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DieseArbeitsmappe" defaultThemeVersion="124226"/>
  <mc:AlternateContent xmlns:mc="http://schemas.openxmlformats.org/markup-compatibility/2006">
    <mc:Choice Requires="x15">
      <x15ac:absPath xmlns:x15ac="http://schemas.microsoft.com/office/spreadsheetml/2010/11/ac" url="Z:\Luisa Wischmann\"/>
    </mc:Choice>
  </mc:AlternateContent>
  <xr:revisionPtr revIDLastSave="0" documentId="8_{3C905558-7C73-4BA8-961C-28B58D8435B5}" xr6:coauthVersionLast="47" xr6:coauthVersionMax="47" xr10:uidLastSave="{00000000-0000-0000-0000-000000000000}"/>
  <bookViews>
    <workbookView xWindow="-108" yWindow="-108" windowWidth="23256" windowHeight="12576" tabRatio="901" xr2:uid="{00000000-000D-0000-FFFF-FFFF00000000}"/>
  </bookViews>
  <sheets>
    <sheet name="Eingabe" sheetId="6" r:id="rId1"/>
    <sheet name="Übersicht" sheetId="5" r:id="rId2"/>
    <sheet name="Leitfaden_Bauteile" sheetId="1" r:id="rId3"/>
    <sheet name="KM" sheetId="2" r:id="rId4"/>
    <sheet name="Dropdowns" sheetId="11" state="hidden" r:id="rId5"/>
    <sheet name="METADATEN" sheetId="13" state="hidden" r:id="rId6"/>
    <sheet name="Eingabe_mit_Formel" sheetId="15" state="hidden" r:id="rId7"/>
  </sheets>
  <definedNames>
    <definedName name="_xlnm._FilterDatabase" localSheetId="0" hidden="1">Eingabe!$A$3:$GS$2010</definedName>
    <definedName name="_xlnm._FilterDatabase" localSheetId="6" hidden="1">Eingabe_mit_Formel!$A$3:$GX$2010</definedName>
    <definedName name="_xlnm._FilterDatabase" localSheetId="3" hidden="1">KM!$A$1:$G$1</definedName>
    <definedName name="_xlnm._FilterDatabase" localSheetId="2" hidden="1">Leitfaden_Bauteile!$A$1:$N$651</definedName>
    <definedName name="_xlnm._FilterDatabase" localSheetId="1" hidden="1">Übersicht!$A$1:$BA$674</definedName>
    <definedName name="Abhangdecke">Dropdowns!$AF$27:$AF$29</definedName>
    <definedName name="Ausfachdaemmung">Dropdowns!$R$7:$R$7</definedName>
    <definedName name="Ausfachdaemmung_und_Auffachdämmung">Dropdowns!$Q$7:$Q$7</definedName>
    <definedName name="Ausfachdämmung">Dropdowns!$R$7:$R$8</definedName>
    <definedName name="Außenliegende_tragender_Holzbauteile">Dropdowns!$H$20:$H$21</definedName>
    <definedName name="Außenliegender_tragender_Holzbauteile">Dropdowns!$J$16:$J$16</definedName>
    <definedName name="Außentreppe">Dropdowns!$O$43:$O$45</definedName>
    <definedName name="Außentüren_Außenfenster__Lichtkuppeln">Dropdowns!$G$4:$G$9</definedName>
    <definedName name="Außenwand_ohne_Perimeter_Gründung_Tragstruktur_mineralisch__ggf_Stahlträger">Dropdowns!$D$4:$D$10</definedName>
    <definedName name="Außenwand_ohne_Perimeter_Gründung_Tragstruktur_mineralischHolz_Stahl">Dropdowns!$D$4:$D$10</definedName>
    <definedName name="Außenwandbekleidungen_außen">Dropdowns!$E$4:$E$15</definedName>
    <definedName name="Außenwandbekleidungen_innen">Dropdowns!$F$4:$F$16</definedName>
    <definedName name="AW_PE_Dampfbrems__und_Dampfsperrfolien">Dropdowns!$N$22:$N$22</definedName>
    <definedName name="AW_Verfüllung_von_Hohlräumen">Dropdowns!$N$43:$N$43</definedName>
    <definedName name="Bauteil">Dropdowns!$B$1:$AC$1</definedName>
    <definedName name="Bei_Beschichtung">Dropdowns!$M$8:$M$11</definedName>
    <definedName name="Bei_Holzwerkstoffen">Dropdowns!$X$22:$X$22</definedName>
    <definedName name="Belegung_Decken">Dropdowns!$Z$27:$Z$29</definedName>
    <definedName name="Belegung_Gründung">Dropdowns!$M$15:$M$21</definedName>
    <definedName name="Beschichtung">Dropdowns!$AB$7:$AB$8</definedName>
    <definedName name="Beschichtung_Decken">Dropdowns!$Z$42:$Z$47</definedName>
    <definedName name="Beschichtung_Gründung">Dropdowns!$M$8:$M$11</definedName>
    <definedName name="Beschichtung_Holzoberflächen">Dropdowns!$I$10:$I$11</definedName>
    <definedName name="Beschichtung_Vollholz">Dropdowns!$W$10:$W$11</definedName>
    <definedName name="Beschichtungen_Stahltraeger">Dropdowns!$Y$20:$Y$20</definedName>
    <definedName name="Boden_mit_Belegung">Dropdowns!$M$15:$M$21</definedName>
    <definedName name="Boden_mit_Belegung_zB_bei_Belegung_von_Teppich_PVC_Kautschuk_Parkett_Fliesen_Naturstein">Dropdowns!$Z$25:$Z$30</definedName>
    <definedName name="Boden_mit_Beschichtung">Dropdowns!$Z$34:$Z$39</definedName>
    <definedName name="Brandschott">Dropdowns!$B$8:$B$8</definedName>
    <definedName name="Bruestungen">Dropdowns!$Q$11:$Q$13</definedName>
    <definedName name="Bruestungen_Attikableche">Dropdowns!$R$11:$R$11</definedName>
    <definedName name="Brüstungen_Attikableche">Dropdowns!$R$12:$R$12</definedName>
    <definedName name="Dach_Tragstruktur_Stahl_Holz_Lattung_Binder_mit_Metalldach">Dropdowns!$C$4:$C$17</definedName>
    <definedName name="Dachdeckungen_Gaubenbekleidungen_Dachrinnen_und_Regenfallrohre">Dropdowns!$G$33:$G$34</definedName>
    <definedName name="Dacheindeckung_inkl_Attikablech">Dropdowns!$G$32:$G$36</definedName>
    <definedName name="Dachrinnen">Dropdowns!$G$40:$G$42</definedName>
    <definedName name="Daemmung">Dropdowns!$AD$20:$AD$20</definedName>
    <definedName name="Daemmung_AB">Dropdowns!$O$17:$O$20</definedName>
    <definedName name="Daemmung_AF">Dropdowns!$T$41:$T$41</definedName>
    <definedName name="Daemmung_an_unbeheitzte__niedrig_beheitzte_Raeume">Dropdowns!$U$21:$U$21</definedName>
    <definedName name="Daemmung_DB">Dropdowns!$G$18:$G$18</definedName>
    <definedName name="Daemmung_der_Kellerdecke">Dropdowns!$AF$46:$AF$48</definedName>
    <definedName name="Daemmung_LK">Dropdowns!$AL$7:$AL$9</definedName>
    <definedName name="Daemmung_ST">Dropdowns!$T$69:$T$69</definedName>
    <definedName name="Daemmung_WL">Dropdowns!$AJ$6:$AJ$8</definedName>
    <definedName name="Dämmung">Dropdowns!$AC$22:$AC$23</definedName>
    <definedName name="Dämmung_an_unbeheitzte__niedrig_beheitzte_Räume">Dropdowns!$V$19:$V$20</definedName>
    <definedName name="Dämmung_der_Kellerdecke">Dropdowns!$AD$17:$AD$21</definedName>
    <definedName name="DB_PE_Dampfbrems__und_Dampfsperrfolien">Dropdowns!$AE$6:$AE$6</definedName>
    <definedName name="DB_Verfüllung_von_Hohlräumen">Dropdowns!$Z$33:$Z$33</definedName>
    <definedName name="Decke_bzw_Boden__Deckenbekleidungen_Decke">Dropdowns!$O$4:$O$18</definedName>
    <definedName name="Decke_bzw_Boden__Deckenbeläge_Boden">Dropdowns!$N$4:$N$18</definedName>
    <definedName name="Decke_bzw_Boden__Tragstruktur">Dropdowns!$M$4:$M$7</definedName>
    <definedName name="Deckenbekleidung_zB_Tapete">Dropdowns!$AF$33:$AF$35</definedName>
    <definedName name="Dicht__und_Klebstoffe_beim_Übergang_der_Zarge_zu_angrenzenden_Bauteilen">Dropdowns!$L$24:$L$24</definedName>
    <definedName name="DK_Verfüllung_von_Hohlräumen">Dropdowns!$Y$11:$Y$11</definedName>
    <definedName name="Dko_Verfüllung_von_Hohlräumen">Dropdowns!$H$25:$H$25</definedName>
    <definedName name="Doppel_oder_Hohlboden">Dropdowns!$Z$18:$Z$23</definedName>
    <definedName name="Fensterbank">Dropdowns!$T$34:$T$37</definedName>
    <definedName name="Fensterrahmen">Dropdowns!$W$22:$W$27</definedName>
    <definedName name="Fensterrahmen_AA">Dropdowns!$T$21:$T$26</definedName>
    <definedName name="Fensterrahmen_AF">Dropdowns!$P$17:$P$21</definedName>
    <definedName name="Flachdach_Tragstruktur_Beton">Dropdowns!$B$4:$B$17</definedName>
    <definedName name="Gaubenbekleidungen_und_Regenfallrohre">Dropdowns!$G$46:$G$47</definedName>
    <definedName name="Geputzte_Fassade">Dropdowns!$O$30:$O$30</definedName>
    <definedName name="Geputzter_Fassade">Dropdowns!$K$29:$K$29</definedName>
    <definedName name="Gitterroste">Dropdowns!$I$14:$I$14</definedName>
    <definedName name="Gruendung_Perimeter">Dropdowns!$O$49:$O$54</definedName>
    <definedName name="Gründung_Perimeter">Dropdowns!$J$26:$J$31</definedName>
    <definedName name="Heizkuehldecke">Dropdowns!$AF$22:$AF$23</definedName>
    <definedName name="Holzbeschichtung">Dropdowns!$T$65:$T$65</definedName>
    <definedName name="Holzbinder_oder_andere_tragenden_Holzstrukturen_innen">Dropdowns!$H$15:$H$16</definedName>
    <definedName name="Holzfassade">Dropdowns!$O$38:$O$39</definedName>
    <definedName name="Holzkonstruktionen">Dropdowns!$Y$24:$Y$26</definedName>
    <definedName name="Holzoberflächen">Dropdowns!$J$20:$J$21</definedName>
    <definedName name="Holzrahmen">Dropdowns!$X$13:$X$14</definedName>
    <definedName name="Holzterrassen">Dropdowns!$Z$51:$Z$51</definedName>
    <definedName name="Holzwerkstoffe">Dropdowns!$AC$12:$AC$13</definedName>
    <definedName name="Holzwerkstoffe_AA">Dropdowns!$T$60:$T$61</definedName>
    <definedName name="Holzwerkstoffe_AF">Dropdowns!$T$55:$T$56</definedName>
    <definedName name="Holzwerkstoffe_B">Dropdowns!$AA$8:$AA$9</definedName>
    <definedName name="Holzwerkstoffe_DB">Dropdowns!$G$51:$G$52</definedName>
    <definedName name="Holzwerkstoffe_FR">Dropdowns!$W$37:$W$38</definedName>
    <definedName name="Holzwerkstoffe_II">Dropdowns!$X$26:$X$27</definedName>
    <definedName name="Holzwerkstoffe_PR">Dropdowns!$P$14:$P$15</definedName>
    <definedName name="Holzwerkstoffe_RA">Dropdowns!$AF$62:$AF$63</definedName>
    <definedName name="Holzwerkstoffe_T">Dropdowns!$AB$12:$AB$13</definedName>
    <definedName name="Holzwerkstoffe_TI">Dropdowns!$W$10:$W$11</definedName>
    <definedName name="Holzwerkstoffe_TZ">Dropdowns!$W$31:$W$33</definedName>
    <definedName name="Holzwerkstoffen">Dropdowns!$P$44:$P$45</definedName>
    <definedName name="IB_Verfüllung_von_Hohlräumen">Dropdowns!$U$35:$U$35</definedName>
    <definedName name="Innendaemmung">Dropdowns!$N$26:$N$27</definedName>
    <definedName name="Innendämmung">Dropdowns!$N$18:$N$19</definedName>
    <definedName name="Innentüren__Innenfenster">Dropdowns!$L$4:$L$5</definedName>
    <definedName name="Innenwand__Massive_Innenwand">Dropdowns!$K$4:$K$6</definedName>
    <definedName name="Innenwand__Trockenbautrennwände">Dropdowns!$J$4:$J$14</definedName>
    <definedName name="Kaelteleitungen">Dropdowns!$AK$13:$AK$16</definedName>
    <definedName name="Kaelteuebertragungsflaechen">Dropdowns!$AK$8:$AK$9</definedName>
    <definedName name="Kälteleitungen">Dropdowns!$AJ$8:$AJ$11</definedName>
    <definedName name="Kälterohre__Beschichtung_bau__und_werkseitig_und_Dämmung_">Dropdowns!$S$16:$S$16</definedName>
    <definedName name="KG300_Holzwerkstoffplatten_im_konstruktiven_Holzbau">Dropdowns!$C$2:$C$2</definedName>
    <definedName name="KG300_Weiterer_Brandschutz">Dropdowns!$B$2:$B$4</definedName>
    <definedName name="KG322_Flachgruendung_und_Bodenplatten">Dropdowns!$K$2:$K$3</definedName>
    <definedName name="KG322_Flachgründung_und_Bodenplatten">Dropdowns!$K$2:$K$3</definedName>
    <definedName name="KG324_Gruendungsbelaege">Dropdowns!$M$2:$M$4</definedName>
    <definedName name="KG324_Gründungsbeläge">Dropdowns!$M$2:$M$4</definedName>
    <definedName name="KG325_Gruendung_Abdichtung__und_Bekleidung">Dropdowns!$L$2:$L$4</definedName>
    <definedName name="KG325_Gründung_Abdichtung__und_Bekleidung">Dropdowns!$L$2:$L$5</definedName>
    <definedName name="KG330_Holzwerkstoffplatten_im_konstruktiven_Holzbau">Dropdowns!$C$2:$C$2</definedName>
    <definedName name="KG331_Tragende_Außenwand">Dropdowns!$J$2:$J$6</definedName>
    <definedName name="KG332_Nichttragende_Außenwaende">Dropdowns!$Q$2:$Q$3</definedName>
    <definedName name="KG332_Nichttragende_Außenwände">Dropdowns!$R$2:$R$3</definedName>
    <definedName name="KG333_Außenstuetzen">Dropdowns!$R$2:$R$3</definedName>
    <definedName name="KG333_Außenstützen">Dropdowns!$S$2:$S$3</definedName>
    <definedName name="KG334_Außentueren_und_Außenfenster">Dropdowns!$T$2:$T$8</definedName>
    <definedName name="KG334_Außentüren_und_Außenfenster">Dropdowns!$P$2:$P$7</definedName>
    <definedName name="KG334_Sektional_Tore">Dropdowns!$V$2:$V$8</definedName>
    <definedName name="KG335_Außenwandbekleidung_Perimeter">Dropdowns!$P$2:$P$6</definedName>
    <definedName name="KG335_Außenwandbekleidungen_außen">Dropdowns!$O$2:$O$13</definedName>
    <definedName name="KG336_Außenwandbekleidungen_innen">Dropdowns!$N$2:$N$18</definedName>
    <definedName name="KG337_Elementierte_Außenwandkonstruktionen">Dropdowns!$P$2:$P$2</definedName>
    <definedName name="KG340_Holzwerkstoffplatten_im_konstruktiven_Holzbau">Dropdowns!$D$2:$D$2</definedName>
    <definedName name="KG341_Tragende_Innenwaende">Dropdowns!$V$2:$V$6</definedName>
    <definedName name="KG341_Tragende_Innenwände">Dropdowns!$W$2:$W$6</definedName>
    <definedName name="KG343_Innenstuetzen">Dropdowns!$S$2:$S$4</definedName>
    <definedName name="KG343_Innenstützen">Dropdowns!$T$2:$T$4</definedName>
    <definedName name="KG344_Innentueren__Innenfenster">Dropdowns!$W$2:$W$4</definedName>
    <definedName name="KG344_Innentüren__Innenfenster">Dropdowns!$X$2:$X$3</definedName>
    <definedName name="KG345_Innenwandbekleidungen">Dropdowns!$U$2:$U$17</definedName>
    <definedName name="KG346_Elementierte_Innenwandkonstruktionen">Dropdowns!$X$2:$X$2</definedName>
    <definedName name="KG350_Holzwerkstoffplatten_im_konstruktiven_Holzbau">Dropdowns!$E$2:$E$2</definedName>
    <definedName name="KG351_Deckenkonstruktion">Dropdowns!$Y$2:$Y$7</definedName>
    <definedName name="KG353_Deckenbelaege">Dropdowns!$Z$2:$Z$14</definedName>
    <definedName name="KG353_Deckenbeläge">Dropdowns!$AA$2:$AA$12</definedName>
    <definedName name="KG353_Tiefgarage_inkl_Ein__und_Ausfahrt">Dropdowns!$AC$2:$AC$3</definedName>
    <definedName name="KG354_Deckenbekleidung">Dropdowns!$AF$2:$AF$13</definedName>
    <definedName name="KG355_Treppe_Elementierte_Deckenkonstruktionen">Dropdowns!$AH$2:$AH$2</definedName>
    <definedName name="KG359_Balkongeländer">Dropdowns!$AA$2:$AA$4</definedName>
    <definedName name="KG359_Gitterroste_außen">Dropdowns!$AC$2:$AC$2</definedName>
    <definedName name="KG359_Treppengeländer">Dropdowns!$AB$2:$AB$3</definedName>
    <definedName name="KG359_Weitere_Nichttragende_Metallbauteile">Dropdowns!$AI$2:$AI$2</definedName>
    <definedName name="KG360_Holzwerkstoffplatten_im_konstruktiven_Holzbau">Dropdowns!$F$2:$F$2</definedName>
    <definedName name="KG361_Dachkonstruktion">Dropdowns!$H$2:$H$5</definedName>
    <definedName name="KG362__Lichtkuppeln">Dropdowns!$AC$2:$AC$4</definedName>
    <definedName name="KG362_Lichtkuppeln">Dropdowns!$AD$2:$AD$4</definedName>
    <definedName name="KG363_Dachbelaege">Dropdowns!$G$2:$G$14</definedName>
    <definedName name="KG363_Dachbeläge">Dropdowns!$G$2:$G$14</definedName>
    <definedName name="KG364_Dachbekleidung">Dropdowns!$AE$2:$AE$2</definedName>
    <definedName name="KG369_Sonstiges">Dropdowns!$I$2:$I$3</definedName>
    <definedName name="KG380_Holzwerkstoffe_Innenausbau">Dropdowns!$AG$2:$AG$2</definedName>
    <definedName name="KG400_Nicht_relevante_TGA">Dropdowns!$AN$2:$AN$2</definedName>
    <definedName name="KG412_Wasserleitungen">Dropdowns!$AJ$2:$AJ$2</definedName>
    <definedName name="KG420_Waerme">Dropdowns!$AI$2:$AI$3</definedName>
    <definedName name="KG420_Wärme">Dropdowns!$AH$2:$AH$3</definedName>
    <definedName name="KG430_Lueftungskanaele">Dropdowns!$AL$2:$AL$3</definedName>
    <definedName name="KG430_Lüftungskanäle">Dropdowns!$AK$2:$AK$3</definedName>
    <definedName name="KG434_Kaelte">Dropdowns!$AK$2:$AK$4</definedName>
    <definedName name="KG434_Kälte">Dropdowns!$AJ$2:$AJ$4</definedName>
    <definedName name="KG440_Elektrokabel_und_Brandschutz">Dropdowns!$AM$2:$AM$3</definedName>
    <definedName name="KG600_Möbel_Innenausbau">Dropdowns!$AN$2:$AN$2</definedName>
    <definedName name="KG600_Moebel_Innenausbau">Dropdowns!$AO$2:$AO$2</definedName>
    <definedName name="Lichtkuppelaufsatzkranz">Dropdowns!$AD$8:$AD$12</definedName>
    <definedName name="Lichtkuppeln">Dropdowns!$G$26:$G$28</definedName>
    <definedName name="Luftdichtigkeit">Dropdowns!$G$30:$G$30</definedName>
    <definedName name="Luftdichtigkeit_mit_Dichtstoff">Dropdowns!$AF$19:$AF$19</definedName>
    <definedName name="Luftdichtigkeit_mit_Dichtungsband">Dropdowns!$T$73:$T$73</definedName>
    <definedName name="Luftdichtigkeitsfolie">Dropdowns!$G$28:$G$28</definedName>
    <definedName name="Metallbeschichtung">Dropdowns!$AC$7:$AC$8</definedName>
    <definedName name="Metalleinhausungen_der_TGA_auf_Dach_und_Aussenanlage">Dropdowns!$I$7:$I$10</definedName>
    <definedName name="Metallfassade">Dropdowns!$O$24:$O$26</definedName>
    <definedName name="Metallkonstruktion">Dropdowns!$AF$52:$AF$53</definedName>
    <definedName name="Metallrahmen_AA">Dropdowns!$P$53:$P$53</definedName>
    <definedName name="Möbel_Innenausbau">Dropdowns!$U$4:$U$4</definedName>
    <definedName name="Nachweise_der_Belegung">Dropdowns!$Z$60:$Z$68</definedName>
    <definedName name="Paneeldecken">Dropdowns!$AF$17:$AF$18</definedName>
    <definedName name="Paneelverkleidungen_aus_Holzwerkstoffen_und_Vertaefelungen">Dropdowns!$U$39:$U$41</definedName>
    <definedName name="Paneelverkleidungen_aus_Holzwerkstoffen_und_Vertäfelungen">Dropdowns!$V$28:$V$29</definedName>
    <definedName name="PE_Dampfbrems__und_Dampfsperrfolien">Dropdowns!$AE$6:$AE$6</definedName>
    <definedName name="PE_Dampfbrems__und_Dampfsperrfolien_AW">Dropdowns!$N$22:$N$22</definedName>
    <definedName name="Perimeterdaemmung">Dropdowns!$O$58:$O$59</definedName>
    <definedName name="Perimeterdämmung">Dropdowns!$J$35:$J$35</definedName>
    <definedName name="Pfosten_Riegel_Fassade">Dropdowns!$P$6:$P$10</definedName>
    <definedName name="Platten">Dropdowns!$AF$57:$AF$58</definedName>
    <definedName name="PVC_Kunststofffolien_">Dropdowns!$C$24:$C$24</definedName>
    <definedName name="PVC_Sockelleiste">Dropdowns!$V$24:$V$24</definedName>
    <definedName name="PVCKunststofffolien_">Dropdowns!$C$24:$C$24</definedName>
    <definedName name="Rahmen">Dropdowns!$X$18:$X$20</definedName>
    <definedName name="Raum_in_Raum_Systeme">Dropdowns!$X$6:$X$9</definedName>
    <definedName name="Raumakustikelemente">Dropdowns!$AG$6:$AG$7</definedName>
    <definedName name="Sektional_Tore">Dropdowns!$T$45:$T$51</definedName>
    <definedName name="SektionalTore">Dropdowns!$H$4:$H$10</definedName>
    <definedName name="Sockelleiste">Dropdowns!$U$29:$U$31</definedName>
    <definedName name="Sonstige_Fassadenoberflächen_zB_Holz_Kunststoff_Verbundwerkstoffe_Mineraldaemmplatten_ect">Dropdowns!$O$34:$O$34</definedName>
    <definedName name="Stahltraeger">Dropdowns!$Y$15:$Y$16</definedName>
    <definedName name="Stahlträger">Dropdowns!$H$9:$H$11</definedName>
    <definedName name="test">"""TESTSTRING"""</definedName>
    <definedName name="TGA">Dropdowns!$S$4:$S$12</definedName>
    <definedName name="TI_Verfüllung_von_Hohlräumen">Dropdowns!$V$10:$V$10</definedName>
    <definedName name="Tiefgarage_inkl_Ein__und_Ausfahrt">Dropdowns!$Z$55:$Z$56</definedName>
    <definedName name="Tragstruktur">Dropdowns!$K$10:$K$14</definedName>
    <definedName name="Treppe">Dropdowns!$AH$6:$AH$8</definedName>
    <definedName name="Tuerblaetter_und_Zargen">Dropdowns!$W$8:$W$13</definedName>
    <definedName name="Türblätter_und_Zargen">Dropdowns!$X$7:$X$10</definedName>
    <definedName name="Verfüllung_von_Hohlräumen_AW">Dropdowns!$N$43:$N$43</definedName>
    <definedName name="Verfüllung_von_Hohlräumen_DB">Dropdowns!$Z$33:$Z$33</definedName>
    <definedName name="Verfüllung_von_Hohlräumen_DK">Dropdowns!$Y$11:$Y$11</definedName>
    <definedName name="Verfüllung_von_Hohlräumen_IB">Dropdowns!$U$35:$U$35</definedName>
    <definedName name="Verfüllung_von_Hohlräumen_TI">Dropdowns!$V$10:$V$10</definedName>
    <definedName name="Verklebung">Dropdowns!$U$45:$U$46</definedName>
    <definedName name="Verklebung_Daemmung">Dropdowns!$G$22:$G$24</definedName>
    <definedName name="Verklebung_Dämmung">Dropdowns!$G$21:$G$23</definedName>
    <definedName name="Verklebung_der_Dämmung">Dropdowns!$S$17:$S$17</definedName>
    <definedName name="Verklebung_IW">Dropdowns!$U$45:$U$46</definedName>
    <definedName name="Verklebungen_von_Tuerschienen">Dropdowns!$Z$37:$Z$38</definedName>
    <definedName name="Waermeleitungen">Dropdowns!$AI$12:$AI$14</definedName>
    <definedName name="Waermeuebertragungsflaechen">Dropdowns!$AI$7:$AI$8</definedName>
    <definedName name="Wandbekleidung_zB_Tapete">Dropdowns!$U$25:$U$25</definedName>
    <definedName name="Wandbekleidungen">Dropdowns!$K$18:$K$28</definedName>
    <definedName name="Wandbelaege_zB_Tapete">Dropdowns!$N$30:$N$30</definedName>
    <definedName name="Wärmeleitungen">Dropdowns!$AH$7:$AH$9</definedName>
    <definedName name="Wärmerohrleitungen__Dämmung_">Dropdowns!$S$20:$S$21</definedName>
    <definedName name="WC_Trennwand">Dropdowns!$W$17:$W$18</definedName>
    <definedName name="Weitere_Holzwerkstoffe__Innenausbau">Dropdowns!$P$4:$P$4</definedName>
    <definedName name="Weitere_Holzwerkstoffe__Innenausbau_und_Allgemeinflächen">Dropdowns!$P$4:$P$5</definedName>
    <definedName name="Weitere_Holzwerkstoffe__Konstruktiver_Holzbau">Dropdowns!$Q$4:$Q$4</definedName>
    <definedName name="Weitere_Nichttragende_Metallbauteile">Dropdowns!$R$4:$R$5</definedName>
    <definedName name="Weiterer_Brandschutz">Dropdowns!$T$4:$T$7</definedName>
    <definedName name="Z_197DA76E_1217_7540_9EBC_E5C268CE62A7_.wvu.FilterData" localSheetId="0" hidden="1">Eingabe!#REF!</definedName>
    <definedName name="Z_197DA76E_1217_7540_9EBC_E5C268CE62A7_.wvu.FilterData" localSheetId="6" hidden="1">Eingabe_mit_Formel!#REF!</definedName>
    <definedName name="Z_197DA76E_1217_7540_9EBC_E5C268CE62A7_.wvu.PrintArea" localSheetId="0" hidden="1">Eingabe!$A$2:$CU$6</definedName>
    <definedName name="Z_197DA76E_1217_7540_9EBC_E5C268CE62A7_.wvu.PrintArea" localSheetId="6" hidden="1">Eingabe_mit_Formel!$A$2:$CS$6</definedName>
    <definedName name="Z_197DA76E_1217_7540_9EBC_E5C268CE62A7_.wvu.PrintTitles" localSheetId="0" hidden="1">Eingabe!#REF!</definedName>
    <definedName name="Z_197DA76E_1217_7540_9EBC_E5C268CE62A7_.wvu.PrintTitles" localSheetId="6" hidden="1">Eingabe_mit_Formel!#REF!</definedName>
    <definedName name="Z_7424ACB2_633E_4354_B148_F2EEAC56824D_.wvu.FilterData" localSheetId="0" hidden="1">Eingabe!#REF!</definedName>
    <definedName name="Z_7424ACB2_633E_4354_B148_F2EEAC56824D_.wvu.FilterData" localSheetId="6" hidden="1">Eingabe_mit_Formel!#REF!</definedName>
    <definedName name="Z_7424ACB2_633E_4354_B148_F2EEAC56824D_.wvu.PrintArea" localSheetId="0" hidden="1">Eingabe!$A$2:$CU$6</definedName>
    <definedName name="Z_7424ACB2_633E_4354_B148_F2EEAC56824D_.wvu.PrintArea" localSheetId="6" hidden="1">Eingabe_mit_Formel!$A$2:$CS$6</definedName>
    <definedName name="Z_7424ACB2_633E_4354_B148_F2EEAC56824D_.wvu.PrintTitles" localSheetId="0" hidden="1">Eingabe!#REF!</definedName>
    <definedName name="Z_7424ACB2_633E_4354_B148_F2EEAC56824D_.wvu.PrintTitles" localSheetId="6" hidden="1">Eingabe_mit_Formel!#REF!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 i="13" l="1"/>
  <c r="BG3" i="13"/>
  <c r="BF3" i="13"/>
  <c r="BD3" i="13"/>
  <c r="BE3" i="13"/>
  <c r="BC3" i="13"/>
  <c r="BA3" i="13"/>
  <c r="BB3" i="13"/>
  <c r="AZ3" i="13"/>
  <c r="AX3" i="13"/>
  <c r="AY3" i="13"/>
  <c r="AW3" i="13"/>
  <c r="AU3" i="13"/>
  <c r="AV3" i="13"/>
  <c r="AT3" i="13"/>
  <c r="AR3" i="13"/>
  <c r="AS3" i="13"/>
  <c r="AQ3" i="13"/>
  <c r="AO3" i="13"/>
  <c r="AP3" i="13"/>
  <c r="AN3" i="13"/>
  <c r="BS15" i="13"/>
  <c r="BT15" i="13"/>
  <c r="BU15" i="13"/>
  <c r="BV15" i="13"/>
  <c r="BW15" i="13"/>
  <c r="BX15" i="13"/>
  <c r="BY15" i="13"/>
  <c r="BZ15" i="13"/>
  <c r="CA15" i="13"/>
  <c r="BS5" i="13"/>
  <c r="BT5" i="13"/>
  <c r="BU5" i="13"/>
  <c r="BV5" i="13"/>
  <c r="BW5" i="13"/>
  <c r="BX5" i="13"/>
  <c r="BY5" i="13"/>
  <c r="BZ5" i="13"/>
  <c r="CA5" i="13"/>
  <c r="BS6" i="13"/>
  <c r="BT6" i="13"/>
  <c r="BU6" i="13"/>
  <c r="BV6" i="13"/>
  <c r="BW6" i="13"/>
  <c r="BX6" i="13"/>
  <c r="BY6" i="13"/>
  <c r="BZ6" i="13"/>
  <c r="CA6" i="13"/>
  <c r="BS7" i="13"/>
  <c r="BT7" i="13"/>
  <c r="BU7" i="13"/>
  <c r="BV7" i="13"/>
  <c r="BW7" i="13"/>
  <c r="BX7" i="13"/>
  <c r="BY7" i="13"/>
  <c r="BZ7" i="13"/>
  <c r="CA7" i="13"/>
  <c r="BS8" i="13"/>
  <c r="BT8" i="13"/>
  <c r="BU8" i="13"/>
  <c r="BV8" i="13"/>
  <c r="BW8" i="13"/>
  <c r="BX8" i="13"/>
  <c r="BY8" i="13"/>
  <c r="BZ8" i="13"/>
  <c r="CA8" i="13"/>
  <c r="BS9" i="13"/>
  <c r="BT9" i="13"/>
  <c r="BU9" i="13"/>
  <c r="BV9" i="13"/>
  <c r="BW9" i="13"/>
  <c r="BX9" i="13"/>
  <c r="BY9" i="13"/>
  <c r="BZ9" i="13"/>
  <c r="CA9" i="13"/>
  <c r="BS10" i="13"/>
  <c r="BT10" i="13"/>
  <c r="BU10" i="13"/>
  <c r="BV10" i="13"/>
  <c r="BW10" i="13"/>
  <c r="BX10" i="13"/>
  <c r="BY10" i="13"/>
  <c r="BZ10" i="13"/>
  <c r="CA10" i="13"/>
  <c r="BS11" i="13"/>
  <c r="BT11" i="13"/>
  <c r="BU11" i="13"/>
  <c r="BV11" i="13"/>
  <c r="BW11" i="13"/>
  <c r="BX11" i="13"/>
  <c r="BY11" i="13"/>
  <c r="BZ11" i="13"/>
  <c r="CA11" i="13"/>
  <c r="BS12" i="13"/>
  <c r="BT12" i="13"/>
  <c r="BU12" i="13"/>
  <c r="BV12" i="13"/>
  <c r="BW12" i="13"/>
  <c r="BX12" i="13"/>
  <c r="BY12" i="13"/>
  <c r="BZ12" i="13"/>
  <c r="CA12" i="13"/>
  <c r="BS13" i="13"/>
  <c r="BT13" i="13"/>
  <c r="BU13" i="13"/>
  <c r="BV13" i="13"/>
  <c r="BW13" i="13"/>
  <c r="BX13" i="13"/>
  <c r="BY13" i="13"/>
  <c r="BZ13" i="13"/>
  <c r="CA13" i="13"/>
  <c r="BS14" i="13"/>
  <c r="BT14" i="13"/>
  <c r="BU14" i="13"/>
  <c r="BV14" i="13"/>
  <c r="BW14" i="13"/>
  <c r="BX14" i="13"/>
  <c r="BY14" i="13"/>
  <c r="BZ14" i="13"/>
  <c r="CA14" i="13"/>
  <c r="CA4" i="13"/>
  <c r="BZ4" i="13"/>
  <c r="BY4" i="13"/>
  <c r="BX4" i="13"/>
  <c r="BW4" i="13"/>
  <c r="BV4" i="13"/>
  <c r="BU4" i="13"/>
  <c r="BT4" i="13"/>
  <c r="BS4" i="13"/>
  <c r="AC3" i="13"/>
  <c r="AD3" i="13"/>
  <c r="AB3" i="13"/>
  <c r="Z3" i="13"/>
  <c r="AA3" i="13"/>
  <c r="Y3" i="13"/>
  <c r="W3" i="13"/>
  <c r="X3" i="13"/>
  <c r="V3" i="13"/>
  <c r="CV6" i="13" l="1"/>
  <c r="CW6" i="13"/>
  <c r="CY6" i="13"/>
  <c r="CY15" i="13"/>
  <c r="CV15" i="13"/>
  <c r="CQ15" i="13"/>
  <c r="CQ14" i="13"/>
  <c r="CQ13" i="13"/>
  <c r="CQ12" i="13"/>
  <c r="CQ11" i="13"/>
  <c r="CQ10" i="13"/>
  <c r="CQ9" i="13"/>
  <c r="CQ8" i="13"/>
  <c r="CQ7" i="13"/>
  <c r="CQ6" i="13"/>
  <c r="CQ5" i="13"/>
  <c r="CQ4" i="13"/>
  <c r="CP15" i="13"/>
  <c r="CM15" i="13"/>
  <c r="CM6" i="13"/>
  <c r="CN6" i="13"/>
  <c r="CP6" i="13"/>
  <c r="C46" i="2"/>
  <c r="C45" i="2"/>
  <c r="CG15" i="13"/>
  <c r="CG14" i="13"/>
  <c r="CG13" i="13"/>
  <c r="CG12" i="13"/>
  <c r="CG11" i="13"/>
  <c r="CG10" i="13"/>
  <c r="CG9" i="13"/>
  <c r="CG8" i="13"/>
  <c r="CG7" i="13"/>
  <c r="CG6" i="13"/>
  <c r="CG5" i="13"/>
  <c r="CG4" i="13"/>
  <c r="CC15" i="13"/>
  <c r="CC14" i="13"/>
  <c r="CC13" i="13"/>
  <c r="CC12" i="13"/>
  <c r="CC11" i="13"/>
  <c r="CC10" i="13"/>
  <c r="CC9" i="13"/>
  <c r="CC8" i="13"/>
  <c r="CC7" i="13"/>
  <c r="CC6" i="13"/>
  <c r="CC5" i="13"/>
  <c r="CC4" i="13"/>
  <c r="BR15" i="13"/>
  <c r="BR14" i="13"/>
  <c r="BR13" i="13"/>
  <c r="BR12" i="13"/>
  <c r="BR11" i="13"/>
  <c r="BR10" i="13"/>
  <c r="BR9" i="13"/>
  <c r="BR8" i="13"/>
  <c r="BR7" i="13"/>
  <c r="BR6" i="13"/>
  <c r="BR5" i="13"/>
  <c r="BR4" i="13"/>
  <c r="BQ15" i="13"/>
  <c r="BQ14" i="13"/>
  <c r="BQ13" i="13"/>
  <c r="BQ12" i="13"/>
  <c r="BQ11" i="13"/>
  <c r="BQ10" i="13"/>
  <c r="BQ9" i="13"/>
  <c r="BQ8" i="13"/>
  <c r="BQ7" i="13"/>
  <c r="BQ6" i="13"/>
  <c r="BQ5" i="13"/>
  <c r="BQ4" i="13"/>
  <c r="M124" i="1"/>
  <c r="L124" i="1"/>
  <c r="K124" i="1"/>
  <c r="J124" i="1"/>
  <c r="I124" i="1"/>
  <c r="H124" i="1"/>
  <c r="F124" i="1"/>
  <c r="E124" i="1"/>
  <c r="M344" i="1" l="1"/>
  <c r="L344" i="1"/>
  <c r="K344" i="1"/>
  <c r="J344" i="1"/>
  <c r="I344" i="1"/>
  <c r="H344" i="1"/>
  <c r="F344" i="1"/>
  <c r="E344" i="1"/>
  <c r="E337" i="1"/>
  <c r="F337" i="1"/>
  <c r="H337" i="1"/>
  <c r="I337" i="1"/>
  <c r="J337" i="1"/>
  <c r="K337" i="1"/>
  <c r="L337" i="1"/>
  <c r="M337" i="1"/>
  <c r="M331" i="1"/>
  <c r="L331" i="1"/>
  <c r="K331" i="1"/>
  <c r="J331" i="1"/>
  <c r="I331" i="1"/>
  <c r="H331" i="1"/>
  <c r="F331" i="1"/>
  <c r="E331" i="1"/>
  <c r="M237" i="1"/>
  <c r="L237" i="1"/>
  <c r="K237" i="1"/>
  <c r="J237" i="1"/>
  <c r="I237" i="1"/>
  <c r="H237" i="1"/>
  <c r="F237" i="1"/>
  <c r="E237" i="1"/>
  <c r="E236" i="1"/>
  <c r="F236" i="1"/>
  <c r="H236" i="1"/>
  <c r="I236" i="1"/>
  <c r="J236" i="1"/>
  <c r="K236" i="1"/>
  <c r="L236" i="1"/>
  <c r="M236" i="1"/>
  <c r="E269" i="1"/>
  <c r="F269" i="1"/>
  <c r="H269" i="1"/>
  <c r="I269" i="1"/>
  <c r="J269" i="1"/>
  <c r="K269" i="1"/>
  <c r="L269" i="1"/>
  <c r="M269" i="1"/>
  <c r="M291" i="1"/>
  <c r="L291" i="1"/>
  <c r="K291" i="1"/>
  <c r="J291" i="1"/>
  <c r="I291" i="1"/>
  <c r="H291" i="1"/>
  <c r="F291" i="1"/>
  <c r="E291" i="1"/>
  <c r="E277" i="1"/>
  <c r="F277" i="1"/>
  <c r="H277" i="1"/>
  <c r="I277" i="1"/>
  <c r="J277" i="1"/>
  <c r="K277" i="1"/>
  <c r="L277" i="1"/>
  <c r="M277" i="1"/>
  <c r="E210" i="1"/>
  <c r="F210" i="1"/>
  <c r="H210" i="1"/>
  <c r="I210" i="1"/>
  <c r="J210" i="1"/>
  <c r="K210" i="1"/>
  <c r="L210" i="1"/>
  <c r="M210" i="1"/>
  <c r="E218" i="1"/>
  <c r="F218" i="1"/>
  <c r="H218" i="1"/>
  <c r="I218" i="1"/>
  <c r="J218" i="1"/>
  <c r="K218" i="1"/>
  <c r="L218" i="1"/>
  <c r="M218" i="1"/>
  <c r="M209" i="1"/>
  <c r="L209" i="1"/>
  <c r="K209" i="1"/>
  <c r="J209" i="1"/>
  <c r="I209" i="1"/>
  <c r="H209" i="1"/>
  <c r="F209" i="1"/>
  <c r="E209" i="1"/>
  <c r="E255" i="1"/>
  <c r="F44" i="1"/>
  <c r="H44" i="1"/>
  <c r="I44" i="1"/>
  <c r="J44" i="1"/>
  <c r="K44" i="1"/>
  <c r="L44" i="1"/>
  <c r="M44" i="1"/>
  <c r="E44" i="1"/>
  <c r="F255" i="1"/>
  <c r="H255" i="1"/>
  <c r="I255" i="1"/>
  <c r="J255" i="1"/>
  <c r="K255" i="1"/>
  <c r="L255" i="1"/>
  <c r="M255" i="1"/>
  <c r="M361" i="1"/>
  <c r="L361" i="1"/>
  <c r="K361" i="1"/>
  <c r="J361" i="1"/>
  <c r="I361" i="1"/>
  <c r="H361" i="1"/>
  <c r="F361" i="1"/>
  <c r="E361" i="1"/>
  <c r="M360" i="1"/>
  <c r="L360" i="1"/>
  <c r="K360" i="1"/>
  <c r="J360" i="1"/>
  <c r="I360" i="1"/>
  <c r="H360" i="1"/>
  <c r="F360" i="1"/>
  <c r="E360" i="1"/>
  <c r="M359" i="1"/>
  <c r="L359" i="1"/>
  <c r="K359" i="1"/>
  <c r="J359" i="1"/>
  <c r="I359" i="1"/>
  <c r="H359" i="1"/>
  <c r="F359" i="1"/>
  <c r="E359" i="1"/>
  <c r="M358" i="1"/>
  <c r="L358" i="1"/>
  <c r="K358" i="1"/>
  <c r="J358" i="1"/>
  <c r="I358" i="1"/>
  <c r="H358" i="1"/>
  <c r="F358" i="1"/>
  <c r="E358" i="1"/>
  <c r="H285" i="1"/>
  <c r="I285" i="1"/>
  <c r="J285" i="1"/>
  <c r="K285" i="1"/>
  <c r="L285" i="1"/>
  <c r="M285" i="1"/>
  <c r="H286" i="1"/>
  <c r="I286" i="1"/>
  <c r="J286" i="1"/>
  <c r="K286" i="1"/>
  <c r="L286" i="1"/>
  <c r="M286" i="1"/>
  <c r="F285" i="1"/>
  <c r="F286" i="1"/>
  <c r="E285" i="1"/>
  <c r="E286" i="1"/>
  <c r="B2" i="2"/>
  <c r="A2" i="2"/>
  <c r="DF3" i="6" l="1"/>
  <c r="DE3" i="6"/>
  <c r="FZ6" i="6" l="1"/>
  <c r="HV6" i="6" s="1"/>
  <c r="FZ7" i="6"/>
  <c r="HV7" i="6" s="1"/>
  <c r="FZ8" i="6"/>
  <c r="HV8" i="6" s="1"/>
  <c r="FZ9" i="6"/>
  <c r="HV9" i="6" s="1"/>
  <c r="FZ10" i="6"/>
  <c r="HV10" i="6" s="1"/>
  <c r="FZ11" i="6"/>
  <c r="HV11" i="6" s="1"/>
  <c r="FZ12" i="6"/>
  <c r="HV12" i="6" s="1"/>
  <c r="FZ13" i="6"/>
  <c r="HV13" i="6" s="1"/>
  <c r="FZ14" i="6"/>
  <c r="HV14" i="6" s="1"/>
  <c r="FZ15" i="6"/>
  <c r="HV15" i="6" s="1"/>
  <c r="FZ16" i="6"/>
  <c r="HV16" i="6" s="1"/>
  <c r="FZ17" i="6"/>
  <c r="HV17" i="6" s="1"/>
  <c r="FZ18" i="6"/>
  <c r="HV18" i="6" s="1"/>
  <c r="FZ19" i="6"/>
  <c r="HV19" i="6" s="1"/>
  <c r="FY6" i="6" l="1"/>
  <c r="FY7" i="6"/>
  <c r="FY8" i="6"/>
  <c r="FY9" i="6"/>
  <c r="FY10" i="6"/>
  <c r="FY11" i="6"/>
  <c r="FY12" i="6"/>
  <c r="FY13" i="6"/>
  <c r="FY14" i="6"/>
  <c r="FY15" i="6"/>
  <c r="FY16" i="6"/>
  <c r="FY17" i="6"/>
  <c r="FY18" i="6"/>
  <c r="FY19" i="6"/>
  <c r="FJ5" i="6"/>
  <c r="FJ6" i="6"/>
  <c r="FJ7" i="6"/>
  <c r="FJ8" i="6"/>
  <c r="FJ9" i="6"/>
  <c r="FJ10" i="6"/>
  <c r="FJ11" i="6"/>
  <c r="FJ12" i="6"/>
  <c r="FJ13" i="6"/>
  <c r="FJ14" i="6"/>
  <c r="FJ15" i="6"/>
  <c r="FJ16" i="6"/>
  <c r="FJ17" i="6"/>
  <c r="FJ18" i="6"/>
  <c r="FJ19" i="6"/>
  <c r="FJ4" i="6"/>
  <c r="EY5" i="6"/>
  <c r="EY6" i="6"/>
  <c r="EY7" i="6"/>
  <c r="EY8" i="6"/>
  <c r="EY9" i="6"/>
  <c r="EY10" i="6"/>
  <c r="EY11" i="6"/>
  <c r="EY12" i="6"/>
  <c r="EY13" i="6"/>
  <c r="EY14" i="6"/>
  <c r="EY15" i="6"/>
  <c r="EY16" i="6"/>
  <c r="EY17" i="6"/>
  <c r="EY18" i="6"/>
  <c r="EY19" i="6"/>
  <c r="EY4" i="6"/>
  <c r="DY5" i="6"/>
  <c r="DY6" i="6"/>
  <c r="DY7" i="6"/>
  <c r="DY8" i="6"/>
  <c r="DY9" i="6"/>
  <c r="DY10" i="6"/>
  <c r="DY11" i="6"/>
  <c r="DY12" i="6"/>
  <c r="DY13" i="6"/>
  <c r="DY14" i="6"/>
  <c r="DY15" i="6"/>
  <c r="DY16" i="6"/>
  <c r="DY17" i="6"/>
  <c r="DY18" i="6"/>
  <c r="DY19" i="6"/>
  <c r="DY4" i="6" l="1"/>
  <c r="BT3" i="6" l="1"/>
  <c r="BS3" i="6"/>
  <c r="BR3" i="6"/>
  <c r="BQ3" i="6"/>
  <c r="BP3" i="6"/>
  <c r="BN3" i="6"/>
  <c r="BM3" i="6"/>
  <c r="BL3" i="6"/>
  <c r="BK3" i="6"/>
  <c r="BJ3" i="6"/>
  <c r="BH3" i="6"/>
  <c r="BG3" i="6"/>
  <c r="BF3" i="6"/>
  <c r="BE3" i="6"/>
  <c r="BD3" i="6"/>
  <c r="BB3" i="6"/>
  <c r="BA3" i="6"/>
  <c r="AZ3" i="6"/>
  <c r="AY3" i="6"/>
  <c r="AX3" i="6"/>
  <c r="AV3" i="6"/>
  <c r="AU3" i="6"/>
  <c r="AT3" i="6"/>
  <c r="AS3" i="6"/>
  <c r="AR3" i="6"/>
  <c r="DD5" i="15"/>
  <c r="DD6" i="15"/>
  <c r="DD7" i="15"/>
  <c r="DD8" i="15"/>
  <c r="DD9" i="15"/>
  <c r="DD10" i="15"/>
  <c r="DD11" i="15"/>
  <c r="DD12" i="15"/>
  <c r="DD13" i="15"/>
  <c r="DD14" i="15"/>
  <c r="DD15" i="15"/>
  <c r="DD16" i="15"/>
  <c r="DD17" i="15"/>
  <c r="DD18" i="15"/>
  <c r="DD19" i="15"/>
  <c r="DD4" i="15"/>
  <c r="Q3" i="6"/>
  <c r="O3" i="15" s="1"/>
  <c r="P3" i="6"/>
  <c r="N3" i="15" s="1"/>
  <c r="O3" i="6"/>
  <c r="M3" i="15" s="1"/>
  <c r="N3" i="6"/>
  <c r="L3" i="15" s="1"/>
  <c r="M3" i="6"/>
  <c r="K3" i="15" s="1"/>
  <c r="L3" i="6"/>
  <c r="J3" i="15" s="1"/>
  <c r="K3" i="6"/>
  <c r="I3" i="15" s="1"/>
  <c r="J3" i="6"/>
  <c r="H3" i="15" s="1"/>
  <c r="I3" i="6"/>
  <c r="G3" i="15" s="1"/>
  <c r="H3" i="6"/>
  <c r="F3" i="15" s="1"/>
  <c r="G3" i="6"/>
  <c r="F3" i="6"/>
  <c r="E3" i="15" s="1"/>
  <c r="E3" i="6"/>
  <c r="D3" i="15" s="1"/>
  <c r="D3" i="6"/>
  <c r="DT3" i="15"/>
  <c r="DK3" i="15"/>
  <c r="CC3" i="15"/>
  <c r="BV3" i="15"/>
  <c r="AD3" i="15"/>
  <c r="AG3" i="15"/>
  <c r="AH3" i="15"/>
  <c r="AA3" i="15"/>
  <c r="X3" i="15"/>
  <c r="U3" i="15"/>
  <c r="R3" i="15"/>
  <c r="A3" i="15"/>
  <c r="DT3" i="6"/>
  <c r="ED3" i="15" s="1"/>
  <c r="DS3" i="6"/>
  <c r="EB3" i="15" s="1"/>
  <c r="DR3" i="6"/>
  <c r="EA3" i="15" s="1"/>
  <c r="DQ3" i="6"/>
  <c r="DZ3" i="15" s="1"/>
  <c r="DP3" i="6"/>
  <c r="DY3" i="15" s="1"/>
  <c r="DO3" i="6"/>
  <c r="DX3" i="15" s="1"/>
  <c r="DN3" i="6"/>
  <c r="DW3" i="15" s="1"/>
  <c r="DM3" i="6"/>
  <c r="DV3" i="15" s="1"/>
  <c r="DL3" i="6"/>
  <c r="DK3" i="6"/>
  <c r="DJ3" i="6"/>
  <c r="DU3" i="15" s="1"/>
  <c r="DN3" i="15"/>
  <c r="DM3" i="15"/>
  <c r="DD3" i="6"/>
  <c r="DC3" i="6"/>
  <c r="DL3" i="15" s="1"/>
  <c r="CU3" i="6"/>
  <c r="CS3" i="15" s="1"/>
  <c r="CT3" i="6"/>
  <c r="CR3" i="15" s="1"/>
  <c r="CS3" i="6"/>
  <c r="CQ3" i="15" s="1"/>
  <c r="CR3" i="6"/>
  <c r="CP3" i="15" s="1"/>
  <c r="CQ3" i="6"/>
  <c r="CO3" i="15" s="1"/>
  <c r="CP3" i="6"/>
  <c r="CN3" i="15" s="1"/>
  <c r="CO3" i="6"/>
  <c r="CM3" i="15" s="1"/>
  <c r="CN3" i="6"/>
  <c r="CL3" i="15" s="1"/>
  <c r="CM3" i="6"/>
  <c r="CK3" i="15" s="1"/>
  <c r="CL3" i="6"/>
  <c r="CJ3" i="15" s="1"/>
  <c r="CK3" i="6"/>
  <c r="CI3" i="15" s="1"/>
  <c r="CJ3" i="6"/>
  <c r="CH3" i="15" s="1"/>
  <c r="CI3" i="6"/>
  <c r="CG3" i="15" s="1"/>
  <c r="CH3" i="6"/>
  <c r="CF3" i="15" s="1"/>
  <c r="CG3" i="6"/>
  <c r="CE3" i="15" s="1"/>
  <c r="CF3" i="6"/>
  <c r="CD3" i="15" s="1"/>
  <c r="CD3" i="6"/>
  <c r="CB3" i="15" s="1"/>
  <c r="CB3" i="6"/>
  <c r="BZ3" i="15" s="1"/>
  <c r="CA3" i="6"/>
  <c r="BY3" i="15" s="1"/>
  <c r="BZ3" i="6"/>
  <c r="BX3" i="15" s="1"/>
  <c r="AP3" i="6"/>
  <c r="AO3" i="6"/>
  <c r="AN3" i="6"/>
  <c r="B3" i="6"/>
  <c r="B3" i="15" s="1"/>
  <c r="AH3" i="6"/>
  <c r="AF3" i="15" s="1"/>
  <c r="AG3" i="6"/>
  <c r="AE3" i="15" s="1"/>
  <c r="AE3" i="6"/>
  <c r="AC3" i="15" s="1"/>
  <c r="AD3" i="6"/>
  <c r="AB3" i="15" s="1"/>
  <c r="AB3" i="6"/>
  <c r="Z3" i="15" s="1"/>
  <c r="AA3" i="6"/>
  <c r="Y3" i="15" s="1"/>
  <c r="Y3" i="6"/>
  <c r="W3" i="15" s="1"/>
  <c r="X3" i="6"/>
  <c r="V3" i="15" s="1"/>
  <c r="V3" i="6"/>
  <c r="T3" i="15" s="1"/>
  <c r="U3" i="6"/>
  <c r="S3" i="15" s="1"/>
  <c r="S3" i="6"/>
  <c r="Q3" i="15" s="1"/>
  <c r="R3" i="6"/>
  <c r="P3" i="15" s="1"/>
  <c r="C3" i="6"/>
  <c r="C3" i="15" s="1"/>
  <c r="H2" i="1" l="1"/>
  <c r="I2" i="1"/>
  <c r="J2" i="1"/>
  <c r="K2" i="1"/>
  <c r="L2" i="1"/>
  <c r="M2" i="1"/>
  <c r="H3" i="1"/>
  <c r="I3" i="1"/>
  <c r="J3" i="1"/>
  <c r="K3" i="1"/>
  <c r="L3" i="1"/>
  <c r="M3" i="1"/>
  <c r="H4" i="1"/>
  <c r="I4" i="1"/>
  <c r="J4" i="1"/>
  <c r="K4" i="1"/>
  <c r="L4" i="1"/>
  <c r="M4" i="1"/>
  <c r="H5" i="1"/>
  <c r="I5" i="1"/>
  <c r="J5" i="1"/>
  <c r="K5" i="1"/>
  <c r="L5" i="1"/>
  <c r="M5" i="1"/>
  <c r="H6" i="1"/>
  <c r="I6" i="1"/>
  <c r="J6" i="1"/>
  <c r="K6" i="1"/>
  <c r="L6" i="1"/>
  <c r="M6" i="1"/>
  <c r="H7" i="1"/>
  <c r="I7" i="1"/>
  <c r="J7" i="1"/>
  <c r="K7" i="1"/>
  <c r="L7" i="1"/>
  <c r="M7" i="1"/>
  <c r="H8" i="1"/>
  <c r="I8" i="1"/>
  <c r="J8" i="1"/>
  <c r="K8" i="1"/>
  <c r="L8" i="1"/>
  <c r="M8" i="1"/>
  <c r="H9" i="1"/>
  <c r="I9" i="1"/>
  <c r="J9" i="1"/>
  <c r="K9" i="1"/>
  <c r="L9" i="1"/>
  <c r="M9" i="1"/>
  <c r="H10" i="1"/>
  <c r="I10" i="1"/>
  <c r="J10" i="1"/>
  <c r="K10" i="1"/>
  <c r="L10" i="1"/>
  <c r="M10" i="1"/>
  <c r="H11" i="1"/>
  <c r="I11" i="1"/>
  <c r="J11" i="1"/>
  <c r="K11" i="1"/>
  <c r="L11" i="1"/>
  <c r="M11" i="1"/>
  <c r="H12" i="1"/>
  <c r="I12" i="1"/>
  <c r="J12" i="1"/>
  <c r="K12" i="1"/>
  <c r="L12" i="1"/>
  <c r="M12" i="1"/>
  <c r="H13" i="1"/>
  <c r="I13" i="1"/>
  <c r="J13" i="1"/>
  <c r="K13" i="1"/>
  <c r="L13" i="1"/>
  <c r="M13" i="1"/>
  <c r="H14" i="1"/>
  <c r="I14" i="1"/>
  <c r="J14" i="1"/>
  <c r="K14" i="1"/>
  <c r="L14" i="1"/>
  <c r="M14" i="1"/>
  <c r="H15" i="1"/>
  <c r="I15" i="1"/>
  <c r="J15" i="1"/>
  <c r="K15" i="1"/>
  <c r="L15" i="1"/>
  <c r="M15" i="1"/>
  <c r="H16" i="1"/>
  <c r="I16" i="1"/>
  <c r="J16" i="1"/>
  <c r="K16" i="1"/>
  <c r="L16" i="1"/>
  <c r="M16" i="1"/>
  <c r="H17" i="1"/>
  <c r="I17" i="1"/>
  <c r="J17" i="1"/>
  <c r="K17" i="1"/>
  <c r="L17" i="1"/>
  <c r="M17" i="1"/>
  <c r="H18" i="1"/>
  <c r="I18" i="1"/>
  <c r="J18" i="1"/>
  <c r="K18" i="1"/>
  <c r="L18" i="1"/>
  <c r="M18" i="1"/>
  <c r="H19" i="1"/>
  <c r="I19" i="1"/>
  <c r="J19" i="1"/>
  <c r="K19" i="1"/>
  <c r="L19" i="1"/>
  <c r="M19" i="1"/>
  <c r="H20" i="1"/>
  <c r="I20" i="1"/>
  <c r="J20" i="1"/>
  <c r="K20" i="1"/>
  <c r="L20" i="1"/>
  <c r="M20" i="1"/>
  <c r="H21" i="1"/>
  <c r="I21" i="1"/>
  <c r="J21" i="1"/>
  <c r="K21" i="1"/>
  <c r="L21" i="1"/>
  <c r="M21" i="1"/>
  <c r="H22" i="1"/>
  <c r="I22" i="1"/>
  <c r="J22" i="1"/>
  <c r="K22" i="1"/>
  <c r="L22" i="1"/>
  <c r="M22" i="1"/>
  <c r="H23" i="1"/>
  <c r="I23" i="1"/>
  <c r="J23" i="1"/>
  <c r="K23" i="1"/>
  <c r="L23" i="1"/>
  <c r="M23" i="1"/>
  <c r="H24" i="1"/>
  <c r="I24" i="1"/>
  <c r="J24" i="1"/>
  <c r="K24" i="1"/>
  <c r="L24" i="1"/>
  <c r="M24" i="1"/>
  <c r="H25" i="1"/>
  <c r="I25" i="1"/>
  <c r="J25" i="1"/>
  <c r="K25" i="1"/>
  <c r="L25" i="1"/>
  <c r="M25" i="1"/>
  <c r="H26" i="1"/>
  <c r="I26" i="1"/>
  <c r="J26" i="1"/>
  <c r="K26" i="1"/>
  <c r="L26" i="1"/>
  <c r="M26" i="1"/>
  <c r="H27" i="1"/>
  <c r="I27" i="1"/>
  <c r="J27" i="1"/>
  <c r="K27" i="1"/>
  <c r="L27" i="1"/>
  <c r="M27" i="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H86" i="1"/>
  <c r="I86" i="1"/>
  <c r="J86" i="1"/>
  <c r="K86" i="1"/>
  <c r="L86" i="1"/>
  <c r="M86" i="1"/>
  <c r="H87" i="1"/>
  <c r="I87" i="1"/>
  <c r="J87" i="1"/>
  <c r="K87" i="1"/>
  <c r="L87" i="1"/>
  <c r="M87" i="1"/>
  <c r="H88" i="1"/>
  <c r="I88" i="1"/>
  <c r="J88" i="1"/>
  <c r="K88" i="1"/>
  <c r="L88" i="1"/>
  <c r="M88" i="1"/>
  <c r="H89" i="1"/>
  <c r="I89" i="1"/>
  <c r="J89" i="1"/>
  <c r="K89" i="1"/>
  <c r="L89" i="1"/>
  <c r="M89" i="1"/>
  <c r="H90" i="1"/>
  <c r="I90" i="1"/>
  <c r="J90" i="1"/>
  <c r="K90" i="1"/>
  <c r="L90" i="1"/>
  <c r="M90" i="1"/>
  <c r="H91" i="1"/>
  <c r="I91" i="1"/>
  <c r="J91" i="1"/>
  <c r="K91" i="1"/>
  <c r="L91" i="1"/>
  <c r="M91" i="1"/>
  <c r="H92" i="1"/>
  <c r="I92" i="1"/>
  <c r="J92" i="1"/>
  <c r="K92" i="1"/>
  <c r="L92" i="1"/>
  <c r="M92" i="1"/>
  <c r="H93" i="1"/>
  <c r="I93" i="1"/>
  <c r="J93" i="1"/>
  <c r="K93" i="1"/>
  <c r="L93" i="1"/>
  <c r="M93" i="1"/>
  <c r="H94" i="1"/>
  <c r="I94" i="1"/>
  <c r="J94" i="1"/>
  <c r="K94" i="1"/>
  <c r="L94" i="1"/>
  <c r="M94" i="1"/>
  <c r="H95" i="1"/>
  <c r="I95" i="1"/>
  <c r="J95" i="1"/>
  <c r="K95" i="1"/>
  <c r="L95" i="1"/>
  <c r="M95" i="1"/>
  <c r="H96" i="1"/>
  <c r="I96" i="1"/>
  <c r="J96" i="1"/>
  <c r="K96" i="1"/>
  <c r="L96" i="1"/>
  <c r="M96" i="1"/>
  <c r="H97" i="1"/>
  <c r="I97" i="1"/>
  <c r="J97" i="1"/>
  <c r="K97" i="1"/>
  <c r="L97" i="1"/>
  <c r="M97" i="1"/>
  <c r="H98" i="1"/>
  <c r="I98" i="1"/>
  <c r="J98" i="1"/>
  <c r="K98" i="1"/>
  <c r="L98" i="1"/>
  <c r="M98" i="1"/>
  <c r="H99" i="1"/>
  <c r="I99" i="1"/>
  <c r="J99" i="1"/>
  <c r="K99" i="1"/>
  <c r="L99" i="1"/>
  <c r="M99" i="1"/>
  <c r="H100" i="1"/>
  <c r="I100" i="1"/>
  <c r="J100" i="1"/>
  <c r="K100" i="1"/>
  <c r="L100" i="1"/>
  <c r="M100" i="1"/>
  <c r="H101" i="1"/>
  <c r="I101" i="1"/>
  <c r="J101" i="1"/>
  <c r="K101" i="1"/>
  <c r="L101" i="1"/>
  <c r="M101" i="1"/>
  <c r="H102" i="1"/>
  <c r="I102" i="1"/>
  <c r="J102" i="1"/>
  <c r="K102" i="1"/>
  <c r="L102" i="1"/>
  <c r="M102" i="1"/>
  <c r="H103" i="1"/>
  <c r="I103" i="1"/>
  <c r="J103" i="1"/>
  <c r="K103" i="1"/>
  <c r="L103" i="1"/>
  <c r="M103" i="1"/>
  <c r="H104" i="1"/>
  <c r="I104" i="1"/>
  <c r="J104" i="1"/>
  <c r="K104" i="1"/>
  <c r="L104" i="1"/>
  <c r="M104" i="1"/>
  <c r="H105" i="1"/>
  <c r="I105" i="1"/>
  <c r="J105" i="1"/>
  <c r="K105" i="1"/>
  <c r="L105" i="1"/>
  <c r="M105" i="1"/>
  <c r="H106" i="1"/>
  <c r="I106" i="1"/>
  <c r="J106" i="1"/>
  <c r="K106" i="1"/>
  <c r="L106" i="1"/>
  <c r="M106" i="1"/>
  <c r="H107" i="1"/>
  <c r="I107" i="1"/>
  <c r="J107" i="1"/>
  <c r="K107" i="1"/>
  <c r="L107" i="1"/>
  <c r="M107" i="1"/>
  <c r="H108" i="1"/>
  <c r="I108" i="1"/>
  <c r="J108" i="1"/>
  <c r="K108" i="1"/>
  <c r="L108" i="1"/>
  <c r="M108" i="1"/>
  <c r="H109" i="1"/>
  <c r="I109" i="1"/>
  <c r="J109" i="1"/>
  <c r="K109" i="1"/>
  <c r="L109" i="1"/>
  <c r="M109" i="1"/>
  <c r="H110" i="1"/>
  <c r="I110" i="1"/>
  <c r="J110" i="1"/>
  <c r="K110" i="1"/>
  <c r="L110" i="1"/>
  <c r="M110" i="1"/>
  <c r="H111" i="1"/>
  <c r="I111" i="1"/>
  <c r="J111" i="1"/>
  <c r="K111" i="1"/>
  <c r="L111" i="1"/>
  <c r="M111" i="1"/>
  <c r="H112" i="1"/>
  <c r="I112" i="1"/>
  <c r="J112" i="1"/>
  <c r="K112" i="1"/>
  <c r="L112" i="1"/>
  <c r="M112" i="1"/>
  <c r="H113" i="1"/>
  <c r="I113" i="1"/>
  <c r="J113" i="1"/>
  <c r="K113" i="1"/>
  <c r="L113" i="1"/>
  <c r="M113" i="1"/>
  <c r="H114" i="1"/>
  <c r="I114" i="1"/>
  <c r="J114" i="1"/>
  <c r="K114" i="1"/>
  <c r="L114" i="1"/>
  <c r="M114" i="1"/>
  <c r="H115" i="1"/>
  <c r="I115" i="1"/>
  <c r="J115" i="1"/>
  <c r="K115" i="1"/>
  <c r="L115" i="1"/>
  <c r="M115" i="1"/>
  <c r="H116" i="1"/>
  <c r="I116" i="1"/>
  <c r="J116" i="1"/>
  <c r="K116" i="1"/>
  <c r="L116" i="1"/>
  <c r="M116" i="1"/>
  <c r="H117" i="1"/>
  <c r="I117" i="1"/>
  <c r="J117" i="1"/>
  <c r="K117" i="1"/>
  <c r="L117" i="1"/>
  <c r="M117" i="1"/>
  <c r="H118" i="1"/>
  <c r="I118" i="1"/>
  <c r="J118" i="1"/>
  <c r="K118" i="1"/>
  <c r="L118" i="1"/>
  <c r="M118" i="1"/>
  <c r="H119" i="1"/>
  <c r="I119" i="1"/>
  <c r="J119" i="1"/>
  <c r="K119" i="1"/>
  <c r="L119" i="1"/>
  <c r="M119" i="1"/>
  <c r="H120" i="1"/>
  <c r="I120" i="1"/>
  <c r="J120" i="1"/>
  <c r="K120" i="1"/>
  <c r="L120" i="1"/>
  <c r="M120" i="1"/>
  <c r="H121" i="1"/>
  <c r="I121" i="1"/>
  <c r="J121" i="1"/>
  <c r="K121" i="1"/>
  <c r="L121" i="1"/>
  <c r="M121" i="1"/>
  <c r="H122" i="1"/>
  <c r="I122" i="1"/>
  <c r="J122" i="1"/>
  <c r="K122" i="1"/>
  <c r="L122" i="1"/>
  <c r="M122" i="1"/>
  <c r="H127" i="1"/>
  <c r="I127" i="1"/>
  <c r="J127" i="1"/>
  <c r="K127" i="1"/>
  <c r="L127" i="1"/>
  <c r="M127" i="1"/>
  <c r="H128" i="1"/>
  <c r="I128" i="1"/>
  <c r="J128" i="1"/>
  <c r="K128" i="1"/>
  <c r="L128" i="1"/>
  <c r="M128" i="1"/>
  <c r="H129" i="1"/>
  <c r="I129" i="1"/>
  <c r="J129" i="1"/>
  <c r="K129" i="1"/>
  <c r="L129" i="1"/>
  <c r="M129" i="1"/>
  <c r="H125" i="1"/>
  <c r="I125" i="1"/>
  <c r="J125" i="1"/>
  <c r="K125" i="1"/>
  <c r="L125" i="1"/>
  <c r="M125" i="1"/>
  <c r="H123" i="1"/>
  <c r="I123" i="1"/>
  <c r="J123" i="1"/>
  <c r="K123" i="1"/>
  <c r="L123" i="1"/>
  <c r="M123" i="1"/>
  <c r="H126" i="1"/>
  <c r="I126" i="1"/>
  <c r="J126" i="1"/>
  <c r="K126" i="1"/>
  <c r="L126" i="1"/>
  <c r="M126" i="1"/>
  <c r="H130" i="1"/>
  <c r="I130" i="1"/>
  <c r="J130" i="1"/>
  <c r="K130" i="1"/>
  <c r="L130" i="1"/>
  <c r="M130" i="1"/>
  <c r="H131" i="1"/>
  <c r="I131" i="1"/>
  <c r="J131" i="1"/>
  <c r="K131" i="1"/>
  <c r="L131" i="1"/>
  <c r="M131" i="1"/>
  <c r="H132" i="1"/>
  <c r="I132" i="1"/>
  <c r="J132" i="1"/>
  <c r="K132" i="1"/>
  <c r="L132" i="1"/>
  <c r="M132" i="1"/>
  <c r="H133" i="1"/>
  <c r="I133" i="1"/>
  <c r="J133" i="1"/>
  <c r="K133" i="1"/>
  <c r="L133" i="1"/>
  <c r="M133" i="1"/>
  <c r="H134" i="1"/>
  <c r="I134" i="1"/>
  <c r="J134" i="1"/>
  <c r="K134" i="1"/>
  <c r="L134" i="1"/>
  <c r="M134" i="1"/>
  <c r="H135" i="1"/>
  <c r="I135" i="1"/>
  <c r="J135" i="1"/>
  <c r="K135" i="1"/>
  <c r="L135" i="1"/>
  <c r="M135" i="1"/>
  <c r="H136" i="1"/>
  <c r="I136" i="1"/>
  <c r="J136" i="1"/>
  <c r="K136" i="1"/>
  <c r="L136" i="1"/>
  <c r="M136" i="1"/>
  <c r="H137" i="1"/>
  <c r="I137" i="1"/>
  <c r="J137" i="1"/>
  <c r="K137" i="1"/>
  <c r="L137" i="1"/>
  <c r="M137" i="1"/>
  <c r="H138" i="1"/>
  <c r="I138" i="1"/>
  <c r="J138" i="1"/>
  <c r="K138" i="1"/>
  <c r="L138" i="1"/>
  <c r="M138" i="1"/>
  <c r="H139" i="1"/>
  <c r="I139" i="1"/>
  <c r="J139" i="1"/>
  <c r="K139" i="1"/>
  <c r="L139" i="1"/>
  <c r="M139" i="1"/>
  <c r="H140" i="1"/>
  <c r="I140" i="1"/>
  <c r="J140" i="1"/>
  <c r="K140" i="1"/>
  <c r="L140" i="1"/>
  <c r="M140" i="1"/>
  <c r="H141" i="1"/>
  <c r="I141" i="1"/>
  <c r="J141" i="1"/>
  <c r="K141" i="1"/>
  <c r="L141" i="1"/>
  <c r="M141" i="1"/>
  <c r="H142" i="1"/>
  <c r="I142" i="1"/>
  <c r="J142" i="1"/>
  <c r="K142" i="1"/>
  <c r="L142" i="1"/>
  <c r="M142" i="1"/>
  <c r="H143" i="1"/>
  <c r="I143" i="1"/>
  <c r="J143" i="1"/>
  <c r="K143" i="1"/>
  <c r="L143" i="1"/>
  <c r="M143" i="1"/>
  <c r="H144" i="1"/>
  <c r="I144" i="1"/>
  <c r="J144" i="1"/>
  <c r="K144" i="1"/>
  <c r="L144" i="1"/>
  <c r="M144" i="1"/>
  <c r="H145" i="1"/>
  <c r="I145" i="1"/>
  <c r="J145" i="1"/>
  <c r="K145" i="1"/>
  <c r="L145" i="1"/>
  <c r="M145" i="1"/>
  <c r="H146" i="1"/>
  <c r="I146" i="1"/>
  <c r="J146" i="1"/>
  <c r="K146" i="1"/>
  <c r="L146" i="1"/>
  <c r="M146" i="1"/>
  <c r="H147" i="1"/>
  <c r="I147" i="1"/>
  <c r="J147" i="1"/>
  <c r="K147" i="1"/>
  <c r="L147" i="1"/>
  <c r="M147" i="1"/>
  <c r="H148" i="1"/>
  <c r="I148" i="1"/>
  <c r="J148" i="1"/>
  <c r="K148" i="1"/>
  <c r="L148" i="1"/>
  <c r="M148" i="1"/>
  <c r="H149" i="1"/>
  <c r="I149" i="1"/>
  <c r="J149" i="1"/>
  <c r="K149" i="1"/>
  <c r="L149" i="1"/>
  <c r="M149" i="1"/>
  <c r="H150" i="1"/>
  <c r="I150" i="1"/>
  <c r="J150" i="1"/>
  <c r="K150" i="1"/>
  <c r="L150" i="1"/>
  <c r="M150" i="1"/>
  <c r="H151" i="1"/>
  <c r="I151" i="1"/>
  <c r="J151" i="1"/>
  <c r="K151" i="1"/>
  <c r="L151" i="1"/>
  <c r="M151" i="1"/>
  <c r="H152" i="1"/>
  <c r="I152" i="1"/>
  <c r="J152" i="1"/>
  <c r="K152" i="1"/>
  <c r="L152" i="1"/>
  <c r="M152" i="1"/>
  <c r="H153" i="1"/>
  <c r="I153" i="1"/>
  <c r="J153" i="1"/>
  <c r="K153" i="1"/>
  <c r="L153" i="1"/>
  <c r="M153" i="1"/>
  <c r="H154" i="1"/>
  <c r="I154" i="1"/>
  <c r="J154" i="1"/>
  <c r="K154" i="1"/>
  <c r="L154" i="1"/>
  <c r="M154" i="1"/>
  <c r="H155" i="1"/>
  <c r="I155" i="1"/>
  <c r="J155" i="1"/>
  <c r="K155" i="1"/>
  <c r="L155" i="1"/>
  <c r="M155" i="1"/>
  <c r="H156" i="1"/>
  <c r="I156" i="1"/>
  <c r="J156" i="1"/>
  <c r="K156" i="1"/>
  <c r="L156" i="1"/>
  <c r="M156" i="1"/>
  <c r="H157" i="1"/>
  <c r="I157" i="1"/>
  <c r="J157" i="1"/>
  <c r="K157" i="1"/>
  <c r="L157" i="1"/>
  <c r="M157" i="1"/>
  <c r="H158" i="1"/>
  <c r="I158" i="1"/>
  <c r="J158" i="1"/>
  <c r="K158" i="1"/>
  <c r="L158" i="1"/>
  <c r="M158" i="1"/>
  <c r="H159" i="1"/>
  <c r="I159" i="1"/>
  <c r="J159" i="1"/>
  <c r="K159" i="1"/>
  <c r="L159" i="1"/>
  <c r="M159" i="1"/>
  <c r="H160" i="1"/>
  <c r="I160" i="1"/>
  <c r="J160" i="1"/>
  <c r="K160" i="1"/>
  <c r="L160" i="1"/>
  <c r="M160" i="1"/>
  <c r="H161" i="1"/>
  <c r="I161" i="1"/>
  <c r="J161" i="1"/>
  <c r="K161" i="1"/>
  <c r="L161" i="1"/>
  <c r="M161" i="1"/>
  <c r="H162" i="1"/>
  <c r="I162" i="1"/>
  <c r="J162" i="1"/>
  <c r="K162" i="1"/>
  <c r="L162" i="1"/>
  <c r="M162" i="1"/>
  <c r="H163" i="1"/>
  <c r="I163" i="1"/>
  <c r="J163" i="1"/>
  <c r="K163" i="1"/>
  <c r="L163" i="1"/>
  <c r="M163" i="1"/>
  <c r="H164" i="1"/>
  <c r="I164" i="1"/>
  <c r="J164" i="1"/>
  <c r="K164" i="1"/>
  <c r="L164" i="1"/>
  <c r="M164" i="1"/>
  <c r="H165" i="1"/>
  <c r="I165" i="1"/>
  <c r="J165" i="1"/>
  <c r="K165" i="1"/>
  <c r="L165" i="1"/>
  <c r="M165" i="1"/>
  <c r="H166" i="1"/>
  <c r="I166" i="1"/>
  <c r="J166" i="1"/>
  <c r="K166" i="1"/>
  <c r="L166" i="1"/>
  <c r="M166" i="1"/>
  <c r="H167" i="1"/>
  <c r="I167" i="1"/>
  <c r="J167" i="1"/>
  <c r="K167" i="1"/>
  <c r="L167" i="1"/>
  <c r="M167" i="1"/>
  <c r="H168" i="1"/>
  <c r="I168" i="1"/>
  <c r="J168" i="1"/>
  <c r="K168" i="1"/>
  <c r="L168" i="1"/>
  <c r="M168" i="1"/>
  <c r="H169" i="1"/>
  <c r="I169" i="1"/>
  <c r="J169" i="1"/>
  <c r="K169" i="1"/>
  <c r="L169" i="1"/>
  <c r="M169" i="1"/>
  <c r="H170" i="1"/>
  <c r="I170" i="1"/>
  <c r="J170" i="1"/>
  <c r="K170" i="1"/>
  <c r="L170" i="1"/>
  <c r="M170" i="1"/>
  <c r="H171" i="1"/>
  <c r="I171" i="1"/>
  <c r="J171" i="1"/>
  <c r="K171" i="1"/>
  <c r="L171" i="1"/>
  <c r="M171" i="1"/>
  <c r="H172" i="1"/>
  <c r="I172" i="1"/>
  <c r="J172" i="1"/>
  <c r="K172" i="1"/>
  <c r="L172" i="1"/>
  <c r="M172" i="1"/>
  <c r="H173" i="1"/>
  <c r="I173" i="1"/>
  <c r="J173" i="1"/>
  <c r="K173" i="1"/>
  <c r="L173" i="1"/>
  <c r="M173" i="1"/>
  <c r="H174" i="1"/>
  <c r="I174" i="1"/>
  <c r="J174" i="1"/>
  <c r="K174" i="1"/>
  <c r="L174" i="1"/>
  <c r="M174" i="1"/>
  <c r="H175" i="1"/>
  <c r="I175" i="1"/>
  <c r="J175" i="1"/>
  <c r="K175" i="1"/>
  <c r="L175" i="1"/>
  <c r="M175" i="1"/>
  <c r="H176" i="1"/>
  <c r="I176" i="1"/>
  <c r="J176" i="1"/>
  <c r="K176" i="1"/>
  <c r="L176" i="1"/>
  <c r="M176" i="1"/>
  <c r="H177" i="1"/>
  <c r="I177" i="1"/>
  <c r="J177" i="1"/>
  <c r="K177" i="1"/>
  <c r="L177" i="1"/>
  <c r="M177" i="1"/>
  <c r="H178" i="1"/>
  <c r="I178" i="1"/>
  <c r="J178" i="1"/>
  <c r="K178" i="1"/>
  <c r="L178" i="1"/>
  <c r="M178" i="1"/>
  <c r="H179" i="1"/>
  <c r="I179" i="1"/>
  <c r="J179" i="1"/>
  <c r="K179" i="1"/>
  <c r="L179" i="1"/>
  <c r="M179" i="1"/>
  <c r="H180" i="1"/>
  <c r="I180" i="1"/>
  <c r="J180" i="1"/>
  <c r="K180" i="1"/>
  <c r="L180" i="1"/>
  <c r="M180" i="1"/>
  <c r="H181" i="1"/>
  <c r="I181" i="1"/>
  <c r="J181" i="1"/>
  <c r="K181" i="1"/>
  <c r="L181" i="1"/>
  <c r="M181" i="1"/>
  <c r="H182" i="1"/>
  <c r="I182" i="1"/>
  <c r="J182" i="1"/>
  <c r="K182" i="1"/>
  <c r="L182" i="1"/>
  <c r="M182" i="1"/>
  <c r="H183" i="1"/>
  <c r="I183" i="1"/>
  <c r="J183" i="1"/>
  <c r="K183" i="1"/>
  <c r="L183" i="1"/>
  <c r="M183" i="1"/>
  <c r="H184" i="1"/>
  <c r="I184" i="1"/>
  <c r="J184" i="1"/>
  <c r="K184" i="1"/>
  <c r="L184" i="1"/>
  <c r="M184" i="1"/>
  <c r="H185" i="1"/>
  <c r="I185" i="1"/>
  <c r="J185" i="1"/>
  <c r="K185" i="1"/>
  <c r="L185" i="1"/>
  <c r="M185" i="1"/>
  <c r="H186" i="1"/>
  <c r="I186" i="1"/>
  <c r="J186" i="1"/>
  <c r="K186" i="1"/>
  <c r="L186" i="1"/>
  <c r="M186" i="1"/>
  <c r="H187" i="1"/>
  <c r="I187" i="1"/>
  <c r="J187" i="1"/>
  <c r="K187" i="1"/>
  <c r="L187" i="1"/>
  <c r="M187" i="1"/>
  <c r="H188" i="1"/>
  <c r="I188" i="1"/>
  <c r="J188" i="1"/>
  <c r="K188" i="1"/>
  <c r="L188" i="1"/>
  <c r="M188" i="1"/>
  <c r="H189" i="1"/>
  <c r="I189" i="1"/>
  <c r="J189" i="1"/>
  <c r="K189" i="1"/>
  <c r="L189" i="1"/>
  <c r="M189" i="1"/>
  <c r="H190" i="1"/>
  <c r="I190" i="1"/>
  <c r="J190" i="1"/>
  <c r="K190" i="1"/>
  <c r="L190" i="1"/>
  <c r="M190" i="1"/>
  <c r="H191" i="1"/>
  <c r="I191" i="1"/>
  <c r="J191" i="1"/>
  <c r="K191" i="1"/>
  <c r="L191" i="1"/>
  <c r="M191" i="1"/>
  <c r="H192" i="1"/>
  <c r="I192" i="1"/>
  <c r="J192" i="1"/>
  <c r="K192" i="1"/>
  <c r="L192" i="1"/>
  <c r="M192" i="1"/>
  <c r="H193" i="1"/>
  <c r="I193" i="1"/>
  <c r="J193" i="1"/>
  <c r="K193" i="1"/>
  <c r="L193" i="1"/>
  <c r="M193" i="1"/>
  <c r="H194" i="1"/>
  <c r="I194" i="1"/>
  <c r="J194" i="1"/>
  <c r="K194" i="1"/>
  <c r="L194" i="1"/>
  <c r="M194" i="1"/>
  <c r="H195" i="1"/>
  <c r="I195" i="1"/>
  <c r="J195" i="1"/>
  <c r="K195" i="1"/>
  <c r="L195" i="1"/>
  <c r="M195" i="1"/>
  <c r="H196" i="1"/>
  <c r="I196" i="1"/>
  <c r="J196" i="1"/>
  <c r="K196" i="1"/>
  <c r="L196" i="1"/>
  <c r="M196" i="1"/>
  <c r="H197" i="1"/>
  <c r="I197" i="1"/>
  <c r="J197" i="1"/>
  <c r="K197" i="1"/>
  <c r="L197" i="1"/>
  <c r="M197" i="1"/>
  <c r="H198" i="1"/>
  <c r="I198" i="1"/>
  <c r="J198" i="1"/>
  <c r="K198" i="1"/>
  <c r="L198" i="1"/>
  <c r="M198" i="1"/>
  <c r="H199" i="1"/>
  <c r="I199" i="1"/>
  <c r="J199" i="1"/>
  <c r="K199" i="1"/>
  <c r="L199" i="1"/>
  <c r="M199" i="1"/>
  <c r="H200" i="1"/>
  <c r="I200" i="1"/>
  <c r="J200" i="1"/>
  <c r="K200" i="1"/>
  <c r="L200" i="1"/>
  <c r="M200" i="1"/>
  <c r="H201" i="1"/>
  <c r="I201" i="1"/>
  <c r="J201" i="1"/>
  <c r="K201" i="1"/>
  <c r="L201" i="1"/>
  <c r="M201" i="1"/>
  <c r="H202" i="1"/>
  <c r="I202" i="1"/>
  <c r="J202" i="1"/>
  <c r="K202" i="1"/>
  <c r="L202" i="1"/>
  <c r="M202" i="1"/>
  <c r="H203" i="1"/>
  <c r="I203" i="1"/>
  <c r="J203" i="1"/>
  <c r="K203" i="1"/>
  <c r="L203" i="1"/>
  <c r="M203" i="1"/>
  <c r="H204" i="1"/>
  <c r="I204" i="1"/>
  <c r="J204" i="1"/>
  <c r="K204" i="1"/>
  <c r="L204" i="1"/>
  <c r="M204" i="1"/>
  <c r="H205" i="1"/>
  <c r="I205" i="1"/>
  <c r="J205" i="1"/>
  <c r="K205" i="1"/>
  <c r="L205" i="1"/>
  <c r="M205" i="1"/>
  <c r="H206" i="1"/>
  <c r="I206" i="1"/>
  <c r="J206" i="1"/>
  <c r="K206" i="1"/>
  <c r="L206" i="1"/>
  <c r="M206" i="1"/>
  <c r="H207" i="1"/>
  <c r="I207" i="1"/>
  <c r="J207" i="1"/>
  <c r="K207" i="1"/>
  <c r="L207" i="1"/>
  <c r="M207" i="1"/>
  <c r="H208" i="1"/>
  <c r="I208" i="1"/>
  <c r="J208" i="1"/>
  <c r="K208" i="1"/>
  <c r="L208" i="1"/>
  <c r="M208" i="1"/>
  <c r="H211" i="1"/>
  <c r="I211" i="1"/>
  <c r="J211" i="1"/>
  <c r="K211" i="1"/>
  <c r="L211" i="1"/>
  <c r="M211" i="1"/>
  <c r="H212" i="1"/>
  <c r="I212" i="1"/>
  <c r="J212" i="1"/>
  <c r="K212" i="1"/>
  <c r="L212" i="1"/>
  <c r="M212" i="1"/>
  <c r="H213" i="1"/>
  <c r="I213" i="1"/>
  <c r="J213" i="1"/>
  <c r="K213" i="1"/>
  <c r="L213" i="1"/>
  <c r="M213" i="1"/>
  <c r="H214" i="1"/>
  <c r="I214" i="1"/>
  <c r="J214" i="1"/>
  <c r="K214" i="1"/>
  <c r="L214" i="1"/>
  <c r="M214" i="1"/>
  <c r="H215" i="1"/>
  <c r="I215" i="1"/>
  <c r="J215" i="1"/>
  <c r="K215" i="1"/>
  <c r="L215" i="1"/>
  <c r="M215" i="1"/>
  <c r="H216" i="1"/>
  <c r="I216" i="1"/>
  <c r="J216" i="1"/>
  <c r="K216" i="1"/>
  <c r="L216" i="1"/>
  <c r="M216" i="1"/>
  <c r="H217" i="1"/>
  <c r="I217" i="1"/>
  <c r="J217" i="1"/>
  <c r="K217" i="1"/>
  <c r="L217" i="1"/>
  <c r="M217" i="1"/>
  <c r="H219" i="1"/>
  <c r="I219" i="1"/>
  <c r="J219" i="1"/>
  <c r="K219" i="1"/>
  <c r="L219" i="1"/>
  <c r="M219" i="1"/>
  <c r="H220" i="1"/>
  <c r="I220" i="1"/>
  <c r="J220" i="1"/>
  <c r="K220" i="1"/>
  <c r="L220" i="1"/>
  <c r="M220" i="1"/>
  <c r="H221" i="1"/>
  <c r="I221" i="1"/>
  <c r="J221" i="1"/>
  <c r="K221" i="1"/>
  <c r="L221" i="1"/>
  <c r="M221" i="1"/>
  <c r="H222" i="1"/>
  <c r="I222" i="1"/>
  <c r="J222" i="1"/>
  <c r="K222" i="1"/>
  <c r="L222" i="1"/>
  <c r="M222" i="1"/>
  <c r="H223" i="1"/>
  <c r="I223" i="1"/>
  <c r="J223" i="1"/>
  <c r="K223" i="1"/>
  <c r="L223" i="1"/>
  <c r="M223" i="1"/>
  <c r="H224" i="1"/>
  <c r="I224" i="1"/>
  <c r="J224" i="1"/>
  <c r="K224" i="1"/>
  <c r="L224" i="1"/>
  <c r="M224" i="1"/>
  <c r="H225" i="1"/>
  <c r="I225" i="1"/>
  <c r="J225" i="1"/>
  <c r="K225" i="1"/>
  <c r="L225" i="1"/>
  <c r="M225" i="1"/>
  <c r="H226" i="1"/>
  <c r="I226" i="1"/>
  <c r="J226" i="1"/>
  <c r="K226" i="1"/>
  <c r="L226" i="1"/>
  <c r="M226" i="1"/>
  <c r="H227" i="1"/>
  <c r="I227" i="1"/>
  <c r="J227" i="1"/>
  <c r="K227" i="1"/>
  <c r="L227" i="1"/>
  <c r="M227" i="1"/>
  <c r="H228" i="1"/>
  <c r="I228" i="1"/>
  <c r="J228" i="1"/>
  <c r="K228" i="1"/>
  <c r="L228" i="1"/>
  <c r="M228" i="1"/>
  <c r="H229" i="1"/>
  <c r="I229" i="1"/>
  <c r="J229" i="1"/>
  <c r="K229" i="1"/>
  <c r="L229" i="1"/>
  <c r="M229" i="1"/>
  <c r="H230" i="1"/>
  <c r="I230" i="1"/>
  <c r="J230" i="1"/>
  <c r="K230" i="1"/>
  <c r="L230" i="1"/>
  <c r="M230" i="1"/>
  <c r="H231" i="1"/>
  <c r="I231" i="1"/>
  <c r="J231" i="1"/>
  <c r="K231" i="1"/>
  <c r="L231" i="1"/>
  <c r="M231" i="1"/>
  <c r="H232" i="1"/>
  <c r="I232" i="1"/>
  <c r="J232" i="1"/>
  <c r="K232" i="1"/>
  <c r="L232" i="1"/>
  <c r="M232" i="1"/>
  <c r="H233" i="1"/>
  <c r="I233" i="1"/>
  <c r="J233" i="1"/>
  <c r="K233" i="1"/>
  <c r="L233" i="1"/>
  <c r="M233" i="1"/>
  <c r="H234" i="1"/>
  <c r="I234" i="1"/>
  <c r="J234" i="1"/>
  <c r="K234" i="1"/>
  <c r="L234" i="1"/>
  <c r="M234" i="1"/>
  <c r="H235" i="1"/>
  <c r="I235" i="1"/>
  <c r="J235" i="1"/>
  <c r="K235" i="1"/>
  <c r="L235" i="1"/>
  <c r="M235" i="1"/>
  <c r="H238" i="1"/>
  <c r="I238" i="1"/>
  <c r="J238" i="1"/>
  <c r="K238" i="1"/>
  <c r="L238" i="1"/>
  <c r="M238" i="1"/>
  <c r="H239" i="1"/>
  <c r="I239" i="1"/>
  <c r="J239" i="1"/>
  <c r="K239" i="1"/>
  <c r="L239" i="1"/>
  <c r="M239" i="1"/>
  <c r="H240" i="1"/>
  <c r="I240" i="1"/>
  <c r="J240" i="1"/>
  <c r="K240" i="1"/>
  <c r="L240" i="1"/>
  <c r="M240" i="1"/>
  <c r="H241" i="1"/>
  <c r="I241" i="1"/>
  <c r="J241" i="1"/>
  <c r="K241" i="1"/>
  <c r="L241" i="1"/>
  <c r="M241" i="1"/>
  <c r="H242" i="1"/>
  <c r="I242" i="1"/>
  <c r="J242" i="1"/>
  <c r="K242" i="1"/>
  <c r="L242" i="1"/>
  <c r="M242" i="1"/>
  <c r="H243" i="1"/>
  <c r="I243" i="1"/>
  <c r="J243" i="1"/>
  <c r="K243" i="1"/>
  <c r="L243" i="1"/>
  <c r="M243" i="1"/>
  <c r="H244" i="1"/>
  <c r="I244" i="1"/>
  <c r="J244" i="1"/>
  <c r="K244" i="1"/>
  <c r="L244" i="1"/>
  <c r="M244" i="1"/>
  <c r="H245" i="1"/>
  <c r="I245" i="1"/>
  <c r="J245" i="1"/>
  <c r="K245" i="1"/>
  <c r="L245" i="1"/>
  <c r="M245" i="1"/>
  <c r="H246" i="1"/>
  <c r="I246" i="1"/>
  <c r="J246" i="1"/>
  <c r="K246" i="1"/>
  <c r="L246" i="1"/>
  <c r="M246" i="1"/>
  <c r="H247" i="1"/>
  <c r="I247" i="1"/>
  <c r="J247" i="1"/>
  <c r="K247" i="1"/>
  <c r="L247" i="1"/>
  <c r="M247" i="1"/>
  <c r="H248" i="1"/>
  <c r="I248" i="1"/>
  <c r="J248" i="1"/>
  <c r="K248" i="1"/>
  <c r="L248" i="1"/>
  <c r="M248" i="1"/>
  <c r="H249" i="1"/>
  <c r="I249" i="1"/>
  <c r="J249" i="1"/>
  <c r="K249" i="1"/>
  <c r="L249" i="1"/>
  <c r="M249" i="1"/>
  <c r="H250" i="1"/>
  <c r="I250" i="1"/>
  <c r="J250" i="1"/>
  <c r="K250" i="1"/>
  <c r="L250" i="1"/>
  <c r="M250" i="1"/>
  <c r="H251" i="1"/>
  <c r="I251" i="1"/>
  <c r="J251" i="1"/>
  <c r="K251" i="1"/>
  <c r="L251" i="1"/>
  <c r="M251" i="1"/>
  <c r="H252" i="1"/>
  <c r="I252" i="1"/>
  <c r="J252" i="1"/>
  <c r="K252" i="1"/>
  <c r="L252" i="1"/>
  <c r="M252" i="1"/>
  <c r="H253" i="1"/>
  <c r="I253" i="1"/>
  <c r="J253" i="1"/>
  <c r="K253" i="1"/>
  <c r="L253" i="1"/>
  <c r="M253" i="1"/>
  <c r="H254" i="1"/>
  <c r="I254" i="1"/>
  <c r="J254" i="1"/>
  <c r="K254" i="1"/>
  <c r="L254" i="1"/>
  <c r="M254" i="1"/>
  <c r="H256" i="1"/>
  <c r="I256" i="1"/>
  <c r="J256" i="1"/>
  <c r="K256" i="1"/>
  <c r="L256" i="1"/>
  <c r="M256" i="1"/>
  <c r="H257" i="1"/>
  <c r="I257" i="1"/>
  <c r="J257" i="1"/>
  <c r="K257" i="1"/>
  <c r="L257" i="1"/>
  <c r="M257" i="1"/>
  <c r="H258" i="1"/>
  <c r="I258" i="1"/>
  <c r="J258" i="1"/>
  <c r="K258" i="1"/>
  <c r="L258" i="1"/>
  <c r="M258" i="1"/>
  <c r="H259" i="1"/>
  <c r="I259" i="1"/>
  <c r="J259" i="1"/>
  <c r="K259" i="1"/>
  <c r="L259" i="1"/>
  <c r="M259" i="1"/>
  <c r="H260" i="1"/>
  <c r="I260" i="1"/>
  <c r="J260" i="1"/>
  <c r="K260" i="1"/>
  <c r="L260" i="1"/>
  <c r="M260" i="1"/>
  <c r="H261" i="1"/>
  <c r="I261" i="1"/>
  <c r="J261" i="1"/>
  <c r="K261" i="1"/>
  <c r="L261" i="1"/>
  <c r="M261" i="1"/>
  <c r="H262" i="1"/>
  <c r="I262" i="1"/>
  <c r="J262" i="1"/>
  <c r="K262" i="1"/>
  <c r="L262" i="1"/>
  <c r="M262" i="1"/>
  <c r="H263" i="1"/>
  <c r="I263" i="1"/>
  <c r="J263" i="1"/>
  <c r="K263" i="1"/>
  <c r="L263" i="1"/>
  <c r="M263" i="1"/>
  <c r="H264" i="1"/>
  <c r="I264" i="1"/>
  <c r="J264" i="1"/>
  <c r="K264" i="1"/>
  <c r="L264" i="1"/>
  <c r="M264" i="1"/>
  <c r="H265" i="1"/>
  <c r="I265" i="1"/>
  <c r="J265" i="1"/>
  <c r="K265" i="1"/>
  <c r="L265" i="1"/>
  <c r="M265" i="1"/>
  <c r="H266" i="1"/>
  <c r="I266" i="1"/>
  <c r="J266" i="1"/>
  <c r="K266" i="1"/>
  <c r="L266" i="1"/>
  <c r="M266" i="1"/>
  <c r="H267" i="1"/>
  <c r="I267" i="1"/>
  <c r="J267" i="1"/>
  <c r="K267" i="1"/>
  <c r="L267" i="1"/>
  <c r="M267" i="1"/>
  <c r="H268" i="1"/>
  <c r="I268" i="1"/>
  <c r="J268" i="1"/>
  <c r="K268" i="1"/>
  <c r="L268" i="1"/>
  <c r="M268" i="1"/>
  <c r="H270" i="1"/>
  <c r="I270" i="1"/>
  <c r="J270" i="1"/>
  <c r="K270" i="1"/>
  <c r="L270" i="1"/>
  <c r="M270" i="1"/>
  <c r="H271" i="1"/>
  <c r="I271" i="1"/>
  <c r="J271" i="1"/>
  <c r="K271" i="1"/>
  <c r="L271" i="1"/>
  <c r="M271" i="1"/>
  <c r="H272" i="1"/>
  <c r="I272" i="1"/>
  <c r="J272" i="1"/>
  <c r="K272" i="1"/>
  <c r="L272" i="1"/>
  <c r="M272" i="1"/>
  <c r="H273" i="1"/>
  <c r="I273" i="1"/>
  <c r="J273" i="1"/>
  <c r="K273" i="1"/>
  <c r="L273" i="1"/>
  <c r="M273" i="1"/>
  <c r="H274" i="1"/>
  <c r="I274" i="1"/>
  <c r="J274" i="1"/>
  <c r="K274" i="1"/>
  <c r="L274" i="1"/>
  <c r="M274" i="1"/>
  <c r="H275" i="1"/>
  <c r="I275" i="1"/>
  <c r="J275" i="1"/>
  <c r="K275" i="1"/>
  <c r="L275" i="1"/>
  <c r="M275" i="1"/>
  <c r="H276" i="1"/>
  <c r="I276" i="1"/>
  <c r="J276" i="1"/>
  <c r="K276" i="1"/>
  <c r="L276" i="1"/>
  <c r="M276" i="1"/>
  <c r="H278" i="1"/>
  <c r="I278" i="1"/>
  <c r="J278" i="1"/>
  <c r="K278" i="1"/>
  <c r="L278" i="1"/>
  <c r="M278" i="1"/>
  <c r="H279" i="1"/>
  <c r="I279" i="1"/>
  <c r="J279" i="1"/>
  <c r="K279" i="1"/>
  <c r="L279" i="1"/>
  <c r="M279" i="1"/>
  <c r="H283" i="1"/>
  <c r="I283" i="1"/>
  <c r="J283" i="1"/>
  <c r="K283" i="1"/>
  <c r="L283" i="1"/>
  <c r="M283" i="1"/>
  <c r="H284" i="1"/>
  <c r="I284" i="1"/>
  <c r="J284" i="1"/>
  <c r="K284" i="1"/>
  <c r="L284" i="1"/>
  <c r="M284" i="1"/>
  <c r="H280" i="1"/>
  <c r="I280" i="1"/>
  <c r="J280" i="1"/>
  <c r="K280" i="1"/>
  <c r="L280" i="1"/>
  <c r="M280" i="1"/>
  <c r="H281" i="1"/>
  <c r="I281" i="1"/>
  <c r="J281" i="1"/>
  <c r="K281" i="1"/>
  <c r="L281" i="1"/>
  <c r="M281" i="1"/>
  <c r="H282" i="1"/>
  <c r="I282" i="1"/>
  <c r="J282" i="1"/>
  <c r="K282" i="1"/>
  <c r="L282" i="1"/>
  <c r="M282" i="1"/>
  <c r="H287" i="1"/>
  <c r="I287" i="1"/>
  <c r="J287" i="1"/>
  <c r="K287" i="1"/>
  <c r="L287" i="1"/>
  <c r="M287" i="1"/>
  <c r="H288" i="1"/>
  <c r="I288" i="1"/>
  <c r="J288" i="1"/>
  <c r="K288" i="1"/>
  <c r="L288" i="1"/>
  <c r="M288" i="1"/>
  <c r="H289" i="1"/>
  <c r="I289" i="1"/>
  <c r="J289" i="1"/>
  <c r="K289" i="1"/>
  <c r="L289" i="1"/>
  <c r="M289" i="1"/>
  <c r="H290" i="1"/>
  <c r="I290" i="1"/>
  <c r="J290" i="1"/>
  <c r="K290" i="1"/>
  <c r="L290" i="1"/>
  <c r="M290" i="1"/>
  <c r="H292" i="1"/>
  <c r="I292" i="1"/>
  <c r="J292" i="1"/>
  <c r="K292" i="1"/>
  <c r="L292" i="1"/>
  <c r="M292" i="1"/>
  <c r="H294" i="1"/>
  <c r="I294" i="1"/>
  <c r="J294" i="1"/>
  <c r="K294" i="1"/>
  <c r="L294" i="1"/>
  <c r="M294" i="1"/>
  <c r="H295" i="1"/>
  <c r="I295" i="1"/>
  <c r="J295" i="1"/>
  <c r="K295" i="1"/>
  <c r="L295" i="1"/>
  <c r="M295" i="1"/>
  <c r="H296" i="1"/>
  <c r="I296" i="1"/>
  <c r="J296" i="1"/>
  <c r="K296" i="1"/>
  <c r="L296" i="1"/>
  <c r="M296" i="1"/>
  <c r="H297" i="1"/>
  <c r="I297" i="1"/>
  <c r="J297" i="1"/>
  <c r="K297" i="1"/>
  <c r="L297" i="1"/>
  <c r="M297" i="1"/>
  <c r="H298" i="1"/>
  <c r="I298" i="1"/>
  <c r="J298" i="1"/>
  <c r="K298" i="1"/>
  <c r="L298" i="1"/>
  <c r="M298" i="1"/>
  <c r="H299" i="1"/>
  <c r="I299" i="1"/>
  <c r="J299" i="1"/>
  <c r="K299" i="1"/>
  <c r="L299" i="1"/>
  <c r="M299" i="1"/>
  <c r="H300" i="1"/>
  <c r="I300" i="1"/>
  <c r="J300" i="1"/>
  <c r="K300" i="1"/>
  <c r="L300" i="1"/>
  <c r="M300" i="1"/>
  <c r="H301" i="1"/>
  <c r="I301" i="1"/>
  <c r="J301" i="1"/>
  <c r="K301" i="1"/>
  <c r="L301" i="1"/>
  <c r="M301" i="1"/>
  <c r="H302" i="1"/>
  <c r="I302" i="1"/>
  <c r="J302" i="1"/>
  <c r="K302" i="1"/>
  <c r="L302" i="1"/>
  <c r="M302" i="1"/>
  <c r="H303" i="1"/>
  <c r="I303" i="1"/>
  <c r="J303" i="1"/>
  <c r="K303" i="1"/>
  <c r="L303" i="1"/>
  <c r="M303" i="1"/>
  <c r="H304" i="1"/>
  <c r="I304" i="1"/>
  <c r="J304" i="1"/>
  <c r="K304" i="1"/>
  <c r="L304" i="1"/>
  <c r="M304" i="1"/>
  <c r="H305" i="1"/>
  <c r="I305" i="1"/>
  <c r="J305" i="1"/>
  <c r="K305" i="1"/>
  <c r="L305" i="1"/>
  <c r="M305" i="1"/>
  <c r="H306" i="1"/>
  <c r="I306" i="1"/>
  <c r="J306" i="1"/>
  <c r="K306" i="1"/>
  <c r="L306" i="1"/>
  <c r="M306" i="1"/>
  <c r="H307" i="1"/>
  <c r="I307" i="1"/>
  <c r="J307" i="1"/>
  <c r="K307" i="1"/>
  <c r="L307" i="1"/>
  <c r="M307" i="1"/>
  <c r="H308" i="1"/>
  <c r="I308" i="1"/>
  <c r="J308" i="1"/>
  <c r="K308" i="1"/>
  <c r="L308" i="1"/>
  <c r="M308" i="1"/>
  <c r="H309" i="1"/>
  <c r="I309" i="1"/>
  <c r="J309" i="1"/>
  <c r="K309" i="1"/>
  <c r="L309" i="1"/>
  <c r="M309" i="1"/>
  <c r="H310" i="1"/>
  <c r="I310" i="1"/>
  <c r="J310" i="1"/>
  <c r="K310" i="1"/>
  <c r="L310" i="1"/>
  <c r="M310" i="1"/>
  <c r="H311" i="1"/>
  <c r="I311" i="1"/>
  <c r="J311" i="1"/>
  <c r="K311" i="1"/>
  <c r="L311" i="1"/>
  <c r="M311" i="1"/>
  <c r="H312" i="1"/>
  <c r="I312" i="1"/>
  <c r="J312" i="1"/>
  <c r="K312" i="1"/>
  <c r="L312" i="1"/>
  <c r="M312" i="1"/>
  <c r="H313" i="1"/>
  <c r="I313" i="1"/>
  <c r="J313" i="1"/>
  <c r="K313" i="1"/>
  <c r="L313" i="1"/>
  <c r="M313" i="1"/>
  <c r="H314" i="1"/>
  <c r="I314" i="1"/>
  <c r="J314" i="1"/>
  <c r="K314" i="1"/>
  <c r="L314" i="1"/>
  <c r="M314" i="1"/>
  <c r="H315" i="1"/>
  <c r="I315" i="1"/>
  <c r="J315" i="1"/>
  <c r="K315" i="1"/>
  <c r="L315" i="1"/>
  <c r="M315" i="1"/>
  <c r="H316" i="1"/>
  <c r="I316" i="1"/>
  <c r="J316" i="1"/>
  <c r="K316" i="1"/>
  <c r="L316" i="1"/>
  <c r="M316" i="1"/>
  <c r="H317" i="1"/>
  <c r="I317" i="1"/>
  <c r="J317" i="1"/>
  <c r="K317" i="1"/>
  <c r="L317" i="1"/>
  <c r="M317" i="1"/>
  <c r="H318" i="1"/>
  <c r="I318" i="1"/>
  <c r="J318" i="1"/>
  <c r="K318" i="1"/>
  <c r="L318" i="1"/>
  <c r="M318" i="1"/>
  <c r="H319" i="1"/>
  <c r="I319" i="1"/>
  <c r="J319" i="1"/>
  <c r="K319" i="1"/>
  <c r="L319" i="1"/>
  <c r="M319" i="1"/>
  <c r="H320" i="1"/>
  <c r="I320" i="1"/>
  <c r="J320" i="1"/>
  <c r="K320" i="1"/>
  <c r="L320" i="1"/>
  <c r="M320" i="1"/>
  <c r="H321" i="1"/>
  <c r="I321" i="1"/>
  <c r="J321" i="1"/>
  <c r="K321" i="1"/>
  <c r="L321" i="1"/>
  <c r="M321" i="1"/>
  <c r="H322" i="1"/>
  <c r="I322" i="1"/>
  <c r="J322" i="1"/>
  <c r="K322" i="1"/>
  <c r="L322" i="1"/>
  <c r="M322" i="1"/>
  <c r="H323" i="1"/>
  <c r="I323" i="1"/>
  <c r="J323" i="1"/>
  <c r="K323" i="1"/>
  <c r="L323" i="1"/>
  <c r="M323" i="1"/>
  <c r="H324" i="1"/>
  <c r="I324" i="1"/>
  <c r="J324" i="1"/>
  <c r="K324" i="1"/>
  <c r="L324" i="1"/>
  <c r="M324" i="1"/>
  <c r="H325" i="1"/>
  <c r="I325" i="1"/>
  <c r="J325" i="1"/>
  <c r="K325" i="1"/>
  <c r="L325" i="1"/>
  <c r="M325" i="1"/>
  <c r="H326" i="1"/>
  <c r="I326" i="1"/>
  <c r="J326" i="1"/>
  <c r="K326" i="1"/>
  <c r="L326" i="1"/>
  <c r="M326" i="1"/>
  <c r="H327" i="1"/>
  <c r="I327" i="1"/>
  <c r="J327" i="1"/>
  <c r="K327" i="1"/>
  <c r="L327" i="1"/>
  <c r="M327" i="1"/>
  <c r="H328" i="1"/>
  <c r="I328" i="1"/>
  <c r="J328" i="1"/>
  <c r="K328" i="1"/>
  <c r="L328" i="1"/>
  <c r="M328" i="1"/>
  <c r="H329" i="1"/>
  <c r="I329" i="1"/>
  <c r="J329" i="1"/>
  <c r="K329" i="1"/>
  <c r="L329" i="1"/>
  <c r="M329" i="1"/>
  <c r="H330" i="1"/>
  <c r="I330" i="1"/>
  <c r="J330" i="1"/>
  <c r="K330" i="1"/>
  <c r="L330" i="1"/>
  <c r="M330" i="1"/>
  <c r="H332" i="1"/>
  <c r="I332" i="1"/>
  <c r="J332" i="1"/>
  <c r="K332" i="1"/>
  <c r="L332" i="1"/>
  <c r="M332" i="1"/>
  <c r="H333" i="1"/>
  <c r="I333" i="1"/>
  <c r="J333" i="1"/>
  <c r="K333" i="1"/>
  <c r="L333" i="1"/>
  <c r="M333" i="1"/>
  <c r="H334" i="1"/>
  <c r="I334" i="1"/>
  <c r="J334" i="1"/>
  <c r="K334" i="1"/>
  <c r="L334" i="1"/>
  <c r="M334" i="1"/>
  <c r="H335" i="1"/>
  <c r="I335" i="1"/>
  <c r="J335" i="1"/>
  <c r="K335" i="1"/>
  <c r="L335" i="1"/>
  <c r="M335" i="1"/>
  <c r="H336" i="1"/>
  <c r="I336" i="1"/>
  <c r="J336" i="1"/>
  <c r="K336" i="1"/>
  <c r="L336" i="1"/>
  <c r="M336" i="1"/>
  <c r="H338" i="1"/>
  <c r="I338" i="1"/>
  <c r="J338" i="1"/>
  <c r="K338" i="1"/>
  <c r="L338" i="1"/>
  <c r="M338" i="1"/>
  <c r="H339" i="1"/>
  <c r="I339" i="1"/>
  <c r="J339" i="1"/>
  <c r="K339" i="1"/>
  <c r="L339" i="1"/>
  <c r="M339" i="1"/>
  <c r="H340" i="1"/>
  <c r="I340" i="1"/>
  <c r="J340" i="1"/>
  <c r="K340" i="1"/>
  <c r="L340" i="1"/>
  <c r="M340" i="1"/>
  <c r="H341" i="1"/>
  <c r="I341" i="1"/>
  <c r="J341" i="1"/>
  <c r="K341" i="1"/>
  <c r="L341" i="1"/>
  <c r="M341" i="1"/>
  <c r="H342" i="1"/>
  <c r="I342" i="1"/>
  <c r="J342" i="1"/>
  <c r="K342" i="1"/>
  <c r="L342" i="1"/>
  <c r="M342" i="1"/>
  <c r="H343" i="1"/>
  <c r="I343" i="1"/>
  <c r="J343" i="1"/>
  <c r="K343" i="1"/>
  <c r="L343" i="1"/>
  <c r="M343" i="1"/>
  <c r="H345" i="1"/>
  <c r="I345" i="1"/>
  <c r="J345" i="1"/>
  <c r="K345" i="1"/>
  <c r="L345" i="1"/>
  <c r="M345" i="1"/>
  <c r="H346" i="1"/>
  <c r="I346" i="1"/>
  <c r="J346" i="1"/>
  <c r="K346" i="1"/>
  <c r="L346" i="1"/>
  <c r="M346" i="1"/>
  <c r="H347" i="1"/>
  <c r="I347" i="1"/>
  <c r="J347" i="1"/>
  <c r="K347" i="1"/>
  <c r="L347" i="1"/>
  <c r="M347" i="1"/>
  <c r="H348" i="1"/>
  <c r="I348" i="1"/>
  <c r="J348" i="1"/>
  <c r="K348" i="1"/>
  <c r="L348" i="1"/>
  <c r="M348" i="1"/>
  <c r="H349" i="1"/>
  <c r="I349" i="1"/>
  <c r="J349" i="1"/>
  <c r="K349" i="1"/>
  <c r="L349" i="1"/>
  <c r="M349" i="1"/>
  <c r="H350" i="1"/>
  <c r="I350" i="1"/>
  <c r="J350" i="1"/>
  <c r="K350" i="1"/>
  <c r="L350" i="1"/>
  <c r="M350" i="1"/>
  <c r="H351" i="1"/>
  <c r="I351" i="1"/>
  <c r="J351" i="1"/>
  <c r="K351" i="1"/>
  <c r="L351" i="1"/>
  <c r="M351" i="1"/>
  <c r="H352" i="1"/>
  <c r="I352" i="1"/>
  <c r="J352" i="1"/>
  <c r="K352" i="1"/>
  <c r="L352" i="1"/>
  <c r="M352" i="1"/>
  <c r="H353" i="1"/>
  <c r="I353" i="1"/>
  <c r="J353" i="1"/>
  <c r="K353" i="1"/>
  <c r="L353" i="1"/>
  <c r="M353" i="1"/>
  <c r="H354" i="1"/>
  <c r="I354" i="1"/>
  <c r="J354" i="1"/>
  <c r="K354" i="1"/>
  <c r="L354" i="1"/>
  <c r="M354" i="1"/>
  <c r="H355" i="1"/>
  <c r="I355" i="1"/>
  <c r="J355" i="1"/>
  <c r="K355" i="1"/>
  <c r="L355" i="1"/>
  <c r="M355" i="1"/>
  <c r="H356" i="1"/>
  <c r="I356" i="1"/>
  <c r="J356" i="1"/>
  <c r="K356" i="1"/>
  <c r="L356" i="1"/>
  <c r="M356" i="1"/>
  <c r="H357" i="1"/>
  <c r="I357" i="1"/>
  <c r="J357" i="1"/>
  <c r="K357" i="1"/>
  <c r="L357" i="1"/>
  <c r="M357" i="1"/>
  <c r="H362" i="1"/>
  <c r="I362" i="1"/>
  <c r="J362" i="1"/>
  <c r="K362" i="1"/>
  <c r="L362" i="1"/>
  <c r="M362" i="1"/>
  <c r="H363" i="1"/>
  <c r="I363" i="1"/>
  <c r="J363" i="1"/>
  <c r="K363" i="1"/>
  <c r="L363" i="1"/>
  <c r="M363" i="1"/>
  <c r="H364" i="1"/>
  <c r="I364" i="1"/>
  <c r="J364" i="1"/>
  <c r="K364" i="1"/>
  <c r="L364" i="1"/>
  <c r="M364" i="1"/>
  <c r="H365" i="1"/>
  <c r="I365" i="1"/>
  <c r="J365" i="1"/>
  <c r="K365" i="1"/>
  <c r="L365" i="1"/>
  <c r="M365" i="1"/>
  <c r="H366" i="1"/>
  <c r="I366" i="1"/>
  <c r="J366" i="1"/>
  <c r="K366" i="1"/>
  <c r="L366" i="1"/>
  <c r="M366" i="1"/>
  <c r="H367" i="1"/>
  <c r="I367" i="1"/>
  <c r="J367" i="1"/>
  <c r="K367" i="1"/>
  <c r="L367" i="1"/>
  <c r="M367" i="1"/>
  <c r="H368" i="1"/>
  <c r="I368" i="1"/>
  <c r="J368" i="1"/>
  <c r="K368" i="1"/>
  <c r="L368" i="1"/>
  <c r="M368" i="1"/>
  <c r="H369" i="1"/>
  <c r="I369" i="1"/>
  <c r="J369" i="1"/>
  <c r="K369" i="1"/>
  <c r="L369" i="1"/>
  <c r="M369" i="1"/>
  <c r="H370" i="1"/>
  <c r="I370" i="1"/>
  <c r="J370" i="1"/>
  <c r="K370" i="1"/>
  <c r="L370" i="1"/>
  <c r="M370" i="1"/>
  <c r="H371" i="1"/>
  <c r="I371" i="1"/>
  <c r="J371" i="1"/>
  <c r="K371" i="1"/>
  <c r="L371" i="1"/>
  <c r="M371" i="1"/>
  <c r="H372" i="1"/>
  <c r="I372" i="1"/>
  <c r="J372" i="1"/>
  <c r="K372" i="1"/>
  <c r="L372" i="1"/>
  <c r="M372" i="1"/>
  <c r="H373" i="1"/>
  <c r="I373" i="1"/>
  <c r="J373" i="1"/>
  <c r="K373" i="1"/>
  <c r="L373" i="1"/>
  <c r="M373" i="1"/>
  <c r="H374" i="1"/>
  <c r="I374" i="1"/>
  <c r="J374" i="1"/>
  <c r="K374" i="1"/>
  <c r="L374" i="1"/>
  <c r="M374" i="1"/>
  <c r="H375" i="1"/>
  <c r="I375" i="1"/>
  <c r="J375" i="1"/>
  <c r="K375" i="1"/>
  <c r="L375" i="1"/>
  <c r="M375" i="1"/>
  <c r="H376" i="1"/>
  <c r="I376" i="1"/>
  <c r="J376" i="1"/>
  <c r="K376" i="1"/>
  <c r="L376" i="1"/>
  <c r="M376" i="1"/>
  <c r="H377" i="1"/>
  <c r="I377" i="1"/>
  <c r="J377" i="1"/>
  <c r="K377" i="1"/>
  <c r="L377" i="1"/>
  <c r="M377" i="1"/>
  <c r="H378" i="1"/>
  <c r="I378" i="1"/>
  <c r="J378" i="1"/>
  <c r="K378" i="1"/>
  <c r="L378" i="1"/>
  <c r="M378" i="1"/>
  <c r="H379" i="1"/>
  <c r="I379" i="1"/>
  <c r="J379" i="1"/>
  <c r="K379" i="1"/>
  <c r="L379" i="1"/>
  <c r="M379" i="1"/>
  <c r="H380" i="1"/>
  <c r="I380" i="1"/>
  <c r="J380" i="1"/>
  <c r="K380" i="1"/>
  <c r="L380" i="1"/>
  <c r="M380" i="1"/>
  <c r="H381" i="1"/>
  <c r="I381" i="1"/>
  <c r="J381" i="1"/>
  <c r="K381" i="1"/>
  <c r="L381" i="1"/>
  <c r="M381" i="1"/>
  <c r="H382" i="1"/>
  <c r="I382" i="1"/>
  <c r="J382" i="1"/>
  <c r="K382" i="1"/>
  <c r="L382" i="1"/>
  <c r="M382" i="1"/>
  <c r="H383" i="1"/>
  <c r="I383" i="1"/>
  <c r="J383" i="1"/>
  <c r="K383" i="1"/>
  <c r="L383" i="1"/>
  <c r="M383" i="1"/>
  <c r="H384" i="1"/>
  <c r="I384" i="1"/>
  <c r="J384" i="1"/>
  <c r="K384" i="1"/>
  <c r="L384" i="1"/>
  <c r="M384" i="1"/>
  <c r="H385" i="1"/>
  <c r="I385" i="1"/>
  <c r="J385" i="1"/>
  <c r="K385" i="1"/>
  <c r="L385" i="1"/>
  <c r="M385" i="1"/>
  <c r="M293" i="1"/>
  <c r="L293" i="1"/>
  <c r="K293" i="1"/>
  <c r="J293" i="1"/>
  <c r="I293" i="1"/>
  <c r="H293" i="1"/>
  <c r="F293" i="1"/>
  <c r="E293" i="1"/>
  <c r="E135" i="1"/>
  <c r="E134" i="1"/>
  <c r="EC1" i="15" l="1"/>
  <c r="ED1" i="15"/>
  <c r="E79" i="1" l="1"/>
  <c r="F79" i="1"/>
  <c r="E80" i="1"/>
  <c r="F80" i="1"/>
  <c r="E81" i="1"/>
  <c r="F81" i="1"/>
  <c r="E347" i="1"/>
  <c r="F347" i="1"/>
  <c r="E348" i="1"/>
  <c r="F348" i="1"/>
  <c r="E338" i="1"/>
  <c r="F338" i="1"/>
  <c r="E339" i="1"/>
  <c r="F339" i="1"/>
  <c r="E333" i="1"/>
  <c r="F333" i="1"/>
  <c r="E334" i="1"/>
  <c r="F334" i="1"/>
  <c r="E335" i="1"/>
  <c r="F335" i="1"/>
  <c r="E336" i="1"/>
  <c r="F336" i="1"/>
  <c r="E317" i="1"/>
  <c r="F317" i="1"/>
  <c r="F262" i="1"/>
  <c r="F263" i="1"/>
  <c r="F264" i="1"/>
  <c r="E262" i="1"/>
  <c r="E263" i="1"/>
  <c r="E248" i="1"/>
  <c r="E249" i="1"/>
  <c r="E250" i="1"/>
  <c r="E251" i="1"/>
  <c r="F248" i="1"/>
  <c r="F249" i="1"/>
  <c r="F250" i="1"/>
  <c r="F251" i="1"/>
  <c r="F252" i="1"/>
  <c r="E252" i="1"/>
  <c r="F231" i="1"/>
  <c r="E231"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7" i="1"/>
  <c r="F128" i="1"/>
  <c r="F129" i="1"/>
  <c r="F125" i="1"/>
  <c r="F123" i="1"/>
  <c r="F126"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11" i="1"/>
  <c r="F212" i="1"/>
  <c r="F213" i="1"/>
  <c r="F214" i="1"/>
  <c r="F215" i="1"/>
  <c r="F216" i="1"/>
  <c r="F217" i="1"/>
  <c r="F219" i="1"/>
  <c r="F220" i="1"/>
  <c r="F221" i="1"/>
  <c r="F222" i="1"/>
  <c r="F223" i="1"/>
  <c r="F224" i="1"/>
  <c r="F225" i="1"/>
  <c r="F226" i="1"/>
  <c r="F227" i="1"/>
  <c r="F228" i="1"/>
  <c r="F229" i="1"/>
  <c r="F230" i="1"/>
  <c r="F232" i="1"/>
  <c r="F233" i="1"/>
  <c r="F234" i="1"/>
  <c r="F235" i="1"/>
  <c r="F238" i="1"/>
  <c r="F239" i="1"/>
  <c r="F240" i="1"/>
  <c r="F241" i="1"/>
  <c r="F242" i="1"/>
  <c r="F243" i="1"/>
  <c r="F244" i="1"/>
  <c r="F245" i="1"/>
  <c r="F246" i="1"/>
  <c r="F247" i="1"/>
  <c r="F253" i="1"/>
  <c r="F254" i="1"/>
  <c r="F256" i="1"/>
  <c r="F257" i="1"/>
  <c r="F258" i="1"/>
  <c r="F259" i="1"/>
  <c r="F260" i="1"/>
  <c r="F261" i="1"/>
  <c r="F265" i="1"/>
  <c r="F266" i="1"/>
  <c r="F267" i="1"/>
  <c r="F268" i="1"/>
  <c r="F270" i="1"/>
  <c r="F271" i="1"/>
  <c r="F272" i="1"/>
  <c r="F273" i="1"/>
  <c r="F274" i="1"/>
  <c r="F275" i="1"/>
  <c r="F276" i="1"/>
  <c r="F278" i="1"/>
  <c r="F279" i="1"/>
  <c r="F283" i="1"/>
  <c r="F284" i="1"/>
  <c r="F280" i="1"/>
  <c r="F281" i="1"/>
  <c r="F282" i="1"/>
  <c r="F287" i="1"/>
  <c r="F288" i="1"/>
  <c r="F289" i="1"/>
  <c r="F290" i="1"/>
  <c r="F292" i="1"/>
  <c r="F294" i="1"/>
  <c r="F295" i="1"/>
  <c r="F296" i="1"/>
  <c r="F297" i="1"/>
  <c r="F298" i="1"/>
  <c r="F299" i="1"/>
  <c r="F300" i="1"/>
  <c r="F301" i="1"/>
  <c r="F302" i="1"/>
  <c r="F303" i="1"/>
  <c r="F304" i="1"/>
  <c r="F305" i="1"/>
  <c r="F306" i="1"/>
  <c r="F307" i="1"/>
  <c r="F308" i="1"/>
  <c r="F309" i="1"/>
  <c r="F310" i="1"/>
  <c r="F311" i="1"/>
  <c r="F312" i="1"/>
  <c r="F313" i="1"/>
  <c r="F314" i="1"/>
  <c r="F315" i="1"/>
  <c r="F316" i="1"/>
  <c r="F318" i="1"/>
  <c r="F320" i="1"/>
  <c r="F319" i="1"/>
  <c r="F321" i="1"/>
  <c r="F322" i="1"/>
  <c r="F323" i="1"/>
  <c r="F324" i="1"/>
  <c r="F325" i="1"/>
  <c r="F326" i="1"/>
  <c r="F327" i="1"/>
  <c r="F328" i="1"/>
  <c r="F329" i="1"/>
  <c r="F330" i="1"/>
  <c r="F332" i="1"/>
  <c r="F340" i="1"/>
  <c r="F341" i="1"/>
  <c r="F342" i="1"/>
  <c r="F343" i="1"/>
  <c r="F345" i="1"/>
  <c r="F346" i="1"/>
  <c r="F349" i="1"/>
  <c r="F350" i="1"/>
  <c r="F351" i="1"/>
  <c r="F352" i="1"/>
  <c r="F353" i="1"/>
  <c r="F354" i="1"/>
  <c r="F355" i="1"/>
  <c r="F356" i="1"/>
  <c r="F357" i="1"/>
  <c r="F362" i="1"/>
  <c r="F363" i="1"/>
  <c r="F364" i="1"/>
  <c r="F365" i="1"/>
  <c r="F366" i="1"/>
  <c r="F367" i="1"/>
  <c r="F368" i="1"/>
  <c r="F369" i="1"/>
  <c r="F370" i="1"/>
  <c r="F371" i="1"/>
  <c r="F372" i="1"/>
  <c r="F373" i="1"/>
  <c r="F374" i="1"/>
  <c r="F375" i="1"/>
  <c r="F376" i="1"/>
  <c r="F377" i="1"/>
  <c r="F378" i="1"/>
  <c r="F379" i="1"/>
  <c r="F380" i="1"/>
  <c r="F381" i="1"/>
  <c r="F382" i="1"/>
  <c r="F383" i="1"/>
  <c r="F384" i="1"/>
  <c r="F385" i="1"/>
  <c r="F2" i="1"/>
  <c r="E385" i="1" l="1"/>
  <c r="E384" i="1"/>
  <c r="E383" i="1"/>
  <c r="E382" i="1"/>
  <c r="E381" i="1"/>
  <c r="E380" i="1"/>
  <c r="E379" i="1"/>
  <c r="E378" i="1"/>
  <c r="E377" i="1"/>
  <c r="E376" i="1"/>
  <c r="E375" i="1"/>
  <c r="E374" i="1"/>
  <c r="E373" i="1"/>
  <c r="E372" i="1"/>
  <c r="E371" i="1"/>
  <c r="E370" i="1"/>
  <c r="E369" i="1"/>
  <c r="E368" i="1"/>
  <c r="E367" i="1"/>
  <c r="E366" i="1"/>
  <c r="E365" i="1"/>
  <c r="E364" i="1"/>
  <c r="E363" i="1"/>
  <c r="E362" i="1"/>
  <c r="E357" i="1"/>
  <c r="E356" i="1"/>
  <c r="E355" i="1"/>
  <c r="E354" i="1"/>
  <c r="E353" i="1"/>
  <c r="E352" i="1"/>
  <c r="E351" i="1"/>
  <c r="E350" i="1"/>
  <c r="E349" i="1"/>
  <c r="E346" i="1"/>
  <c r="E345" i="1"/>
  <c r="E343" i="1"/>
  <c r="E342" i="1"/>
  <c r="E341" i="1"/>
  <c r="E340" i="1"/>
  <c r="E332" i="1"/>
  <c r="E330" i="1"/>
  <c r="E329" i="1"/>
  <c r="E328" i="1"/>
  <c r="E327" i="1"/>
  <c r="E326" i="1"/>
  <c r="E325" i="1"/>
  <c r="E324" i="1"/>
  <c r="E323" i="1"/>
  <c r="E322" i="1"/>
  <c r="E321" i="1"/>
  <c r="E319" i="1"/>
  <c r="E320" i="1"/>
  <c r="E318" i="1"/>
  <c r="E316" i="1"/>
  <c r="E315" i="1"/>
  <c r="E314" i="1"/>
  <c r="E313" i="1"/>
  <c r="E312" i="1"/>
  <c r="E311" i="1"/>
  <c r="E310" i="1"/>
  <c r="E309" i="1"/>
  <c r="E308" i="1"/>
  <c r="E307" i="1"/>
  <c r="E306" i="1"/>
  <c r="E305" i="1"/>
  <c r="E304" i="1"/>
  <c r="E303" i="1"/>
  <c r="E302" i="1"/>
  <c r="E301" i="1"/>
  <c r="E300" i="1"/>
  <c r="E299" i="1"/>
  <c r="E298" i="1"/>
  <c r="E297" i="1"/>
  <c r="E296" i="1"/>
  <c r="E295" i="1"/>
  <c r="E294" i="1"/>
  <c r="E292" i="1"/>
  <c r="E290" i="1"/>
  <c r="E289" i="1"/>
  <c r="E288" i="1"/>
  <c r="E287" i="1"/>
  <c r="E282" i="1"/>
  <c r="E281" i="1"/>
  <c r="E280" i="1"/>
  <c r="E284" i="1"/>
  <c r="E283" i="1"/>
  <c r="E279" i="1"/>
  <c r="E278" i="1"/>
  <c r="E276" i="1"/>
  <c r="E275" i="1"/>
  <c r="E274" i="1"/>
  <c r="E273" i="1"/>
  <c r="E272" i="1"/>
  <c r="E271" i="1"/>
  <c r="E270" i="1"/>
  <c r="E268" i="1"/>
  <c r="E267" i="1"/>
  <c r="E266" i="1"/>
  <c r="E265" i="1"/>
  <c r="E264" i="1"/>
  <c r="E261" i="1"/>
  <c r="E260" i="1"/>
  <c r="E259" i="1"/>
  <c r="E258" i="1"/>
  <c r="E257" i="1"/>
  <c r="E256" i="1"/>
  <c r="E254" i="1"/>
  <c r="E253" i="1"/>
  <c r="E247" i="1"/>
  <c r="E246" i="1"/>
  <c r="E245" i="1"/>
  <c r="E244" i="1"/>
  <c r="E243" i="1"/>
  <c r="E242" i="1"/>
  <c r="E241" i="1"/>
  <c r="E240" i="1"/>
  <c r="E239" i="1"/>
  <c r="E238" i="1"/>
  <c r="E235" i="1"/>
  <c r="E234" i="1"/>
  <c r="E233" i="1"/>
  <c r="E232" i="1"/>
  <c r="E230" i="1"/>
  <c r="E229" i="1"/>
  <c r="E228" i="1"/>
  <c r="E227" i="1"/>
  <c r="E226" i="1"/>
  <c r="E225" i="1"/>
  <c r="E224" i="1"/>
  <c r="E223" i="1"/>
  <c r="E222" i="1"/>
  <c r="E221" i="1"/>
  <c r="E220" i="1"/>
  <c r="E219" i="1"/>
  <c r="E217" i="1"/>
  <c r="E216" i="1"/>
  <c r="E215" i="1"/>
  <c r="E214" i="1"/>
  <c r="E213" i="1"/>
  <c r="E212" i="1"/>
  <c r="E211"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3" i="1"/>
  <c r="E132" i="1"/>
  <c r="E131" i="1"/>
  <c r="E130" i="1"/>
  <c r="E126" i="1"/>
  <c r="E123" i="1"/>
  <c r="E125" i="1"/>
  <c r="E129" i="1"/>
  <c r="E128" i="1"/>
  <c r="E127"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 i="1"/>
  <c r="AJ1" i="15" l="1"/>
  <c r="AK1" i="15"/>
  <c r="AL1" i="15"/>
  <c r="AM1" i="15"/>
  <c r="AN1" i="15"/>
  <c r="AO1" i="15"/>
  <c r="AP1" i="15"/>
  <c r="AQ1" i="15"/>
  <c r="AR1" i="15"/>
  <c r="AS1" i="15"/>
  <c r="AT1" i="15"/>
  <c r="AU1" i="15"/>
  <c r="AV1" i="15"/>
  <c r="AW1" i="15"/>
  <c r="AX1" i="15"/>
  <c r="AY1" i="15"/>
  <c r="AZ1" i="15"/>
  <c r="BA1" i="15"/>
  <c r="BB1" i="15"/>
  <c r="BC1" i="15"/>
  <c r="BD1" i="15"/>
  <c r="BE1" i="15"/>
  <c r="BF1" i="15"/>
  <c r="BG1" i="15"/>
  <c r="BH1" i="15"/>
  <c r="BI1" i="15"/>
  <c r="BJ1" i="15"/>
  <c r="BK1" i="15"/>
  <c r="BL1" i="15"/>
  <c r="BM1" i="15"/>
  <c r="BN1" i="15"/>
  <c r="BO1" i="15"/>
  <c r="BP1" i="15"/>
  <c r="BQ1" i="15"/>
  <c r="BR1" i="15"/>
  <c r="BS1" i="15"/>
  <c r="BT1" i="15"/>
  <c r="BU1" i="15"/>
  <c r="BV1" i="15"/>
  <c r="BW1" i="15"/>
  <c r="BX1" i="15"/>
  <c r="BY1" i="15"/>
  <c r="BZ1" i="15"/>
  <c r="CA1" i="15"/>
  <c r="CB1" i="15"/>
  <c r="CC1" i="15"/>
  <c r="CD1" i="15"/>
  <c r="CE1" i="15"/>
  <c r="CF1" i="15"/>
  <c r="CG1" i="15"/>
  <c r="CH1" i="15"/>
  <c r="CI1" i="15"/>
  <c r="CJ1" i="15"/>
  <c r="CK1" i="15"/>
  <c r="CL1" i="15"/>
  <c r="CM1" i="15"/>
  <c r="CN1" i="15"/>
  <c r="CO1" i="15"/>
  <c r="CP1" i="15"/>
  <c r="CQ1" i="15"/>
  <c r="CR1" i="15"/>
  <c r="CS1" i="15"/>
  <c r="CT1" i="15"/>
  <c r="CU1" i="15"/>
  <c r="CV1" i="15"/>
  <c r="CW1" i="15"/>
  <c r="CX1" i="15"/>
  <c r="CY1" i="15"/>
  <c r="CZ1" i="15"/>
  <c r="DA1" i="15"/>
  <c r="DB1" i="15"/>
  <c r="DC1" i="15"/>
  <c r="DD1" i="15"/>
  <c r="DE1" i="15"/>
  <c r="DF1" i="15"/>
  <c r="DG1" i="15"/>
  <c r="DH1" i="15"/>
  <c r="DI1" i="15"/>
  <c r="DJ1" i="15"/>
  <c r="DK1" i="15"/>
  <c r="DL1" i="15"/>
  <c r="DM1" i="15"/>
  <c r="DN1" i="15"/>
  <c r="DO1" i="15"/>
  <c r="DP1" i="15"/>
  <c r="DQ1" i="15"/>
  <c r="DR1" i="15"/>
  <c r="DS1" i="15"/>
  <c r="DT1" i="15"/>
  <c r="DU1" i="15"/>
  <c r="DV1" i="15"/>
  <c r="DW1" i="15"/>
  <c r="DX1" i="15"/>
  <c r="DY1" i="15"/>
  <c r="DZ1" i="15"/>
  <c r="EA1" i="15"/>
  <c r="EB1" i="15"/>
  <c r="B1" i="15"/>
  <c r="C1" i="15"/>
  <c r="D1" i="15"/>
  <c r="E1" i="15"/>
  <c r="F1" i="15"/>
  <c r="G1" i="15"/>
  <c r="H1" i="15"/>
  <c r="I1" i="15"/>
  <c r="J1" i="15"/>
  <c r="K1" i="15"/>
  <c r="L1" i="15"/>
  <c r="M1" i="15"/>
  <c r="N1" i="15"/>
  <c r="O1" i="15"/>
  <c r="P1" i="15"/>
  <c r="Q1" i="15"/>
  <c r="R1" i="15"/>
  <c r="S1" i="15"/>
  <c r="T1" i="15"/>
  <c r="U1" i="15"/>
  <c r="V1" i="15"/>
  <c r="W1" i="15"/>
  <c r="X1" i="15"/>
  <c r="Y1" i="15"/>
  <c r="Z1" i="15"/>
  <c r="AA1" i="15"/>
  <c r="AB1" i="15"/>
  <c r="AC1" i="15"/>
  <c r="AD1" i="15"/>
  <c r="AE1" i="15"/>
  <c r="AF1" i="15"/>
  <c r="AG1" i="15"/>
  <c r="AH1" i="15"/>
  <c r="AI1" i="15"/>
  <c r="A1" i="15"/>
  <c r="DE5" i="15" l="1"/>
  <c r="DF5" i="15"/>
  <c r="DG5" i="15"/>
  <c r="DE6" i="15"/>
  <c r="DF6" i="15"/>
  <c r="DG6" i="15"/>
  <c r="DE7" i="15"/>
  <c r="DF7" i="15"/>
  <c r="DG7" i="15"/>
  <c r="DE8" i="15"/>
  <c r="DF8" i="15"/>
  <c r="DG8" i="15"/>
  <c r="DE9" i="15"/>
  <c r="DF9" i="15"/>
  <c r="DG9" i="15"/>
  <c r="DE10" i="15"/>
  <c r="DF10" i="15"/>
  <c r="DG10" i="15"/>
  <c r="DE11" i="15"/>
  <c r="DF11" i="15"/>
  <c r="DG11" i="15"/>
  <c r="DE12" i="15"/>
  <c r="DF12" i="15"/>
  <c r="DG12" i="15"/>
  <c r="DE13" i="15"/>
  <c r="DF13" i="15"/>
  <c r="DG13" i="15"/>
  <c r="DE14" i="15"/>
  <c r="DF14" i="15"/>
  <c r="DG14" i="15"/>
  <c r="DE15" i="15"/>
  <c r="DF15" i="15"/>
  <c r="DG15" i="15"/>
  <c r="DE16" i="15"/>
  <c r="DF16" i="15"/>
  <c r="DG16" i="15"/>
  <c r="DE17" i="15"/>
  <c r="DF17" i="15"/>
  <c r="DG17" i="15"/>
  <c r="DE18" i="15"/>
  <c r="DF18" i="15"/>
  <c r="DG18" i="15"/>
  <c r="DE19" i="15"/>
  <c r="DF19" i="15"/>
  <c r="DG19" i="15"/>
  <c r="DE4" i="15"/>
  <c r="DF4" i="15"/>
  <c r="DG4" i="15"/>
  <c r="DE3" i="15"/>
  <c r="DF3" i="15"/>
  <c r="DG3" i="15"/>
  <c r="DD3" i="15"/>
  <c r="CO7" i="13" l="1"/>
  <c r="CO8" i="13"/>
  <c r="CO9" i="13"/>
  <c r="CO10" i="13"/>
  <c r="CO11" i="13"/>
  <c r="CO12" i="13"/>
  <c r="CO5" i="13"/>
  <c r="CO13" i="13"/>
  <c r="CO14" i="13"/>
  <c r="CO4" i="13"/>
  <c r="AL3" i="15"/>
  <c r="AM3" i="15"/>
  <c r="AN3" i="15"/>
  <c r="AP3" i="15"/>
  <c r="AQ3" i="15"/>
  <c r="AR3" i="15"/>
  <c r="AS3" i="15"/>
  <c r="AT3" i="15"/>
  <c r="AV3" i="15"/>
  <c r="AW3" i="15"/>
  <c r="AX3" i="15"/>
  <c r="AY3" i="15"/>
  <c r="AZ3" i="15"/>
  <c r="BB3" i="15"/>
  <c r="BC3" i="15"/>
  <c r="BD3" i="15"/>
  <c r="BE3" i="15"/>
  <c r="BF3" i="15"/>
  <c r="BH3" i="15"/>
  <c r="BI3" i="15"/>
  <c r="BJ3" i="15"/>
  <c r="BK3" i="15"/>
  <c r="BL3" i="15"/>
  <c r="BN3" i="15"/>
  <c r="BO3" i="15"/>
  <c r="BP3" i="15"/>
  <c r="BQ3" i="15"/>
  <c r="BR3" i="15"/>
  <c r="AK3" i="15"/>
  <c r="CN4" i="13" l="1"/>
  <c r="CP4" i="13"/>
  <c r="CM4" i="13"/>
  <c r="CN14" i="13"/>
  <c r="CM14" i="13"/>
  <c r="CP14" i="13"/>
  <c r="CP13" i="13"/>
  <c r="CM13" i="13"/>
  <c r="CN13" i="13"/>
  <c r="CM5" i="13"/>
  <c r="CP5" i="13"/>
  <c r="CN5" i="13"/>
  <c r="CN12" i="13"/>
  <c r="CP12" i="13"/>
  <c r="CM12" i="13"/>
  <c r="CN11" i="13"/>
  <c r="CP11" i="13"/>
  <c r="CM11" i="13"/>
  <c r="CP10" i="13"/>
  <c r="CM10" i="13"/>
  <c r="CN10" i="13"/>
  <c r="CP9" i="13"/>
  <c r="CM9" i="13"/>
  <c r="CN9" i="13"/>
  <c r="CM8" i="13"/>
  <c r="CN8" i="13"/>
  <c r="CP8" i="13"/>
  <c r="CN7" i="13"/>
  <c r="CM7" i="13"/>
  <c r="CP7" i="13"/>
  <c r="CX4" i="13" l="1"/>
  <c r="CX7" i="13"/>
  <c r="CX8" i="13"/>
  <c r="CX9" i="13"/>
  <c r="CX14" i="13"/>
  <c r="CX10" i="13"/>
  <c r="CX11" i="13"/>
  <c r="CX12" i="13"/>
  <c r="CX13" i="13"/>
  <c r="CX5" i="13"/>
  <c r="CY13" i="13" l="1"/>
  <c r="CW13" i="13"/>
  <c r="CV13" i="13"/>
  <c r="CW11" i="13"/>
  <c r="CV11" i="13"/>
  <c r="CY11" i="13"/>
  <c r="CW12" i="13"/>
  <c r="CY12" i="13"/>
  <c r="CV12" i="13"/>
  <c r="CW8" i="13"/>
  <c r="CY8" i="13"/>
  <c r="CV8" i="13"/>
  <c r="CY14" i="13"/>
  <c r="CW14" i="13"/>
  <c r="CV14" i="13"/>
  <c r="CV7" i="13"/>
  <c r="CW7" i="13"/>
  <c r="CY7" i="13"/>
  <c r="CW10" i="13"/>
  <c r="CY10" i="13"/>
  <c r="CV10" i="13"/>
  <c r="CW9" i="13"/>
  <c r="CV9" i="13"/>
  <c r="CY9" i="13"/>
  <c r="CY4" i="13"/>
  <c r="CW4" i="13"/>
  <c r="CV4" i="13"/>
  <c r="CV5" i="13"/>
  <c r="CY5" i="13"/>
  <c r="CW5" i="13"/>
  <c r="AH2010" i="15" l="1"/>
  <c r="AH2009" i="15"/>
  <c r="AH2008" i="15"/>
  <c r="AH2007" i="15"/>
  <c r="AH2006" i="15"/>
  <c r="AH2005" i="15"/>
  <c r="AH2004" i="15"/>
  <c r="AH2003" i="15"/>
  <c r="AH2002" i="15"/>
  <c r="AL1" i="6" l="1"/>
  <c r="AJ2010" i="6"/>
  <c r="AJ2009" i="6"/>
  <c r="AJ2008" i="6"/>
  <c r="AJ2007" i="6"/>
  <c r="AJ2006" i="6"/>
  <c r="AJ2005" i="6"/>
  <c r="AJ2004" i="6"/>
  <c r="AJ2003" i="6"/>
  <c r="AJ2002" i="6"/>
  <c r="BD5" i="13" l="1"/>
  <c r="BE5" i="13"/>
  <c r="BD6" i="13"/>
  <c r="BE6" i="13"/>
  <c r="BE56" i="13"/>
  <c r="BD57" i="13"/>
  <c r="BE57" i="13"/>
  <c r="BE82" i="13"/>
  <c r="BE90" i="13"/>
  <c r="BE91" i="13"/>
  <c r="BE92" i="13"/>
  <c r="BD93" i="13"/>
  <c r="BE93" i="13"/>
  <c r="BD94" i="13"/>
  <c r="BE94" i="13"/>
  <c r="BD95" i="13"/>
  <c r="BE95" i="13"/>
  <c r="BE4" i="13"/>
  <c r="BD4" i="13"/>
  <c r="AP56" i="13" l="1"/>
  <c r="AS56" i="13"/>
  <c r="AV56" i="13"/>
  <c r="AY56" i="13"/>
  <c r="BB56" i="13"/>
  <c r="AO57" i="13"/>
  <c r="AP57" i="13"/>
  <c r="AR57" i="13"/>
  <c r="AS57" i="13"/>
  <c r="AU57" i="13"/>
  <c r="AV57" i="13"/>
  <c r="AX57" i="13"/>
  <c r="AY57" i="13"/>
  <c r="BA57" i="13"/>
  <c r="BB57" i="13"/>
  <c r="AP82" i="13"/>
  <c r="AS82" i="13"/>
  <c r="AV82" i="13"/>
  <c r="AY82" i="13"/>
  <c r="BB82" i="13"/>
  <c r="AP90" i="13"/>
  <c r="AS90" i="13"/>
  <c r="AV90" i="13"/>
  <c r="AY90" i="13"/>
  <c r="BB90" i="13"/>
  <c r="AP91" i="13"/>
  <c r="AS91" i="13"/>
  <c r="AV91" i="13"/>
  <c r="AY91" i="13"/>
  <c r="BB91" i="13"/>
  <c r="AP92" i="13"/>
  <c r="AS92" i="13"/>
  <c r="AV92" i="13"/>
  <c r="AY92" i="13"/>
  <c r="BB92" i="13"/>
  <c r="AO93" i="13"/>
  <c r="AP93" i="13"/>
  <c r="AR93" i="13"/>
  <c r="AS93" i="13"/>
  <c r="AU93" i="13"/>
  <c r="AV93" i="13"/>
  <c r="AX93" i="13"/>
  <c r="AY93" i="13"/>
  <c r="BA93" i="13"/>
  <c r="BB93" i="13"/>
  <c r="AO94" i="13"/>
  <c r="AP94" i="13"/>
  <c r="AR94" i="13"/>
  <c r="AS94" i="13"/>
  <c r="AU94" i="13"/>
  <c r="AV94" i="13"/>
  <c r="AX94" i="13"/>
  <c r="AY94" i="13"/>
  <c r="BA94" i="13"/>
  <c r="BB94" i="13"/>
  <c r="AO95" i="13"/>
  <c r="AP95" i="13"/>
  <c r="AR95" i="13"/>
  <c r="AS95" i="13"/>
  <c r="AU95" i="13"/>
  <c r="AV95" i="13"/>
  <c r="AX95" i="13"/>
  <c r="AY95" i="13"/>
  <c r="BA95" i="13"/>
  <c r="BB95" i="13"/>
  <c r="AO96" i="13"/>
  <c r="AP96" i="13"/>
  <c r="AR96" i="13"/>
  <c r="AS96" i="13"/>
  <c r="AU96" i="13"/>
  <c r="AV96" i="13"/>
  <c r="AX96" i="13"/>
  <c r="AY96" i="13"/>
  <c r="BA96" i="13"/>
  <c r="BB96" i="13"/>
  <c r="AO97" i="13"/>
  <c r="AP97" i="13"/>
  <c r="AR97" i="13"/>
  <c r="AS97" i="13"/>
  <c r="AU97" i="13"/>
  <c r="AV97" i="13"/>
  <c r="AX97" i="13"/>
  <c r="AY97" i="13"/>
  <c r="BA97" i="13"/>
  <c r="BB97" i="13"/>
  <c r="AO98" i="13"/>
  <c r="AP98" i="13"/>
  <c r="AR98" i="13"/>
  <c r="AS98" i="13"/>
  <c r="AU98" i="13"/>
  <c r="AV98" i="13"/>
  <c r="AX98" i="13"/>
  <c r="AY98" i="13"/>
  <c r="BA98" i="13"/>
  <c r="BB98" i="13"/>
  <c r="AO99" i="13"/>
  <c r="AP99" i="13"/>
  <c r="AR99" i="13"/>
  <c r="AS99" i="13"/>
  <c r="AU99" i="13"/>
  <c r="AV99" i="13"/>
  <c r="AX99" i="13"/>
  <c r="AY99" i="13"/>
  <c r="BA99" i="13"/>
  <c r="BB99" i="13"/>
  <c r="AO100" i="13"/>
  <c r="AP100" i="13"/>
  <c r="AR100" i="13"/>
  <c r="AS100" i="13"/>
  <c r="AU100" i="13"/>
  <c r="AV100" i="13"/>
  <c r="AX100" i="13"/>
  <c r="AY100" i="13"/>
  <c r="BA100" i="13"/>
  <c r="BB100" i="13"/>
  <c r="AO101" i="13"/>
  <c r="AP101" i="13"/>
  <c r="AR101" i="13"/>
  <c r="AS101" i="13"/>
  <c r="AU101" i="13"/>
  <c r="AV101" i="13"/>
  <c r="AX101" i="13"/>
  <c r="AY101" i="13"/>
  <c r="BA101" i="13"/>
  <c r="BB101" i="13"/>
  <c r="AO102" i="13"/>
  <c r="AP102" i="13"/>
  <c r="AR102" i="13"/>
  <c r="AS102" i="13"/>
  <c r="AU102" i="13"/>
  <c r="AV102" i="13"/>
  <c r="AX102" i="13"/>
  <c r="AY102" i="13"/>
  <c r="BA102" i="13"/>
  <c r="BB102" i="13"/>
  <c r="AO103" i="13"/>
  <c r="AP103" i="13"/>
  <c r="AR103" i="13"/>
  <c r="AS103" i="13"/>
  <c r="AU103" i="13"/>
  <c r="AV103" i="13"/>
  <c r="AX103" i="13"/>
  <c r="AY103" i="13"/>
  <c r="BA103" i="13"/>
  <c r="BB103" i="13"/>
  <c r="AO104" i="13"/>
  <c r="AP104" i="13"/>
  <c r="AR104" i="13"/>
  <c r="AS104" i="13"/>
  <c r="AU104" i="13"/>
  <c r="AV104" i="13"/>
  <c r="AX104" i="13"/>
  <c r="AY104" i="13"/>
  <c r="BA104" i="13"/>
  <c r="BB104" i="13"/>
  <c r="AO105" i="13"/>
  <c r="AP105" i="13"/>
  <c r="AR105" i="13"/>
  <c r="AS105" i="13"/>
  <c r="AU105" i="13"/>
  <c r="AV105" i="13"/>
  <c r="AX105" i="13"/>
  <c r="AY105" i="13"/>
  <c r="BA105" i="13"/>
  <c r="BB105" i="13"/>
  <c r="AO106" i="13"/>
  <c r="AP106" i="13"/>
  <c r="AR106" i="13"/>
  <c r="AS106" i="13"/>
  <c r="AU106" i="13"/>
  <c r="AV106" i="13"/>
  <c r="AX106" i="13"/>
  <c r="AY106" i="13"/>
  <c r="BA106" i="13"/>
  <c r="BB106" i="13"/>
  <c r="AO107" i="13"/>
  <c r="AP107" i="13"/>
  <c r="AR107" i="13"/>
  <c r="AS107" i="13"/>
  <c r="AU107" i="13"/>
  <c r="AV107" i="13"/>
  <c r="AX107" i="13"/>
  <c r="AY107" i="13"/>
  <c r="BA107" i="13"/>
  <c r="BB107" i="13"/>
  <c r="AO108" i="13"/>
  <c r="AP108" i="13"/>
  <c r="AR108" i="13"/>
  <c r="AS108" i="13"/>
  <c r="AU108" i="13"/>
  <c r="AV108" i="13"/>
  <c r="AX108" i="13"/>
  <c r="AY108" i="13"/>
  <c r="BA108" i="13"/>
  <c r="BB108" i="13"/>
  <c r="AO109" i="13"/>
  <c r="AP109" i="13"/>
  <c r="AR109" i="13"/>
  <c r="AS109" i="13"/>
  <c r="AU109" i="13"/>
  <c r="AV109" i="13"/>
  <c r="AX109" i="13"/>
  <c r="AY109" i="13"/>
  <c r="BA109" i="13"/>
  <c r="BB109" i="13"/>
  <c r="AO110" i="13"/>
  <c r="AP110" i="13"/>
  <c r="AR110" i="13"/>
  <c r="AS110" i="13"/>
  <c r="AU110" i="13"/>
  <c r="AV110" i="13"/>
  <c r="AX110" i="13"/>
  <c r="AY110" i="13"/>
  <c r="BA110" i="13"/>
  <c r="BB110" i="13"/>
  <c r="AO111" i="13"/>
  <c r="AP111" i="13"/>
  <c r="AR111" i="13"/>
  <c r="AS111" i="13"/>
  <c r="AU111" i="13"/>
  <c r="AV111" i="13"/>
  <c r="AX111" i="13"/>
  <c r="AY111" i="13"/>
  <c r="BA111" i="13"/>
  <c r="BB111" i="13"/>
  <c r="AO112" i="13"/>
  <c r="AP112" i="13"/>
  <c r="AR112" i="13"/>
  <c r="AS112" i="13"/>
  <c r="AU112" i="13"/>
  <c r="AV112" i="13"/>
  <c r="AX112" i="13"/>
  <c r="AY112" i="13"/>
  <c r="BA112" i="13"/>
  <c r="BB112" i="13"/>
  <c r="AO113" i="13"/>
  <c r="AP113" i="13"/>
  <c r="AR113" i="13"/>
  <c r="AS113" i="13"/>
  <c r="AU113" i="13"/>
  <c r="AV113" i="13"/>
  <c r="AX113" i="13"/>
  <c r="AY113" i="13"/>
  <c r="BA113" i="13"/>
  <c r="BB113" i="13"/>
  <c r="AO114" i="13"/>
  <c r="AP114" i="13"/>
  <c r="AR114" i="13"/>
  <c r="AS114" i="13"/>
  <c r="AU114" i="13"/>
  <c r="AV114" i="13"/>
  <c r="AX114" i="13"/>
  <c r="AY114" i="13"/>
  <c r="BA114" i="13"/>
  <c r="BB114" i="13"/>
  <c r="AO115" i="13"/>
  <c r="AP115" i="13"/>
  <c r="AR115" i="13"/>
  <c r="AS115" i="13"/>
  <c r="AU115" i="13"/>
  <c r="AV115" i="13"/>
  <c r="AX115" i="13"/>
  <c r="AY115" i="13"/>
  <c r="BA115" i="13"/>
  <c r="BB115" i="13"/>
  <c r="AO116" i="13"/>
  <c r="AP116" i="13"/>
  <c r="AR116" i="13"/>
  <c r="AS116" i="13"/>
  <c r="AU116" i="13"/>
  <c r="AV116" i="13"/>
  <c r="AX116" i="13"/>
  <c r="AY116" i="13"/>
  <c r="BA116" i="13"/>
  <c r="BB116" i="13"/>
  <c r="AO117" i="13"/>
  <c r="AP117" i="13"/>
  <c r="AR117" i="13"/>
  <c r="AS117" i="13"/>
  <c r="AU117" i="13"/>
  <c r="AV117" i="13"/>
  <c r="AX117" i="13"/>
  <c r="AY117" i="13"/>
  <c r="BA117" i="13"/>
  <c r="BB117" i="13"/>
  <c r="AO118" i="13"/>
  <c r="AP118" i="13"/>
  <c r="AR118" i="13"/>
  <c r="AS118" i="13"/>
  <c r="AU118" i="13"/>
  <c r="AV118" i="13"/>
  <c r="AX118" i="13"/>
  <c r="AY118" i="13"/>
  <c r="BA118" i="13"/>
  <c r="BB118" i="13"/>
  <c r="AO119" i="13"/>
  <c r="AP119" i="13"/>
  <c r="AR119" i="13"/>
  <c r="AS119" i="13"/>
  <c r="AU119" i="13"/>
  <c r="AV119" i="13"/>
  <c r="AX119" i="13"/>
  <c r="AY119" i="13"/>
  <c r="BA119" i="13"/>
  <c r="BB119" i="13"/>
  <c r="AO120" i="13"/>
  <c r="AP120" i="13"/>
  <c r="AR120" i="13"/>
  <c r="AS120" i="13"/>
  <c r="AU120" i="13"/>
  <c r="AV120" i="13"/>
  <c r="AX120" i="13"/>
  <c r="AY120" i="13"/>
  <c r="BA120" i="13"/>
  <c r="BB120" i="13"/>
  <c r="AO121" i="13"/>
  <c r="AP121" i="13"/>
  <c r="AR121" i="13"/>
  <c r="AS121" i="13"/>
  <c r="AU121" i="13"/>
  <c r="AV121" i="13"/>
  <c r="AX121" i="13"/>
  <c r="AY121" i="13"/>
  <c r="BA121" i="13"/>
  <c r="BB121" i="13"/>
  <c r="AO122" i="13"/>
  <c r="AP122" i="13"/>
  <c r="AR122" i="13"/>
  <c r="AS122" i="13"/>
  <c r="AU122" i="13"/>
  <c r="AV122" i="13"/>
  <c r="AX122" i="13"/>
  <c r="AY122" i="13"/>
  <c r="BA122" i="13"/>
  <c r="BB122" i="13"/>
  <c r="AO123" i="13"/>
  <c r="AP123" i="13"/>
  <c r="AR123" i="13"/>
  <c r="AS123" i="13"/>
  <c r="AU123" i="13"/>
  <c r="AV123" i="13"/>
  <c r="AX123" i="13"/>
  <c r="AY123" i="13"/>
  <c r="BA123" i="13"/>
  <c r="BB123" i="13"/>
  <c r="AO124" i="13"/>
  <c r="AP124" i="13"/>
  <c r="AR124" i="13"/>
  <c r="AS124" i="13"/>
  <c r="AU124" i="13"/>
  <c r="AV124" i="13"/>
  <c r="AX124" i="13"/>
  <c r="AY124" i="13"/>
  <c r="BA124" i="13"/>
  <c r="BB124" i="13"/>
  <c r="AO125" i="13"/>
  <c r="AP125" i="13"/>
  <c r="AR125" i="13"/>
  <c r="AS125" i="13"/>
  <c r="AU125" i="13"/>
  <c r="AV125" i="13"/>
  <c r="AX125" i="13"/>
  <c r="AY125" i="13"/>
  <c r="BA125" i="13"/>
  <c r="BB125" i="13"/>
  <c r="AO126" i="13"/>
  <c r="AP126" i="13"/>
  <c r="AR126" i="13"/>
  <c r="AS126" i="13"/>
  <c r="AU126" i="13"/>
  <c r="AV126" i="13"/>
  <c r="AX126" i="13"/>
  <c r="AY126" i="13"/>
  <c r="BA126" i="13"/>
  <c r="BB126" i="13"/>
  <c r="AO127" i="13"/>
  <c r="AP127" i="13"/>
  <c r="AR127" i="13"/>
  <c r="AS127" i="13"/>
  <c r="AU127" i="13"/>
  <c r="AV127" i="13"/>
  <c r="AX127" i="13"/>
  <c r="AY127" i="13"/>
  <c r="BA127" i="13"/>
  <c r="BB127" i="13"/>
  <c r="AO128" i="13"/>
  <c r="AP128" i="13"/>
  <c r="AR128" i="13"/>
  <c r="AS128" i="13"/>
  <c r="AU128" i="13"/>
  <c r="AV128" i="13"/>
  <c r="AX128" i="13"/>
  <c r="AY128" i="13"/>
  <c r="BA128" i="13"/>
  <c r="BB128" i="13"/>
  <c r="AO129" i="13"/>
  <c r="AP129" i="13"/>
  <c r="AR129" i="13"/>
  <c r="AS129" i="13"/>
  <c r="AU129" i="13"/>
  <c r="AV129" i="13"/>
  <c r="AX129" i="13"/>
  <c r="AY129" i="13"/>
  <c r="BA129" i="13"/>
  <c r="BB129" i="13"/>
  <c r="AO130" i="13"/>
  <c r="AP130" i="13"/>
  <c r="AR130" i="13"/>
  <c r="AS130" i="13"/>
  <c r="AU130" i="13"/>
  <c r="AV130" i="13"/>
  <c r="AX130" i="13"/>
  <c r="AY130" i="13"/>
  <c r="BA130" i="13"/>
  <c r="BB130" i="13"/>
  <c r="AO131" i="13"/>
  <c r="AP131" i="13"/>
  <c r="AR131" i="13"/>
  <c r="AS131" i="13"/>
  <c r="AU131" i="13"/>
  <c r="AV131" i="13"/>
  <c r="AX131" i="13"/>
  <c r="AY131" i="13"/>
  <c r="BA131" i="13"/>
  <c r="BB131" i="13"/>
  <c r="AO132" i="13"/>
  <c r="AP132" i="13"/>
  <c r="AR132" i="13"/>
  <c r="AS132" i="13"/>
  <c r="AU132" i="13"/>
  <c r="AV132" i="13"/>
  <c r="AX132" i="13"/>
  <c r="AY132" i="13"/>
  <c r="BA132" i="13"/>
  <c r="BB132" i="13"/>
  <c r="AO133" i="13"/>
  <c r="AP133" i="13"/>
  <c r="AR133" i="13"/>
  <c r="AS133" i="13"/>
  <c r="AU133" i="13"/>
  <c r="AV133" i="13"/>
  <c r="AX133" i="13"/>
  <c r="AY133" i="13"/>
  <c r="BA133" i="13"/>
  <c r="BB133" i="13"/>
  <c r="AO134" i="13"/>
  <c r="AP134" i="13"/>
  <c r="AR134" i="13"/>
  <c r="AS134" i="13"/>
  <c r="AU134" i="13"/>
  <c r="AV134" i="13"/>
  <c r="AX134" i="13"/>
  <c r="AY134" i="13"/>
  <c r="BA134" i="13"/>
  <c r="BB134" i="13"/>
  <c r="AO135" i="13"/>
  <c r="AP135" i="13"/>
  <c r="AR135" i="13"/>
  <c r="AS135" i="13"/>
  <c r="AU135" i="13"/>
  <c r="AV135" i="13"/>
  <c r="AX135" i="13"/>
  <c r="AY135" i="13"/>
  <c r="BA135" i="13"/>
  <c r="BB135" i="13"/>
  <c r="AO136" i="13"/>
  <c r="AP136" i="13"/>
  <c r="AR136" i="13"/>
  <c r="AS136" i="13"/>
  <c r="AU136" i="13"/>
  <c r="AV136" i="13"/>
  <c r="AX136" i="13"/>
  <c r="AY136" i="13"/>
  <c r="BA136" i="13"/>
  <c r="BB136" i="13"/>
  <c r="AO137" i="13"/>
  <c r="AP137" i="13"/>
  <c r="AR137" i="13"/>
  <c r="AS137" i="13"/>
  <c r="AU137" i="13"/>
  <c r="AV137" i="13"/>
  <c r="AX137" i="13"/>
  <c r="AY137" i="13"/>
  <c r="BA137" i="13"/>
  <c r="BB137" i="13"/>
  <c r="AO138" i="13"/>
  <c r="AP138" i="13"/>
  <c r="AR138" i="13"/>
  <c r="AS138" i="13"/>
  <c r="AU138" i="13"/>
  <c r="AV138" i="13"/>
  <c r="AX138" i="13"/>
  <c r="AY138" i="13"/>
  <c r="BA138" i="13"/>
  <c r="BB138" i="13"/>
  <c r="AO139" i="13"/>
  <c r="AP139" i="13"/>
  <c r="AR139" i="13"/>
  <c r="AS139" i="13"/>
  <c r="AU139" i="13"/>
  <c r="AV139" i="13"/>
  <c r="AX139" i="13"/>
  <c r="AY139" i="13"/>
  <c r="BA139" i="13"/>
  <c r="BB139" i="13"/>
  <c r="AO140" i="13"/>
  <c r="AP140" i="13"/>
  <c r="AR140" i="13"/>
  <c r="AS140" i="13"/>
  <c r="AU140" i="13"/>
  <c r="AV140" i="13"/>
  <c r="AX140" i="13"/>
  <c r="AY140" i="13"/>
  <c r="BA140" i="13"/>
  <c r="BB140" i="13"/>
  <c r="AO141" i="13"/>
  <c r="AP141" i="13"/>
  <c r="AR141" i="13"/>
  <c r="AS141" i="13"/>
  <c r="AU141" i="13"/>
  <c r="AV141" i="13"/>
  <c r="AX141" i="13"/>
  <c r="AY141" i="13"/>
  <c r="BA141" i="13"/>
  <c r="BB141" i="13"/>
  <c r="AO142" i="13"/>
  <c r="AP142" i="13"/>
  <c r="AR142" i="13"/>
  <c r="AS142" i="13"/>
  <c r="AU142" i="13"/>
  <c r="AV142" i="13"/>
  <c r="AX142" i="13"/>
  <c r="AY142" i="13"/>
  <c r="BA142" i="13"/>
  <c r="BB142" i="13"/>
  <c r="AO143" i="13"/>
  <c r="AP143" i="13"/>
  <c r="AR143" i="13"/>
  <c r="AS143" i="13"/>
  <c r="AU143" i="13"/>
  <c r="AV143" i="13"/>
  <c r="AX143" i="13"/>
  <c r="AY143" i="13"/>
  <c r="BA143" i="13"/>
  <c r="BB143" i="13"/>
  <c r="AO144" i="13"/>
  <c r="AP144" i="13"/>
  <c r="AR144" i="13"/>
  <c r="AS144" i="13"/>
  <c r="AU144" i="13"/>
  <c r="AV144" i="13"/>
  <c r="AX144" i="13"/>
  <c r="AY144" i="13"/>
  <c r="BA144" i="13"/>
  <c r="BB144" i="13"/>
  <c r="AO145" i="13"/>
  <c r="AP145" i="13"/>
  <c r="AR145" i="13"/>
  <c r="AS145" i="13"/>
  <c r="AU145" i="13"/>
  <c r="AV145" i="13"/>
  <c r="AX145" i="13"/>
  <c r="AY145" i="13"/>
  <c r="BA145" i="13"/>
  <c r="BB145" i="13"/>
  <c r="AO146" i="13"/>
  <c r="AP146" i="13"/>
  <c r="AR146" i="13"/>
  <c r="AS146" i="13"/>
  <c r="AU146" i="13"/>
  <c r="AV146" i="13"/>
  <c r="AX146" i="13"/>
  <c r="AY146" i="13"/>
  <c r="BA146" i="13"/>
  <c r="BB146" i="13"/>
  <c r="AO147" i="13"/>
  <c r="AP147" i="13"/>
  <c r="AR147" i="13"/>
  <c r="AS147" i="13"/>
  <c r="AU147" i="13"/>
  <c r="AV147" i="13"/>
  <c r="AX147" i="13"/>
  <c r="AY147" i="13"/>
  <c r="BA147" i="13"/>
  <c r="BB147" i="13"/>
  <c r="AO148" i="13"/>
  <c r="AP148" i="13"/>
  <c r="AR148" i="13"/>
  <c r="AS148" i="13"/>
  <c r="AU148" i="13"/>
  <c r="AV148" i="13"/>
  <c r="AX148" i="13"/>
  <c r="AY148" i="13"/>
  <c r="BA148" i="13"/>
  <c r="BB148" i="13"/>
  <c r="AO149" i="13"/>
  <c r="AP149" i="13"/>
  <c r="AR149" i="13"/>
  <c r="AS149" i="13"/>
  <c r="AU149" i="13"/>
  <c r="AV149" i="13"/>
  <c r="AX149" i="13"/>
  <c r="AY149" i="13"/>
  <c r="BA149" i="13"/>
  <c r="BB149" i="13"/>
  <c r="AO150" i="13"/>
  <c r="AP150" i="13"/>
  <c r="AR150" i="13"/>
  <c r="AS150" i="13"/>
  <c r="AU150" i="13"/>
  <c r="AV150" i="13"/>
  <c r="AX150" i="13"/>
  <c r="AY150" i="13"/>
  <c r="BA150" i="13"/>
  <c r="BB150" i="13"/>
  <c r="AO5" i="13"/>
  <c r="AP5" i="13"/>
  <c r="AR5" i="13"/>
  <c r="AS5" i="13"/>
  <c r="AU5" i="13"/>
  <c r="AV5" i="13"/>
  <c r="AX5" i="13"/>
  <c r="AY5" i="13"/>
  <c r="BA5" i="13"/>
  <c r="BB5" i="13"/>
  <c r="AO6" i="13"/>
  <c r="AP6" i="13"/>
  <c r="AR6" i="13"/>
  <c r="AS6" i="13"/>
  <c r="AU6" i="13"/>
  <c r="AV6" i="13"/>
  <c r="AX6" i="13"/>
  <c r="AY6" i="13"/>
  <c r="BA6" i="13"/>
  <c r="BB6" i="13"/>
  <c r="BB4" i="13"/>
  <c r="BA4" i="13"/>
  <c r="AY4" i="13"/>
  <c r="AX4" i="13"/>
  <c r="AV4" i="13"/>
  <c r="AU4" i="13"/>
  <c r="AS4" i="13"/>
  <c r="AR4" i="13"/>
  <c r="AP4" i="13"/>
  <c r="AO4" i="13"/>
  <c r="AJ150" i="13"/>
  <c r="AJ149" i="13"/>
  <c r="AJ148" i="13"/>
  <c r="AJ147" i="13"/>
  <c r="AJ146" i="13"/>
  <c r="AJ145" i="13"/>
  <c r="AJ144" i="13"/>
  <c r="AJ143" i="13"/>
  <c r="AJ142" i="13"/>
  <c r="AJ141" i="13"/>
  <c r="AJ140" i="13"/>
  <c r="AJ139" i="13"/>
  <c r="AJ138" i="13"/>
  <c r="AJ137" i="13"/>
  <c r="AJ136" i="13"/>
  <c r="AJ135" i="13"/>
  <c r="AJ134" i="13"/>
  <c r="AJ133" i="13"/>
  <c r="AJ132" i="13"/>
  <c r="AJ131" i="13"/>
  <c r="AJ130" i="13"/>
  <c r="AJ129" i="13"/>
  <c r="AJ128" i="13"/>
  <c r="AJ127" i="13"/>
  <c r="AJ126" i="13"/>
  <c r="AJ125" i="13"/>
  <c r="AJ124" i="13"/>
  <c r="AJ123" i="13"/>
  <c r="AJ122" i="13"/>
  <c r="AJ121" i="13"/>
  <c r="AJ120" i="13"/>
  <c r="AJ119" i="13"/>
  <c r="AJ118" i="13"/>
  <c r="AJ117" i="13"/>
  <c r="AJ116" i="13"/>
  <c r="AJ115" i="13"/>
  <c r="AJ114" i="13"/>
  <c r="AJ113" i="13"/>
  <c r="AJ112" i="13"/>
  <c r="AJ111" i="13"/>
  <c r="AJ110" i="13"/>
  <c r="AJ109" i="13"/>
  <c r="AJ108" i="13"/>
  <c r="AJ107" i="13"/>
  <c r="AJ106" i="13"/>
  <c r="AJ105" i="13"/>
  <c r="AJ104" i="13"/>
  <c r="AJ103" i="13"/>
  <c r="AJ102" i="13"/>
  <c r="AJ101" i="13"/>
  <c r="AJ100" i="13"/>
  <c r="AJ99" i="13"/>
  <c r="AJ98" i="13"/>
  <c r="AJ97" i="13"/>
  <c r="AJ96" i="13"/>
  <c r="AJ95" i="13"/>
  <c r="AJ94" i="13"/>
  <c r="AJ93" i="13"/>
  <c r="AI83" i="13"/>
  <c r="AI74" i="13"/>
  <c r="AI68" i="13"/>
  <c r="AI63" i="13"/>
  <c r="AI58" i="13"/>
  <c r="AI52" i="13"/>
  <c r="AI44" i="13"/>
  <c r="AI37" i="13"/>
  <c r="AI29" i="13"/>
  <c r="AI19" i="13"/>
  <c r="AI12" i="13"/>
  <c r="AI7" i="13"/>
  <c r="AJ5" i="13"/>
  <c r="AJ4" i="13"/>
  <c r="AF3" i="13"/>
  <c r="R5"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19" i="13"/>
  <c r="R120" i="13"/>
  <c r="R121"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4" i="13"/>
  <c r="O8" i="13"/>
  <c r="S8" i="13" s="1"/>
  <c r="O9" i="13"/>
  <c r="S9" i="13" s="1"/>
  <c r="O10" i="13"/>
  <c r="S10" i="13" s="1"/>
  <c r="O11" i="13"/>
  <c r="S11" i="13" s="1"/>
  <c r="O12" i="13"/>
  <c r="S12" i="13" s="1"/>
  <c r="O13" i="13"/>
  <c r="S13" i="13" s="1"/>
  <c r="O14" i="13"/>
  <c r="S14" i="13" s="1"/>
  <c r="O15" i="13"/>
  <c r="S15" i="13" s="1"/>
  <c r="O16" i="13"/>
  <c r="S16" i="13" s="1"/>
  <c r="O17" i="13"/>
  <c r="S17" i="13" s="1"/>
  <c r="O18" i="13"/>
  <c r="S18" i="13" s="1"/>
  <c r="O19" i="13"/>
  <c r="S19" i="13" s="1"/>
  <c r="O20" i="13"/>
  <c r="S20" i="13" s="1"/>
  <c r="O21" i="13"/>
  <c r="S21" i="13" s="1"/>
  <c r="O22" i="13"/>
  <c r="S22" i="13" s="1"/>
  <c r="O23" i="13"/>
  <c r="S23" i="13" s="1"/>
  <c r="O24" i="13"/>
  <c r="S24" i="13" s="1"/>
  <c r="O25" i="13"/>
  <c r="S25" i="13" s="1"/>
  <c r="O26" i="13"/>
  <c r="S26" i="13" s="1"/>
  <c r="O27" i="13"/>
  <c r="S27" i="13" s="1"/>
  <c r="O28" i="13"/>
  <c r="S28" i="13" s="1"/>
  <c r="O29" i="13"/>
  <c r="S29" i="13" s="1"/>
  <c r="O30" i="13"/>
  <c r="S30" i="13" s="1"/>
  <c r="O31" i="13"/>
  <c r="S31" i="13" s="1"/>
  <c r="O32" i="13"/>
  <c r="S32" i="13" s="1"/>
  <c r="O33" i="13"/>
  <c r="S33" i="13" s="1"/>
  <c r="O34" i="13"/>
  <c r="S34" i="13" s="1"/>
  <c r="O35" i="13"/>
  <c r="S35" i="13" s="1"/>
  <c r="O36" i="13"/>
  <c r="S36" i="13" s="1"/>
  <c r="O37" i="13"/>
  <c r="S37" i="13" s="1"/>
  <c r="O38" i="13"/>
  <c r="S38" i="13" s="1"/>
  <c r="O39" i="13"/>
  <c r="S39" i="13" s="1"/>
  <c r="O40" i="13"/>
  <c r="S40" i="13" s="1"/>
  <c r="O41" i="13"/>
  <c r="S41" i="13" s="1"/>
  <c r="O42" i="13"/>
  <c r="S42" i="13" s="1"/>
  <c r="O43" i="13"/>
  <c r="S43" i="13" s="1"/>
  <c r="O44" i="13"/>
  <c r="S44" i="13" s="1"/>
  <c r="O45" i="13"/>
  <c r="S45" i="13" s="1"/>
  <c r="O46" i="13"/>
  <c r="S46" i="13" s="1"/>
  <c r="O47" i="13"/>
  <c r="S47" i="13" s="1"/>
  <c r="O48" i="13"/>
  <c r="S48" i="13" s="1"/>
  <c r="O49" i="13"/>
  <c r="S49" i="13" s="1"/>
  <c r="O50" i="13"/>
  <c r="S50" i="13" s="1"/>
  <c r="O51" i="13"/>
  <c r="S51" i="13" s="1"/>
  <c r="O52" i="13"/>
  <c r="S52" i="13" s="1"/>
  <c r="O53" i="13"/>
  <c r="S53" i="13" s="1"/>
  <c r="O54" i="13"/>
  <c r="S54" i="13" s="1"/>
  <c r="O55" i="13"/>
  <c r="S55" i="13" s="1"/>
  <c r="O56" i="13"/>
  <c r="S56" i="13" s="1"/>
  <c r="O58" i="13"/>
  <c r="S58" i="13" s="1"/>
  <c r="O59" i="13"/>
  <c r="S59" i="13" s="1"/>
  <c r="O60" i="13"/>
  <c r="S60" i="13" s="1"/>
  <c r="O61" i="13"/>
  <c r="S61" i="13" s="1"/>
  <c r="O62" i="13"/>
  <c r="S62" i="13" s="1"/>
  <c r="O63" i="13"/>
  <c r="S63" i="13" s="1"/>
  <c r="O64" i="13"/>
  <c r="S64" i="13" s="1"/>
  <c r="O65" i="13"/>
  <c r="S65" i="13" s="1"/>
  <c r="O66" i="13"/>
  <c r="S66" i="13" s="1"/>
  <c r="O67" i="13"/>
  <c r="S67" i="13" s="1"/>
  <c r="O68" i="13"/>
  <c r="S68" i="13" s="1"/>
  <c r="O69" i="13"/>
  <c r="S69" i="13" s="1"/>
  <c r="O70" i="13"/>
  <c r="S70" i="13" s="1"/>
  <c r="O71" i="13"/>
  <c r="S71" i="13" s="1"/>
  <c r="O72" i="13"/>
  <c r="S72" i="13" s="1"/>
  <c r="O73" i="13"/>
  <c r="S73" i="13" s="1"/>
  <c r="O74" i="13"/>
  <c r="S74" i="13" s="1"/>
  <c r="O75" i="13"/>
  <c r="S75" i="13" s="1"/>
  <c r="O76" i="13"/>
  <c r="S76" i="13" s="1"/>
  <c r="O77" i="13"/>
  <c r="S77" i="13" s="1"/>
  <c r="O78" i="13"/>
  <c r="S78" i="13" s="1"/>
  <c r="O79" i="13"/>
  <c r="S79" i="13" s="1"/>
  <c r="O80" i="13"/>
  <c r="S80" i="13" s="1"/>
  <c r="O81" i="13"/>
  <c r="S81" i="13" s="1"/>
  <c r="O82" i="13"/>
  <c r="S82" i="13" s="1"/>
  <c r="O83" i="13"/>
  <c r="S83" i="13" s="1"/>
  <c r="O84" i="13"/>
  <c r="S84" i="13" s="1"/>
  <c r="O85" i="13"/>
  <c r="S85" i="13" s="1"/>
  <c r="O86" i="13"/>
  <c r="S86" i="13" s="1"/>
  <c r="O87" i="13"/>
  <c r="S87" i="13" s="1"/>
  <c r="O88" i="13"/>
  <c r="S88" i="13" s="1"/>
  <c r="O89" i="13"/>
  <c r="S89" i="13" s="1"/>
  <c r="O90" i="13"/>
  <c r="S90" i="13" s="1"/>
  <c r="O91" i="13"/>
  <c r="S91" i="13" s="1"/>
  <c r="O92" i="13"/>
  <c r="S92" i="13" s="1"/>
  <c r="O96" i="13"/>
  <c r="S96" i="13" s="1"/>
  <c r="O97" i="13"/>
  <c r="S97" i="13" s="1"/>
  <c r="V97" i="13" s="1"/>
  <c r="O98" i="13"/>
  <c r="S98" i="13" s="1"/>
  <c r="V98" i="13" s="1"/>
  <c r="O99" i="13"/>
  <c r="S99" i="13" s="1"/>
  <c r="O100" i="13"/>
  <c r="S100" i="13" s="1"/>
  <c r="AB100" i="13" s="1"/>
  <c r="O101" i="13"/>
  <c r="S101" i="13" s="1"/>
  <c r="O102" i="13"/>
  <c r="S102" i="13" s="1"/>
  <c r="O103" i="13"/>
  <c r="S103" i="13" s="1"/>
  <c r="AB103" i="13" s="1"/>
  <c r="O104" i="13"/>
  <c r="S104" i="13" s="1"/>
  <c r="AB104" i="13" s="1"/>
  <c r="O105" i="13"/>
  <c r="S105" i="13" s="1"/>
  <c r="AB105" i="13" s="1"/>
  <c r="O106" i="13"/>
  <c r="S106" i="13" s="1"/>
  <c r="Y106" i="13" s="1"/>
  <c r="O107" i="13"/>
  <c r="S107" i="13" s="1"/>
  <c r="O108" i="13"/>
  <c r="S108" i="13" s="1"/>
  <c r="AB108" i="13" s="1"/>
  <c r="O109" i="13"/>
  <c r="S109" i="13" s="1"/>
  <c r="O110" i="13"/>
  <c r="S110" i="13" s="1"/>
  <c r="O111" i="13"/>
  <c r="S111" i="13" s="1"/>
  <c r="V111" i="13" s="1"/>
  <c r="O112" i="13"/>
  <c r="S112" i="13" s="1"/>
  <c r="Y112" i="13" s="1"/>
  <c r="O113" i="13"/>
  <c r="S113" i="13" s="1"/>
  <c r="O114" i="13"/>
  <c r="S114" i="13" s="1"/>
  <c r="O115" i="13"/>
  <c r="S115" i="13" s="1"/>
  <c r="O116" i="13"/>
  <c r="S116" i="13" s="1"/>
  <c r="AB116" i="13" s="1"/>
  <c r="O117" i="13"/>
  <c r="S117" i="13" s="1"/>
  <c r="Y117" i="13" s="1"/>
  <c r="O118" i="13"/>
  <c r="S118" i="13" s="1"/>
  <c r="AB118" i="13" s="1"/>
  <c r="O119" i="13"/>
  <c r="S119" i="13" s="1"/>
  <c r="O120" i="13"/>
  <c r="S120" i="13" s="1"/>
  <c r="AB120" i="13" s="1"/>
  <c r="O121" i="13"/>
  <c r="S121" i="13" s="1"/>
  <c r="O122" i="13"/>
  <c r="S122" i="13" s="1"/>
  <c r="O123" i="13"/>
  <c r="S123" i="13" s="1"/>
  <c r="O124" i="13"/>
  <c r="S124" i="13" s="1"/>
  <c r="AB124" i="13" s="1"/>
  <c r="O125" i="13"/>
  <c r="S125" i="13" s="1"/>
  <c r="O126" i="13"/>
  <c r="S126" i="13" s="1"/>
  <c r="O127" i="13"/>
  <c r="S127" i="13" s="1"/>
  <c r="O128" i="13"/>
  <c r="S128" i="13" s="1"/>
  <c r="O129" i="13"/>
  <c r="S129" i="13" s="1"/>
  <c r="O130" i="13"/>
  <c r="S130" i="13" s="1"/>
  <c r="AB130" i="13" s="1"/>
  <c r="O131" i="13"/>
  <c r="S131" i="13" s="1"/>
  <c r="O132" i="13"/>
  <c r="S132" i="13" s="1"/>
  <c r="AB132" i="13" s="1"/>
  <c r="O133" i="13"/>
  <c r="S133" i="13" s="1"/>
  <c r="V133" i="13" s="1"/>
  <c r="O134" i="13"/>
  <c r="S134" i="13" s="1"/>
  <c r="O135" i="13"/>
  <c r="S135" i="13" s="1"/>
  <c r="O136" i="13"/>
  <c r="S136" i="13" s="1"/>
  <c r="AB136" i="13" s="1"/>
  <c r="O137" i="13"/>
  <c r="S137" i="13" s="1"/>
  <c r="AB137" i="13" s="1"/>
  <c r="O138" i="13"/>
  <c r="S138" i="13" s="1"/>
  <c r="AB138" i="13" s="1"/>
  <c r="O139" i="13"/>
  <c r="S139" i="13" s="1"/>
  <c r="AB139" i="13" s="1"/>
  <c r="O140" i="13"/>
  <c r="S140" i="13" s="1"/>
  <c r="AB140" i="13" s="1"/>
  <c r="O141" i="13"/>
  <c r="S141" i="13" s="1"/>
  <c r="O142" i="13"/>
  <c r="S142" i="13" s="1"/>
  <c r="O143" i="13"/>
  <c r="S143" i="13" s="1"/>
  <c r="O144" i="13"/>
  <c r="S144" i="13" s="1"/>
  <c r="Y144" i="13" s="1"/>
  <c r="O145" i="13"/>
  <c r="S145" i="13" s="1"/>
  <c r="Y145" i="13" s="1"/>
  <c r="O146" i="13"/>
  <c r="S146" i="13" s="1"/>
  <c r="V146" i="13" s="1"/>
  <c r="O147" i="13"/>
  <c r="S147" i="13" s="1"/>
  <c r="O148" i="13"/>
  <c r="S148" i="13" s="1"/>
  <c r="AB148" i="13" s="1"/>
  <c r="O149" i="13"/>
  <c r="S149" i="13" s="1"/>
  <c r="AB149" i="13" s="1"/>
  <c r="O150" i="13"/>
  <c r="S150" i="13" s="1"/>
  <c r="O7" i="13"/>
  <c r="S7" i="13" s="1"/>
  <c r="D5" i="13"/>
  <c r="E5" i="13" s="1"/>
  <c r="AG5" i="13" s="1"/>
  <c r="D6" i="13"/>
  <c r="D7" i="13"/>
  <c r="D8" i="13"/>
  <c r="AG8" i="13" s="1"/>
  <c r="AK8" i="13" s="1"/>
  <c r="D9" i="13"/>
  <c r="AG9" i="13" s="1"/>
  <c r="AK9" i="13" s="1"/>
  <c r="D10" i="13"/>
  <c r="AG10" i="13" s="1"/>
  <c r="AK10" i="13" s="1"/>
  <c r="D11" i="13"/>
  <c r="AG11" i="13" s="1"/>
  <c r="AK11" i="13" s="1"/>
  <c r="D12" i="13"/>
  <c r="D13" i="13"/>
  <c r="D14" i="13"/>
  <c r="AG14" i="13" s="1"/>
  <c r="AK14" i="13" s="1"/>
  <c r="D15" i="13"/>
  <c r="AG15" i="13" s="1"/>
  <c r="AK15" i="13" s="1"/>
  <c r="D16" i="13"/>
  <c r="AG16" i="13" s="1"/>
  <c r="AK16" i="13" s="1"/>
  <c r="D17" i="13"/>
  <c r="AG17" i="13" s="1"/>
  <c r="AK17" i="13" s="1"/>
  <c r="D18" i="13"/>
  <c r="AG18" i="13" s="1"/>
  <c r="AK18" i="13" s="1"/>
  <c r="D19" i="13"/>
  <c r="AG19" i="13" s="1"/>
  <c r="AK19" i="13" s="1"/>
  <c r="D20" i="13"/>
  <c r="AG20" i="13" s="1"/>
  <c r="AK20" i="13" s="1"/>
  <c r="D21" i="13"/>
  <c r="AG21" i="13" s="1"/>
  <c r="AK21" i="13" s="1"/>
  <c r="D22" i="13"/>
  <c r="AG22" i="13" s="1"/>
  <c r="AK22" i="13" s="1"/>
  <c r="D23" i="13"/>
  <c r="AG23" i="13" s="1"/>
  <c r="AK23" i="13" s="1"/>
  <c r="D24" i="13"/>
  <c r="AG24" i="13" s="1"/>
  <c r="AK24" i="13" s="1"/>
  <c r="D25" i="13"/>
  <c r="AG25" i="13" s="1"/>
  <c r="AK25" i="13" s="1"/>
  <c r="D26" i="13"/>
  <c r="AG26" i="13" s="1"/>
  <c r="AK26" i="13" s="1"/>
  <c r="D27" i="13"/>
  <c r="AG27" i="13" s="1"/>
  <c r="AK27" i="13" s="1"/>
  <c r="D28" i="13"/>
  <c r="AG28" i="13" s="1"/>
  <c r="AK28" i="13" s="1"/>
  <c r="D29" i="13"/>
  <c r="AG29" i="13" s="1"/>
  <c r="AK29" i="13" s="1"/>
  <c r="D30" i="13"/>
  <c r="AG30" i="13" s="1"/>
  <c r="AK30" i="13" s="1"/>
  <c r="D31" i="13"/>
  <c r="AG31" i="13" s="1"/>
  <c r="AK31" i="13" s="1"/>
  <c r="D32" i="13"/>
  <c r="AG32" i="13" s="1"/>
  <c r="AK32" i="13" s="1"/>
  <c r="D33" i="13"/>
  <c r="AG33" i="13" s="1"/>
  <c r="AK33" i="13" s="1"/>
  <c r="D34" i="13"/>
  <c r="AG34" i="13" s="1"/>
  <c r="AK34" i="13" s="1"/>
  <c r="D35" i="13"/>
  <c r="AG35" i="13" s="1"/>
  <c r="AK35" i="13" s="1"/>
  <c r="D36" i="13"/>
  <c r="AG36" i="13" s="1"/>
  <c r="AK36" i="13" s="1"/>
  <c r="D37" i="13"/>
  <c r="AG37" i="13" s="1"/>
  <c r="AK37" i="13" s="1"/>
  <c r="D38" i="13"/>
  <c r="AG38" i="13" s="1"/>
  <c r="AK38" i="13" s="1"/>
  <c r="D39" i="13"/>
  <c r="AG39" i="13" s="1"/>
  <c r="AK39" i="13" s="1"/>
  <c r="D40" i="13"/>
  <c r="AG40" i="13" s="1"/>
  <c r="AK40" i="13" s="1"/>
  <c r="D41" i="13"/>
  <c r="AG41" i="13" s="1"/>
  <c r="AK41" i="13" s="1"/>
  <c r="D42" i="13"/>
  <c r="AG42" i="13" s="1"/>
  <c r="AK42" i="13" s="1"/>
  <c r="D43" i="13"/>
  <c r="AG43" i="13" s="1"/>
  <c r="AK43" i="13" s="1"/>
  <c r="D44" i="13"/>
  <c r="AG44" i="13" s="1"/>
  <c r="AK44" i="13" s="1"/>
  <c r="D45" i="13"/>
  <c r="AG45" i="13" s="1"/>
  <c r="AK45" i="13" s="1"/>
  <c r="D46" i="13"/>
  <c r="AG46" i="13" s="1"/>
  <c r="AK46" i="13" s="1"/>
  <c r="D47" i="13"/>
  <c r="AG47" i="13" s="1"/>
  <c r="AK47" i="13" s="1"/>
  <c r="D48" i="13"/>
  <c r="AG48" i="13" s="1"/>
  <c r="AK48" i="13" s="1"/>
  <c r="D49" i="13"/>
  <c r="AG49" i="13" s="1"/>
  <c r="AK49" i="13" s="1"/>
  <c r="D50" i="13"/>
  <c r="AG50" i="13" s="1"/>
  <c r="AK50" i="13" s="1"/>
  <c r="D51" i="13"/>
  <c r="AG51" i="13" s="1"/>
  <c r="AK51" i="13" s="1"/>
  <c r="D52" i="13"/>
  <c r="AG52" i="13" s="1"/>
  <c r="AK52" i="13" s="1"/>
  <c r="D53" i="13"/>
  <c r="AG53" i="13" s="1"/>
  <c r="AK53" i="13" s="1"/>
  <c r="D54" i="13"/>
  <c r="AG54" i="13" s="1"/>
  <c r="AK54" i="13" s="1"/>
  <c r="D55" i="13"/>
  <c r="AG55" i="13" s="1"/>
  <c r="AK55" i="13" s="1"/>
  <c r="D56" i="13"/>
  <c r="D57" i="13"/>
  <c r="D58" i="13"/>
  <c r="AG58" i="13" s="1"/>
  <c r="AK58" i="13" s="1"/>
  <c r="D59" i="13"/>
  <c r="AG59" i="13" s="1"/>
  <c r="AK59" i="13" s="1"/>
  <c r="D60" i="13"/>
  <c r="AG60" i="13" s="1"/>
  <c r="AK60" i="13" s="1"/>
  <c r="D61" i="13"/>
  <c r="AG61" i="13" s="1"/>
  <c r="AK61" i="13" s="1"/>
  <c r="D62" i="13"/>
  <c r="AG62" i="13" s="1"/>
  <c r="AK62" i="13" s="1"/>
  <c r="D63" i="13"/>
  <c r="AG63" i="13" s="1"/>
  <c r="AK63" i="13" s="1"/>
  <c r="D64" i="13"/>
  <c r="AG64" i="13" s="1"/>
  <c r="AK64" i="13" s="1"/>
  <c r="D65" i="13"/>
  <c r="AG65" i="13" s="1"/>
  <c r="AK65" i="13" s="1"/>
  <c r="D66" i="13"/>
  <c r="AG66" i="13" s="1"/>
  <c r="AK66" i="13" s="1"/>
  <c r="D67" i="13"/>
  <c r="AG67" i="13" s="1"/>
  <c r="AK67" i="13" s="1"/>
  <c r="D68" i="13"/>
  <c r="D69" i="13"/>
  <c r="AG69" i="13" s="1"/>
  <c r="AK69" i="13" s="1"/>
  <c r="D70" i="13"/>
  <c r="AG70" i="13" s="1"/>
  <c r="AK70" i="13" s="1"/>
  <c r="D71" i="13"/>
  <c r="AG71" i="13" s="1"/>
  <c r="AK71" i="13" s="1"/>
  <c r="D72" i="13"/>
  <c r="AG72" i="13" s="1"/>
  <c r="AK72" i="13" s="1"/>
  <c r="D73" i="13"/>
  <c r="AG73" i="13" s="1"/>
  <c r="AK73" i="13" s="1"/>
  <c r="D74" i="13"/>
  <c r="AG74" i="13" s="1"/>
  <c r="AK74" i="13" s="1"/>
  <c r="D75" i="13"/>
  <c r="AG75" i="13" s="1"/>
  <c r="AK75" i="13" s="1"/>
  <c r="D76" i="13"/>
  <c r="AG76" i="13" s="1"/>
  <c r="AK76" i="13" s="1"/>
  <c r="D77" i="13"/>
  <c r="AG77" i="13" s="1"/>
  <c r="AK77" i="13" s="1"/>
  <c r="D78" i="13"/>
  <c r="AG78" i="13" s="1"/>
  <c r="AK78" i="13" s="1"/>
  <c r="D79" i="13"/>
  <c r="AG79" i="13" s="1"/>
  <c r="AK79" i="13" s="1"/>
  <c r="D80" i="13"/>
  <c r="AG80" i="13" s="1"/>
  <c r="AK80" i="13" s="1"/>
  <c r="D81" i="13"/>
  <c r="AG81" i="13" s="1"/>
  <c r="AK81" i="13" s="1"/>
  <c r="D82" i="13"/>
  <c r="D83" i="13"/>
  <c r="D84" i="13"/>
  <c r="AG84" i="13" s="1"/>
  <c r="AK84" i="13" s="1"/>
  <c r="D85" i="13"/>
  <c r="AG85" i="13" s="1"/>
  <c r="AK85" i="13" s="1"/>
  <c r="D86" i="13"/>
  <c r="AG86" i="13" s="1"/>
  <c r="AK86" i="13" s="1"/>
  <c r="D87" i="13"/>
  <c r="AG87" i="13" s="1"/>
  <c r="AK87" i="13" s="1"/>
  <c r="D88" i="13"/>
  <c r="AG88" i="13" s="1"/>
  <c r="AK88" i="13" s="1"/>
  <c r="D89" i="13"/>
  <c r="AG89" i="13" s="1"/>
  <c r="AK89" i="13" s="1"/>
  <c r="D90" i="13"/>
  <c r="AG90" i="13" s="1"/>
  <c r="AK90" i="13" s="1"/>
  <c r="D91" i="13"/>
  <c r="AG91" i="13" s="1"/>
  <c r="AK91" i="13" s="1"/>
  <c r="D92" i="13"/>
  <c r="D93" i="13"/>
  <c r="D94" i="13"/>
  <c r="D95" i="13"/>
  <c r="D96" i="13"/>
  <c r="AG96" i="13" s="1"/>
  <c r="AK96" i="13" s="1"/>
  <c r="D97" i="13"/>
  <c r="AG97" i="13" s="1"/>
  <c r="AK97" i="13" s="1"/>
  <c r="AQ97" i="13" s="1"/>
  <c r="D98" i="13"/>
  <c r="AG98" i="13" s="1"/>
  <c r="AK98" i="13" s="1"/>
  <c r="AT98" i="13" s="1"/>
  <c r="D99" i="13"/>
  <c r="AG99" i="13" s="1"/>
  <c r="AK99" i="13" s="1"/>
  <c r="AQ99" i="13" s="1"/>
  <c r="D100" i="13"/>
  <c r="AG100" i="13" s="1"/>
  <c r="AK100" i="13" s="1"/>
  <c r="AN100" i="13" s="1"/>
  <c r="D101" i="13"/>
  <c r="AG101" i="13" s="1"/>
  <c r="AK101" i="13" s="1"/>
  <c r="AN101" i="13" s="1"/>
  <c r="D102" i="13"/>
  <c r="AG102" i="13" s="1"/>
  <c r="AK102" i="13" s="1"/>
  <c r="D103" i="13"/>
  <c r="AG103" i="13" s="1"/>
  <c r="AK103" i="13" s="1"/>
  <c r="AZ103" i="13" s="1"/>
  <c r="D104" i="13"/>
  <c r="AG104" i="13" s="1"/>
  <c r="AK104" i="13" s="1"/>
  <c r="AT104" i="13" s="1"/>
  <c r="D105" i="13"/>
  <c r="AG105" i="13" s="1"/>
  <c r="AK105" i="13" s="1"/>
  <c r="AN105" i="13" s="1"/>
  <c r="D106" i="13"/>
  <c r="AG106" i="13" s="1"/>
  <c r="AK106" i="13" s="1"/>
  <c r="AW106" i="13" s="1"/>
  <c r="D107" i="13"/>
  <c r="AG107" i="13" s="1"/>
  <c r="AK107" i="13" s="1"/>
  <c r="AN107" i="13" s="1"/>
  <c r="D108" i="13"/>
  <c r="AG108" i="13" s="1"/>
  <c r="AK108" i="13" s="1"/>
  <c r="AZ108" i="13" s="1"/>
  <c r="D109" i="13"/>
  <c r="AG109" i="13" s="1"/>
  <c r="AK109" i="13" s="1"/>
  <c r="AN109" i="13" s="1"/>
  <c r="D110" i="13"/>
  <c r="AG110" i="13" s="1"/>
  <c r="AK110" i="13" s="1"/>
  <c r="AT110" i="13" s="1"/>
  <c r="D111" i="13"/>
  <c r="AG111" i="13" s="1"/>
  <c r="AK111" i="13" s="1"/>
  <c r="D112" i="13"/>
  <c r="AG112" i="13" s="1"/>
  <c r="AK112" i="13" s="1"/>
  <c r="AW112" i="13" s="1"/>
  <c r="D113" i="13"/>
  <c r="AG113" i="13" s="1"/>
  <c r="AK113" i="13" s="1"/>
  <c r="AZ113" i="13" s="1"/>
  <c r="D114" i="13"/>
  <c r="AG114" i="13" s="1"/>
  <c r="AK114" i="13" s="1"/>
  <c r="AZ114" i="13" s="1"/>
  <c r="D115" i="13"/>
  <c r="AG115" i="13" s="1"/>
  <c r="AK115" i="13" s="1"/>
  <c r="AZ115" i="13" s="1"/>
  <c r="D116" i="13"/>
  <c r="AG116" i="13" s="1"/>
  <c r="AK116" i="13" s="1"/>
  <c r="AN116" i="13" s="1"/>
  <c r="D117" i="13"/>
  <c r="AG117" i="13" s="1"/>
  <c r="AK117" i="13" s="1"/>
  <c r="AN117" i="13" s="1"/>
  <c r="D118" i="13"/>
  <c r="AG118" i="13" s="1"/>
  <c r="AK118" i="13" s="1"/>
  <c r="D119" i="13"/>
  <c r="AG119" i="13" s="1"/>
  <c r="AK119" i="13" s="1"/>
  <c r="D120" i="13"/>
  <c r="AG120" i="13" s="1"/>
  <c r="AK120" i="13" s="1"/>
  <c r="AQ120" i="13" s="1"/>
  <c r="D121" i="13"/>
  <c r="AG121" i="13" s="1"/>
  <c r="AK121" i="13" s="1"/>
  <c r="AQ121" i="13" s="1"/>
  <c r="D122" i="13"/>
  <c r="AG122" i="13" s="1"/>
  <c r="AK122" i="13" s="1"/>
  <c r="AQ122" i="13" s="1"/>
  <c r="D123" i="13"/>
  <c r="AG123" i="13" s="1"/>
  <c r="AK123" i="13" s="1"/>
  <c r="AT123" i="13" s="1"/>
  <c r="D124" i="13"/>
  <c r="AG124" i="13" s="1"/>
  <c r="AK124" i="13" s="1"/>
  <c r="AT124" i="13" s="1"/>
  <c r="D125" i="13"/>
  <c r="AG125" i="13" s="1"/>
  <c r="AK125" i="13" s="1"/>
  <c r="AT125" i="13" s="1"/>
  <c r="D126" i="13"/>
  <c r="AG126" i="13" s="1"/>
  <c r="AK126" i="13" s="1"/>
  <c r="AW126" i="13" s="1"/>
  <c r="D127" i="13"/>
  <c r="AG127" i="13" s="1"/>
  <c r="AK127" i="13" s="1"/>
  <c r="D128" i="13"/>
  <c r="AG128" i="13" s="1"/>
  <c r="AK128" i="13" s="1"/>
  <c r="AW128" i="13" s="1"/>
  <c r="D129" i="13"/>
  <c r="AG129" i="13" s="1"/>
  <c r="AK129" i="13" s="1"/>
  <c r="AZ129" i="13" s="1"/>
  <c r="D130" i="13"/>
  <c r="AG130" i="13" s="1"/>
  <c r="AK130" i="13" s="1"/>
  <c r="AZ130" i="13" s="1"/>
  <c r="D131" i="13"/>
  <c r="AG131" i="13" s="1"/>
  <c r="AK131" i="13" s="1"/>
  <c r="AZ131" i="13" s="1"/>
  <c r="D132" i="13"/>
  <c r="AG132" i="13" s="1"/>
  <c r="AK132" i="13" s="1"/>
  <c r="AN132" i="13" s="1"/>
  <c r="D133" i="13"/>
  <c r="AG133" i="13" s="1"/>
  <c r="AK133" i="13" s="1"/>
  <c r="AN133" i="13" s="1"/>
  <c r="D134" i="13"/>
  <c r="AG134" i="13" s="1"/>
  <c r="AK134" i="13" s="1"/>
  <c r="D135" i="13"/>
  <c r="AG135" i="13" s="1"/>
  <c r="AK135" i="13" s="1"/>
  <c r="D136" i="13"/>
  <c r="AG136" i="13" s="1"/>
  <c r="AK136" i="13" s="1"/>
  <c r="AQ136" i="13" s="1"/>
  <c r="D137" i="13"/>
  <c r="AG137" i="13" s="1"/>
  <c r="AK137" i="13" s="1"/>
  <c r="AQ137" i="13" s="1"/>
  <c r="D138" i="13"/>
  <c r="AG138" i="13" s="1"/>
  <c r="AK138" i="13" s="1"/>
  <c r="AQ138" i="13" s="1"/>
  <c r="D139" i="13"/>
  <c r="AG139" i="13" s="1"/>
  <c r="AK139" i="13" s="1"/>
  <c r="AT139" i="13" s="1"/>
  <c r="D140" i="13"/>
  <c r="AG140" i="13" s="1"/>
  <c r="AK140" i="13" s="1"/>
  <c r="AT140" i="13" s="1"/>
  <c r="D141" i="13"/>
  <c r="AG141" i="13" s="1"/>
  <c r="AK141" i="13" s="1"/>
  <c r="AT141" i="13" s="1"/>
  <c r="D142" i="13"/>
  <c r="AG142" i="13" s="1"/>
  <c r="AK142" i="13" s="1"/>
  <c r="AW142" i="13" s="1"/>
  <c r="D143" i="13"/>
  <c r="AG143" i="13" s="1"/>
  <c r="AK143" i="13" s="1"/>
  <c r="D144" i="13"/>
  <c r="AG144" i="13" s="1"/>
  <c r="AK144" i="13" s="1"/>
  <c r="AW144" i="13" s="1"/>
  <c r="D145" i="13"/>
  <c r="AG145" i="13" s="1"/>
  <c r="AK145" i="13" s="1"/>
  <c r="AZ145" i="13" s="1"/>
  <c r="D146" i="13"/>
  <c r="AG146" i="13" s="1"/>
  <c r="AK146" i="13" s="1"/>
  <c r="AZ146" i="13" s="1"/>
  <c r="D147" i="13"/>
  <c r="AG147" i="13" s="1"/>
  <c r="AK147" i="13" s="1"/>
  <c r="AZ147" i="13" s="1"/>
  <c r="D148" i="13"/>
  <c r="AG148" i="13" s="1"/>
  <c r="AK148" i="13" s="1"/>
  <c r="AN148" i="13" s="1"/>
  <c r="D149" i="13"/>
  <c r="AG149" i="13" s="1"/>
  <c r="AK149" i="13" s="1"/>
  <c r="AN149" i="13" s="1"/>
  <c r="D150" i="13"/>
  <c r="AG150" i="13" s="1"/>
  <c r="AK150" i="13" s="1"/>
  <c r="D4" i="13"/>
  <c r="E4" i="13" s="1"/>
  <c r="AD56" i="13"/>
  <c r="AC57" i="13"/>
  <c r="AD57" i="13"/>
  <c r="AD82" i="13"/>
  <c r="AD90" i="13"/>
  <c r="AD91" i="13"/>
  <c r="AD92" i="13"/>
  <c r="AC93" i="13"/>
  <c r="AD93" i="13"/>
  <c r="AC94" i="13"/>
  <c r="AD94" i="13"/>
  <c r="AC95" i="13"/>
  <c r="AD95" i="13"/>
  <c r="AC96" i="13"/>
  <c r="AD96" i="13"/>
  <c r="AC97" i="13"/>
  <c r="AD97" i="13"/>
  <c r="AC98" i="13"/>
  <c r="AD98" i="13"/>
  <c r="AC99" i="13"/>
  <c r="AD99" i="13"/>
  <c r="AC100" i="13"/>
  <c r="AD100" i="13"/>
  <c r="AC101" i="13"/>
  <c r="AD101" i="13"/>
  <c r="AC102" i="13"/>
  <c r="AD102" i="13"/>
  <c r="AC103" i="13"/>
  <c r="AD103" i="13"/>
  <c r="AC104" i="13"/>
  <c r="AD104" i="13"/>
  <c r="AC105" i="13"/>
  <c r="AD105" i="13"/>
  <c r="AC106" i="13"/>
  <c r="AD106" i="13"/>
  <c r="AC107" i="13"/>
  <c r="AD107" i="13"/>
  <c r="AC108" i="13"/>
  <c r="AD108" i="13"/>
  <c r="AC109" i="13"/>
  <c r="AD109" i="13"/>
  <c r="AC110" i="13"/>
  <c r="AD110" i="13"/>
  <c r="AC111" i="13"/>
  <c r="AD111" i="13"/>
  <c r="AC112" i="13"/>
  <c r="AD112" i="13"/>
  <c r="AC113" i="13"/>
  <c r="AD113" i="13"/>
  <c r="AC114" i="13"/>
  <c r="AD114" i="13"/>
  <c r="AC115" i="13"/>
  <c r="AD115" i="13"/>
  <c r="AC116" i="13"/>
  <c r="AD116" i="13"/>
  <c r="AC117" i="13"/>
  <c r="AD117" i="13"/>
  <c r="AC118" i="13"/>
  <c r="AD118" i="13"/>
  <c r="AC119" i="13"/>
  <c r="AD119" i="13"/>
  <c r="AC120" i="13"/>
  <c r="AD120" i="13"/>
  <c r="AC121" i="13"/>
  <c r="AD121" i="13"/>
  <c r="AC122" i="13"/>
  <c r="AD122" i="13"/>
  <c r="AC123" i="13"/>
  <c r="AD123" i="13"/>
  <c r="AC124" i="13"/>
  <c r="AD124" i="13"/>
  <c r="AC125" i="13"/>
  <c r="AD125" i="13"/>
  <c r="AC126" i="13"/>
  <c r="AD126" i="13"/>
  <c r="AC127" i="13"/>
  <c r="AD127" i="13"/>
  <c r="AC128" i="13"/>
  <c r="AD128" i="13"/>
  <c r="AC129" i="13"/>
  <c r="AD129" i="13"/>
  <c r="AC130" i="13"/>
  <c r="AD130" i="13"/>
  <c r="AC131" i="13"/>
  <c r="AD131" i="13"/>
  <c r="AC132" i="13"/>
  <c r="AD132" i="13"/>
  <c r="AC133" i="13"/>
  <c r="AD133" i="13"/>
  <c r="AC134" i="13"/>
  <c r="AD134" i="13"/>
  <c r="AC135" i="13"/>
  <c r="AD135" i="13"/>
  <c r="AC136" i="13"/>
  <c r="AD136" i="13"/>
  <c r="AC137" i="13"/>
  <c r="AD137" i="13"/>
  <c r="AC138" i="13"/>
  <c r="AD138" i="13"/>
  <c r="AC139" i="13"/>
  <c r="AD139" i="13"/>
  <c r="AC140" i="13"/>
  <c r="AD140" i="13"/>
  <c r="AC141" i="13"/>
  <c r="AD141" i="13"/>
  <c r="AC142" i="13"/>
  <c r="AD142" i="13"/>
  <c r="AC143" i="13"/>
  <c r="AD143" i="13"/>
  <c r="AC144" i="13"/>
  <c r="AD144" i="13"/>
  <c r="AC145" i="13"/>
  <c r="AD145" i="13"/>
  <c r="AC146" i="13"/>
  <c r="AD146" i="13"/>
  <c r="AC147" i="13"/>
  <c r="AD147" i="13"/>
  <c r="AC148" i="13"/>
  <c r="AD148" i="13"/>
  <c r="AC149" i="13"/>
  <c r="AD149" i="13"/>
  <c r="AC150" i="13"/>
  <c r="AD150" i="13"/>
  <c r="AC5" i="13"/>
  <c r="AD5" i="13"/>
  <c r="AC6" i="13"/>
  <c r="AD6" i="13"/>
  <c r="AD4" i="13"/>
  <c r="AC4" i="13"/>
  <c r="AA56" i="13"/>
  <c r="AA57" i="13"/>
  <c r="AA82" i="13"/>
  <c r="AA90" i="13"/>
  <c r="AA91" i="13"/>
  <c r="AA92" i="13"/>
  <c r="AA93" i="13"/>
  <c r="AA94" i="13"/>
  <c r="AA95" i="13"/>
  <c r="AA96" i="13"/>
  <c r="AA97" i="13"/>
  <c r="AA98" i="13"/>
  <c r="AA99" i="13"/>
  <c r="AA100" i="13"/>
  <c r="AA101" i="13"/>
  <c r="AA102" i="13"/>
  <c r="AA103" i="13"/>
  <c r="AA104" i="13"/>
  <c r="AA105" i="13"/>
  <c r="AA106" i="13"/>
  <c r="AA107" i="13"/>
  <c r="AA108" i="13"/>
  <c r="AA109" i="13"/>
  <c r="AA110" i="13"/>
  <c r="AA111" i="13"/>
  <c r="AA112" i="13"/>
  <c r="AA113" i="13"/>
  <c r="AA114" i="13"/>
  <c r="AA115" i="13"/>
  <c r="AA116" i="13"/>
  <c r="AA117" i="13"/>
  <c r="AA118" i="13"/>
  <c r="AA119" i="13"/>
  <c r="AA120" i="13"/>
  <c r="AA121" i="13"/>
  <c r="AA122" i="13"/>
  <c r="AA123" i="13"/>
  <c r="AA124" i="13"/>
  <c r="AA125" i="13"/>
  <c r="AA126" i="13"/>
  <c r="AA127" i="13"/>
  <c r="AA128" i="13"/>
  <c r="AA129" i="13"/>
  <c r="AA130" i="13"/>
  <c r="AA131" i="13"/>
  <c r="AA132" i="13"/>
  <c r="AA133" i="13"/>
  <c r="AA134" i="13"/>
  <c r="AA135" i="13"/>
  <c r="AA136" i="13"/>
  <c r="AA137" i="13"/>
  <c r="AA138" i="13"/>
  <c r="AA139" i="13"/>
  <c r="AA140" i="13"/>
  <c r="AA141" i="13"/>
  <c r="AA142" i="13"/>
  <c r="AA143" i="13"/>
  <c r="AA144" i="13"/>
  <c r="AA145" i="13"/>
  <c r="AA146" i="13"/>
  <c r="AA147" i="13"/>
  <c r="AA148" i="13"/>
  <c r="AA149" i="13"/>
  <c r="AA150" i="13"/>
  <c r="AA5" i="13"/>
  <c r="AA6" i="13"/>
  <c r="AA4" i="13"/>
  <c r="Z57"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5" i="13"/>
  <c r="Z6" i="13"/>
  <c r="Z4" i="13"/>
  <c r="X150" i="13"/>
  <c r="X149" i="13"/>
  <c r="X148" i="13"/>
  <c r="X147" i="13"/>
  <c r="X146" i="13"/>
  <c r="X145" i="13"/>
  <c r="X144" i="13"/>
  <c r="X143" i="13"/>
  <c r="X142" i="13"/>
  <c r="X141" i="13"/>
  <c r="X140" i="13"/>
  <c r="X139" i="13"/>
  <c r="X138" i="13"/>
  <c r="X137" i="13"/>
  <c r="X136" i="13"/>
  <c r="X135" i="13"/>
  <c r="X134" i="13"/>
  <c r="X133" i="13"/>
  <c r="X132" i="13"/>
  <c r="X131" i="13"/>
  <c r="X130" i="13"/>
  <c r="X129" i="13"/>
  <c r="X128" i="13"/>
  <c r="X127" i="13"/>
  <c r="X126" i="13"/>
  <c r="X125" i="13"/>
  <c r="X124" i="13"/>
  <c r="X123" i="13"/>
  <c r="X122" i="13"/>
  <c r="X121" i="13"/>
  <c r="X120" i="13"/>
  <c r="X119" i="13"/>
  <c r="X118" i="13"/>
  <c r="X117" i="13"/>
  <c r="X116" i="13"/>
  <c r="X115" i="13"/>
  <c r="X114" i="13"/>
  <c r="X113" i="13"/>
  <c r="X112" i="13"/>
  <c r="X111" i="13"/>
  <c r="X110" i="13"/>
  <c r="X109" i="13"/>
  <c r="X108" i="13"/>
  <c r="X107" i="13"/>
  <c r="X106" i="13"/>
  <c r="X105" i="13"/>
  <c r="X104" i="13"/>
  <c r="X103" i="13"/>
  <c r="X102" i="13"/>
  <c r="X101" i="13"/>
  <c r="X100" i="13"/>
  <c r="X99" i="13"/>
  <c r="X98" i="13"/>
  <c r="X97" i="13"/>
  <c r="X96" i="13"/>
  <c r="X95" i="13"/>
  <c r="X94" i="13"/>
  <c r="X93" i="13"/>
  <c r="X92" i="13"/>
  <c r="X91" i="13"/>
  <c r="X90" i="13"/>
  <c r="X82" i="13"/>
  <c r="X57" i="13"/>
  <c r="X56" i="13"/>
  <c r="X5" i="13"/>
  <c r="X6" i="13"/>
  <c r="X4" i="13"/>
  <c r="W5" i="13"/>
  <c r="W6" i="13"/>
  <c r="W57" i="13"/>
  <c r="W93" i="13"/>
  <c r="W94" i="13"/>
  <c r="W95" i="13"/>
  <c r="W96" i="13"/>
  <c r="W97" i="13"/>
  <c r="W98" i="13"/>
  <c r="W99" i="13"/>
  <c r="W100" i="13"/>
  <c r="W101" i="13"/>
  <c r="W102" i="13"/>
  <c r="W103" i="13"/>
  <c r="W104" i="13"/>
  <c r="W105" i="13"/>
  <c r="W106" i="13"/>
  <c r="W107" i="13"/>
  <c r="W108" i="13"/>
  <c r="W109" i="13"/>
  <c r="W110" i="13"/>
  <c r="W111" i="13"/>
  <c r="W112" i="13"/>
  <c r="W113" i="13"/>
  <c r="W114" i="13"/>
  <c r="W115" i="13"/>
  <c r="W116" i="13"/>
  <c r="W117" i="13"/>
  <c r="W118" i="13"/>
  <c r="W119" i="13"/>
  <c r="W120" i="13"/>
  <c r="W121" i="13"/>
  <c r="W122" i="13"/>
  <c r="W123" i="13"/>
  <c r="W124" i="13"/>
  <c r="W125" i="13"/>
  <c r="W126" i="13"/>
  <c r="W127" i="13"/>
  <c r="W128" i="13"/>
  <c r="W129" i="13"/>
  <c r="W130" i="13"/>
  <c r="W131" i="13"/>
  <c r="W132" i="13"/>
  <c r="W133" i="13"/>
  <c r="W134" i="13"/>
  <c r="W135" i="13"/>
  <c r="W136" i="13"/>
  <c r="W137" i="13"/>
  <c r="W138" i="13"/>
  <c r="W139" i="13"/>
  <c r="W140" i="13"/>
  <c r="W141" i="13"/>
  <c r="W142" i="13"/>
  <c r="W143" i="13"/>
  <c r="W144" i="13"/>
  <c r="W145" i="13"/>
  <c r="W146" i="13"/>
  <c r="W147" i="13"/>
  <c r="W148" i="13"/>
  <c r="W149" i="13"/>
  <c r="W150" i="13"/>
  <c r="W4" i="13"/>
  <c r="N3" i="13"/>
  <c r="Q68" i="13"/>
  <c r="Q83" i="13"/>
  <c r="Q74" i="13"/>
  <c r="Q63" i="13"/>
  <c r="Q58" i="13"/>
  <c r="Q52" i="13"/>
  <c r="Q44" i="13"/>
  <c r="Q37" i="13"/>
  <c r="Q29" i="13"/>
  <c r="Q19" i="13"/>
  <c r="Q12" i="13"/>
  <c r="Q7" i="13"/>
  <c r="F4" i="13"/>
  <c r="AG4" i="13" l="1"/>
  <c r="O4" i="13"/>
  <c r="O5" i="13"/>
  <c r="AG13" i="13"/>
  <c r="AK13" i="13" s="1"/>
  <c r="AG68" i="13"/>
  <c r="AK68" i="13" s="1"/>
  <c r="AT68" i="13" s="1"/>
  <c r="AG82" i="13"/>
  <c r="AK82" i="13" s="1"/>
  <c r="AT82" i="13" s="1"/>
  <c r="AG92" i="13"/>
  <c r="AK92" i="13" s="1"/>
  <c r="AW92" i="13" s="1"/>
  <c r="AG83" i="13"/>
  <c r="AK83" i="13" s="1"/>
  <c r="AQ83" i="13" s="1"/>
  <c r="AG7" i="13"/>
  <c r="AK7" i="13" s="1"/>
  <c r="AN7" i="13" s="1"/>
  <c r="AG56" i="13"/>
  <c r="AK56" i="13" s="1"/>
  <c r="AQ56" i="13" s="1"/>
  <c r="AG12" i="13"/>
  <c r="AK12" i="13" s="1"/>
  <c r="AN12" i="13" s="1"/>
  <c r="BC70" i="13"/>
  <c r="BC22" i="13"/>
  <c r="AB86" i="13"/>
  <c r="AB70" i="13"/>
  <c r="AB53" i="13"/>
  <c r="AB37" i="13"/>
  <c r="AB21" i="13"/>
  <c r="Y85" i="13"/>
  <c r="Y69" i="13"/>
  <c r="Y52" i="13"/>
  <c r="Y36" i="13"/>
  <c r="Y20" i="13"/>
  <c r="BC39" i="13"/>
  <c r="BC36" i="13"/>
  <c r="BC20" i="13"/>
  <c r="Y7" i="13"/>
  <c r="Y84" i="13"/>
  <c r="Y68" i="13"/>
  <c r="Y51" i="13"/>
  <c r="Y35" i="13"/>
  <c r="Y19" i="13"/>
  <c r="AB54" i="13"/>
  <c r="Y83" i="13"/>
  <c r="Y67" i="13"/>
  <c r="AB50" i="13"/>
  <c r="AB34" i="13"/>
  <c r="AB18" i="13"/>
  <c r="AB82" i="13"/>
  <c r="AB66" i="13"/>
  <c r="AB49" i="13"/>
  <c r="AB33" i="13"/>
  <c r="AB17" i="13"/>
  <c r="Y81" i="13"/>
  <c r="Y65" i="13"/>
  <c r="Y48" i="13"/>
  <c r="Y32" i="13"/>
  <c r="Y16" i="13"/>
  <c r="Y71" i="13"/>
  <c r="BC80" i="13"/>
  <c r="BC64" i="13"/>
  <c r="BC48" i="13"/>
  <c r="BC32" i="13"/>
  <c r="BC16" i="13"/>
  <c r="Y80" i="13"/>
  <c r="Y64" i="13"/>
  <c r="Y47" i="13"/>
  <c r="Y31" i="13"/>
  <c r="Y15" i="13"/>
  <c r="BC79" i="13"/>
  <c r="BC63" i="13"/>
  <c r="BC31" i="13"/>
  <c r="BC15" i="13"/>
  <c r="Y79" i="13"/>
  <c r="Y63" i="13"/>
  <c r="AB46" i="13"/>
  <c r="AB30" i="13"/>
  <c r="AB14" i="13"/>
  <c r="BC62" i="13"/>
  <c r="BC46" i="13"/>
  <c r="BC30" i="13"/>
  <c r="AB78" i="13"/>
  <c r="AB62" i="13"/>
  <c r="AB45" i="13"/>
  <c r="AB29" i="13"/>
  <c r="AB13" i="13"/>
  <c r="BC13" i="13"/>
  <c r="Y77" i="13"/>
  <c r="Y61" i="13"/>
  <c r="Y44" i="13"/>
  <c r="Y28" i="13"/>
  <c r="Y12" i="13"/>
  <c r="AB22" i="13"/>
  <c r="BC76" i="13"/>
  <c r="Y92" i="13"/>
  <c r="Y76" i="13"/>
  <c r="Y60" i="13"/>
  <c r="Y43" i="13"/>
  <c r="Y27" i="13"/>
  <c r="Y11" i="13"/>
  <c r="Y87" i="13"/>
  <c r="BC43" i="13"/>
  <c r="BC27" i="13"/>
  <c r="Y91" i="13"/>
  <c r="Y75" i="13"/>
  <c r="Y59" i="13"/>
  <c r="V42" i="13"/>
  <c r="V26" i="13"/>
  <c r="V10" i="13"/>
  <c r="BC74" i="13"/>
  <c r="BC10" i="13"/>
  <c r="V90" i="13"/>
  <c r="V74" i="13"/>
  <c r="V58" i="13"/>
  <c r="AB41" i="13"/>
  <c r="AB25" i="13"/>
  <c r="AB9" i="13"/>
  <c r="AB38" i="13"/>
  <c r="BC89" i="13"/>
  <c r="BC41" i="13"/>
  <c r="BC25" i="13"/>
  <c r="Y89" i="13"/>
  <c r="Y73" i="13"/>
  <c r="Y56" i="13"/>
  <c r="Y40" i="13"/>
  <c r="Y24" i="13"/>
  <c r="Y8" i="13"/>
  <c r="Y88" i="13"/>
  <c r="Y72" i="13"/>
  <c r="Y55" i="13"/>
  <c r="Y39" i="13"/>
  <c r="Y23" i="13"/>
  <c r="AQ47" i="13"/>
  <c r="BC47" i="13"/>
  <c r="AW78" i="13"/>
  <c r="BC78" i="13"/>
  <c r="AZ14" i="13"/>
  <c r="BC14" i="13"/>
  <c r="AZ77" i="13"/>
  <c r="BC77" i="13"/>
  <c r="AN61" i="13"/>
  <c r="BC61" i="13"/>
  <c r="AN45" i="13"/>
  <c r="BC45" i="13"/>
  <c r="AN29" i="13"/>
  <c r="BC29" i="13"/>
  <c r="AZ60" i="13"/>
  <c r="BC60" i="13"/>
  <c r="AZ44" i="13"/>
  <c r="BC44" i="13"/>
  <c r="AZ28" i="13"/>
  <c r="BC28" i="13"/>
  <c r="AT91" i="13"/>
  <c r="BC91" i="13"/>
  <c r="AT75" i="13"/>
  <c r="BC75" i="13"/>
  <c r="AQ59" i="13"/>
  <c r="BC59" i="13"/>
  <c r="AZ11" i="13"/>
  <c r="BC11" i="13"/>
  <c r="AW90" i="13"/>
  <c r="BC90" i="13"/>
  <c r="AZ58" i="13"/>
  <c r="BC58" i="13"/>
  <c r="AW42" i="13"/>
  <c r="BC42" i="13"/>
  <c r="AW26" i="13"/>
  <c r="BC26" i="13"/>
  <c r="AW73" i="13"/>
  <c r="BC73" i="13"/>
  <c r="AW9" i="13"/>
  <c r="BC9" i="13"/>
  <c r="AQ88" i="13"/>
  <c r="BC88" i="13"/>
  <c r="AQ72" i="13"/>
  <c r="BC72" i="13"/>
  <c r="AQ40" i="13"/>
  <c r="BC40" i="13"/>
  <c r="AQ24" i="13"/>
  <c r="BC24" i="13"/>
  <c r="AW8" i="13"/>
  <c r="BC8" i="13"/>
  <c r="AZ87" i="13"/>
  <c r="BC87" i="13"/>
  <c r="AT71" i="13"/>
  <c r="BC71" i="13"/>
  <c r="AT55" i="13"/>
  <c r="BC55" i="13"/>
  <c r="AT23" i="13"/>
  <c r="BC23" i="13"/>
  <c r="AT86" i="13"/>
  <c r="BC86" i="13"/>
  <c r="AW54" i="13"/>
  <c r="BC54" i="13"/>
  <c r="AT38" i="13"/>
  <c r="BC38" i="13"/>
  <c r="AW85" i="13"/>
  <c r="BC85" i="13"/>
  <c r="AQ69" i="13"/>
  <c r="BC69" i="13"/>
  <c r="AQ53" i="13"/>
  <c r="BC53" i="13"/>
  <c r="AW37" i="13"/>
  <c r="BC37" i="13"/>
  <c r="AQ21" i="13"/>
  <c r="BC21" i="13"/>
  <c r="AN84" i="13"/>
  <c r="BC84" i="13"/>
  <c r="BC68" i="13"/>
  <c r="AQ52" i="13"/>
  <c r="BC52" i="13"/>
  <c r="AQ67" i="13"/>
  <c r="BC67" i="13"/>
  <c r="AQ51" i="13"/>
  <c r="BC51" i="13"/>
  <c r="AQ35" i="13"/>
  <c r="BC35" i="13"/>
  <c r="AQ19" i="13"/>
  <c r="BC19" i="13"/>
  <c r="AQ66" i="13"/>
  <c r="BC66" i="13"/>
  <c r="AQ50" i="13"/>
  <c r="BC50" i="13"/>
  <c r="AN34" i="13"/>
  <c r="BC34" i="13"/>
  <c r="AN18" i="13"/>
  <c r="BC18" i="13"/>
  <c r="AZ81" i="13"/>
  <c r="BC81" i="13"/>
  <c r="AN65" i="13"/>
  <c r="BC65" i="13"/>
  <c r="AN49" i="13"/>
  <c r="BC49" i="13"/>
  <c r="AN33" i="13"/>
  <c r="BC33" i="13"/>
  <c r="AW17" i="13"/>
  <c r="BC17" i="13"/>
  <c r="AW111" i="13"/>
  <c r="AZ111" i="13"/>
  <c r="AT111" i="13"/>
  <c r="AN111" i="13"/>
  <c r="AQ111" i="13"/>
  <c r="AN119" i="13"/>
  <c r="AQ119" i="13"/>
  <c r="AT119" i="13"/>
  <c r="AW119" i="13"/>
  <c r="AZ119" i="13"/>
  <c r="AW127" i="13"/>
  <c r="AZ127" i="13"/>
  <c r="AN127" i="13"/>
  <c r="AQ127" i="13"/>
  <c r="AT127" i="13"/>
  <c r="AN150" i="13"/>
  <c r="AQ150" i="13"/>
  <c r="AT150" i="13"/>
  <c r="AW150" i="13"/>
  <c r="AZ150" i="13"/>
  <c r="AN134" i="13"/>
  <c r="AQ134" i="13"/>
  <c r="AT134" i="13"/>
  <c r="AW134" i="13"/>
  <c r="AZ134" i="13"/>
  <c r="AN118" i="13"/>
  <c r="AQ118" i="13"/>
  <c r="AT118" i="13"/>
  <c r="AW118" i="13"/>
  <c r="AZ118" i="13"/>
  <c r="AN102" i="13"/>
  <c r="AQ102" i="13"/>
  <c r="AZ102" i="13"/>
  <c r="AT102" i="13"/>
  <c r="AW102" i="13"/>
  <c r="AN135" i="13"/>
  <c r="AQ135" i="13"/>
  <c r="AT135" i="13"/>
  <c r="AW135" i="13"/>
  <c r="AZ135" i="13"/>
  <c r="AW143" i="13"/>
  <c r="AZ143" i="13"/>
  <c r="AN143" i="13"/>
  <c r="AQ143" i="13"/>
  <c r="AT143" i="13"/>
  <c r="AN36" i="13"/>
  <c r="AT36" i="13"/>
  <c r="AW36" i="13"/>
  <c r="AW80" i="13"/>
  <c r="AZ80" i="13"/>
  <c r="AT80" i="13"/>
  <c r="AW64" i="13"/>
  <c r="AZ64" i="13"/>
  <c r="AT64" i="13"/>
  <c r="AW48" i="13"/>
  <c r="AZ48" i="13"/>
  <c r="AT48" i="13"/>
  <c r="AW32" i="13"/>
  <c r="AZ32" i="13"/>
  <c r="AT32" i="13"/>
  <c r="AW16" i="13"/>
  <c r="AZ16" i="13"/>
  <c r="AT16" i="13"/>
  <c r="AZ148" i="13"/>
  <c r="AW145" i="13"/>
  <c r="AT142" i="13"/>
  <c r="AQ139" i="13"/>
  <c r="AN136" i="13"/>
  <c r="AZ132" i="13"/>
  <c r="AW129" i="13"/>
  <c r="AT126" i="13"/>
  <c r="AQ123" i="13"/>
  <c r="AN120" i="13"/>
  <c r="AZ116" i="13"/>
  <c r="AW113" i="13"/>
  <c r="AZ107" i="13"/>
  <c r="AZ101" i="13"/>
  <c r="AQ98" i="13"/>
  <c r="AQ85" i="13"/>
  <c r="AT81" i="13"/>
  <c r="AN72" i="13"/>
  <c r="AW65" i="13"/>
  <c r="AW53" i="13"/>
  <c r="AZ40" i="13"/>
  <c r="AQ34" i="13"/>
  <c r="AZ9" i="13"/>
  <c r="AW79" i="13"/>
  <c r="AZ79" i="13"/>
  <c r="AT79" i="13"/>
  <c r="AW63" i="13"/>
  <c r="AZ63" i="13"/>
  <c r="AT63" i="13"/>
  <c r="AW47" i="13"/>
  <c r="AZ47" i="13"/>
  <c r="AT47" i="13"/>
  <c r="AW31" i="13"/>
  <c r="AZ31" i="13"/>
  <c r="AT31" i="13"/>
  <c r="AW15" i="13"/>
  <c r="AZ15" i="13"/>
  <c r="AT15" i="13"/>
  <c r="AZ149" i="13"/>
  <c r="AW146" i="13"/>
  <c r="AQ140" i="13"/>
  <c r="AN137" i="13"/>
  <c r="AZ133" i="13"/>
  <c r="AW130" i="13"/>
  <c r="AQ124" i="13"/>
  <c r="AN121" i="13"/>
  <c r="AZ117" i="13"/>
  <c r="AW114" i="13"/>
  <c r="AQ110" i="13"/>
  <c r="AQ104" i="13"/>
  <c r="AT99" i="13"/>
  <c r="AZ84" i="13"/>
  <c r="AZ75" i="13"/>
  <c r="AZ73" i="13"/>
  <c r="AW69" i="13"/>
  <c r="AQ63" i="13"/>
  <c r="AT51" i="13"/>
  <c r="AW38" i="13"/>
  <c r="AT19" i="13"/>
  <c r="AN20" i="13"/>
  <c r="AT20" i="13"/>
  <c r="AW20" i="13"/>
  <c r="AW62" i="13"/>
  <c r="AQ62" i="13"/>
  <c r="AW46" i="13"/>
  <c r="AQ46" i="13"/>
  <c r="AW30" i="13"/>
  <c r="AN30" i="13"/>
  <c r="AQ30" i="13"/>
  <c r="AW14" i="13"/>
  <c r="AN14" i="13"/>
  <c r="AQ14" i="13"/>
  <c r="AW147" i="13"/>
  <c r="AT144" i="13"/>
  <c r="AQ141" i="13"/>
  <c r="AN138" i="13"/>
  <c r="AW131" i="13"/>
  <c r="AT128" i="13"/>
  <c r="AQ125" i="13"/>
  <c r="AN122" i="13"/>
  <c r="AW115" i="13"/>
  <c r="AT112" i="13"/>
  <c r="AW100" i="13"/>
  <c r="AN97" i="13"/>
  <c r="AW88" i="13"/>
  <c r="AW86" i="13"/>
  <c r="AW84" i="13"/>
  <c r="AT67" i="13"/>
  <c r="AW55" i="13"/>
  <c r="AQ49" i="13"/>
  <c r="AZ42" i="13"/>
  <c r="AT24" i="13"/>
  <c r="AW21" i="13"/>
  <c r="AN17" i="13"/>
  <c r="AT14" i="13"/>
  <c r="AW96" i="13"/>
  <c r="AZ96" i="13"/>
  <c r="AT96" i="13"/>
  <c r="AT109" i="13"/>
  <c r="AW109" i="13"/>
  <c r="AQ109" i="13"/>
  <c r="AT77" i="13"/>
  <c r="AW77" i="13"/>
  <c r="AQ77" i="13"/>
  <c r="AT61" i="13"/>
  <c r="AW61" i="13"/>
  <c r="AQ61" i="13"/>
  <c r="AT45" i="13"/>
  <c r="AW45" i="13"/>
  <c r="AQ45" i="13"/>
  <c r="AT29" i="13"/>
  <c r="AW29" i="13"/>
  <c r="AQ29" i="13"/>
  <c r="AT13" i="13"/>
  <c r="AW13" i="13"/>
  <c r="AQ13" i="13"/>
  <c r="AW148" i="13"/>
  <c r="AT145" i="13"/>
  <c r="AQ142" i="13"/>
  <c r="AN139" i="13"/>
  <c r="AW132" i="13"/>
  <c r="AT129" i="13"/>
  <c r="AQ126" i="13"/>
  <c r="AN123" i="13"/>
  <c r="AW116" i="13"/>
  <c r="AT113" i="13"/>
  <c r="AW107" i="13"/>
  <c r="AW101" i="13"/>
  <c r="AN98" i="13"/>
  <c r="AZ91" i="13"/>
  <c r="AQ81" i="13"/>
  <c r="AQ79" i="13"/>
  <c r="AW71" i="13"/>
  <c r="AQ65" i="13"/>
  <c r="AT53" i="13"/>
  <c r="AN47" i="13"/>
  <c r="AW40" i="13"/>
  <c r="AQ31" i="13"/>
  <c r="AN24" i="13"/>
  <c r="AT108" i="13"/>
  <c r="AW108" i="13"/>
  <c r="AW149" i="13"/>
  <c r="AT146" i="13"/>
  <c r="AN140" i="13"/>
  <c r="AZ136" i="13"/>
  <c r="AW133" i="13"/>
  <c r="AT130" i="13"/>
  <c r="AN124" i="13"/>
  <c r="AZ120" i="13"/>
  <c r="AW117" i="13"/>
  <c r="AT114" i="13"/>
  <c r="AN110" i="13"/>
  <c r="AN104" i="13"/>
  <c r="AW75" i="13"/>
  <c r="AT69" i="13"/>
  <c r="AN63" i="13"/>
  <c r="AQ36" i="13"/>
  <c r="AW33" i="13"/>
  <c r="AT21" i="13"/>
  <c r="AT76" i="13"/>
  <c r="AW76" i="13"/>
  <c r="AQ76" i="13"/>
  <c r="AT44" i="13"/>
  <c r="AW44" i="13"/>
  <c r="AQ44" i="13"/>
  <c r="AT59" i="13"/>
  <c r="AN59" i="13"/>
  <c r="AT43" i="13"/>
  <c r="AN43" i="13"/>
  <c r="AT27" i="13"/>
  <c r="AN27" i="13"/>
  <c r="AT11" i="13"/>
  <c r="AN11" i="13"/>
  <c r="AT147" i="13"/>
  <c r="AQ144" i="13"/>
  <c r="AN141" i="13"/>
  <c r="AZ137" i="13"/>
  <c r="AT131" i="13"/>
  <c r="AQ128" i="13"/>
  <c r="AN125" i="13"/>
  <c r="AZ121" i="13"/>
  <c r="AT115" i="13"/>
  <c r="AQ112" i="13"/>
  <c r="AT100" i="13"/>
  <c r="AT88" i="13"/>
  <c r="AT84" i="13"/>
  <c r="AQ75" i="13"/>
  <c r="AN31" i="13"/>
  <c r="AT60" i="13"/>
  <c r="AW60" i="13"/>
  <c r="AQ60" i="13"/>
  <c r="AQ106" i="13"/>
  <c r="AT106" i="13"/>
  <c r="AN106" i="13"/>
  <c r="AQ90" i="13"/>
  <c r="AT90" i="13"/>
  <c r="AN90" i="13"/>
  <c r="AQ74" i="13"/>
  <c r="AT74" i="13"/>
  <c r="AN74" i="13"/>
  <c r="AQ58" i="13"/>
  <c r="AT58" i="13"/>
  <c r="AN58" i="13"/>
  <c r="AQ42" i="13"/>
  <c r="AT42" i="13"/>
  <c r="AN42" i="13"/>
  <c r="AQ26" i="13"/>
  <c r="AT26" i="13"/>
  <c r="AZ26" i="13"/>
  <c r="AN26" i="13"/>
  <c r="AQ10" i="13"/>
  <c r="AT10" i="13"/>
  <c r="AZ10" i="13"/>
  <c r="AN10" i="13"/>
  <c r="AT148" i="13"/>
  <c r="AQ145" i="13"/>
  <c r="AN142" i="13"/>
  <c r="AZ138" i="13"/>
  <c r="AT132" i="13"/>
  <c r="AQ129" i="13"/>
  <c r="AN126" i="13"/>
  <c r="AZ122" i="13"/>
  <c r="AT116" i="13"/>
  <c r="AQ113" i="13"/>
  <c r="AT107" i="13"/>
  <c r="AT101" i="13"/>
  <c r="AZ97" i="13"/>
  <c r="AW91" i="13"/>
  <c r="AN88" i="13"/>
  <c r="AN81" i="13"/>
  <c r="AN79" i="13"/>
  <c r="AN77" i="13"/>
  <c r="AN75" i="13"/>
  <c r="AW58" i="13"/>
  <c r="AZ46" i="13"/>
  <c r="AT40" i="13"/>
  <c r="AQ16" i="13"/>
  <c r="AW11" i="13"/>
  <c r="AZ8" i="13"/>
  <c r="AT28" i="13"/>
  <c r="AW28" i="13"/>
  <c r="AQ28" i="13"/>
  <c r="AQ105" i="13"/>
  <c r="AT105" i="13"/>
  <c r="AQ89" i="13"/>
  <c r="AT89" i="13"/>
  <c r="AN89" i="13"/>
  <c r="AQ73" i="13"/>
  <c r="AT73" i="13"/>
  <c r="AN73" i="13"/>
  <c r="AQ41" i="13"/>
  <c r="AT41" i="13"/>
  <c r="AN41" i="13"/>
  <c r="AQ25" i="13"/>
  <c r="AT25" i="13"/>
  <c r="AN25" i="13"/>
  <c r="AQ9" i="13"/>
  <c r="AT9" i="13"/>
  <c r="AN9" i="13"/>
  <c r="AT149" i="13"/>
  <c r="AQ146" i="13"/>
  <c r="AZ139" i="13"/>
  <c r="AW136" i="13"/>
  <c r="AT133" i="13"/>
  <c r="AQ130" i="13"/>
  <c r="AZ123" i="13"/>
  <c r="AW120" i="13"/>
  <c r="AT117" i="13"/>
  <c r="AQ114" i="13"/>
  <c r="AZ109" i="13"/>
  <c r="AZ89" i="13"/>
  <c r="AZ62" i="13"/>
  <c r="AZ52" i="13"/>
  <c r="AT46" i="13"/>
  <c r="AN40" i="13"/>
  <c r="AZ25" i="13"/>
  <c r="AT18" i="13"/>
  <c r="AZ13" i="13"/>
  <c r="AQ11" i="13"/>
  <c r="AQ147" i="13"/>
  <c r="AN144" i="13"/>
  <c r="AZ140" i="13"/>
  <c r="AW137" i="13"/>
  <c r="AQ131" i="13"/>
  <c r="AN128" i="13"/>
  <c r="AZ124" i="13"/>
  <c r="AW121" i="13"/>
  <c r="AQ115" i="13"/>
  <c r="AN112" i="13"/>
  <c r="AZ110" i="13"/>
  <c r="AZ104" i="13"/>
  <c r="AQ100" i="13"/>
  <c r="AQ84" i="13"/>
  <c r="AT62" i="13"/>
  <c r="AT50" i="13"/>
  <c r="AN44" i="13"/>
  <c r="AT35" i="13"/>
  <c r="AZ30" i="13"/>
  <c r="AN28" i="13"/>
  <c r="AZ20" i="13"/>
  <c r="AN16" i="13"/>
  <c r="AN103" i="13"/>
  <c r="AQ103" i="13"/>
  <c r="AN87" i="13"/>
  <c r="AQ87" i="13"/>
  <c r="AN71" i="13"/>
  <c r="AQ71" i="13"/>
  <c r="AZ71" i="13"/>
  <c r="AN55" i="13"/>
  <c r="AQ55" i="13"/>
  <c r="AZ55" i="13"/>
  <c r="AN39" i="13"/>
  <c r="AQ39" i="13"/>
  <c r="AZ39" i="13"/>
  <c r="AN23" i="13"/>
  <c r="AQ23" i="13"/>
  <c r="AW23" i="13"/>
  <c r="AZ23" i="13"/>
  <c r="AQ148" i="13"/>
  <c r="AN145" i="13"/>
  <c r="AZ141" i="13"/>
  <c r="AW138" i="13"/>
  <c r="AQ132" i="13"/>
  <c r="AN129" i="13"/>
  <c r="AZ125" i="13"/>
  <c r="AW122" i="13"/>
  <c r="AQ116" i="13"/>
  <c r="AN113" i="13"/>
  <c r="AQ107" i="13"/>
  <c r="AQ101" i="13"/>
  <c r="AW97" i="13"/>
  <c r="AQ91" i="13"/>
  <c r="AZ78" i="13"/>
  <c r="AZ76" i="13"/>
  <c r="AZ74" i="13"/>
  <c r="AZ72" i="13"/>
  <c r="AT66" i="13"/>
  <c r="AN60" i="13"/>
  <c r="AQ48" i="13"/>
  <c r="AZ41" i="13"/>
  <c r="AT30" i="13"/>
  <c r="AW25" i="13"/>
  <c r="AQ18" i="13"/>
  <c r="AN86" i="13"/>
  <c r="AQ86" i="13"/>
  <c r="AZ86" i="13"/>
  <c r="AN70" i="13"/>
  <c r="AQ70" i="13"/>
  <c r="AZ70" i="13"/>
  <c r="AN54" i="13"/>
  <c r="AQ54" i="13"/>
  <c r="AZ54" i="13"/>
  <c r="AN38" i="13"/>
  <c r="AQ38" i="13"/>
  <c r="AZ38" i="13"/>
  <c r="AN22" i="13"/>
  <c r="AQ22" i="13"/>
  <c r="AZ22" i="13"/>
  <c r="AQ149" i="13"/>
  <c r="AN146" i="13"/>
  <c r="AZ142" i="13"/>
  <c r="AW139" i="13"/>
  <c r="AT136" i="13"/>
  <c r="AQ133" i="13"/>
  <c r="AN130" i="13"/>
  <c r="AZ126" i="13"/>
  <c r="AW123" i="13"/>
  <c r="AT120" i="13"/>
  <c r="AQ117" i="13"/>
  <c r="AN114" i="13"/>
  <c r="AQ108" i="13"/>
  <c r="AW103" i="13"/>
  <c r="AW89" i="13"/>
  <c r="AW87" i="13"/>
  <c r="AT78" i="13"/>
  <c r="AW70" i="13"/>
  <c r="AQ64" i="13"/>
  <c r="AT52" i="13"/>
  <c r="AN46" i="13"/>
  <c r="AW39" i="13"/>
  <c r="AZ27" i="13"/>
  <c r="AQ8" i="13"/>
  <c r="AN8" i="13"/>
  <c r="AN85" i="13"/>
  <c r="AZ85" i="13"/>
  <c r="AN69" i="13"/>
  <c r="AZ69" i="13"/>
  <c r="AN53" i="13"/>
  <c r="AZ53" i="13"/>
  <c r="AN37" i="13"/>
  <c r="AZ37" i="13"/>
  <c r="AN21" i="13"/>
  <c r="AZ21" i="13"/>
  <c r="AN147" i="13"/>
  <c r="AW140" i="13"/>
  <c r="AT137" i="13"/>
  <c r="AN131" i="13"/>
  <c r="AW124" i="13"/>
  <c r="AT121" i="13"/>
  <c r="AN115" i="13"/>
  <c r="AW110" i="13"/>
  <c r="AZ105" i="13"/>
  <c r="AW104" i="13"/>
  <c r="AQ96" i="13"/>
  <c r="AN91" i="13"/>
  <c r="AQ80" i="13"/>
  <c r="AQ78" i="13"/>
  <c r="AN62" i="13"/>
  <c r="AZ43" i="13"/>
  <c r="AT37" i="13"/>
  <c r="AN13" i="13"/>
  <c r="AT8" i="13"/>
  <c r="AZ144" i="13"/>
  <c r="AW141" i="13"/>
  <c r="AT138" i="13"/>
  <c r="AZ128" i="13"/>
  <c r="AW125" i="13"/>
  <c r="AT122" i="13"/>
  <c r="AZ112" i="13"/>
  <c r="AT97" i="13"/>
  <c r="AW74" i="13"/>
  <c r="AW72" i="13"/>
  <c r="AZ59" i="13"/>
  <c r="AT54" i="13"/>
  <c r="AN48" i="13"/>
  <c r="AW41" i="13"/>
  <c r="AW22" i="13"/>
  <c r="AQ15" i="13"/>
  <c r="AW10" i="13"/>
  <c r="AN68" i="13"/>
  <c r="AZ99" i="13"/>
  <c r="AN99" i="13"/>
  <c r="AW99" i="13"/>
  <c r="AZ67" i="13"/>
  <c r="AN67" i="13"/>
  <c r="AW67" i="13"/>
  <c r="AZ51" i="13"/>
  <c r="AN51" i="13"/>
  <c r="AW51" i="13"/>
  <c r="AZ35" i="13"/>
  <c r="AN35" i="13"/>
  <c r="AW35" i="13"/>
  <c r="AZ19" i="13"/>
  <c r="AN19" i="13"/>
  <c r="AW19" i="13"/>
  <c r="AN108" i="13"/>
  <c r="AT103" i="13"/>
  <c r="AT87" i="13"/>
  <c r="AT85" i="13"/>
  <c r="AT70" i="13"/>
  <c r="AN64" i="13"/>
  <c r="AZ45" i="13"/>
  <c r="AT39" i="13"/>
  <c r="AQ32" i="13"/>
  <c r="AW27" i="13"/>
  <c r="AZ24" i="13"/>
  <c r="AQ20" i="13"/>
  <c r="AN52" i="13"/>
  <c r="AW52" i="13"/>
  <c r="AZ98" i="13"/>
  <c r="AW98" i="13"/>
  <c r="AZ66" i="13"/>
  <c r="AW66" i="13"/>
  <c r="AZ50" i="13"/>
  <c r="AW50" i="13"/>
  <c r="AZ34" i="13"/>
  <c r="AW34" i="13"/>
  <c r="AZ18" i="13"/>
  <c r="AW18" i="13"/>
  <c r="AW105" i="13"/>
  <c r="AN96" i="13"/>
  <c r="AZ90" i="13"/>
  <c r="AN80" i="13"/>
  <c r="AN78" i="13"/>
  <c r="AN76" i="13"/>
  <c r="AQ68" i="13"/>
  <c r="AZ61" i="13"/>
  <c r="AN50" i="13"/>
  <c r="AW43" i="13"/>
  <c r="AQ37" i="13"/>
  <c r="AT34" i="13"/>
  <c r="AZ29" i="13"/>
  <c r="AQ27" i="13"/>
  <c r="AT22" i="13"/>
  <c r="AN15" i="13"/>
  <c r="AZ65" i="13"/>
  <c r="AT65" i="13"/>
  <c r="AZ49" i="13"/>
  <c r="AT49" i="13"/>
  <c r="AZ33" i="13"/>
  <c r="AQ33" i="13"/>
  <c r="AT33" i="13"/>
  <c r="AZ17" i="13"/>
  <c r="AQ17" i="13"/>
  <c r="AT17" i="13"/>
  <c r="AZ106" i="13"/>
  <c r="AZ100" i="13"/>
  <c r="AZ88" i="13"/>
  <c r="AW81" i="13"/>
  <c r="AT72" i="13"/>
  <c r="AN66" i="13"/>
  <c r="AW59" i="13"/>
  <c r="AW49" i="13"/>
  <c r="AQ43" i="13"/>
  <c r="AZ36" i="13"/>
  <c r="AN32" i="13"/>
  <c r="AW24" i="13"/>
  <c r="AI6" i="13"/>
  <c r="AI57" i="13"/>
  <c r="AB112" i="13"/>
  <c r="AB110" i="13"/>
  <c r="Y110" i="13"/>
  <c r="Y125" i="13"/>
  <c r="AB125" i="13"/>
  <c r="V118" i="13"/>
  <c r="Y139" i="13"/>
  <c r="V139" i="13"/>
  <c r="V103" i="13"/>
  <c r="AB129" i="13"/>
  <c r="V129" i="13"/>
  <c r="Y129" i="13"/>
  <c r="AB147" i="13"/>
  <c r="Y147" i="13"/>
  <c r="AB143" i="13"/>
  <c r="V143" i="13"/>
  <c r="Y143" i="13"/>
  <c r="AB131" i="13"/>
  <c r="V131" i="13"/>
  <c r="AB123" i="13"/>
  <c r="Y123" i="13"/>
  <c r="V123" i="13"/>
  <c r="AB115" i="13"/>
  <c r="V115" i="13"/>
  <c r="Y115" i="13"/>
  <c r="AB107" i="13"/>
  <c r="Y107" i="13"/>
  <c r="V107" i="13"/>
  <c r="AB141" i="13"/>
  <c r="Y141" i="13"/>
  <c r="V141" i="13"/>
  <c r="AB109" i="13"/>
  <c r="Y109" i="13"/>
  <c r="V109" i="13"/>
  <c r="V125" i="13"/>
  <c r="Y131" i="13"/>
  <c r="Y103" i="13"/>
  <c r="Y150" i="13"/>
  <c r="V150" i="13"/>
  <c r="AB150" i="13"/>
  <c r="V142" i="13"/>
  <c r="Y142" i="13"/>
  <c r="Y134" i="13"/>
  <c r="V134" i="13"/>
  <c r="AB126" i="13"/>
  <c r="Y126" i="13"/>
  <c r="Y122" i="13"/>
  <c r="AB122" i="13"/>
  <c r="V114" i="13"/>
  <c r="AB114" i="13"/>
  <c r="AB102" i="13"/>
  <c r="V102" i="13"/>
  <c r="Y137" i="13"/>
  <c r="V137" i="13"/>
  <c r="AB121" i="13"/>
  <c r="Y121" i="13"/>
  <c r="V121" i="13"/>
  <c r="Y105" i="13"/>
  <c r="V105" i="13"/>
  <c r="Y128" i="13"/>
  <c r="AB128" i="13"/>
  <c r="Y96" i="13"/>
  <c r="AB96" i="13"/>
  <c r="AB145" i="13"/>
  <c r="V145" i="13"/>
  <c r="V113" i="13"/>
  <c r="Y113" i="13"/>
  <c r="AB113" i="13"/>
  <c r="Y97" i="13"/>
  <c r="AB97" i="13"/>
  <c r="AB144" i="13"/>
  <c r="AB135" i="13"/>
  <c r="Y135" i="13"/>
  <c r="V135" i="13"/>
  <c r="AB127" i="13"/>
  <c r="V127" i="13"/>
  <c r="Y127" i="13"/>
  <c r="AB119" i="13"/>
  <c r="Y119" i="13"/>
  <c r="V119" i="13"/>
  <c r="AB111" i="13"/>
  <c r="Y111" i="13"/>
  <c r="AB99" i="13"/>
  <c r="V99" i="13"/>
  <c r="Y99" i="13"/>
  <c r="V147" i="13"/>
  <c r="V149" i="13"/>
  <c r="Y149" i="13"/>
  <c r="Y133" i="13"/>
  <c r="AB133" i="13"/>
  <c r="AB117" i="13"/>
  <c r="V117" i="13"/>
  <c r="V101" i="13"/>
  <c r="AB101" i="13"/>
  <c r="Y101" i="13"/>
  <c r="V138" i="13"/>
  <c r="V122" i="13"/>
  <c r="V106" i="13"/>
  <c r="Y146" i="13"/>
  <c r="Y130" i="13"/>
  <c r="Y114" i="13"/>
  <c r="Y98" i="13"/>
  <c r="AB142" i="13"/>
  <c r="AB134" i="13"/>
  <c r="AB106" i="13"/>
  <c r="AB98" i="13"/>
  <c r="V126" i="13"/>
  <c r="V110" i="13"/>
  <c r="Y118" i="13"/>
  <c r="Y102" i="13"/>
  <c r="AB146" i="13"/>
  <c r="V130" i="13"/>
  <c r="Y138" i="13"/>
  <c r="V148" i="13"/>
  <c r="V144" i="13"/>
  <c r="V140" i="13"/>
  <c r="V136" i="13"/>
  <c r="V132" i="13"/>
  <c r="V128" i="13"/>
  <c r="V124" i="13"/>
  <c r="V120" i="13"/>
  <c r="V116" i="13"/>
  <c r="V112" i="13"/>
  <c r="V108" i="13"/>
  <c r="V104" i="13"/>
  <c r="V100" i="13"/>
  <c r="V96" i="13"/>
  <c r="Y148" i="13"/>
  <c r="Y140" i="13"/>
  <c r="Y136" i="13"/>
  <c r="Y132" i="13"/>
  <c r="Y124" i="13"/>
  <c r="Y120" i="13"/>
  <c r="Y116" i="13"/>
  <c r="Y108" i="13"/>
  <c r="Y104" i="13"/>
  <c r="Y100" i="13"/>
  <c r="AB72" i="13"/>
  <c r="AB84" i="13"/>
  <c r="V91" i="13"/>
  <c r="AB92" i="13"/>
  <c r="AB52" i="13"/>
  <c r="AB36" i="13"/>
  <c r="AB20" i="13"/>
  <c r="AB68" i="13"/>
  <c r="AB48" i="13"/>
  <c r="AB32" i="13"/>
  <c r="AB16" i="13"/>
  <c r="AB80" i="13"/>
  <c r="AB64" i="13"/>
  <c r="AB44" i="13"/>
  <c r="AB28" i="13"/>
  <c r="AB12" i="13"/>
  <c r="AB88" i="13"/>
  <c r="AB76" i="13"/>
  <c r="AB60" i="13"/>
  <c r="AB56" i="13"/>
  <c r="AB40" i="13"/>
  <c r="AB24" i="13"/>
  <c r="AB8" i="13"/>
  <c r="AB89" i="13"/>
  <c r="AB85" i="13"/>
  <c r="AB81" i="13"/>
  <c r="AB77" i="13"/>
  <c r="AB73" i="13"/>
  <c r="AB69" i="13"/>
  <c r="AB65" i="13"/>
  <c r="AB61" i="13"/>
  <c r="AB90" i="13"/>
  <c r="AB74" i="13"/>
  <c r="AB58" i="13"/>
  <c r="AB42" i="13"/>
  <c r="AB26" i="13"/>
  <c r="AB10" i="13"/>
  <c r="AB91" i="13"/>
  <c r="AB87" i="13"/>
  <c r="AB83" i="13"/>
  <c r="AB79" i="13"/>
  <c r="AB75" i="13"/>
  <c r="AB71" i="13"/>
  <c r="AB67" i="13"/>
  <c r="AB63" i="13"/>
  <c r="AB59" i="13"/>
  <c r="AB55" i="13"/>
  <c r="AB51" i="13"/>
  <c r="AB47" i="13"/>
  <c r="AB43" i="13"/>
  <c r="AB39" i="13"/>
  <c r="AB35" i="13"/>
  <c r="AB31" i="13"/>
  <c r="AB27" i="13"/>
  <c r="AB23" i="13"/>
  <c r="AB19" i="13"/>
  <c r="AB15" i="13"/>
  <c r="AB11" i="13"/>
  <c r="AB7" i="13"/>
  <c r="V59" i="13"/>
  <c r="Y74" i="13"/>
  <c r="V27" i="13"/>
  <c r="V88" i="13"/>
  <c r="V76" i="13"/>
  <c r="V67" i="13"/>
  <c r="V56" i="13"/>
  <c r="V48" i="13"/>
  <c r="V40" i="13"/>
  <c r="V32" i="13"/>
  <c r="V24" i="13"/>
  <c r="V16" i="13"/>
  <c r="V8" i="13"/>
  <c r="Y26" i="13"/>
  <c r="V68" i="13"/>
  <c r="V43" i="13"/>
  <c r="V19" i="13"/>
  <c r="V84" i="13"/>
  <c r="V75" i="13"/>
  <c r="V64" i="13"/>
  <c r="V55" i="13"/>
  <c r="V47" i="13"/>
  <c r="V39" i="13"/>
  <c r="V31" i="13"/>
  <c r="V23" i="13"/>
  <c r="V15" i="13"/>
  <c r="V7" i="13"/>
  <c r="Y10" i="13"/>
  <c r="V80" i="13"/>
  <c r="V51" i="13"/>
  <c r="V35" i="13"/>
  <c r="V11" i="13"/>
  <c r="V92" i="13"/>
  <c r="V83" i="13"/>
  <c r="V72" i="13"/>
  <c r="V60" i="13"/>
  <c r="V52" i="13"/>
  <c r="V44" i="13"/>
  <c r="V36" i="13"/>
  <c r="V28" i="13"/>
  <c r="V20" i="13"/>
  <c r="V12" i="13"/>
  <c r="Y90" i="13"/>
  <c r="V54" i="13"/>
  <c r="Y54" i="13"/>
  <c r="Y50" i="13"/>
  <c r="V50" i="13"/>
  <c r="Y46" i="13"/>
  <c r="V46" i="13"/>
  <c r="Y38" i="13"/>
  <c r="V38" i="13"/>
  <c r="Y34" i="13"/>
  <c r="V34" i="13"/>
  <c r="Y30" i="13"/>
  <c r="V30" i="13"/>
  <c r="V22" i="13"/>
  <c r="Y22" i="13"/>
  <c r="Y18" i="13"/>
  <c r="V18" i="13"/>
  <c r="Y14" i="13"/>
  <c r="V14" i="13"/>
  <c r="V87" i="13"/>
  <c r="V79" i="13"/>
  <c r="V71" i="13"/>
  <c r="V63" i="13"/>
  <c r="Y58" i="13"/>
  <c r="V86" i="13"/>
  <c r="Y86" i="13"/>
  <c r="Y82" i="13"/>
  <c r="V82" i="13"/>
  <c r="Y78" i="13"/>
  <c r="V78" i="13"/>
  <c r="Y70" i="13"/>
  <c r="V70" i="13"/>
  <c r="Y66" i="13"/>
  <c r="V66" i="13"/>
  <c r="Y62" i="13"/>
  <c r="V62" i="13"/>
  <c r="Y53" i="13"/>
  <c r="V53" i="13"/>
  <c r="Y49" i="13"/>
  <c r="V49" i="13"/>
  <c r="Y45" i="13"/>
  <c r="V45" i="13"/>
  <c r="Y41" i="13"/>
  <c r="V41" i="13"/>
  <c r="Y37" i="13"/>
  <c r="V37" i="13"/>
  <c r="Y33" i="13"/>
  <c r="V33" i="13"/>
  <c r="Y29" i="13"/>
  <c r="V29" i="13"/>
  <c r="Y25" i="13"/>
  <c r="V25" i="13"/>
  <c r="Y21" i="13"/>
  <c r="V21" i="13"/>
  <c r="Y17" i="13"/>
  <c r="V17" i="13"/>
  <c r="Y13" i="13"/>
  <c r="V13" i="13"/>
  <c r="Y9" i="13"/>
  <c r="V9" i="13"/>
  <c r="Y42" i="13"/>
  <c r="V89" i="13"/>
  <c r="V85" i="13"/>
  <c r="V81" i="13"/>
  <c r="V77" i="13"/>
  <c r="V73" i="13"/>
  <c r="V69" i="13"/>
  <c r="V65" i="13"/>
  <c r="V61" i="13"/>
  <c r="Q6" i="13"/>
  <c r="Q57" i="13"/>
  <c r="AZ68" i="13" l="1"/>
  <c r="AT83" i="13"/>
  <c r="AW68" i="13"/>
  <c r="BC82" i="13"/>
  <c r="AZ12" i="13"/>
  <c r="AQ12" i="13"/>
  <c r="AW12" i="13"/>
  <c r="AT12" i="13"/>
  <c r="BC12" i="13"/>
  <c r="BC7" i="13"/>
  <c r="AN82" i="13"/>
  <c r="AW82" i="13"/>
  <c r="AW83" i="13"/>
  <c r="AQ82" i="13"/>
  <c r="AZ82" i="13"/>
  <c r="AN83" i="13"/>
  <c r="BC83" i="13"/>
  <c r="AZ83" i="13"/>
  <c r="AT92" i="13"/>
  <c r="BC92" i="13"/>
  <c r="AZ7" i="13"/>
  <c r="AZ92" i="13"/>
  <c r="AW7" i="13"/>
  <c r="AN92" i="13"/>
  <c r="AQ7" i="13"/>
  <c r="AQ92" i="13"/>
  <c r="AT7" i="13"/>
  <c r="AZ56" i="13"/>
  <c r="AN56" i="13"/>
  <c r="AW56" i="13"/>
  <c r="AT56" i="13"/>
  <c r="BC56" i="13"/>
  <c r="F5" i="13" l="1"/>
  <c r="G5" i="13" s="1"/>
  <c r="H5" i="13" s="1"/>
  <c r="F6" i="13"/>
  <c r="F7" i="13"/>
  <c r="F8" i="13"/>
  <c r="G8" i="13" s="1"/>
  <c r="F9" i="13"/>
  <c r="G9" i="13" s="1"/>
  <c r="F10" i="13"/>
  <c r="G10" i="13" s="1"/>
  <c r="F11" i="13"/>
  <c r="G11" i="13" s="1"/>
  <c r="F12" i="13"/>
  <c r="G12" i="13" s="1"/>
  <c r="F13" i="13"/>
  <c r="G13" i="13" s="1"/>
  <c r="F14" i="13"/>
  <c r="G14" i="13" s="1"/>
  <c r="F15" i="13"/>
  <c r="G15" i="13" s="1"/>
  <c r="F16" i="13"/>
  <c r="G16" i="13" s="1"/>
  <c r="F17" i="13"/>
  <c r="G17" i="13" s="1"/>
  <c r="F18" i="13"/>
  <c r="G18" i="13" s="1"/>
  <c r="F19" i="13"/>
  <c r="G19" i="13" s="1"/>
  <c r="F20" i="13"/>
  <c r="G20" i="13" s="1"/>
  <c r="F21" i="13"/>
  <c r="G21" i="13" s="1"/>
  <c r="F22" i="13"/>
  <c r="G22" i="13" s="1"/>
  <c r="F23" i="13"/>
  <c r="F24" i="13"/>
  <c r="G24" i="13" s="1"/>
  <c r="F25" i="13"/>
  <c r="G25" i="13" s="1"/>
  <c r="F26" i="13"/>
  <c r="G26" i="13" s="1"/>
  <c r="F27" i="13"/>
  <c r="G27" i="13" s="1"/>
  <c r="F28" i="13"/>
  <c r="G28" i="13" s="1"/>
  <c r="F29" i="13"/>
  <c r="G29" i="13" s="1"/>
  <c r="F30" i="13"/>
  <c r="G30" i="13" s="1"/>
  <c r="F31" i="13"/>
  <c r="G31" i="13" s="1"/>
  <c r="F32" i="13"/>
  <c r="G32" i="13" s="1"/>
  <c r="F33" i="13"/>
  <c r="G33" i="13" s="1"/>
  <c r="F34" i="13"/>
  <c r="G34" i="13" s="1"/>
  <c r="F35" i="13"/>
  <c r="G35" i="13" s="1"/>
  <c r="F36" i="13"/>
  <c r="G36" i="13" s="1"/>
  <c r="F37" i="13"/>
  <c r="G37" i="13" s="1"/>
  <c r="F38" i="13"/>
  <c r="G38" i="13" s="1"/>
  <c r="F39" i="13"/>
  <c r="F40" i="13"/>
  <c r="G40" i="13" s="1"/>
  <c r="F41" i="13"/>
  <c r="G41" i="13" s="1"/>
  <c r="F42" i="13"/>
  <c r="G42" i="13" s="1"/>
  <c r="F43" i="13"/>
  <c r="G43" i="13" s="1"/>
  <c r="F44" i="13"/>
  <c r="G44" i="13" s="1"/>
  <c r="F45" i="13"/>
  <c r="G45" i="13" s="1"/>
  <c r="F46" i="13"/>
  <c r="G46" i="13" s="1"/>
  <c r="F47" i="13"/>
  <c r="G47" i="13" s="1"/>
  <c r="F48" i="13"/>
  <c r="G48" i="13" s="1"/>
  <c r="F49" i="13"/>
  <c r="G49" i="13" s="1"/>
  <c r="F50" i="13"/>
  <c r="G50" i="13" s="1"/>
  <c r="F51" i="13"/>
  <c r="G51" i="13" s="1"/>
  <c r="F52" i="13"/>
  <c r="G52" i="13" s="1"/>
  <c r="F53" i="13"/>
  <c r="G53" i="13" s="1"/>
  <c r="F54" i="13"/>
  <c r="G54" i="13" s="1"/>
  <c r="F55" i="13"/>
  <c r="G55" i="13" s="1"/>
  <c r="F56" i="13"/>
  <c r="G56" i="13" s="1"/>
  <c r="F57" i="13"/>
  <c r="F58" i="13"/>
  <c r="G58" i="13" s="1"/>
  <c r="F59" i="13"/>
  <c r="G59" i="13" s="1"/>
  <c r="F60" i="13"/>
  <c r="G60" i="13" s="1"/>
  <c r="F61" i="13"/>
  <c r="G61" i="13" s="1"/>
  <c r="F62" i="13"/>
  <c r="G62" i="13" s="1"/>
  <c r="F63" i="13"/>
  <c r="F64" i="13"/>
  <c r="G64" i="13" s="1"/>
  <c r="AH64" i="13" s="1"/>
  <c r="F65" i="13"/>
  <c r="G65" i="13" s="1"/>
  <c r="AH65" i="13" s="1"/>
  <c r="F66" i="13"/>
  <c r="G66" i="13" s="1"/>
  <c r="F67" i="13"/>
  <c r="G67" i="13" s="1"/>
  <c r="F68" i="13"/>
  <c r="G68" i="13" s="1"/>
  <c r="F69" i="13"/>
  <c r="G69" i="13" s="1"/>
  <c r="AH69" i="13" s="1"/>
  <c r="F70" i="13"/>
  <c r="G70" i="13" s="1"/>
  <c r="F71" i="13"/>
  <c r="G71" i="13" s="1"/>
  <c r="F72" i="13"/>
  <c r="G72" i="13" s="1"/>
  <c r="F73" i="13"/>
  <c r="G73" i="13" s="1"/>
  <c r="AH73" i="13" s="1"/>
  <c r="F74" i="13"/>
  <c r="G74" i="13" s="1"/>
  <c r="F75" i="13"/>
  <c r="G75" i="13" s="1"/>
  <c r="F76" i="13"/>
  <c r="F77" i="13"/>
  <c r="G77" i="13" s="1"/>
  <c r="F78" i="13"/>
  <c r="G78" i="13" s="1"/>
  <c r="F79" i="13"/>
  <c r="F80" i="13"/>
  <c r="G80" i="13" s="1"/>
  <c r="AH80" i="13" s="1"/>
  <c r="F81" i="13"/>
  <c r="G81" i="13" s="1"/>
  <c r="AH81" i="13" s="1"/>
  <c r="F82" i="13"/>
  <c r="G82" i="13" s="1"/>
  <c r="P82" i="13" s="1"/>
  <c r="F83" i="13"/>
  <c r="G83" i="13" s="1"/>
  <c r="F84" i="13"/>
  <c r="G84" i="13" s="1"/>
  <c r="F85" i="13"/>
  <c r="G85" i="13" s="1"/>
  <c r="AH85" i="13" s="1"/>
  <c r="F86" i="13"/>
  <c r="G86" i="13" s="1"/>
  <c r="F87" i="13"/>
  <c r="G87" i="13" s="1"/>
  <c r="F88" i="13"/>
  <c r="G88" i="13" s="1"/>
  <c r="F89" i="13"/>
  <c r="G89" i="13" s="1"/>
  <c r="AH89" i="13" s="1"/>
  <c r="F90" i="13"/>
  <c r="G90" i="13" s="1"/>
  <c r="P90" i="13" s="1"/>
  <c r="F91" i="13"/>
  <c r="G91" i="13" s="1"/>
  <c r="P91" i="13" s="1"/>
  <c r="F92" i="13"/>
  <c r="G92" i="13" s="1"/>
  <c r="P92" i="13" s="1"/>
  <c r="F93" i="13"/>
  <c r="F94" i="13"/>
  <c r="F95" i="13"/>
  <c r="E95" i="13" s="1"/>
  <c r="F96" i="13"/>
  <c r="G96" i="13"/>
  <c r="H96" i="13"/>
  <c r="F97" i="13"/>
  <c r="G97" i="13"/>
  <c r="H97" i="13"/>
  <c r="F98" i="13"/>
  <c r="G98" i="13"/>
  <c r="H98" i="13"/>
  <c r="F99" i="13"/>
  <c r="G99" i="13"/>
  <c r="H99" i="13"/>
  <c r="F100" i="13"/>
  <c r="G100" i="13"/>
  <c r="H100" i="13"/>
  <c r="F101" i="13"/>
  <c r="G101" i="13"/>
  <c r="H101" i="13"/>
  <c r="F102" i="13"/>
  <c r="G102" i="13"/>
  <c r="H102" i="13"/>
  <c r="F103" i="13"/>
  <c r="G103" i="13"/>
  <c r="H103" i="13"/>
  <c r="F104" i="13"/>
  <c r="G104" i="13"/>
  <c r="H104" i="13"/>
  <c r="F105" i="13"/>
  <c r="G105" i="13"/>
  <c r="H105" i="13"/>
  <c r="F106" i="13"/>
  <c r="G106" i="13"/>
  <c r="H106" i="13"/>
  <c r="F107" i="13"/>
  <c r="G107" i="13"/>
  <c r="H107" i="13"/>
  <c r="F108" i="13"/>
  <c r="G108" i="13"/>
  <c r="H108" i="13"/>
  <c r="F109" i="13"/>
  <c r="G109" i="13"/>
  <c r="H109" i="13"/>
  <c r="F110" i="13"/>
  <c r="G110" i="13"/>
  <c r="H110" i="13"/>
  <c r="F111" i="13"/>
  <c r="G111" i="13"/>
  <c r="H111" i="13"/>
  <c r="F112" i="13"/>
  <c r="G112" i="13"/>
  <c r="H112" i="13"/>
  <c r="F113" i="13"/>
  <c r="G113" i="13"/>
  <c r="H113" i="13"/>
  <c r="F114" i="13"/>
  <c r="G114" i="13"/>
  <c r="H114" i="13"/>
  <c r="F115" i="13"/>
  <c r="G115" i="13"/>
  <c r="H115" i="13"/>
  <c r="F116" i="13"/>
  <c r="G116" i="13"/>
  <c r="H116" i="13"/>
  <c r="F117" i="13"/>
  <c r="G117" i="13"/>
  <c r="H117" i="13"/>
  <c r="F118" i="13"/>
  <c r="G118" i="13"/>
  <c r="H118" i="13"/>
  <c r="F119" i="13"/>
  <c r="G119" i="13"/>
  <c r="H119" i="13"/>
  <c r="F120" i="13"/>
  <c r="G120" i="13"/>
  <c r="H120" i="13"/>
  <c r="F121" i="13"/>
  <c r="G121" i="13"/>
  <c r="H121" i="13"/>
  <c r="F122" i="13"/>
  <c r="G122" i="13"/>
  <c r="H122" i="13"/>
  <c r="F123" i="13"/>
  <c r="G123" i="13"/>
  <c r="H123" i="13"/>
  <c r="F124" i="13"/>
  <c r="G124" i="13"/>
  <c r="H124" i="13"/>
  <c r="F125" i="13"/>
  <c r="G125" i="13"/>
  <c r="H125" i="13"/>
  <c r="F126" i="13"/>
  <c r="G126" i="13"/>
  <c r="H126" i="13"/>
  <c r="F127" i="13"/>
  <c r="G127" i="13"/>
  <c r="H127" i="13"/>
  <c r="F128" i="13"/>
  <c r="G128" i="13"/>
  <c r="H128" i="13"/>
  <c r="F129" i="13"/>
  <c r="G129" i="13"/>
  <c r="H129" i="13"/>
  <c r="F130" i="13"/>
  <c r="G130" i="13"/>
  <c r="H130" i="13"/>
  <c r="F131" i="13"/>
  <c r="G131" i="13"/>
  <c r="H131" i="13"/>
  <c r="F132" i="13"/>
  <c r="G132" i="13"/>
  <c r="H132" i="13"/>
  <c r="F133" i="13"/>
  <c r="G133" i="13"/>
  <c r="H133" i="13"/>
  <c r="F134" i="13"/>
  <c r="G134" i="13"/>
  <c r="H134" i="13"/>
  <c r="F135" i="13"/>
  <c r="G135" i="13"/>
  <c r="H135" i="13"/>
  <c r="F136" i="13"/>
  <c r="G136" i="13"/>
  <c r="H136" i="13"/>
  <c r="F137" i="13"/>
  <c r="G137" i="13"/>
  <c r="H137" i="13"/>
  <c r="F138" i="13"/>
  <c r="G138" i="13"/>
  <c r="H138" i="13"/>
  <c r="F139" i="13"/>
  <c r="G139" i="13"/>
  <c r="H139" i="13"/>
  <c r="F140" i="13"/>
  <c r="G140" i="13"/>
  <c r="H140" i="13"/>
  <c r="F141" i="13"/>
  <c r="G141" i="13"/>
  <c r="H141" i="13"/>
  <c r="F142" i="13"/>
  <c r="G142" i="13"/>
  <c r="H142" i="13"/>
  <c r="F143" i="13"/>
  <c r="G143" i="13"/>
  <c r="H143" i="13"/>
  <c r="F144" i="13"/>
  <c r="G144" i="13"/>
  <c r="H144" i="13"/>
  <c r="F145" i="13"/>
  <c r="G145" i="13"/>
  <c r="H145" i="13"/>
  <c r="F146" i="13"/>
  <c r="G146" i="13"/>
  <c r="H146" i="13"/>
  <c r="F147" i="13"/>
  <c r="G147" i="13"/>
  <c r="H147" i="13"/>
  <c r="F148" i="13"/>
  <c r="G148" i="13"/>
  <c r="H148" i="13"/>
  <c r="F149" i="13"/>
  <c r="G149" i="13"/>
  <c r="H149" i="13"/>
  <c r="F150" i="13"/>
  <c r="G150" i="13"/>
  <c r="H150" i="13"/>
  <c r="G4" i="13"/>
  <c r="O95" i="13" l="1"/>
  <c r="AG95" i="13"/>
  <c r="G94" i="13"/>
  <c r="E94" i="13"/>
  <c r="G93" i="13"/>
  <c r="E93" i="13"/>
  <c r="G57" i="13"/>
  <c r="E57" i="13"/>
  <c r="E92" i="13"/>
  <c r="G6" i="13"/>
  <c r="E6" i="13"/>
  <c r="AL80" i="13"/>
  <c r="P33" i="13"/>
  <c r="AH33" i="13"/>
  <c r="AL33" i="13" s="1"/>
  <c r="P18" i="13"/>
  <c r="AH18" i="13"/>
  <c r="AL18" i="13" s="1"/>
  <c r="AL64" i="13"/>
  <c r="P47" i="13"/>
  <c r="AH47" i="13"/>
  <c r="AL47" i="13" s="1"/>
  <c r="P32" i="13"/>
  <c r="AH32" i="13"/>
  <c r="AL32" i="13" s="1"/>
  <c r="P17" i="13"/>
  <c r="AH17" i="13"/>
  <c r="AL17" i="13" s="1"/>
  <c r="P48" i="13"/>
  <c r="AH48" i="13"/>
  <c r="AL48" i="13" s="1"/>
  <c r="P78" i="13"/>
  <c r="AH78" i="13"/>
  <c r="P62" i="13"/>
  <c r="AH62" i="13"/>
  <c r="P46" i="13"/>
  <c r="AH46" i="13"/>
  <c r="AL46" i="13" s="1"/>
  <c r="P31" i="13"/>
  <c r="AH31" i="13"/>
  <c r="AL31" i="13" s="1"/>
  <c r="P16" i="13"/>
  <c r="AH16" i="13"/>
  <c r="AL16" i="13" s="1"/>
  <c r="P77" i="13"/>
  <c r="AH77" i="13"/>
  <c r="P61" i="13"/>
  <c r="AH61" i="13"/>
  <c r="P45" i="13"/>
  <c r="AH45" i="13"/>
  <c r="AL45" i="13" s="1"/>
  <c r="P30" i="13"/>
  <c r="AH30" i="13"/>
  <c r="AL30" i="13" s="1"/>
  <c r="P15" i="13"/>
  <c r="AH15" i="13"/>
  <c r="AL15" i="13" s="1"/>
  <c r="P60" i="13"/>
  <c r="AH60" i="13"/>
  <c r="P14" i="13"/>
  <c r="AH14" i="13"/>
  <c r="AL14" i="13" s="1"/>
  <c r="AL81" i="13"/>
  <c r="P75" i="13"/>
  <c r="AH75" i="13"/>
  <c r="P59" i="13"/>
  <c r="AH59" i="13"/>
  <c r="P28" i="13"/>
  <c r="AH28" i="13"/>
  <c r="AL28" i="13" s="1"/>
  <c r="P13" i="13"/>
  <c r="AH13" i="13"/>
  <c r="AL13" i="13" s="1"/>
  <c r="P43" i="13"/>
  <c r="AH43" i="13"/>
  <c r="AL43" i="13" s="1"/>
  <c r="P27" i="13"/>
  <c r="AH27" i="13"/>
  <c r="AL27" i="13" s="1"/>
  <c r="P66" i="13"/>
  <c r="AH66" i="13"/>
  <c r="AL89" i="13"/>
  <c r="AL73" i="13"/>
  <c r="P42" i="13"/>
  <c r="AH42" i="13"/>
  <c r="AL42" i="13" s="1"/>
  <c r="P26" i="13"/>
  <c r="AH26" i="13"/>
  <c r="AL26" i="13" s="1"/>
  <c r="P11" i="13"/>
  <c r="T11" i="13" s="1"/>
  <c r="AH11" i="13"/>
  <c r="AL11" i="13" s="1"/>
  <c r="AL65" i="13"/>
  <c r="P88" i="13"/>
  <c r="T88" i="13" s="1"/>
  <c r="AH88" i="13"/>
  <c r="P72" i="13"/>
  <c r="AH72" i="13"/>
  <c r="P41" i="13"/>
  <c r="AH41" i="13"/>
  <c r="AL41" i="13" s="1"/>
  <c r="P25" i="13"/>
  <c r="AH25" i="13"/>
  <c r="AL25" i="13" s="1"/>
  <c r="P10" i="13"/>
  <c r="AH10" i="13"/>
  <c r="AL10" i="13" s="1"/>
  <c r="P87" i="13"/>
  <c r="AH87" i="13"/>
  <c r="P71" i="13"/>
  <c r="AH71" i="13"/>
  <c r="P55" i="13"/>
  <c r="AH55" i="13"/>
  <c r="AL55" i="13" s="1"/>
  <c r="P40" i="13"/>
  <c r="AH40" i="13"/>
  <c r="AL40" i="13" s="1"/>
  <c r="P24" i="13"/>
  <c r="AH24" i="13"/>
  <c r="AL24" i="13" s="1"/>
  <c r="P9" i="13"/>
  <c r="AH9" i="13"/>
  <c r="AL9" i="13" s="1"/>
  <c r="P35" i="13"/>
  <c r="AH35" i="13"/>
  <c r="AL35" i="13" s="1"/>
  <c r="P86" i="13"/>
  <c r="AH86" i="13"/>
  <c r="P70" i="13"/>
  <c r="AH70" i="13"/>
  <c r="P54" i="13"/>
  <c r="AH54" i="13"/>
  <c r="AL54" i="13" s="1"/>
  <c r="P8" i="13"/>
  <c r="AH8" i="13"/>
  <c r="AL8" i="13" s="1"/>
  <c r="P50" i="13"/>
  <c r="AH50" i="13"/>
  <c r="AL50" i="13" s="1"/>
  <c r="P34" i="13"/>
  <c r="AH34" i="13"/>
  <c r="AL34" i="13" s="1"/>
  <c r="AL85" i="13"/>
  <c r="AL69" i="13"/>
  <c r="P53" i="13"/>
  <c r="AH53" i="13"/>
  <c r="AL53" i="13" s="1"/>
  <c r="P38" i="13"/>
  <c r="AH38" i="13"/>
  <c r="AL38" i="13" s="1"/>
  <c r="P22" i="13"/>
  <c r="AH22" i="13"/>
  <c r="AL22" i="13" s="1"/>
  <c r="P84" i="13"/>
  <c r="AH84" i="13"/>
  <c r="P21" i="13"/>
  <c r="AH21" i="13"/>
  <c r="AL21" i="13" s="1"/>
  <c r="P49" i="13"/>
  <c r="AH49" i="13"/>
  <c r="AL49" i="13" s="1"/>
  <c r="P67" i="13"/>
  <c r="AH67" i="13"/>
  <c r="P51" i="13"/>
  <c r="AH51" i="13"/>
  <c r="AL51" i="13" s="1"/>
  <c r="P36" i="13"/>
  <c r="AH36" i="13"/>
  <c r="AL36" i="13" s="1"/>
  <c r="P20" i="13"/>
  <c r="AH20" i="13"/>
  <c r="AL20" i="13" s="1"/>
  <c r="H57" i="13"/>
  <c r="H81" i="13"/>
  <c r="E81" i="13" s="1"/>
  <c r="P81" i="13"/>
  <c r="H53" i="13"/>
  <c r="E53" i="13" s="1"/>
  <c r="H25" i="13"/>
  <c r="E25" i="13" s="1"/>
  <c r="H80" i="13"/>
  <c r="E80" i="13" s="1"/>
  <c r="P80" i="13"/>
  <c r="H49" i="13"/>
  <c r="E49" i="13" s="1"/>
  <c r="H45" i="13"/>
  <c r="E45" i="13" s="1"/>
  <c r="H24" i="13"/>
  <c r="E24" i="13" s="1"/>
  <c r="H17" i="13"/>
  <c r="E17" i="13" s="1"/>
  <c r="H13" i="13"/>
  <c r="E13" i="13" s="1"/>
  <c r="H65" i="13"/>
  <c r="P65" i="13"/>
  <c r="H44" i="13"/>
  <c r="E44" i="13" s="1"/>
  <c r="H41" i="13"/>
  <c r="E41" i="13" s="1"/>
  <c r="H37" i="13"/>
  <c r="E37" i="13" s="1"/>
  <c r="H12" i="13"/>
  <c r="E12" i="13" s="1"/>
  <c r="H9" i="13"/>
  <c r="H73" i="13"/>
  <c r="E73" i="13" s="1"/>
  <c r="P73" i="13"/>
  <c r="H28" i="13"/>
  <c r="E28" i="13" s="1"/>
  <c r="H21" i="13"/>
  <c r="E21" i="13" s="1"/>
  <c r="H69" i="13"/>
  <c r="E69" i="13" s="1"/>
  <c r="P69" i="13"/>
  <c r="H89" i="13"/>
  <c r="E89" i="13" s="1"/>
  <c r="P89" i="13"/>
  <c r="H85" i="13"/>
  <c r="E85" i="13" s="1"/>
  <c r="P85" i="13"/>
  <c r="H64" i="13"/>
  <c r="P64" i="13"/>
  <c r="H40" i="13"/>
  <c r="E40" i="13" s="1"/>
  <c r="H33" i="13"/>
  <c r="E33" i="13" s="1"/>
  <c r="H29" i="13"/>
  <c r="E29" i="13" s="1"/>
  <c r="H8" i="13"/>
  <c r="H84" i="13"/>
  <c r="E84" i="13" s="1"/>
  <c r="H36" i="13"/>
  <c r="E36" i="13" s="1"/>
  <c r="H20" i="13"/>
  <c r="E20" i="13" s="1"/>
  <c r="H52" i="13"/>
  <c r="E52" i="13" s="1"/>
  <c r="H92" i="13"/>
  <c r="H60" i="13"/>
  <c r="E60" i="13" s="1"/>
  <c r="H4" i="13"/>
  <c r="G76" i="13"/>
  <c r="AH76" i="13" s="1"/>
  <c r="H68" i="13"/>
  <c r="E68" i="13" s="1"/>
  <c r="H91" i="13"/>
  <c r="E91" i="13" s="1"/>
  <c r="H75" i="13"/>
  <c r="E75" i="13" s="1"/>
  <c r="H59" i="13"/>
  <c r="E59" i="13" s="1"/>
  <c r="H43" i="13"/>
  <c r="E43" i="13" s="1"/>
  <c r="H27" i="13"/>
  <c r="E27" i="13" s="1"/>
  <c r="H11" i="13"/>
  <c r="H88" i="13"/>
  <c r="E88" i="13" s="1"/>
  <c r="H72" i="13"/>
  <c r="E72" i="13" s="1"/>
  <c r="H71" i="13"/>
  <c r="E71" i="13" s="1"/>
  <c r="H56" i="13"/>
  <c r="E56" i="13" s="1"/>
  <c r="H47" i="13"/>
  <c r="E47" i="13" s="1"/>
  <c r="H31" i="13"/>
  <c r="E31" i="13" s="1"/>
  <c r="H93" i="13"/>
  <c r="H87" i="13"/>
  <c r="E87" i="13" s="1"/>
  <c r="H77" i="13"/>
  <c r="E77" i="13" s="1"/>
  <c r="H61" i="13"/>
  <c r="E61" i="13" s="1"/>
  <c r="H55" i="13"/>
  <c r="E55" i="13" s="1"/>
  <c r="H48" i="13"/>
  <c r="E48" i="13" s="1"/>
  <c r="H32" i="13"/>
  <c r="E32" i="13" s="1"/>
  <c r="H16" i="13"/>
  <c r="E16" i="13" s="1"/>
  <c r="H15" i="13"/>
  <c r="E15" i="13" s="1"/>
  <c r="G95" i="13"/>
  <c r="H95" i="13" s="1"/>
  <c r="H83" i="13"/>
  <c r="E83" i="13" s="1"/>
  <c r="G79" i="13"/>
  <c r="AH79" i="13" s="1"/>
  <c r="H67" i="13"/>
  <c r="G63" i="13"/>
  <c r="H51" i="13"/>
  <c r="E51" i="13" s="1"/>
  <c r="G39" i="13"/>
  <c r="H35" i="13"/>
  <c r="E35" i="13" s="1"/>
  <c r="G23" i="13"/>
  <c r="H19" i="13"/>
  <c r="E19" i="13" s="1"/>
  <c r="G7" i="13"/>
  <c r="H94" i="13"/>
  <c r="H90" i="13"/>
  <c r="E90" i="13" s="1"/>
  <c r="H86" i="13"/>
  <c r="E86" i="13" s="1"/>
  <c r="H82" i="13"/>
  <c r="E82" i="13" s="1"/>
  <c r="H78" i="13"/>
  <c r="E78" i="13" s="1"/>
  <c r="H74" i="13"/>
  <c r="E74" i="13" s="1"/>
  <c r="H70" i="13"/>
  <c r="E70" i="13" s="1"/>
  <c r="H66" i="13"/>
  <c r="H62" i="13"/>
  <c r="E62" i="13" s="1"/>
  <c r="H58" i="13"/>
  <c r="E58" i="13" s="1"/>
  <c r="H54" i="13"/>
  <c r="E54" i="13" s="1"/>
  <c r="H50" i="13"/>
  <c r="E50" i="13" s="1"/>
  <c r="H46" i="13"/>
  <c r="E46" i="13" s="1"/>
  <c r="H42" i="13"/>
  <c r="E42" i="13" s="1"/>
  <c r="H38" i="13"/>
  <c r="E38" i="13" s="1"/>
  <c r="H34" i="13"/>
  <c r="E34" i="13" s="1"/>
  <c r="H30" i="13"/>
  <c r="E30" i="13" s="1"/>
  <c r="H26" i="13"/>
  <c r="E26" i="13" s="1"/>
  <c r="H22" i="13"/>
  <c r="E22" i="13" s="1"/>
  <c r="H18" i="13"/>
  <c r="E18" i="13" s="1"/>
  <c r="H14" i="13"/>
  <c r="E14" i="13" s="1"/>
  <c r="H10" i="13"/>
  <c r="H6" i="13"/>
  <c r="E9" i="13" l="1"/>
  <c r="AJ9" i="13" s="1"/>
  <c r="E65" i="13"/>
  <c r="R15" i="13"/>
  <c r="AJ15" i="13"/>
  <c r="R27" i="13"/>
  <c r="AJ27" i="13"/>
  <c r="AJ33" i="13"/>
  <c r="R33" i="13"/>
  <c r="R43" i="13"/>
  <c r="AJ43" i="13"/>
  <c r="R40" i="13"/>
  <c r="AJ40" i="13"/>
  <c r="AJ41" i="13"/>
  <c r="R41" i="13"/>
  <c r="R32" i="13"/>
  <c r="AJ32" i="13"/>
  <c r="AJ59" i="13"/>
  <c r="R59" i="13"/>
  <c r="AJ16" i="13"/>
  <c r="R16" i="13"/>
  <c r="AJ48" i="13"/>
  <c r="R48" i="13"/>
  <c r="AJ75" i="13"/>
  <c r="R75" i="13"/>
  <c r="AJ26" i="13"/>
  <c r="R26" i="13"/>
  <c r="AJ30" i="13"/>
  <c r="R30" i="13"/>
  <c r="R55" i="13"/>
  <c r="AJ55" i="13"/>
  <c r="AJ13" i="13"/>
  <c r="R13" i="13"/>
  <c r="R86" i="13"/>
  <c r="AJ86" i="13"/>
  <c r="AJ38" i="13"/>
  <c r="R38" i="13"/>
  <c r="AJ77" i="13"/>
  <c r="R77" i="13"/>
  <c r="AJ17" i="13"/>
  <c r="R17" i="13"/>
  <c r="AJ89" i="13"/>
  <c r="R89" i="13"/>
  <c r="R24" i="13"/>
  <c r="AJ24" i="13"/>
  <c r="R22" i="13"/>
  <c r="AJ22" i="13"/>
  <c r="AJ42" i="13"/>
  <c r="R42" i="13"/>
  <c r="R46" i="13"/>
  <c r="AJ46" i="13"/>
  <c r="AJ35" i="13"/>
  <c r="R35" i="13"/>
  <c r="AJ60" i="13"/>
  <c r="R60" i="13"/>
  <c r="AJ45" i="13"/>
  <c r="R45" i="13"/>
  <c r="AJ78" i="13"/>
  <c r="R78" i="13"/>
  <c r="R69" i="13"/>
  <c r="AJ69" i="13"/>
  <c r="R49" i="13"/>
  <c r="AJ49" i="13"/>
  <c r="AJ81" i="13"/>
  <c r="R81" i="13"/>
  <c r="AJ61" i="13"/>
  <c r="R61" i="13"/>
  <c r="AJ51" i="13"/>
  <c r="R51" i="13"/>
  <c r="AJ47" i="13"/>
  <c r="R47" i="13"/>
  <c r="AJ21" i="13"/>
  <c r="R21" i="13"/>
  <c r="R14" i="13"/>
  <c r="AJ14" i="13"/>
  <c r="AJ50" i="13"/>
  <c r="R50" i="13"/>
  <c r="AJ20" i="13"/>
  <c r="R20" i="13"/>
  <c r="R28" i="13"/>
  <c r="AJ28" i="13"/>
  <c r="AJ80" i="13"/>
  <c r="R80" i="13"/>
  <c r="AJ18" i="13"/>
  <c r="R18" i="13"/>
  <c r="AJ31" i="13"/>
  <c r="R31" i="13"/>
  <c r="AJ62" i="13"/>
  <c r="R62" i="13"/>
  <c r="AJ71" i="13"/>
  <c r="R71" i="13"/>
  <c r="AJ36" i="13"/>
  <c r="R36" i="13"/>
  <c r="AJ25" i="13"/>
  <c r="R25" i="13"/>
  <c r="AJ34" i="13"/>
  <c r="R34" i="13"/>
  <c r="AJ54" i="13"/>
  <c r="R54" i="13"/>
  <c r="AJ72" i="13"/>
  <c r="R72" i="13"/>
  <c r="AJ84" i="13"/>
  <c r="R84" i="13"/>
  <c r="R73" i="13"/>
  <c r="AJ73" i="13"/>
  <c r="AJ53" i="13"/>
  <c r="R53" i="13"/>
  <c r="AJ85" i="13"/>
  <c r="R85" i="13"/>
  <c r="R65" i="13"/>
  <c r="AJ65" i="13"/>
  <c r="AJ70" i="13"/>
  <c r="R70" i="13"/>
  <c r="AJ88" i="13"/>
  <c r="R88" i="13"/>
  <c r="R87" i="13"/>
  <c r="AJ87" i="13"/>
  <c r="O6" i="13"/>
  <c r="AG6" i="13"/>
  <c r="E10" i="13"/>
  <c r="E64" i="13"/>
  <c r="E66" i="13"/>
  <c r="E11" i="13"/>
  <c r="AJ11" i="13" s="1"/>
  <c r="AG57" i="13"/>
  <c r="O57" i="13"/>
  <c r="O93" i="13"/>
  <c r="AG93" i="13"/>
  <c r="E8" i="13"/>
  <c r="E67" i="13"/>
  <c r="O94" i="13"/>
  <c r="AG94" i="13"/>
  <c r="T75" i="13"/>
  <c r="AC75" i="13" s="1"/>
  <c r="BD21" i="13"/>
  <c r="BD50" i="13"/>
  <c r="BD40" i="13"/>
  <c r="BD27" i="13"/>
  <c r="BD46" i="13"/>
  <c r="BD18" i="13"/>
  <c r="BD8" i="13"/>
  <c r="BD55" i="13"/>
  <c r="BD65" i="13"/>
  <c r="BD43" i="13"/>
  <c r="BD15" i="13"/>
  <c r="BD33" i="13"/>
  <c r="BD54" i="13"/>
  <c r="BD11" i="13"/>
  <c r="BD13" i="13"/>
  <c r="BD30" i="13"/>
  <c r="BD80" i="13"/>
  <c r="BD22" i="13"/>
  <c r="AC88" i="13"/>
  <c r="AC11" i="13"/>
  <c r="BD20" i="13"/>
  <c r="BD26" i="13"/>
  <c r="BD28" i="13"/>
  <c r="BD45" i="13"/>
  <c r="BD48" i="13"/>
  <c r="BD38" i="13"/>
  <c r="BD36" i="13"/>
  <c r="BD10" i="13"/>
  <c r="BD42" i="13"/>
  <c r="BD17" i="13"/>
  <c r="BD53" i="13"/>
  <c r="BD51" i="13"/>
  <c r="BD69" i="13"/>
  <c r="BD25" i="13"/>
  <c r="BD73" i="13"/>
  <c r="BD32" i="13"/>
  <c r="BD35" i="13"/>
  <c r="BD9" i="13"/>
  <c r="BD41" i="13"/>
  <c r="BD89" i="13"/>
  <c r="BD81" i="13"/>
  <c r="BD16" i="13"/>
  <c r="BD47" i="13"/>
  <c r="BD85" i="13"/>
  <c r="BD49" i="13"/>
  <c r="BD34" i="13"/>
  <c r="BD24" i="13"/>
  <c r="BD14" i="13"/>
  <c r="BD31" i="13"/>
  <c r="BD64" i="13"/>
  <c r="T60" i="13"/>
  <c r="Z60" i="13" s="1"/>
  <c r="T77" i="13"/>
  <c r="W77" i="13" s="1"/>
  <c r="T78" i="13"/>
  <c r="T71" i="13"/>
  <c r="T62" i="13"/>
  <c r="T87" i="13"/>
  <c r="T72" i="13"/>
  <c r="T61" i="13"/>
  <c r="T66" i="13"/>
  <c r="T70" i="13"/>
  <c r="T84" i="13"/>
  <c r="Z84" i="13" s="1"/>
  <c r="T48" i="13"/>
  <c r="T46" i="13"/>
  <c r="T47" i="13"/>
  <c r="T14" i="13"/>
  <c r="T16" i="13"/>
  <c r="T31" i="13"/>
  <c r="T15" i="13"/>
  <c r="T22" i="13"/>
  <c r="T18" i="13"/>
  <c r="T35" i="13"/>
  <c r="T54" i="13"/>
  <c r="T43" i="13"/>
  <c r="T32" i="13"/>
  <c r="T50" i="13"/>
  <c r="T27" i="13"/>
  <c r="T30" i="13"/>
  <c r="T55" i="13"/>
  <c r="AU28" i="13"/>
  <c r="AO28" i="13"/>
  <c r="AR28" i="13"/>
  <c r="AX28" i="13"/>
  <c r="BA28" i="13"/>
  <c r="BA51" i="13"/>
  <c r="AX51" i="13"/>
  <c r="AO51" i="13"/>
  <c r="AR51" i="13"/>
  <c r="AU51" i="13"/>
  <c r="AO69" i="13"/>
  <c r="AX69" i="13"/>
  <c r="AR69" i="13"/>
  <c r="AU69" i="13"/>
  <c r="BA69" i="13"/>
  <c r="BA35" i="13"/>
  <c r="AX35" i="13"/>
  <c r="AO35" i="13"/>
  <c r="AR35" i="13"/>
  <c r="AU35" i="13"/>
  <c r="AR25" i="13"/>
  <c r="AO25" i="13"/>
  <c r="AU25" i="13"/>
  <c r="AX25" i="13"/>
  <c r="BA25" i="13"/>
  <c r="AR73" i="13"/>
  <c r="AO73" i="13"/>
  <c r="AU73" i="13"/>
  <c r="AX73" i="13"/>
  <c r="BA73" i="13"/>
  <c r="AX32" i="13"/>
  <c r="BA32" i="13"/>
  <c r="AU32" i="13"/>
  <c r="AO32" i="13"/>
  <c r="AR32" i="13"/>
  <c r="AU45" i="13"/>
  <c r="AX45" i="13"/>
  <c r="AR45" i="13"/>
  <c r="BA45" i="13"/>
  <c r="AO45" i="13"/>
  <c r="AR10" i="13"/>
  <c r="AU10" i="13"/>
  <c r="AO10" i="13"/>
  <c r="AX10" i="13"/>
  <c r="BA10" i="13"/>
  <c r="AO85" i="13"/>
  <c r="AR85" i="13"/>
  <c r="AU85" i="13"/>
  <c r="AX85" i="13"/>
  <c r="BA85" i="13"/>
  <c r="AR9" i="13"/>
  <c r="BA9" i="13"/>
  <c r="AO9" i="13"/>
  <c r="AU9" i="13"/>
  <c r="AX9" i="13"/>
  <c r="AR41" i="13"/>
  <c r="AO41" i="13"/>
  <c r="AU41" i="13"/>
  <c r="AX41" i="13"/>
  <c r="BA41" i="13"/>
  <c r="AR89" i="13"/>
  <c r="AO89" i="13"/>
  <c r="AU89" i="13"/>
  <c r="AX89" i="13"/>
  <c r="BA89" i="13"/>
  <c r="AX81" i="13"/>
  <c r="BA81" i="13"/>
  <c r="AU81" i="13"/>
  <c r="AO81" i="13"/>
  <c r="AR81" i="13"/>
  <c r="AX16" i="13"/>
  <c r="BA16" i="13"/>
  <c r="AU16" i="13"/>
  <c r="AO16" i="13"/>
  <c r="AR16" i="13"/>
  <c r="AX47" i="13"/>
  <c r="AR47" i="13"/>
  <c r="AU47" i="13"/>
  <c r="BA47" i="13"/>
  <c r="AO47" i="13"/>
  <c r="AR26" i="13"/>
  <c r="AU26" i="13"/>
  <c r="AO26" i="13"/>
  <c r="AX26" i="13"/>
  <c r="BA26" i="13"/>
  <c r="AX49" i="13"/>
  <c r="BA49" i="13"/>
  <c r="AU49" i="13"/>
  <c r="AO49" i="13"/>
  <c r="AR49" i="13"/>
  <c r="BA34" i="13"/>
  <c r="AR34" i="13"/>
  <c r="AU34" i="13"/>
  <c r="AX34" i="13"/>
  <c r="AO34" i="13"/>
  <c r="AO24" i="13"/>
  <c r="AR24" i="13"/>
  <c r="AX24" i="13"/>
  <c r="BA24" i="13"/>
  <c r="AU24" i="13"/>
  <c r="AU14" i="13"/>
  <c r="AX14" i="13"/>
  <c r="AR14" i="13"/>
  <c r="AO14" i="13"/>
  <c r="BA14" i="13"/>
  <c r="AX31" i="13"/>
  <c r="AO31" i="13"/>
  <c r="AR31" i="13"/>
  <c r="AU31" i="13"/>
  <c r="BA31" i="13"/>
  <c r="AX64" i="13"/>
  <c r="BA64" i="13"/>
  <c r="AU64" i="13"/>
  <c r="AO64" i="13"/>
  <c r="AR64" i="13"/>
  <c r="AO38" i="13"/>
  <c r="BA38" i="13"/>
  <c r="AR38" i="13"/>
  <c r="AU38" i="13"/>
  <c r="AX38" i="13"/>
  <c r="BA36" i="13"/>
  <c r="AO36" i="13"/>
  <c r="AX36" i="13"/>
  <c r="AR36" i="13"/>
  <c r="AU36" i="13"/>
  <c r="BA20" i="13"/>
  <c r="AO20" i="13"/>
  <c r="AX20" i="13"/>
  <c r="AR20" i="13"/>
  <c r="AU20" i="13"/>
  <c r="AO21" i="13"/>
  <c r="AU21" i="13"/>
  <c r="AX21" i="13"/>
  <c r="AR21" i="13"/>
  <c r="BA21" i="13"/>
  <c r="BA50" i="13"/>
  <c r="AU50" i="13"/>
  <c r="AO50" i="13"/>
  <c r="AR50" i="13"/>
  <c r="AX50" i="13"/>
  <c r="AO40" i="13"/>
  <c r="AR40" i="13"/>
  <c r="BA40" i="13"/>
  <c r="AU40" i="13"/>
  <c r="AX40" i="13"/>
  <c r="AR27" i="13"/>
  <c r="AU27" i="13"/>
  <c r="BA27" i="13"/>
  <c r="AO27" i="13"/>
  <c r="AX27" i="13"/>
  <c r="AU46" i="13"/>
  <c r="AX46" i="13"/>
  <c r="AR46" i="13"/>
  <c r="AO46" i="13"/>
  <c r="BA46" i="13"/>
  <c r="BA18" i="13"/>
  <c r="AR18" i="13"/>
  <c r="AU18" i="13"/>
  <c r="AO18" i="13"/>
  <c r="AX18" i="13"/>
  <c r="AX17" i="13"/>
  <c r="BA17" i="13"/>
  <c r="AU17" i="13"/>
  <c r="AR17" i="13"/>
  <c r="AO17" i="13"/>
  <c r="AO8" i="13"/>
  <c r="AR8" i="13"/>
  <c r="AX8" i="13"/>
  <c r="BA8" i="13"/>
  <c r="AU8" i="13"/>
  <c r="AO55" i="13"/>
  <c r="AR55" i="13"/>
  <c r="BA55" i="13"/>
  <c r="AU55" i="13"/>
  <c r="AX55" i="13"/>
  <c r="AX65" i="13"/>
  <c r="BA65" i="13"/>
  <c r="AU65" i="13"/>
  <c r="AO65" i="13"/>
  <c r="AR65" i="13"/>
  <c r="AR43" i="13"/>
  <c r="AU43" i="13"/>
  <c r="AO43" i="13"/>
  <c r="AX43" i="13"/>
  <c r="BA43" i="13"/>
  <c r="AX15" i="13"/>
  <c r="AO15" i="13"/>
  <c r="AR15" i="13"/>
  <c r="AU15" i="13"/>
  <c r="BA15" i="13"/>
  <c r="AX33" i="13"/>
  <c r="BA33" i="13"/>
  <c r="AU33" i="13"/>
  <c r="AO33" i="13"/>
  <c r="AR33" i="13"/>
  <c r="AO53" i="13"/>
  <c r="AX53" i="13"/>
  <c r="BA53" i="13"/>
  <c r="AR53" i="13"/>
  <c r="AU53" i="13"/>
  <c r="AX48" i="13"/>
  <c r="BA48" i="13"/>
  <c r="AU48" i="13"/>
  <c r="AO48" i="13"/>
  <c r="AR48" i="13"/>
  <c r="AR42" i="13"/>
  <c r="AU42" i="13"/>
  <c r="AO42" i="13"/>
  <c r="AX42" i="13"/>
  <c r="BA42" i="13"/>
  <c r="AO22" i="13"/>
  <c r="BA22" i="13"/>
  <c r="AU22" i="13"/>
  <c r="AX22" i="13"/>
  <c r="AR22" i="13"/>
  <c r="AO54" i="13"/>
  <c r="BA54" i="13"/>
  <c r="AR54" i="13"/>
  <c r="AU54" i="13"/>
  <c r="AX54" i="13"/>
  <c r="AR11" i="13"/>
  <c r="AU11" i="13"/>
  <c r="BA11" i="13"/>
  <c r="AO11" i="13"/>
  <c r="AX11" i="13"/>
  <c r="AU13" i="13"/>
  <c r="AX13" i="13"/>
  <c r="AR13" i="13"/>
  <c r="AO13" i="13"/>
  <c r="BA13" i="13"/>
  <c r="AU30" i="13"/>
  <c r="AX30" i="13"/>
  <c r="AR30" i="13"/>
  <c r="AO30" i="13"/>
  <c r="BA30" i="13"/>
  <c r="AX80" i="13"/>
  <c r="BA80" i="13"/>
  <c r="AU80" i="13"/>
  <c r="AO80" i="13"/>
  <c r="AR80" i="13"/>
  <c r="T42" i="13"/>
  <c r="AL76" i="13"/>
  <c r="AL86" i="13"/>
  <c r="AL75" i="13"/>
  <c r="AL77" i="13"/>
  <c r="AL67" i="13"/>
  <c r="AL61" i="13"/>
  <c r="P39" i="13"/>
  <c r="AH39" i="13"/>
  <c r="AL39" i="13" s="1"/>
  <c r="T86" i="13"/>
  <c r="AL72" i="13"/>
  <c r="AL66" i="13"/>
  <c r="AL79" i="13"/>
  <c r="AL88" i="13"/>
  <c r="T34" i="13"/>
  <c r="AL60" i="13"/>
  <c r="AL84" i="13"/>
  <c r="AL59" i="13"/>
  <c r="T51" i="13"/>
  <c r="T10" i="13"/>
  <c r="AL62" i="13"/>
  <c r="P23" i="13"/>
  <c r="AH23" i="13"/>
  <c r="AL23" i="13" s="1"/>
  <c r="T20" i="13"/>
  <c r="AL71" i="13"/>
  <c r="T26" i="13"/>
  <c r="T59" i="13"/>
  <c r="AL78" i="13"/>
  <c r="T36" i="13"/>
  <c r="T67" i="13"/>
  <c r="T38" i="13"/>
  <c r="AL70" i="13"/>
  <c r="AL87" i="13"/>
  <c r="Z88" i="13"/>
  <c r="W88" i="13"/>
  <c r="Z11" i="13"/>
  <c r="W11" i="13"/>
  <c r="T8" i="13"/>
  <c r="T33" i="13"/>
  <c r="T64" i="13"/>
  <c r="T89" i="13"/>
  <c r="T21" i="13"/>
  <c r="T73" i="13"/>
  <c r="T41" i="13"/>
  <c r="T65" i="13"/>
  <c r="T17" i="13"/>
  <c r="T45" i="13"/>
  <c r="T80" i="13"/>
  <c r="T53" i="13"/>
  <c r="T40" i="13"/>
  <c r="T85" i="13"/>
  <c r="T69" i="13"/>
  <c r="T28" i="13"/>
  <c r="T9" i="13"/>
  <c r="T13" i="13"/>
  <c r="T24" i="13"/>
  <c r="T49" i="13"/>
  <c r="T25" i="13"/>
  <c r="T81" i="13"/>
  <c r="H79" i="13"/>
  <c r="E79" i="13" s="1"/>
  <c r="P79" i="13"/>
  <c r="H76" i="13"/>
  <c r="E76" i="13" s="1"/>
  <c r="P76" i="13"/>
  <c r="H7" i="13"/>
  <c r="E7" i="13" s="1"/>
  <c r="R8" i="13" s="1"/>
  <c r="H39" i="13"/>
  <c r="E39" i="13" s="1"/>
  <c r="H23" i="13"/>
  <c r="E23" i="13" s="1"/>
  <c r="H63" i="13"/>
  <c r="E63" i="13" s="1"/>
  <c r="L80" i="13"/>
  <c r="K80" i="13" s="1"/>
  <c r="L79" i="13"/>
  <c r="K79" i="13" s="1"/>
  <c r="L78" i="13"/>
  <c r="K78" i="13" s="1"/>
  <c r="L77" i="13"/>
  <c r="K77" i="13" s="1"/>
  <c r="L76" i="13"/>
  <c r="K76" i="13" s="1"/>
  <c r="L75" i="13"/>
  <c r="K75" i="13" s="1"/>
  <c r="L74" i="13"/>
  <c r="K74" i="13" s="1"/>
  <c r="L73" i="13"/>
  <c r="K73" i="13" s="1"/>
  <c r="L72" i="13"/>
  <c r="K72" i="13" s="1"/>
  <c r="L71" i="13"/>
  <c r="K71" i="13" s="1"/>
  <c r="L70" i="13"/>
  <c r="K70" i="13" s="1"/>
  <c r="L69" i="13"/>
  <c r="K69" i="13" s="1"/>
  <c r="L68" i="13"/>
  <c r="K68" i="13" s="1"/>
  <c r="L67" i="13"/>
  <c r="K67" i="13" s="1"/>
  <c r="L66" i="13"/>
  <c r="K66" i="13" s="1"/>
  <c r="L65" i="13"/>
  <c r="K65" i="13" s="1"/>
  <c r="L64" i="13"/>
  <c r="K64" i="13" s="1"/>
  <c r="L63" i="13"/>
  <c r="K63" i="13" s="1"/>
  <c r="L62" i="13"/>
  <c r="K62" i="13" s="1"/>
  <c r="L61" i="13"/>
  <c r="K61" i="13" s="1"/>
  <c r="L60" i="13"/>
  <c r="K60" i="13" s="1"/>
  <c r="L59" i="13"/>
  <c r="K59" i="13" s="1"/>
  <c r="L58" i="13"/>
  <c r="K58" i="13" s="1"/>
  <c r="L57" i="13"/>
  <c r="K57" i="13" s="1"/>
  <c r="L56" i="13"/>
  <c r="K56" i="13" s="1"/>
  <c r="L55" i="13"/>
  <c r="K55" i="13" s="1"/>
  <c r="L54" i="13"/>
  <c r="K54" i="13" s="1"/>
  <c r="L53" i="13"/>
  <c r="K53" i="13" s="1"/>
  <c r="L52" i="13"/>
  <c r="K52" i="13" s="1"/>
  <c r="L51" i="13"/>
  <c r="K51" i="13" s="1"/>
  <c r="L50" i="13"/>
  <c r="K50" i="13" s="1"/>
  <c r="L49" i="13"/>
  <c r="K49" i="13" s="1"/>
  <c r="L48" i="13"/>
  <c r="K48" i="13" s="1"/>
  <c r="L47" i="13"/>
  <c r="K47" i="13" s="1"/>
  <c r="L46" i="13"/>
  <c r="K46" i="13" s="1"/>
  <c r="L45" i="13"/>
  <c r="K45" i="13" s="1"/>
  <c r="L44" i="13"/>
  <c r="K44" i="13" s="1"/>
  <c r="L43" i="13"/>
  <c r="K43" i="13" s="1"/>
  <c r="L42" i="13"/>
  <c r="K42" i="13" s="1"/>
  <c r="L41" i="13"/>
  <c r="K41" i="13" s="1"/>
  <c r="L40" i="13"/>
  <c r="K40" i="13" s="1"/>
  <c r="L39" i="13"/>
  <c r="K39" i="13" s="1"/>
  <c r="L38" i="13"/>
  <c r="K38" i="13" s="1"/>
  <c r="L37" i="13"/>
  <c r="K37" i="13" s="1"/>
  <c r="L36" i="13"/>
  <c r="K36" i="13" s="1"/>
  <c r="L35" i="13"/>
  <c r="K35" i="13" s="1"/>
  <c r="L34" i="13"/>
  <c r="K34" i="13" s="1"/>
  <c r="L33" i="13"/>
  <c r="K33" i="13" s="1"/>
  <c r="L32" i="13"/>
  <c r="K32" i="13" s="1"/>
  <c r="L31" i="13"/>
  <c r="K31" i="13" s="1"/>
  <c r="L30" i="13"/>
  <c r="K30" i="13" s="1"/>
  <c r="L29" i="13"/>
  <c r="K29" i="13" s="1"/>
  <c r="L28" i="13"/>
  <c r="K28" i="13" s="1"/>
  <c r="L27" i="13"/>
  <c r="K27" i="13" s="1"/>
  <c r="L26" i="13"/>
  <c r="K26" i="13" s="1"/>
  <c r="L25" i="13"/>
  <c r="K25" i="13" s="1"/>
  <c r="L24" i="13"/>
  <c r="K24" i="13" s="1"/>
  <c r="L23" i="13"/>
  <c r="K23" i="13" s="1"/>
  <c r="L22" i="13"/>
  <c r="K22" i="13" s="1"/>
  <c r="L21" i="13"/>
  <c r="K21" i="13" s="1"/>
  <c r="L20" i="13"/>
  <c r="K20" i="13" s="1"/>
  <c r="L19" i="13"/>
  <c r="K19" i="13" s="1"/>
  <c r="L18" i="13"/>
  <c r="K18" i="13" s="1"/>
  <c r="L17" i="13"/>
  <c r="K17" i="13" s="1"/>
  <c r="L16" i="13"/>
  <c r="K16" i="13" s="1"/>
  <c r="L15" i="13"/>
  <c r="K15" i="13" s="1"/>
  <c r="L14" i="13"/>
  <c r="K14" i="13" s="1"/>
  <c r="L13" i="13"/>
  <c r="K13" i="13" s="1"/>
  <c r="L12" i="13"/>
  <c r="K12" i="13" s="1"/>
  <c r="L11" i="13"/>
  <c r="K11" i="13" s="1"/>
  <c r="L10" i="13"/>
  <c r="K10" i="13" s="1"/>
  <c r="L9" i="13"/>
  <c r="K9" i="13" s="1"/>
  <c r="L8" i="13"/>
  <c r="K8" i="13" s="1"/>
  <c r="L7" i="13"/>
  <c r="K7" i="13" s="1"/>
  <c r="L6" i="13"/>
  <c r="K6" i="13" s="1"/>
  <c r="L5" i="13"/>
  <c r="K5" i="13" s="1"/>
  <c r="L4" i="13"/>
  <c r="K4" i="13" s="1"/>
  <c r="R52" i="13" l="1"/>
  <c r="Z75" i="13"/>
  <c r="R83" i="13"/>
  <c r="P83" i="13" s="1"/>
  <c r="U83" i="13" s="1"/>
  <c r="R10" i="13"/>
  <c r="W75" i="13"/>
  <c r="R44" i="13"/>
  <c r="R68" i="13"/>
  <c r="P68" i="13" s="1"/>
  <c r="U68" i="13" s="1"/>
  <c r="R29" i="13"/>
  <c r="R12" i="13"/>
  <c r="R58" i="13"/>
  <c r="P58" i="13" s="1"/>
  <c r="U58" i="13" s="1"/>
  <c r="AJ76" i="13"/>
  <c r="R76" i="13"/>
  <c r="R9" i="13"/>
  <c r="AJ8" i="13"/>
  <c r="AJ79" i="13"/>
  <c r="R79" i="13"/>
  <c r="O3" i="13"/>
  <c r="S57" i="13" s="1"/>
  <c r="AJ66" i="13"/>
  <c r="R66" i="13"/>
  <c r="AJ64" i="13"/>
  <c r="R64" i="13"/>
  <c r="R11" i="13"/>
  <c r="AJ10" i="13"/>
  <c r="R23" i="13"/>
  <c r="R19" i="13" s="1"/>
  <c r="AJ23" i="13"/>
  <c r="R39" i="13"/>
  <c r="R37" i="13" s="1"/>
  <c r="AJ39" i="13"/>
  <c r="AJ67" i="13"/>
  <c r="R67" i="13"/>
  <c r="Z77" i="13"/>
  <c r="W60" i="13"/>
  <c r="BD87" i="13"/>
  <c r="AC66" i="13"/>
  <c r="AC41" i="13"/>
  <c r="BD75" i="13"/>
  <c r="AC81" i="13"/>
  <c r="AC73" i="13"/>
  <c r="AC20" i="13"/>
  <c r="AC46" i="13"/>
  <c r="AC61" i="13"/>
  <c r="AC54" i="13"/>
  <c r="AC24" i="13"/>
  <c r="AC64" i="13"/>
  <c r="BD62" i="13"/>
  <c r="AC35" i="13"/>
  <c r="AC72" i="13"/>
  <c r="AC21" i="13"/>
  <c r="AC49" i="13"/>
  <c r="AC33" i="13"/>
  <c r="BD72" i="13"/>
  <c r="AC18" i="13"/>
  <c r="AC87" i="13"/>
  <c r="BD79" i="13"/>
  <c r="AC13" i="13"/>
  <c r="BD70" i="13"/>
  <c r="BD76" i="13"/>
  <c r="AC9" i="13"/>
  <c r="AC8" i="13"/>
  <c r="AC10" i="13"/>
  <c r="AC42" i="13"/>
  <c r="AC22" i="13"/>
  <c r="AC62" i="13"/>
  <c r="AC51" i="13"/>
  <c r="AC86" i="13"/>
  <c r="AC48" i="13"/>
  <c r="BD86" i="13"/>
  <c r="AC28" i="13"/>
  <c r="AC38" i="13"/>
  <c r="AC69" i="13"/>
  <c r="AC67" i="13"/>
  <c r="BD39" i="13"/>
  <c r="AC71" i="13"/>
  <c r="AC77" i="13"/>
  <c r="BD66" i="13"/>
  <c r="BD59" i="13"/>
  <c r="AC55" i="13"/>
  <c r="AC15" i="13"/>
  <c r="AC78" i="13"/>
  <c r="AC60" i="13"/>
  <c r="AC85" i="13"/>
  <c r="AC36" i="13"/>
  <c r="AC40" i="13"/>
  <c r="BD84" i="13"/>
  <c r="BD61" i="13"/>
  <c r="AC30" i="13"/>
  <c r="AC31" i="13"/>
  <c r="AC53" i="13"/>
  <c r="AC25" i="13"/>
  <c r="BD78" i="13"/>
  <c r="BD60" i="13"/>
  <c r="BD67" i="13"/>
  <c r="AC27" i="13"/>
  <c r="AC16" i="13"/>
  <c r="AC59" i="13"/>
  <c r="AC50" i="13"/>
  <c r="AC14" i="13"/>
  <c r="AC84" i="13"/>
  <c r="AC89" i="13"/>
  <c r="AC45" i="13"/>
  <c r="AC17" i="13"/>
  <c r="AC26" i="13"/>
  <c r="AC34" i="13"/>
  <c r="AC32" i="13"/>
  <c r="BD23" i="13"/>
  <c r="AC80" i="13"/>
  <c r="AC65" i="13"/>
  <c r="BD71" i="13"/>
  <c r="BD88" i="13"/>
  <c r="BD77" i="13"/>
  <c r="AC43" i="13"/>
  <c r="AC47" i="13"/>
  <c r="AC70" i="13"/>
  <c r="J4" i="13"/>
  <c r="W62" i="13"/>
  <c r="Z48" i="13"/>
  <c r="Z61" i="13"/>
  <c r="W78" i="13"/>
  <c r="Z87" i="13"/>
  <c r="W87" i="13"/>
  <c r="Z78" i="13"/>
  <c r="W84" i="13"/>
  <c r="W71" i="13"/>
  <c r="Z71" i="13"/>
  <c r="Z72" i="13"/>
  <c r="W72" i="13"/>
  <c r="W61" i="13"/>
  <c r="W66" i="13"/>
  <c r="Z66" i="13"/>
  <c r="Z62" i="13"/>
  <c r="W70" i="13"/>
  <c r="Z70" i="13"/>
  <c r="Z43" i="13"/>
  <c r="Z54" i="13"/>
  <c r="Z47" i="13"/>
  <c r="W47" i="13"/>
  <c r="W48" i="13"/>
  <c r="W54" i="13"/>
  <c r="W32" i="13"/>
  <c r="Z35" i="13"/>
  <c r="Z27" i="13"/>
  <c r="Z16" i="13"/>
  <c r="Z50" i="13"/>
  <c r="W22" i="13"/>
  <c r="W31" i="13"/>
  <c r="W35" i="13"/>
  <c r="W50" i="13"/>
  <c r="W46" i="13"/>
  <c r="Z32" i="13"/>
  <c r="W30" i="13"/>
  <c r="W15" i="13"/>
  <c r="Z31" i="13"/>
  <c r="Z46" i="13"/>
  <c r="W43" i="13"/>
  <c r="W14" i="13"/>
  <c r="W18" i="13"/>
  <c r="Z22" i="13"/>
  <c r="Z30" i="13"/>
  <c r="Z15" i="13"/>
  <c r="Z14" i="13"/>
  <c r="Z18" i="13"/>
  <c r="W67" i="13"/>
  <c r="W27" i="13"/>
  <c r="W16" i="13"/>
  <c r="AJ83" i="13"/>
  <c r="W55" i="13"/>
  <c r="Z55" i="13"/>
  <c r="W86" i="13"/>
  <c r="Z38" i="13"/>
  <c r="W34" i="13"/>
  <c r="W59" i="13"/>
  <c r="W42" i="13"/>
  <c r="Z42" i="13"/>
  <c r="W10" i="13"/>
  <c r="Z86" i="13"/>
  <c r="W38" i="13"/>
  <c r="W51" i="13"/>
  <c r="Z67" i="13"/>
  <c r="Z59" i="13"/>
  <c r="AJ68" i="13"/>
  <c r="Z26" i="13"/>
  <c r="AU78" i="13"/>
  <c r="AX78" i="13"/>
  <c r="AR78" i="13"/>
  <c r="AO78" i="13"/>
  <c r="BA78" i="13"/>
  <c r="AU60" i="13"/>
  <c r="AO60" i="13"/>
  <c r="AR60" i="13"/>
  <c r="AX60" i="13"/>
  <c r="BA60" i="13"/>
  <c r="BA67" i="13"/>
  <c r="AX67" i="13"/>
  <c r="AO67" i="13"/>
  <c r="AR67" i="13"/>
  <c r="AU67" i="13"/>
  <c r="AU61" i="13"/>
  <c r="AX61" i="13"/>
  <c r="AR61" i="13"/>
  <c r="BA61" i="13"/>
  <c r="AO61" i="13"/>
  <c r="AO71" i="13"/>
  <c r="AR71" i="13"/>
  <c r="BA71" i="13"/>
  <c r="AU71" i="13"/>
  <c r="AX71" i="13"/>
  <c r="BA84" i="13"/>
  <c r="AO84" i="13"/>
  <c r="AX84" i="13"/>
  <c r="AR84" i="13"/>
  <c r="AU84" i="13"/>
  <c r="W26" i="13"/>
  <c r="AO88" i="13"/>
  <c r="AR88" i="13"/>
  <c r="BA88" i="13"/>
  <c r="AU88" i="13"/>
  <c r="AX88" i="13"/>
  <c r="AU77" i="13"/>
  <c r="AX77" i="13"/>
  <c r="AR77" i="13"/>
  <c r="AO77" i="13"/>
  <c r="BA77" i="13"/>
  <c r="AR75" i="13"/>
  <c r="AU75" i="13"/>
  <c r="AO75" i="13"/>
  <c r="AX75" i="13"/>
  <c r="BA75" i="13"/>
  <c r="W20" i="13"/>
  <c r="AO23" i="13"/>
  <c r="AR23" i="13"/>
  <c r="BA23" i="13"/>
  <c r="AU23" i="13"/>
  <c r="AX23" i="13"/>
  <c r="AO87" i="13"/>
  <c r="AR87" i="13"/>
  <c r="BA87" i="13"/>
  <c r="AU87" i="13"/>
  <c r="AX87" i="13"/>
  <c r="AX79" i="13"/>
  <c r="AO79" i="13"/>
  <c r="AR79" i="13"/>
  <c r="AU79" i="13"/>
  <c r="BA79" i="13"/>
  <c r="AO86" i="13"/>
  <c r="BA86" i="13"/>
  <c r="AR86" i="13"/>
  <c r="AU86" i="13"/>
  <c r="AX86" i="13"/>
  <c r="AU62" i="13"/>
  <c r="AX62" i="13"/>
  <c r="AR62" i="13"/>
  <c r="AO62" i="13"/>
  <c r="BA62" i="13"/>
  <c r="BA66" i="13"/>
  <c r="AU66" i="13"/>
  <c r="AO66" i="13"/>
  <c r="AR66" i="13"/>
  <c r="AX66" i="13"/>
  <c r="AO70" i="13"/>
  <c r="BA70" i="13"/>
  <c r="AR70" i="13"/>
  <c r="AU70" i="13"/>
  <c r="AX70" i="13"/>
  <c r="AO72" i="13"/>
  <c r="AR72" i="13"/>
  <c r="AU72" i="13"/>
  <c r="AX72" i="13"/>
  <c r="BA72" i="13"/>
  <c r="AU76" i="13"/>
  <c r="AO76" i="13"/>
  <c r="AR76" i="13"/>
  <c r="AX76" i="13"/>
  <c r="BA76" i="13"/>
  <c r="Z20" i="13"/>
  <c r="Z51" i="13"/>
  <c r="Z10" i="13"/>
  <c r="AR59" i="13"/>
  <c r="AU59" i="13"/>
  <c r="AO59" i="13"/>
  <c r="AX59" i="13"/>
  <c r="BA59" i="13"/>
  <c r="AO39" i="13"/>
  <c r="AR39" i="13"/>
  <c r="BA39" i="13"/>
  <c r="AU39" i="13"/>
  <c r="AX39" i="13"/>
  <c r="Z36" i="13"/>
  <c r="Z34" i="13"/>
  <c r="W36" i="13"/>
  <c r="W41" i="13"/>
  <c r="Z41" i="13"/>
  <c r="Z24" i="13"/>
  <c r="W24" i="13"/>
  <c r="W9" i="13"/>
  <c r="Z9" i="13"/>
  <c r="Z40" i="13"/>
  <c r="W40" i="13"/>
  <c r="Z45" i="13"/>
  <c r="W45" i="13"/>
  <c r="Z64" i="13"/>
  <c r="W64" i="13"/>
  <c r="Z49" i="13"/>
  <c r="W49" i="13"/>
  <c r="Z80" i="13"/>
  <c r="W80" i="13"/>
  <c r="Z81" i="13"/>
  <c r="W81" i="13"/>
  <c r="Z13" i="13"/>
  <c r="W13" i="13"/>
  <c r="Z28" i="13"/>
  <c r="W28" i="13"/>
  <c r="Z17" i="13"/>
  <c r="W17" i="13"/>
  <c r="W73" i="13"/>
  <c r="Z73" i="13"/>
  <c r="Z33" i="13"/>
  <c r="W33" i="13"/>
  <c r="Z85" i="13"/>
  <c r="W85" i="13"/>
  <c r="Z89" i="13"/>
  <c r="W89" i="13"/>
  <c r="Z25" i="13"/>
  <c r="W25" i="13"/>
  <c r="Z69" i="13"/>
  <c r="W69" i="13"/>
  <c r="Z53" i="13"/>
  <c r="W53" i="13"/>
  <c r="Z65" i="13"/>
  <c r="W65" i="13"/>
  <c r="Z21" i="13"/>
  <c r="W21" i="13"/>
  <c r="Z8" i="13"/>
  <c r="W8" i="13"/>
  <c r="T76" i="13"/>
  <c r="T23" i="13"/>
  <c r="T79" i="13"/>
  <c r="T39" i="13"/>
  <c r="J45" i="13"/>
  <c r="J16" i="13"/>
  <c r="J95" i="13"/>
  <c r="J94" i="13"/>
  <c r="J32" i="13"/>
  <c r="J76" i="13"/>
  <c r="J7" i="13"/>
  <c r="J40" i="13"/>
  <c r="J56" i="13"/>
  <c r="J92" i="13"/>
  <c r="J72" i="13"/>
  <c r="J48" i="13"/>
  <c r="J88" i="13"/>
  <c r="J64" i="13"/>
  <c r="J24" i="13"/>
  <c r="J11" i="13"/>
  <c r="J80" i="13"/>
  <c r="J60" i="13"/>
  <c r="J44" i="13"/>
  <c r="J20" i="13"/>
  <c r="J84" i="13"/>
  <c r="J68" i="13"/>
  <c r="J52" i="13"/>
  <c r="J43" i="13"/>
  <c r="J28" i="13"/>
  <c r="J12" i="13"/>
  <c r="J9" i="13"/>
  <c r="J36" i="13"/>
  <c r="J91" i="13"/>
  <c r="J83" i="13"/>
  <c r="J75" i="13"/>
  <c r="J67" i="13"/>
  <c r="J35" i="13"/>
  <c r="J27" i="13"/>
  <c r="J23" i="13"/>
  <c r="J15" i="13"/>
  <c r="J5" i="13"/>
  <c r="J90" i="13"/>
  <c r="J86" i="13"/>
  <c r="J82" i="13"/>
  <c r="J78" i="13"/>
  <c r="J74" i="13"/>
  <c r="J70" i="13"/>
  <c r="J66" i="13"/>
  <c r="J62" i="13"/>
  <c r="J58" i="13"/>
  <c r="J54" i="13"/>
  <c r="J50" i="13"/>
  <c r="J46" i="13"/>
  <c r="J42" i="13"/>
  <c r="J38" i="13"/>
  <c r="J34" i="13"/>
  <c r="J30" i="13"/>
  <c r="J26" i="13"/>
  <c r="J22" i="13"/>
  <c r="J18" i="13"/>
  <c r="J14" i="13"/>
  <c r="J10" i="13"/>
  <c r="J87" i="13"/>
  <c r="J79" i="13"/>
  <c r="J71" i="13"/>
  <c r="J63" i="13"/>
  <c r="J59" i="13"/>
  <c r="J55" i="13"/>
  <c r="J51" i="13"/>
  <c r="J47" i="13"/>
  <c r="J39" i="13"/>
  <c r="J31" i="13"/>
  <c r="J19" i="13"/>
  <c r="J93" i="13"/>
  <c r="J89" i="13"/>
  <c r="J85" i="13"/>
  <c r="J81" i="13"/>
  <c r="J77" i="13"/>
  <c r="J73" i="13"/>
  <c r="J69" i="13"/>
  <c r="J65" i="13"/>
  <c r="J61" i="13"/>
  <c r="J57" i="13"/>
  <c r="J53" i="13"/>
  <c r="J49" i="13"/>
  <c r="J41" i="13"/>
  <c r="J37" i="13"/>
  <c r="J33" i="13"/>
  <c r="J29" i="13"/>
  <c r="J25" i="13"/>
  <c r="J21" i="13"/>
  <c r="J17" i="13"/>
  <c r="J13" i="13"/>
  <c r="J8" i="13"/>
  <c r="J6" i="13"/>
  <c r="R74" i="13" l="1"/>
  <c r="P74" i="13" s="1"/>
  <c r="AJ74" i="13"/>
  <c r="AJ63" i="13"/>
  <c r="R7" i="13"/>
  <c r="AB57" i="13"/>
  <c r="V57" i="13"/>
  <c r="Y57" i="13"/>
  <c r="M57" i="13"/>
  <c r="S94" i="13"/>
  <c r="S5" i="13"/>
  <c r="S4" i="13"/>
  <c r="S95" i="13"/>
  <c r="S93" i="13"/>
  <c r="S6" i="13"/>
  <c r="R63" i="13"/>
  <c r="P63" i="13" s="1"/>
  <c r="U63" i="13" s="1"/>
  <c r="AD63" i="13" s="1"/>
  <c r="AA58" i="13"/>
  <c r="X58" i="13"/>
  <c r="AD58" i="13"/>
  <c r="AD83" i="13"/>
  <c r="X83" i="13"/>
  <c r="AA83" i="13"/>
  <c r="X68" i="13"/>
  <c r="AA68" i="13"/>
  <c r="AD68" i="13"/>
  <c r="AC39" i="13"/>
  <c r="AC23" i="13"/>
  <c r="AC76" i="13"/>
  <c r="AC79" i="13"/>
  <c r="Z23" i="13"/>
  <c r="W23" i="13"/>
  <c r="Z79" i="13"/>
  <c r="W79" i="13"/>
  <c r="Z76" i="13"/>
  <c r="W76" i="13"/>
  <c r="Z39" i="13"/>
  <c r="W39" i="13"/>
  <c r="X63" i="13" l="1"/>
  <c r="R57" i="13"/>
  <c r="AA63" i="13"/>
  <c r="P57" i="13"/>
  <c r="Y6" i="13"/>
  <c r="V6" i="13"/>
  <c r="AB6" i="13"/>
  <c r="M6" i="13"/>
  <c r="V93" i="13"/>
  <c r="M93" i="13"/>
  <c r="Y93" i="13"/>
  <c r="AB93" i="13"/>
  <c r="Y95" i="13"/>
  <c r="AB95" i="13"/>
  <c r="V95" i="13"/>
  <c r="M95" i="13"/>
  <c r="AB4" i="13"/>
  <c r="Y4" i="13"/>
  <c r="S3" i="13"/>
  <c r="M4" i="13"/>
  <c r="V4" i="13"/>
  <c r="AB5" i="13"/>
  <c r="M5" i="13"/>
  <c r="V5" i="13"/>
  <c r="Y5" i="13"/>
  <c r="AB94" i="13"/>
  <c r="V94" i="13"/>
  <c r="M94" i="13"/>
  <c r="Y94" i="13"/>
  <c r="U74" i="13"/>
  <c r="AJ44" i="13"/>
  <c r="AJ52" i="13"/>
  <c r="HU11" i="6" l="1"/>
  <c r="HD19" i="6"/>
  <c r="HU8" i="6"/>
  <c r="HU10" i="6"/>
  <c r="HU14" i="6"/>
  <c r="HU17" i="6"/>
  <c r="HU6" i="6"/>
  <c r="HU16" i="6"/>
  <c r="HU12" i="6"/>
  <c r="HU7" i="6"/>
  <c r="HU15" i="6"/>
  <c r="HU13" i="6"/>
  <c r="HU9" i="6"/>
  <c r="HC10" i="6"/>
  <c r="HH10" i="6"/>
  <c r="HD10" i="6"/>
  <c r="HI10" i="6"/>
  <c r="HF10" i="6"/>
  <c r="HA10" i="6"/>
  <c r="HC14" i="6"/>
  <c r="HH14" i="6"/>
  <c r="HD14" i="6"/>
  <c r="HI14" i="6"/>
  <c r="HF14" i="6"/>
  <c r="HA14" i="6"/>
  <c r="HH18" i="6"/>
  <c r="HA18" i="6"/>
  <c r="HA19" i="6"/>
  <c r="HF8" i="6"/>
  <c r="HA8" i="6"/>
  <c r="HC8" i="6"/>
  <c r="HH8" i="6"/>
  <c r="HD8" i="6"/>
  <c r="HI8" i="6"/>
  <c r="HF12" i="6"/>
  <c r="HA12" i="6"/>
  <c r="HC12" i="6"/>
  <c r="HH12" i="6"/>
  <c r="HD12" i="6"/>
  <c r="HI12" i="6"/>
  <c r="HD7" i="6"/>
  <c r="HI7" i="6"/>
  <c r="HF7" i="6"/>
  <c r="HA7" i="6"/>
  <c r="HH7" i="6"/>
  <c r="HC7" i="6"/>
  <c r="HD15" i="6"/>
  <c r="HI15" i="6"/>
  <c r="HF15" i="6"/>
  <c r="HA15" i="6"/>
  <c r="HC15" i="6"/>
  <c r="HH15" i="6"/>
  <c r="HD11" i="6"/>
  <c r="HI11" i="6"/>
  <c r="HF11" i="6"/>
  <c r="HA11" i="6"/>
  <c r="HC11" i="6"/>
  <c r="HH11" i="6"/>
  <c r="HC6" i="6"/>
  <c r="HH6" i="6"/>
  <c r="HD6" i="6"/>
  <c r="HI6" i="6"/>
  <c r="HF6" i="6"/>
  <c r="HA6" i="6"/>
  <c r="HA13" i="6"/>
  <c r="HC13" i="6"/>
  <c r="HH13" i="6"/>
  <c r="HD13" i="6"/>
  <c r="HI13" i="6"/>
  <c r="HF13" i="6"/>
  <c r="HA17" i="6"/>
  <c r="HC17" i="6"/>
  <c r="HH17" i="6"/>
  <c r="HD17" i="6"/>
  <c r="HI17" i="6"/>
  <c r="HF17" i="6"/>
  <c r="HF16" i="6"/>
  <c r="HA16" i="6"/>
  <c r="HC16" i="6"/>
  <c r="HH16" i="6"/>
  <c r="HI16" i="6"/>
  <c r="HD16" i="6"/>
  <c r="HA9" i="6"/>
  <c r="HC9" i="6"/>
  <c r="HH9" i="6"/>
  <c r="HD9" i="6"/>
  <c r="HI9" i="6"/>
  <c r="HF9" i="6"/>
  <c r="GA11" i="6"/>
  <c r="GB11" i="6"/>
  <c r="GF11" i="6"/>
  <c r="GJ11" i="6"/>
  <c r="GN11" i="6"/>
  <c r="GR11" i="6"/>
  <c r="GV11" i="6"/>
  <c r="GC11" i="6"/>
  <c r="GH11" i="6"/>
  <c r="GM11" i="6"/>
  <c r="GS11" i="6"/>
  <c r="GX11" i="6"/>
  <c r="GD11" i="6"/>
  <c r="GI11" i="6"/>
  <c r="GO11" i="6"/>
  <c r="GT11" i="6"/>
  <c r="GE11" i="6"/>
  <c r="GK11" i="6"/>
  <c r="GP11" i="6"/>
  <c r="GU11" i="6"/>
  <c r="GQ11" i="6"/>
  <c r="GW11" i="6"/>
  <c r="GG11" i="6"/>
  <c r="GL11" i="6"/>
  <c r="GB18" i="6"/>
  <c r="GF18" i="6"/>
  <c r="GJ18" i="6"/>
  <c r="GN18" i="6"/>
  <c r="GR18" i="6"/>
  <c r="GV18" i="6"/>
  <c r="GE18" i="6"/>
  <c r="GK18" i="6"/>
  <c r="GP18" i="6"/>
  <c r="GU18" i="6"/>
  <c r="GA18" i="6"/>
  <c r="GG18" i="6"/>
  <c r="GL18" i="6"/>
  <c r="GQ18" i="6"/>
  <c r="GW18" i="6"/>
  <c r="GC18" i="6"/>
  <c r="GH18" i="6"/>
  <c r="GM18" i="6"/>
  <c r="GS18" i="6"/>
  <c r="GX18" i="6"/>
  <c r="GT18" i="6"/>
  <c r="GD18" i="6"/>
  <c r="GI18" i="6"/>
  <c r="GO18" i="6"/>
  <c r="GB19" i="6"/>
  <c r="GC19" i="6"/>
  <c r="GG19" i="6"/>
  <c r="GK19" i="6"/>
  <c r="GO19" i="6"/>
  <c r="GS19" i="6"/>
  <c r="GW19" i="6"/>
  <c r="GD19" i="6"/>
  <c r="GH19" i="6"/>
  <c r="GL19" i="6"/>
  <c r="GP19" i="6"/>
  <c r="GT19" i="6"/>
  <c r="GX19" i="6"/>
  <c r="GE19" i="6"/>
  <c r="GI19" i="6"/>
  <c r="GM19" i="6"/>
  <c r="GQ19" i="6"/>
  <c r="GU19" i="6"/>
  <c r="GN19" i="6"/>
  <c r="GA19" i="6"/>
  <c r="GR19" i="6"/>
  <c r="GF19" i="6"/>
  <c r="GV19" i="6"/>
  <c r="GJ19" i="6"/>
  <c r="GA8" i="6"/>
  <c r="GE8" i="6"/>
  <c r="GI8" i="6"/>
  <c r="GM8" i="6"/>
  <c r="GQ8" i="6"/>
  <c r="GU8" i="6"/>
  <c r="GB8" i="6"/>
  <c r="GF8" i="6"/>
  <c r="GJ8" i="6"/>
  <c r="GN8" i="6"/>
  <c r="GR8" i="6"/>
  <c r="GV8" i="6"/>
  <c r="GC8" i="6"/>
  <c r="GK8" i="6"/>
  <c r="GS8" i="6"/>
  <c r="GD8" i="6"/>
  <c r="GL8" i="6"/>
  <c r="GT8" i="6"/>
  <c r="GG8" i="6"/>
  <c r="GO8" i="6"/>
  <c r="GW8" i="6"/>
  <c r="GH8" i="6"/>
  <c r="GP8" i="6"/>
  <c r="GX8" i="6"/>
  <c r="GB17" i="6"/>
  <c r="GF17" i="6"/>
  <c r="GJ17" i="6"/>
  <c r="GN17" i="6"/>
  <c r="GR17" i="6"/>
  <c r="GV17" i="6"/>
  <c r="GC17" i="6"/>
  <c r="GH17" i="6"/>
  <c r="GM17" i="6"/>
  <c r="GS17" i="6"/>
  <c r="GX17" i="6"/>
  <c r="GD17" i="6"/>
  <c r="GI17" i="6"/>
  <c r="GO17" i="6"/>
  <c r="GT17" i="6"/>
  <c r="GE17" i="6"/>
  <c r="GK17" i="6"/>
  <c r="GP17" i="6"/>
  <c r="GU17" i="6"/>
  <c r="GA17" i="6"/>
  <c r="GW17" i="6"/>
  <c r="GG17" i="6"/>
  <c r="GL17" i="6"/>
  <c r="GQ17" i="6"/>
  <c r="GA10" i="6"/>
  <c r="GE10" i="6"/>
  <c r="GI10" i="6"/>
  <c r="GM10" i="6"/>
  <c r="GQ10" i="6"/>
  <c r="GU10" i="6"/>
  <c r="GB10" i="6"/>
  <c r="GF10" i="6"/>
  <c r="GJ10" i="6"/>
  <c r="GN10" i="6"/>
  <c r="GR10" i="6"/>
  <c r="GV10" i="6"/>
  <c r="GC10" i="6"/>
  <c r="GK10" i="6"/>
  <c r="GS10" i="6"/>
  <c r="GD10" i="6"/>
  <c r="GL10" i="6"/>
  <c r="GT10" i="6"/>
  <c r="GG10" i="6"/>
  <c r="GO10" i="6"/>
  <c r="GW10" i="6"/>
  <c r="GP10" i="6"/>
  <c r="GX10" i="6"/>
  <c r="GH10" i="6"/>
  <c r="GA6" i="6"/>
  <c r="GE6" i="6"/>
  <c r="GI6" i="6"/>
  <c r="GM6" i="6"/>
  <c r="GQ6" i="6"/>
  <c r="GU6" i="6"/>
  <c r="GB6" i="6"/>
  <c r="GF6" i="6"/>
  <c r="GJ6" i="6"/>
  <c r="GN6" i="6"/>
  <c r="GR6" i="6"/>
  <c r="GV6" i="6"/>
  <c r="GC6" i="6"/>
  <c r="GK6" i="6"/>
  <c r="GS6" i="6"/>
  <c r="GD6" i="6"/>
  <c r="GL6" i="6"/>
  <c r="GT6" i="6"/>
  <c r="GG6" i="6"/>
  <c r="GO6" i="6"/>
  <c r="GW6" i="6"/>
  <c r="GP6" i="6"/>
  <c r="GX6" i="6"/>
  <c r="GH6" i="6"/>
  <c r="GB16" i="6"/>
  <c r="GF16" i="6"/>
  <c r="GJ16" i="6"/>
  <c r="GN16" i="6"/>
  <c r="GR16" i="6"/>
  <c r="GV16" i="6"/>
  <c r="GE16" i="6"/>
  <c r="GK16" i="6"/>
  <c r="GP16" i="6"/>
  <c r="GU16" i="6"/>
  <c r="GA16" i="6"/>
  <c r="GG16" i="6"/>
  <c r="GL16" i="6"/>
  <c r="GQ16" i="6"/>
  <c r="GW16" i="6"/>
  <c r="GC16" i="6"/>
  <c r="GH16" i="6"/>
  <c r="GM16" i="6"/>
  <c r="GS16" i="6"/>
  <c r="GX16" i="6"/>
  <c r="GD16" i="6"/>
  <c r="GI16" i="6"/>
  <c r="GO16" i="6"/>
  <c r="GT16" i="6"/>
  <c r="GB14" i="6"/>
  <c r="GF14" i="6"/>
  <c r="GJ14" i="6"/>
  <c r="GN14" i="6"/>
  <c r="GR14" i="6"/>
  <c r="GV14" i="6"/>
  <c r="GE14" i="6"/>
  <c r="GK14" i="6"/>
  <c r="GP14" i="6"/>
  <c r="GU14" i="6"/>
  <c r="GA14" i="6"/>
  <c r="GG14" i="6"/>
  <c r="GL14" i="6"/>
  <c r="GQ14" i="6"/>
  <c r="GW14" i="6"/>
  <c r="GC14" i="6"/>
  <c r="GH14" i="6"/>
  <c r="GM14" i="6"/>
  <c r="GS14" i="6"/>
  <c r="GX14" i="6"/>
  <c r="GI14" i="6"/>
  <c r="GO14" i="6"/>
  <c r="GT14" i="6"/>
  <c r="GD14" i="6"/>
  <c r="GB12" i="6"/>
  <c r="GF12" i="6"/>
  <c r="GJ12" i="6"/>
  <c r="GN12" i="6"/>
  <c r="GR12" i="6"/>
  <c r="GV12" i="6"/>
  <c r="GE12" i="6"/>
  <c r="GK12" i="6"/>
  <c r="GP12" i="6"/>
  <c r="GU12" i="6"/>
  <c r="GA12" i="6"/>
  <c r="GG12" i="6"/>
  <c r="GL12" i="6"/>
  <c r="GQ12" i="6"/>
  <c r="GW12" i="6"/>
  <c r="GC12" i="6"/>
  <c r="GH12" i="6"/>
  <c r="GM12" i="6"/>
  <c r="GS12" i="6"/>
  <c r="GX12" i="6"/>
  <c r="GO12" i="6"/>
  <c r="GT12" i="6"/>
  <c r="GD12" i="6"/>
  <c r="GI12" i="6"/>
  <c r="GA7" i="6"/>
  <c r="GE7" i="6"/>
  <c r="GI7" i="6"/>
  <c r="GM7" i="6"/>
  <c r="GQ7" i="6"/>
  <c r="GU7" i="6"/>
  <c r="GB7" i="6"/>
  <c r="GF7" i="6"/>
  <c r="GJ7" i="6"/>
  <c r="GN7" i="6"/>
  <c r="GR7" i="6"/>
  <c r="GV7" i="6"/>
  <c r="GC7" i="6"/>
  <c r="GK7" i="6"/>
  <c r="GS7" i="6"/>
  <c r="GD7" i="6"/>
  <c r="GL7" i="6"/>
  <c r="GT7" i="6"/>
  <c r="GG7" i="6"/>
  <c r="GO7" i="6"/>
  <c r="GW7" i="6"/>
  <c r="GX7" i="6"/>
  <c r="GH7" i="6"/>
  <c r="GP7" i="6"/>
  <c r="GB15" i="6"/>
  <c r="GF15" i="6"/>
  <c r="GJ15" i="6"/>
  <c r="GN15" i="6"/>
  <c r="GR15" i="6"/>
  <c r="GV15" i="6"/>
  <c r="GC15" i="6"/>
  <c r="GH15" i="6"/>
  <c r="GM15" i="6"/>
  <c r="GS15" i="6"/>
  <c r="GX15" i="6"/>
  <c r="GD15" i="6"/>
  <c r="GI15" i="6"/>
  <c r="GO15" i="6"/>
  <c r="GT15" i="6"/>
  <c r="GE15" i="6"/>
  <c r="GK15" i="6"/>
  <c r="GP15" i="6"/>
  <c r="GU15" i="6"/>
  <c r="GG15" i="6"/>
  <c r="GL15" i="6"/>
  <c r="GQ15" i="6"/>
  <c r="GA15" i="6"/>
  <c r="GW15" i="6"/>
  <c r="GB13" i="6"/>
  <c r="GF13" i="6"/>
  <c r="GJ13" i="6"/>
  <c r="GN13" i="6"/>
  <c r="GR13" i="6"/>
  <c r="GV13" i="6"/>
  <c r="GC13" i="6"/>
  <c r="GH13" i="6"/>
  <c r="GM13" i="6"/>
  <c r="GS13" i="6"/>
  <c r="GX13" i="6"/>
  <c r="GD13" i="6"/>
  <c r="GI13" i="6"/>
  <c r="GO13" i="6"/>
  <c r="GT13" i="6"/>
  <c r="GE13" i="6"/>
  <c r="GK13" i="6"/>
  <c r="GP13" i="6"/>
  <c r="GU13" i="6"/>
  <c r="GL13" i="6"/>
  <c r="GQ13" i="6"/>
  <c r="GA13" i="6"/>
  <c r="GW13" i="6"/>
  <c r="GG13" i="6"/>
  <c r="GA9" i="6"/>
  <c r="GE9" i="6"/>
  <c r="GI9" i="6"/>
  <c r="GM9" i="6"/>
  <c r="GQ9" i="6"/>
  <c r="GU9" i="6"/>
  <c r="GB9" i="6"/>
  <c r="GF9" i="6"/>
  <c r="GJ9" i="6"/>
  <c r="GN9" i="6"/>
  <c r="GR9" i="6"/>
  <c r="GV9" i="6"/>
  <c r="GC9" i="6"/>
  <c r="GK9" i="6"/>
  <c r="GS9" i="6"/>
  <c r="GD9" i="6"/>
  <c r="GL9" i="6"/>
  <c r="GT9" i="6"/>
  <c r="GG9" i="6"/>
  <c r="GO9" i="6"/>
  <c r="GW9" i="6"/>
  <c r="GH9" i="6"/>
  <c r="GP9" i="6"/>
  <c r="GX9" i="6"/>
  <c r="FF18" i="6"/>
  <c r="HG18" i="6" s="1"/>
  <c r="FF19" i="6"/>
  <c r="HG19" i="6" s="1"/>
  <c r="FF8" i="6"/>
  <c r="HG8" i="6" s="1"/>
  <c r="FF10" i="6"/>
  <c r="HG10" i="6" s="1"/>
  <c r="FF14" i="6"/>
  <c r="HG14" i="6" s="1"/>
  <c r="FF11" i="6"/>
  <c r="HG11" i="6" s="1"/>
  <c r="FF17" i="6"/>
  <c r="HG17" i="6" s="1"/>
  <c r="FF6" i="6"/>
  <c r="HG6" i="6" s="1"/>
  <c r="FF16" i="6"/>
  <c r="HG16" i="6" s="1"/>
  <c r="FF12" i="6"/>
  <c r="HG12" i="6" s="1"/>
  <c r="FF7" i="6"/>
  <c r="HG7" i="6" s="1"/>
  <c r="FF15" i="6"/>
  <c r="HG15" i="6" s="1"/>
  <c r="FF13" i="6"/>
  <c r="HG13" i="6" s="1"/>
  <c r="FF9" i="6"/>
  <c r="HG9" i="6" s="1"/>
  <c r="T58" i="13"/>
  <c r="T91" i="13"/>
  <c r="T83" i="13"/>
  <c r="T74" i="13"/>
  <c r="T82" i="13"/>
  <c r="T68" i="13"/>
  <c r="T90" i="13"/>
  <c r="T92" i="13"/>
  <c r="T63" i="13"/>
  <c r="AA74" i="13"/>
  <c r="AD74" i="13"/>
  <c r="X74" i="13"/>
  <c r="AJ19" i="13"/>
  <c r="AJ12" i="13"/>
  <c r="AJ29" i="13"/>
  <c r="AJ37" i="13"/>
  <c r="HF19" i="6" l="1"/>
  <c r="HF18" i="6"/>
  <c r="HC18" i="6"/>
  <c r="HU19" i="6"/>
  <c r="HH19" i="6"/>
  <c r="HI19" i="6"/>
  <c r="HI18" i="6"/>
  <c r="HC19" i="6"/>
  <c r="HD18" i="6"/>
  <c r="HU18" i="6"/>
  <c r="M63" i="13"/>
  <c r="U67" i="13"/>
  <c r="U64" i="13"/>
  <c r="Z63" i="13"/>
  <c r="U65" i="13"/>
  <c r="U66" i="13"/>
  <c r="W63" i="13"/>
  <c r="AC63" i="13"/>
  <c r="AC92" i="13"/>
  <c r="M92" i="13"/>
  <c r="Z92" i="13"/>
  <c r="W92" i="13"/>
  <c r="Z90" i="13"/>
  <c r="W90" i="13"/>
  <c r="AC90" i="13"/>
  <c r="M90" i="13"/>
  <c r="M68" i="13"/>
  <c r="Z68" i="13"/>
  <c r="W68" i="13"/>
  <c r="AC68" i="13"/>
  <c r="U70" i="13"/>
  <c r="U71" i="13"/>
  <c r="U72" i="13"/>
  <c r="U69" i="13"/>
  <c r="U73" i="13"/>
  <c r="AC82" i="13"/>
  <c r="Z82" i="13"/>
  <c r="W82" i="13"/>
  <c r="M82" i="13"/>
  <c r="U79" i="13"/>
  <c r="U81" i="13"/>
  <c r="U75" i="13"/>
  <c r="U78" i="13"/>
  <c r="W74" i="13"/>
  <c r="Z74" i="13"/>
  <c r="AC74" i="13"/>
  <c r="U76" i="13"/>
  <c r="U80" i="13"/>
  <c r="U77" i="13"/>
  <c r="M83" i="13"/>
  <c r="AC83" i="13"/>
  <c r="U84" i="13"/>
  <c r="W83" i="13"/>
  <c r="U88" i="13"/>
  <c r="U85" i="13"/>
  <c r="U89" i="13"/>
  <c r="U86" i="13"/>
  <c r="U87" i="13"/>
  <c r="Z83" i="13"/>
  <c r="AC91" i="13"/>
  <c r="M91" i="13"/>
  <c r="Z91" i="13"/>
  <c r="W91" i="13"/>
  <c r="M58" i="13"/>
  <c r="U59" i="13"/>
  <c r="AC58" i="13"/>
  <c r="U60" i="13"/>
  <c r="U61" i="13"/>
  <c r="Z58" i="13"/>
  <c r="U62" i="13"/>
  <c r="W58" i="13"/>
  <c r="M74" i="13"/>
  <c r="AJ58" i="13"/>
  <c r="M89" i="13" l="1"/>
  <c r="AA89" i="13"/>
  <c r="AD89" i="13"/>
  <c r="X89" i="13"/>
  <c r="M79" i="13"/>
  <c r="AA79" i="13"/>
  <c r="AD79" i="13"/>
  <c r="X79" i="13"/>
  <c r="M85" i="13"/>
  <c r="AA85" i="13"/>
  <c r="X85" i="13"/>
  <c r="AD85" i="13"/>
  <c r="M62" i="13"/>
  <c r="AD62" i="13"/>
  <c r="X62" i="13"/>
  <c r="AA62" i="13"/>
  <c r="M88" i="13"/>
  <c r="AD88" i="13"/>
  <c r="X88" i="13"/>
  <c r="AA88" i="13"/>
  <c r="M61" i="13"/>
  <c r="AA61" i="13"/>
  <c r="AD61" i="13"/>
  <c r="X61" i="13"/>
  <c r="M84" i="13"/>
  <c r="X84" i="13"/>
  <c r="AD84" i="13"/>
  <c r="AA84" i="13"/>
  <c r="M60" i="13"/>
  <c r="AA60" i="13"/>
  <c r="AD60" i="13"/>
  <c r="X60" i="13"/>
  <c r="M73" i="13"/>
  <c r="AA73" i="13"/>
  <c r="AD73" i="13"/>
  <c r="X73" i="13"/>
  <c r="M69" i="13"/>
  <c r="X69" i="13"/>
  <c r="AD69" i="13"/>
  <c r="AA69" i="13"/>
  <c r="M59" i="13"/>
  <c r="AD59" i="13"/>
  <c r="X59" i="13"/>
  <c r="AA59" i="13"/>
  <c r="M77" i="13"/>
  <c r="AD77" i="13"/>
  <c r="X77" i="13"/>
  <c r="AA77" i="13"/>
  <c r="M72" i="13"/>
  <c r="X72" i="13"/>
  <c r="AA72" i="13"/>
  <c r="AD72" i="13"/>
  <c r="M80" i="13"/>
  <c r="X80" i="13"/>
  <c r="AD80" i="13"/>
  <c r="AA80" i="13"/>
  <c r="M71" i="13"/>
  <c r="X71" i="13"/>
  <c r="AD71" i="13"/>
  <c r="AA71" i="13"/>
  <c r="M76" i="13"/>
  <c r="X76" i="13"/>
  <c r="AA76" i="13"/>
  <c r="AD76" i="13"/>
  <c r="M66" i="13"/>
  <c r="AA66" i="13"/>
  <c r="AD66" i="13"/>
  <c r="X66" i="13"/>
  <c r="M70" i="13"/>
  <c r="AD70" i="13"/>
  <c r="X70" i="13"/>
  <c r="AA70" i="13"/>
  <c r="M65" i="13"/>
  <c r="AD65" i="13"/>
  <c r="AA65" i="13"/>
  <c r="X65" i="13"/>
  <c r="M64" i="13"/>
  <c r="AA64" i="13"/>
  <c r="X64" i="13"/>
  <c r="AD64" i="13"/>
  <c r="M78" i="13"/>
  <c r="AA78" i="13"/>
  <c r="X78" i="13"/>
  <c r="AD78" i="13"/>
  <c r="M67" i="13"/>
  <c r="AD67" i="13"/>
  <c r="X67" i="13"/>
  <c r="AA67" i="13"/>
  <c r="M87" i="13"/>
  <c r="AA87" i="13"/>
  <c r="AD87" i="13"/>
  <c r="X87" i="13"/>
  <c r="M75" i="13"/>
  <c r="X75" i="13"/>
  <c r="AA75" i="13"/>
  <c r="AD75" i="13"/>
  <c r="M86" i="13"/>
  <c r="AA86" i="13"/>
  <c r="X86" i="13"/>
  <c r="AD86" i="13"/>
  <c r="M81" i="13"/>
  <c r="AA81" i="13"/>
  <c r="X81" i="13"/>
  <c r="AD81" i="13"/>
  <c r="AJ57" i="13"/>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2" i="5"/>
  <c r="AH92" i="13" l="1"/>
  <c r="AH91" i="13"/>
  <c r="AH90" i="13"/>
  <c r="AH74" i="13"/>
  <c r="AM74" i="13" s="1"/>
  <c r="BE74" i="13" s="1"/>
  <c r="AH83" i="13"/>
  <c r="AM83" i="13" s="1"/>
  <c r="BE83" i="13" s="1"/>
  <c r="AH82" i="13"/>
  <c r="AH68" i="13"/>
  <c r="AM68" i="13" s="1"/>
  <c r="BE68" i="13" s="1"/>
  <c r="AH63" i="13"/>
  <c r="AM63" i="13" s="1"/>
  <c r="BE63" i="13" s="1"/>
  <c r="AH58" i="13"/>
  <c r="AM58" i="13" s="1"/>
  <c r="BE58" i="13" s="1"/>
  <c r="BB68" i="13" l="1"/>
  <c r="AY68" i="13"/>
  <c r="AP68" i="13"/>
  <c r="AS68" i="13"/>
  <c r="AV68" i="13"/>
  <c r="BB83" i="13"/>
  <c r="AS83" i="13"/>
  <c r="AV83" i="13"/>
  <c r="AY83" i="13"/>
  <c r="AP83" i="13"/>
  <c r="AS74" i="13"/>
  <c r="AP74" i="13"/>
  <c r="AV74" i="13"/>
  <c r="AY74" i="13"/>
  <c r="BB74" i="13"/>
  <c r="AV63" i="13"/>
  <c r="AY63" i="13"/>
  <c r="AS63" i="13"/>
  <c r="BB63" i="13"/>
  <c r="AP63" i="13"/>
  <c r="AS58" i="13"/>
  <c r="AP58" i="13"/>
  <c r="AV58" i="13"/>
  <c r="AY58" i="13"/>
  <c r="BB58" i="13"/>
  <c r="AH57" i="13"/>
  <c r="R6" i="13" l="1"/>
  <c r="P12" i="13" s="1"/>
  <c r="P56" i="13" l="1"/>
  <c r="P19" i="13"/>
  <c r="P37" i="13"/>
  <c r="U12" i="13"/>
  <c r="P44" i="13"/>
  <c r="P7" i="13"/>
  <c r="U7" i="13" s="1"/>
  <c r="P52" i="13"/>
  <c r="P29" i="13"/>
  <c r="U29" i="13" l="1"/>
  <c r="U52" i="13"/>
  <c r="P6" i="13"/>
  <c r="T12" i="13" s="1"/>
  <c r="M12" i="13" s="1"/>
  <c r="U37" i="13"/>
  <c r="U44" i="13"/>
  <c r="U19" i="13"/>
  <c r="X12" i="13"/>
  <c r="AD12" i="13"/>
  <c r="AA12" i="13"/>
  <c r="AD19" i="13" l="1"/>
  <c r="AA19" i="13"/>
  <c r="X19" i="13"/>
  <c r="T37" i="13"/>
  <c r="M37" i="13" s="1"/>
  <c r="X52" i="13"/>
  <c r="AA52" i="13"/>
  <c r="AD52" i="13"/>
  <c r="AD44" i="13"/>
  <c r="AA44" i="13"/>
  <c r="X44" i="13"/>
  <c r="T44" i="13"/>
  <c r="M44" i="13" s="1"/>
  <c r="T7" i="13"/>
  <c r="M7" i="13" s="1"/>
  <c r="T29" i="13"/>
  <c r="M29" i="13" s="1"/>
  <c r="U13" i="13"/>
  <c r="M13" i="13" s="1"/>
  <c r="U14" i="13"/>
  <c r="M14" i="13" s="1"/>
  <c r="W12" i="13"/>
  <c r="U18" i="13"/>
  <c r="M18" i="13" s="1"/>
  <c r="U16" i="13"/>
  <c r="M16" i="13" s="1"/>
  <c r="Z12" i="13"/>
  <c r="U17" i="13"/>
  <c r="M17" i="13" s="1"/>
  <c r="U15" i="13"/>
  <c r="M15" i="13" s="1"/>
  <c r="AC12" i="13"/>
  <c r="T52" i="13"/>
  <c r="M52" i="13" s="1"/>
  <c r="T56" i="13"/>
  <c r="M56" i="13" s="1"/>
  <c r="T19" i="13"/>
  <c r="M19" i="13" s="1"/>
  <c r="X37" i="13"/>
  <c r="AA37" i="13"/>
  <c r="AD37" i="13"/>
  <c r="X7" i="13"/>
  <c r="AD7" i="13"/>
  <c r="AA7" i="13"/>
  <c r="AA29" i="13"/>
  <c r="AD29" i="13"/>
  <c r="X29" i="13"/>
  <c r="U10" i="13" l="1"/>
  <c r="M10" i="13" s="1"/>
  <c r="U8" i="13"/>
  <c r="M8" i="13" s="1"/>
  <c r="U9" i="13"/>
  <c r="M9" i="13" s="1"/>
  <c r="U11" i="13"/>
  <c r="M11" i="13" s="1"/>
  <c r="AC52" i="13"/>
  <c r="Z52" i="13"/>
  <c r="U55" i="13"/>
  <c r="M55" i="13" s="1"/>
  <c r="U53" i="13"/>
  <c r="M53" i="13" s="1"/>
  <c r="U54" i="13"/>
  <c r="M54" i="13" s="1"/>
  <c r="W52" i="13"/>
  <c r="Z56" i="13"/>
  <c r="W56" i="13"/>
  <c r="AC56" i="13"/>
  <c r="AA17" i="13"/>
  <c r="AD17" i="13"/>
  <c r="X17" i="13"/>
  <c r="T3" i="13"/>
  <c r="AC7" i="13"/>
  <c r="W7" i="13"/>
  <c r="Z7" i="13"/>
  <c r="U43" i="13"/>
  <c r="M43" i="13" s="1"/>
  <c r="Z37" i="13"/>
  <c r="U38" i="13"/>
  <c r="M38" i="13" s="1"/>
  <c r="AC37" i="13"/>
  <c r="U41" i="13"/>
  <c r="M41" i="13" s="1"/>
  <c r="U42" i="13"/>
  <c r="M42" i="13" s="1"/>
  <c r="U40" i="13"/>
  <c r="M40" i="13" s="1"/>
  <c r="U39" i="13"/>
  <c r="M39" i="13" s="1"/>
  <c r="W37" i="13"/>
  <c r="U51" i="13"/>
  <c r="M51" i="13" s="1"/>
  <c r="U47" i="13"/>
  <c r="M47" i="13" s="1"/>
  <c r="U49" i="13"/>
  <c r="M49" i="13" s="1"/>
  <c r="U50" i="13"/>
  <c r="M50" i="13" s="1"/>
  <c r="U45" i="13"/>
  <c r="M45" i="13" s="1"/>
  <c r="U48" i="13"/>
  <c r="M48" i="13" s="1"/>
  <c r="U46" i="13"/>
  <c r="M46" i="13" s="1"/>
  <c r="Z44" i="13"/>
  <c r="AC44" i="13"/>
  <c r="W44" i="13"/>
  <c r="AD16" i="13"/>
  <c r="X16" i="13"/>
  <c r="AA16" i="13"/>
  <c r="AD13" i="13"/>
  <c r="X13" i="13"/>
  <c r="AA13" i="13"/>
  <c r="AD14" i="13"/>
  <c r="AA14" i="13"/>
  <c r="X14" i="13"/>
  <c r="U23" i="13"/>
  <c r="M23" i="13" s="1"/>
  <c r="U24" i="13"/>
  <c r="M24" i="13" s="1"/>
  <c r="U21" i="13"/>
  <c r="M21" i="13" s="1"/>
  <c r="U20" i="13"/>
  <c r="M20" i="13" s="1"/>
  <c r="U22" i="13"/>
  <c r="M22" i="13" s="1"/>
  <c r="U27" i="13"/>
  <c r="M27" i="13" s="1"/>
  <c r="U28" i="13"/>
  <c r="M28" i="13" s="1"/>
  <c r="U26" i="13"/>
  <c r="M26" i="13" s="1"/>
  <c r="U25" i="13"/>
  <c r="M25" i="13" s="1"/>
  <c r="Z19" i="13"/>
  <c r="W19" i="13"/>
  <c r="AC19" i="13"/>
  <c r="AD15" i="13"/>
  <c r="AA15" i="13"/>
  <c r="X15" i="13"/>
  <c r="AA18" i="13"/>
  <c r="X18" i="13"/>
  <c r="AD18" i="13"/>
  <c r="U30" i="13"/>
  <c r="M30" i="13" s="1"/>
  <c r="U31" i="13"/>
  <c r="M31" i="13" s="1"/>
  <c r="U36" i="13"/>
  <c r="M36" i="13" s="1"/>
  <c r="U35" i="13"/>
  <c r="M35" i="13" s="1"/>
  <c r="AC29" i="13"/>
  <c r="U32" i="13"/>
  <c r="M32" i="13" s="1"/>
  <c r="W29" i="13"/>
  <c r="U33" i="13"/>
  <c r="M33" i="13" s="1"/>
  <c r="U34" i="13"/>
  <c r="M34" i="13" s="1"/>
  <c r="Z29" i="13"/>
  <c r="AA36" i="13" l="1"/>
  <c r="X36" i="13"/>
  <c r="AD36" i="13"/>
  <c r="AA25" i="13"/>
  <c r="AD25" i="13"/>
  <c r="X25" i="13"/>
  <c r="AA22" i="13"/>
  <c r="AD22" i="13"/>
  <c r="X22" i="13"/>
  <c r="AA32" i="13"/>
  <c r="AD32" i="13"/>
  <c r="X32" i="13"/>
  <c r="AA31" i="13"/>
  <c r="AD31" i="13"/>
  <c r="X31" i="13"/>
  <c r="AA26" i="13"/>
  <c r="X26" i="13"/>
  <c r="AD26" i="13"/>
  <c r="AA20" i="13"/>
  <c r="AD20" i="13"/>
  <c r="X20" i="13"/>
  <c r="AA46" i="13"/>
  <c r="X46" i="13"/>
  <c r="AD46" i="13"/>
  <c r="X49" i="13"/>
  <c r="AA49" i="13"/>
  <c r="AD49" i="13"/>
  <c r="AD39" i="13"/>
  <c r="X39" i="13"/>
  <c r="AA39" i="13"/>
  <c r="AA11" i="13"/>
  <c r="X11" i="13"/>
  <c r="AD11" i="13"/>
  <c r="AD53" i="13"/>
  <c r="X53" i="13"/>
  <c r="AA53" i="13"/>
  <c r="AD21" i="13"/>
  <c r="X21" i="13"/>
  <c r="AA21" i="13"/>
  <c r="AA48" i="13"/>
  <c r="AD48" i="13"/>
  <c r="X48" i="13"/>
  <c r="AD38" i="13"/>
  <c r="AA38" i="13"/>
  <c r="X38" i="13"/>
  <c r="AD10" i="13"/>
  <c r="X10" i="13"/>
  <c r="AA10" i="13"/>
  <c r="X55" i="13"/>
  <c r="AD55" i="13"/>
  <c r="AA55" i="13"/>
  <c r="AA34" i="13"/>
  <c r="AD34" i="13"/>
  <c r="X34" i="13"/>
  <c r="AD28" i="13"/>
  <c r="AA28" i="13"/>
  <c r="X28" i="13"/>
  <c r="X47" i="13"/>
  <c r="AD47" i="13"/>
  <c r="AA47" i="13"/>
  <c r="AD40" i="13"/>
  <c r="X40" i="13"/>
  <c r="AA40" i="13"/>
  <c r="AA33" i="13"/>
  <c r="AD33" i="13"/>
  <c r="X33" i="13"/>
  <c r="AA35" i="13"/>
  <c r="X35" i="13"/>
  <c r="AD35" i="13"/>
  <c r="AD27" i="13"/>
  <c r="X27" i="13"/>
  <c r="AA27" i="13"/>
  <c r="AD24" i="13"/>
  <c r="X24" i="13"/>
  <c r="AA24" i="13"/>
  <c r="X45" i="13"/>
  <c r="AD45" i="13"/>
  <c r="AA45" i="13"/>
  <c r="AA51" i="13"/>
  <c r="X51" i="13"/>
  <c r="AD51" i="13"/>
  <c r="AD42" i="13"/>
  <c r="AA42" i="13"/>
  <c r="X42" i="13"/>
  <c r="X8" i="13"/>
  <c r="AA8" i="13"/>
  <c r="AD8" i="13"/>
  <c r="U3" i="13"/>
  <c r="X30" i="13"/>
  <c r="AD30" i="13"/>
  <c r="AA30" i="13"/>
  <c r="X23" i="13"/>
  <c r="AD23" i="13"/>
  <c r="AA23" i="13"/>
  <c r="X50" i="13"/>
  <c r="AD50" i="13"/>
  <c r="AA50" i="13"/>
  <c r="AA41" i="13"/>
  <c r="AD41" i="13"/>
  <c r="X41" i="13"/>
  <c r="X43" i="13"/>
  <c r="AA43" i="13"/>
  <c r="AD43" i="13"/>
  <c r="AD9" i="13"/>
  <c r="X9" i="13"/>
  <c r="AA9" i="13"/>
  <c r="X54" i="13"/>
  <c r="AD54" i="13"/>
  <c r="AA54" i="13"/>
  <c r="AG3" i="13" l="1"/>
  <c r="AK94" i="13" l="1"/>
  <c r="AK95" i="13"/>
  <c r="AK5" i="13"/>
  <c r="AK6" i="13"/>
  <c r="AK4" i="13"/>
  <c r="AK93" i="13"/>
  <c r="AK57" i="13"/>
  <c r="AJ7" i="13"/>
  <c r="BC95" i="13" l="1"/>
  <c r="AE95" i="13"/>
  <c r="BC6" i="13"/>
  <c r="AE6" i="13"/>
  <c r="BC57" i="13"/>
  <c r="AE57" i="13"/>
  <c r="BC94" i="13"/>
  <c r="AE94" i="13"/>
  <c r="BC93" i="13"/>
  <c r="AE93" i="13"/>
  <c r="BC5" i="13"/>
  <c r="AE5" i="13"/>
  <c r="BC4" i="13"/>
  <c r="AE4" i="13"/>
  <c r="AT93" i="13"/>
  <c r="AW93" i="13"/>
  <c r="AQ93" i="13"/>
  <c r="AZ93" i="13"/>
  <c r="AN93" i="13"/>
  <c r="AK3" i="13"/>
  <c r="AZ4" i="13"/>
  <c r="AW4" i="13"/>
  <c r="AT4" i="13"/>
  <c r="AQ4" i="13"/>
  <c r="AN4" i="13"/>
  <c r="AW95" i="13"/>
  <c r="AZ95" i="13"/>
  <c r="AT95" i="13"/>
  <c r="AN95" i="13"/>
  <c r="AQ95" i="13"/>
  <c r="AQ57" i="13"/>
  <c r="AT57" i="13"/>
  <c r="AN57" i="13"/>
  <c r="AW57" i="13"/>
  <c r="AZ57" i="13"/>
  <c r="AQ6" i="13"/>
  <c r="AT6" i="13"/>
  <c r="AW6" i="13"/>
  <c r="AZ6" i="13"/>
  <c r="AN6" i="13"/>
  <c r="AN5" i="13"/>
  <c r="AQ5" i="13"/>
  <c r="AT5" i="13"/>
  <c r="AW5" i="13"/>
  <c r="AZ5" i="13"/>
  <c r="AZ94" i="13"/>
  <c r="AN94" i="13"/>
  <c r="AQ94" i="13"/>
  <c r="AT94" i="13"/>
  <c r="AW94" i="13"/>
  <c r="AL68" i="13"/>
  <c r="AL74" i="13"/>
  <c r="AL90" i="13"/>
  <c r="AL91" i="13"/>
  <c r="AL92" i="13"/>
  <c r="AL58" i="13"/>
  <c r="AL63" i="13"/>
  <c r="AL82" i="13"/>
  <c r="AL83" i="13"/>
  <c r="AJ6" i="13"/>
  <c r="BD83" i="13" l="1"/>
  <c r="AE83" i="13"/>
  <c r="BD82" i="13"/>
  <c r="AE82" i="13"/>
  <c r="BD63" i="13"/>
  <c r="AE63" i="13"/>
  <c r="BD58" i="13"/>
  <c r="AE58" i="13"/>
  <c r="BD92" i="13"/>
  <c r="AE92" i="13"/>
  <c r="BD91" i="13"/>
  <c r="AE91" i="13"/>
  <c r="BD90" i="13"/>
  <c r="AE90" i="13"/>
  <c r="BD74" i="13"/>
  <c r="AE74" i="13"/>
  <c r="BD68" i="13"/>
  <c r="AE68" i="13"/>
  <c r="BA82" i="13"/>
  <c r="AO82" i="13"/>
  <c r="AR82" i="13"/>
  <c r="AU82" i="13"/>
  <c r="AX82" i="13"/>
  <c r="AX63" i="13"/>
  <c r="AR63" i="13"/>
  <c r="BA63" i="13"/>
  <c r="AO63" i="13"/>
  <c r="AU63" i="13"/>
  <c r="AR58" i="13"/>
  <c r="AU58" i="13"/>
  <c r="AO58" i="13"/>
  <c r="AX58" i="13"/>
  <c r="BA58" i="13"/>
  <c r="AR91" i="13"/>
  <c r="AU91" i="13"/>
  <c r="AO91" i="13"/>
  <c r="AX91" i="13"/>
  <c r="BA91" i="13"/>
  <c r="BA83" i="13"/>
  <c r="AX83" i="13"/>
  <c r="AR83" i="13"/>
  <c r="AU83" i="13"/>
  <c r="AO83" i="13"/>
  <c r="AR74" i="13"/>
  <c r="AU74" i="13"/>
  <c r="AO74" i="13"/>
  <c r="AX74" i="13"/>
  <c r="BA74" i="13"/>
  <c r="AU92" i="13"/>
  <c r="AO92" i="13"/>
  <c r="AR92" i="13"/>
  <c r="AX92" i="13"/>
  <c r="BA92" i="13"/>
  <c r="AR90" i="13"/>
  <c r="AU90" i="13"/>
  <c r="AO90" i="13"/>
  <c r="BA90" i="13"/>
  <c r="AX90" i="13"/>
  <c r="BA68" i="13"/>
  <c r="AO68" i="13"/>
  <c r="AX68" i="13"/>
  <c r="AR68" i="13"/>
  <c r="AU68" i="13"/>
  <c r="AM64" i="13"/>
  <c r="AM65" i="13"/>
  <c r="AM66" i="13"/>
  <c r="AM67" i="13"/>
  <c r="AM75" i="13"/>
  <c r="AM76" i="13"/>
  <c r="AM77" i="13"/>
  <c r="AM78" i="13"/>
  <c r="AM79" i="13"/>
  <c r="AM80" i="13"/>
  <c r="AM81" i="13"/>
  <c r="AM84" i="13"/>
  <c r="AM85" i="13"/>
  <c r="AM86" i="13"/>
  <c r="AM87" i="13"/>
  <c r="AM88" i="13"/>
  <c r="AM89" i="13"/>
  <c r="AM59" i="13"/>
  <c r="AM60" i="13"/>
  <c r="AM61" i="13"/>
  <c r="AM62" i="13"/>
  <c r="AM70" i="13"/>
  <c r="AM71" i="13"/>
  <c r="AM72" i="13"/>
  <c r="AM73" i="13"/>
  <c r="AM69" i="13"/>
  <c r="AH56" i="13"/>
  <c r="AH44" i="13"/>
  <c r="AH52" i="13"/>
  <c r="AH19" i="13"/>
  <c r="AH29" i="13"/>
  <c r="AH37" i="13"/>
  <c r="AH12" i="13"/>
  <c r="AH7" i="13"/>
  <c r="BE85" i="13" l="1"/>
  <c r="AE85" i="13"/>
  <c r="BE72" i="13"/>
  <c r="AE72" i="13"/>
  <c r="BE77" i="13"/>
  <c r="AE77" i="13"/>
  <c r="BE69" i="13"/>
  <c r="AE69" i="13"/>
  <c r="BE79" i="13"/>
  <c r="AE79" i="13"/>
  <c r="BE70" i="13"/>
  <c r="AE70" i="13"/>
  <c r="BE61" i="13"/>
  <c r="AE61" i="13"/>
  <c r="BE67" i="13"/>
  <c r="AE67" i="13"/>
  <c r="BE84" i="13"/>
  <c r="AE84" i="13"/>
  <c r="BE81" i="13"/>
  <c r="AE81" i="13"/>
  <c r="BE76" i="13"/>
  <c r="AE76" i="13"/>
  <c r="BE62" i="13"/>
  <c r="AE62" i="13"/>
  <c r="BE60" i="13"/>
  <c r="AE60" i="13"/>
  <c r="BE66" i="13"/>
  <c r="AE66" i="13"/>
  <c r="BE75" i="13"/>
  <c r="AE75" i="13"/>
  <c r="BE59" i="13"/>
  <c r="AE59" i="13"/>
  <c r="BE65" i="13"/>
  <c r="AE65" i="13"/>
  <c r="BE80" i="13"/>
  <c r="AE80" i="13"/>
  <c r="BE73" i="13"/>
  <c r="AE73" i="13"/>
  <c r="BE78" i="13"/>
  <c r="AE78" i="13"/>
  <c r="BE71" i="13"/>
  <c r="AE71" i="13"/>
  <c r="BE89" i="13"/>
  <c r="AE89" i="13"/>
  <c r="BE64" i="13"/>
  <c r="AE64" i="13"/>
  <c r="BE87" i="13"/>
  <c r="AE87" i="13"/>
  <c r="BE86" i="13"/>
  <c r="AE86" i="13"/>
  <c r="BE88" i="13"/>
  <c r="AE88" i="13"/>
  <c r="AY65" i="13"/>
  <c r="BB65" i="13"/>
  <c r="AV65" i="13"/>
  <c r="AP65" i="13"/>
  <c r="AS65" i="13"/>
  <c r="AY66" i="13"/>
  <c r="BB66" i="13"/>
  <c r="AV66" i="13"/>
  <c r="AP66" i="13"/>
  <c r="AS66" i="13"/>
  <c r="AY80" i="13"/>
  <c r="AP80" i="13"/>
  <c r="AS80" i="13"/>
  <c r="AV80" i="13"/>
  <c r="BB80" i="13"/>
  <c r="AY64" i="13"/>
  <c r="AS64" i="13"/>
  <c r="AP64" i="13"/>
  <c r="AV64" i="13"/>
  <c r="BB64" i="13"/>
  <c r="AV79" i="13"/>
  <c r="AY79" i="13"/>
  <c r="AS79" i="13"/>
  <c r="BB79" i="13"/>
  <c r="AP79" i="13"/>
  <c r="AS59" i="13"/>
  <c r="AV59" i="13"/>
  <c r="AP59" i="13"/>
  <c r="AY59" i="13"/>
  <c r="BB59" i="13"/>
  <c r="AP88" i="13"/>
  <c r="AS88" i="13"/>
  <c r="BB88" i="13"/>
  <c r="AV88" i="13"/>
  <c r="AY88" i="13"/>
  <c r="AP86" i="13"/>
  <c r="BB86" i="13"/>
  <c r="AS86" i="13"/>
  <c r="AV86" i="13"/>
  <c r="AY86" i="13"/>
  <c r="AV78" i="13"/>
  <c r="AY78" i="13"/>
  <c r="AS78" i="13"/>
  <c r="AP78" i="13"/>
  <c r="BB78" i="13"/>
  <c r="BB85" i="13"/>
  <c r="AP85" i="13"/>
  <c r="AY85" i="13"/>
  <c r="AS85" i="13"/>
  <c r="AV85" i="13"/>
  <c r="AY81" i="13"/>
  <c r="BB81" i="13"/>
  <c r="AV81" i="13"/>
  <c r="AP81" i="13"/>
  <c r="AS81" i="13"/>
  <c r="AP71" i="13"/>
  <c r="BB71" i="13"/>
  <c r="AS71" i="13"/>
  <c r="AV71" i="13"/>
  <c r="AY71" i="13"/>
  <c r="AV77" i="13"/>
  <c r="BB77" i="13"/>
  <c r="AP77" i="13"/>
  <c r="AS77" i="13"/>
  <c r="AY77" i="13"/>
  <c r="AS60" i="13"/>
  <c r="AV60" i="13"/>
  <c r="AP60" i="13"/>
  <c r="AY60" i="13"/>
  <c r="BB60" i="13"/>
  <c r="AP87" i="13"/>
  <c r="BB87" i="13"/>
  <c r="AS87" i="13"/>
  <c r="AV87" i="13"/>
  <c r="AY87" i="13"/>
  <c r="BB84" i="13"/>
  <c r="AY84" i="13"/>
  <c r="AP84" i="13"/>
  <c r="AS84" i="13"/>
  <c r="AV84" i="13"/>
  <c r="AP73" i="13"/>
  <c r="AS73" i="13"/>
  <c r="BB73" i="13"/>
  <c r="AV73" i="13"/>
  <c r="AY73" i="13"/>
  <c r="AP72" i="13"/>
  <c r="AS72" i="13"/>
  <c r="BB72" i="13"/>
  <c r="AV72" i="13"/>
  <c r="AY72" i="13"/>
  <c r="AP70" i="13"/>
  <c r="AY70" i="13"/>
  <c r="AS70" i="13"/>
  <c r="AV70" i="13"/>
  <c r="BB70" i="13"/>
  <c r="AS76" i="13"/>
  <c r="AV76" i="13"/>
  <c r="AP76" i="13"/>
  <c r="AY76" i="13"/>
  <c r="BB76" i="13"/>
  <c r="BB69" i="13"/>
  <c r="AP69" i="13"/>
  <c r="AY69" i="13"/>
  <c r="AS69" i="13"/>
  <c r="AV69" i="13"/>
  <c r="AV62" i="13"/>
  <c r="AY62" i="13"/>
  <c r="AS62" i="13"/>
  <c r="AP62" i="13"/>
  <c r="BB62" i="13"/>
  <c r="AS75" i="13"/>
  <c r="AV75" i="13"/>
  <c r="AP75" i="13"/>
  <c r="BB75" i="13"/>
  <c r="AY75" i="13"/>
  <c r="AP89" i="13"/>
  <c r="AS89" i="13"/>
  <c r="AV89" i="13"/>
  <c r="AY89" i="13"/>
  <c r="BB89" i="13"/>
  <c r="AV61" i="13"/>
  <c r="AP61" i="13"/>
  <c r="AY61" i="13"/>
  <c r="BB61" i="13"/>
  <c r="AS61" i="13"/>
  <c r="BB67" i="13"/>
  <c r="AV67" i="13"/>
  <c r="AP67" i="13"/>
  <c r="AS67" i="13"/>
  <c r="AY67" i="13"/>
  <c r="AH6" i="13"/>
  <c r="AL12" i="13" s="1"/>
  <c r="AM37" i="13"/>
  <c r="BE37" i="13" s="1"/>
  <c r="AM29" i="13"/>
  <c r="BE29" i="13" s="1"/>
  <c r="AM19" i="13"/>
  <c r="BE19" i="13" s="1"/>
  <c r="AM52" i="13"/>
  <c r="BE52" i="13" s="1"/>
  <c r="AM44" i="13"/>
  <c r="BE44" i="13" s="1"/>
  <c r="AM7" i="13"/>
  <c r="BE7" i="13" s="1"/>
  <c r="AM12" i="13"/>
  <c r="BE12" i="13" s="1"/>
  <c r="BD12" i="13" l="1"/>
  <c r="AE12" i="13"/>
  <c r="AL44" i="13"/>
  <c r="AL7" i="13"/>
  <c r="AL29" i="13"/>
  <c r="AL19" i="13"/>
  <c r="AL56" i="13"/>
  <c r="AL52" i="13"/>
  <c r="AL37" i="13"/>
  <c r="AU12" i="13"/>
  <c r="AO12" i="13"/>
  <c r="AX12" i="13"/>
  <c r="BA12" i="13"/>
  <c r="AR12" i="13"/>
  <c r="BB19" i="13"/>
  <c r="AS19" i="13"/>
  <c r="AV19" i="13"/>
  <c r="AY19" i="13"/>
  <c r="AP19" i="13"/>
  <c r="AS44" i="13"/>
  <c r="AV44" i="13"/>
  <c r="AP44" i="13"/>
  <c r="AY44" i="13"/>
  <c r="BB44" i="13"/>
  <c r="AV29" i="13"/>
  <c r="AP29" i="13"/>
  <c r="AY29" i="13"/>
  <c r="BB29" i="13"/>
  <c r="AS29" i="13"/>
  <c r="BB37" i="13"/>
  <c r="AP37" i="13"/>
  <c r="AY37" i="13"/>
  <c r="AS37" i="13"/>
  <c r="AV37" i="13"/>
  <c r="AS12" i="13"/>
  <c r="AV12" i="13"/>
  <c r="BB12" i="13"/>
  <c r="AP12" i="13"/>
  <c r="AY12" i="13"/>
  <c r="AP7" i="13"/>
  <c r="AY7" i="13"/>
  <c r="BB7" i="13"/>
  <c r="AS7" i="13"/>
  <c r="AV7" i="13"/>
  <c r="BB52" i="13"/>
  <c r="AY52" i="13"/>
  <c r="AP52" i="13"/>
  <c r="AS52" i="13"/>
  <c r="AV52" i="13"/>
  <c r="AM14" i="13"/>
  <c r="AM18" i="13"/>
  <c r="AM16" i="13"/>
  <c r="AM15" i="13"/>
  <c r="AM17" i="13"/>
  <c r="AM13" i="13"/>
  <c r="BE13" i="13" l="1"/>
  <c r="AE13" i="13"/>
  <c r="BE16" i="13"/>
  <c r="AE16" i="13"/>
  <c r="BE18" i="13"/>
  <c r="AE18" i="13"/>
  <c r="BD44" i="13"/>
  <c r="AE44" i="13"/>
  <c r="AR29" i="13"/>
  <c r="AE29" i="13"/>
  <c r="BE14" i="13"/>
  <c r="AE14" i="13"/>
  <c r="BE17" i="13"/>
  <c r="AE17" i="13"/>
  <c r="BE15" i="13"/>
  <c r="AE15" i="13"/>
  <c r="AM39" i="13"/>
  <c r="AV39" i="13" s="1"/>
  <c r="AE37" i="13"/>
  <c r="AO52" i="13"/>
  <c r="AE52" i="13"/>
  <c r="AO56" i="13"/>
  <c r="AE56" i="13"/>
  <c r="AO7" i="13"/>
  <c r="AE7" i="13"/>
  <c r="AM23" i="13"/>
  <c r="AV23" i="13" s="1"/>
  <c r="AE19" i="13"/>
  <c r="AM47" i="13"/>
  <c r="AV47" i="13" s="1"/>
  <c r="BA44" i="13"/>
  <c r="AM49" i="13"/>
  <c r="AP49" i="13" s="1"/>
  <c r="AX44" i="13"/>
  <c r="AM55" i="13"/>
  <c r="AM50" i="13"/>
  <c r="AS50" i="13" s="1"/>
  <c r="AM45" i="13"/>
  <c r="AR44" i="13"/>
  <c r="AO44" i="13"/>
  <c r="AM46" i="13"/>
  <c r="AM51" i="13"/>
  <c r="BB51" i="13" s="1"/>
  <c r="BA52" i="13"/>
  <c r="AM48" i="13"/>
  <c r="AM53" i="13"/>
  <c r="AY53" i="13" s="1"/>
  <c r="AU44" i="13"/>
  <c r="AM54" i="13"/>
  <c r="AM9" i="13"/>
  <c r="AM8" i="13"/>
  <c r="AM11" i="13"/>
  <c r="AM10" i="13"/>
  <c r="AM36" i="13"/>
  <c r="AM34" i="13"/>
  <c r="BA37" i="13"/>
  <c r="AM43" i="13"/>
  <c r="AM38" i="13"/>
  <c r="AM31" i="13"/>
  <c r="AV31" i="13" s="1"/>
  <c r="AX37" i="13"/>
  <c r="AM30" i="13"/>
  <c r="AM41" i="13"/>
  <c r="AM40" i="13"/>
  <c r="AY40" i="13" s="1"/>
  <c r="AM42" i="13"/>
  <c r="AM35" i="13"/>
  <c r="AU7" i="13"/>
  <c r="AR7" i="13"/>
  <c r="AR37" i="13"/>
  <c r="BD37" i="13"/>
  <c r="AX52" i="13"/>
  <c r="BD52" i="13"/>
  <c r="AR56" i="13"/>
  <c r="BD56" i="13"/>
  <c r="BA19" i="13"/>
  <c r="BD19" i="13"/>
  <c r="AX29" i="13"/>
  <c r="BD29" i="13"/>
  <c r="AX7" i="13"/>
  <c r="BD7" i="13"/>
  <c r="BA7" i="13"/>
  <c r="AM25" i="13"/>
  <c r="AO29" i="13"/>
  <c r="BA29" i="13"/>
  <c r="AU37" i="13"/>
  <c r="AU29" i="13"/>
  <c r="AO37" i="13"/>
  <c r="AU52" i="13"/>
  <c r="AR52" i="13"/>
  <c r="AM24" i="13"/>
  <c r="AR19" i="13"/>
  <c r="AM22" i="13"/>
  <c r="AE22" i="13" s="1"/>
  <c r="AO19" i="13"/>
  <c r="AM27" i="13"/>
  <c r="AE27" i="13" s="1"/>
  <c r="AM33" i="13"/>
  <c r="AE33" i="13" s="1"/>
  <c r="AM32" i="13"/>
  <c r="AE32" i="13" s="1"/>
  <c r="AX56" i="13"/>
  <c r="AM20" i="13"/>
  <c r="AE20" i="13" s="1"/>
  <c r="AL3" i="13"/>
  <c r="AX19" i="13"/>
  <c r="BA56" i="13"/>
  <c r="AU56" i="13"/>
  <c r="AM28" i="13"/>
  <c r="AE28" i="13" s="1"/>
  <c r="AM21" i="13"/>
  <c r="AM26" i="13"/>
  <c r="AE26" i="13" s="1"/>
  <c r="AU19" i="13"/>
  <c r="AY18" i="13"/>
  <c r="BB18" i="13"/>
  <c r="AV18" i="13"/>
  <c r="AP18" i="13"/>
  <c r="AS18" i="13"/>
  <c r="AY49" i="13"/>
  <c r="AV14" i="13"/>
  <c r="AY14" i="13"/>
  <c r="AS14" i="13"/>
  <c r="BB14" i="13"/>
  <c r="AP14" i="13"/>
  <c r="AV13" i="13"/>
  <c r="AP13" i="13"/>
  <c r="AS13" i="13"/>
  <c r="AY13" i="13"/>
  <c r="BB13" i="13"/>
  <c r="AY17" i="13"/>
  <c r="BB17" i="13"/>
  <c r="AV17" i="13"/>
  <c r="AS17" i="13"/>
  <c r="AP17" i="13"/>
  <c r="AV15" i="13"/>
  <c r="AY15" i="13"/>
  <c r="AS15" i="13"/>
  <c r="AP15" i="13"/>
  <c r="BB15" i="13"/>
  <c r="AY16" i="13"/>
  <c r="AP16" i="13"/>
  <c r="AS16" i="13"/>
  <c r="AV16" i="13"/>
  <c r="BB16" i="13"/>
  <c r="AS49" i="13" l="1"/>
  <c r="BB47" i="13"/>
  <c r="AS47" i="13"/>
  <c r="AY47" i="13"/>
  <c r="AP47" i="13"/>
  <c r="AP51" i="13"/>
  <c r="AS23" i="13"/>
  <c r="AS39" i="13"/>
  <c r="BB39" i="13"/>
  <c r="BB23" i="13"/>
  <c r="AY23" i="13"/>
  <c r="AP23" i="13"/>
  <c r="AY39" i="13"/>
  <c r="AP39" i="13"/>
  <c r="BE25" i="13"/>
  <c r="AE25" i="13"/>
  <c r="BE35" i="13"/>
  <c r="AE35" i="13"/>
  <c r="BE42" i="13"/>
  <c r="AE42" i="13"/>
  <c r="BE47" i="13"/>
  <c r="AE47" i="13"/>
  <c r="BE40" i="13"/>
  <c r="AE40" i="13"/>
  <c r="BE10" i="13"/>
  <c r="AE10" i="13"/>
  <c r="BE53" i="13"/>
  <c r="AE53" i="13"/>
  <c r="BE41" i="13"/>
  <c r="AE41" i="13"/>
  <c r="BE11" i="13"/>
  <c r="AE11" i="13"/>
  <c r="BE48" i="13"/>
  <c r="AE48" i="13"/>
  <c r="BE30" i="13"/>
  <c r="AE30" i="13"/>
  <c r="BE23" i="13"/>
  <c r="AE23" i="13"/>
  <c r="BE8" i="13"/>
  <c r="AE8" i="13"/>
  <c r="BE51" i="13"/>
  <c r="AE51" i="13"/>
  <c r="BE31" i="13"/>
  <c r="AE31" i="13"/>
  <c r="BE9" i="13"/>
  <c r="AE9" i="13"/>
  <c r="BE46" i="13"/>
  <c r="AE46" i="13"/>
  <c r="BE50" i="13"/>
  <c r="AE50" i="13"/>
  <c r="BE38" i="13"/>
  <c r="AE38" i="13"/>
  <c r="BE54" i="13"/>
  <c r="AE54" i="13"/>
  <c r="BE55" i="13"/>
  <c r="AE55" i="13"/>
  <c r="BE24" i="13"/>
  <c r="AE24" i="13"/>
  <c r="BE43" i="13"/>
  <c r="AE43" i="13"/>
  <c r="BB21" i="13"/>
  <c r="AE21" i="13"/>
  <c r="BE34" i="13"/>
  <c r="AE34" i="13"/>
  <c r="BE36" i="13"/>
  <c r="AE36" i="13"/>
  <c r="BE45" i="13"/>
  <c r="AE45" i="13"/>
  <c r="BE39" i="13"/>
  <c r="AE39" i="13"/>
  <c r="BE49" i="13"/>
  <c r="AE49" i="13"/>
  <c r="AV51" i="13"/>
  <c r="BB49" i="13"/>
  <c r="AP8" i="13"/>
  <c r="AY51" i="13"/>
  <c r="AV49" i="13"/>
  <c r="AY38" i="13"/>
  <c r="AS55" i="13"/>
  <c r="AV43" i="13"/>
  <c r="AY8" i="13"/>
  <c r="AS51" i="13"/>
  <c r="AP54" i="13"/>
  <c r="AV8" i="13"/>
  <c r="AP36" i="13"/>
  <c r="BB8" i="13"/>
  <c r="AS8" i="13"/>
  <c r="BB42" i="13"/>
  <c r="AS48" i="13"/>
  <c r="AP40" i="13"/>
  <c r="AP46" i="13"/>
  <c r="AV50" i="13"/>
  <c r="AY50" i="13"/>
  <c r="AP10" i="13"/>
  <c r="BB31" i="13"/>
  <c r="AS34" i="13"/>
  <c r="AY36" i="13"/>
  <c r="AV38" i="13"/>
  <c r="AP38" i="13"/>
  <c r="AV36" i="13"/>
  <c r="BB36" i="13"/>
  <c r="AS38" i="13"/>
  <c r="AP41" i="13"/>
  <c r="BB54" i="13"/>
  <c r="AS36" i="13"/>
  <c r="AP45" i="13"/>
  <c r="AY11" i="13"/>
  <c r="BB38" i="13"/>
  <c r="AS35" i="13"/>
  <c r="BB45" i="13"/>
  <c r="AV45" i="13"/>
  <c r="BB55" i="13"/>
  <c r="AS11" i="13"/>
  <c r="AV48" i="13"/>
  <c r="AS54" i="13"/>
  <c r="AY43" i="13"/>
  <c r="BB30" i="13"/>
  <c r="AY45" i="13"/>
  <c r="AY55" i="13"/>
  <c r="AP55" i="13"/>
  <c r="BB48" i="13"/>
  <c r="AY48" i="13"/>
  <c r="AV54" i="13"/>
  <c r="BB43" i="13"/>
  <c r="AS43" i="13"/>
  <c r="AP48" i="13"/>
  <c r="AY54" i="13"/>
  <c r="AP43" i="13"/>
  <c r="AS30" i="13"/>
  <c r="AS45" i="13"/>
  <c r="AV55" i="13"/>
  <c r="AP35" i="13"/>
  <c r="BB11" i="13"/>
  <c r="AV11" i="13"/>
  <c r="AS42" i="13"/>
  <c r="AP11" i="13"/>
  <c r="AP53" i="13"/>
  <c r="AS46" i="13"/>
  <c r="AY42" i="13"/>
  <c r="BB50" i="13"/>
  <c r="BB10" i="13"/>
  <c r="AS10" i="13"/>
  <c r="AV53" i="13"/>
  <c r="BB53" i="13"/>
  <c r="AY46" i="13"/>
  <c r="AV42" i="13"/>
  <c r="AY10" i="13"/>
  <c r="AS53" i="13"/>
  <c r="BB46" i="13"/>
  <c r="AV46" i="13"/>
  <c r="AP42" i="13"/>
  <c r="AP50" i="13"/>
  <c r="AV10" i="13"/>
  <c r="AV30" i="13"/>
  <c r="BB41" i="13"/>
  <c r="AS41" i="13"/>
  <c r="AV9" i="13"/>
  <c r="BB9" i="13"/>
  <c r="AY9" i="13"/>
  <c r="AS9" i="13"/>
  <c r="AP9" i="13"/>
  <c r="AY41" i="13"/>
  <c r="AV41" i="13"/>
  <c r="AP31" i="13"/>
  <c r="AV34" i="13"/>
  <c r="AV40" i="13"/>
  <c r="AS31" i="13"/>
  <c r="BB34" i="13"/>
  <c r="BB40" i="13"/>
  <c r="AY31" i="13"/>
  <c r="AP34" i="13"/>
  <c r="AY34" i="13"/>
  <c r="AS40" i="13"/>
  <c r="AP30" i="13"/>
  <c r="AV35" i="13"/>
  <c r="AY30" i="13"/>
  <c r="AY35" i="13"/>
  <c r="BB35" i="13"/>
  <c r="AY24" i="13"/>
  <c r="AS24" i="13"/>
  <c r="AP25" i="13"/>
  <c r="AV24" i="13"/>
  <c r="AP24" i="13"/>
  <c r="AS25" i="13"/>
  <c r="BB24" i="13"/>
  <c r="AV32" i="13"/>
  <c r="BE32" i="13"/>
  <c r="AP33" i="13"/>
  <c r="BE33" i="13"/>
  <c r="AS27" i="13"/>
  <c r="BE27" i="13"/>
  <c r="BB20" i="13"/>
  <c r="BE20" i="13"/>
  <c r="AP22" i="13"/>
  <c r="BE22" i="13"/>
  <c r="AP26" i="13"/>
  <c r="BE26" i="13"/>
  <c r="AY21" i="13"/>
  <c r="BE21" i="13"/>
  <c r="AV25" i="13"/>
  <c r="AS28" i="13"/>
  <c r="BE28" i="13"/>
  <c r="BB25" i="13"/>
  <c r="AY25" i="13"/>
  <c r="AV33" i="13"/>
  <c r="AY27" i="13"/>
  <c r="AP27" i="13"/>
  <c r="AS32" i="13"/>
  <c r="AS22" i="13"/>
  <c r="AP21" i="13"/>
  <c r="AY22" i="13"/>
  <c r="AP32" i="13"/>
  <c r="AV21" i="13"/>
  <c r="AS20" i="13"/>
  <c r="AP20" i="13"/>
  <c r="AV22" i="13"/>
  <c r="BB32" i="13"/>
  <c r="AY32" i="13"/>
  <c r="AS21" i="13"/>
  <c r="BB22" i="13"/>
  <c r="BB33" i="13"/>
  <c r="AP28" i="13"/>
  <c r="BB28" i="13"/>
  <c r="AM3" i="13"/>
  <c r="AS33" i="13"/>
  <c r="AY33" i="13"/>
  <c r="AY20" i="13"/>
  <c r="AV28" i="13"/>
  <c r="AV27" i="13"/>
  <c r="AV20" i="13"/>
  <c r="AY28" i="13"/>
  <c r="BB27" i="13"/>
  <c r="BB26" i="13"/>
  <c r="AY26" i="13"/>
  <c r="AS26" i="13"/>
  <c r="AV26" i="13"/>
  <c r="AM1" i="6" l="1"/>
  <c r="EE4" i="15" a="1"/>
  <c r="EE11" i="15" a="1"/>
  <c r="EE12" i="15" a="1"/>
  <c r="EE8" i="15" a="1"/>
  <c r="EE6" i="15" a="1"/>
  <c r="EE9" i="15" a="1"/>
  <c r="EE19" i="15" a="1"/>
  <c r="EE10" i="15" a="1"/>
  <c r="EE7" i="15" a="1"/>
  <c r="EE18" i="15" a="1"/>
  <c r="EE16" i="15" a="1"/>
  <c r="EE15" i="15" a="1"/>
  <c r="EE14" i="15" a="1"/>
  <c r="EE13" i="15" a="1"/>
  <c r="EE17" i="15" a="1"/>
  <c r="EE5" i="15" a="1"/>
  <c r="EE11" i="15" l="1"/>
  <c r="EE13" i="15"/>
  <c r="EE10" i="15"/>
  <c r="EE18" i="15"/>
  <c r="EE4" i="15"/>
  <c r="EE15" i="15"/>
  <c r="EE19" i="15"/>
  <c r="EE7" i="15"/>
  <c r="EE17" i="15"/>
  <c r="EE14" i="15"/>
  <c r="EE12" i="15"/>
  <c r="EE9" i="15"/>
  <c r="EE8" i="15"/>
  <c r="EE16" i="15"/>
  <c r="EE5" i="15"/>
  <c r="EE6" i="15"/>
  <c r="DV18" i="15" a="1"/>
  <c r="BC14" i="15" a="1"/>
  <c r="AV13" i="15" a="1"/>
  <c r="DN15" i="15" a="1"/>
  <c r="AZ7" i="15" a="1"/>
  <c r="DW12" i="15" a="1"/>
  <c r="BN6" i="15" a="1"/>
  <c r="AT5" i="15" a="1"/>
  <c r="Z8" i="15" a="1"/>
  <c r="D12" i="15" a="1"/>
  <c r="DY9" i="15" a="1"/>
  <c r="DM14" i="15" a="1"/>
  <c r="DM6" i="15" a="1"/>
  <c r="G7" i="15" a="1"/>
  <c r="Z16" i="15" a="1"/>
  <c r="E15" i="15" a="1"/>
  <c r="DM17" i="15" a="1"/>
  <c r="DX12" i="15" a="1"/>
  <c r="AP6" i="15" a="1"/>
  <c r="AC18" i="15" a="1"/>
  <c r="T6" i="15" a="1"/>
  <c r="CB13" i="15" a="1"/>
  <c r="AW19" i="15" a="1"/>
  <c r="T4" i="15" a="1"/>
  <c r="Y7" i="15" a="1"/>
  <c r="AX9" i="15" a="1"/>
  <c r="BY12" i="15" a="1"/>
  <c r="AB6" i="15" a="1"/>
  <c r="AW14" i="15" a="1"/>
  <c r="G9" i="15" a="1"/>
  <c r="Q11" i="15" a="1"/>
  <c r="Z7" i="15" a="1"/>
  <c r="AV18" i="15" a="1"/>
  <c r="BB6" i="15" a="1"/>
  <c r="CD6" i="15" a="1"/>
  <c r="BB7" i="15" a="1"/>
  <c r="DW7" i="15" a="1"/>
  <c r="F9" i="15" a="1"/>
  <c r="H7" i="15" a="1"/>
  <c r="AF15" i="15" a="1"/>
  <c r="J4" i="15" a="1"/>
  <c r="T12" i="15" a="1"/>
  <c r="BQ14" i="15" a="1"/>
  <c r="BR15" i="15" a="1"/>
  <c r="CD12" i="15" a="1"/>
  <c r="G5" i="15" a="1"/>
  <c r="AB11" i="15" a="1"/>
  <c r="BH15" i="15" a="1"/>
  <c r="AN18" i="15" a="1"/>
  <c r="DN11" i="15" a="1"/>
  <c r="D4" i="15" a="1"/>
  <c r="AQ16" i="15" a="1"/>
  <c r="J7" i="15" a="1"/>
  <c r="E4" i="15" a="1"/>
  <c r="AC14" i="15" a="1"/>
  <c r="AX10" i="15" a="1"/>
  <c r="Q7" i="15" a="1"/>
  <c r="Z18" i="15" a="1"/>
  <c r="AS11" i="15" a="1"/>
  <c r="BQ17" i="15" a="1"/>
  <c r="DY5" i="15" a="1"/>
  <c r="W19" i="15" a="1"/>
  <c r="DV5" i="15" a="1"/>
  <c r="BL7" i="15" a="1"/>
  <c r="AS12" i="15" a="1"/>
  <c r="AV6" i="15" a="1"/>
  <c r="BC10" i="15" a="1"/>
  <c r="O8" i="15" a="1"/>
  <c r="DW9" i="15" a="1"/>
  <c r="AR5" i="15" a="1"/>
  <c r="Q16" i="15" a="1"/>
  <c r="AB19" i="15" a="1"/>
  <c r="AS18" i="15" a="1"/>
  <c r="M13" i="15" a="1"/>
  <c r="M6" i="15" a="1"/>
  <c r="BN13" i="15" a="1"/>
  <c r="AL5" i="15" a="1"/>
  <c r="AQ13" i="15" a="1"/>
  <c r="BF8" i="15" a="1"/>
  <c r="AQ7" i="15" a="1"/>
  <c r="I16" i="15" a="1"/>
  <c r="BR9" i="15" a="1"/>
  <c r="Y12" i="15" a="1"/>
  <c r="Q4" i="15" a="1"/>
  <c r="EB11" i="15" a="1"/>
  <c r="AC7" i="15" a="1"/>
  <c r="AP17" i="15" a="1"/>
  <c r="DZ10" i="15" a="1"/>
  <c r="BJ10" i="15" a="1"/>
  <c r="DZ16" i="15" a="1"/>
  <c r="AN16" i="15" a="1"/>
  <c r="BN18" i="15" a="1"/>
  <c r="BJ6" i="15" a="1"/>
  <c r="BO17" i="15" a="1"/>
  <c r="BX14" i="15" a="1"/>
  <c r="AQ4" i="15" a="1"/>
  <c r="AM14" i="15" a="1"/>
  <c r="S11" i="15" a="1"/>
  <c r="DL5" i="15" a="1"/>
  <c r="AQ18" i="15" a="1"/>
  <c r="AS8" i="15" a="1"/>
  <c r="E16" i="15" a="1"/>
  <c r="BF12" i="15" a="1"/>
  <c r="BO4" i="15" a="1"/>
  <c r="O11" i="15" a="1"/>
  <c r="D16" i="15" a="1"/>
  <c r="BN14" i="15" a="1"/>
  <c r="M10" i="15" a="1"/>
  <c r="BQ6" i="15" a="1"/>
  <c r="DW17" i="15" a="1"/>
  <c r="DZ6" i="15" a="1"/>
  <c r="BO7" i="15" a="1"/>
  <c r="BZ6" i="15" a="1"/>
  <c r="V19" i="15" a="1"/>
  <c r="BO10" i="15" a="1"/>
  <c r="DL4" i="15" a="1"/>
  <c r="AX7" i="15" a="1"/>
  <c r="Z10" i="15" a="1"/>
  <c r="C8" i="15" a="1"/>
  <c r="BE13" i="15" a="1"/>
  <c r="V10" i="15" a="1"/>
  <c r="DU11" i="15" a="1"/>
  <c r="DN19" i="15" a="1"/>
  <c r="AQ12" i="15" a="1"/>
  <c r="Z6" i="15" a="1"/>
  <c r="DY19" i="15" a="1"/>
  <c r="BE14" i="15" a="1"/>
  <c r="BH13" i="15" a="1"/>
  <c r="DV13" i="15" a="1"/>
  <c r="AT8" i="15" a="1"/>
  <c r="M8" i="15" a="1"/>
  <c r="AF18" i="15" a="1"/>
  <c r="DX19" i="15" a="1"/>
  <c r="BL11" i="15" a="1"/>
  <c r="DU14" i="15" a="1"/>
  <c r="B5" i="15" a="1"/>
  <c r="AW11" i="15" a="1"/>
  <c r="T9" i="15" a="1"/>
  <c r="BD14" i="15" a="1"/>
  <c r="DY18" i="15" a="1"/>
  <c r="F18" i="15" a="1"/>
  <c r="AQ10" i="15" a="1"/>
  <c r="BH19" i="15" a="1"/>
  <c r="BZ18" i="15" a="1"/>
  <c r="AS7" i="15" a="1"/>
  <c r="BF5" i="15" a="1"/>
  <c r="O12" i="15" a="1"/>
  <c r="BY5" i="15" a="1"/>
  <c r="Y17" i="15" a="1"/>
  <c r="AN15" i="15" a="1"/>
  <c r="BE16" i="15" a="1"/>
  <c r="M19" i="15" a="1"/>
  <c r="AN12" i="15" a="1"/>
  <c r="W8" i="15" a="1"/>
  <c r="DN12" i="15" a="1"/>
  <c r="AQ5" i="15" a="1"/>
  <c r="C15" i="15" a="1"/>
  <c r="EA6" i="15" a="1"/>
  <c r="AN6" i="15" a="1"/>
  <c r="L18" i="15" a="1"/>
  <c r="H8" i="15" a="1"/>
  <c r="BX13" i="15" a="1"/>
  <c r="AZ5" i="15" a="1"/>
  <c r="BB14" i="15" a="1"/>
  <c r="Q15" i="15" a="1"/>
  <c r="AL4" i="15" a="1"/>
  <c r="BY14" i="15" a="1"/>
  <c r="AN7" i="15" a="1"/>
  <c r="H11" i="15" a="1"/>
  <c r="DY16" i="15" a="1"/>
  <c r="L8" i="15" a="1"/>
  <c r="DX16" i="15" a="1"/>
  <c r="BJ12" i="15" a="1"/>
  <c r="AS4" i="15" a="1"/>
  <c r="ED10" i="15" a="1"/>
  <c r="ED5" i="15" a="1"/>
  <c r="AC19" i="15" a="1"/>
  <c r="Y4" i="15" a="1"/>
  <c r="EA5" i="15" a="1"/>
  <c r="AV4" i="15" a="1"/>
  <c r="AT18" i="15" a="1"/>
  <c r="AP14" i="15" a="1"/>
  <c r="J5" i="15" a="1"/>
  <c r="AC15" i="15" a="1"/>
  <c r="BX12" i="15" a="1"/>
  <c r="BZ12" i="15" a="1"/>
  <c r="AC13" i="15" a="1"/>
  <c r="DY10" i="15" a="1"/>
  <c r="F13" i="15" a="1"/>
  <c r="S19" i="15" a="1"/>
  <c r="ED13" i="15" a="1"/>
  <c r="AE8" i="15" a="1"/>
  <c r="AY14" i="15" a="1"/>
  <c r="L19" i="15" a="1"/>
  <c r="M16" i="15" a="1"/>
  <c r="AR16" i="15" a="1"/>
  <c r="V6" i="15" a="1"/>
  <c r="Q14" i="15" a="1"/>
  <c r="S17" i="15" a="1"/>
  <c r="AS10" i="15" a="1"/>
  <c r="BJ4" i="15" a="1"/>
  <c r="AY4" i="15" a="1"/>
  <c r="AV12" i="15" a="1"/>
  <c r="V16" i="15" a="1"/>
  <c r="AB10" i="15" a="1"/>
  <c r="BN11" i="15" a="1"/>
  <c r="CB10" i="15" a="1"/>
  <c r="O9" i="15" a="1"/>
  <c r="BO8" i="15" a="1"/>
  <c r="AF14" i="15" a="1"/>
  <c r="AS15" i="15" a="1"/>
  <c r="BP11" i="15" a="1"/>
  <c r="BC16" i="15" a="1"/>
  <c r="M14" i="15" a="1"/>
  <c r="BL17" i="15" a="1"/>
  <c r="BH11" i="15" a="1"/>
  <c r="DU17" i="15" a="1"/>
  <c r="AR12" i="15" a="1"/>
  <c r="N16" i="15" a="1"/>
  <c r="BP18" i="15" a="1"/>
  <c r="DU9" i="15" a="1"/>
  <c r="O16" i="15" a="1"/>
  <c r="I6" i="15" a="1"/>
  <c r="CD19" i="15" a="1"/>
  <c r="P11" i="15" a="1"/>
  <c r="W9" i="15" a="1"/>
  <c r="Y9" i="15" a="1"/>
  <c r="AY6" i="15" a="1"/>
  <c r="AB8" i="15" a="1"/>
  <c r="P12" i="15" a="1"/>
  <c r="V13" i="15" a="1"/>
  <c r="AQ17" i="15" a="1"/>
  <c r="BF6" i="15" a="1"/>
  <c r="DN18" i="15" a="1"/>
  <c r="N6" i="15" a="1"/>
  <c r="DW6" i="15" a="1"/>
  <c r="DL16" i="15" a="1"/>
  <c r="BR7" i="15" a="1"/>
  <c r="AM9" i="15" a="1"/>
  <c r="AE11" i="15" a="1"/>
  <c r="AP15" i="15" a="1"/>
  <c r="BJ13" i="15" a="1"/>
  <c r="BH7" i="15" a="1"/>
  <c r="P5" i="15" a="1"/>
  <c r="CB17" i="15" a="1"/>
  <c r="CD9" i="15" a="1"/>
  <c r="BR12" i="15" a="1"/>
  <c r="F7" i="15" a="1"/>
  <c r="ED4" i="15" a="1"/>
  <c r="DL8" i="15" a="1"/>
  <c r="AE14" i="15" a="1"/>
  <c r="G18" i="15" a="1"/>
  <c r="DZ15" i="15" a="1"/>
  <c r="D15" i="15" a="1"/>
  <c r="AR17" i="15" a="1"/>
  <c r="BX16" i="15" a="1"/>
  <c r="EB10" i="15" a="1"/>
  <c r="BD16" i="15" a="1"/>
  <c r="BK9" i="15" a="1"/>
  <c r="I18" i="15" a="1"/>
  <c r="V14" i="15" a="1"/>
  <c r="BC13" i="15" a="1"/>
  <c r="AW9" i="15" a="1"/>
  <c r="L11" i="15" a="1"/>
  <c r="AS5" i="15" a="1"/>
  <c r="AM5" i="15" a="1"/>
  <c r="AZ19" i="15" a="1"/>
  <c r="AB16" i="15" a="1"/>
  <c r="AT9" i="15" a="1"/>
  <c r="C4" i="15" a="1"/>
  <c r="AW8" i="15" a="1"/>
  <c r="DX8" i="15" a="1"/>
  <c r="BB10" i="15" a="1"/>
  <c r="AF13" i="15" a="1"/>
  <c r="DX9" i="15" a="1"/>
  <c r="W11" i="15" a="1"/>
  <c r="AL12" i="15" a="1"/>
  <c r="AL6" i="15" a="1"/>
  <c r="BF18" i="15" a="1"/>
  <c r="AM4" i="15" a="1"/>
  <c r="AW16" i="15" a="1"/>
  <c r="BI4" i="15" a="1"/>
  <c r="BP10" i="15" a="1"/>
  <c r="N19" i="15" a="1"/>
  <c r="Y6" i="15" a="1"/>
  <c r="E9" i="15" a="1"/>
  <c r="DZ13" i="15" a="1"/>
  <c r="DZ17" i="15" a="1"/>
  <c r="N17" i="15" a="1"/>
  <c r="BD18" i="15" a="1"/>
  <c r="AR9" i="15" a="1"/>
  <c r="W7" i="15" a="1"/>
  <c r="M5" i="15" a="1"/>
  <c r="BJ17" i="15" a="1"/>
  <c r="S8" i="15" a="1"/>
  <c r="ED9" i="15" a="1"/>
  <c r="BL10" i="15" a="1"/>
  <c r="BJ11" i="15" a="1"/>
  <c r="T10" i="15" a="1"/>
  <c r="Y19" i="15" a="1"/>
  <c r="Z17" i="15" a="1"/>
  <c r="I15" i="15" a="1"/>
  <c r="Z4" i="15" a="1"/>
  <c r="BI19" i="15" a="1"/>
  <c r="AR11" i="15" a="1"/>
  <c r="W14" i="15" a="1"/>
  <c r="BZ15" i="15" a="1"/>
  <c r="BD6" i="15" a="1"/>
  <c r="BP8" i="15" a="1"/>
  <c r="B17" i="15" a="1"/>
  <c r="BK15" i="15" a="1"/>
  <c r="S10" i="15" a="1"/>
  <c r="I14" i="15" a="1"/>
  <c r="BC8" i="15" a="1"/>
  <c r="AY9" i="15" a="1"/>
  <c r="L12" i="15" a="1"/>
  <c r="BQ19" i="15" a="1"/>
  <c r="Z5" i="15" a="1"/>
  <c r="AV5" i="15" a="1"/>
  <c r="I5" i="15" a="1"/>
  <c r="BE4" i="15" a="1"/>
  <c r="BP14" i="15" a="1"/>
  <c r="DX7" i="15" a="1"/>
  <c r="T14" i="15" a="1"/>
  <c r="D6" i="15" a="1"/>
  <c r="BI16" i="15" a="1"/>
  <c r="AW17" i="15" a="1"/>
  <c r="ED16" i="15" a="1"/>
  <c r="BC17" i="15" a="1"/>
  <c r="ED17" i="15" a="1"/>
  <c r="E13" i="15" a="1"/>
  <c r="P16" i="15" a="1"/>
  <c r="BY19" i="15" a="1"/>
  <c r="AW4" i="15" a="1"/>
  <c r="D8" i="15" a="1"/>
  <c r="DN6" i="15" a="1"/>
  <c r="BO12" i="15" a="1"/>
  <c r="DN5" i="15" a="1"/>
  <c r="DL14" i="15" a="1"/>
  <c r="EB18" i="15" a="1"/>
  <c r="DL13" i="15" a="1"/>
  <c r="C18" i="15" a="1"/>
  <c r="AV8" i="15" a="1"/>
  <c r="AQ11" i="15" a="1"/>
  <c r="BE9" i="15" a="1"/>
  <c r="BE8" i="15" a="1"/>
  <c r="V11" i="15" a="1"/>
  <c r="AE9" i="15" a="1"/>
  <c r="C9" i="15" a="1"/>
  <c r="BD15" i="15" a="1"/>
  <c r="DM18" i="15" a="1"/>
  <c r="B4" i="15" a="1"/>
  <c r="AF7" i="15" a="1"/>
  <c r="F5" i="15" a="1"/>
  <c r="AZ12" i="15" a="1"/>
  <c r="AE19" i="15" a="1"/>
  <c r="BI13" i="15" a="1"/>
  <c r="F10" i="15" a="1"/>
  <c r="AV19" i="15" a="1"/>
  <c r="Q19" i="15" a="1"/>
  <c r="AY13" i="15" a="1"/>
  <c r="AR8" i="15" a="1"/>
  <c r="J10" i="15" a="1"/>
  <c r="B9" i="15" a="1"/>
  <c r="Y16" i="15" a="1"/>
  <c r="BZ19" i="15" a="1"/>
  <c r="N7" i="15" a="1"/>
  <c r="EB13" i="15" a="1"/>
  <c r="EA17" i="15" a="1"/>
  <c r="G4" i="15" a="1"/>
  <c r="P15" i="15" a="1"/>
  <c r="AM15" i="15" a="1"/>
  <c r="P13" i="15" a="1"/>
  <c r="BP9" i="15" a="1"/>
  <c r="BK14" i="15" a="1"/>
  <c r="DV8" i="15" a="1"/>
  <c r="AX11" i="15" a="1"/>
  <c r="DM9" i="15" a="1"/>
  <c r="BO9" i="15" a="1"/>
  <c r="AL17" i="15" a="1"/>
  <c r="AL14" i="15" a="1"/>
  <c r="AM8" i="15" a="1"/>
  <c r="Z14" i="15" a="1"/>
  <c r="Y11" i="15" a="1"/>
  <c r="CD13" i="15" a="1"/>
  <c r="AT19" i="15" a="1"/>
  <c r="DW13" i="15" a="1"/>
  <c r="DZ7" i="15" a="1"/>
  <c r="AF4" i="15" a="1"/>
  <c r="DV15" i="15" a="1"/>
  <c r="L16" i="15" a="1"/>
  <c r="BI14" i="15" a="1"/>
  <c r="AE17" i="15" a="1"/>
  <c r="AV17" i="15" a="1"/>
  <c r="AP19" i="15" a="1"/>
  <c r="BX10" i="15" a="1"/>
  <c r="DN16" i="15" a="1"/>
  <c r="AC5" i="15" a="1"/>
  <c r="AF19" i="15" a="1"/>
  <c r="V9" i="15" a="1"/>
  <c r="BY13" i="15" a="1"/>
  <c r="EB12" i="15" a="1"/>
  <c r="CD4" i="15" a="1"/>
  <c r="W4" i="15" a="1"/>
  <c r="BE19" i="15" a="1"/>
  <c r="DL11" i="15" a="1"/>
  <c r="S6" i="15" a="1"/>
  <c r="AN10" i="15" a="1"/>
  <c r="BJ15" i="15" a="1"/>
  <c r="L13" i="15" a="1"/>
  <c r="BB16" i="15" a="1"/>
  <c r="J17" i="15" a="1"/>
  <c r="DX6" i="15" a="1"/>
  <c r="BQ7" i="15" a="1"/>
  <c r="N5" i="15" a="1"/>
  <c r="BX4" i="15" a="1"/>
  <c r="CB15" i="15" a="1"/>
  <c r="AW15" i="15" a="1"/>
  <c r="J16" i="15" a="1"/>
  <c r="W10" i="15" a="1"/>
  <c r="BK8" i="15" a="1"/>
  <c r="DZ8" i="15" a="1"/>
  <c r="EA13" i="15" a="1"/>
  <c r="DX14" i="15" a="1"/>
  <c r="ED11" i="15" a="1"/>
  <c r="BE7" i="15" a="1"/>
  <c r="DU12" i="15" a="1"/>
  <c r="F12" i="15" a="1"/>
  <c r="DU15" i="15" a="1"/>
  <c r="AX8" i="15" a="1"/>
  <c r="BO11" i="15" a="1"/>
  <c r="AE7" i="15" a="1"/>
  <c r="BJ8" i="15" a="1"/>
  <c r="AX17" i="15" a="1"/>
  <c r="AC4" i="15" a="1"/>
  <c r="AN19" i="15" a="1"/>
  <c r="AF11" i="15" a="1"/>
  <c r="DY13" i="15" a="1"/>
  <c r="S18" i="15" a="1"/>
  <c r="DX15" i="15" a="1"/>
  <c r="BR10" i="15" a="1"/>
  <c r="BR5" i="15" a="1"/>
  <c r="DW16" i="15" a="1"/>
  <c r="DY15" i="15" a="1"/>
  <c r="BN19" i="15" a="1"/>
  <c r="BI17" i="15" a="1"/>
  <c r="DN13" i="15" a="1"/>
  <c r="BD4" i="15" a="1"/>
  <c r="N12" i="15" a="1"/>
  <c r="M12" i="15" a="1"/>
  <c r="BE18" i="15" a="1"/>
  <c r="BL4" i="15" a="1"/>
  <c r="BI5" i="15" a="1"/>
  <c r="CD8" i="15" a="1"/>
  <c r="BK5" i="15" a="1"/>
  <c r="Z19" i="15" a="1"/>
  <c r="AB12" i="15" a="1"/>
  <c r="BO14" i="15" a="1"/>
  <c r="BI11" i="15" a="1"/>
  <c r="O7" i="15" a="1"/>
  <c r="Q5" i="15" a="1"/>
  <c r="BP19" i="15" a="1"/>
  <c r="L17" i="15" a="1"/>
  <c r="BI9" i="15" a="1"/>
  <c r="CB6" i="15" a="1"/>
  <c r="BP16" i="15" a="1"/>
  <c r="D19" i="15" a="1"/>
  <c r="J18" i="15" a="1"/>
  <c r="C7" i="15" a="1"/>
  <c r="BD9" i="15" a="1"/>
  <c r="B15" i="15" a="1"/>
  <c r="B11" i="15" a="1"/>
  <c r="AR13" i="15" a="1"/>
  <c r="BF15" i="15" a="1"/>
  <c r="BY6" i="15" a="1"/>
  <c r="AC16" i="15" a="1"/>
  <c r="BD10" i="15" a="1"/>
  <c r="BZ14" i="15" a="1"/>
  <c r="V18" i="15" a="1"/>
  <c r="AZ15" i="15" a="1"/>
  <c r="E11" i="15" a="1"/>
  <c r="AV10" i="15" a="1"/>
  <c r="AL16" i="15" a="1"/>
  <c r="DN14" i="15" a="1"/>
  <c r="DL17" i="15" a="1"/>
  <c r="AN8" i="15" a="1"/>
  <c r="DX11" i="15" a="1"/>
  <c r="BP17" i="15" a="1"/>
  <c r="N10" i="15" a="1"/>
  <c r="AZ13" i="15" a="1"/>
  <c r="BH9" i="15" a="1"/>
  <c r="DX17" i="15" a="1"/>
  <c r="AE12" i="15" a="1"/>
  <c r="BQ13" i="15" a="1"/>
  <c r="DM16" i="15" a="1"/>
  <c r="O6" i="15" a="1"/>
  <c r="DU16" i="15" a="1"/>
  <c r="BE12" i="15" a="1"/>
  <c r="H18" i="15" a="1"/>
  <c r="L14" i="15" a="1"/>
  <c r="G16" i="15" a="1"/>
  <c r="BD17" i="15" a="1"/>
  <c r="BH16" i="15" a="1"/>
  <c r="L6" i="15" a="1"/>
  <c r="BY16" i="15" a="1"/>
  <c r="AW6" i="15" a="1"/>
  <c r="BR6" i="15" a="1"/>
  <c r="CB19" i="15" a="1"/>
  <c r="DU13" i="15" a="1"/>
  <c r="DV16" i="15" a="1"/>
  <c r="BZ16" i="15" a="1"/>
  <c r="BN17" i="15" a="1"/>
  <c r="AP16" i="15" a="1"/>
  <c r="O17" i="15" a="1"/>
  <c r="F11" i="15" a="1"/>
  <c r="DU7" i="15" a="1"/>
  <c r="AT12" i="15" a="1"/>
  <c r="AM19" i="15" a="1"/>
  <c r="F17" i="15" a="1"/>
  <c r="BL6" i="15" a="1"/>
  <c r="DY17" i="15" a="1"/>
  <c r="CB11" i="15" a="1"/>
  <c r="Z11" i="15" a="1"/>
  <c r="L5" i="15" a="1"/>
  <c r="BR13" i="15" a="1"/>
  <c r="G15" i="15" a="1"/>
  <c r="AE5" i="15" a="1"/>
  <c r="O4" i="15" a="1"/>
  <c r="W16" i="15" a="1"/>
  <c r="BI18" i="15" a="1"/>
  <c r="BX11" i="15" a="1"/>
  <c r="BQ5" i="15" a="1"/>
  <c r="AZ16" i="15" a="1"/>
  <c r="E5" i="15" a="1"/>
  <c r="N18" i="15" a="1"/>
  <c r="ED15" i="15" a="1"/>
  <c r="AS16" i="15" a="1"/>
  <c r="N11" i="15" a="1"/>
  <c r="BR16" i="15" a="1"/>
  <c r="BE11" i="15" a="1"/>
  <c r="DY8" i="15" a="1"/>
  <c r="DN9" i="15" a="1"/>
  <c r="AF16" i="15" a="1"/>
  <c r="BP4" i="15" a="1"/>
  <c r="DX5" i="15" a="1"/>
  <c r="C11" i="15" a="1"/>
  <c r="AE10" i="15" a="1"/>
  <c r="AL18" i="15" a="1"/>
  <c r="BQ12" i="15" a="1"/>
  <c r="AX12" i="15" a="1"/>
  <c r="AR14" i="15" a="1"/>
  <c r="DL18" i="15" a="1"/>
  <c r="Y10" i="15" a="1"/>
  <c r="ED8" i="15" a="1"/>
  <c r="BY4" i="15" a="1"/>
  <c r="BR18" i="15" a="1"/>
  <c r="AY16" i="15" a="1"/>
  <c r="BL15" i="15" a="1"/>
  <c r="Q12" i="15" a="1"/>
  <c r="BH14" i="15" a="1"/>
  <c r="Y8" i="15" a="1"/>
  <c r="O5" i="15" a="1"/>
  <c r="E6" i="15" a="1"/>
  <c r="BD12" i="15" a="1"/>
  <c r="DN7" i="15" a="1"/>
  <c r="EA14" i="15" a="1"/>
  <c r="AB7" i="15" a="1"/>
  <c r="W5" i="15" a="1"/>
  <c r="BH8" i="15" a="1"/>
  <c r="DM15" i="15" a="1"/>
  <c r="AC6" i="15" a="1"/>
  <c r="DZ5" i="15" a="1"/>
  <c r="BF14" i="15" a="1"/>
  <c r="BZ17" i="15" a="1"/>
  <c r="AX13" i="15" a="1"/>
  <c r="CD16" i="15" a="1"/>
  <c r="BP6" i="15" a="1"/>
  <c r="BJ5" i="15" a="1"/>
  <c r="AF6" i="15" a="1"/>
  <c r="EA15" i="15" a="1"/>
  <c r="DU5" i="15" a="1"/>
  <c r="DY12" i="15" a="1"/>
  <c r="AL9" i="15" a="1"/>
  <c r="AQ9" i="15" a="1"/>
  <c r="BN15" i="15" a="1"/>
  <c r="BE6" i="15" a="1"/>
  <c r="DW14" i="15" a="1"/>
  <c r="EB8" i="15" a="1"/>
  <c r="N15" i="15" a="1"/>
  <c r="AP7" i="15" a="1"/>
  <c r="C10" i="15" a="1"/>
  <c r="Z13" i="15" a="1"/>
  <c r="E19" i="15" a="1"/>
  <c r="BP5" i="15" a="1"/>
  <c r="I17" i="15" a="1"/>
  <c r="DW10" i="15" a="1"/>
  <c r="BE15" i="15" a="1"/>
  <c r="AY17" i="15" a="1"/>
  <c r="Q9" i="15" a="1"/>
  <c r="AZ4" i="15" a="1"/>
  <c r="P9" i="15" a="1"/>
  <c r="E8" i="15" a="1"/>
  <c r="BL18" i="15" a="1"/>
  <c r="DM11" i="15" a="1"/>
  <c r="AT16" i="15" a="1"/>
  <c r="P14" i="15" a="1"/>
  <c r="G12" i="15" a="1"/>
  <c r="AZ14" i="15" a="1"/>
  <c r="DY7" i="15" a="1"/>
  <c r="DM8" i="15" a="1"/>
  <c r="BI10" i="15" a="1"/>
  <c r="BQ9" i="15" a="1"/>
  <c r="EA10" i="15" a="1"/>
  <c r="BP12" i="15" a="1"/>
  <c r="DU6" i="15" a="1"/>
  <c r="AP10" i="15" a="1"/>
  <c r="D5" i="15" a="1"/>
  <c r="EA16" i="15" a="1"/>
  <c r="P19" i="15" a="1"/>
  <c r="AM7" i="15" a="1"/>
  <c r="DZ9" i="15" a="1"/>
  <c r="CD18" i="15" a="1"/>
  <c r="AC10" i="15" a="1"/>
  <c r="EA9" i="15" a="1"/>
  <c r="ED14" i="15" a="1"/>
  <c r="H15" i="15" a="1"/>
  <c r="BH12" i="15" a="1"/>
  <c r="AM13" i="15" a="1"/>
  <c r="BO19" i="15" a="1"/>
  <c r="S16" i="15" a="1"/>
  <c r="Z12" i="15" a="1"/>
  <c r="S13" i="15" a="1"/>
  <c r="W13" i="15" a="1"/>
  <c r="BZ5" i="15" a="1"/>
  <c r="Q8" i="15" a="1"/>
  <c r="Z15" i="15" a="1"/>
  <c r="D13" i="15" a="1"/>
  <c r="E14" i="15" a="1"/>
  <c r="O15" i="15" a="1"/>
  <c r="S9" i="15" a="1"/>
  <c r="L9" i="15" a="1"/>
  <c r="DX10" i="15" a="1"/>
  <c r="BZ4" i="15" a="1"/>
  <c r="DV11" i="15" a="1"/>
  <c r="BX6" i="15" a="1"/>
  <c r="ED12" i="15" a="1"/>
  <c r="AP9" i="15" a="1"/>
  <c r="C12" i="15" a="1"/>
  <c r="AM11" i="15" a="1"/>
  <c r="F19" i="15" a="1"/>
  <c r="I11" i="15" a="1"/>
  <c r="AP12" i="15" a="1"/>
  <c r="T15" i="15" a="1"/>
  <c r="E18" i="15" a="1"/>
  <c r="ED19" i="15" a="1"/>
  <c r="DX13" i="15" a="1"/>
  <c r="CD5" i="15" a="1"/>
  <c r="BC6" i="15" a="1"/>
  <c r="BK10" i="15" a="1"/>
  <c r="AQ8" i="15" a="1"/>
  <c r="C17" i="15" a="1"/>
  <c r="BC4" i="15" a="1"/>
  <c r="CD17" i="15" a="1"/>
  <c r="DU4" i="15" a="1"/>
  <c r="F16" i="15" a="1"/>
  <c r="AM18" i="15" a="1"/>
  <c r="BB4" i="15" a="1"/>
  <c r="AS14" i="15" a="1"/>
  <c r="AF12" i="15" a="1"/>
  <c r="T17" i="15" a="1"/>
  <c r="F15" i="15" a="1"/>
  <c r="S14" i="15" a="1"/>
  <c r="BN8" i="15" a="1"/>
  <c r="EB19" i="15" a="1"/>
  <c r="ED6" i="15" a="1"/>
  <c r="BN12" i="15" a="1"/>
  <c r="AW13" i="15" a="1"/>
  <c r="BQ16" i="15" a="1"/>
  <c r="AX6" i="15" a="1"/>
  <c r="AN9" i="15" a="1"/>
  <c r="AX16" i="15" a="1"/>
  <c r="BP7" i="15" a="1"/>
  <c r="E12" i="15" a="1"/>
  <c r="CB4" i="15" a="1"/>
  <c r="AN14" i="15" a="1"/>
  <c r="AS6" i="15" a="1"/>
  <c r="AN11" i="15" a="1"/>
  <c r="BQ8" i="15" a="1"/>
  <c r="BK17" i="15" a="1"/>
  <c r="BO6" i="15" a="1"/>
  <c r="Z9" i="15" a="1"/>
  <c r="N4" i="15" a="1"/>
  <c r="CB14" i="15" a="1"/>
  <c r="BY11" i="15" a="1"/>
  <c r="N9" i="15" a="1"/>
  <c r="DW5" i="15" a="1"/>
  <c r="EB14" i="15" a="1"/>
  <c r="DW15" i="15" a="1"/>
  <c r="Y14" i="15" a="1"/>
  <c r="DV14" i="15" a="1"/>
  <c r="BR8" i="15" a="1"/>
  <c r="AN13" i="15" a="1"/>
  <c r="D9" i="15" a="1"/>
  <c r="T18" i="15" a="1"/>
  <c r="Y5" i="15" a="1"/>
  <c r="BY7" i="15" a="1"/>
  <c r="AY7" i="15" a="1"/>
  <c r="H4" i="15" a="1"/>
  <c r="BD5" i="15" a="1"/>
  <c r="BZ11" i="15" a="1"/>
  <c r="DL9" i="15" a="1"/>
  <c r="Q17" i="15" a="1"/>
  <c r="BB15" i="15" a="1"/>
  <c r="BC12" i="15" a="1"/>
  <c r="AW7" i="15" a="1"/>
  <c r="BC18" i="15" a="1"/>
  <c r="AZ8" i="15" a="1"/>
  <c r="AN4" i="15" a="1"/>
  <c r="M7" i="15" a="1"/>
  <c r="DN17" i="15" a="1"/>
  <c r="AQ15" i="15" a="1"/>
  <c r="N13" i="15" a="1"/>
  <c r="BY18" i="15" a="1"/>
  <c r="AS9" i="15" a="1"/>
  <c r="AF10" i="15" a="1"/>
  <c r="DV19" i="15" a="1"/>
  <c r="AE16" i="15" a="1"/>
  <c r="BL12" i="15" a="1"/>
  <c r="BI12" i="15" a="1"/>
  <c r="BX19" i="15" a="1"/>
  <c r="CB9" i="15" a="1"/>
  <c r="BL13" i="15" a="1"/>
  <c r="BK11" i="15" a="1"/>
  <c r="BI8" i="15" a="1"/>
  <c r="AP18" i="15" a="1"/>
  <c r="C6" i="15" a="1"/>
  <c r="AB14" i="15" a="1"/>
  <c r="AP4" i="15" a="1"/>
  <c r="AP11" i="15" a="1"/>
  <c r="BF10" i="15" a="1"/>
  <c r="AT15" i="15" a="1"/>
  <c r="BY9" i="15" a="1"/>
  <c r="BC11" i="15" a="1"/>
  <c r="AW5" i="15" a="1"/>
  <c r="W6" i="15" a="1"/>
  <c r="DY11" i="15" a="1"/>
  <c r="AZ10" i="15" a="1"/>
  <c r="AV7" i="15" a="1"/>
  <c r="CD10" i="15" a="1"/>
  <c r="B14" i="15" a="1"/>
  <c r="AS17" i="15" a="1"/>
  <c r="EA19" i="15" a="1"/>
  <c r="I9" i="15" a="1"/>
  <c r="B19" i="15" a="1"/>
  <c r="BK7" i="15" a="1"/>
  <c r="BD8" i="15" a="1"/>
  <c r="AL10" i="15" a="1"/>
  <c r="BL9" i="15" a="1"/>
  <c r="EB9" i="15" a="1"/>
  <c r="AN5" i="15" a="1"/>
  <c r="I4" i="15" a="1"/>
  <c r="BE10" i="15" a="1"/>
  <c r="BX18" i="15" a="1"/>
  <c r="DW11" i="15" a="1"/>
  <c r="AB5" i="15" a="1"/>
  <c r="BH6" i="15" a="1"/>
  <c r="AR6" i="15" a="1"/>
  <c r="AV14" i="15" a="1"/>
  <c r="O19" i="15" a="1"/>
  <c r="DL10" i="15" a="1"/>
  <c r="AB13" i="15" a="1"/>
  <c r="BO18" i="15" a="1"/>
  <c r="EB16" i="15" a="1"/>
  <c r="DM4" i="15" a="1"/>
  <c r="BQ11" i="15" a="1"/>
  <c r="CB16" i="15" a="1"/>
  <c r="BN9" i="15" a="1"/>
  <c r="AM17" i="15" a="1"/>
  <c r="AL13" i="15" a="1"/>
  <c r="AE15" i="15" a="1"/>
  <c r="BY8" i="15" a="1"/>
  <c r="L7" i="15" a="1"/>
  <c r="DM12" i="15" a="1"/>
  <c r="DL15" i="15" a="1"/>
  <c r="BO15" i="15" a="1"/>
  <c r="W12" i="15" a="1"/>
  <c r="I7" i="15" a="1"/>
  <c r="BY10" i="15" a="1"/>
  <c r="E10" i="15" a="1"/>
  <c r="P7" i="15" a="1"/>
  <c r="AV11" i="15" a="1"/>
  <c r="C14" i="15" a="1"/>
  <c r="BZ10" i="15" a="1"/>
  <c r="M18" i="15" a="1"/>
  <c r="CB7" i="15" a="1"/>
  <c r="BD19" i="15" a="1"/>
  <c r="BF11" i="15" a="1"/>
  <c r="B10" i="15" a="1"/>
  <c r="F8" i="15" a="1"/>
  <c r="BB12" i="15" a="1"/>
  <c r="AZ9" i="15" a="1"/>
  <c r="DZ19" i="15" a="1"/>
  <c r="DV17" i="15" a="1"/>
  <c r="DW4" i="15" a="1"/>
  <c r="I19" i="15" a="1"/>
  <c r="S4" i="15" a="1"/>
  <c r="BC9" i="15" a="1"/>
  <c r="AV16" i="15" a="1"/>
  <c r="CD14" i="15" a="1"/>
  <c r="F6" i="15" a="1"/>
  <c r="BJ7" i="15" a="1"/>
  <c r="DY14" i="15" a="1"/>
  <c r="H16" i="15" a="1"/>
  <c r="AB15" i="15" a="1"/>
  <c r="DM7" i="15" a="1"/>
  <c r="L4" i="15" a="1"/>
  <c r="G19" i="15" a="1"/>
  <c r="I10" i="15" a="1"/>
  <c r="AN17" i="15" a="1"/>
  <c r="EB15" i="15" a="1"/>
  <c r="BF17" i="15" a="1"/>
  <c r="DM19" i="15" a="1"/>
  <c r="B8" i="15" a="1"/>
  <c r="DY6" i="15" a="1"/>
  <c r="DY4" i="15" a="1"/>
  <c r="BL8" i="15" a="1"/>
  <c r="BB9" i="15" a="1"/>
  <c r="AM6" i="15" a="1"/>
  <c r="AP13" i="15" a="1"/>
  <c r="BR14" i="15" a="1"/>
  <c r="BJ14" i="15" a="1"/>
  <c r="AS13" i="15" a="1"/>
  <c r="Y15" i="15" a="1"/>
  <c r="AC17" i="15" a="1"/>
  <c r="E7" i="15" a="1"/>
  <c r="EA8" i="15" a="1"/>
  <c r="AX15" i="15" a="1"/>
  <c r="D11" i="15" a="1"/>
  <c r="DU18" i="15" a="1"/>
  <c r="DL19" i="15" a="1"/>
  <c r="BK16" i="15" a="1"/>
  <c r="DV10" i="15" a="1"/>
  <c r="AY12" i="15" a="1"/>
  <c r="M11" i="15" a="1"/>
  <c r="L10" i="15" a="1"/>
  <c r="BB5" i="15" a="1"/>
  <c r="AW10" i="15" a="1"/>
  <c r="AQ6" i="15" a="1"/>
  <c r="ED18" i="15" a="1"/>
  <c r="BK13" i="15" a="1"/>
  <c r="BJ19" i="15" a="1"/>
  <c r="BH17" i="15" a="1"/>
  <c r="BC5" i="15" a="1"/>
  <c r="AT6" i="15" a="1"/>
  <c r="AC9" i="15" a="1"/>
  <c r="BQ10" i="15" a="1"/>
  <c r="H6" i="15" a="1"/>
  <c r="AZ11" i="15" a="1"/>
  <c r="BF7" i="15" a="1"/>
  <c r="EA12" i="15" a="1"/>
  <c r="AZ17" i="15" a="1"/>
  <c r="DV7" i="15" a="1"/>
  <c r="B7" i="15" a="1"/>
  <c r="O13" i="15" a="1"/>
  <c r="BO16" i="15" a="1"/>
  <c r="BO13" i="15" a="1"/>
  <c r="AV9" i="15" a="1"/>
  <c r="J11" i="15" a="1"/>
  <c r="V5" i="15" a="1"/>
  <c r="O18" i="15" a="1"/>
  <c r="AT13" i="15" a="1"/>
  <c r="DZ4" i="15" a="1"/>
  <c r="C13" i="15" a="1"/>
  <c r="BP13" i="15" a="1"/>
  <c r="V8" i="15" a="1"/>
  <c r="AT7" i="15" a="1"/>
  <c r="T8" i="15" a="1"/>
  <c r="BH5" i="15" a="1"/>
  <c r="BY17" i="15" a="1"/>
  <c r="DW19" i="15" a="1"/>
  <c r="Q6" i="15" a="1"/>
  <c r="W15" i="15" a="1"/>
  <c r="DW18" i="15" a="1"/>
  <c r="AB4" i="15" a="1"/>
  <c r="T13" i="15" a="1"/>
  <c r="BX15" i="15" a="1"/>
  <c r="AP5" i="15" a="1"/>
  <c r="D14" i="15" a="1"/>
  <c r="EB6" i="15" a="1"/>
  <c r="CB18" i="15" a="1"/>
  <c r="S12" i="15" a="1"/>
  <c r="BZ8" i="15" a="1"/>
  <c r="BR4" i="15" a="1"/>
  <c r="J6" i="15" a="1"/>
  <c r="AB18" i="15" a="1"/>
  <c r="AL11" i="15" a="1"/>
  <c r="BC15" i="15" a="1"/>
  <c r="ED7" i="15" a="1"/>
  <c r="BR11" i="15" a="1"/>
  <c r="BR19" i="15" a="1"/>
  <c r="H17" i="15" a="1"/>
  <c r="BK12" i="15" a="1"/>
  <c r="AF5" i="15" a="1"/>
  <c r="AR18" i="15" a="1"/>
  <c r="BK19" i="15" a="1"/>
  <c r="AR19" i="15" a="1"/>
  <c r="H12" i="15" a="1"/>
  <c r="AR4" i="15" a="1"/>
  <c r="BZ9" i="15" a="1"/>
  <c r="EB7" i="15" a="1"/>
  <c r="H14" i="15" a="1"/>
  <c r="BQ18" i="15" a="1"/>
  <c r="DU19" i="15" a="1"/>
  <c r="BH10" i="15" a="1"/>
  <c r="BD13" i="15" a="1"/>
  <c r="D18" i="15" a="1"/>
  <c r="CD15" i="15" a="1"/>
  <c r="AT10" i="15" a="1"/>
  <c r="G17" i="15" a="1"/>
  <c r="Q18" i="15" a="1"/>
  <c r="BF9" i="15" a="1"/>
  <c r="BB8" i="15" a="1"/>
  <c r="DZ14" i="15" a="1"/>
  <c r="DZ11" i="15" a="1"/>
  <c r="AF9" i="15" a="1"/>
  <c r="DM10" i="15" a="1"/>
  <c r="Q13" i="15" a="1"/>
  <c r="DZ12" i="15" a="1"/>
  <c r="G10" i="15" a="1"/>
  <c r="AY8" i="15" a="1"/>
  <c r="BL16" i="15" a="1"/>
  <c r="G13" i="15" a="1"/>
  <c r="BR17" i="15" a="1"/>
  <c r="AC12" i="15" a="1"/>
  <c r="B13" i="15" a="1"/>
  <c r="EA18" i="15" a="1"/>
  <c r="O10" i="15" a="1"/>
  <c r="T19" i="15" a="1"/>
  <c r="AZ6" i="15" a="1"/>
  <c r="T16" i="15" a="1"/>
  <c r="BF4" i="15" a="1"/>
  <c r="J14" i="15" a="1"/>
  <c r="EB4" i="15" a="1"/>
  <c r="DU8" i="15" a="1"/>
  <c r="BL5" i="15" a="1"/>
  <c r="BX8" i="15" a="1"/>
  <c r="DW8" i="15" a="1"/>
  <c r="C5" i="15" a="1"/>
  <c r="DM5" i="15" a="1"/>
  <c r="V12" i="15" a="1"/>
  <c r="S5" i="15" a="1"/>
  <c r="AX18" i="15" a="1"/>
  <c r="B16" i="15" a="1"/>
  <c r="V15" i="15" a="1"/>
  <c r="BN16" i="15" a="1"/>
  <c r="BX17" i="15" a="1"/>
  <c r="M9" i="15" a="1"/>
  <c r="BX5" i="15" a="1"/>
  <c r="BB17" i="15" a="1"/>
  <c r="H5" i="15" a="1"/>
  <c r="AL15" i="15" a="1"/>
  <c r="AV15" i="15" a="1"/>
  <c r="CB12" i="15" a="1"/>
  <c r="BX9" i="15" a="1"/>
  <c r="AY18" i="15" a="1"/>
  <c r="B12" i="15" a="1"/>
  <c r="G8" i="15" a="1"/>
  <c r="P17" i="15" a="1"/>
  <c r="AR15" i="15" a="1"/>
  <c r="BN5" i="15" a="1"/>
  <c r="BC19" i="15" a="1"/>
  <c r="EA4" i="15" a="1"/>
  <c r="AT14" i="15" a="1"/>
  <c r="V17" i="15" a="1"/>
  <c r="Q10" i="15" a="1"/>
  <c r="Y13" i="15" a="1"/>
  <c r="BN10" i="15" a="1"/>
  <c r="F4" i="15" a="1"/>
  <c r="Y18" i="15" a="1"/>
  <c r="AC8" i="15" a="1"/>
  <c r="S7" i="15" a="1"/>
  <c r="BB18" i="15" a="1"/>
  <c r="BC7" i="15" a="1"/>
  <c r="DU10" i="15" a="1"/>
  <c r="BE17" i="15" a="1"/>
  <c r="DL7" i="15" a="1"/>
  <c r="L15" i="15" a="1"/>
  <c r="AM10" i="15" a="1"/>
  <c r="J9" i="15" a="1"/>
  <c r="I8" i="15" a="1"/>
  <c r="BD11" i="15" a="1"/>
  <c r="BJ16" i="15" a="1"/>
  <c r="BQ15" i="15" a="1"/>
  <c r="EA7" i="15" a="1"/>
  <c r="B18" i="15" a="1"/>
  <c r="AW12" i="15" a="1"/>
  <c r="AX4" i="15" a="1"/>
  <c r="DV12" i="15" a="1"/>
  <c r="N14" i="15" a="1"/>
  <c r="BK18" i="15" a="1"/>
  <c r="P8" i="15" a="1"/>
  <c r="DZ18" i="15" a="1"/>
  <c r="B6" i="15" a="1"/>
  <c r="O14" i="15" a="1"/>
  <c r="G11" i="15" a="1"/>
  <c r="AL19" i="15" a="1"/>
  <c r="AX19" i="15" a="1"/>
  <c r="AP8" i="15" a="1"/>
  <c r="H9" i="15" a="1"/>
  <c r="AB17" i="15" a="1"/>
  <c r="D17" i="15" a="1"/>
  <c r="BH18" i="15" a="1"/>
  <c r="BL14" i="15" a="1"/>
  <c r="P10" i="15" a="1"/>
  <c r="BJ9" i="15" a="1"/>
  <c r="S15" i="15" a="1"/>
  <c r="AL8" i="15" a="1"/>
  <c r="DN10" i="15" a="1"/>
  <c r="AY19" i="15" a="1"/>
  <c r="J15" i="15" a="1"/>
  <c r="AY5" i="15" a="1"/>
  <c r="J19" i="15" a="1"/>
  <c r="BL19" i="15" a="1"/>
  <c r="BB19" i="15" a="1"/>
  <c r="EB17" i="15" a="1"/>
  <c r="J13" i="15" a="1"/>
  <c r="I13" i="15" a="1"/>
  <c r="AX5" i="15" a="1"/>
  <c r="BI6" i="15" a="1"/>
  <c r="M17" i="15" a="1"/>
  <c r="BZ7" i="15" a="1"/>
  <c r="N8" i="15" a="1"/>
  <c r="J8" i="15" a="1"/>
  <c r="DM13" i="15" a="1"/>
  <c r="BJ18" i="15" a="1"/>
  <c r="BF16" i="15" a="1"/>
  <c r="CD11" i="15" a="1"/>
  <c r="BQ4" i="15" a="1"/>
  <c r="AT11" i="15" a="1"/>
  <c r="E17" i="15" a="1"/>
  <c r="AM12" i="15" a="1"/>
  <c r="AQ19" i="15" a="1"/>
  <c r="DX4" i="15" a="1"/>
  <c r="I12" i="15" a="1"/>
  <c r="H13" i="15" a="1"/>
  <c r="DL12" i="15" a="1"/>
  <c r="BK6" i="15" a="1"/>
  <c r="BP15" i="15" a="1"/>
  <c r="AE6" i="15" a="1"/>
  <c r="BD7" i="15" a="1"/>
  <c r="CB5" i="15" a="1"/>
  <c r="V4" i="15" a="1"/>
  <c r="AR7" i="15" a="1"/>
  <c r="C19" i="15" a="1"/>
  <c r="BI7" i="15" a="1"/>
  <c r="BY15" i="15" a="1"/>
  <c r="AT4" i="15" a="1"/>
  <c r="BH4" i="15" a="1"/>
  <c r="P6" i="15" a="1"/>
  <c r="AL7" i="15" a="1"/>
  <c r="T5" i="15" a="1"/>
  <c r="AF17" i="15" a="1"/>
  <c r="G14" i="15" a="1"/>
  <c r="P18" i="15" a="1"/>
  <c r="C16" i="15" a="1"/>
  <c r="AQ14" i="15" a="1"/>
  <c r="AF8" i="15" a="1"/>
  <c r="BX7" i="15" a="1"/>
  <c r="EA11" i="15" a="1"/>
  <c r="AW18" i="15" a="1"/>
  <c r="M4" i="15" a="1"/>
  <c r="BK4" i="15" a="1"/>
  <c r="DV4" i="15" a="1"/>
  <c r="AY10" i="15" a="1"/>
  <c r="DN4" i="15" a="1"/>
  <c r="H10" i="15" a="1"/>
  <c r="DV9" i="15" a="1"/>
  <c r="BI15" i="15" a="1"/>
  <c r="BE5" i="15" a="1"/>
  <c r="BN4" i="15" a="1"/>
  <c r="AS19" i="15" a="1"/>
  <c r="AT17" i="15" a="1"/>
  <c r="DN8" i="15" a="1"/>
  <c r="AE18" i="15" a="1"/>
  <c r="AE4" i="15" a="1"/>
  <c r="CD7" i="15" a="1"/>
  <c r="EB5" i="15" a="1"/>
  <c r="AB9" i="15" a="1"/>
  <c r="CB8" i="15" a="1"/>
  <c r="AY15" i="15" a="1"/>
  <c r="AR10" i="15" a="1"/>
  <c r="G6" i="15" a="1"/>
  <c r="BB11" i="15" a="1"/>
  <c r="M15" i="15" a="1"/>
  <c r="DV6" i="15" a="1"/>
  <c r="DX18" i="15" a="1"/>
  <c r="AC11" i="15" a="1"/>
  <c r="DL6" i="15" a="1"/>
  <c r="W17" i="15" a="1"/>
  <c r="P4" i="15" a="1"/>
  <c r="T11" i="15" a="1"/>
  <c r="AE13" i="15" a="1"/>
  <c r="H19" i="15" a="1"/>
  <c r="BB13" i="15" a="1"/>
  <c r="V7" i="15" a="1"/>
  <c r="BN7" i="15" a="1"/>
  <c r="J12" i="15" a="1"/>
  <c r="F14" i="15" a="1"/>
  <c r="D7" i="15" a="1"/>
  <c r="BO5" i="15" a="1"/>
  <c r="AY11" i="15" a="1"/>
  <c r="AX14" i="15" a="1"/>
  <c r="AZ18" i="15" a="1"/>
  <c r="BF19" i="15" a="1"/>
  <c r="D10" i="15" a="1"/>
  <c r="BZ13" i="15" a="1"/>
  <c r="BF13" i="15" a="1"/>
  <c r="W18" i="15" a="1"/>
  <c r="AM16" i="15" a="1"/>
  <c r="T7" i="15" a="1"/>
  <c r="H12" i="15" l="1"/>
  <c r="H17" i="15"/>
  <c r="EB14" i="15"/>
  <c r="H16" i="15"/>
  <c r="AR10" i="15"/>
  <c r="EB18" i="15"/>
  <c r="DM15" i="15"/>
  <c r="AW5" i="15"/>
  <c r="AX7" i="15"/>
  <c r="B11" i="15"/>
  <c r="BO15" i="15"/>
  <c r="W10" i="15"/>
  <c r="X10" i="15" s="1"/>
  <c r="V4" i="15"/>
  <c r="AY6" i="15"/>
  <c r="BH18" i="15"/>
  <c r="M5" i="15"/>
  <c r="M11" i="15"/>
  <c r="BK16" i="15"/>
  <c r="M12" i="15"/>
  <c r="AT18" i="15"/>
  <c r="I12" i="15"/>
  <c r="D16" i="15"/>
  <c r="DX7" i="15"/>
  <c r="AS11" i="15"/>
  <c r="AS9" i="15"/>
  <c r="BE9" i="15"/>
  <c r="AS15" i="15"/>
  <c r="AM18" i="15"/>
  <c r="J13" i="15"/>
  <c r="BB15" i="15"/>
  <c r="BJ10" i="15"/>
  <c r="BR16" i="15"/>
  <c r="AM17" i="15"/>
  <c r="BO18" i="15"/>
  <c r="DW5" i="15"/>
  <c r="EA11" i="15"/>
  <c r="BX9" i="15"/>
  <c r="BE6" i="15"/>
  <c r="BH8" i="15"/>
  <c r="AE6" i="15"/>
  <c r="BE15" i="15"/>
  <c r="BF6" i="15"/>
  <c r="V12" i="15"/>
  <c r="J16" i="15"/>
  <c r="J6" i="15"/>
  <c r="AQ19" i="15"/>
  <c r="DW19" i="15"/>
  <c r="W7" i="15"/>
  <c r="X7" i="15" s="1"/>
  <c r="H19" i="15"/>
  <c r="DZ6" i="15"/>
  <c r="N12" i="15"/>
  <c r="AV4" i="15"/>
  <c r="AZ14" i="15"/>
  <c r="S15" i="15"/>
  <c r="BP14" i="15"/>
  <c r="Z18" i="15"/>
  <c r="AA18" i="15" s="1"/>
  <c r="AE18" i="15"/>
  <c r="AC11" i="15"/>
  <c r="AD11" i="15" s="1"/>
  <c r="AF14" i="15"/>
  <c r="AG14" i="15" s="1"/>
  <c r="F16" i="15"/>
  <c r="AC17" i="15"/>
  <c r="AD17" i="15" s="1"/>
  <c r="BP16" i="15"/>
  <c r="DZ10" i="15"/>
  <c r="N11" i="15"/>
  <c r="DZ11" i="15"/>
  <c r="AN4" i="15"/>
  <c r="N9" i="15"/>
  <c r="DU19" i="15"/>
  <c r="AB5" i="15"/>
  <c r="DL14" i="15"/>
  <c r="W5" i="15"/>
  <c r="X5" i="15" s="1"/>
  <c r="O14" i="15"/>
  <c r="DZ12" i="15"/>
  <c r="AR7" i="15"/>
  <c r="EB15" i="15"/>
  <c r="AW15" i="15"/>
  <c r="AY15" i="15"/>
  <c r="Y9" i="15"/>
  <c r="AS17" i="15"/>
  <c r="AR9" i="15"/>
  <c r="BD10" i="15"/>
  <c r="C10" i="15"/>
  <c r="BD4" i="15"/>
  <c r="EA5" i="15"/>
  <c r="AY13" i="15"/>
  <c r="O11" i="15"/>
  <c r="BE4" i="15"/>
  <c r="Q7" i="15"/>
  <c r="R7" i="15" s="1"/>
  <c r="AX14" i="15"/>
  <c r="AY11" i="15"/>
  <c r="BO8" i="15"/>
  <c r="DU4" i="15"/>
  <c r="BD19" i="15"/>
  <c r="Q17" i="15"/>
  <c r="R17" i="15" s="1"/>
  <c r="AP17" i="15"/>
  <c r="AS16" i="15"/>
  <c r="BD15" i="15"/>
  <c r="AT17" i="15"/>
  <c r="BY11" i="15"/>
  <c r="J14" i="15"/>
  <c r="BO5" i="15"/>
  <c r="BN15" i="15"/>
  <c r="AB7" i="15"/>
  <c r="DZ4" i="15"/>
  <c r="V17" i="15"/>
  <c r="N8" i="15"/>
  <c r="H10" i="15"/>
  <c r="CB15" i="15"/>
  <c r="EB17" i="15"/>
  <c r="V15" i="15"/>
  <c r="BZ13" i="15"/>
  <c r="BD18" i="15"/>
  <c r="D7" i="15"/>
  <c r="BF13" i="15"/>
  <c r="DN13" i="15"/>
  <c r="Y4" i="15"/>
  <c r="G12" i="15"/>
  <c r="AB4" i="15"/>
  <c r="I5" i="15"/>
  <c r="AX10" i="15"/>
  <c r="EB7" i="15"/>
  <c r="BN5" i="15"/>
  <c r="O9" i="15"/>
  <c r="CD17" i="15"/>
  <c r="CC17" i="15" s="1"/>
  <c r="CB12" i="15"/>
  <c r="CB6" i="15"/>
  <c r="AC7" i="15"/>
  <c r="AD7" i="15" s="1"/>
  <c r="ED15" i="15"/>
  <c r="AR19" i="15"/>
  <c r="B15" i="15"/>
  <c r="CB14" i="15"/>
  <c r="DY14" i="15"/>
  <c r="BR4" i="15"/>
  <c r="DN5" i="15"/>
  <c r="EA14" i="15"/>
  <c r="BC11" i="15"/>
  <c r="DL4" i="15"/>
  <c r="BR19" i="15"/>
  <c r="BH10" i="15"/>
  <c r="BX4" i="15"/>
  <c r="Y15" i="15"/>
  <c r="W9" i="15"/>
  <c r="X9" i="15" s="1"/>
  <c r="D17" i="15"/>
  <c r="N17" i="15"/>
  <c r="BY8" i="15"/>
  <c r="DL19" i="15"/>
  <c r="BI17" i="15"/>
  <c r="AC19" i="15"/>
  <c r="AD19" i="15" s="1"/>
  <c r="Q19" i="15"/>
  <c r="R19" i="15" s="1"/>
  <c r="BO4" i="15"/>
  <c r="AV5" i="15"/>
  <c r="AC14" i="15"/>
  <c r="AD14" i="15" s="1"/>
  <c r="BY18" i="15"/>
  <c r="AQ11" i="15"/>
  <c r="CB10" i="15"/>
  <c r="BC4" i="15"/>
  <c r="DW11" i="15"/>
  <c r="DL9" i="15"/>
  <c r="EB11" i="15"/>
  <c r="N18" i="15"/>
  <c r="BN9" i="15"/>
  <c r="AB13" i="15"/>
  <c r="N4" i="15"/>
  <c r="BX7" i="15"/>
  <c r="CB8" i="15"/>
  <c r="AQ9" i="15"/>
  <c r="DN7" i="15"/>
  <c r="C14" i="15"/>
  <c r="DW10" i="15"/>
  <c r="AQ17" i="15"/>
  <c r="DM5" i="15"/>
  <c r="N5" i="15"/>
  <c r="AM10" i="15"/>
  <c r="DY6" i="15"/>
  <c r="BY17" i="15"/>
  <c r="DZ17" i="15"/>
  <c r="AE13" i="15"/>
  <c r="DX18" i="15"/>
  <c r="BN19" i="15"/>
  <c r="ED5" i="15"/>
  <c r="P14" i="15"/>
  <c r="BK7" i="15"/>
  <c r="Z5" i="15"/>
  <c r="AA5" i="15" s="1"/>
  <c r="E4" i="15"/>
  <c r="AY19" i="15"/>
  <c r="DW17" i="15"/>
  <c r="BN11" i="15"/>
  <c r="C17" i="15"/>
  <c r="D18" i="15"/>
  <c r="BI9" i="15"/>
  <c r="Q4" i="15"/>
  <c r="R4" i="15" s="1"/>
  <c r="E5" i="15"/>
  <c r="C19" i="15"/>
  <c r="AZ8" i="15"/>
  <c r="Z9" i="15"/>
  <c r="AA9" i="15" s="1"/>
  <c r="E17" i="15"/>
  <c r="BB19" i="15"/>
  <c r="BO12" i="15"/>
  <c r="BD12" i="15"/>
  <c r="B6" i="15"/>
  <c r="M9" i="15"/>
  <c r="J9" i="15"/>
  <c r="AN17" i="15"/>
  <c r="BQ7" i="15"/>
  <c r="AV15" i="15"/>
  <c r="P11" i="15"/>
  <c r="B14" i="15"/>
  <c r="ER14" i="15" s="1"/>
  <c r="DZ13" i="15"/>
  <c r="DL12" i="15"/>
  <c r="AP7" i="15"/>
  <c r="DY15" i="15"/>
  <c r="ED10" i="15"/>
  <c r="AV19" i="15"/>
  <c r="BF12" i="15"/>
  <c r="BQ19" i="15"/>
  <c r="J7" i="15"/>
  <c r="AC16" i="15"/>
  <c r="AD16" i="15" s="1"/>
  <c r="H13" i="15"/>
  <c r="AB10" i="15"/>
  <c r="AQ8" i="15"/>
  <c r="BZ8" i="15"/>
  <c r="BZ11" i="15"/>
  <c r="Y12" i="15"/>
  <c r="AZ16" i="15"/>
  <c r="L7" i="15"/>
  <c r="BD13" i="15"/>
  <c r="BO6" i="15"/>
  <c r="BF4" i="15"/>
  <c r="AS13" i="15"/>
  <c r="AL9" i="15"/>
  <c r="E6" i="15"/>
  <c r="AT13" i="15"/>
  <c r="C9" i="15"/>
  <c r="BZ7" i="15"/>
  <c r="DN4" i="15"/>
  <c r="DX6" i="15"/>
  <c r="BX18" i="15"/>
  <c r="BN4" i="15"/>
  <c r="BD7" i="15"/>
  <c r="E9" i="15"/>
  <c r="AT14" i="15"/>
  <c r="AR15" i="15"/>
  <c r="DW16" i="15"/>
  <c r="AS4" i="15"/>
  <c r="AT16" i="15"/>
  <c r="AC9" i="15"/>
  <c r="AD9" i="15" s="1"/>
  <c r="L12" i="15"/>
  <c r="AQ16" i="15"/>
  <c r="AP5" i="15"/>
  <c r="AL8" i="15"/>
  <c r="V16" i="15"/>
  <c r="BK10" i="15"/>
  <c r="AB9" i="15"/>
  <c r="L17" i="15"/>
  <c r="BR9" i="15"/>
  <c r="BQ5" i="15"/>
  <c r="BK19" i="15"/>
  <c r="BR11" i="15"/>
  <c r="BK17" i="15"/>
  <c r="BJ7" i="15"/>
  <c r="AF9" i="15"/>
  <c r="AG9" i="15" s="1"/>
  <c r="DN6" i="15"/>
  <c r="O5" i="15"/>
  <c r="BY9" i="15"/>
  <c r="BO10" i="15"/>
  <c r="BD9" i="15"/>
  <c r="J12" i="15"/>
  <c r="J17" i="15"/>
  <c r="I7" i="15"/>
  <c r="CD19" i="15"/>
  <c r="CC19" i="15" s="1"/>
  <c r="AB17" i="15"/>
  <c r="Y6" i="15"/>
  <c r="AY12" i="15"/>
  <c r="DU18" i="15"/>
  <c r="BR5" i="15"/>
  <c r="BJ12" i="15"/>
  <c r="F10" i="15"/>
  <c r="E16" i="15"/>
  <c r="AY9" i="15"/>
  <c r="D4" i="15"/>
  <c r="N13" i="15"/>
  <c r="AV8" i="15"/>
  <c r="AV12" i="15"/>
  <c r="BC6" i="15"/>
  <c r="BL19" i="15"/>
  <c r="BD5" i="15"/>
  <c r="I16" i="15"/>
  <c r="BX11" i="15"/>
  <c r="CB16" i="15"/>
  <c r="DL10" i="15"/>
  <c r="BQ8" i="15"/>
  <c r="AF8" i="15"/>
  <c r="AG8" i="15" s="1"/>
  <c r="AL15" i="15"/>
  <c r="DY12" i="15"/>
  <c r="Y8" i="15"/>
  <c r="BF9" i="15"/>
  <c r="I17" i="15"/>
  <c r="V13" i="15"/>
  <c r="C5" i="15"/>
  <c r="BB16" i="15"/>
  <c r="S12" i="15"/>
  <c r="F14" i="15"/>
  <c r="BH5" i="15"/>
  <c r="N19" i="15"/>
  <c r="T11" i="15"/>
  <c r="U11" i="15" s="1"/>
  <c r="DV6" i="15"/>
  <c r="BR10" i="15"/>
  <c r="DX16" i="15"/>
  <c r="DM11" i="15"/>
  <c r="BJ9" i="15"/>
  <c r="BC8" i="15"/>
  <c r="DN11" i="15"/>
  <c r="BB9" i="15"/>
  <c r="BQ6" i="15"/>
  <c r="AY4" i="15"/>
  <c r="CD5" i="15"/>
  <c r="BJ14" i="15"/>
  <c r="BP19" i="15"/>
  <c r="AQ7" i="15"/>
  <c r="BI18" i="15"/>
  <c r="B10" i="15"/>
  <c r="BF11" i="15"/>
  <c r="AN11" i="15"/>
  <c r="BN10" i="15"/>
  <c r="BE10" i="15"/>
  <c r="D8" i="15"/>
  <c r="BH14" i="15"/>
  <c r="DZ18" i="15"/>
  <c r="BL9" i="15"/>
  <c r="BC18" i="15"/>
  <c r="I10" i="15"/>
  <c r="L13" i="15"/>
  <c r="EB5" i="15"/>
  <c r="I6" i="15"/>
  <c r="CD10" i="15"/>
  <c r="CC10" i="15" s="1"/>
  <c r="BP10" i="15"/>
  <c r="E10" i="15"/>
  <c r="CD15" i="15"/>
  <c r="CC15" i="15" s="1"/>
  <c r="DX15" i="15"/>
  <c r="L8" i="15"/>
  <c r="BI13" i="15"/>
  <c r="AS8" i="15"/>
  <c r="I14" i="15"/>
  <c r="AN18" i="15"/>
  <c r="BY6" i="15"/>
  <c r="N15" i="15"/>
  <c r="BJ4" i="15"/>
  <c r="DX13" i="15"/>
  <c r="W18" i="15"/>
  <c r="X18" i="15" s="1"/>
  <c r="H4" i="15"/>
  <c r="BF8" i="15"/>
  <c r="W16" i="15"/>
  <c r="X16" i="15" s="1"/>
  <c r="H14" i="15"/>
  <c r="M17" i="15"/>
  <c r="AS6" i="15"/>
  <c r="T16" i="15"/>
  <c r="U16" i="15" s="1"/>
  <c r="AC8" i="15"/>
  <c r="AD8" i="15" s="1"/>
  <c r="DU5" i="15"/>
  <c r="Q12" i="15"/>
  <c r="R12" i="15" s="1"/>
  <c r="O18" i="15"/>
  <c r="AE9" i="15"/>
  <c r="BN16" i="15"/>
  <c r="AY10" i="15"/>
  <c r="BJ15" i="15"/>
  <c r="J19" i="15"/>
  <c r="B16" i="15"/>
  <c r="BZ10" i="15"/>
  <c r="BI4" i="15"/>
  <c r="BZ9" i="15"/>
  <c r="P17" i="15"/>
  <c r="S18" i="15"/>
  <c r="DY16" i="15"/>
  <c r="BL18" i="15"/>
  <c r="DW18" i="15"/>
  <c r="S10" i="15"/>
  <c r="BH15" i="15"/>
  <c r="DN8" i="15"/>
  <c r="T13" i="15"/>
  <c r="U13" i="15" s="1"/>
  <c r="AS10" i="15"/>
  <c r="ED19" i="15"/>
  <c r="H5" i="15"/>
  <c r="Q5" i="15"/>
  <c r="R5" i="15" s="1"/>
  <c r="AQ13" i="15"/>
  <c r="O4" i="15"/>
  <c r="AR18" i="15"/>
  <c r="ED7" i="15"/>
  <c r="AN14" i="15"/>
  <c r="F6" i="15"/>
  <c r="CB18" i="15"/>
  <c r="AW4" i="15"/>
  <c r="BL15" i="15"/>
  <c r="AT15" i="15"/>
  <c r="V19" i="15"/>
  <c r="C7" i="15"/>
  <c r="AM12" i="15"/>
  <c r="AN10" i="15"/>
  <c r="BR14" i="15"/>
  <c r="O16" i="15"/>
  <c r="H9" i="15"/>
  <c r="AW16" i="15"/>
  <c r="AE15" i="15"/>
  <c r="D11" i="15"/>
  <c r="DY13" i="15"/>
  <c r="H11" i="15"/>
  <c r="AE19" i="15"/>
  <c r="AQ18" i="15"/>
  <c r="BK15" i="15"/>
  <c r="AB11" i="15"/>
  <c r="AQ15" i="15"/>
  <c r="C18" i="15"/>
  <c r="S17" i="15"/>
  <c r="E18" i="15"/>
  <c r="I4" i="15"/>
  <c r="AY7" i="15"/>
  <c r="AL5" i="15"/>
  <c r="AE5" i="15"/>
  <c r="BQ11" i="15"/>
  <c r="O19" i="15"/>
  <c r="CB4" i="15"/>
  <c r="AQ14" i="15"/>
  <c r="DU11" i="15"/>
  <c r="EA15" i="15"/>
  <c r="AY16" i="15"/>
  <c r="BC5" i="15"/>
  <c r="P4" i="15"/>
  <c r="P12" i="15"/>
  <c r="DW8" i="15"/>
  <c r="S6" i="15"/>
  <c r="BI12" i="15"/>
  <c r="B8" i="15"/>
  <c r="T8" i="15"/>
  <c r="U8" i="15" s="1"/>
  <c r="AM4" i="15"/>
  <c r="BP5" i="15"/>
  <c r="M15" i="15"/>
  <c r="AF11" i="15"/>
  <c r="AG11" i="15" s="1"/>
  <c r="AN7" i="15"/>
  <c r="E8" i="15"/>
  <c r="B19" i="15"/>
  <c r="B17" i="15"/>
  <c r="G5" i="15"/>
  <c r="T7" i="15"/>
  <c r="U7" i="15" s="1"/>
  <c r="M10" i="15"/>
  <c r="Q14" i="15"/>
  <c r="R14" i="15" s="1"/>
  <c r="T15" i="15"/>
  <c r="U15" i="15" s="1"/>
  <c r="CD7" i="15"/>
  <c r="CC7" i="15" s="1"/>
  <c r="O7" i="15"/>
  <c r="BN13" i="15"/>
  <c r="G15" i="15"/>
  <c r="CB7" i="15"/>
  <c r="DM10" i="15"/>
  <c r="E12" i="15"/>
  <c r="BB5" i="15"/>
  <c r="BQ10" i="15"/>
  <c r="BY19" i="15"/>
  <c r="BR18" i="15"/>
  <c r="P8" i="15"/>
  <c r="BB18" i="15"/>
  <c r="AW7" i="15"/>
  <c r="G19" i="15"/>
  <c r="DL11" i="15"/>
  <c r="DX4" i="15"/>
  <c r="DU9" i="15"/>
  <c r="AV7" i="15"/>
  <c r="BF18" i="15"/>
  <c r="W12" i="15"/>
  <c r="X12" i="15" s="1"/>
  <c r="BY10" i="15"/>
  <c r="AN19" i="15"/>
  <c r="BY14" i="15"/>
  <c r="AZ12" i="15"/>
  <c r="DL5" i="15"/>
  <c r="BP8" i="15"/>
  <c r="CD12" i="15"/>
  <c r="CC12" i="15" s="1"/>
  <c r="BF15" i="15"/>
  <c r="EB8" i="15"/>
  <c r="V6" i="15"/>
  <c r="AP12" i="15"/>
  <c r="AY5" i="15"/>
  <c r="BY7" i="15"/>
  <c r="M6" i="15"/>
  <c r="BR13" i="15"/>
  <c r="BJ18" i="15"/>
  <c r="BI6" i="15"/>
  <c r="BP7" i="15"/>
  <c r="AZ6" i="15"/>
  <c r="V10" i="15"/>
  <c r="AF6" i="15"/>
  <c r="AG6" i="15" s="1"/>
  <c r="BY4" i="15"/>
  <c r="V5" i="15"/>
  <c r="V11" i="15"/>
  <c r="DY4" i="15"/>
  <c r="DV4" i="15"/>
  <c r="BE19" i="15"/>
  <c r="BL12" i="15"/>
  <c r="BE5" i="15"/>
  <c r="AT6" i="15"/>
  <c r="AL6" i="15"/>
  <c r="EA4" i="15"/>
  <c r="G8" i="15"/>
  <c r="AC4" i="15"/>
  <c r="AD4" i="15" s="1"/>
  <c r="AL4" i="15"/>
  <c r="P9" i="15"/>
  <c r="M18" i="15"/>
  <c r="BD6" i="15"/>
  <c r="BR15" i="15"/>
  <c r="DN10" i="15"/>
  <c r="BD8" i="15"/>
  <c r="AR16" i="15"/>
  <c r="I11" i="15"/>
  <c r="BB17" i="15"/>
  <c r="BI11" i="15"/>
  <c r="M13" i="15"/>
  <c r="L5" i="15"/>
  <c r="AF5" i="15"/>
  <c r="AG5" i="15" s="1"/>
  <c r="BC15" i="15"/>
  <c r="AX16" i="15"/>
  <c r="CD14" i="15"/>
  <c r="CC14" i="15" s="1"/>
  <c r="EB6" i="15"/>
  <c r="P16" i="15"/>
  <c r="ED8" i="15"/>
  <c r="BF10" i="15"/>
  <c r="BZ6" i="15"/>
  <c r="J18" i="15"/>
  <c r="F4" i="15"/>
  <c r="W4" i="15"/>
  <c r="X4" i="15" s="1"/>
  <c r="E11" i="15"/>
  <c r="BP18" i="15"/>
  <c r="AP8" i="15"/>
  <c r="AL12" i="15"/>
  <c r="DV10" i="15"/>
  <c r="AX15" i="15"/>
  <c r="AX17" i="15"/>
  <c r="Q15" i="15"/>
  <c r="R15" i="15" s="1"/>
  <c r="F5" i="15"/>
  <c r="S11" i="15"/>
  <c r="BZ15" i="15"/>
  <c r="BQ14" i="15"/>
  <c r="DM4" i="15"/>
  <c r="DL13" i="15"/>
  <c r="M16" i="15"/>
  <c r="F19" i="15"/>
  <c r="AP13" i="15"/>
  <c r="Y5" i="15"/>
  <c r="AS18" i="15"/>
  <c r="Z11" i="15"/>
  <c r="AA11" i="15" s="1"/>
  <c r="DN17" i="15"/>
  <c r="AV14" i="15"/>
  <c r="AN9" i="15"/>
  <c r="C16" i="15"/>
  <c r="BE13" i="15"/>
  <c r="BJ5" i="15"/>
  <c r="Y10" i="15"/>
  <c r="BF19" i="15"/>
  <c r="W17" i="15"/>
  <c r="X17" i="15" s="1"/>
  <c r="AB8" i="15"/>
  <c r="BX8" i="15"/>
  <c r="CD4" i="15"/>
  <c r="AE16" i="15"/>
  <c r="Y18" i="15"/>
  <c r="AT7" i="15"/>
  <c r="W11" i="15"/>
  <c r="X11" i="15" s="1"/>
  <c r="E19" i="15"/>
  <c r="BB11" i="15"/>
  <c r="BJ8" i="15"/>
  <c r="BB14" i="15"/>
  <c r="AZ4" i="15"/>
  <c r="P10" i="15"/>
  <c r="W14" i="15"/>
  <c r="X14" i="15" s="1"/>
  <c r="T12" i="15"/>
  <c r="U12" i="15" s="1"/>
  <c r="AZ11" i="15"/>
  <c r="AM16" i="15"/>
  <c r="L19" i="15"/>
  <c r="AM11" i="15"/>
  <c r="AN5" i="15"/>
  <c r="BO14" i="15"/>
  <c r="AB19" i="15"/>
  <c r="CB11" i="15"/>
  <c r="BX17" i="15"/>
  <c r="BN14" i="15"/>
  <c r="AX6" i="15"/>
  <c r="V7" i="15"/>
  <c r="AE4" i="15"/>
  <c r="E13" i="15"/>
  <c r="DL18" i="15"/>
  <c r="BK18" i="15"/>
  <c r="BJ19" i="15"/>
  <c r="S7" i="15"/>
  <c r="L4" i="15"/>
  <c r="EB12" i="15"/>
  <c r="AZ15" i="15"/>
  <c r="N16" i="15"/>
  <c r="AZ10" i="15"/>
  <c r="DX9" i="15"/>
  <c r="BX15" i="15"/>
  <c r="BC12" i="15"/>
  <c r="AE7" i="15"/>
  <c r="AZ5" i="15"/>
  <c r="AF7" i="15"/>
  <c r="AG7" i="15" s="1"/>
  <c r="AM14" i="15"/>
  <c r="AR11" i="15"/>
  <c r="J4" i="15"/>
  <c r="DM13" i="15"/>
  <c r="AX5" i="15"/>
  <c r="AY14" i="15"/>
  <c r="C12" i="15"/>
  <c r="L15" i="15"/>
  <c r="T18" i="15"/>
  <c r="U18" i="15" s="1"/>
  <c r="Q16" i="15"/>
  <c r="R16" i="15" s="1"/>
  <c r="DY17" i="15"/>
  <c r="AR13" i="15"/>
  <c r="AX13" i="15"/>
  <c r="BQ16" i="15"/>
  <c r="T19" i="15"/>
  <c r="U19" i="15" s="1"/>
  <c r="DW14" i="15"/>
  <c r="T17" i="15"/>
  <c r="U17" i="15" s="1"/>
  <c r="EA18" i="15"/>
  <c r="DU16" i="15"/>
  <c r="EC16" i="15" s="1"/>
  <c r="AR14" i="15"/>
  <c r="J11" i="15"/>
  <c r="BO13" i="15"/>
  <c r="G13" i="15"/>
  <c r="C8" i="15"/>
  <c r="BI15" i="15"/>
  <c r="AE17" i="15"/>
  <c r="DV7" i="15"/>
  <c r="BK4" i="15"/>
  <c r="BY13" i="15"/>
  <c r="AM5" i="15"/>
  <c r="AX11" i="15"/>
  <c r="BP6" i="15"/>
  <c r="AF16" i="15"/>
  <c r="AG16" i="15" s="1"/>
  <c r="W8" i="15"/>
  <c r="X8" i="15" s="1"/>
  <c r="DL8" i="15"/>
  <c r="BB8" i="15"/>
  <c r="AF13" i="15"/>
  <c r="AG13" i="15" s="1"/>
  <c r="Z7" i="15"/>
  <c r="AA7" i="15" s="1"/>
  <c r="T9" i="15"/>
  <c r="U9" i="15" s="1"/>
  <c r="AR4" i="15"/>
  <c r="DZ14" i="15"/>
  <c r="O15" i="15"/>
  <c r="E15" i="15"/>
  <c r="BO11" i="15"/>
  <c r="BX13" i="15"/>
  <c r="BN17" i="15"/>
  <c r="AC10" i="15"/>
  <c r="AD10" i="15" s="1"/>
  <c r="B12" i="15"/>
  <c r="AW18" i="15"/>
  <c r="S4" i="15"/>
  <c r="O6" i="15"/>
  <c r="BI19" i="15"/>
  <c r="AF15" i="15"/>
  <c r="AG15" i="15" s="1"/>
  <c r="AB14" i="15"/>
  <c r="DZ19" i="15"/>
  <c r="DV19" i="15"/>
  <c r="BK5" i="15"/>
  <c r="BI14" i="15"/>
  <c r="BK11" i="15"/>
  <c r="AE8" i="15"/>
  <c r="AP9" i="15"/>
  <c r="AS5" i="15"/>
  <c r="DV8" i="15"/>
  <c r="AX18" i="15"/>
  <c r="D10" i="15"/>
  <c r="AN12" i="15"/>
  <c r="ED4" i="15"/>
  <c r="AR5" i="15"/>
  <c r="BL6" i="15"/>
  <c r="Q11" i="15"/>
  <c r="R11" i="15" s="1"/>
  <c r="AW11" i="15"/>
  <c r="BE8" i="15"/>
  <c r="ED16" i="15"/>
  <c r="E14" i="15"/>
  <c r="Z16" i="15"/>
  <c r="AA16" i="15" s="1"/>
  <c r="AW13" i="15"/>
  <c r="AV16" i="15"/>
  <c r="BZ16" i="15"/>
  <c r="CD18" i="15"/>
  <c r="CC18" i="15" s="1"/>
  <c r="AS19" i="15"/>
  <c r="EA13" i="15"/>
  <c r="AF17" i="15"/>
  <c r="AG17" i="15" s="1"/>
  <c r="DM16" i="15"/>
  <c r="AX12" i="15"/>
  <c r="AP11" i="15"/>
  <c r="Q18" i="15"/>
  <c r="R18" i="15" s="1"/>
  <c r="BH4" i="15"/>
  <c r="Q9" i="15"/>
  <c r="R9" i="15" s="1"/>
  <c r="BH11" i="15"/>
  <c r="L16" i="15"/>
  <c r="BH17" i="15"/>
  <c r="AW10" i="15"/>
  <c r="V9" i="15"/>
  <c r="L11" i="15"/>
  <c r="BK14" i="15"/>
  <c r="W15" i="15"/>
  <c r="X15" i="15" s="1"/>
  <c r="ED9" i="15"/>
  <c r="M19" i="15"/>
  <c r="F7" i="15"/>
  <c r="AX19" i="15"/>
  <c r="BB10" i="15"/>
  <c r="G9" i="15"/>
  <c r="B5" i="15"/>
  <c r="EX5" i="15" s="1"/>
  <c r="BK12" i="15"/>
  <c r="BO17" i="15"/>
  <c r="D13" i="15"/>
  <c r="G7" i="15"/>
  <c r="AX8" i="15"/>
  <c r="H8" i="15"/>
  <c r="CZ2" i="15"/>
  <c r="DV16" i="15"/>
  <c r="DZ9" i="15"/>
  <c r="AL11" i="15"/>
  <c r="AC15" i="15"/>
  <c r="AD15" i="15" s="1"/>
  <c r="BQ4" i="15"/>
  <c r="BQ13" i="15"/>
  <c r="Z4" i="15"/>
  <c r="AA4" i="15" s="1"/>
  <c r="H7" i="15"/>
  <c r="AX4" i="15"/>
  <c r="BF16" i="15"/>
  <c r="ED18" i="15"/>
  <c r="BR8" i="15"/>
  <c r="DV15" i="15"/>
  <c r="BQ15" i="15"/>
  <c r="ED13" i="15"/>
  <c r="ED12" i="15"/>
  <c r="AW9" i="15"/>
  <c r="BP9" i="15"/>
  <c r="AB12" i="15"/>
  <c r="W19" i="15"/>
  <c r="X19" i="15" s="1"/>
  <c r="BE16" i="15"/>
  <c r="BR12" i="15"/>
  <c r="DW9" i="15"/>
  <c r="F17" i="15"/>
  <c r="AW14" i="15"/>
  <c r="DU14" i="15"/>
  <c r="DN18" i="15"/>
  <c r="BZ17" i="15"/>
  <c r="Z15" i="15"/>
  <c r="AA15" i="15" s="1"/>
  <c r="DM6" i="15"/>
  <c r="DO6" i="15" s="1"/>
  <c r="BN12" i="15"/>
  <c r="P18" i="15"/>
  <c r="DU13" i="15"/>
  <c r="AM7" i="15"/>
  <c r="CB5" i="15"/>
  <c r="AF12" i="15"/>
  <c r="AG12" i="15" s="1"/>
  <c r="B13" i="15"/>
  <c r="AE12" i="15"/>
  <c r="BQ12" i="15"/>
  <c r="DU10" i="15"/>
  <c r="EC10" i="15" s="1"/>
  <c r="BO16" i="15"/>
  <c r="BL16" i="15"/>
  <c r="J15" i="15"/>
  <c r="AQ6" i="15"/>
  <c r="AF4" i="15"/>
  <c r="AG4" i="15" s="1"/>
  <c r="AZ17" i="15"/>
  <c r="BL5" i="15"/>
  <c r="AF19" i="15"/>
  <c r="AG19" i="15" s="1"/>
  <c r="BC13" i="15"/>
  <c r="P13" i="15"/>
  <c r="ED17" i="15"/>
  <c r="DN9" i="15"/>
  <c r="AN15" i="15"/>
  <c r="CD9" i="15"/>
  <c r="CC9" i="15" s="1"/>
  <c r="V8" i="15"/>
  <c r="DX8" i="15"/>
  <c r="AB6" i="15"/>
  <c r="BL11" i="15"/>
  <c r="AL13" i="15"/>
  <c r="BL14" i="15"/>
  <c r="Q8" i="15"/>
  <c r="R8" i="15" s="1"/>
  <c r="DM14" i="15"/>
  <c r="DU15" i="15"/>
  <c r="EC15" i="15" s="1"/>
  <c r="L18" i="15"/>
  <c r="CB19" i="15"/>
  <c r="P19" i="15"/>
  <c r="EA8" i="15"/>
  <c r="DL15" i="15"/>
  <c r="I19" i="15"/>
  <c r="DX17" i="15"/>
  <c r="I15" i="15"/>
  <c r="F9" i="15"/>
  <c r="C6" i="15"/>
  <c r="AZ9" i="15"/>
  <c r="V18" i="15"/>
  <c r="CD8" i="15"/>
  <c r="CC8" i="15" s="1"/>
  <c r="DZ7" i="15"/>
  <c r="BL13" i="15"/>
  <c r="S19" i="15"/>
  <c r="BX6" i="15"/>
  <c r="V14" i="15"/>
  <c r="AM15" i="15"/>
  <c r="AR12" i="15"/>
  <c r="G11" i="15"/>
  <c r="Y17" i="15"/>
  <c r="CB17" i="15"/>
  <c r="O8" i="15"/>
  <c r="AM19" i="15"/>
  <c r="BY12" i="15"/>
  <c r="DX19" i="15"/>
  <c r="BO7" i="15"/>
  <c r="AW17" i="15"/>
  <c r="BZ5" i="15"/>
  <c r="DY9" i="15"/>
  <c r="ED6" i="15"/>
  <c r="Y13" i="15"/>
  <c r="BR6" i="15"/>
  <c r="EA16" i="15"/>
  <c r="AR6" i="15"/>
  <c r="DZ8" i="15"/>
  <c r="T5" i="15"/>
  <c r="U5" i="15" s="1"/>
  <c r="BH9" i="15"/>
  <c r="AL18" i="15"/>
  <c r="N14" i="15"/>
  <c r="AV11" i="15"/>
  <c r="AT4" i="15"/>
  <c r="B4" i="15"/>
  <c r="BL17" i="15"/>
  <c r="DW13" i="15"/>
  <c r="BC7" i="15"/>
  <c r="DM7" i="15"/>
  <c r="AC5" i="15"/>
  <c r="AD5" i="15" s="1"/>
  <c r="I18" i="15"/>
  <c r="P15" i="15"/>
  <c r="AQ4" i="15"/>
  <c r="S8" i="15"/>
  <c r="BY5" i="15"/>
  <c r="P5" i="15"/>
  <c r="DY11" i="15"/>
  <c r="AW8" i="15"/>
  <c r="AX9" i="15"/>
  <c r="AF18" i="15"/>
  <c r="AG18" i="15" s="1"/>
  <c r="EB16" i="15"/>
  <c r="BJ6" i="15"/>
  <c r="W13" i="15"/>
  <c r="X13" i="15" s="1"/>
  <c r="D12" i="15"/>
  <c r="F12" i="15"/>
  <c r="AN6" i="15"/>
  <c r="AW6" i="15"/>
  <c r="D5" i="15"/>
  <c r="G6" i="15"/>
  <c r="J5" i="15"/>
  <c r="BB13" i="15"/>
  <c r="AZ13" i="15"/>
  <c r="Z17" i="15"/>
  <c r="AA17" i="15" s="1"/>
  <c r="DW7" i="15"/>
  <c r="AW12" i="15"/>
  <c r="BQ18" i="15"/>
  <c r="BX5" i="15"/>
  <c r="DV14" i="15"/>
  <c r="AT19" i="15"/>
  <c r="BJ16" i="15"/>
  <c r="F13" i="15"/>
  <c r="DV11" i="15"/>
  <c r="BK9" i="15"/>
  <c r="G4" i="15"/>
  <c r="D9" i="15"/>
  <c r="BF14" i="15"/>
  <c r="O12" i="15"/>
  <c r="BH7" i="15"/>
  <c r="BC10" i="15"/>
  <c r="AT12" i="15"/>
  <c r="Y7" i="15"/>
  <c r="M8" i="15"/>
  <c r="M7" i="15"/>
  <c r="DY5" i="15"/>
  <c r="S13" i="15"/>
  <c r="Z8" i="15"/>
  <c r="AA8" i="15" s="1"/>
  <c r="EB19" i="15"/>
  <c r="O10" i="15"/>
  <c r="BY16" i="15"/>
  <c r="AP10" i="15"/>
  <c r="H6" i="15"/>
  <c r="S5" i="15"/>
  <c r="AC12" i="15"/>
  <c r="AD12" i="15" s="1"/>
  <c r="N10" i="15"/>
  <c r="AE10" i="15"/>
  <c r="AV9" i="15"/>
  <c r="O13" i="15"/>
  <c r="AY8" i="15"/>
  <c r="Z10" i="15"/>
  <c r="AA10" i="15" s="1"/>
  <c r="AS14" i="15"/>
  <c r="CD13" i="15"/>
  <c r="CC13" i="15" s="1"/>
  <c r="EA12" i="15"/>
  <c r="M4" i="15"/>
  <c r="DN16" i="15"/>
  <c r="BD16" i="15"/>
  <c r="EA17" i="15"/>
  <c r="CD16" i="15"/>
  <c r="CC16" i="15" s="1"/>
  <c r="Q6" i="15"/>
  <c r="R6" i="15" s="1"/>
  <c r="BF5" i="15"/>
  <c r="BJ13" i="15"/>
  <c r="BE17" i="15"/>
  <c r="C4" i="15"/>
  <c r="T4" i="15"/>
  <c r="U4" i="15" s="1"/>
  <c r="AT8" i="15"/>
  <c r="DL6" i="15"/>
  <c r="DY8" i="15"/>
  <c r="Z12" i="15"/>
  <c r="AA12" i="15" s="1"/>
  <c r="AT5" i="15"/>
  <c r="DU12" i="15"/>
  <c r="EA6" i="15"/>
  <c r="L6" i="15"/>
  <c r="DU6" i="15"/>
  <c r="BK13" i="15"/>
  <c r="BI5" i="15"/>
  <c r="DW4" i="15"/>
  <c r="BP17" i="15"/>
  <c r="Y19" i="15"/>
  <c r="BB7" i="15"/>
  <c r="AP18" i="15"/>
  <c r="BB12" i="15"/>
  <c r="AF10" i="15"/>
  <c r="AG10" i="15" s="1"/>
  <c r="EB4" i="15"/>
  <c r="Y11" i="15"/>
  <c r="CB9" i="15"/>
  <c r="DY10" i="15"/>
  <c r="BZ4" i="15"/>
  <c r="EB10" i="15"/>
  <c r="EB13" i="15"/>
  <c r="DM19" i="15"/>
  <c r="BI16" i="15"/>
  <c r="AS7" i="15"/>
  <c r="AP15" i="15"/>
  <c r="AV6" i="15"/>
  <c r="DU7" i="15"/>
  <c r="AW19" i="15"/>
  <c r="DV13" i="15"/>
  <c r="Z13" i="15"/>
  <c r="AA13" i="15" s="1"/>
  <c r="M14" i="15"/>
  <c r="S16" i="15"/>
  <c r="BN6" i="15"/>
  <c r="BN8" i="15"/>
  <c r="BC9" i="15"/>
  <c r="BH16" i="15"/>
  <c r="BP12" i="15"/>
  <c r="D19" i="15"/>
  <c r="C13" i="15"/>
  <c r="AL7" i="15"/>
  <c r="DX11" i="15"/>
  <c r="C11" i="15"/>
  <c r="AP4" i="15"/>
  <c r="BK6" i="15"/>
  <c r="BY15" i="15"/>
  <c r="AY17" i="15"/>
  <c r="BN18" i="15"/>
  <c r="Z14" i="15"/>
  <c r="AA14" i="15" s="1"/>
  <c r="P7" i="15"/>
  <c r="BN7" i="15"/>
  <c r="BX10" i="15"/>
  <c r="BX16" i="15"/>
  <c r="N7" i="15"/>
  <c r="I9" i="15"/>
  <c r="BK8" i="15"/>
  <c r="BZ18" i="15"/>
  <c r="AE11" i="15"/>
  <c r="AL19" i="15"/>
  <c r="AT9" i="15"/>
  <c r="CB13" i="15"/>
  <c r="BH13" i="15"/>
  <c r="Q13" i="15"/>
  <c r="R13" i="15" s="1"/>
  <c r="Y14" i="15"/>
  <c r="BO19" i="15"/>
  <c r="DW12" i="15"/>
  <c r="BE7" i="15"/>
  <c r="C15" i="15"/>
  <c r="BD17" i="15"/>
  <c r="EA10" i="15"/>
  <c r="I13" i="15"/>
  <c r="DZ5" i="15"/>
  <c r="CD11" i="15"/>
  <c r="CC11" i="15" s="1"/>
  <c r="AN8" i="15"/>
  <c r="T10" i="15"/>
  <c r="U10" i="15" s="1"/>
  <c r="CD6" i="15"/>
  <c r="CC6" i="15" s="1"/>
  <c r="B18" i="15"/>
  <c r="EH18" i="15" s="1"/>
  <c r="L10" i="15"/>
  <c r="D14" i="15"/>
  <c r="BJ17" i="15"/>
  <c r="AM8" i="15"/>
  <c r="BD11" i="15"/>
  <c r="AC13" i="15"/>
  <c r="AD13" i="15" s="1"/>
  <c r="DX10" i="15"/>
  <c r="AR17" i="15"/>
  <c r="BZ19" i="15"/>
  <c r="Z19" i="15"/>
  <c r="AA19" i="15" s="1"/>
  <c r="BF17" i="15"/>
  <c r="BH19" i="15"/>
  <c r="AM9" i="15"/>
  <c r="AS12" i="15"/>
  <c r="F11" i="15"/>
  <c r="T6" i="15"/>
  <c r="U6" i="15" s="1"/>
  <c r="BE14" i="15"/>
  <c r="BL8" i="15"/>
  <c r="AP14" i="15"/>
  <c r="AM13" i="15"/>
  <c r="AZ7" i="15"/>
  <c r="S14" i="15"/>
  <c r="G14" i="15"/>
  <c r="DP14" i="15" s="1"/>
  <c r="G16" i="15"/>
  <c r="DP16" i="15" s="1"/>
  <c r="BQ9" i="15"/>
  <c r="AY18" i="15"/>
  <c r="BQ17" i="15"/>
  <c r="BR17" i="15"/>
  <c r="DL17" i="15"/>
  <c r="DX5" i="15"/>
  <c r="BP15" i="15"/>
  <c r="B7" i="15"/>
  <c r="EH7" i="15" s="1"/>
  <c r="G10" i="15"/>
  <c r="DP10" i="15" s="1"/>
  <c r="AM6" i="15"/>
  <c r="EA19" i="15"/>
  <c r="AL14" i="15"/>
  <c r="BF7" i="15"/>
  <c r="DU8" i="15"/>
  <c r="EC8" i="15" s="1"/>
  <c r="AP19" i="15"/>
  <c r="D15" i="15"/>
  <c r="Y16" i="15"/>
  <c r="BC17" i="15"/>
  <c r="BB4" i="15"/>
  <c r="AQ10" i="15"/>
  <c r="BR7" i="15"/>
  <c r="BP13" i="15"/>
  <c r="AB16" i="15"/>
  <c r="AC18" i="15"/>
  <c r="AD18" i="15" s="1"/>
  <c r="DY19" i="15"/>
  <c r="AT10" i="15"/>
  <c r="BL4" i="15"/>
  <c r="BH12" i="15"/>
  <c r="DN15" i="15"/>
  <c r="ED11" i="15"/>
  <c r="AQ5" i="15"/>
  <c r="L14" i="15"/>
  <c r="BI10" i="15"/>
  <c r="AB18" i="15"/>
  <c r="D6" i="15"/>
  <c r="DV17" i="15"/>
  <c r="DN14" i="15"/>
  <c r="BJ11" i="15"/>
  <c r="BB6" i="15"/>
  <c r="BI8" i="15"/>
  <c r="F8" i="15"/>
  <c r="BZ14" i="15"/>
  <c r="BE11" i="15"/>
  <c r="AL17" i="15"/>
  <c r="BX19" i="15"/>
  <c r="BZ12" i="15"/>
  <c r="L9" i="15"/>
  <c r="DZ15" i="15"/>
  <c r="B9" i="15"/>
  <c r="EF9" i="15" s="1"/>
  <c r="DU17" i="15"/>
  <c r="BC16" i="15"/>
  <c r="F18" i="15"/>
  <c r="DL16" i="15"/>
  <c r="BL7" i="15"/>
  <c r="O17" i="15"/>
  <c r="AP6" i="15"/>
  <c r="Z6" i="15"/>
  <c r="AA6" i="15" s="1"/>
  <c r="AL10" i="15"/>
  <c r="AN16" i="15"/>
  <c r="H15" i="15"/>
  <c r="AV13" i="15"/>
  <c r="F15" i="15"/>
  <c r="AT11" i="15"/>
  <c r="H18" i="15"/>
  <c r="DM8" i="15"/>
  <c r="DO8" i="15" s="1"/>
  <c r="E7" i="15"/>
  <c r="DW15" i="15"/>
  <c r="P6" i="15"/>
  <c r="AL16" i="15"/>
  <c r="BP4" i="15"/>
  <c r="DV12" i="15"/>
  <c r="AZ18" i="15"/>
  <c r="BI7" i="15"/>
  <c r="DM18" i="15"/>
  <c r="DO18" i="15" s="1"/>
  <c r="AC6" i="15"/>
  <c r="AD6" i="15" s="1"/>
  <c r="BO9" i="15"/>
  <c r="G17" i="15"/>
  <c r="AB15" i="15"/>
  <c r="AV17" i="15"/>
  <c r="G18" i="15"/>
  <c r="DP18" i="15" s="1"/>
  <c r="J10" i="15"/>
  <c r="BX14" i="15"/>
  <c r="DV9" i="15"/>
  <c r="DY18" i="15"/>
  <c r="DW6" i="15"/>
  <c r="W6" i="15"/>
  <c r="X6" i="15" s="1"/>
  <c r="AZ19" i="15"/>
  <c r="DX12" i="15"/>
  <c r="AQ12" i="15"/>
  <c r="J8" i="15"/>
  <c r="DL7" i="15"/>
  <c r="ED14" i="15"/>
  <c r="BC14" i="15"/>
  <c r="DX14" i="15"/>
  <c r="DN12" i="15"/>
  <c r="BE12" i="15"/>
  <c r="DY7" i="15"/>
  <c r="BH6" i="15"/>
  <c r="BE18" i="15"/>
  <c r="Q10" i="15"/>
  <c r="R10" i="15" s="1"/>
  <c r="AV10" i="15"/>
  <c r="BL10" i="15"/>
  <c r="AV18" i="15"/>
  <c r="EA7" i="15"/>
  <c r="DM12" i="15"/>
  <c r="EB9" i="15"/>
  <c r="T14" i="15"/>
  <c r="U14" i="15" s="1"/>
  <c r="DM9" i="15"/>
  <c r="I8" i="15"/>
  <c r="BX12" i="15"/>
  <c r="S9" i="15"/>
  <c r="AE14" i="15"/>
  <c r="AR8" i="15"/>
  <c r="AN13" i="15"/>
  <c r="BP11" i="15"/>
  <c r="BD14" i="15"/>
  <c r="N6" i="15"/>
  <c r="DV5" i="15"/>
  <c r="AP16" i="15"/>
  <c r="DM17" i="15"/>
  <c r="DO17" i="15" s="1"/>
  <c r="DN19" i="15"/>
  <c r="BC19" i="15"/>
  <c r="DZ16" i="15"/>
  <c r="EA9" i="15"/>
  <c r="DV18" i="15"/>
  <c r="BW19" i="15"/>
  <c r="EY19" i="15"/>
  <c r="EP19" i="15"/>
  <c r="AH19" i="15"/>
  <c r="EZ19" i="15"/>
  <c r="EQ19" i="15"/>
  <c r="EG19" i="15"/>
  <c r="EN19" i="15"/>
  <c r="EH19" i="15"/>
  <c r="EX19" i="15"/>
  <c r="EU19" i="15"/>
  <c r="EW19" i="15"/>
  <c r="EM19" i="15"/>
  <c r="ES19" i="15"/>
  <c r="EF19" i="15"/>
  <c r="EI19" i="15"/>
  <c r="ET19" i="15"/>
  <c r="EV19" i="15"/>
  <c r="EO19" i="15"/>
  <c r="ER19" i="15"/>
  <c r="EV10" i="15"/>
  <c r="EN10" i="15"/>
  <c r="EF10" i="15"/>
  <c r="EG10" i="15"/>
  <c r="ER10" i="15"/>
  <c r="EP10" i="15"/>
  <c r="EU10" i="15"/>
  <c r="EY10" i="15"/>
  <c r="ET10" i="15"/>
  <c r="ES10" i="15"/>
  <c r="EI10" i="15"/>
  <c r="BW10" i="15"/>
  <c r="EZ10" i="15"/>
  <c r="EM10" i="15"/>
  <c r="EO10" i="15"/>
  <c r="EH10" i="15"/>
  <c r="EX10" i="15"/>
  <c r="EQ10" i="15"/>
  <c r="BW16" i="15"/>
  <c r="EY16" i="15"/>
  <c r="EX16" i="15"/>
  <c r="AH16" i="15"/>
  <c r="EI16" i="15"/>
  <c r="EQ16" i="15"/>
  <c r="EW16" i="15"/>
  <c r="EH16" i="15"/>
  <c r="EG16" i="15"/>
  <c r="EU16" i="15"/>
  <c r="EM16" i="15"/>
  <c r="ER16" i="15"/>
  <c r="EO16" i="15"/>
  <c r="EZ16" i="15"/>
  <c r="EN16" i="15"/>
  <c r="EV16" i="15"/>
  <c r="EP16" i="15"/>
  <c r="ES16" i="15"/>
  <c r="EF16" i="15"/>
  <c r="ET16" i="15"/>
  <c r="ET9" i="15"/>
  <c r="EU9" i="15"/>
  <c r="EZ9" i="15"/>
  <c r="EG9" i="15"/>
  <c r="ER9" i="15"/>
  <c r="EX9" i="15"/>
  <c r="ES9" i="15"/>
  <c r="EO9" i="15"/>
  <c r="AH9" i="15"/>
  <c r="EI9" i="15"/>
  <c r="EY9" i="15"/>
  <c r="EN9" i="15"/>
  <c r="EW9" i="15"/>
  <c r="BW9" i="15"/>
  <c r="ER4" i="15"/>
  <c r="ET4" i="15"/>
  <c r="EQ4" i="15"/>
  <c r="EN4" i="15"/>
  <c r="EH4" i="15"/>
  <c r="EX4" i="15"/>
  <c r="ES4" i="15"/>
  <c r="EU14" i="15"/>
  <c r="EY14" i="15"/>
  <c r="EW14" i="15"/>
  <c r="ET14" i="15"/>
  <c r="EF14" i="15"/>
  <c r="ES14" i="15"/>
  <c r="EV11" i="15"/>
  <c r="EY11" i="15"/>
  <c r="ES11" i="15"/>
  <c r="EH11" i="15"/>
  <c r="AH11" i="15"/>
  <c r="EG11" i="15"/>
  <c r="EP11" i="15"/>
  <c r="EU11" i="15"/>
  <c r="EO11" i="15"/>
  <c r="ER11" i="15"/>
  <c r="EX11" i="15"/>
  <c r="EN11" i="15"/>
  <c r="BW11" i="15"/>
  <c r="EI11" i="15"/>
  <c r="EF11" i="15"/>
  <c r="EW11" i="15"/>
  <c r="EZ11" i="15"/>
  <c r="EQ11" i="15"/>
  <c r="ET11" i="15"/>
  <c r="EM11" i="15"/>
  <c r="EC11" i="15"/>
  <c r="DO14" i="15"/>
  <c r="DN2" i="15"/>
  <c r="DM2" i="15" s="1"/>
  <c r="DF2" i="6"/>
  <c r="AF16" i="6" a="1"/>
  <c r="AC9" i="6" a="1"/>
  <c r="CE17" i="6" a="1"/>
  <c r="BY19" i="6" a="1"/>
  <c r="AJ19" i="6" a="1"/>
  <c r="AJ9" i="6" a="1"/>
  <c r="AI10" i="6" a="1"/>
  <c r="Z13" i="6" a="1"/>
  <c r="AI18" i="6" a="1"/>
  <c r="K14" i="15" a="1"/>
  <c r="AF19" i="6" a="1"/>
  <c r="K6" i="15" a="1"/>
  <c r="AC6" i="6" a="1"/>
  <c r="T4" i="6" a="1"/>
  <c r="T19" i="6" a="1"/>
  <c r="Z5" i="6" a="1"/>
  <c r="Z6" i="6" a="1"/>
  <c r="W8" i="6" a="1"/>
  <c r="AI9" i="6" a="1"/>
  <c r="AF9" i="6" a="1"/>
  <c r="K9" i="15" a="1"/>
  <c r="K4" i="15" a="1"/>
  <c r="AF8" i="6" a="1"/>
  <c r="T12" i="6" a="1"/>
  <c r="AI4" i="6" a="1"/>
  <c r="W11" i="6" a="1"/>
  <c r="AI6" i="6" a="1"/>
  <c r="W16" i="6" a="1"/>
  <c r="CE10" i="6" a="1"/>
  <c r="AF17" i="6" a="1"/>
  <c r="T17" i="6" a="1"/>
  <c r="T7" i="6" a="1"/>
  <c r="K16" i="15" a="1"/>
  <c r="CE6" i="6" a="1"/>
  <c r="T10" i="6" a="1"/>
  <c r="AI8" i="6" a="1"/>
  <c r="CE15" i="6" a="1"/>
  <c r="AC5" i="6" a="1"/>
  <c r="AC18" i="6" a="1"/>
  <c r="T14" i="6" a="1"/>
  <c r="Z18" i="6" a="1"/>
  <c r="CE19" i="6" a="1"/>
  <c r="AF11" i="6" a="1"/>
  <c r="AF15" i="6" a="1"/>
  <c r="Z9" i="6" a="1"/>
  <c r="Z7" i="6" a="1"/>
  <c r="AJ11" i="6" a="1"/>
  <c r="W15" i="6" a="1"/>
  <c r="AF14" i="6" a="1"/>
  <c r="Z8" i="6" a="1"/>
  <c r="Z14" i="6" a="1"/>
  <c r="AI5" i="6" a="1"/>
  <c r="CE14" i="6" a="1"/>
  <c r="W12" i="6" a="1"/>
  <c r="Z4" i="6" a="1"/>
  <c r="K17" i="15" a="1"/>
  <c r="CE8" i="6" a="1"/>
  <c r="CE13" i="6" a="1"/>
  <c r="T18" i="6" a="1"/>
  <c r="AC7" i="6" a="1"/>
  <c r="CE12" i="6" a="1"/>
  <c r="Z19" i="6" a="1"/>
  <c r="AI7" i="6" a="1"/>
  <c r="AI11" i="6" a="1"/>
  <c r="K12" i="15" a="1"/>
  <c r="Z11" i="6" a="1"/>
  <c r="AC17" i="6" a="1"/>
  <c r="W9" i="6" a="1"/>
  <c r="W19" i="6" a="1"/>
  <c r="T5" i="6" a="1"/>
  <c r="AC10" i="6" a="1"/>
  <c r="T11" i="6" a="1"/>
  <c r="K11" i="15" a="1"/>
  <c r="CE7" i="6" a="1"/>
  <c r="K10" i="15" a="1"/>
  <c r="CE11" i="6" a="1"/>
  <c r="AI16" i="6" a="1"/>
  <c r="W7" i="6" a="1"/>
  <c r="Z12" i="6" a="1"/>
  <c r="AC19" i="6" a="1"/>
  <c r="AF5" i="6" a="1"/>
  <c r="T9" i="6" a="1"/>
  <c r="AC11" i="6" a="1"/>
  <c r="W5" i="6" a="1"/>
  <c r="AI13" i="6" a="1"/>
  <c r="T16" i="6" a="1"/>
  <c r="W13" i="6" a="1"/>
  <c r="AF12" i="6" a="1"/>
  <c r="AC13" i="6" a="1"/>
  <c r="AC4" i="6" a="1"/>
  <c r="AC16" i="6" a="1"/>
  <c r="BY10" i="6" a="1"/>
  <c r="AC14" i="6" a="1"/>
  <c r="CE9" i="6" a="1"/>
  <c r="CE18" i="6" a="1"/>
  <c r="K18" i="15" a="1"/>
  <c r="K13" i="15" a="1"/>
  <c r="W10" i="6" a="1"/>
  <c r="AC15" i="6" a="1"/>
  <c r="Z17" i="6" a="1"/>
  <c r="BY11" i="6" a="1"/>
  <c r="AC12" i="6" a="1"/>
  <c r="Z10" i="6" a="1"/>
  <c r="BY9" i="6" a="1"/>
  <c r="T13" i="6" a="1"/>
  <c r="K7" i="15" a="1"/>
  <c r="AF7" i="6" a="1"/>
  <c r="W14" i="6" a="1"/>
  <c r="W4" i="6" a="1"/>
  <c r="AI19" i="6" a="1"/>
  <c r="AI17" i="6" a="1"/>
  <c r="CE16" i="6" a="1"/>
  <c r="Z15" i="6" a="1"/>
  <c r="AI15" i="6" a="1"/>
  <c r="AF4" i="6" a="1"/>
  <c r="AF10" i="6" a="1"/>
  <c r="AF6" i="6" a="1"/>
  <c r="AC8" i="6" a="1"/>
  <c r="AI12" i="6" a="1"/>
  <c r="BY16" i="6" a="1"/>
  <c r="K8" i="15" a="1"/>
  <c r="T6" i="6" a="1"/>
  <c r="K15" i="15" a="1"/>
  <c r="AJ16" i="6" a="1"/>
  <c r="AF18" i="6" a="1"/>
  <c r="K5" i="15" a="1"/>
  <c r="W6" i="6" a="1"/>
  <c r="AF13" i="6" a="1"/>
  <c r="K19" i="15" a="1"/>
  <c r="Z16" i="6" a="1"/>
  <c r="W17" i="6" a="1"/>
  <c r="AI14" i="6" a="1"/>
  <c r="T15" i="6" a="1"/>
  <c r="W18" i="6" a="1"/>
  <c r="T8" i="6" a="1"/>
  <c r="EC13" i="15" l="1"/>
  <c r="DO16" i="15"/>
  <c r="DP15" i="15"/>
  <c r="EG4" i="15"/>
  <c r="EU4" i="15"/>
  <c r="EC19" i="15"/>
  <c r="DP19" i="15"/>
  <c r="EX14" i="15"/>
  <c r="EN14" i="15"/>
  <c r="EZ14" i="15"/>
  <c r="EP14" i="15"/>
  <c r="EC17" i="15"/>
  <c r="EQ14" i="15"/>
  <c r="EG14" i="15"/>
  <c r="EM14" i="15"/>
  <c r="EV14" i="15"/>
  <c r="EO14" i="15"/>
  <c r="DO7" i="15"/>
  <c r="BW14" i="15"/>
  <c r="BV14" i="15" s="1"/>
  <c r="BX14" i="6" s="1"/>
  <c r="AH14" i="15"/>
  <c r="EH14" i="15"/>
  <c r="EI14" i="15"/>
  <c r="EL14" i="15" s="1"/>
  <c r="DP17" i="15"/>
  <c r="DO15" i="15"/>
  <c r="EC14" i="15"/>
  <c r="DO13" i="15"/>
  <c r="DO4" i="15"/>
  <c r="DO5" i="15"/>
  <c r="EN5" i="15"/>
  <c r="EO4" i="15"/>
  <c r="DP5" i="15"/>
  <c r="DP13" i="15"/>
  <c r="BW5" i="15"/>
  <c r="EM7" i="15"/>
  <c r="EI4" i="15"/>
  <c r="EK4" i="15" s="1"/>
  <c r="EO5" i="15"/>
  <c r="EQ5" i="15"/>
  <c r="BW4" i="15"/>
  <c r="BV4" i="15" s="1"/>
  <c r="EM4" i="15"/>
  <c r="DO19" i="15"/>
  <c r="EC5" i="15"/>
  <c r="EH5" i="15"/>
  <c r="ES5" i="15"/>
  <c r="EI5" i="15"/>
  <c r="EJ5" i="15" s="1"/>
  <c r="EC4" i="15"/>
  <c r="ET7" i="15"/>
  <c r="DP11" i="15"/>
  <c r="EG5" i="15"/>
  <c r="EV4" i="15"/>
  <c r="EW4" i="15"/>
  <c r="EQ7" i="15"/>
  <c r="EG7" i="15"/>
  <c r="ER5" i="15"/>
  <c r="ET5" i="15"/>
  <c r="EU5" i="15"/>
  <c r="EW5" i="15"/>
  <c r="EV5" i="15"/>
  <c r="EM5" i="15"/>
  <c r="EI7" i="15"/>
  <c r="EK7" i="15" s="1"/>
  <c r="EC6" i="15"/>
  <c r="EY5" i="15"/>
  <c r="EZ18" i="15"/>
  <c r="EV7" i="15"/>
  <c r="EP7" i="15"/>
  <c r="EZ7" i="15"/>
  <c r="BW7" i="15"/>
  <c r="CT7" i="15" s="1"/>
  <c r="CA7" i="15" s="1"/>
  <c r="EF7" i="15"/>
  <c r="EO18" i="15"/>
  <c r="EO7" i="15"/>
  <c r="EX7" i="15"/>
  <c r="EU7" i="15"/>
  <c r="EW7" i="15"/>
  <c r="EY7" i="15"/>
  <c r="EN7" i="15"/>
  <c r="ER7" i="15"/>
  <c r="ES7" i="15"/>
  <c r="EC7" i="15"/>
  <c r="DO9" i="15"/>
  <c r="DO12" i="15"/>
  <c r="DP4" i="15"/>
  <c r="EY4" i="15"/>
  <c r="T10" i="6"/>
  <c r="K10" i="15"/>
  <c r="W6" i="6"/>
  <c r="AF12" i="6"/>
  <c r="AI18" i="6"/>
  <c r="AI17" i="6"/>
  <c r="AF10" i="6"/>
  <c r="Z11" i="6"/>
  <c r="Z17" i="6"/>
  <c r="AC11" i="6"/>
  <c r="K18" i="15"/>
  <c r="AI5" i="6"/>
  <c r="AF4" i="6"/>
  <c r="CE12" i="6"/>
  <c r="CE7" i="6"/>
  <c r="T5" i="6"/>
  <c r="W13" i="6"/>
  <c r="T12" i="6"/>
  <c r="W11" i="6"/>
  <c r="K17" i="15"/>
  <c r="K12" i="15"/>
  <c r="AI9" i="6"/>
  <c r="K7" i="15"/>
  <c r="AH7" i="15" s="1"/>
  <c r="AF14" i="6"/>
  <c r="AF7" i="6"/>
  <c r="AF17" i="6"/>
  <c r="AF11" i="6"/>
  <c r="AC18" i="6"/>
  <c r="Z7" i="6"/>
  <c r="Z6" i="6"/>
  <c r="AC6" i="6"/>
  <c r="CE6" i="6"/>
  <c r="W10" i="6"/>
  <c r="T13" i="6"/>
  <c r="AC12" i="6"/>
  <c r="Z13" i="6"/>
  <c r="AI19" i="6"/>
  <c r="K15" i="15"/>
  <c r="AI12" i="6"/>
  <c r="AC15" i="6"/>
  <c r="T9" i="6"/>
  <c r="CE18" i="6"/>
  <c r="AC16" i="6"/>
  <c r="AI15" i="6"/>
  <c r="AC7" i="6"/>
  <c r="K11" i="15"/>
  <c r="W19" i="6"/>
  <c r="T16" i="6"/>
  <c r="Z14" i="6"/>
  <c r="CE14" i="6"/>
  <c r="Z12" i="6"/>
  <c r="AI11" i="6"/>
  <c r="W8" i="6"/>
  <c r="K19" i="15"/>
  <c r="AF8" i="6"/>
  <c r="Z16" i="6"/>
  <c r="CE10" i="6"/>
  <c r="CE19" i="6"/>
  <c r="AC5" i="6"/>
  <c r="Z9" i="6"/>
  <c r="CE17" i="6"/>
  <c r="Z5" i="6"/>
  <c r="K6" i="15"/>
  <c r="AH6" i="15" s="1"/>
  <c r="K16" i="15"/>
  <c r="AF13" i="6"/>
  <c r="CE11" i="6"/>
  <c r="AI10" i="6"/>
  <c r="W4" i="6"/>
  <c r="T6" i="6"/>
  <c r="AC8" i="6"/>
  <c r="K5" i="15"/>
  <c r="AH5" i="15" s="1"/>
  <c r="AF5" i="6"/>
  <c r="CE9" i="6"/>
  <c r="AC4" i="6"/>
  <c r="Z15" i="6"/>
  <c r="T18" i="6"/>
  <c r="T11" i="6"/>
  <c r="W9" i="6"/>
  <c r="AI13" i="6"/>
  <c r="AI16" i="6"/>
  <c r="W17" i="6"/>
  <c r="W18" i="6"/>
  <c r="AI7" i="6"/>
  <c r="W12" i="6"/>
  <c r="Z4" i="6"/>
  <c r="W15" i="6"/>
  <c r="W7" i="6"/>
  <c r="W16" i="6"/>
  <c r="Z18" i="6"/>
  <c r="CE15" i="6"/>
  <c r="K9" i="15"/>
  <c r="AC9" i="6"/>
  <c r="T19" i="6"/>
  <c r="AF19" i="6"/>
  <c r="T7" i="6"/>
  <c r="K13" i="15"/>
  <c r="W14" i="6"/>
  <c r="K8" i="15"/>
  <c r="AF6" i="6"/>
  <c r="AF18" i="6"/>
  <c r="AC19" i="6"/>
  <c r="AC14" i="6"/>
  <c r="AC13" i="6"/>
  <c r="CE16" i="6"/>
  <c r="CE13" i="6"/>
  <c r="AC10" i="6"/>
  <c r="AC17" i="6"/>
  <c r="W5" i="6"/>
  <c r="CE8" i="6"/>
  <c r="T8" i="6"/>
  <c r="AI4" i="6"/>
  <c r="Z19" i="6"/>
  <c r="AF15" i="6"/>
  <c r="Z8" i="6"/>
  <c r="K4" i="15"/>
  <c r="AH4" i="15" s="1"/>
  <c r="EZ4" i="15" s="1"/>
  <c r="T15" i="6"/>
  <c r="AI6" i="6"/>
  <c r="T14" i="6"/>
  <c r="AI8" i="6"/>
  <c r="AF9" i="6"/>
  <c r="AF16" i="6"/>
  <c r="T4" i="6"/>
  <c r="K14" i="15"/>
  <c r="T17" i="6"/>
  <c r="AI14" i="6"/>
  <c r="Z10" i="6"/>
  <c r="DP7" i="15"/>
  <c r="ES12" i="15"/>
  <c r="EZ12" i="15"/>
  <c r="EQ12" i="15"/>
  <c r="EP12" i="15"/>
  <c r="ET12" i="15"/>
  <c r="ER12" i="15"/>
  <c r="EN12" i="15"/>
  <c r="EW12" i="15"/>
  <c r="EO12" i="15"/>
  <c r="EU12" i="15"/>
  <c r="EI12" i="15"/>
  <c r="EV12" i="15"/>
  <c r="EY12" i="15"/>
  <c r="EM12" i="15"/>
  <c r="AH12" i="15"/>
  <c r="EG12" i="15"/>
  <c r="EX12" i="15"/>
  <c r="EH12" i="15"/>
  <c r="BW12" i="15"/>
  <c r="EF12" i="15"/>
  <c r="EC12" i="15"/>
  <c r="DP8" i="15"/>
  <c r="AH10" i="15"/>
  <c r="EW10" i="15"/>
  <c r="DT10" i="15" s="1"/>
  <c r="EQ15" i="15"/>
  <c r="EH15" i="15"/>
  <c r="EY15" i="15"/>
  <c r="EU15" i="15"/>
  <c r="EP15" i="15"/>
  <c r="ET15" i="15"/>
  <c r="ES15" i="15"/>
  <c r="EW15" i="15"/>
  <c r="EI15" i="15"/>
  <c r="EX15" i="15"/>
  <c r="EO15" i="15"/>
  <c r="AH15" i="15"/>
  <c r="EF15" i="15"/>
  <c r="EZ15" i="15"/>
  <c r="ER15" i="15"/>
  <c r="EM15" i="15"/>
  <c r="BW15" i="15"/>
  <c r="EG15" i="15"/>
  <c r="EV15" i="15"/>
  <c r="EN15" i="15"/>
  <c r="EP9" i="15"/>
  <c r="EM9" i="15"/>
  <c r="EC9" i="15"/>
  <c r="EV9" i="15"/>
  <c r="DT9" i="15" s="1"/>
  <c r="EQ9" i="15"/>
  <c r="EH9" i="15"/>
  <c r="DP9" i="15"/>
  <c r="EG17" i="15"/>
  <c r="EU17" i="15"/>
  <c r="AH17" i="15"/>
  <c r="EV17" i="15"/>
  <c r="ET17" i="15"/>
  <c r="EH17" i="15"/>
  <c r="EY17" i="15"/>
  <c r="EQ17" i="15"/>
  <c r="EP17" i="15"/>
  <c r="EO17" i="15"/>
  <c r="BW17" i="15"/>
  <c r="ER17" i="15"/>
  <c r="EI17" i="15"/>
  <c r="EN17" i="15"/>
  <c r="EZ17" i="15"/>
  <c r="ES17" i="15"/>
  <c r="EM17" i="15"/>
  <c r="EW17" i="15"/>
  <c r="EF17" i="15"/>
  <c r="EX17" i="15"/>
  <c r="EM18" i="15"/>
  <c r="EI18" i="15"/>
  <c r="AH18" i="15"/>
  <c r="ES18" i="15"/>
  <c r="EF18" i="15"/>
  <c r="EW18" i="15"/>
  <c r="ER18" i="15"/>
  <c r="EC18" i="15"/>
  <c r="EX18" i="15"/>
  <c r="EP18" i="15"/>
  <c r="EV18" i="15"/>
  <c r="EY18" i="15"/>
  <c r="EG18" i="15"/>
  <c r="ET18" i="15"/>
  <c r="BW18" i="15"/>
  <c r="EU18" i="15"/>
  <c r="EQ18" i="15"/>
  <c r="EN18" i="15"/>
  <c r="DP6" i="15"/>
  <c r="ER13" i="15"/>
  <c r="EP13" i="15"/>
  <c r="EY13" i="15"/>
  <c r="AH13" i="15"/>
  <c r="EZ13" i="15"/>
  <c r="EF13" i="15"/>
  <c r="EI13" i="15"/>
  <c r="EU13" i="15"/>
  <c r="EW13" i="15"/>
  <c r="ES13" i="15"/>
  <c r="ET13" i="15"/>
  <c r="EQ13" i="15"/>
  <c r="EO13" i="15"/>
  <c r="EG13" i="15"/>
  <c r="EN13" i="15"/>
  <c r="EV13" i="15"/>
  <c r="EH13" i="15"/>
  <c r="BW13" i="15"/>
  <c r="EX13" i="15"/>
  <c r="EM13" i="15"/>
  <c r="DO10" i="15"/>
  <c r="ER8" i="15"/>
  <c r="EO8" i="15"/>
  <c r="EH8" i="15"/>
  <c r="EZ8" i="15"/>
  <c r="EY8" i="15"/>
  <c r="BW8" i="15"/>
  <c r="EI8" i="15"/>
  <c r="ES8" i="15"/>
  <c r="EV8" i="15"/>
  <c r="EF8" i="15"/>
  <c r="EG8" i="15"/>
  <c r="EU8" i="15"/>
  <c r="EN8" i="15"/>
  <c r="EW8" i="15"/>
  <c r="EP8" i="15"/>
  <c r="ET8" i="15"/>
  <c r="EM8" i="15"/>
  <c r="AH8" i="15"/>
  <c r="EQ8" i="15"/>
  <c r="EX8" i="15"/>
  <c r="DO11" i="15"/>
  <c r="EW6" i="15"/>
  <c r="EM6" i="15"/>
  <c r="BW6" i="15"/>
  <c r="EQ6" i="15"/>
  <c r="ES6" i="15"/>
  <c r="EI6" i="15"/>
  <c r="EG6" i="15"/>
  <c r="EH6" i="15"/>
  <c r="ER6" i="15"/>
  <c r="EX6" i="15"/>
  <c r="EY6" i="15"/>
  <c r="EU6" i="15"/>
  <c r="EO6" i="15"/>
  <c r="EP6" i="15"/>
  <c r="EZ6" i="15"/>
  <c r="EN6" i="15"/>
  <c r="EV6" i="15"/>
  <c r="ET6" i="15"/>
  <c r="EF6" i="15"/>
  <c r="DP12" i="15"/>
  <c r="BY9" i="6"/>
  <c r="AJ16" i="6"/>
  <c r="BY11" i="6"/>
  <c r="AJ11" i="6"/>
  <c r="AJ9" i="6"/>
  <c r="AJ19" i="6"/>
  <c r="BY19" i="6"/>
  <c r="BY16" i="6"/>
  <c r="BY10" i="6"/>
  <c r="EK11" i="15"/>
  <c r="EL11" i="15"/>
  <c r="EJ11" i="15"/>
  <c r="CT9" i="15"/>
  <c r="CA9" i="15" s="1"/>
  <c r="BV9" i="15"/>
  <c r="BX9" i="6" s="1"/>
  <c r="EK9" i="15"/>
  <c r="EJ9" i="15"/>
  <c r="EL9" i="15"/>
  <c r="DK16" i="15"/>
  <c r="EJ10" i="15"/>
  <c r="EK10" i="15"/>
  <c r="EL10" i="15"/>
  <c r="DK19" i="15"/>
  <c r="CT11" i="15"/>
  <c r="CA11" i="15" s="1"/>
  <c r="BV11" i="15"/>
  <c r="BX11" i="6" s="1"/>
  <c r="DT16" i="15"/>
  <c r="DK10" i="15"/>
  <c r="EJ19" i="15"/>
  <c r="EL19" i="15"/>
  <c r="EK19" i="15"/>
  <c r="BV19" i="15"/>
  <c r="BX19" i="6" s="1"/>
  <c r="CT19" i="15"/>
  <c r="CA19" i="15" s="1"/>
  <c r="CT5" i="15"/>
  <c r="CA5" i="15" s="1"/>
  <c r="BV5" i="15"/>
  <c r="BX5" i="6" s="1"/>
  <c r="DK11" i="15"/>
  <c r="DT11" i="15"/>
  <c r="DT19" i="15"/>
  <c r="EL4" i="15"/>
  <c r="EK16" i="15"/>
  <c r="EL16" i="15"/>
  <c r="EJ16" i="15"/>
  <c r="BV16" i="15"/>
  <c r="BX16" i="6" s="1"/>
  <c r="CT16" i="15"/>
  <c r="CA16" i="15" s="1"/>
  <c r="CT10" i="15"/>
  <c r="CA10" i="15" s="1"/>
  <c r="BV10" i="15"/>
  <c r="BX10" i="6" s="1"/>
  <c r="AJ12" i="6" a="1"/>
  <c r="AJ18" i="6" a="1"/>
  <c r="DI11" i="6" a="1"/>
  <c r="AJ6" i="6" a="1"/>
  <c r="BY18" i="6" a="1"/>
  <c r="BY5" i="6" a="1"/>
  <c r="CC19" i="6" a="1"/>
  <c r="BY6" i="6" a="1"/>
  <c r="BY4" i="6" a="1"/>
  <c r="AJ14" i="6" a="1"/>
  <c r="CC16" i="6" a="1"/>
  <c r="BY17" i="6" a="1"/>
  <c r="AJ4" i="6" a="1"/>
  <c r="BY14" i="6" a="1"/>
  <c r="DI10" i="6" a="1"/>
  <c r="AJ7" i="6" a="1"/>
  <c r="CC9" i="6" a="1"/>
  <c r="AJ13" i="6" a="1"/>
  <c r="AJ5" i="6" a="1"/>
  <c r="AJ17" i="6" a="1"/>
  <c r="BY8" i="6" a="1"/>
  <c r="DI16" i="6" a="1"/>
  <c r="AJ10" i="6" a="1"/>
  <c r="AJ8" i="6" a="1"/>
  <c r="DI9" i="6" a="1"/>
  <c r="CC10" i="6" a="1"/>
  <c r="BY12" i="6" a="1"/>
  <c r="BY7" i="6" a="1"/>
  <c r="BY15" i="6" a="1"/>
  <c r="AJ15" i="6" a="1"/>
  <c r="BY13" i="6" a="1"/>
  <c r="CC11" i="6" a="1"/>
  <c r="DI19" i="6" a="1"/>
  <c r="CC7" i="6" a="1"/>
  <c r="CC5" i="6" a="1"/>
  <c r="EK14" i="15" l="1"/>
  <c r="EJ14" i="15"/>
  <c r="DK14" i="15"/>
  <c r="CT4" i="15"/>
  <c r="CA4" i="15" s="1"/>
  <c r="CU4" i="15" s="1"/>
  <c r="BV7" i="15"/>
  <c r="BX7" i="6" s="1"/>
  <c r="EJ7" i="15"/>
  <c r="DT14" i="15"/>
  <c r="AJ14" i="6"/>
  <c r="BY14" i="6"/>
  <c r="EJ4" i="15"/>
  <c r="EK5" i="15"/>
  <c r="CT14" i="15"/>
  <c r="CA14" i="15" s="1"/>
  <c r="CU14" i="15" s="1"/>
  <c r="CV14" i="15" s="1"/>
  <c r="CW14" i="15" s="1"/>
  <c r="CX14" i="15" s="1"/>
  <c r="CY14" i="15" s="1"/>
  <c r="EL5" i="15"/>
  <c r="DT4" i="15"/>
  <c r="DK7" i="15"/>
  <c r="DQ4" i="15" a="1"/>
  <c r="DQ4" i="15" s="1"/>
  <c r="EL7" i="15"/>
  <c r="DT7" i="15"/>
  <c r="BY4" i="6"/>
  <c r="BY5" i="6"/>
  <c r="BY7" i="6"/>
  <c r="EF5" i="15"/>
  <c r="EZ5" i="15"/>
  <c r="DT5" i="15" s="1"/>
  <c r="EP5" i="15"/>
  <c r="DK5" i="15" s="1"/>
  <c r="DK9" i="15"/>
  <c r="DT12" i="15"/>
  <c r="BY6" i="6"/>
  <c r="AJ8" i="6"/>
  <c r="BY8" i="6"/>
  <c r="BY13" i="6"/>
  <c r="BY18" i="6"/>
  <c r="AJ18" i="6"/>
  <c r="AJ10" i="6"/>
  <c r="BY12" i="6"/>
  <c r="AJ12" i="6"/>
  <c r="AJ6" i="6"/>
  <c r="BY15" i="6"/>
  <c r="AJ5" i="6"/>
  <c r="AJ7" i="6"/>
  <c r="AJ13" i="6"/>
  <c r="BY17" i="6"/>
  <c r="AJ17" i="6"/>
  <c r="AJ15" i="6"/>
  <c r="AJ4" i="6"/>
  <c r="FZ4" i="6" s="1"/>
  <c r="CT6" i="15"/>
  <c r="CA6" i="15" s="1"/>
  <c r="BV6" i="15"/>
  <c r="BX6" i="6" s="1"/>
  <c r="BV8" i="15"/>
  <c r="CT8" i="15"/>
  <c r="CA8" i="15" s="1"/>
  <c r="BV13" i="15"/>
  <c r="BX13" i="6" s="1"/>
  <c r="CT13" i="15"/>
  <c r="CA13" i="15" s="1"/>
  <c r="CT18" i="15"/>
  <c r="CA18" i="15" s="1"/>
  <c r="BV18" i="15"/>
  <c r="BX18" i="6" s="1"/>
  <c r="DK17" i="15"/>
  <c r="EL17" i="15"/>
  <c r="EJ17" i="15"/>
  <c r="EK17" i="15"/>
  <c r="BV12" i="15"/>
  <c r="BX12" i="6" s="1"/>
  <c r="CT12" i="15"/>
  <c r="CA12" i="15" s="1"/>
  <c r="EK12" i="15"/>
  <c r="EJ12" i="15"/>
  <c r="EL12" i="15"/>
  <c r="EJ6" i="15"/>
  <c r="EK6" i="15"/>
  <c r="EL6" i="15"/>
  <c r="DK6" i="15"/>
  <c r="DK8" i="15"/>
  <c r="EL18" i="15"/>
  <c r="EK18" i="15"/>
  <c r="EJ18" i="15"/>
  <c r="CT15" i="15"/>
  <c r="CA15" i="15" s="1"/>
  <c r="BV15" i="15"/>
  <c r="BX15" i="6" s="1"/>
  <c r="EJ15" i="15"/>
  <c r="EL15" i="15"/>
  <c r="EK15" i="15"/>
  <c r="DK12" i="15"/>
  <c r="DT8" i="15"/>
  <c r="DK13" i="15"/>
  <c r="DT13" i="15"/>
  <c r="DK18" i="15"/>
  <c r="CT17" i="15"/>
  <c r="CA17" i="15" s="1"/>
  <c r="BV17" i="15"/>
  <c r="BX17" i="6" s="1"/>
  <c r="DK15" i="15"/>
  <c r="DT15" i="15"/>
  <c r="EP4" i="15"/>
  <c r="DK4" i="15" s="1"/>
  <c r="EF4" i="15"/>
  <c r="DT6" i="15"/>
  <c r="EJ8" i="15"/>
  <c r="EK8" i="15"/>
  <c r="EL8" i="15"/>
  <c r="EL13" i="15"/>
  <c r="EJ13" i="15"/>
  <c r="EK13" i="15"/>
  <c r="DT18" i="15"/>
  <c r="DT17" i="15"/>
  <c r="CC16" i="6"/>
  <c r="CC5" i="6"/>
  <c r="CC19" i="6"/>
  <c r="CC7" i="6"/>
  <c r="DI10" i="6"/>
  <c r="DI16" i="6"/>
  <c r="DI19" i="6"/>
  <c r="CC9" i="6"/>
  <c r="CC10" i="6"/>
  <c r="DI11" i="6"/>
  <c r="DI9" i="6"/>
  <c r="CC11" i="6"/>
  <c r="CU16" i="15"/>
  <c r="CV16" i="15" s="1"/>
  <c r="CW16" i="15" s="1"/>
  <c r="CU5" i="15"/>
  <c r="CV5" i="15" s="1"/>
  <c r="CW5" i="15" s="1"/>
  <c r="CX5" i="15" s="1"/>
  <c r="CY5" i="15" s="1"/>
  <c r="CU19" i="15"/>
  <c r="CV19" i="15" s="1"/>
  <c r="CW19" i="15" s="1"/>
  <c r="CX19" i="15" s="1"/>
  <c r="CY19" i="15" s="1"/>
  <c r="CU7" i="15"/>
  <c r="CV7" i="15" s="1"/>
  <c r="CW7" i="15" s="1"/>
  <c r="CX7" i="15" s="1"/>
  <c r="CY7" i="15" s="1"/>
  <c r="DI1" i="6"/>
  <c r="DH1" i="6"/>
  <c r="CU9" i="15"/>
  <c r="CV9" i="15" s="1"/>
  <c r="CW9" i="15" s="1"/>
  <c r="CX9" i="15" s="1"/>
  <c r="CY9" i="15" s="1"/>
  <c r="DA1" i="6"/>
  <c r="DB1" i="6"/>
  <c r="CU10" i="15"/>
  <c r="CV10" i="15" s="1"/>
  <c r="CW10" i="15" s="1"/>
  <c r="CX10" i="15" s="1"/>
  <c r="CY10" i="15" s="1"/>
  <c r="CU11" i="15"/>
  <c r="CV11" i="15" s="1"/>
  <c r="CW11" i="15" s="1"/>
  <c r="CX11" i="15" s="1"/>
  <c r="CY11" i="15" s="1"/>
  <c r="FY4" i="6"/>
  <c r="CC18" i="6" a="1"/>
  <c r="DI7" i="6" a="1"/>
  <c r="CC8" i="6" a="1"/>
  <c r="DI6" i="6" a="1"/>
  <c r="CC17" i="6" a="1"/>
  <c r="CC6" i="6" a="1"/>
  <c r="DB4" i="6" a="1"/>
  <c r="DI18" i="6" a="1"/>
  <c r="DI13" i="6" a="1"/>
  <c r="DI8" i="6" a="1"/>
  <c r="DI17" i="6" a="1"/>
  <c r="DI15" i="6" a="1"/>
  <c r="CC15" i="6" a="1"/>
  <c r="CC14" i="6" a="1"/>
  <c r="CC13" i="6" a="1"/>
  <c r="CC12" i="6" a="1"/>
  <c r="DI14" i="6" a="1"/>
  <c r="DI4" i="6" a="1"/>
  <c r="DI12" i="6" a="1"/>
  <c r="DI5" i="6" a="1"/>
  <c r="CC4" i="6" a="1"/>
  <c r="DI14" i="6" l="1"/>
  <c r="CC4" i="6"/>
  <c r="CC14" i="6"/>
  <c r="DI4" i="6"/>
  <c r="DI7" i="6"/>
  <c r="DI5" i="6"/>
  <c r="FZ5" i="6"/>
  <c r="FY5" i="6"/>
  <c r="CX16" i="15"/>
  <c r="CY16" i="15" s="1"/>
  <c r="DI12" i="6"/>
  <c r="DI13" i="6"/>
  <c r="DI17" i="6"/>
  <c r="DI18" i="6"/>
  <c r="DI6" i="6"/>
  <c r="DI8" i="6"/>
  <c r="CC6" i="6"/>
  <c r="CC12" i="6"/>
  <c r="CC18" i="6"/>
  <c r="CC13" i="6"/>
  <c r="CC8" i="6"/>
  <c r="DB4" i="6"/>
  <c r="DI15" i="6"/>
  <c r="CC17" i="6"/>
  <c r="CC15" i="6"/>
  <c r="CU6" i="15"/>
  <c r="CV6" i="15" s="1"/>
  <c r="CW6" i="15" s="1"/>
  <c r="CX6" i="15" s="1"/>
  <c r="CY6" i="15" s="1"/>
  <c r="CU12" i="15"/>
  <c r="CU18" i="15"/>
  <c r="CV18" i="15" s="1"/>
  <c r="CW18" i="15" s="1"/>
  <c r="CX18" i="15" s="1"/>
  <c r="CY18" i="15" s="1"/>
  <c r="CU13" i="15"/>
  <c r="CU8" i="15"/>
  <c r="CV8" i="15" s="1"/>
  <c r="CW8" i="15" s="1"/>
  <c r="CX8" i="15" s="1"/>
  <c r="CY8" i="15" s="1"/>
  <c r="CU17" i="15"/>
  <c r="CV17" i="15" s="1"/>
  <c r="CW17" i="15" s="1"/>
  <c r="CX17" i="15" s="1"/>
  <c r="CU15" i="15"/>
  <c r="CV15" i="15" s="1"/>
  <c r="CW15" i="15" s="1"/>
  <c r="CX15" i="15" s="1"/>
  <c r="CY15" i="15" s="1"/>
  <c r="DA7" i="15"/>
  <c r="CZ7" i="15"/>
  <c r="DC7" i="15"/>
  <c r="DB7" i="15"/>
  <c r="CZ19" i="15"/>
  <c r="DC19" i="15"/>
  <c r="DB19" i="15"/>
  <c r="DA19" i="15"/>
  <c r="DC5" i="15"/>
  <c r="DB5" i="15"/>
  <c r="DA5" i="15"/>
  <c r="CZ5" i="15"/>
  <c r="DA10" i="15"/>
  <c r="CZ10" i="15"/>
  <c r="DC10" i="15"/>
  <c r="DB10" i="15"/>
  <c r="CV4" i="15"/>
  <c r="CW4" i="15" s="1"/>
  <c r="DA14" i="15"/>
  <c r="CZ14" i="15"/>
  <c r="DC14" i="15"/>
  <c r="DB14" i="15"/>
  <c r="GO4" i="6"/>
  <c r="GE4" i="6"/>
  <c r="HH4" i="6"/>
  <c r="FZ2" i="6"/>
  <c r="HD4" i="6"/>
  <c r="GL4" i="6"/>
  <c r="HV4" i="6"/>
  <c r="GP4" i="6"/>
  <c r="HC4" i="6"/>
  <c r="GQ4" i="6"/>
  <c r="HU4" i="6"/>
  <c r="GU4" i="6"/>
  <c r="GS4" i="6"/>
  <c r="GI4" i="6"/>
  <c r="GT4" i="6"/>
  <c r="GD4" i="6"/>
  <c r="GB4" i="6"/>
  <c r="HA4" i="6"/>
  <c r="GN4" i="6"/>
  <c r="GC4" i="6"/>
  <c r="HI4" i="6"/>
  <c r="GK4" i="6"/>
  <c r="GG4" i="6"/>
  <c r="HF4" i="6"/>
  <c r="GM4" i="6"/>
  <c r="GJ4" i="6"/>
  <c r="GR4" i="6"/>
  <c r="GW4" i="6"/>
  <c r="GF4" i="6"/>
  <c r="GA4" i="6"/>
  <c r="GX4" i="6"/>
  <c r="GV4" i="6"/>
  <c r="GH4" i="6"/>
  <c r="FF4" i="6"/>
  <c r="HG4" i="6" s="1"/>
  <c r="CZ11" i="15"/>
  <c r="DB11" i="15"/>
  <c r="DC11" i="15"/>
  <c r="DA11" i="15"/>
  <c r="DC9" i="15"/>
  <c r="CZ9" i="15"/>
  <c r="DB9" i="15"/>
  <c r="DA9" i="15"/>
  <c r="CW7" i="6" a="1"/>
  <c r="CW9" i="6" a="1"/>
  <c r="CY5" i="6" a="1"/>
  <c r="CY7" i="6" a="1"/>
  <c r="CW10" i="6" a="1"/>
  <c r="CV9" i="6" a="1"/>
  <c r="CW5" i="6" a="1"/>
  <c r="CY9" i="6" a="1"/>
  <c r="CV10" i="6" a="1"/>
  <c r="CX5" i="6" a="1"/>
  <c r="CX11" i="6" a="1"/>
  <c r="CX7" i="6" a="1"/>
  <c r="CX19" i="6" a="1"/>
  <c r="CW14" i="6" a="1"/>
  <c r="CV11" i="6" a="1"/>
  <c r="CV14" i="6" a="1"/>
  <c r="CV7" i="6" a="1"/>
  <c r="CX9" i="6" a="1"/>
  <c r="CX10" i="6" a="1"/>
  <c r="CY19" i="6" a="1"/>
  <c r="CY11" i="6" a="1"/>
  <c r="CY14" i="6" a="1"/>
  <c r="CV19" i="6" a="1"/>
  <c r="CY10" i="6" a="1"/>
  <c r="CV5" i="6" a="1"/>
  <c r="CW19" i="6" a="1"/>
  <c r="CX14" i="6" a="1"/>
  <c r="CW11" i="6" a="1"/>
  <c r="CC5" i="15" l="1"/>
  <c r="HV5" i="6"/>
  <c r="HH5" i="6"/>
  <c r="GS5" i="6"/>
  <c r="GM5" i="6"/>
  <c r="GO5" i="6"/>
  <c r="HI5" i="6"/>
  <c r="GC5" i="6"/>
  <c r="HC5" i="6"/>
  <c r="GN5" i="6"/>
  <c r="GG5" i="6"/>
  <c r="GF5" i="6"/>
  <c r="GX5" i="6"/>
  <c r="GA5" i="6"/>
  <c r="GA2" i="6" s="1"/>
  <c r="GL5" i="6"/>
  <c r="HF5" i="6"/>
  <c r="GK5" i="6"/>
  <c r="GI5" i="6"/>
  <c r="GB5" i="6"/>
  <c r="GP5" i="6"/>
  <c r="GV5" i="6"/>
  <c r="FF5" i="6"/>
  <c r="HG5" i="6" s="1"/>
  <c r="GQ5" i="6"/>
  <c r="GW5" i="6"/>
  <c r="GE5" i="6"/>
  <c r="GT5" i="6"/>
  <c r="GR5" i="6"/>
  <c r="HD5" i="6"/>
  <c r="GD5" i="6"/>
  <c r="HA5" i="6"/>
  <c r="GJ5" i="6"/>
  <c r="HU5" i="6"/>
  <c r="GU5" i="6"/>
  <c r="GH5" i="6"/>
  <c r="CY17" i="15"/>
  <c r="DA17" i="15" s="1"/>
  <c r="CV13" i="15"/>
  <c r="CW13" i="15" s="1"/>
  <c r="CX13" i="15" s="1"/>
  <c r="CV12" i="15"/>
  <c r="CW12" i="15" s="1"/>
  <c r="CX12" i="15" s="1"/>
  <c r="DA6" i="15"/>
  <c r="DB6" i="15"/>
  <c r="DC6" i="15"/>
  <c r="CZ6" i="15"/>
  <c r="DB18" i="15"/>
  <c r="DC18" i="15"/>
  <c r="CZ18" i="15"/>
  <c r="DA18" i="15"/>
  <c r="DA15" i="15"/>
  <c r="DC15" i="15"/>
  <c r="CZ15" i="15"/>
  <c r="DB15" i="15"/>
  <c r="DC8" i="15"/>
  <c r="DA8" i="15"/>
  <c r="CZ8" i="15"/>
  <c r="DB8" i="15"/>
  <c r="CX9" i="6"/>
  <c r="CY11" i="6"/>
  <c r="CV14" i="6"/>
  <c r="CW10" i="6"/>
  <c r="CY5" i="6"/>
  <c r="CX19" i="6"/>
  <c r="CW7" i="6"/>
  <c r="CW9" i="6"/>
  <c r="CX11" i="6"/>
  <c r="CY14" i="6"/>
  <c r="CV10" i="6"/>
  <c r="CX5" i="6"/>
  <c r="CW19" i="6"/>
  <c r="CV7" i="6"/>
  <c r="CY9" i="6"/>
  <c r="CV11" i="6"/>
  <c r="CX14" i="6"/>
  <c r="CY10" i="6"/>
  <c r="CW5" i="6"/>
  <c r="CV19" i="6"/>
  <c r="CY7" i="6"/>
  <c r="CV9" i="6"/>
  <c r="CW11" i="6"/>
  <c r="CW14" i="6"/>
  <c r="CX10" i="6"/>
  <c r="CV5" i="6"/>
  <c r="CY19" i="6"/>
  <c r="CX7" i="6"/>
  <c r="FZ1" i="6"/>
  <c r="CX4" i="15"/>
  <c r="DC16" i="15"/>
  <c r="CZ16" i="15"/>
  <c r="DA16" i="15"/>
  <c r="DB16" i="15"/>
  <c r="CV16" i="6" a="1"/>
  <c r="CY18" i="6" a="1"/>
  <c r="CV6" i="6" a="1"/>
  <c r="CY15" i="6" a="1"/>
  <c r="CV15" i="6" a="1"/>
  <c r="CX15" i="6" a="1"/>
  <c r="CX16" i="6" a="1"/>
  <c r="CW6" i="6" a="1"/>
  <c r="CX17" i="6" a="1"/>
  <c r="CW18" i="6" a="1"/>
  <c r="CV8" i="6" a="1"/>
  <c r="CY6" i="6" a="1"/>
  <c r="CY16" i="6" a="1"/>
  <c r="CY8" i="6" a="1"/>
  <c r="CW16" i="6" a="1"/>
  <c r="CW8" i="6" a="1"/>
  <c r="CV18" i="6" a="1"/>
  <c r="CX6" i="6" a="1"/>
  <c r="CW15" i="6" a="1"/>
  <c r="CX18" i="6" a="1"/>
  <c r="CE5" i="6" a="1"/>
  <c r="CX8" i="6" a="1"/>
  <c r="CE5" i="6" l="1"/>
  <c r="CZ17" i="15"/>
  <c r="DB17" i="15"/>
  <c r="DC17" i="15"/>
  <c r="CV8" i="6"/>
  <c r="CW15" i="6"/>
  <c r="CV18" i="6"/>
  <c r="CY6" i="6"/>
  <c r="CW8" i="6"/>
  <c r="CY15" i="6"/>
  <c r="CW18" i="6"/>
  <c r="CV6" i="6"/>
  <c r="CY8" i="6"/>
  <c r="CV15" i="6"/>
  <c r="CX18" i="6"/>
  <c r="CW6" i="6"/>
  <c r="CX17" i="6"/>
  <c r="CX8" i="6"/>
  <c r="CX15" i="6"/>
  <c r="CY18" i="6"/>
  <c r="CX6" i="6"/>
  <c r="CY13" i="15"/>
  <c r="CY12" i="15"/>
  <c r="CY4" i="15"/>
  <c r="DH4" i="15" s="1"/>
  <c r="DH13" i="15"/>
  <c r="CX16" i="6"/>
  <c r="CY16" i="6"/>
  <c r="CV16" i="6"/>
  <c r="CW16" i="6"/>
  <c r="CY17" i="6" a="1"/>
  <c r="CV17" i="6" a="1"/>
  <c r="CW17" i="6" a="1"/>
  <c r="CY17" i="6" l="1"/>
  <c r="CW17" i="6"/>
  <c r="CV17" i="6"/>
  <c r="DH11" i="15"/>
  <c r="DH10" i="15"/>
  <c r="DH17" i="15"/>
  <c r="DH15" i="15"/>
  <c r="DH7" i="15"/>
  <c r="DH16" i="15"/>
  <c r="DH5" i="15"/>
  <c r="DH18" i="15"/>
  <c r="DH14" i="15"/>
  <c r="DH19" i="15"/>
  <c r="CZ12" i="15"/>
  <c r="DA12" i="15"/>
  <c r="DB12" i="15"/>
  <c r="DC12" i="15"/>
  <c r="CZ13" i="15"/>
  <c r="DB13" i="15"/>
  <c r="DA13" i="15"/>
  <c r="DC13" i="15"/>
  <c r="DA4" i="15"/>
  <c r="DC4" i="15"/>
  <c r="CZ4" i="15"/>
  <c r="DB4" i="15"/>
  <c r="DH12" i="15"/>
  <c r="DH9" i="15"/>
  <c r="DH6" i="15"/>
  <c r="DH8" i="15"/>
  <c r="CY12" i="6" a="1"/>
  <c r="CV13" i="6" a="1"/>
  <c r="CW13" i="6" a="1"/>
  <c r="CX13" i="6" a="1"/>
  <c r="CW4" i="6" a="1"/>
  <c r="CW12" i="6" a="1"/>
  <c r="CY4" i="6" a="1"/>
  <c r="CX12" i="6" a="1"/>
  <c r="CV12" i="6" a="1"/>
  <c r="CV4" i="6" a="1"/>
  <c r="CX4" i="6" a="1"/>
  <c r="CY13" i="6" a="1"/>
  <c r="CV13" i="6" l="1"/>
  <c r="CV12" i="6"/>
  <c r="CX13" i="6"/>
  <c r="CW12" i="6"/>
  <c r="CW13" i="6"/>
  <c r="CX12" i="6"/>
  <c r="CY13" i="6"/>
  <c r="CY12" i="6"/>
  <c r="CW4" i="6"/>
  <c r="CY4" i="6"/>
  <c r="CV4" i="6"/>
  <c r="CX4" i="6"/>
  <c r="CC4" i="15"/>
  <c r="CE4" i="6" a="1"/>
  <c r="CE4" i="6" l="1"/>
  <c r="DB8" i="6" a="1"/>
  <c r="DB8" i="6" l="1"/>
  <c r="DB10" i="6" a="1"/>
  <c r="DB10" i="6" l="1"/>
  <c r="DB11" i="6" a="1"/>
  <c r="DB11" i="6" l="1"/>
  <c r="DB9" i="6" a="1"/>
  <c r="DB9" i="6" l="1"/>
  <c r="DB16" i="6" a="1"/>
  <c r="DB16" i="6" l="1"/>
  <c r="DB7" i="6" a="1"/>
  <c r="DB7" i="6" l="1"/>
  <c r="DB13" i="6" a="1"/>
  <c r="DB13" i="6" l="1"/>
  <c r="DB6" i="6" a="1"/>
  <c r="DB6" i="6" l="1"/>
  <c r="DB5" i="6" a="1"/>
  <c r="DB5" i="6" l="1"/>
  <c r="DB12" i="6" a="1"/>
  <c r="DB12" i="6" l="1"/>
  <c r="DB14" i="6" a="1"/>
  <c r="DB14" i="6" l="1"/>
  <c r="DB17" i="6" a="1"/>
  <c r="DB17" i="6" l="1"/>
  <c r="DB15" i="6" a="1"/>
  <c r="DB15" i="6" l="1"/>
  <c r="DB18" i="6" a="1"/>
  <c r="DB18" i="6" l="1"/>
  <c r="DB19" i="6" a="1"/>
  <c r="DB19" i="6" l="1"/>
  <c r="HM18" i="6" l="1"/>
  <c r="HR18" i="6"/>
  <c r="HO18" i="6"/>
  <c r="HS18" i="6"/>
  <c r="HP18" i="6"/>
  <c r="HQ18" i="6"/>
  <c r="HK18" i="6"/>
  <c r="HO19" i="6"/>
  <c r="HS19" i="6"/>
  <c r="HP19" i="6"/>
  <c r="HK19" i="6"/>
  <c r="HR19" i="6"/>
  <c r="HM19" i="6"/>
  <c r="HQ19" i="6"/>
  <c r="HO15" i="6" l="1"/>
  <c r="HS15" i="6"/>
  <c r="HP15" i="6"/>
  <c r="HQ15" i="6"/>
  <c r="HM15" i="6"/>
  <c r="HR15" i="6"/>
  <c r="HK15" i="6"/>
  <c r="HK17" i="6"/>
  <c r="HQ17" i="6"/>
  <c r="HM17" i="6"/>
  <c r="HR17" i="6"/>
  <c r="HS17" i="6"/>
  <c r="HO17" i="6"/>
  <c r="HP17" i="6"/>
  <c r="HP16" i="6"/>
  <c r="HK16" i="6"/>
  <c r="HQ16" i="6"/>
  <c r="HR16" i="6"/>
  <c r="HS16" i="6"/>
  <c r="HM16" i="6"/>
  <c r="HO16" i="6"/>
  <c r="HK13" i="6" l="1"/>
  <c r="HQ13" i="6"/>
  <c r="HM13" i="6"/>
  <c r="HR13" i="6"/>
  <c r="HO13" i="6"/>
  <c r="HS13" i="6"/>
  <c r="HP13" i="6"/>
  <c r="HM14" i="6"/>
  <c r="HR14" i="6"/>
  <c r="HO14" i="6"/>
  <c r="HS14" i="6"/>
  <c r="HP14" i="6"/>
  <c r="HK14" i="6"/>
  <c r="HQ14" i="6"/>
  <c r="HP12" i="6"/>
  <c r="HK12" i="6"/>
  <c r="HQ12" i="6"/>
  <c r="HM12" i="6"/>
  <c r="HO12" i="6"/>
  <c r="HR12" i="6"/>
  <c r="HS12" i="6"/>
  <c r="HK9" i="6" l="1"/>
  <c r="HQ9" i="6"/>
  <c r="HM9" i="6"/>
  <c r="HR9" i="6"/>
  <c r="HS9" i="6"/>
  <c r="HO9" i="6"/>
  <c r="HP9" i="6"/>
  <c r="HO11" i="6"/>
  <c r="HS11" i="6"/>
  <c r="HP11" i="6"/>
  <c r="HK11" i="6"/>
  <c r="HM11" i="6"/>
  <c r="HQ11" i="6"/>
  <c r="HR11" i="6"/>
  <c r="HM10" i="6"/>
  <c r="HR10" i="6"/>
  <c r="HO10" i="6"/>
  <c r="HS10" i="6"/>
  <c r="HQ10" i="6"/>
  <c r="HK10" i="6"/>
  <c r="HP10" i="6"/>
  <c r="HP8" i="6" l="1"/>
  <c r="HK8" i="6"/>
  <c r="HQ8" i="6"/>
  <c r="HR8" i="6"/>
  <c r="HM8" i="6"/>
  <c r="HO8" i="6"/>
  <c r="HS8" i="6"/>
  <c r="HO7" i="6"/>
  <c r="HS7" i="6"/>
  <c r="HP7" i="6"/>
  <c r="HQ7" i="6"/>
  <c r="HR7" i="6"/>
  <c r="HK7" i="6"/>
  <c r="HM7" i="6"/>
  <c r="HM6" i="6"/>
  <c r="HR6" i="6"/>
  <c r="HO6" i="6"/>
  <c r="HS6" i="6"/>
  <c r="HP6" i="6"/>
  <c r="HQ6" i="6"/>
  <c r="HK6" i="6"/>
  <c r="HK5" i="6" l="1"/>
  <c r="HQ5" i="6"/>
  <c r="HM5" i="6"/>
  <c r="HR5" i="6"/>
  <c r="HO5" i="6"/>
  <c r="HP5" i="6"/>
  <c r="HS5" i="6"/>
  <c r="HQ4" i="6"/>
  <c r="HK4" i="6"/>
  <c r="HR4" i="6"/>
  <c r="HP4" i="6"/>
  <c r="HO4" i="6"/>
  <c r="HM4" i="6"/>
  <c r="HS4" i="6"/>
  <c r="A18" i="15" l="1"/>
  <c r="A18" i="6" a="1"/>
  <c r="A18" i="6" l="1"/>
  <c r="A6" i="15" l="1"/>
  <c r="A6" i="6" a="1"/>
  <c r="A6" i="6" l="1"/>
  <c r="A4" i="15" l="1"/>
  <c r="A4" i="6" a="1"/>
  <c r="A4" i="6" l="1"/>
  <c r="AK6" i="15" l="1"/>
  <c r="AM6" i="6" a="1"/>
  <c r="AM6" i="6" l="1"/>
  <c r="A16" i="15" l="1"/>
  <c r="A16" i="6" a="1"/>
  <c r="A16" i="6" l="1"/>
  <c r="A7" i="15" l="1"/>
  <c r="A7" i="6" a="1"/>
  <c r="A7" i="6" l="1"/>
  <c r="A19" i="15" l="1"/>
  <c r="A19" i="6" a="1"/>
  <c r="A19" i="6" l="1"/>
  <c r="AK9" i="15" l="1"/>
  <c r="AM9" i="6" a="1"/>
  <c r="AM9" i="6" l="1"/>
  <c r="AK12" i="15" l="1"/>
  <c r="AM12" i="6" a="1"/>
  <c r="AM12" i="6" l="1"/>
  <c r="A12" i="15" l="1"/>
  <c r="A12" i="6" a="1"/>
  <c r="A12" i="6" l="1"/>
  <c r="AK7" i="15" l="1"/>
  <c r="AM7" i="6" a="1"/>
  <c r="AM7" i="6" l="1"/>
  <c r="AK13" i="15" l="1"/>
  <c r="AM13" i="6" a="1"/>
  <c r="AM13" i="6" l="1"/>
  <c r="A17" i="15" l="1"/>
  <c r="A17" i="6" a="1"/>
  <c r="A17" i="6" l="1"/>
  <c r="AK18" i="15" l="1"/>
  <c r="AM18" i="6" a="1"/>
  <c r="AM18" i="6" l="1"/>
  <c r="AK14" i="15" l="1"/>
  <c r="AM14" i="6" a="1"/>
  <c r="AM14" i="6" l="1"/>
  <c r="A14" i="15" l="1"/>
  <c r="A14" i="6" a="1"/>
  <c r="A14" i="6" l="1"/>
  <c r="A8" i="15" l="1"/>
  <c r="A8" i="6" a="1"/>
  <c r="A8" i="6" l="1"/>
  <c r="AK15" i="15" l="1"/>
  <c r="AM15" i="6" a="1"/>
  <c r="AM15" i="6" l="1"/>
  <c r="AK11" i="15" l="1"/>
  <c r="AM11" i="6" a="1"/>
  <c r="AM11" i="6" l="1"/>
  <c r="AK8" i="15" l="1"/>
  <c r="AM8" i="6" a="1"/>
  <c r="AM8" i="6" l="1"/>
  <c r="AK10" i="15" l="1"/>
  <c r="AM10" i="6" a="1"/>
  <c r="AM10" i="6" l="1"/>
  <c r="A10" i="15" l="1"/>
  <c r="A10" i="6" a="1"/>
  <c r="A10" i="6" l="1"/>
  <c r="AK19" i="15" l="1"/>
  <c r="AM19" i="6" a="1"/>
  <c r="AM19" i="6" l="1"/>
  <c r="A9" i="15" l="1"/>
  <c r="A9" i="6" a="1"/>
  <c r="A9" i="6" l="1"/>
  <c r="A15" i="15" l="1"/>
  <c r="A15" i="6" a="1"/>
  <c r="A15" i="6" l="1"/>
  <c r="A13" i="15" l="1"/>
  <c r="A13" i="6" a="1"/>
  <c r="A13" i="6" l="1"/>
  <c r="AK5" i="15" l="1"/>
  <c r="AM5" i="6" a="1"/>
  <c r="AM5" i="6" l="1"/>
  <c r="A5" i="15" l="1"/>
  <c r="A5" i="6" a="1"/>
  <c r="A5" i="6" l="1"/>
  <c r="A11" i="15" l="1"/>
  <c r="A11" i="6" a="1"/>
  <c r="A11" i="6" l="1"/>
  <c r="AK17" i="15" l="1"/>
  <c r="AM17" i="6" a="1"/>
  <c r="AM17" i="6" l="1"/>
  <c r="AK16" i="15" l="1"/>
  <c r="AM16" i="6" a="1"/>
  <c r="AM16" i="6" l="1"/>
  <c r="AK4" i="15" l="1"/>
  <c r="AM4" i="6" a="1"/>
  <c r="AM4" i="6" l="1"/>
  <c r="GI2" i="6" l="1"/>
  <c r="GF2" i="6" l="1"/>
  <c r="GX2" i="6"/>
  <c r="GP2" i="6" l="1"/>
  <c r="GT2" i="6" l="1"/>
  <c r="GD2" i="6"/>
  <c r="GE2" i="6" l="1"/>
  <c r="GL2" i="6"/>
  <c r="GH2" i="6" l="1"/>
  <c r="GN2" i="6" l="1"/>
  <c r="GR2" i="6"/>
  <c r="GS2" i="6" l="1"/>
  <c r="GW2" i="6"/>
  <c r="GV2" i="6" l="1"/>
  <c r="GG2" i="6" l="1"/>
  <c r="GM2" i="6"/>
  <c r="GJ2" i="6" l="1"/>
  <c r="GC2" i="6"/>
  <c r="GK2" i="6"/>
  <c r="GO2" i="6" l="1"/>
  <c r="GU2" i="6"/>
  <c r="GB2" i="6" l="1"/>
  <c r="GQ2" i="6"/>
  <c r="HA2" i="6" l="1"/>
  <c r="HD2" i="6" l="1"/>
  <c r="HI2" i="6" l="1"/>
  <c r="HM2" i="6" l="1"/>
  <c r="HP2" i="6" l="1"/>
  <c r="HR2" i="6" l="1"/>
  <c r="HU2" i="6" l="1"/>
  <c r="HC2" i="6" l="1"/>
  <c r="HV2" i="6" l="1"/>
  <c r="HQ2" i="6" l="1"/>
  <c r="HS2" i="6" l="1"/>
  <c r="HO2" i="6" l="1"/>
  <c r="HK2" i="6" l="1"/>
  <c r="HH2" i="6" l="1"/>
  <c r="HF2" i="6"/>
  <c r="HG2" i="6"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<sst xmlns="http://schemas.openxmlformats.org/spreadsheetml/2006/main" count="10156" uniqueCount="1940">
  <si>
    <t>Produktgruppe 1. Gliederungsebene</t>
  </si>
  <si>
    <t>Produktgruppe 2. Gliederungsebene</t>
  </si>
  <si>
    <t>Produktgruppe 3. Gliederungsebene</t>
  </si>
  <si>
    <t>Relevante Zeile der ENV1.2 Kriterienmatrix</t>
  </si>
  <si>
    <t>Betrachteter Umwelt- oder Gesundheitsaspekt</t>
  </si>
  <si>
    <t>Anforderungen QS4</t>
  </si>
  <si>
    <t>Nicht relevante Produkte</t>
  </si>
  <si>
    <t>Bauteil</t>
  </si>
  <si>
    <t>Nr.</t>
  </si>
  <si>
    <t>.</t>
  </si>
  <si>
    <t>Geltungsbereich und ggfs. Abschneidekriterium</t>
  </si>
  <si>
    <t>Halogenierte Treibmittel</t>
  </si>
  <si>
    <t>Tapetenkleber</t>
  </si>
  <si>
    <t>Textile Bodenbeläge</t>
  </si>
  <si>
    <t>Kältemittel</t>
  </si>
  <si>
    <t>Flammhemmend ausgerüstete Bauprodukte (Gemische)</t>
  </si>
  <si>
    <t>Flammhemmend ausgerüstete Bauprodukte (Erzeugnisse)</t>
  </si>
  <si>
    <t>PU-Systemkleber</t>
  </si>
  <si>
    <t>&lt; 5 g/l</t>
  </si>
  <si>
    <t>&lt; 40 g/l</t>
  </si>
  <si>
    <t>GISCODE BBP10</t>
  </si>
  <si>
    <t>GISCODE BBP10, BBP20 oder BBP30</t>
  </si>
  <si>
    <t>Chrom-VI-freie Passivierungsmittel</t>
  </si>
  <si>
    <t>Schwermetallfilter, falls Fläche &gt; 10 % der projizierten Dachaufsicht</t>
  </si>
  <si>
    <t>Frei von halogenierten / teilhalogenierten Kältemitteln</t>
  </si>
  <si>
    <t>Keine Verwendung von Montageschäumen
Ausnahme: Nur in Fugen von WDVS-Dämmplatten dürfen Montageschäume ohne halogenierte Treibmittel eingesetzt werden</t>
  </si>
  <si>
    <t>Kein Einsatz von halogenierten Treibmitteln</t>
  </si>
  <si>
    <t>Borverbindungen ≤ 0,1 %</t>
  </si>
  <si>
    <t>Dichtstoffe zur Luftdichtigkeit bei Betonfertigbauteile (bau- und werkseitig)</t>
  </si>
  <si>
    <t>Weitere nicht relevante Produkte</t>
  </si>
  <si>
    <t>Metallfassade</t>
  </si>
  <si>
    <t>Betonkontakt, Aufbrennsperre</t>
  </si>
  <si>
    <t>Spachtelmassen</t>
  </si>
  <si>
    <t>Fliesenkleber, Fugenmassen</t>
  </si>
  <si>
    <t>PU Beschichtungen</t>
  </si>
  <si>
    <t>- Fliesen
- …</t>
  </si>
  <si>
    <t>Fensterrahmen</t>
  </si>
  <si>
    <t>Luftdichtigkeit mit Dichtungsband</t>
  </si>
  <si>
    <t>Luftdichtigkeit mit Dichtstoff</t>
  </si>
  <si>
    <t>Fensterbank</t>
  </si>
  <si>
    <t>Holzbeschichtung</t>
  </si>
  <si>
    <t>Natursteinbeschichtung</t>
  </si>
  <si>
    <t>Montageschaum</t>
  </si>
  <si>
    <t>Estrichrissharze</t>
  </si>
  <si>
    <t>Doppel oder Hohlboden</t>
  </si>
  <si>
    <t>Staubbindende Beschichtungen</t>
  </si>
  <si>
    <t>Ausgleichsmassen im Falle einer Belegung</t>
  </si>
  <si>
    <t>Grundierung, Vorstriche</t>
  </si>
  <si>
    <t>Ausgleichsmassen</t>
  </si>
  <si>
    <t>Nachweise der Belegung</t>
  </si>
  <si>
    <t>Grundierung</t>
  </si>
  <si>
    <t>Betonkontakt, Aufbrennsperre, Sperrgrund</t>
  </si>
  <si>
    <t>Dekorative Farben</t>
  </si>
  <si>
    <t>Elektro-Kabelummantelungen aus PVC</t>
  </si>
  <si>
    <t>Brandschutzbeschichtung nicht tragender Metallbauteile in der Innenanwendung</t>
  </si>
  <si>
    <t>Produktgruppe 
1. Gliederungsebene</t>
  </si>
  <si>
    <t>Produktgruppe 
2. Gliederungsebene</t>
  </si>
  <si>
    <t>Betrachtungsrahmen der relevanten Zeile gemäß ENV1.2 Kriterienmatrix</t>
  </si>
  <si>
    <t>Produktgruppe 
3. Gliederungs-ebene</t>
  </si>
  <si>
    <t>Anforderungen QS1</t>
  </si>
  <si>
    <t>Anforderungen QS2</t>
  </si>
  <si>
    <t>Anforderungen QS3</t>
  </si>
  <si>
    <t>Auswahl per DD</t>
  </si>
  <si>
    <t>Auswahl per DD falls Eintrag vorhanden ist, ansonsten leer lassen</t>
  </si>
  <si>
    <t>Anforderungen</t>
  </si>
  <si>
    <t>Eingereichte Datenblätter</t>
  </si>
  <si>
    <t>Prüfung</t>
  </si>
  <si>
    <t>Kontakt</t>
  </si>
  <si>
    <t>Bauteil gemäß Leitfaden (der Präfix Kxxx bezieht sich auf das Kapitel des Leitfadens)</t>
  </si>
  <si>
    <t>relevante KM-Zeilen gemäß Leitfaden (wird automatisch angegeben)</t>
  </si>
  <si>
    <t xml:space="preserve">Nachzuweisende Anforderung gemäß Kriterium oder Zeilennummer gemäß Kriterienmatrix
</t>
  </si>
  <si>
    <t>Key</t>
  </si>
  <si>
    <t>Weitere_nicht_relevante_Produkte</t>
  </si>
  <si>
    <t>Doppel_oder_Hohlboden</t>
  </si>
  <si>
    <t>PU_Beschichtungen</t>
  </si>
  <si>
    <t>Luftdichtigkeit_mit_Dichtungsband</t>
  </si>
  <si>
    <t>Brandschutzbeschichtung_nicht_tragender_Metallbauteile_in_der_Innenanwendung</t>
  </si>
  <si>
    <t>Luftdichtigkeit_mit_Dichtstoff</t>
  </si>
  <si>
    <t>Dekorative_Farben</t>
  </si>
  <si>
    <t>Staubbindende_Beschichtungen</t>
  </si>
  <si>
    <t>Ausgleichsmassen_im_Falle_einer_Belegung</t>
  </si>
  <si>
    <t>Nachweise_der_Belegung</t>
  </si>
  <si>
    <t>Betonkontakt_Aufbrennsperre</t>
  </si>
  <si>
    <t>Fliesenkleber_Fugenmassen</t>
  </si>
  <si>
    <t>Grundierung_Vorstriche</t>
  </si>
  <si>
    <t>Dichtstoffe_zur_Luftdichtigkeit_bei_Betonfertigbauteile_bau__und_werkseitig</t>
  </si>
  <si>
    <t>19, 33</t>
  </si>
  <si>
    <t>1, 33</t>
  </si>
  <si>
    <t>Bauteil ref</t>
  </si>
  <si>
    <t>Ebene1 ref</t>
  </si>
  <si>
    <t>Ebene2 ref</t>
  </si>
  <si>
    <t>Ebene3 ref</t>
  </si>
  <si>
    <t>21, 27</t>
  </si>
  <si>
    <t>lfdNr</t>
  </si>
  <si>
    <t>&lt; 30 g/l</t>
  </si>
  <si>
    <t>&lt; 10 g/l</t>
  </si>
  <si>
    <t>Aromatenfrei (GH10)</t>
  </si>
  <si>
    <t>&lt; 300 g/l</t>
  </si>
  <si>
    <t>RMA10 oder RMA15</t>
  </si>
  <si>
    <t>GISCODE BBP10 oder BBP20</t>
  </si>
  <si>
    <t>Wandfarben, Voranstriche, Grundierungen (auch unter Tapeten)</t>
  </si>
  <si>
    <t>- Heiß verarbeitbare Bitumenemulsionen
- (Selbstklebende) Bitumenbahnen
- …</t>
  </si>
  <si>
    <t>- Betonfertigbauteile
- …</t>
  </si>
  <si>
    <t>- Mineralfaserwolle
- Schaumglas
- …</t>
  </si>
  <si>
    <t>- Verleimung und Vergrauungsschutz von Holzbinder oder anderer tragenden Holzstrukturen
- …</t>
  </si>
  <si>
    <t>- Putz
- …</t>
  </si>
  <si>
    <t>- Mineralfaserwolle
- …</t>
  </si>
  <si>
    <t xml:space="preserve">- Heiß verarbeitbare Bitumenemulsionen
- Bitumenbahnen, auch selbstklebende Bitumenbahnen
- …
</t>
  </si>
  <si>
    <t>- Verleimung und Vergrauungsschutz tragender Holzkonstruktionen
- …</t>
  </si>
  <si>
    <t>- Heiß verarbeitbare Bitumenemulsionen
- Bitumenbahnen, auch selbstklebende Bitumenbahnen
- …</t>
  </si>
  <si>
    <t>- verzinkte Beschichtungen
- …</t>
  </si>
  <si>
    <t>Wandfarben_Voranstriche_Grundierungen_auch_unter_Tapeten</t>
  </si>
  <si>
    <t>- Dichtstoffe in den Bereichen Glasbau, Fassade und Brandschutz
-...</t>
  </si>
  <si>
    <t>- Mechanische Befestigungsmittel
- Klebefolien
- Dichtstoffe in den Bereichen Glasbau, Fassade und Brandschutz
- …</t>
  </si>
  <si>
    <t>- Matten der Sauberlaufzone
- ….</t>
  </si>
  <si>
    <t>- PU-Produkte
-…</t>
  </si>
  <si>
    <t>GK 3 und 4: verkehrsfähige Biozidprodukte nach 528/2012/EG</t>
  </si>
  <si>
    <t>30a</t>
  </si>
  <si>
    <t>30b</t>
  </si>
  <si>
    <t>Masshaltige Holzbauteile: Außentüren und Außenfenster</t>
  </si>
  <si>
    <t>Nicht masshaltige Holzbauteile innen und außen (z. B. Fassade und Terrasse)</t>
  </si>
  <si>
    <t>Kein Einsatz von Chrom-VI-Verbindungen</t>
  </si>
  <si>
    <t>34.1</t>
  </si>
  <si>
    <t>Zinkemissionen wasserführender Bauteile aus Titanzink</t>
  </si>
  <si>
    <t>Wasserführende bzw. wasserableitende Bauteile an Dach- und Dachentwässerungen</t>
  </si>
  <si>
    <t>Chlorparaffine (SCCPs + MCCPs + LCCPs) &lt; 0,1 %
und
SVHC ≤ 0,1 %</t>
  </si>
  <si>
    <t>Erzeugnisse aus Kunststoffen (PVC)</t>
  </si>
  <si>
    <t>SVHC</t>
  </si>
  <si>
    <t>Kalt verarbeitbare Bitumenvoranstriche</t>
  </si>
  <si>
    <t>Kalt_verarbeitbare_Bitumenvoranstriche</t>
  </si>
  <si>
    <t>- Heiß verarbeitender Gussasphalt</t>
  </si>
  <si>
    <t>KMZ1</t>
  </si>
  <si>
    <t>KMZ2</t>
  </si>
  <si>
    <t>KMZ3</t>
  </si>
  <si>
    <t>KMZ4</t>
  </si>
  <si>
    <t>KMZ5</t>
  </si>
  <si>
    <t>Zusätzliche Informationen (optional)</t>
  </si>
  <si>
    <t>QS4 Anforderungen</t>
  </si>
  <si>
    <t>QS3 Anforderungen</t>
  </si>
  <si>
    <t>QS2 Anforderungen</t>
  </si>
  <si>
    <t>QS1 Anforderungen</t>
  </si>
  <si>
    <t>- PU-Produkte
- …</t>
  </si>
  <si>
    <t>Spachtelmassen unter Fliesen (auch unter Tapeten)</t>
  </si>
  <si>
    <t>KG335_Außenwandbekleidungen außen</t>
  </si>
  <si>
    <t>KG336_Außenwandbekleidungen innen</t>
  </si>
  <si>
    <t>KG300_Weiterer Brandschutz</t>
  </si>
  <si>
    <t>technische Brandschutzverklebungen</t>
  </si>
  <si>
    <t>-Brandschottspachtelmassen
-Brandschutzsilikone
-Brandschutzspachtel</t>
  </si>
  <si>
    <t>Brandschott</t>
  </si>
  <si>
    <t>KG440_Elektrokabel und Brandschutz</t>
  </si>
  <si>
    <t>KG400_Nicht relevante TGA</t>
  </si>
  <si>
    <t>Lichtkuppelaufsatzkranz</t>
  </si>
  <si>
    <t>KG345_Innenwandbekleidungen</t>
  </si>
  <si>
    <t>Spachtelmassen ohne Belegung (auch unter Tapeten)</t>
  </si>
  <si>
    <t xml:space="preserve"> Voranstriche, Grundierungen (auch unter Tapeten)</t>
  </si>
  <si>
    <t>Wandfarben inkl. Grundierung</t>
  </si>
  <si>
    <t>Dichtstoffe</t>
  </si>
  <si>
    <t>KG331_Tragende Außenwand</t>
  </si>
  <si>
    <t>Raum-in-Raum-Systeme</t>
  </si>
  <si>
    <t>KG346_Elementierte Innenwandkonstruktionen</t>
  </si>
  <si>
    <t>KG380_Holzwerkstoffe Innenausbau</t>
  </si>
  <si>
    <t>Raumakustikelemente</t>
  </si>
  <si>
    <t>KG355_Treppe_Elementierte Deckenkonstruktionen</t>
  </si>
  <si>
    <t>PMMA-Abdichtungen</t>
  </si>
  <si>
    <t>EP-Beschichtung mit speziellen Anforderungen</t>
  </si>
  <si>
    <t>EP-Beschichtung ohne speziellen Anforderungen</t>
  </si>
  <si>
    <t>OS Beschichtung</t>
  </si>
  <si>
    <t>Naturstein</t>
  </si>
  <si>
    <t>PU-Beschichtung</t>
  </si>
  <si>
    <t>KG412_Wasserleitungen</t>
  </si>
  <si>
    <t>KG351_Deckenkonstruktion</t>
  </si>
  <si>
    <t>KG354_Deckenbekleidung</t>
  </si>
  <si>
    <t>KG361_Dachkonstruktion</t>
  </si>
  <si>
    <t>PVC-Sockelleiste</t>
  </si>
  <si>
    <t>Pfosten-Riegel-Fassade</t>
  </si>
  <si>
    <t>KG337_Elementierte Außenwandkonstruktionen</t>
  </si>
  <si>
    <t>Außenwandfarbe</t>
  </si>
  <si>
    <t>Spachtelung</t>
  </si>
  <si>
    <t>Dekorative Innenwandfarbe inkl Grundierung</t>
  </si>
  <si>
    <t>KG300_Weiterer_Brandschutz</t>
  </si>
  <si>
    <t>technische_Brandschutzverklebungen</t>
  </si>
  <si>
    <t>_Brandschottspachtelmassen
_Brandschutzsilikone
_Brandschutzspachtel</t>
  </si>
  <si>
    <t>KG331_Tragende_Außenwand</t>
  </si>
  <si>
    <t>KG335_Außenwandbekleidungen_außen</t>
  </si>
  <si>
    <t>PMMA_Abdichtungen</t>
  </si>
  <si>
    <t>EP_Beschichtung_mit_speziellen_Anforderungen</t>
  </si>
  <si>
    <t>EP_Beschichtung_ohne_speziellen_Anforderungen</t>
  </si>
  <si>
    <t>OS_Beschichtung</t>
  </si>
  <si>
    <t>KG336_Außenwandbekleidungen_innen</t>
  </si>
  <si>
    <t>Spachtelmassen_unter_Fliesen_auch_unter_Tapeten</t>
  </si>
  <si>
    <t>KG337_Elementierte_Außenwandkonstruktionen</t>
  </si>
  <si>
    <t>Pfosten_Riegel_Fassade</t>
  </si>
  <si>
    <t>Dekorative_Innenwandfarbe_inkl_Grundierung</t>
  </si>
  <si>
    <t>Spachtelmassen_ohne_Belegung_auch_unter_Tapeten</t>
  </si>
  <si>
    <t>_Voranstriche_Grundierungen_auch_unter_Tapeten</t>
  </si>
  <si>
    <t>Wandfarben_inkl_Grundierung</t>
  </si>
  <si>
    <t>PVC_Sockelleiste</t>
  </si>
  <si>
    <t>KG346_Elementierte_Innenwandkonstruktionen</t>
  </si>
  <si>
    <t>Raum_in_Raum_Systeme</t>
  </si>
  <si>
    <t>PU_Beschichtung</t>
  </si>
  <si>
    <t>KG400_Nicht_relevante_TGA</t>
  </si>
  <si>
    <t>Taxonomie Anforderung (7.2):
Verwendung von Bauteile und Materialien, die weniger als 0,06 mg Formaldehyd pro m³ Material oder Bauteil  und weniger als 0,001 mg anderer krebserregender VOC der Kategorien 1A und 1B pro m³ Material oder Bauteil emittieren. 
[Diese Anforderung gilt für folgende Produkte, die in Neubauten verwendet werden: Farben, Lacke, Deckenplatten, Bodenbeläge, einschließlich zugehöriger Kleb- und Dichtstoffe, Innendämmung und Oberflächenbehandlungen im Innenbereich zur Behandlung von Feuchtigkeit und Schimmel.]
Allgemeine Alternativnachweise für Formaldehyd Emissionsanforderung:
1. Die Anforderung gilt als erfüllt, wenn Formaldehyd als Rezepturbestandteil in dem Produkt nicht enthalten ist und aufgrund der chemischen Zusammensetzung auch nicht freigesetzt werden kann.
oder
2. Die Anforderungen gilt als erfüllt, wenn in einer Produkt-
Anforderungen
Emissioinsprüfung der Formaldehydgrenzwert nachgewiesen wird. Bitte in diesem Fall das Emissionsprüfprotokoll mit den gekennzeichneten Stellen einreichen.
oder
4. Die Anforderung gilt als erfüllt, wenn das Produkt das "Blauer Engel" Label oder ein vergleichbares Label hat, das gemäß der Vergaberichtlinie des Labels den Formaldehyd Grenzwert einhält.
Allgemeine Alternativnachweise für die VOC Emissionsanforderung:
1. Produkte, die die Anforderungen des AgBB-Bewertungsschema einhalten, erfüllen die VOC-Anforderung
oder
2. Die Anforderungen gilt als erfüllt, wenn in einer Produkt-Emissioinsprüfung die VOC Grenzwerte nachgewiesen werden. Bitte in diesem Fall das Emissionsprüfprotokoll mit den gekennzeichneten Stellen einreichen
oder
3. Die Anforderung gilt als erfüllt, wenn das Produkt das "Blauer Engel" Label oder ein vergleichbares Label hat, das gemäß der Vergaberichtlinie des Labels die VOC Grenzwerte einhält.</t>
  </si>
  <si>
    <t>Allgemeine Hinweise:
1) Für alle im Folgenden aufgeführten Normen, Bezüge, Prüfsiegel, etc. wird auch ein rechtsgültiger Nachweis der Gleichwertigkeit in Bezug auf den betrachteten Stoff oder Aspekt (s. 4. Spalte) anerkannt. Dieser rechtsgültige Nachweis kann durch den Hersteller oder die Vergabestelle des Prüfsiegels erstellt werden. 
2) Die Anforderungen der genannten „Bezugsnormen“ (s. Spalte "Bezuggsnorm") gelten in der Regel für die gesetzlichen Anforderungen, die überwiegend in der Qualitätsstufe 1 abgebildet sind. Darüber hinausgehende Anforderungen beziehen sich nicht immer auf die Bezugsnorm. Die Anforderungen einer jeweils höheren Qualitätsstufe beziehen die erfolgreiche Umsetzung aller genannten Anforderungen der darunterliegenden Stufen mit ein; höhere Qualitätsstufen (QS) können zusätzliche Anforderungen und Qualitätsstandards erfordern.
3) Bei Zeilen mit VOC und / oder SVOC-Anforderungen gemäß Rezeptur können alternativ auch emissionsgeprüfte Produkte zugelassen werden, wenn dieses folgende Anforderung erfüllt: AgBB eingehalten oder Blauer Engel oder Emicode EC1+ oder gleichwertig.</t>
  </si>
  <si>
    <t>Relevante Bauteile / Baumaterialien / Flächen</t>
  </si>
  <si>
    <t>Bereich</t>
  </si>
  <si>
    <t>Betrachtete Stoffe / Aspekte</t>
  </si>
  <si>
    <t>Bezugsnorm</t>
  </si>
  <si>
    <t>Qualitätsstufe 1</t>
  </si>
  <si>
    <t>Qualitätsstufe 2</t>
  </si>
  <si>
    <t>Qualitätsstufe 3</t>
  </si>
  <si>
    <t>Qualitätsstufe 4</t>
  </si>
  <si>
    <t>Art der Dokumentation</t>
  </si>
  <si>
    <t>Geltungsbereich und Nachweisführung</t>
  </si>
  <si>
    <t>Hinweise zu Definitionen / Erläuterungen / Fußnoten (rechtsgültiger Nachweis)</t>
  </si>
  <si>
    <t>Wirkungsfokus der betrachteten Stoffe / Aspekte über die einzelnen Lebensphasen eines Gebäudes (Module gemäß DIN EN 15978)</t>
  </si>
  <si>
    <t>Anwendung</t>
  </si>
  <si>
    <t>EU-Taxonomie Konformität</t>
  </si>
  <si>
    <t>Wo gilt das dezidiert?</t>
  </si>
  <si>
    <t>Produkttyp</t>
  </si>
  <si>
    <t>Erläuterung</t>
  </si>
  <si>
    <t>Definition</t>
  </si>
  <si>
    <t>Grenzwert 10 CLP</t>
  </si>
  <si>
    <t>Referenz 50 CLP
(Nachweisführung über materialökologischer Bauteilkatalog oder vergleichbar)</t>
  </si>
  <si>
    <t>Teilziel 75 CLP
(Nachweisführung über materialökologischer Bauteilkatalog oder vergleichbar)</t>
  </si>
  <si>
    <t>Zielwert 100 CLP
(Nachweisführung über materialökologischer Bauteilkatalog oder vergleichbar)</t>
  </si>
  <si>
    <t>Anforderung für die Nachweisführung der Einzelaspekte</t>
  </si>
  <si>
    <t>Die Anforderung gilt für folgende Bauteile</t>
  </si>
  <si>
    <t>Rohstoffgewinnung
(A1)</t>
  </si>
  <si>
    <t>Herstellung Produkt
(A3)</t>
  </si>
  <si>
    <t>Herstellung Gebäude
(A5)</t>
  </si>
  <si>
    <t>Betrieb / Nutzungs Gebäude
(B1)</t>
  </si>
  <si>
    <t>Rückbau Gebäude
(C1-C4 und D)</t>
  </si>
  <si>
    <t>Typische HOAI Phase der Umsetzung</t>
  </si>
  <si>
    <t>Alternativ-Konformität:
1. ENV1.2 Kriterium: QS4 - und-
2. Innenluftraummessung:
2.1. Einzelstoffanalyse gemäß SOC1.2
2.2. Nachweise: Formaldehyd &lt; 60 µg/m3 und Summe Kanz. VOCs der Kat 1A und 1B &lt; 1 µg/m3</t>
  </si>
  <si>
    <t>Beschichtungen auf nicht mineralischen Untergründen: Metalle, Holz, Kunststoffe</t>
  </si>
  <si>
    <t>Gemeint sind dekorative flüssige Beschichtungsstoffe: Lacke/ Lasuren mit Grundbeschichtungen. Ausgenommen sind Effektbeschichtungen (z. B. Metalliclacke)</t>
  </si>
  <si>
    <t>VOC</t>
  </si>
  <si>
    <t>VOC-Definition nach RL 2004/42/EG</t>
  </si>
  <si>
    <t>&lt; 300 g/l -
Kategorie D nach RL 2004/42/EG</t>
  </si>
  <si>
    <t>TM und/oder SDB und/oder Herstellererklärung und/oder Prüfzertifikat</t>
  </si>
  <si>
    <t>Alle relevanten Bauteile und Bauprodukte</t>
  </si>
  <si>
    <t>Hinweis:
werkseitige
Beschichtungen</t>
  </si>
  <si>
    <t>Risikominimierung
Lösemittelherstellung</t>
  </si>
  <si>
    <t>-</t>
  </si>
  <si>
    <t>Raumlufthygiene</t>
  </si>
  <si>
    <t>LP 5-9</t>
  </si>
  <si>
    <t>Beschichtungen auf überwiegend mineralischen Untergründen im Innenraum sowie auf Tapeten, Vliesen, Gipskartonplatten etc..
Nicht betrachtet werden Bodenflächen mit speziellen Beständigkeitsanforderungen (wie OSSysteme) und Verkehrswege wie Tiefgaragen, Zufahrten</t>
  </si>
  <si>
    <t>Gemeint sind dekorative Farben, Grundierungen, dekorative Spachtelmassen (inkl. QSpachtel) sowie Tiefengrund, Bodenbeschichtungen ohne spezielle Beständigkeitsanforderungen, Betonlasuren</t>
  </si>
  <si>
    <t>Gemäß der Anforderungen für wasserverdünnbare (Wb) Produkte gemäß aktueller Decopaint-RL (Anhang II)</t>
  </si>
  <si>
    <t>Alle relevanten Bauteile und Bauprodukte.
Für max. 5 % der BGF(R) nach DIN 277 ist keine Dokumentation erforderlich.</t>
  </si>
  <si>
    <t>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t>
  </si>
  <si>
    <t>Gemeint sind staubbindende Beschichtungen, Grundbeschichtungen z.B. Betonkontakt, Aufbrennsperre</t>
  </si>
  <si>
    <t>keine Taxonomieanforderung</t>
  </si>
  <si>
    <t>Wand- und Deckenbekleidungen</t>
  </si>
  <si>
    <t>VdL-Richtlinie 01</t>
  </si>
  <si>
    <t>Pulverprodukte 
oder 
lösemittelfreie Dispersionskleber</t>
  </si>
  <si>
    <t>Pulverprodukte
oder 
lösemittelfreie Dispersionskleber</t>
  </si>
  <si>
    <t>Pulverprodukte 
oder 
lösemittelfrei und weichmacherfrei nach VdL-RL01</t>
  </si>
  <si>
    <t>TM und/oder SDB</t>
  </si>
  <si>
    <t>Beschichtungsstoffe für mineralische Oberflächen im Außenbereich wie z. B. Beton, Mauerwerk, mineralische Mörtel und Spachtel, Putze, WDVS, Tapeten (Fassadentapeten), Gipskartonplatten, etc.</t>
  </si>
  <si>
    <t>Berücksichtigt werden zur Zeit dekorative Farben und Dispersionsdämmstoffkleber</t>
  </si>
  <si>
    <t>Bodenbeläge</t>
  </si>
  <si>
    <t>GUT, RAL-UZ 128</t>
  </si>
  <si>
    <t>GUT-Gütesiegel 
oder 
DE-UZ 128</t>
  </si>
  <si>
    <t>Alle Bodenbeläge</t>
  </si>
  <si>
    <t>Vermeidung von Risiko- und Störstoffen im Recycling</t>
  </si>
  <si>
    <t>Emissionsnachweis (AgBB oder hochwertiger)
und 
Chlorparaffine (SCCPs + MCCPs + LCCPs) &lt; 0,1 %</t>
  </si>
  <si>
    <t>Emissionsnachweis (AgBB oder hochwertiger)
und
Chlorparaffine (SCCPs + MCCPs + LCCPs) &lt; 0,1 %
und 
SVHC ≤ 0,1 %</t>
  </si>
  <si>
    <t>Emissionsnachweis
Chlorparafine</t>
  </si>
  <si>
    <t>Grundierungen, Vorstriche, Spachtelmassen und Klebstoffe unter Wand- und Bodenbelägen (z.B. Fliesen, Teppiche, Parkett, elastische Bodenbeläge - ausgenommen Tapeten)</t>
  </si>
  <si>
    <t>Alle Verlegewerkstoffe, Hilfsstoffe zur Belegung von Oberflächen (Wand und Boden)</t>
  </si>
  <si>
    <t>GEV-EMICODE, GISCODE und
DE-UZ 113</t>
  </si>
  <si>
    <t>TM und/oder SDB und/oder GISBAU-Einstufung und/oder Herstellererklärung und/oder Prüfzertifikat</t>
  </si>
  <si>
    <t>Sperranstriche, Estrichharze, Abdichtungen unter Fliesen</t>
  </si>
  <si>
    <t>Verlegewerkstoffe</t>
  </si>
  <si>
    <t>GEV-EMICODE, GISCODE</t>
  </si>
  <si>
    <t>Nicht filmbildende Imprägnierungen im Innenbereich (z. B. Natursteinimprägnierungen, Sandsteinverfestiger)</t>
  </si>
  <si>
    <t>TM und/oder SDB und/oder GISBAU-Einstufung und/oder Herstellererklärung - in Spezialfällen (Art des Natursteins) kann eine technische Ausnahme begründet werden</t>
  </si>
  <si>
    <t>GISCODE PU10</t>
  </si>
  <si>
    <t>Montagekleb- und Dichtstoffe an der Fassade, Fenstern und Außentüren</t>
  </si>
  <si>
    <t>Klebstoff für die Herstellung der Luftdichtheit an der Fassade innen und außen: z. B. PU, PU-Hybrid, MS-Polymer, SMP, Acrylat, Silikon</t>
  </si>
  <si>
    <t>Chlorparaffine / EMICODE</t>
  </si>
  <si>
    <t>Chlorparafine</t>
  </si>
  <si>
    <t>Risikominimierung
Lösemittelherstellung
Vermeidung
von Kälte- oder
Treibmitteln, die
selbst oder
deren Abbauprodukte
persistent sind.*</t>
  </si>
  <si>
    <t>Raumlufthygiene &amp;
Vermeidung von Risikostoffen
Vermeidung von Kälte- oder Treibmitteln, die
selbst oder deren Abbauprodukte
persistent sind.*</t>
  </si>
  <si>
    <t>Betontrennmittel</t>
  </si>
  <si>
    <t>Schalöle und Trennmittel beim Betonieren</t>
  </si>
  <si>
    <t>GISCODE</t>
  </si>
  <si>
    <t>TM und/oder SDB und/oder GISBAU-Einstufung</t>
  </si>
  <si>
    <t>Boden- &amp; Grundwasserschutz</t>
  </si>
  <si>
    <t>Tragende und nicht tragende Metallbauteile in der Innenanwendung mit &gt; 50m² beschichteter Oberfläche</t>
  </si>
  <si>
    <t>Brandschutzbeschichtung für Metallbauteile im Rahmen einer bauaufsichtlichen Zulassung oder auf Basis einer europäischen technischen Bewertung CE gekennzeichnet.</t>
  </si>
  <si>
    <t>VOC, Emissionen und Halogene</t>
  </si>
  <si>
    <t>VOC-Definition nach RL 2004/42/EG (VOC-Gehalte) ISO 11890-2 und DIBt-Grundsätze zur gesundheitlichen Bewertung von Bauprodukten in Innenräumen (VOC-Emissionen)</t>
  </si>
  <si>
    <t>Emissionsbewertetes Bauprodukt nach den DIBt Grundsätzen für "Reaktive Brandschutzsysteme auf Stahlbauteilen" oder deutsche allgemeine bauaufsichtliche Zulassung (abZ)</t>
  </si>
  <si>
    <t>abZ / TM / SDB / Prüfzertifikat / AgBB-Nachweis</t>
  </si>
  <si>
    <t>Werk und Baustelle für &gt; 50m² beschichteter Oberfläche</t>
  </si>
  <si>
    <r>
      <t>DIBt-Grundsätze
Erläuterung:
Bei optionaler
Verwendung von Decklacken nach abZ
VOC &lt; 60 g/m</t>
    </r>
    <r>
      <rPr>
        <vertAlign val="superscript"/>
        <sz val="10"/>
        <color theme="1"/>
        <rFont val="Arial"/>
        <family val="2"/>
      </rPr>
      <t>2</t>
    </r>
  </si>
  <si>
    <t>Minimierung der Lösemittelemissionen in die Umwelt</t>
  </si>
  <si>
    <t>Tragende Metallbauteile (Wandstärke &gt; 3 mm) mit &gt; 500 m² beschichteter Oberfläche im Gebäude wie z. B. Atriumkonstruktion, Brücken etc.</t>
  </si>
  <si>
    <t>Korrosionsschutzbeschichtungen für innenliegende Bauteile (max. Korrosivitätskategorie C2 hoch)</t>
  </si>
  <si>
    <t>Wasserverdünnbares Produkt 
&lt; 140 g/l (Kat. A/i oder A/j nach Decopaint-Richtlinie)</t>
  </si>
  <si>
    <t>Wasserverdünnbares Produkt &lt; 100 g/l oder Einsatz eines C3–Beschichtungssystems der Qualitätsstufe 4 (s. nächste Zeile)</t>
  </si>
  <si>
    <t>Herstellererklärung
Anmerkung: Die Anforderungen im Bereich Korrosionsschutz bei tragenden Bauteilen sind bezüglich der Ausnahmeregelungen (der Qualitätsstufen 3 und 4) gemeinsam als ein einzelnes Kriterium zu verstehen</t>
  </si>
  <si>
    <t>Werk und Baustelle für &gt; 500 m² beschichteter Oberfläche im Gebäude</t>
  </si>
  <si>
    <t>Tragende Metallbauteile (Wandstärke &gt; 3 mm) mit &gt; 500 m² beschichteter Oberfläche wie z. B. Atriumkonstruktion, Brücken etc.</t>
  </si>
  <si>
    <t>Korrosionsschutzbeschichtungen für Bauteile (max. Korrosivitätskategorie C3 hoch)</t>
  </si>
  <si>
    <t>Beschichtungssystem mit 
VOC &lt; 120 g/m²</t>
  </si>
  <si>
    <t>Beschichtungssystem mit 
VOC &lt; 90 g/m²</t>
  </si>
  <si>
    <t>Beschichtungssystem mit 
VOC &lt; 60 g/m²</t>
  </si>
  <si>
    <t>Beschichtungssystem mit 
VOC &lt; 30 g/m²
oder
Einsatz eines Beschichtungssystems ab C4, (s. nächste Zeile)</t>
  </si>
  <si>
    <t>Tragende Metallbauteile (Wandstärke &gt; 3mm) mit &gt; 500 m² beschichteter Oberfläche wie z. B. Atriumkonstruktion, Brücken etc.</t>
  </si>
  <si>
    <t>Korrosionsschutzbeschichtungen für Bauteile (Korrosivitätskategorie größer C3)</t>
  </si>
  <si>
    <t>Beschichtungssystem mit 
VOC &lt; 150 g/m²</t>
  </si>
  <si>
    <t>Nicht tragende Metallbauteile wie Treppengeländer, Metallunterkonstruktionen, Zargen, Stahltüren, Fassadenelemente, Wärme- und Kälteübertragungsflächen, Kälterohre</t>
  </si>
  <si>
    <t>Korrosionsschutzbeschichtungen und Effektbeschichtungen (z. B. Metalliceffektlacke)</t>
  </si>
  <si>
    <t>Wasserverdünnbare Produkte 
&lt; 140 g/l 
Ausnahme: Für Metalliceffektlacke &lt; 300 g/l</t>
  </si>
  <si>
    <t>Werk und Baustelle für &gt; 10 m2 beschichteter Bauteilfläche</t>
  </si>
  <si>
    <t>Reaktive PU-Produkte zur Beschichtung von mineralischen Oberflächen von Boden, Decke und Wand - auch in Systemaufbauten ohne spezielle Anforderungen</t>
  </si>
  <si>
    <t>Versiegelungen, 2K-PU-Lacke, PU Bodenbeschichtungen - ausgenommen OS-Systeme für Parkhaus, etc.</t>
  </si>
  <si>
    <t>VOC, Gefahrstoffe</t>
  </si>
  <si>
    <t>GISCODE
PU10
oder
PU40</t>
  </si>
  <si>
    <t>GISCODE
PU10 oder PU40
und
Emissionsnachweis gemäß MVVTB als Einzelprodukt oder im System</t>
  </si>
  <si>
    <t>GISCODE
PU10
Emissionsnachweis
als Einzelprodukt oder
im System</t>
  </si>
  <si>
    <t>Beschichtungen für Holzoberflächen: Parkett, Treppe und andere Holzfußböden</t>
  </si>
  <si>
    <t>Produkte zur Oberflächenbeschichtung</t>
  </si>
  <si>
    <t>GISCODE W1, W2+, W3, W3+,W1/DD, W2/DD+, W3/DD oder W3/DD+</t>
  </si>
  <si>
    <t>PMMA- und PMMA-/Epoxyd-Beschichtungen für Boden- und Wandflächen (z. B. Sockel) mit speziellen Anforderungen und Flüssigkunststoff</t>
  </si>
  <si>
    <t>Industrieböden, Parkflächen und Tiefgaragen mit Ausnahme von Markierungen (nicht geregelt) sowie Flüssigkunststoffe zur Abdichtung aufgehender Bauteile oder von Küchen</t>
  </si>
  <si>
    <t>EP-Produkte zur Beschichtung von mineralischen Oberflächen an Boden, Decke und Wand - auch in Systemaufbauten ohne spezielle Anforderungen</t>
  </si>
  <si>
    <t>Versiegelungen, 2K-EP-Lacke, EPBodenbeschichtungen - ausgenommen OS-Systeme für Parkhaus, etc.</t>
  </si>
  <si>
    <t>GISCODE
MVVTB</t>
  </si>
  <si>
    <t xml:space="preserve">GISCODE
RE05, RE10, RE20, RE30, RE40, RE50, oder RE55 </t>
  </si>
  <si>
    <t>GISCODE
RE05, RE10, RE20, RE30
oder RE55/„total solid“</t>
  </si>
  <si>
    <t>EP-/PU-Grundierungen (auch unter Gussasphaltestrich) und Beschichtungen für Boden- und Wandflächen (z. B. Sockel) mit speziellen Anforderungen</t>
  </si>
  <si>
    <t>Industrieböden, Parkflächen und Tiefgaragen (Oberflächenschutzsysteme wie OS 8, 10, 11 u.a.) mit Ausnahme von Markierungen (nicht geregelt)</t>
  </si>
  <si>
    <t>Polyurethan und Epoxidharze</t>
  </si>
  <si>
    <t>GISCODE 
PU10, PU20, PU40, PU60 RE05, RE10, RE20, RE30, RE40, RE50, oder RE55</t>
  </si>
  <si>
    <t>GISCODE 
PU10, PU20, PU40, PU60, RE05, RE10, RE20, RE30, RE40, RE50, oder RE55</t>
  </si>
  <si>
    <t>GISCODE 
PU10, PU40, PU60, RE05, RE10, RE20 oder RE30</t>
  </si>
  <si>
    <t>Dachabdichtung, Bauwerksabdichtung gegen Erdreich / Wasser / Feuchte, Bitumendickbeschichtung und Dämmstoffmontage</t>
  </si>
  <si>
    <t>Kalt verarbeitbare Produkte zur Beschichtung (z. B. Vorstriche) und Hilfsstoffe zur Belegung (z. B. Kleber, Versiegelungen)</t>
  </si>
  <si>
    <t>Bitumen</t>
  </si>
  <si>
    <t>Lösemittel: Siedepunkt 135-250 °C GISCODE</t>
  </si>
  <si>
    <t>Bituminöse Verbundabdichtungen beim Umkehrdach</t>
  </si>
  <si>
    <t>Bitumenvoranstrich</t>
  </si>
  <si>
    <t>Vermeidung aromatischer Lösungsmittel</t>
  </si>
  <si>
    <t>Beschichtungen für Holzoberflächen wie z. B. Parkett, Treppe und Vertäfelungen</t>
  </si>
  <si>
    <t>Alle relevanten
Bauteile
und
Bauprodukte</t>
  </si>
  <si>
    <t>LP 3-9</t>
  </si>
  <si>
    <t>Tragende Holzbauteile innenliegend nebst Auskragungen nach außen</t>
  </si>
  <si>
    <t>Chemischer Holzschutz nach DIN 68800-3 – GK = Gebrauchsklasse (früher Gefährdungsklasse)</t>
  </si>
  <si>
    <t>Holzschutzmittel (Produktart 8 nach 528/2012/EG)</t>
  </si>
  <si>
    <t xml:space="preserve">528/2012/EG (Biozidverordung) </t>
  </si>
  <si>
    <t>GK 0: Holzschutz nur konstruktiv nach 68800-2
GK 1-2: verkehrsfähige Biozidprodukte nach 528/2012/EG</t>
  </si>
  <si>
    <t>Holzschutz nur konstruktiv nach 68800-2 oder natürlich dauerhafte oder modifizierte Hölzer gemäß DIN 68800-1</t>
  </si>
  <si>
    <t>Planung, TM und/oder SDB und/oder Herstellererklärung und/oder Prüfzertifikat</t>
  </si>
  <si>
    <t>Holzschutz nach 68800-2 oder natürliche Dauerhaftigkeit nach DIN EN 350-2</t>
  </si>
  <si>
    <t>Außenliegende tragende Holzbauteile</t>
  </si>
  <si>
    <t>Holzschutz nur konstruktiv nach 68800-2 oder naturlich dauerhafte oder modifizierte Hölzer gemäß DIN 68800-1</t>
  </si>
  <si>
    <t>Chemische Imprägnierung nichttragender Bauteile</t>
  </si>
  <si>
    <t>verkehrsfähigen Biozidprodukten nach 528/2012/EG</t>
  </si>
  <si>
    <t>TM und/oder SDB und/oder Herstellererklärung</t>
  </si>
  <si>
    <t>Innen: Kein chemischer Holzschutz 
außen: verkehrsfähige Biozidprodukte nach 528/2012/EG</t>
  </si>
  <si>
    <t>Innen: Alle relevanten Bauteile 
Außen: alle relevanten Bauteile und Bauprodukte. 
Für max. 5 % der BGF(R) nach DIN 277 ist keine Dokumentation erforderlich.</t>
  </si>
  <si>
    <t>Filmkonservierte Produkte und mit Bioziden behandelte Waren</t>
  </si>
  <si>
    <t>filmgeschützte Holzlasuren</t>
  </si>
  <si>
    <t>Biozide (Produktart 7 nach 528/2012/EG: Schutzmittel für Baumaterialien) z. B. Algizide, Fungizide</t>
  </si>
  <si>
    <t>Herstellererklärung</t>
  </si>
  <si>
    <t>zulässiger Wirkstoff nach 528/2012/EG
Biozid-Verordnung</t>
  </si>
  <si>
    <t>Sämtliche Aluminium und Edelstahlbauteile der Hülle. 
Nicht betrachtet werden Sonnenschutzlamellen, Rolladenkästen sowie Edelstahlgeländer.</t>
  </si>
  <si>
    <t>Produkte zur Passivierung von Aluminium und Edelstahl</t>
  </si>
  <si>
    <t>Chrom-VI</t>
  </si>
  <si>
    <t>Alle relevanten Hüllbauteile wie z. B. Fassadenprofile, Verkleidungen, Attikableche mit einer Gesamtfläche als Bauteil von &gt; 5m²</t>
  </si>
  <si>
    <t>Grundierung und Endbeschichtung (z. B. Farben, Lacke, Pulverlacke)</t>
  </si>
  <si>
    <t>SDB und/oder Herstellererklärung</t>
  </si>
  <si>
    <t>Werksseitig beschichtete Bauteile mit einer beschichteten Fläche &gt; 100 m² je Bauteiltyp (z. B. Stahltür) im Gebäude</t>
  </si>
  <si>
    <t>Vermeidung von Sondermüll (Cr-VI-Bäder)</t>
  </si>
  <si>
    <t>Dacheindeckung, Dachrinnen</t>
  </si>
  <si>
    <t>Wasserführende Bauteile an Dach und Regenwasserabführung</t>
  </si>
  <si>
    <t>Planung und/oder Herstellererklärung, und/oder Nachweis nach UBA-Leitfaden 17/05</t>
  </si>
  <si>
    <t>Zink</t>
  </si>
  <si>
    <t>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t>
  </si>
  <si>
    <t>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t>
  </si>
  <si>
    <t>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t>
  </si>
  <si>
    <t>Nachweis 
nach dem Berechnungs-programm RegenwasserCheck-ZINK (www.zn-rate.com)</t>
  </si>
  <si>
    <t xml:space="preserve"> Grundwasserschutz</t>
  </si>
  <si>
    <t>Kühlanlagen / TGA / Splitgeräte (werkseitig)</t>
  </si>
  <si>
    <t>Halogenierte Kältemittel</t>
  </si>
  <si>
    <t>Zusätzlicher Bewertungspunkt: Frei von halogenierten / teilhalogenierten Kältemitteln</t>
  </si>
  <si>
    <t>TGA-Planung und/oder Herstellererklärung</t>
  </si>
  <si>
    <t>Vermeidung von Kälte- oder Treibmitteln, die selbst oder deren Abbauprodukte persistent sind.*</t>
  </si>
  <si>
    <t>Montageschäume, die nicht die Anforderungen nach B1 bzw. ≥ C erfüllen müssen (außer Verklebungen von Dämmstoffen)</t>
  </si>
  <si>
    <t>REACH, SVHC</t>
  </si>
  <si>
    <r>
      <t>Emicode EC1</t>
    </r>
    <r>
      <rPr>
        <vertAlign val="superscript"/>
        <sz val="10"/>
        <color theme="1"/>
        <rFont val="Arial"/>
        <family val="2"/>
      </rPr>
      <t>PLUS,</t>
    </r>
    <r>
      <rPr>
        <sz val="11"/>
        <color theme="1"/>
        <rFont val="Calibri"/>
        <family val="2"/>
        <scheme val="minor"/>
      </rPr>
      <t xml:space="preserve">
und 
halogenierte Treibmittel &lt; 0,1 % 
und
Chlorparaffine (SCCPs + MCCPs + LCCPs) &lt; 0,1 %,            
und
TCEP &lt; 0,1 %</t>
    </r>
  </si>
  <si>
    <r>
      <t>Emicode EC1</t>
    </r>
    <r>
      <rPr>
        <vertAlign val="superscript"/>
        <sz val="10"/>
        <color theme="1"/>
        <rFont val="Arial"/>
        <family val="2"/>
      </rPr>
      <t>PLUS,</t>
    </r>
    <r>
      <rPr>
        <sz val="11"/>
        <color theme="1"/>
        <rFont val="Calibri"/>
        <family val="2"/>
        <scheme val="minor"/>
      </rPr>
      <t xml:space="preserve">
und
halogenierte Treibmittel &lt; 0,1 % 
und
Chlorparaffine (SCCPs + MCCPs + LCCPs) &lt; 0,1 %
und
TCEP &lt; 0,1 % 
und
weichmacherfrei
und 
halogenierten Flammschutzmittel &lt; 0,1 %</t>
    </r>
  </si>
  <si>
    <t>Treibmittel
REACH-Kandidatenliste</t>
  </si>
  <si>
    <t>Montageschäume für Dämmstoffe</t>
  </si>
  <si>
    <t>Nachweis des mineralischen Klebers, Fugenschaum ohne halogenierte Treibmittel (TM und/oder SDB)</t>
  </si>
  <si>
    <t>Kunstschaum-Dämmstoffe für Gebäude und Haustechnik</t>
  </si>
  <si>
    <t>REACH</t>
  </si>
  <si>
    <t>TM und/oder Herstellererklärung</t>
  </si>
  <si>
    <t>Vermeidung potenter Treibhausgase</t>
  </si>
  <si>
    <t>Chlorparaffine (vgl. Definition) und SVHC</t>
  </si>
  <si>
    <t>Beschränkung nach POP-VO und SVHC der REACHKandidatenliste sowie langkettige Chlorparaffine</t>
  </si>
  <si>
    <t>TM und/oder aktuelle SDB gemäß 1907/2006/EG (im SDB deklarationspflichtige Stoffe) und Herstellererklärung "Keine Chlorparaffine und keine SVHC &gt; 0,1%“</t>
  </si>
  <si>
    <t>Chlorparafine
POP-VO
REACH-Kandidatenliste</t>
  </si>
  <si>
    <t>Vermeidung von Risikostoffen</t>
  </si>
  <si>
    <t xml:space="preserve">
Alle relevanten Bauteile und Bauprodukte
</t>
  </si>
  <si>
    <t>SVHC der REACHKandidatenliste (alle); teilweise Aufnahme in REACH Anhang XIV</t>
  </si>
  <si>
    <t>SVHC ≤ 0,1 %</t>
  </si>
  <si>
    <t>TM und/oder Herstellerklärung „Keine SVHC- Stoffe &gt; 0,1%“</t>
  </si>
  <si>
    <t>REACH-Kandidatenliste</t>
  </si>
  <si>
    <t>Biozid und flammhemmend ausgerüstete Bauprodukte (Erzeugnisse)</t>
  </si>
  <si>
    <t>Borverbindungen als Rezepturbestandteil</t>
  </si>
  <si>
    <t>TM und/oder Herstellerklärung „Keine Borverbindungen &gt; 0,1 %“</t>
  </si>
  <si>
    <t>Konstruktive PU-Kleber für Trockenestrich, Hohlboden, Trockenbauplatten</t>
  </si>
  <si>
    <t>Lösemittel</t>
  </si>
  <si>
    <t>TM + SDB</t>
  </si>
  <si>
    <t>ChemVerbotsV, Emissionswerte nach DIN EN 16516 oder DIN EN 717-1 (mit Faktor 2)</t>
  </si>
  <si>
    <t>Prüfnachweis gemäß DIN EN 16516 oder DIN EN 717-1</t>
  </si>
  <si>
    <t>Prüfbedingungen gemäß ChemVerbotsV</t>
  </si>
  <si>
    <t>Holzbau und Fertigholzhäuser: Holzwerkstoffe im konstruktiven Holzbau (z. B. aussteifend): Spanplatten, Furnierplatten, Faserplatten</t>
  </si>
  <si>
    <t>Aussteifende Holzplatten an Wand, Boden und Decke in Holzhäusern / Holzbaukonstruktionen</t>
  </si>
  <si>
    <t>Erläuterungen und Hinweise zur ANLAGE 1 (Kriterienmatrix):</t>
  </si>
  <si>
    <r>
      <rPr>
        <b/>
        <sz val="10"/>
        <color theme="1"/>
        <rFont val="Arial"/>
        <family val="2"/>
      </rPr>
      <t>Rechtsgültiger Nachweis</t>
    </r>
    <r>
      <rPr>
        <sz val="11"/>
        <color theme="1"/>
        <rFont val="Calibri"/>
        <family val="2"/>
        <scheme val="minor"/>
      </rPr>
      <t xml:space="preserve"> (s. Allgemeine Hinweise: 1): 
Als rechtsgültiger Nachweis wird ein ppa. unterzeichnetes Dokument verstanden oder eine klare Aussage in der Herstellererklärung, dass diese von einer rezepturkundigen Person rechtsgültig erteilt wird.</t>
    </r>
  </si>
  <si>
    <r>
      <rPr>
        <b/>
        <sz val="10"/>
        <color theme="1"/>
        <rFont val="Arial"/>
        <family val="2"/>
      </rPr>
      <t xml:space="preserve">Chlorparaffine: 
</t>
    </r>
    <r>
      <rPr>
        <sz val="11"/>
        <color theme="1"/>
        <rFont val="Calibri"/>
        <family val="2"/>
        <scheme val="minor"/>
      </rPr>
      <t xml:space="preserve">Als Chlorparaffine werden Substanzgemische bezeichnet, die chlorierte Alkane mit Kettenlängen von 10-30 Kohlenstoffatomen und einem Chlorierungsgrad von 10 bis 70 Massen-% enthalten (= SCCP (kurzkettige CP), MCCP (mittelkettige CP) sowie LCCP (langkettige CP)). </t>
    </r>
  </si>
  <si>
    <r>
      <rPr>
        <b/>
        <sz val="10"/>
        <color theme="1"/>
        <rFont val="Arial"/>
        <family val="2"/>
      </rPr>
      <t>POP-VO und REACH- Kandidatenliste:</t>
    </r>
    <r>
      <rPr>
        <sz val="11"/>
        <color theme="1"/>
        <rFont val="Calibri"/>
        <family val="2"/>
        <scheme val="minor"/>
      </rPr>
      <t xml:space="preserve"> 
Sowohl die POP VO als auch die REACH- Kandidatenliste regeln aktuell kurzkettige Chlorparaffine. Aus Vorsorgegründen sind jedoch zusätzlich ebenfalls mittel- und langkettige Chlorparaffine betrachtungsrelevant. </t>
    </r>
  </si>
  <si>
    <r>
      <rPr>
        <b/>
        <sz val="10"/>
        <color theme="1"/>
        <rFont val="Arial"/>
        <family val="2"/>
      </rPr>
      <t xml:space="preserve">GISCODE PU10 bzw. PU20: 
</t>
    </r>
    <r>
      <rPr>
        <sz val="11"/>
        <color theme="1"/>
        <rFont val="Calibri"/>
        <family val="2"/>
        <scheme val="minor"/>
      </rPr>
      <t>Aufgrund verschärfter Kennzeichnung sämtlicher Isocyanate als sensibilisierende Stoffe müssen Produkte, die bisher in die GISCODES PU10 bzw. PU20 eingestuft wurden, neu in die GISCODES PU40 und PU50 eingestuft werden. Bis zu einer Anpassung der GISCODES werden Stoffe mit GISCODES PU40 (an Stelle PU10) und PU50 (an Stelle PU20) akzeptiert.</t>
    </r>
  </si>
  <si>
    <r>
      <rPr>
        <b/>
        <sz val="10"/>
        <color theme="1"/>
        <rFont val="Arial"/>
        <family val="2"/>
      </rPr>
      <t>Holzschutz nach 68800-2 oder natürliche Dauerhaftigkeit nach DIN EN 350-2:</t>
    </r>
    <r>
      <rPr>
        <sz val="11"/>
        <color theme="1"/>
        <rFont val="Calibri"/>
        <family val="2"/>
        <scheme val="minor"/>
      </rPr>
      <t xml:space="preserve"> 
Die Klassifikation erfolgte früher nach DIN 68364 (11-1979). Die neue DIN 68800 von 2011 spricht nicht mehr von artentypischer Resistenz, sondern bezieht sich in ihren Ausführungen auf die natürliche Dauerhaftigkeit im Sinne der DIN EN 350-2.</t>
    </r>
  </si>
  <si>
    <r>
      <rPr>
        <b/>
        <sz val="10"/>
        <color theme="1"/>
        <rFont val="Arial"/>
        <family val="2"/>
      </rPr>
      <t>Zulässiger Wirkstoff nach 528/2012/EG:</t>
    </r>
    <r>
      <rPr>
        <sz val="11"/>
        <color theme="1"/>
        <rFont val="Calibri"/>
        <family val="2"/>
        <scheme val="minor"/>
      </rPr>
      <t xml:space="preserve">
Bei Produkten, die in der EU hergestellt wurden, kann aufgrund der gesetzlichen Regelungen von der Einhaltung dieser Anforderungen ausgegangen werden (hier ist kein zusätzlicher Nachweis zu erbringen).</t>
    </r>
  </si>
  <si>
    <r>
      <rPr>
        <b/>
        <sz val="10"/>
        <color theme="1"/>
        <rFont val="Arial"/>
        <family val="2"/>
      </rPr>
      <t xml:space="preserve">Biozid-Verordnung: </t>
    </r>
    <r>
      <rPr>
        <sz val="11"/>
        <color theme="1"/>
        <rFont val="Calibri"/>
        <family val="2"/>
        <scheme val="minor"/>
      </rPr>
      <t xml:space="preserve">
Nähere Informationen zu im Rahmen der Biozid-Verordnung genehmigten Wirkstoffen unter: http://www.reach-clp-biozid-helpdesk.de/de/Biozide/Wirkstoffe/Genehmigte-Wirkstoffe/Genehmigte-Wirkstoffe.html</t>
    </r>
  </si>
  <si>
    <r>
      <rPr>
        <b/>
        <sz val="10"/>
        <color theme="1"/>
        <rFont val="Arial"/>
        <family val="2"/>
      </rPr>
      <t>Emissionsnachweis:</t>
    </r>
    <r>
      <rPr>
        <sz val="11"/>
        <color theme="1"/>
        <rFont val="Calibri"/>
        <family val="2"/>
        <scheme val="minor"/>
      </rPr>
      <t xml:space="preserve">
Bestätigung (nicht älter als 5 Jahre) durch ein nach ISO 17025 akkreditiertes Labor, dass das Produkt oder System bei einer Emissionsprüfung nach ISO 16000-9, prEN 16516 oder EN 16402 die AgBB-Kriterien (außer sensorische Eigenschaften) einhält.</t>
    </r>
  </si>
  <si>
    <r>
      <rPr>
        <b/>
        <sz val="10"/>
        <color theme="1"/>
        <rFont val="Arial"/>
        <family val="2"/>
      </rPr>
      <t>Emissionsnachweis als Einzelprodukt oder im System:</t>
    </r>
    <r>
      <rPr>
        <sz val="11"/>
        <color theme="1"/>
        <rFont val="Calibri"/>
        <family val="2"/>
        <scheme val="minor"/>
      </rPr>
      <t xml:space="preserve">
Anstelle des Emissionsnachweises wird ebenfalls ein Übereinstimmungszertifikat zur DIN V 18026: 2006-6 zusammen mit einem Nachweis der Erfüllung der Emissionsanforderungen nach AgBB durch eine vom DIBt hierfür anerkannte Prüfstelle anerkannt.</t>
    </r>
  </si>
  <si>
    <r>
      <rPr>
        <b/>
        <sz val="10"/>
        <color theme="1"/>
        <rFont val="Arial"/>
        <family val="2"/>
      </rPr>
      <t>Hinweis - werkseitige Beschichtungen:</t>
    </r>
    <r>
      <rPr>
        <sz val="11"/>
        <color theme="1"/>
        <rFont val="Calibri"/>
        <family val="2"/>
        <scheme val="minor"/>
      </rPr>
      <t xml:space="preserve">
Die VOC-Anforderungen der Zeile 1 in der höchsten Qualitätsstufe (QS) können werkseitig mit Beschichtungsstoffen der QS3 (&lt;100g VOC/l) erfüllt werden. </t>
    </r>
  </si>
  <si>
    <r>
      <rPr>
        <b/>
        <sz val="10"/>
        <color theme="1"/>
        <rFont val="Arial"/>
        <family val="2"/>
      </rPr>
      <t>Emissionsnachweis von 2k EP/PU Lacken:</t>
    </r>
    <r>
      <rPr>
        <sz val="11"/>
        <color theme="1"/>
        <rFont val="Calibri"/>
        <family val="2"/>
        <scheme val="minor"/>
      </rPr>
      <t xml:space="preserve">
Ein Emissionsnachweis bei Aufenthaltsräumen ist gesetzlich verpflichtend.</t>
    </r>
  </si>
  <si>
    <t>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t>
  </si>
  <si>
    <t>BAUTEIL:Holzbau und Fertigholzhäuser: Holzwerkstoffe im konstruktiven Holzbau (z. B. aussteifend): Spanplatten, Furnierplatten, Faserplatten
BEREICH:Aussteifende Holzplatten an Wand, Boden und Decke in Holzhäusern / Holzbaukonstruktionen</t>
  </si>
  <si>
    <t>BAUTEIL:Dachabdichtung, Bauwerksabdichtung gegen Erdreich / Wasser / Feuchte, Bitumendickbeschichtung und Dämmstoffmontage
BEREICH:Kalt verarbeitbare Produkte zur Beschichtung (z. B. Vorstriche) und Hilfsstoffe zur Belegung (z. B. Kleber, Versiegelungen)</t>
  </si>
  <si>
    <t>BAUTEIL:Bituminöse Verbundabdichtungen beim Umkehrdach
BEREICH:Bitumenvoranstrich</t>
  </si>
  <si>
    <t>BAUTEIL:Beschichtungsstoffe für mineralische Oberflächen im Außenbereich wie z. B. Beton, Mauerwerk, mineralische Mörtel und Spachtel, Putze, WDVS, Tapeten (Fassadentapeten), Gipskartonplatten, etc.
BEREICH:Berücksichtigt werden zur Zeit dekorative Farben und Dispersionsdämmstoffkleber</t>
  </si>
  <si>
    <t>BAUTEIL:Montagekleb- und Dichtstoffe an der Fassade, Fenstern und Außentüren
BEREICH:Klebstoff für die Herstellung der Luftdichtheit an der Fassade innen und außen: z. B. PU, PU-Hybrid, MS-Polymer, SMP, Acrylat, Silikon</t>
  </si>
  <si>
    <t>BAUTEIL:Nicht tragende Metallbauteile wie Treppengeländer, Metallunterkonstruktionen, Zargen, Stahltüren, Fassadenelemente, Wärme- und Kälteübertragungsflächen, Kälterohre
BEREICH:Korrosionsschutzbeschichtungen und Effektbeschichtungen (z. B. Metalliceffektlacke)</t>
  </si>
  <si>
    <t>BAUTEIL:Sämtliche Aluminium und Edelstahlbauteile der Hülle. 
Nicht betrachtet werden Sonnenschutzlamellen, Rolladenkästen sowie Edelstahlgeländer.
BEREICH:Produkte zur Passivierung von Aluminium und Edelstahl</t>
  </si>
  <si>
    <t>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t>
  </si>
  <si>
    <t>BAUTEIL:Betontrennmittel
BEREICH:Schalöle und Trennmittel beim Betonieren</t>
  </si>
  <si>
    <t>BAUTEIL:Dacheindeckung, Dachrinnen
BEREICH:Wasserführende Bauteile an Dach und Regenwasserabführung</t>
  </si>
  <si>
    <t>BAUTEIL:Wasserführende bzw. wasserableitende Bauteile an Dach- und Dachentwässerungen
BEREICH:Zinkemissionen wasserführender Bauteile aus Titanzink</t>
  </si>
  <si>
    <t>BAUTEIL:Tragende Metallbauteile (Wandstärke &gt; 3 mm) mit &gt; 500 m² beschichteter Oberfläche im Gebäude wie z. B. Atriumkonstruktion, Brücken etc.
BEREICH:Korrosionsschutzbeschichtungen für innenliegende Bauteile (max. Korrosivitätskategorie C2 hoch)</t>
  </si>
  <si>
    <t>BAUTEIL:Tragende Metallbauteile (Wandstärke &gt; 3 mm) mit &gt; 500 m² beschichteter Oberfläche wie z. B. Atriumkonstruktion, Brücken etc.
BEREICH:Korrosionsschutzbeschichtungen für Bauteile (max. Korrosivitätskategorie C3 hoch)</t>
  </si>
  <si>
    <t>BAUTEIL:Tragende Metallbauteile (Wandstärke &gt; 3mm) mit &gt; 500 m² beschichteter Oberfläche wie z. B. Atriumkonstruktion, Brücken etc.
BEREICH:Korrosionsschutzbeschichtungen für Bauteile (Korrosivitätskategorie größer C3)</t>
  </si>
  <si>
    <t>BAUTEIL:Beschichtungen auf nicht mineralischen Untergründen: Metalle, Holz, Kunststoffe
BEREICH:Gemeint sind dekorative flüssige Beschichtungsstoffe: Lacke/ Lasuren mit Grundbeschichtungen. Ausgenommen sind Effektbeschichtungen (z. B. Metalliclacke)</t>
  </si>
  <si>
    <t>BAUTEIL:Tragende Holzbauteile innenliegend nebst Auskragungen nach außen
BEREICH:Chemischer Holzschutz nach DIN 68800-3 – GK = Gebrauchsklasse (früher Gefährdungsklasse)</t>
  </si>
  <si>
    <t>BAUTEIL:Außenliegende tragende Holzbauteile
BEREICH:Chemischer Holzschutz nach DIN 68800-3 – GK = Gebrauchsklasse (früher Gefährdungsklasse)</t>
  </si>
  <si>
    <t>BAUTEIL:Nicht masshaltige Holzbauteile innen und außen (z. B. Fassade und Terrasse)
BEREICH:Chemische Imprägnierung nichttragender Bauteile</t>
  </si>
  <si>
    <t>BAUTEIL:Sperranstriche, Estrichharze, Abdichtungen unter Fliesen
BEREICH:Verlegewerkstoffe</t>
  </si>
  <si>
    <t>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t>
  </si>
  <si>
    <t>BAUTEIL:EP-Produkte zur Beschichtung von mineralischen Oberflächen an Boden, Decke und Wand - auch in Systemaufbauten ohne spezielle Anforderungen
BEREICH:Versiegelungen, 2K-EP-Lacke, EPBodenbeschichtungen - ausgenommen OS-Systeme für Parkhaus, etc.</t>
  </si>
  <si>
    <t>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t>
  </si>
  <si>
    <t>BAUTEIL:Grundierungen, Vorstriche, Spachtelmassen und Klebstoffe unter Wand- und Bodenbelägen (z.B. Fliesen, Teppiche, Parkett, elastische Bodenbeläge - ausgenommen Tapeten)
BEREICH:Alle Verlegewerkstoffe, Hilfsstoffe zur Belegung von Oberflächen (Wand und Boden)</t>
  </si>
  <si>
    <t>BAUTEIL:Bodenbeläge
BEREICH:Textile Bodenbeläge</t>
  </si>
  <si>
    <t>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t>
  </si>
  <si>
    <t>BAUTEIL:Wand- und Deckenbekleidungen
BEREICH:Tapetenkleber</t>
  </si>
  <si>
    <t>BAUTEIL:Filmkonservierte Produkte und mit Bioziden behandelte Waren
BEREICH:filmgeschützte Holzlasuren</t>
  </si>
  <si>
    <t>BAUTEIL:Reaktive PU-Produkte zur Beschichtung von mineralischen Oberflächen von Boden, Decke und Wand - auch in Systemaufbauten ohne spezielle Anforderungen
BEREICH:Versiegelungen, 2K-PU-Lacke, PU Bodenbeschichtungen - ausgenommen OS-Systeme für Parkhaus, etc.</t>
  </si>
  <si>
    <t>Emicode EC1PLUS,
und 
halogenierte Treibmittel &lt; 0,1 % 
und
Chlorparaffine (SCCPs + MCCPs + LCCPs) &lt; 0,1 %,            
und
TCEP &lt; 0,1 %</t>
  </si>
  <si>
    <t>Emicode EC1PLUS,
und
halogenierte Treibmittel &lt; 0,1 % 
und
Chlorparaffine (SCCPs + MCCPs + LCCPs) &lt; 0,1 %
und
TCEP &lt; 0,1 % 
und
weichmacherfrei
und 
halogenierten Flammschutzmittel &lt; 0,1 %</t>
  </si>
  <si>
    <t>BAUTEIL:Masshaltige Holzbauteile: Außentüren und Außenfenster
BEREICH:Chemische Imprägnierung nichttragender Bauteile</t>
  </si>
  <si>
    <t>BAUTEIL:PU-Systemkleber
BEREICH:Konstruktive PU-Kleber für Trockenestrich, Hohlboden, Trockenbauplatten</t>
  </si>
  <si>
    <t>BAUTEIL:Beschichtungen für Holzoberflächen: Parkett, Treppe und andere Holzfußböden
BEREICH:Produkte zur Oberflächenbeschichtung</t>
  </si>
  <si>
    <t>Kostengruppe</t>
  </si>
  <si>
    <t>ENV1.2</t>
  </si>
  <si>
    <t>1.dropdown Auswahl in "DGNB_Materialdeklaration"</t>
  </si>
  <si>
    <t>DD_1.Ebene</t>
  </si>
  <si>
    <t>DD_KG</t>
  </si>
  <si>
    <t>Masse [kg]</t>
  </si>
  <si>
    <t>Kosten der für das Bauprojekt vorgesehenen Fläche eines oder meh-rerer im Grundbuch und im Liegenschaftskataster ausgewiesenen Grundstücke
Dazu gehören die mit dem Erwerb und dem Eigentum des Grund-stücks verbundenen Nebenkosten sowie die Kosten für das Aufheben von Rechten und Belastungen.</t>
  </si>
  <si>
    <t>Vorbereitende Maßnahmen, um die Baumaßnahme auf dem Grund-stück durchführen zu können</t>
  </si>
  <si>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
Zu den Baukonstruktionen gehören auch die mit dem Bauwerk ver-bundenen Dach-, Fassaden- und Innenraumbegrünungen. 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</si>
  <si>
    <t>Oberbodenarbeiten und Bodenarbeiten, Erdbaumaßnahmen, Bau-gruben, Dämme, Einschnitte, Wälle, Hangsicherungen</t>
  </si>
  <si>
    <t>Bodenabtrag, Bodensicherung und Bodenauftrag; Aushub von Bau-gruben und Baugräben einschließlich der Arbeitsräume und Böschungen; Lagern, Bodenlieferung und Bodenabfuhr; Verfüllungen und Hinterfüllungen; Planum, Mulden, Bankette</t>
  </si>
  <si>
    <t>Verbau und Sicherung von Baugruben Baugräben, Dämmen, Wällen und Einschnitten (z. B. Schlitz-, Pfahl-, Spund-, Trägerbohl-, Injek-tions- und Spritzbetonsicherung) einschließlich der Verankerungen, Absteifungen und Böschungen</t>
  </si>
  <si>
    <t>Beseitigung des Grund- und Schichtenwassers während der Bauzeit</t>
  </si>
  <si>
    <t>Die Kostengruppen enthalten die zugehörigen Erdarbeiten und Sauberkeitsschichten.</t>
  </si>
  <si>
    <t>Einzelfundamente, Streifenfundamente, Fundament-, Sohl- und Bodenplatten</t>
  </si>
  <si>
    <t>Pfahlgründung einschließlich der Roste; Brunnengründungen; Ver-ankerungen</t>
  </si>
  <si>
    <t>Beläge auf Sohl-, Boden- und Fundamentplatten (z. B. Estriche, Dichtungs-, Dämm-, Schutz- und Nutzschichten)</t>
  </si>
  <si>
    <t>Konstruktionsschichten unterhalb der Sohl-, Boden- und Funda-mentplatte, Abdichtungen und Bekleidungen der Gründung ein-schließlich Dämmungen sowie Filter-, Trenn-, Sauberkeits- und Schutzschichten</t>
  </si>
  <si>
    <t>Leitungen, Schächte, Packungen, Pumpensümpfe, Tiefenentwässe-rung, Oberflächenentwässerung</t>
  </si>
  <si>
    <t>Tragende und nichttragende vertikale Baukonstruktionen, die sich an den Außenseiten des Bauwerks befinden, d. h. insbesondere dem Außenklima ausgesetzt sind bzw. an das Erdreich oder an andere Bauwerke grenzen
Die KG 331 und die KG 332 können ggf. als KG 331 zusammengefasst werden.</t>
  </si>
  <si>
    <t>Außenwände und flächige Konstruktionen, die für die Standfestigkeit des Bauwerks erforderlich sind, einschließlich horizontaler Abdich-tungen sowie Schlitzen und Durchführungen</t>
  </si>
  <si>
    <t>Außenwände und flächige Konstruktionen, die für die Standfestigkeit des Bauwerks nicht erforderlich sind (z. B. Brüstungen, Attiken, Aus-fachungen) einschließlich horizontaler Abdichtungen sowie Schlitzen, Durchführungen und füllender Teile (z. B. Dämmungen)</t>
  </si>
  <si>
    <t>Stützen, Säulen, Pylone und Pfeiler an den Außenseiten des Bau-werks mit einem Querschnittsverhältnis &lt; 1 : 4</t>
  </si>
  <si>
    <t>Türen, Tore, Fenster, Schaufenster, Glasfassaden und sonstige Öff-nungen einschließlich Fensterbänken, Umrahmungen, Beschlägen, Antrieben, Lüftungselementen und sonstiger Einbauteile</t>
  </si>
  <si>
    <t>Äußere Bekleidungen an Wänden und Stützen einschließlich Putz-, Dichtungs-, Dämm- und Schutzschichten
Dazu gehören auch auf der Außenseite fest mit den Außenwänden verbundene Fassaden- und Wandbegrünungssysteme einschließlich aller Teile (z. B. Gefäße, Substrate, Pflanzen, Fertigstellungs- und Entwicklungspflege, Dünge- und Bewässerungsvorrichtungen).</t>
  </si>
  <si>
    <t>Innere Bekleidungen an Wänden und Stützen einschließlich Putz-, Dichtungs-, Dämm- und Schutzschichten
Dazu gehören auch auf der Innenseite fest mit den Außenwänden verbundene Wandbegrünungssysteme einschließlich aller Teile.</t>
  </si>
  <si>
    <t>Vorgefertigte Wände und vertikale Baukonstruktionen, die neben ihrer Kernkonstruktion auch Türen und Fenster oder äußere und innere Bekleidungen enthalten können</t>
  </si>
  <si>
    <t>Konstruktionen für Sonnen-, Sicht- und Blendschutz, Verdunkelung (z. B. Rollläden, Markisen und Jalousien) einschließlich Antrieben wie Rohrmotoren oder Gurtwicklern</t>
  </si>
  <si>
    <t>Gitter, Stoßabweiser, Handläufe, Berührungsschutz</t>
  </si>
  <si>
    <t>Tragende und nichttragende vertikale Baukonstruktionen, die sich innerhalb des Bauwerks befinden
Die KG 341 und die KG 342 können ggf. als KG 341 zusammengefasst werden.</t>
  </si>
  <si>
    <t>Tragende Innenwände und flächige Konstruktionen, die für die Standfestigkeit des Bauwerks erforderlich sind, einschließlich horizontaler Abdichtungen sowie Schlitzen und Durchführungen</t>
  </si>
  <si>
    <t>Stützen, Säulen, Pylone und Pfeiler innerhalb des Bauwerks mit einem Querschnittsverhältnis &lt; 1 : 4</t>
  </si>
  <si>
    <t>Innenliegende Fenster, Schaufenster, Türen, Tore und sonstige Öff-nungen einschließlich Fensterbänken, Umrahmungen, Beschlägen, Antrieben, Lüftungselementen und sonstiger Einbauteile</t>
  </si>
  <si>
    <t>Bekleidungen an Wänden und Stützen einschließlich Putz-, Dich-tungs-, Dämm- und Schutzschichten; dazu gehören auch fest mit den Innenwänden verbundene Begrünungssysteme einschließlich Fertig-stellungs- und Entwicklungspflege</t>
  </si>
  <si>
    <t>Vorgefertigte Wände und vertikale Baukonstruktionen, die neben ihrer Kernkonstruktion auch Türen und Fenster oder Innenwand-bekleidungen enthalten können; Falt- und Schiebewände, Sanitär-trennwände, Verschläge</t>
  </si>
  <si>
    <t>Tragende und nichttragende Baukonstruktionen für Decken, Treppen, Rampen und andere horizontale Baukonstruktionen</t>
  </si>
  <si>
    <t>Tragende Konstruktionen für Decken, Treppen, Rampen, Balkone und andere horizontale Baukonstruktionen einschließlich Über- und Unterzügen, Abstützungen und füllender Teile (z. B. Dämmungen, Hohlkörper, Blindböden, Schüttungen)</t>
  </si>
  <si>
    <t>Horizontale Verglasungen, Luken, einschließlich Umrahmungen, Beschlägen und sonstiger Einbauteile</t>
  </si>
  <si>
    <t>Beläge auf Deckenkonstruktionen einschließlich Estrichen, Dich-tungs-, Dämm-, Schutz- und Nutzschichten sowie Schwingböden und Installationsdoppelböden
Dazu gehören auch fest mit den Decken verbundene Begrünungs-systeme einschließlich Fertigstellungs- und Entwicklungspflege.</t>
  </si>
  <si>
    <t>Bekleidungen unter Deckenkonstruktionen einschließlich Putz-, Dichtungs-, Dämm- und Schutzschichten; Licht- und Kombinations-decken</t>
  </si>
  <si>
    <t>Vorgefertigte Decken, Treppen, Rampen und andere horizontale Baukonstruktionen, die neben ihrer Kernkonstruktion auch Öffnun-gen, Beläge oder Bekleidungen enthalten können</t>
  </si>
  <si>
    <t>Flache oder geneigte Dächer</t>
  </si>
  <si>
    <t>Tragende Konstruktionen von Dächern, Vordächern, Dachstühlen, Raumtragwerken, Kuppeln und Gewölben einschließlich Über- und Unterzügen, Abstützungen und füllender Teile (z. B. Dämmungen, Hohlkörper, Blindböden, Schüttungen)</t>
  </si>
  <si>
    <t>Dachfenster, Ausstiege und andere Dachöffnungen einschließlich Umrahmungen, Beschlägen, Antrieben, Lüftungselementen und sonstiger Einbauteile; natürliche Rauch- und Wärmeabzugsanlagen</t>
  </si>
  <si>
    <t>Beläge auf Dachkonstruktionen von ungenutzten und genutzten Dachflächen einschließlich Schalungen, Lattungen, Gefälle-, Dich-tungs-, Dämm-, Drän-, Schutz- und Nutzschichten sowie die Ent-wässerung der Dachflächen bis zum Anschluss an die Abwasser-anlagen (einschließlich der in Klempnerarbeit hergestellten Rinnen und Fallrohre)
Dazu gehören auch extensive und intensive Dachbegrünungen ein-schließlich aller Teile (z. B. Substrate, Pflanzen, Fertigstellungs- und Entwicklungspflege, Dünge- und Bewässerungsvorrichtungen).</t>
  </si>
  <si>
    <t>Bekleidungen unter Dachkonstruktionen einschließlich Putz-, Dich-tungs-, Dämm- und Schutzschichten; Licht- und Kombinationsdecken</t>
  </si>
  <si>
    <t>Vorgefertigte Dächer, die neben ihrer Kernkonstruktion auch Öffnungen, Beläge oder Bekleidungen enthalten können</t>
  </si>
  <si>
    <t>Konstruktionen für Sonnen-, Sicht-, und Blendschutz, Verdunkelung (z. B. Rollläden, Markisen und Jalousien) einschließlich Antrieben wie Rohrmotoren oder Gurtwicklern</t>
  </si>
  <si>
    <t>Gitter, Geländer, Handläufe, Laufbohlen, Schneefänge, Dachleitern</t>
  </si>
  <si>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 (z. B. Anfertigen von Ausführungszeichnungen, statischen und anderen Berechnungen, Anschließen von Installationen).</t>
  </si>
  <si>
    <t>Einbauten (insbesondere in Hochbauten), die einer allgemeinen Zweckbestimmung dienen (z. B. Einbaumöbel wie Sitz- und Liege-möbel, Gestühl, Podien, Tische, Theken, Schränke, Garderoben, Regale, Einbauküchen)</t>
  </si>
  <si>
    <t>Einbauten (insbesondere in Hochbauten), die einer besonderen Zweckbestimmung des Bauwerks dienen (z. B. Werkbänke in Werk-hallen, Altäre in Kirchen, Einbausportgeräte in Sporthallen, Gleis-anlagen in Bahnhöfen)</t>
  </si>
  <si>
    <t>Sanitärzellen (baukonstruktiver Anteil)</t>
  </si>
  <si>
    <t>Baukonstruktionen und übergreifende Maßnahmen im Zusammen-hang mit den Baukonstruktionen, die nicht einzelnen Kostengruppen der KG 300 zugeordnet werden können oder die nicht in der KG 490 oder der KG 590 erfasst sind</t>
  </si>
  <si>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</si>
  <si>
    <t>Zu den Abwasser-, Wasser- und Gasanlagen gehören im Wesentli-chen die sanitärtechnischen Anlagen</t>
  </si>
  <si>
    <t>Abläufe, Abwasserleitungen, Abwassersammelanlagen, Abwasserbehandlungsanlagen, Hebeanlagen</t>
  </si>
  <si>
    <t>Wassergewinnungs-, Aufbereitungs- und Druckerhöhungsanlagen, Rohrleitungen, dezentrale Wassererwärmer, Sanitärobjekte</t>
  </si>
  <si>
    <t>Gasanlagen für Wirtschaftswärme: Gaslagerungs- und Erzeugungsanlagen, Übergabestationen, Druckregelanlagen und Gasleitungen, soweit nicht zu den Kostengruppen 420 oder 470 gehörend</t>
  </si>
  <si>
    <t>Installationsblöcke, Sanitärzellen (technischer Anteil)</t>
  </si>
  <si>
    <t>Brennstoffversorgung, Wärmeübergabestationen, Wärmeerzeugung auf der Grundlage von Brennstoffen oder unerschöpflichen Energiequellen einschließlich Schornsteinanschlüsse, zentrale Wassererwärmungsanlagen</t>
  </si>
  <si>
    <t>Pumpen, Verteiler; Rohrleitungen für Raumheizflächen, raumlufttechnische Anlagen und sonstige Wärmeverbraucher</t>
  </si>
  <si>
    <t>Heizkörper, Flächenheizsysteme</t>
  </si>
  <si>
    <t>Schornsteine, soweit nicht in anderen Kostengruppen erfasst</t>
  </si>
  <si>
    <t>Anlagen mit und ohne Lüftungsfunktion</t>
  </si>
  <si>
    <t>Abluftanlagen, Zuluftanlagen, Zu- und Abluftanlagen ohne oder mit einer thermodynamischen Luftbehandlungsfunktion, maschinelle Rauch- und Wärmeabzugsanlagen, Einzelraumlüfter, Einrohrlüfter</t>
  </si>
  <si>
    <t>Anlagen mit zwei oder drei thermodynamischen Luftbehandlungsfunktionen</t>
  </si>
  <si>
    <t>Anlagen mit vier thermodynamischen Luftbehandlungsfunktionen</t>
  </si>
  <si>
    <t>Kälteanlagen zur Raumkühlung und für lufttechnische Anlagen: Kälteerzeugungs- und Rückkühlanlagen einschließlich Pumpen, Verteilern und Rohrleitungen</t>
  </si>
  <si>
    <t>Lüftungsdecken, Kühldecken, Abluftfenster; Installationsdoppelböden, soweit nicht in anderen Kostengruppen erfasst</t>
  </si>
  <si>
    <t>Elektrische Anlagen für Starkstrom einschließlich der Brandschutz-durchführungen, soweit nicht in anderen Kostengruppen erfasst, jedoch ohne die Anlagen der KG 450</t>
  </si>
  <si>
    <t>Schaltanlagen, Transformatoren</t>
  </si>
  <si>
    <t>Stromerzeugungsaggregate einschließlich Kühlung, Abgasanlagen und Brennstoffversorgung, zentrale Batterie- und unterbrechungsfreie Stromversorgungsanlagen, photovoltaische Anlagen</t>
  </si>
  <si>
    <t>Niederspannungshauptverteiler, Blindstromkompensationsanlagen, Maximumüberwachungsanlagen</t>
  </si>
  <si>
    <t>Kabel, Leitungen, Unterverteiler, Verlegesysteme, Installationsgeräte</t>
  </si>
  <si>
    <t>Auffangeinrichtungen, Ableitungen, Erdungen, Potentialausgleich</t>
  </si>
  <si>
    <t>Frequenzumformer</t>
  </si>
  <si>
    <t>Die einzelnen Anlagen enthalten die zugehörigen Verteiler, Kabel, Leitungen.</t>
  </si>
  <si>
    <t>Personenaufzüge, Lastenaufzüge</t>
  </si>
  <si>
    <t>Fassadenaufzüge und andere Befahranlagen</t>
  </si>
  <si>
    <t>Automatische Warentransportanlagen, Aktentransportanlagen, Rohrpostanlagen</t>
  </si>
  <si>
    <t>Einschließlich Hebezeuge</t>
  </si>
  <si>
    <t>Hebebühnen</t>
  </si>
  <si>
    <t>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t>
  </si>
  <si>
    <t>Überwachungs-, Steuer-, Regel- und Optimierungseinrichtungen zur automatischen Durchführung von technischen Funktionsabläufen</t>
  </si>
  <si>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Außerhalb des Grundstücks liegende Anlagen des Verkehrs und technische Anlagen zur Erschließung des Grundstücks gehören zur KG 200.
Die mit dem Bauwerk verbundenen Fassaden-, Wand-, Dach- und Innenraumbegrünungen sowie landschaftsgestalterische Einbauten gehören zur KG 300.
Eigenständige Bauwerke von Infrastrukturanlagen gehören zur KG 300 und KG 400.</t>
  </si>
  <si>
    <t>Bewegliche oder ohne besondere Maßnahmen zu befestigende Sachen, die zur Ingebrauchnahme, zur allgemeinen Benutzung oder zur künstlerischen Gestaltung des Bauwerks sowie der Außenanlagen und Freiflächen dienen (siehe Anmerkungen zu den KG 380 und 470)</t>
  </si>
  <si>
    <t>Leistungen, die neben den Bauleistungen und Lieferungen für das Bauprojekt erforderlich sind (z. B. Leistungen des Bauherren, Vorbe-reitung der Objektplanung, Leistungen der Objekt- und Fachplanung, künstlerische Leistungen und allgemeine Baunebenkosten)</t>
  </si>
  <si>
    <t>Meldung</t>
  </si>
  <si>
    <t>KG1.Ebene</t>
  </si>
  <si>
    <t>KG2.Ebene</t>
  </si>
  <si>
    <t>KG3.Ebene</t>
  </si>
  <si>
    <t>KG_Beschreibung_kurz</t>
  </si>
  <si>
    <t>KG_Beschreibung_lang</t>
  </si>
  <si>
    <t>Grundstück</t>
  </si>
  <si>
    <t>Bauwerk — Baukonstruktionen</t>
  </si>
  <si>
    <t>Vorbereitende Maßnahmen</t>
  </si>
  <si>
    <t>Baugrube/Erdbau</t>
  </si>
  <si>
    <t>Herstellung</t>
  </si>
  <si>
    <t>Umschließung</t>
  </si>
  <si>
    <t>Wasserhaltung</t>
  </si>
  <si>
    <t>Sonstiges zur KG 310</t>
  </si>
  <si>
    <t>Gründung, Unterbau</t>
  </si>
  <si>
    <t>Flachgründungen und Bodenplatten</t>
  </si>
  <si>
    <t>Tiefgründungen</t>
  </si>
  <si>
    <t>Gründungsbeläge</t>
  </si>
  <si>
    <t>Abdichtungen und Bekleidungen</t>
  </si>
  <si>
    <t>Dränagen</t>
  </si>
  <si>
    <t>Sonstiges zur KG 320</t>
  </si>
  <si>
    <t>Außenwände/Vertikale Baukonstruktionen, außen</t>
  </si>
  <si>
    <t>Tragende Außenwände</t>
  </si>
  <si>
    <t>Nichttragende Außenwände</t>
  </si>
  <si>
    <t>Außenstützen</t>
  </si>
  <si>
    <t>Außenwandöffnungen</t>
  </si>
  <si>
    <t>Außenwandbekleidungen, außen</t>
  </si>
  <si>
    <t>Außenwandbekleidungen, innen</t>
  </si>
  <si>
    <t>Elementierte Außenwandkonstruktionen</t>
  </si>
  <si>
    <t>Lichtschutz zur KG 330</t>
  </si>
  <si>
    <t>Sonstiges zur KG 330</t>
  </si>
  <si>
    <t>Innenwände/Vertikale Baukonstruktionen, innen</t>
  </si>
  <si>
    <t>Tragende Innenwände</t>
  </si>
  <si>
    <t>Nichttragende Innenwände</t>
  </si>
  <si>
    <t>Innenstützen</t>
  </si>
  <si>
    <t>Innenwandöffnungen</t>
  </si>
  <si>
    <t>Innenwandbekleidungen</t>
  </si>
  <si>
    <t>Elementierte Innenwandkonstruktionen</t>
  </si>
  <si>
    <t>Sonstiges zur KG 340</t>
  </si>
  <si>
    <t>Decken/Horizontale Baukonstruktionen</t>
  </si>
  <si>
    <t>Deckenkonstruktionen</t>
  </si>
  <si>
    <t>Deckenöffnungen</t>
  </si>
  <si>
    <t>Deckenbeläge</t>
  </si>
  <si>
    <t>Deckenbekleidungen</t>
  </si>
  <si>
    <t>Elementierte Deckenkonstruktionen</t>
  </si>
  <si>
    <t>Sonstiges zur KG 350</t>
  </si>
  <si>
    <t>Gitter, Geländer, Stoßabweiser, Handläufe, Abdeckungen, Schachtdeckel, Roste, Leitern, Berührungsschutz</t>
  </si>
  <si>
    <t>Dächer</t>
  </si>
  <si>
    <t>Dachkonstruktionen</t>
  </si>
  <si>
    <t>Dachöffnungen</t>
  </si>
  <si>
    <t>Dachbeläge</t>
  </si>
  <si>
    <t>Dachbekleidungen</t>
  </si>
  <si>
    <t>Elementierte Dachkonstruktionen</t>
  </si>
  <si>
    <t>Sonstiges zur KG 360</t>
  </si>
  <si>
    <t>Baukonstruktive Einbauten</t>
  </si>
  <si>
    <t>Allgemeine Einbauten</t>
  </si>
  <si>
    <t>Besondere Einbauten</t>
  </si>
  <si>
    <t>Sonstiges zur KG 380</t>
  </si>
  <si>
    <t>Sonstige Maßnahmen für Baukonstruktionen</t>
  </si>
  <si>
    <t>Bauwerk — Technische Anlagen</t>
  </si>
  <si>
    <t>Abwasser-, Wasser-, Gasanlagen</t>
  </si>
  <si>
    <t>Abwasseranlagen</t>
  </si>
  <si>
    <t>Wasseranlagen</t>
  </si>
  <si>
    <t>Gasanlagen</t>
  </si>
  <si>
    <t>Sonstiges zur KG 410</t>
  </si>
  <si>
    <t>Wärmeversorgungsanlagen</t>
  </si>
  <si>
    <t>Wärmeerzeugungsanlagen</t>
  </si>
  <si>
    <t>Wärmeverteilnetze</t>
  </si>
  <si>
    <t>Raumheizflächen</t>
  </si>
  <si>
    <t>Sonstiges zur KG 420</t>
  </si>
  <si>
    <t>Raumlufttechnische Anlagen</t>
  </si>
  <si>
    <t>Lüftungsanlagen</t>
  </si>
  <si>
    <t>Teilklimaanlagen</t>
  </si>
  <si>
    <t>Klimaanlagen</t>
  </si>
  <si>
    <t>Kälteanlagen</t>
  </si>
  <si>
    <t>Sonstiges zur KG 430</t>
  </si>
  <si>
    <t>Elektrische Anlagen</t>
  </si>
  <si>
    <t>Hoch- und Mittelspannungsanlagen</t>
  </si>
  <si>
    <t>Niederspannungsinstallationsanlagen</t>
  </si>
  <si>
    <t>Niederspannungsschaltanlagen</t>
  </si>
  <si>
    <t>Eigenstromversorgungsanlagen</t>
  </si>
  <si>
    <t>Beleuchtungsanlagen</t>
  </si>
  <si>
    <t>Ortsfeste Leuchten, Sicherheitsbeleuchtung und Beleuchtungsanlagen für Anlagen des Verkehrs sowie Flutlichtanlagen</t>
  </si>
  <si>
    <t>Blitzschutz- und Erdungsanlagen</t>
  </si>
  <si>
    <t>Sonstiges zur KG 440</t>
  </si>
  <si>
    <t>Kommunikations-, sicherheits- und informationstechnische Anlagen</t>
  </si>
  <si>
    <t>Förderanlagen</t>
  </si>
  <si>
    <t>Aufzugsanlagen</t>
  </si>
  <si>
    <t>Fahrtreppen, Fahrsteige</t>
  </si>
  <si>
    <t>Befahranlagen</t>
  </si>
  <si>
    <t>Transportanlagen</t>
  </si>
  <si>
    <t>Krananlagen</t>
  </si>
  <si>
    <t>Sonstiges zur KG 460</t>
  </si>
  <si>
    <t>Nutzungsspezifische und verfahrenstechnische Anlagen</t>
  </si>
  <si>
    <t>Gebäude- und Anlagenautomation</t>
  </si>
  <si>
    <t>Sonstige Maßnahmen für technische Anlagen</t>
  </si>
  <si>
    <t>Technische Anlagen und übergreifende Maßnahmen im Zusammenhang mit den technischen Anlagen, die nicht einzelnen Kostengruppen der KG 400 zugeordnet werden können oder die nicht in der KG 390 oder der KG 590 erfasst sind</t>
  </si>
  <si>
    <t>Außenanlagen und Freiflächen</t>
  </si>
  <si>
    <t>Ausstattung und Kunstwerke</t>
  </si>
  <si>
    <t>Baunebenkosten</t>
  </si>
  <si>
    <t>Lichtschutz zur KG 360</t>
  </si>
  <si>
    <t>Gewichtung KG1.Ebene (%)</t>
  </si>
  <si>
    <t>Gewichtung KG2.Ebene (%)</t>
  </si>
  <si>
    <t>Gewichtung KG3.Ebene (%)</t>
  </si>
  <si>
    <t>Gewichtung KG1.Ebene gemäß Kriterium</t>
  </si>
  <si>
    <t>Gewichtung nach RELEVANZ KG1.Ebene</t>
  </si>
  <si>
    <t>Gewichtung KG3.Ebene gemäß Kriterium</t>
  </si>
  <si>
    <t>Gewichtung nach RELEVANZ KG3.Ebene</t>
  </si>
  <si>
    <t>MAX Punkte Verfahren 2 KG1.Ebene</t>
  </si>
  <si>
    <t>MAX Punkte Verfahren 2 KG2.Ebene</t>
  </si>
  <si>
    <t>MAX Punkte Verfahren 2 KG3.Ebene</t>
  </si>
  <si>
    <t>Gewichtung KG2.Ebene gemäß Kriterium</t>
  </si>
  <si>
    <t>MAX Punkte Verfahren 1 KG1.Ebene QS4</t>
  </si>
  <si>
    <t>MAX Punkte Verfahren 1 KG2.Ebene QS4</t>
  </si>
  <si>
    <t>MAX Punkte Verfahren 1 KG3.Ebene QS4</t>
  </si>
  <si>
    <t>MAX Punkte Verfahren 1 KG1.Ebene QS2</t>
  </si>
  <si>
    <t>MAX Punkte Verfahren 1 KG2.Ebene QS2</t>
  </si>
  <si>
    <t>MAX Punkte Verfahren 1 KG3.Ebene QS2</t>
  </si>
  <si>
    <t>MAX Punkte Verfahren 1 KG1.Ebene QS3</t>
  </si>
  <si>
    <t>MAX Punkte Verfahren 1 KG2.Ebene QS3</t>
  </si>
  <si>
    <t>MAX Punkte Verfahren 1 KG3.Ebene QS3</t>
  </si>
  <si>
    <t>MAX Punkte Verfahren 1 KG1.Ebene QS1</t>
  </si>
  <si>
    <t>MAX Punkte Verfahren 1 KG2.Ebene QS1</t>
  </si>
  <si>
    <t>MAX Punkte Verfahren 1 KG3.Ebene QS1</t>
  </si>
  <si>
    <t>MAX Bonus Schadstoffvermeidung durch materialgerechte Baukon</t>
  </si>
  <si>
    <t>MAX Bonus Vermeidung Materialmischung oder Materialschichtung</t>
  </si>
  <si>
    <t>Bonus zirkuläre baukonstruktive Einbauten</t>
  </si>
  <si>
    <t>Material</t>
  </si>
  <si>
    <t>Durchschnittsdichte</t>
  </si>
  <si>
    <t>Vollziegel</t>
  </si>
  <si>
    <t>Klinker</t>
  </si>
  <si>
    <t>Mauerziegel</t>
  </si>
  <si>
    <t>Mauerziegel (Dämmstoff gefüllt)</t>
  </si>
  <si>
    <t>Betonhohlsteine</t>
  </si>
  <si>
    <t>Kalksandstein</t>
  </si>
  <si>
    <t>Porenbeton 380 kg, unbewehrt</t>
  </si>
  <si>
    <t>Porenbeton 500 kg, bewehrt</t>
  </si>
  <si>
    <t>Porenbeton 472 kg,5 unbewehrt</t>
  </si>
  <si>
    <t>Stahlbeton</t>
  </si>
  <si>
    <t>Leichtbeton</t>
  </si>
  <si>
    <t>Gipsputz (Gips-Kalk-Putz)</t>
  </si>
  <si>
    <t>Kalk-Gips-Innenputz</t>
  </si>
  <si>
    <t>Kunstharzputz</t>
  </si>
  <si>
    <t>Kalk-Innenputz</t>
  </si>
  <si>
    <t>Kalkzementmörtel</t>
  </si>
  <si>
    <t>Zementmörtel</t>
  </si>
  <si>
    <t>Lehmputz</t>
  </si>
  <si>
    <t>Laminatbodenbelag</t>
  </si>
  <si>
    <t>Calciumsulfat(fließ)estrich</t>
  </si>
  <si>
    <t>Kunstharzestrich</t>
  </si>
  <si>
    <t>Kunststeinplatte (Epoxidharz gebunden)</t>
  </si>
  <si>
    <t>Zementestrich</t>
  </si>
  <si>
    <t>Kunststoffbodenbelag</t>
  </si>
  <si>
    <t>Linoleum</t>
  </si>
  <si>
    <t>Textiler Bodenbelag</t>
  </si>
  <si>
    <t>Teppichfliesen</t>
  </si>
  <si>
    <t>Massivholzparkett</t>
  </si>
  <si>
    <t>Mehrschichtparkett</t>
  </si>
  <si>
    <t>Fliesen</t>
  </si>
  <si>
    <t>Gipsfaserplatten</t>
  </si>
  <si>
    <t>Gussasphalt</t>
  </si>
  <si>
    <t>Weichholz</t>
  </si>
  <si>
    <t>Hartholz</t>
  </si>
  <si>
    <t>Holzspanplatten</t>
  </si>
  <si>
    <t>OSB Platte</t>
  </si>
  <si>
    <t>Spanplatte</t>
  </si>
  <si>
    <t>Zementgebundene Spanplatte</t>
  </si>
  <si>
    <t>Brettsperrholz</t>
  </si>
  <si>
    <t>Polystyrol-Hartschaum (EPS)</t>
  </si>
  <si>
    <t>Polystyrol extrudiert (XPS)</t>
  </si>
  <si>
    <t>Polyuhrethanschaum (PU/PUR)</t>
  </si>
  <si>
    <t>Holzfaserdämmplatten</t>
  </si>
  <si>
    <t>Calziumsilikatplatte</t>
  </si>
  <si>
    <t>Mineraldämmplatte</t>
  </si>
  <si>
    <t>Mineralwolle (Boden-Dämmung)</t>
  </si>
  <si>
    <t>Mineralwolle (Fassaden-Dämmung)</t>
  </si>
  <si>
    <t>Mineralwolle (Flachdach-Dämmung)</t>
  </si>
  <si>
    <t>Mineralwolle (Innenausbau-Dämmung)</t>
  </si>
  <si>
    <t>Mineralwolle (Schrägdach-Dämmung)</t>
  </si>
  <si>
    <t>Steinwolle mittlerer Rohdichtebereich</t>
  </si>
  <si>
    <t>Steinwolle niedriger Rohdichtebereich</t>
  </si>
  <si>
    <t>Steinwolle hohen Rohdichtebereich</t>
  </si>
  <si>
    <t>Schaumglas</t>
  </si>
  <si>
    <t>Sand, Kies, Splitt</t>
  </si>
  <si>
    <t>Stahl / Eisen</t>
  </si>
  <si>
    <t>Aluminium</t>
  </si>
  <si>
    <t>Kupfer</t>
  </si>
  <si>
    <t>Zinkblech</t>
  </si>
  <si>
    <t>Bitumenbahnen</t>
  </si>
  <si>
    <t>PVC-Dachbahnen</t>
  </si>
  <si>
    <t>EPDM/TPO/FPO Dachbahnen</t>
  </si>
  <si>
    <t>Hohlziegeldecke</t>
  </si>
  <si>
    <t>Betonhohlkörperdecke</t>
  </si>
  <si>
    <t>Gipsbauplatten</t>
  </si>
  <si>
    <t>Gipskartonplatte</t>
  </si>
  <si>
    <t>Fensterglas einfach</t>
  </si>
  <si>
    <t>Isolierglas 2-Scheiben</t>
  </si>
  <si>
    <t>Dreifachverglasung</t>
  </si>
  <si>
    <t>Aluminium-Rahmenprofil</t>
  </si>
  <si>
    <t>Holz-Blendrahmen</t>
  </si>
  <si>
    <t>Blendrahmen PVC-U</t>
  </si>
  <si>
    <t>Ø-Dichte1 [kg/m3]</t>
  </si>
  <si>
    <t>Ø-Dichte2 [kg/m3]</t>
  </si>
  <si>
    <t>Ø-Dichte3 [kg/m3]</t>
  </si>
  <si>
    <t>Ø-Dichte4 [kg/m3]</t>
  </si>
  <si>
    <t>Ø-Dichte5 [kg/m3]</t>
  </si>
  <si>
    <t>Einheit</t>
  </si>
  <si>
    <t>kg</t>
  </si>
  <si>
    <t>kg/m^3</t>
  </si>
  <si>
    <t>kg/m^2</t>
  </si>
  <si>
    <t>m</t>
  </si>
  <si>
    <t>kg/m</t>
  </si>
  <si>
    <t>m^3</t>
  </si>
  <si>
    <t>m^2</t>
  </si>
  <si>
    <t>Stück</t>
  </si>
  <si>
    <t>kg/Stück</t>
  </si>
  <si>
    <t>Massenberechnung</t>
  </si>
  <si>
    <t>Ja</t>
  </si>
  <si>
    <t>Nein</t>
  </si>
  <si>
    <t>Für das Bauteil/Schicht/Produkt "x" eintragen</t>
  </si>
  <si>
    <t>Allgemein</t>
  </si>
  <si>
    <t>ENV1.3 / Indikator 2</t>
  </si>
  <si>
    <t>TEC1.6 / Indikator 3.2</t>
  </si>
  <si>
    <t>KG330_Holzwerkstoffplatten im konstruktiven Holzbau</t>
  </si>
  <si>
    <t>KG340_Holzwerkstoffplatten im konstruktiven Holzbau</t>
  </si>
  <si>
    <t>KG350_Holzwerkstoffplatten im konstruktiven Holzbau</t>
  </si>
  <si>
    <t>KG360_Holzwerkstoffplatten im konstruktiven Holzbau</t>
  </si>
  <si>
    <t>KG330_Holzwerkstoffplatten_im_konstruktiven_Holzbau</t>
  </si>
  <si>
    <t>KG340_Holzwerkstoffplatten_im_konstruktiven_Holzbau</t>
  </si>
  <si>
    <t>KG350_Holzwerkstoffplatten_im_konstruktiven_Holzbau</t>
  </si>
  <si>
    <t>KG360_Holzwerkstoffplatten_im_konstruktiven_Holzbau</t>
  </si>
  <si>
    <t>48, 48, 48, 48</t>
  </si>
  <si>
    <t>Max Bonuspunkte Wieder- oder Weiterverwendung
Verfahren 1/2 KG1.Ebene</t>
  </si>
  <si>
    <t>Max Bonuspunkte Wieder- oder Weiterverwendung
Verfahren 1/2 KG2.Ebene</t>
  </si>
  <si>
    <t>Max Bonuspunkte Wieder- oder Weiterverwendung
Verfahren 1/2 KG3.Ebene</t>
  </si>
  <si>
    <t>TEC1.6 / Indikatoren 3.2.2 und 3.2.3</t>
  </si>
  <si>
    <t>ENV1.3</t>
  </si>
  <si>
    <t>Meldungen</t>
  </si>
  <si>
    <t>Nichttragende Innenwände und flächige Konstruktionen, die für die Standfestigkeit des Bauwerks nicht erforderlich sind (z. B. Brüstungen, Ausfachungen, GK-Ständerwerk, Hochlochziegel-Mauerwerk) einschließlich horizontaler Abdichtungen sowie Schlitzen, Durchführungen und füllender Teile (z. B. Dämmungen)</t>
  </si>
  <si>
    <t>Gewichtung KG=0</t>
  </si>
  <si>
    <t>Zertifizierter Holzanteil</t>
  </si>
  <si>
    <t>Nutzungsprofil</t>
  </si>
  <si>
    <t>kWh</t>
  </si>
  <si>
    <t>MJ</t>
  </si>
  <si>
    <t>KG Relevanz Ökobilanz</t>
  </si>
  <si>
    <t>teilweise</t>
  </si>
  <si>
    <t>eventuell</t>
  </si>
  <si>
    <t>Sockelbetrag</t>
  </si>
  <si>
    <t>ENV1.1</t>
  </si>
  <si>
    <t>FEHLER: Anteil Material nicht 1</t>
  </si>
  <si>
    <t>FEHLER: KG nicht betrachtungsrelevant</t>
  </si>
  <si>
    <t>FEHLER: Kurzname KG / KG nicht zuordenbar</t>
  </si>
  <si>
    <t>HINWEIS: Relevanz</t>
  </si>
  <si>
    <t>Eingabe (Ja, Nein)</t>
  </si>
  <si>
    <t>TEC1.6</t>
  </si>
  <si>
    <t>Gewichtung KG=0 unter Beachtung der Sonderregelung zur KG380</t>
  </si>
  <si>
    <t>FEHLER: Bonus2 und 3 gleichzeitig anerkannt</t>
  </si>
  <si>
    <t>WARNUNG: Werteingabe ohne Datensatz</t>
  </si>
  <si>
    <t>WARNUNG: Mit Bonus1 kann zusätzlich QS4 vergeben werden</t>
  </si>
  <si>
    <t>WARNUNG: Bonus 3 gilt nur für KG 380</t>
  </si>
  <si>
    <t>KG300_Weiterer_Brandschutztechnische_Brandschutzverklebungen</t>
  </si>
  <si>
    <t>KG300_Weiterer_BrandschutzBrandschott_Brandschottspachtelmassen
_Brandschutzsilikone
_Brandschutzspachtel</t>
  </si>
  <si>
    <t>KG300_Weiterer_BrandschutzBrandschutzbeschichtung_nicht_tragender_Metallbauteile_in_der_Innenanwendung</t>
  </si>
  <si>
    <t>KG331_Tragende_AußenwandDichtstoffe_zur_Luftdichtigkeit_bei_Betonfertigbauteile_bau__und_werkseitig</t>
  </si>
  <si>
    <t>KG331_Tragende_AußenwandWeitere_nicht_relevante_Produkte</t>
  </si>
  <si>
    <t>KG336_Außenwandbekleidungen_innenBetonkontakt_Aufbrennsperre</t>
  </si>
  <si>
    <t>KG336_Außenwandbekleidungen_innenSpachtelmassen</t>
  </si>
  <si>
    <t>KG336_Außenwandbekleidungen_innenSpachtelmassen_unter_Fliesen_auch_unter_Tapeten</t>
  </si>
  <si>
    <t>KG336_Außenwandbekleidungen_innenFliesenkleber_Fugenmassen</t>
  </si>
  <si>
    <t>KG336_Außenwandbekleidungen_innenWandfarben_Voranstriche_Grundierungen_auch_unter_Tapeten</t>
  </si>
  <si>
    <t>KG336_Außenwandbekleidungen_innenPU_Beschichtungen</t>
  </si>
  <si>
    <t>KG336_Außenwandbekleidungen_innenWeitere_nicht_relevante_Produkte</t>
  </si>
  <si>
    <t>KG345_InnenwandbekleidungenBetonkontakt_Aufbrennsperre</t>
  </si>
  <si>
    <t>KG345_InnenwandbekleidungenSpachtelmassen_ohne_Belegung_auch_unter_Tapeten</t>
  </si>
  <si>
    <t>KG345_Innenwandbekleidungen_Voranstriche_Grundierungen_auch_unter_Tapeten</t>
  </si>
  <si>
    <t>KG345_InnenwandbekleidungenWandfarben_inkl_Grundierung</t>
  </si>
  <si>
    <t>KG345_InnenwandbekleidungenPU_Beschichtungen</t>
  </si>
  <si>
    <t>KG345_InnenwandbekleidungenFliesenkleber_Fugenmassen</t>
  </si>
  <si>
    <t>KG345_InnenwandbekleidungenDichtstoffe</t>
  </si>
  <si>
    <t>KG345_InnenwandbekleidungenWeitere_nicht_relevante_Produkte</t>
  </si>
  <si>
    <t>KG351_DeckenkonstruktionDichtstoffe_zur_Luftdichtigkeit_bei_Betonfertigbauteile_bau__und_werkseitig</t>
  </si>
  <si>
    <t>KG351_DeckenkonstruktionWeitere_nicht_relevante_Produkte</t>
  </si>
  <si>
    <t>KG354_DeckenbekleidungGrundierung</t>
  </si>
  <si>
    <t>KG354_DeckenbekleidungBetonkontakt_Aufbrennsperre_Sperrgrund</t>
  </si>
  <si>
    <t>KG354_DeckenbekleidungPU_Beschichtungen</t>
  </si>
  <si>
    <t>KG354_DeckenbekleidungSpachtelmassen</t>
  </si>
  <si>
    <t>KG354_DeckenbekleidungDekorative_Farben</t>
  </si>
  <si>
    <t>KG354_DeckenbekleidungWeitere_nicht_relevante_Produkte</t>
  </si>
  <si>
    <t>KG440_Elektrokabel_und_BrandschutzElektro_Kabelummantelungen_aus_PVC</t>
  </si>
  <si>
    <t>Verkettung Spalten "Bauteil ref" &amp; "Ebene1ref" &amp; "Ebene2ref" &amp; "Ebene3ref"</t>
  </si>
  <si>
    <t>Bei Eingabe mehrere KM-Zeilen diese bitte Komma-separiert mit anschließendem Leerzeichen eingeben (z.B. 1, 3, 40)</t>
  </si>
  <si>
    <t>Hilfsspalte</t>
  </si>
  <si>
    <t>[Eingabe] Datensatz Name aus der Stoffdatenbank</t>
  </si>
  <si>
    <t>[Erforderliche Eingabe, falls Datenbereitstellung über ein nicht anerkanntes LCA Tool erfolgt]</t>
  </si>
  <si>
    <t>[opt. Eingabe] Schichtnummer (z.B. 1)</t>
  </si>
  <si>
    <t>[Eingabe] Name der Schicht des Bauteils</t>
  </si>
  <si>
    <t>[Eingabe] Name Bauteil. Bei allen Schichten des Bauteils den Namen wiederholt eintragen</t>
  </si>
  <si>
    <t>[Eingabe optional, falls Berechnung über ein LCA Tool erfolgt] ID Bauteil (interne ID des LCA Programms).Bei allen Schichten des Bauteils die Bauteil ID wiederholt eintragen</t>
  </si>
  <si>
    <t>[Eingabe optional, falls Berechnung über ein LCA Tool erfolgt] ID Schicht (interne ID des LCA Programms)</t>
  </si>
  <si>
    <t>[optionale Eingabe aus Ökobilanztool oder wahlweise auch manuell] der Menge, falls in der Einheit siehe drop down Liste nächste Spalte</t>
  </si>
  <si>
    <t>[Eingabe] der der Einheit der Menge aus vorheriger Spalte</t>
  </si>
  <si>
    <t>[optionale manuelle Eingabe] des Volumens des Bauteils bei Massenermittlung</t>
  </si>
  <si>
    <t>[optionale Eingabe] der Länge des Bauteils</t>
  </si>
  <si>
    <t>[optionale Eingabe] der Fläche des Bauteils. Keine Relevanz für Massenermittlung</t>
  </si>
  <si>
    <t>[Eingabe] Kostengruppe nach DIN276 des Bauteils / der Schicht. Ohne Eingabe keine Anrechnung von Punkten möglich!</t>
  </si>
  <si>
    <r>
      <rPr>
        <b/>
        <sz val="8"/>
        <color theme="1"/>
        <rFont val="Arial"/>
        <family val="2"/>
      </rPr>
      <t>Falls Masse nicht vorliegt:</t>
    </r>
    <r>
      <rPr>
        <sz val="8"/>
        <color theme="1"/>
        <rFont val="Arial"/>
        <family val="2"/>
      </rPr>
      <t xml:space="preserve"> Eingabe Massenermittlung über pauschale Materialdichte bei Mehrmaterialität (Max 5 unterschiedliche Materialien)</t>
    </r>
  </si>
  <si>
    <r>
      <rPr>
        <b/>
        <sz val="8"/>
        <color theme="1"/>
        <rFont val="Arial"/>
        <family val="2"/>
      </rPr>
      <t>(Variante 2) Falls Masse nicht vorliegt</t>
    </r>
    <r>
      <rPr>
        <sz val="8"/>
        <color theme="1"/>
        <rFont val="Arial"/>
        <family val="2"/>
      </rPr>
      <t>: Eingabe Dichte für Massenermittlung.</t>
    </r>
  </si>
  <si>
    <r>
      <rPr>
        <b/>
        <sz val="8"/>
        <color theme="1"/>
        <rFont val="Arial"/>
        <family val="2"/>
      </rPr>
      <t>(Variante 2) Falls Masse nicht vorliegt</t>
    </r>
    <r>
      <rPr>
        <sz val="8"/>
        <color theme="1"/>
        <rFont val="Arial"/>
        <family val="2"/>
      </rPr>
      <t>: Eingabe Quelle, aus der die Dichte entnommen wurde (bitte als Nachweis einreichen)</t>
    </r>
  </si>
  <si>
    <r>
      <rPr>
        <b/>
        <sz val="8"/>
        <color theme="1"/>
        <rFont val="Arial"/>
        <family val="2"/>
      </rPr>
      <t xml:space="preserve"> (Variante 3) Falls Masse nicht vorliegt:</t>
    </r>
    <r>
      <rPr>
        <sz val="8"/>
        <color theme="1"/>
        <rFont val="Arial"/>
        <family val="2"/>
      </rPr>
      <t xml:space="preserve"> Eingabe Massenermittlung über pauschale Materialdichte bei Monomaterialität</t>
    </r>
  </si>
  <si>
    <t>[optionale Eingabe] Stückanzahl des Bauteils</t>
  </si>
  <si>
    <t>(Variante 1) Optionale Direkteingabe der Masse oder verfügbarer anderer Einheiten</t>
  </si>
  <si>
    <r>
      <rPr>
        <b/>
        <sz val="8"/>
        <color rgb="FFFF0000"/>
        <rFont val="Arial"/>
        <family val="2"/>
      </rPr>
      <t>(Variante 1, 2, 3) Falls Masse nicht vorliegt:</t>
    </r>
    <r>
      <rPr>
        <sz val="8"/>
        <color rgb="FFFF0000"/>
        <rFont val="Arial"/>
        <family val="2"/>
      </rPr>
      <t xml:space="preserve"> Eingabe Volumen für Massenermittlung</t>
    </r>
  </si>
  <si>
    <t>[optionale Eingabe] Dichte des Bauteils</t>
  </si>
  <si>
    <t>[Eingabe falls in der vorherigen Spalte ein Eintrag erfolgte] Dichte des Bauteils</t>
  </si>
  <si>
    <t>[optionale Eingabe] des Baumaterials</t>
  </si>
  <si>
    <t>[Ausgabe] der Dichte basierend aus dem Eintrag der vorherigen Spalte</t>
  </si>
  <si>
    <t>[Ausgabe] der Masse des Bauteils. 
1. Ohne Ausgabe Masse [-]: Vereinfachtes Verfahren bei ENV1.3 und TEC1.6
2. Mit Ausgabe der Masse [Zahlenwert]: Detailliertes Verfahren bei ENV1.3 und TEC1.6, wenn für alle Bauteile der KG eine Massenermittlung vorliegt. Falls nicht, Anwendung des vereinfachten Verfahrens</t>
  </si>
  <si>
    <t>[Ausgabe] Meldung</t>
  </si>
  <si>
    <t>[Eingabe] Qualitätsstufe</t>
  </si>
  <si>
    <t>[Eingabe] Erläuterung für wieder- oder weiterverwendete Bauteile</t>
  </si>
  <si>
    <t>[Eingabe] Erläuterung für  Bonus "Vermeidung von Materialmischung oder Materialschichtung".</t>
  </si>
  <si>
    <t>[Eingabe] Erläuterung für  Bonus "Schadstoffvermeidung".</t>
  </si>
  <si>
    <t>[Eingabe] Erläuterung für  Bonus "Zirkuläre Baukonstruktive Einbauten".</t>
  </si>
  <si>
    <t>Hilfsspalte zur Ermittlung derQS für QS1</t>
  </si>
  <si>
    <t>QS1 nur anrechenbar für KG300/400/500</t>
  </si>
  <si>
    <t>[Eingabe] Qualitätsstufe. Hinweis: QS1 ist anrechenbar für KG300/400/500</t>
  </si>
  <si>
    <t>QS1 Relevanz</t>
  </si>
  <si>
    <r>
      <t xml:space="preserve">[Eingabe] Datensatz ID aus der Stoffdatenbank
</t>
    </r>
    <r>
      <rPr>
        <sz val="8"/>
        <color rgb="FFFF0000"/>
        <rFont val="Arial"/>
        <family val="2"/>
      </rPr>
      <t>Die Eingaben in den Indikatoren werden im Ergebnis nur einberechnet, wenn hier eine ID des Datensatzes eingetragen ist</t>
    </r>
  </si>
  <si>
    <t>Bonus 4: "Verzicht auf unlösbare Verbindungen"</t>
  </si>
  <si>
    <t>Bonus 3: "Materialgerechte Baukonstruktion"</t>
  </si>
  <si>
    <t>Verzicht auf dekorative Beschichtung</t>
  </si>
  <si>
    <t>kein Einsatz solcher Produkte (=Einsatz lösbarer Verbindung)</t>
  </si>
  <si>
    <t>Verzicht</t>
  </si>
  <si>
    <t>Verzicht  z.B. Pflastersteine in der TG</t>
  </si>
  <si>
    <t>Einsatz lösbarer Abdichtungen (z.B. Abdichtungsbahnen unverklebt oder lokal verklebt)</t>
  </si>
  <si>
    <t>Verzicht auf die genannten PVC-Produkte</t>
  </si>
  <si>
    <t>&lt; 130 g/l -
Kategorie D nach RL 2004/42/EG</t>
  </si>
  <si>
    <t>&lt; 100 g/l</t>
  </si>
  <si>
    <t>DE-UZ 12a
Bei werkseitiger Beschichtung gilt alternativ: VOC &lt; 100 g/l</t>
  </si>
  <si>
    <t>VOC / SVOC / Konservierungsstoffe</t>
  </si>
  <si>
    <t>lösemittelfrei 
und 
weichmacherfrei 
und 
konservierungsmittelfrei
nach VdL-RL01 oder DE-UZ 102</t>
  </si>
  <si>
    <t>VOC, Biozide</t>
  </si>
  <si>
    <t xml:space="preserve">VOC-Definition nach RL 2004/42/EG, 528/2012/EG (Biozidverordung) </t>
  </si>
  <si>
    <t>&lt; 40 g/l
Notwendigkeit des Einsatzes von filmgeschützten Produkten begründen unter Einbeziehung der UBA Merkblätter</t>
  </si>
  <si>
    <t>TM und/oder SDB und/oder Herstellererklärung und/oder Prüfzertifikat und/oder Begründung Biozideinsatz über UBA Merkblätter (https://www.umweltbundesamt.de/dokument/merkblaetter-zur-verringerung-des-biozideinsatzes)</t>
  </si>
  <si>
    <t xml:space="preserve">Biozideinsatz bei Betondachsteinen </t>
  </si>
  <si>
    <t>Filmschutz</t>
  </si>
  <si>
    <t>Biozid</t>
  </si>
  <si>
    <t>Filmschutz mit verkapselten Wirkstoffen</t>
  </si>
  <si>
    <t>kein Biozideinsatz. 
Schutz durch konstruktive Maßnahmen (z.B. Verhinderung der Wasserspeicherung oder Depotspeicherung )</t>
  </si>
  <si>
    <t xml:space="preserve">GISCODE 
D1, ZP1, CP1, CP2, CP3, RU 0,5, RU 1, RE05, RE10, RE20 oder RE30 oder RS10
</t>
  </si>
  <si>
    <r>
      <t>GISCODE
D1, ZP1, CP1, CP2, CP3, RU 0,5, RU 1, RE05, RE10, RE20 oder RE30
oder RS10
und
EMICODE EC1</t>
    </r>
    <r>
      <rPr>
        <vertAlign val="superscript"/>
        <sz val="10"/>
        <color theme="1"/>
        <rFont val="Arial"/>
        <family val="2"/>
      </rPr>
      <t>PLUS</t>
    </r>
    <r>
      <rPr>
        <sz val="11"/>
        <color theme="1"/>
        <rFont val="Calibri"/>
        <family val="2"/>
        <scheme val="minor"/>
      </rPr>
      <t xml:space="preserve">
oder
DE-UZ 113</t>
    </r>
  </si>
  <si>
    <t>Naturstein- und  Betonwerksteinbodenbeläge und Terrazzo</t>
  </si>
  <si>
    <t>Lösemittelgehalt &lt; 5 %
und 
Keine kennzeichnungspflichtigen Stoffe</t>
  </si>
  <si>
    <t>Verklebungen und Abdichtungen im Innenraum
nicht betrachtet werden hier die Bereiche Glasbau, Fassade und Brandschutz</t>
  </si>
  <si>
    <t>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t>
  </si>
  <si>
    <t>GISCODE, EMICODE</t>
  </si>
  <si>
    <t>Wasserverdünnbare Produkte 
&lt; 140 g/l 
Ausnahme: Für Metalliceffektlacke nur wasserverdünnbare Produkte</t>
  </si>
  <si>
    <t>GISCODE Ö10, Ö10+, Ö10/DD+, Ö20, Ö20+, Ö40, Ö40+ oder Ö40/DD+</t>
  </si>
  <si>
    <t>GISCODE Ö10+, Ö10/DD+ oder Ö20+</t>
  </si>
  <si>
    <t>GISCODE Ö10+ oder Ö10/DD+ 
und 
Emicode EC1+</t>
  </si>
  <si>
    <t>Keine Verwendung von Bioziden Wirkstoffen im Innenraum mit Ausnahme von Topfkonservierungen
Ausnahme: Fenster nur mit verkehrsfähigen Biozidprodukten nach 528/2012/EG</t>
  </si>
  <si>
    <t xml:space="preserve">Bahnenförmige Abdichtungen </t>
  </si>
  <si>
    <t>Abdichtungsbahnen</t>
  </si>
  <si>
    <t>Methylchlorphenoxypropionsäure (MCPP) "Mecoprop"</t>
  </si>
  <si>
    <t>Austrag nach DIN CEN/TS 16637-2:2014-11</t>
  </si>
  <si>
    <t>&lt;= 1 mg/m² oder kein Einsatz von MCPP-Verbindungen
Bei Gründächern &lt;= 47 mg/m²</t>
  </si>
  <si>
    <t>&lt;= 1 mg/m² oder kein Einsatz von MCPP-Verbindungen</t>
  </si>
  <si>
    <t>Herstellererklärung und/oder Hersteller bestätigt die Anforderung "MCPP-Verbindungen
Bei Gründächern &lt;= 47 mg/m²" mit Hinweis auf das DIBt Gutachten Nr. G-101-18-0008 für Bitumendachbahnen (Wurzelschutzbahn)</t>
  </si>
  <si>
    <t>Wasserführende oder mit Regenwasser regelmäßig benetzte Konstruktionen am Gebäude</t>
  </si>
  <si>
    <t>Bleiabtrag aus verzinktem Stahl</t>
  </si>
  <si>
    <t>Blei</t>
  </si>
  <si>
    <t>&gt;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t>
  </si>
  <si>
    <r>
      <t xml:space="preserve">Nachweis über Herstellererklärung zum Bleigehalt des Zinküberzugs (Bleigehalt &lt; 0,1 %)
oder
Nachweis über Herstellererklärung zum Bleigehalt im Zinkbad (Bleigehalt &lt; 0,2 %; </t>
    </r>
    <r>
      <rPr>
        <vertAlign val="superscript"/>
        <sz val="10"/>
        <color theme="1"/>
        <rFont val="Arial"/>
        <family val="2"/>
      </rPr>
      <t>1</t>
    </r>
    <r>
      <rPr>
        <sz val="11"/>
        <color theme="1"/>
        <rFont val="Calibri"/>
        <family val="2"/>
        <scheme val="minor"/>
      </rPr>
      <t xml:space="preserve">Abreicherungsfaktor Überzug/Zinkbad 0,5)
</t>
    </r>
    <r>
      <rPr>
        <vertAlign val="superscript"/>
        <sz val="10"/>
        <color theme="1"/>
        <rFont val="Arial"/>
        <family val="2"/>
      </rPr>
      <t>1</t>
    </r>
    <r>
      <rPr>
        <sz val="11"/>
        <color theme="1"/>
        <rFont val="Calibri"/>
        <family val="2"/>
        <scheme val="minor"/>
      </rPr>
      <t>Quelle Abreichungsfaktor: Feuerverzinken von Stückgut, Schulz &amp; Thiele, 2. Auflage, 2012, Leutze Verlag, S. 88, Tabelle 16</t>
    </r>
  </si>
  <si>
    <t xml:space="preserve">Alle relevanten 
Bauteile
und 
Bauprodukte
</t>
  </si>
  <si>
    <t>XPS in Fassadenanwendungen, Resolplatten</t>
  </si>
  <si>
    <t xml:space="preserve">a)
Dämmstoffe der Haustechnik (Wasserleitungen, Heizungsrohre, Kälterohre und Lüftungskanäle),
Wandbeläge (Glasfasertapeten, Malervlies, Dekorvliese, etc.)
b)
Polyethylen (PE) Dampfbrems-/Sperr-folien an Außenwand und Dach
</t>
  </si>
  <si>
    <t xml:space="preserve">a)
Chlorparaffine (vgl. Definition), Polybromierte Biphenyle (PBB) und Diphenylether (PBDE) und SVHC
b)
Antimontrioxid
</t>
  </si>
  <si>
    <t>a)
Beschränkung nach POP-VO und SVHC der REACHKandidatenliste sowie langkettige Chlorparaffine
b)
REACH VO</t>
  </si>
  <si>
    <t xml:space="preserve">a)
Chlorparaffine (SCCPs + MCCPs + LCCPs) &lt; 0,1 %
und
PBB&lt; 0,1 %
und
PBDE&lt; 0,1 %
und
SVHC &lt; 0,1 %
Ausnahmeregelung: Bei Baustoffklassen "schwer entflammbar" werden Dämmstoffe mit langkettigen CP (LCCP) toleriert
b)
Antimontrioxid &lt; 0,1 %
</t>
  </si>
  <si>
    <t>a)
Chlorparaffine (SCCPs + MCCPs + LCCPs) &lt; 0,1 %
und
PBB&lt; 0,1 %
und
PBDE&lt; 0,1 %
und
SVHC &lt; 0,1 %
b)
Antimontrioxid &lt; 0,1 %</t>
  </si>
  <si>
    <t>a)
TM und/oder Herstellerklärung „Keine Chlorparaffine, keine Polybromierte Biphenyle, keine Polybromierten Diphenylether und keine SVHC &gt; 0,1 %“
b)
Herstellererklärung</t>
  </si>
  <si>
    <r>
      <t xml:space="preserve">QS3-QS4: Wandbeläge, </t>
    </r>
    <r>
      <rPr>
        <sz val="10"/>
        <rFont val="Arial"/>
        <family val="2"/>
      </rPr>
      <t>Wandbekleidungen</t>
    </r>
    <r>
      <rPr>
        <sz val="11"/>
        <color theme="1"/>
        <rFont val="Calibri"/>
        <family val="2"/>
        <scheme val="minor"/>
      </rPr>
      <t xml:space="preserve">, </t>
    </r>
    <r>
      <rPr>
        <sz val="10"/>
        <rFont val="Arial"/>
        <family val="2"/>
      </rPr>
      <t>Deckenbekleidungen,</t>
    </r>
    <r>
      <rPr>
        <sz val="11"/>
        <color theme="1"/>
        <rFont val="Calibri"/>
        <family val="2"/>
        <scheme val="minor"/>
      </rPr>
      <t xml:space="preserve"> Kabelummantelungen
QS4: Wandbeläge, Wandbekleidungen, </t>
    </r>
    <r>
      <rPr>
        <sz val="10"/>
        <rFont val="Arial"/>
        <family val="2"/>
      </rPr>
      <t xml:space="preserve">Deckenbekleidungen, </t>
    </r>
    <r>
      <rPr>
        <sz val="11"/>
        <color theme="1"/>
        <rFont val="Calibri"/>
        <family val="2"/>
        <scheme val="minor"/>
      </rPr>
      <t>Kabelummantelungen, Kunststofffensterprofile, Lichtkuppelaufsatzkränze,
Kunststofftüren</t>
    </r>
  </si>
  <si>
    <t>Bauteile wie QS3 und zusätzlich für Kunststofffensterprofile, Lichtkuppelaufsatzkränze und Kunststofftüren: SVHC ≤ 0,1 %</t>
  </si>
  <si>
    <t>Zellulosedämmstoffe</t>
  </si>
  <si>
    <t>Beschichtete und unbeschichtete Holzwerkstoffe: Spanplatten, Tischlerplatten, Furnierplatten, Faserplatten</t>
  </si>
  <si>
    <t xml:space="preserve">Formaldehyd
≤ 0,10 ppm 
(entspricht 0,124 mg/m³) 
</t>
  </si>
  <si>
    <t>DE-UZ 76
oder 
Formaldehyd
≤ 0,08 ppm (entspricht 0,103 mg/m³)</t>
  </si>
  <si>
    <t>Formaldehyd            
≤ 0,10 ppm 
(entspricht 0,124 mg/m3)</t>
  </si>
  <si>
    <t xml:space="preserve">Formaldehyd            
≤ 0,10 ppm 
(entspricht 0,124 mg/m3) </t>
  </si>
  <si>
    <t>5b</t>
  </si>
  <si>
    <t>31b</t>
  </si>
  <si>
    <t>34.2</t>
  </si>
  <si>
    <t>47c</t>
  </si>
  <si>
    <t>a)
Chlorparafine
POP-VO
REACH-Kandidatenliste
b) -</t>
  </si>
  <si>
    <t>Q1 bis Q2 entspricht E1-Qualität gemäß harmonisierter Normen</t>
  </si>
  <si>
    <t>Betondachsteine</t>
  </si>
  <si>
    <t>verzinkter Stahl</t>
  </si>
  <si>
    <t>Resolplatten und XPS in Fassadenanwendungen</t>
  </si>
  <si>
    <t>Deckenbekleidung (z.B. Tapete)</t>
  </si>
  <si>
    <t>BAUTEIL:Bahnenförmige Abdichtungen 
BEREICH:Abdichtungsbahnen</t>
  </si>
  <si>
    <t>BAUTEIL:Kunstschaum-Dämmstoffe für Gebäude und Haustechnik
BEREICH:XPS in Fassadenanwendungen, Resolplatten</t>
  </si>
  <si>
    <t>BAUTEIL:Wasserführende oder mit Regenwasser regelmäßig benetzte Konstruktionen am Gebäude
BEREICH:Bleiabtrag aus verzinktem Stahl</t>
  </si>
  <si>
    <t>verzinkter_Stahl</t>
  </si>
  <si>
    <t>BAUTEIL:Biozideinsatz bei Betondachsteinen 
BEREICH:Filmschutz</t>
  </si>
  <si>
    <t>Resolplatten_und_XPS_in_Fassadenanwendungen</t>
  </si>
  <si>
    <t>BAUTEIL:Biozid und flammhemmend ausgerüstete Bauprodukte (Erzeugnisse)
BEREICH:Zellulosedämmstoffe</t>
  </si>
  <si>
    <t>GISCODE
D1, ZP1, CP1, CP2, CP3, RU 0,5, RU 1, RE05, RE10, RE20 oder RE30
oder RS10
und
EMICODE EC1PLUS
oder
DE-UZ 113</t>
  </si>
  <si>
    <t>BAUTEIL:Naturstein- und  Betonwerksteinbodenbeläge und Terrazzo
BEREICH:Nicht filmbildende Imprägnierungen im Innenbereich (z. B. Natursteinimprägnierungen, Sandsteinverfestiger)</t>
  </si>
  <si>
    <t>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t>
  </si>
  <si>
    <t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t>
  </si>
  <si>
    <t>BAUTEIL:Erzeugnisse aus Kunststoffen (PVC)
BEREICH:QS3-QS4: Wandbeläge, Wandbekleidungen, Deckenbekleidungen, Kabelummantelungen
QS4: Wandbeläge, Wandbekleidungen, Deckenbekleidungen, Kabelummantelungen, Kunststofffensterprofile, Lichtkuppelaufsatzkränze,
Kunststofftüren</t>
  </si>
  <si>
    <t>KG362_Lichtkuppeln</t>
  </si>
  <si>
    <t>Abdichtungsbahnen (auch bei Gruendaechern)</t>
  </si>
  <si>
    <t>- Zementaere Daemmstoffkleber
- mechanische Befestigungsmittel
- …</t>
  </si>
  <si>
    <t>KG363_Dachbelaege</t>
  </si>
  <si>
    <t>Betrachtungsrahmen der relevanten Zeile gemaeß ENV1.2 Kriterienmatrix</t>
  </si>
  <si>
    <t>Daemmung</t>
  </si>
  <si>
    <t>nur Resolplatten bei Kunstschaumdaemmstoffe</t>
  </si>
  <si>
    <t>- Mineralfaserwolle
- Schaumglas
- Draen- und Wasserspeicherelemente aus Hartschaum
- …</t>
  </si>
  <si>
    <t>Verklebung Daemmung</t>
  </si>
  <si>
    <t xml:space="preserve">Dispersionsdaemmstoffkleber </t>
  </si>
  <si>
    <t>Beschichtungen Stahltraeger</t>
  </si>
  <si>
    <t>Zellulosedaemmung</t>
  </si>
  <si>
    <t>Dispersionsdaemmstoffkleber</t>
  </si>
  <si>
    <t>Perimeterdaemmung</t>
  </si>
  <si>
    <t>textile Bodenbelaege</t>
  </si>
  <si>
    <t>Innendaemmung</t>
  </si>
  <si>
    <t xml:space="preserve">- Mineralische Innendaemmung
- Daemmstoffkleber: dispersions-, zementaer-, SMP-Basis
- …
</t>
  </si>
  <si>
    <t>Paneelverkleidungen aus Holzwerkstoffen und Vertaefelungen</t>
  </si>
  <si>
    <t>Montageschaeume im Innenausbau</t>
  </si>
  <si>
    <t>Montageschaeume</t>
  </si>
  <si>
    <t>Dichtstoffe an / unter Fensterbaenke (z.B.: Silikon, SMP)</t>
  </si>
  <si>
    <t>KG332_Nichttragende Außenwaende</t>
  </si>
  <si>
    <t>Daemmung an unbeheitzte / niedrig beheitzte Raeume</t>
  </si>
  <si>
    <t>- Gipskarton + Beschichtung
- Daemmungen der Innenwaende
- Zementbasierte Platten
- Metallunterkonstruktion
- Fliesen
- Glasbausteine, Glaspaneele
- Dichtstoffe im Glasbau
- …</t>
  </si>
  <si>
    <t>KG341_Tragende Innenwaende</t>
  </si>
  <si>
    <t>- Beton inkl. Zuschlagstoffe
- Verdunstungsschutz Betonoberflaechen
- Verklebung von Verschlusskonen von Beton
- …</t>
  </si>
  <si>
    <t>KG353_Deckenbelaege</t>
  </si>
  <si>
    <t>Beschichtung Holzoberflaechen innen, z.B. Parkett</t>
  </si>
  <si>
    <t>Linoleum (Nur Emissions-Nachweis der werkseitig aufgebrachten PU-basierten Oberflaechenbeschichtung notwendig)</t>
  </si>
  <si>
    <t>Textile Bodenbelaege</t>
  </si>
  <si>
    <t>Mineralische, kunststoffmodifizierte Dichtschlaemme (z.B. Sprinklertanks) zur Abdichtung</t>
  </si>
  <si>
    <t>OS Oberflaechenbeschichtung</t>
  </si>
  <si>
    <t>- Fahrbahnmarkierungen
- Alle Dichtstoffe und Kleber außerhalb der OS Beschichtung
- Wand-, Decken, Saeulenfarben
- Saeulenschutz
- Pfastersteine und andere Belegungen</t>
  </si>
  <si>
    <t>Daemmung der Kellerdecke</t>
  </si>
  <si>
    <t>Verklebung mit Montageschaeume</t>
  </si>
  <si>
    <t>Verklebung mit Dispersionsdaemmstoffkleber</t>
  </si>
  <si>
    <t>Montageschaeume in befestigender Funktion im Innenausbau</t>
  </si>
  <si>
    <t>KG420_Waerme</t>
  </si>
  <si>
    <t>Waermeleitungen</t>
  </si>
  <si>
    <t>Brandschutz Kunstschaumdaemmstoffe</t>
  </si>
  <si>
    <t>Verklebung der Daemmung</t>
  </si>
  <si>
    <t>KG434_Kaelte</t>
  </si>
  <si>
    <t>Kaelteleitungen</t>
  </si>
  <si>
    <t>Kaelteleitungen: Beschichtung (bau- und werkseitig)</t>
  </si>
  <si>
    <t>PMMA Fluessigkunststoffe bei Durchdringungen (z.B. der TGA)</t>
  </si>
  <si>
    <t>- Abdichtungen bei Durchdringungen nicht aus PMMA Fluessigkunststoffen
- …</t>
  </si>
  <si>
    <t>Montageschaeume bei der Verklebung fuer Daemmstoffe</t>
  </si>
  <si>
    <t>PU-Daemmstoffkleber bei der Verklebung fuer Daemmstoffe</t>
  </si>
  <si>
    <t>PMMA Fluessigkunststoffabdichtungen bei aufgehenden Bauteilen (z.B. Terassen, Balkone)</t>
  </si>
  <si>
    <t>PU/SMP-Kleber (nur fuer Luftdichtheit)</t>
  </si>
  <si>
    <t>Gruendung, Perimeter</t>
  </si>
  <si>
    <t>PMMA Fluessigkunststoffe zur Abdichtung am Wandsockel/Perimeterberich</t>
  </si>
  <si>
    <t>KG322_Flachgruendung und Bodenplatten</t>
  </si>
  <si>
    <t>KG325_Gruendung:Abdichtung  und Bekleidung</t>
  </si>
  <si>
    <t>KG324_Gruendungsbelaege</t>
  </si>
  <si>
    <t>Rissueberbrueckende Dichtstoffe</t>
  </si>
  <si>
    <t>Dichtstoffe beim uebergang Fassade zum Trockenbau</t>
  </si>
  <si>
    <t>Dichtmassen, Kleber (Acryl, Silikon fuer Anschlussfugen Decken, Waende, Fassade, Fliesen, etc.)</t>
  </si>
  <si>
    <t>KG334_Außentueren und Außenfenster</t>
  </si>
  <si>
    <t>Tuerblaetter und Zargen</t>
  </si>
  <si>
    <t>- Realisierung der Luftdichtigkeit mit Kompriband inkl der dafuer lokal aufgebrachten Grundierungen
- Dichtstoffe im Glasbau und Dichtprofile zwischen Rahmen und Verglasung
- Glas
- Kunststoffolien (auch PVC Folien)
- Naegel, Schrauben, Klemmen etc
- Innenliegender Blendschutz
- Sonnenschutzlamellen außen
- …</t>
  </si>
  <si>
    <t>KG333_Außenstuetzen</t>
  </si>
  <si>
    <t>KG343_Innenstuetzen</t>
  </si>
  <si>
    <t xml:space="preserve">- Realisierung der Luftdichtigkeit mit Kompriband inkl der dafuer lokal aufgebrachten Grundierungen
- Kunststoffolien (auch PVC Folien)
- Kunststoffschuerzen
- Verkabelungen
- Verzinkte Oberflaechen
- …
</t>
  </si>
  <si>
    <t>PU-Systemkleber fuer Trockenbauplatten (z.B. bei Nasszellen)</t>
  </si>
  <si>
    <t>KG344_Innentueren / Innenfenster</t>
  </si>
  <si>
    <t xml:space="preserve">- Fenster- und Tuerglas
- Dichtstoffe im Glasbau und Dichtprofile zwischen Rahmen und Verglasung
- Kunststoffbeschichtung und HPL-Beschichtung von Tuerblaetter und Zargen
- Naegel, Schrauben, Klemmen etc
- Tuereinbauteile: Druecker, Baender, OTS, etc.
- Mineralische Tuerblatteinlagen (z.B. bei Stahlblechtueren)
- …
</t>
  </si>
  <si>
    <t>Stuetzenkleber und Stuetzensicherungskleber</t>
  </si>
  <si>
    <t>PU-Systemkleber fuer Trockenbauplatten</t>
  </si>
  <si>
    <t>PMMA Fluessigkunststoffabdichtungen bei Anschluesse an Terrassen und/oder Abdichtungen bei Kuechen</t>
  </si>
  <si>
    <t>- Estrich inkl. Zusatzstoffe
- Trockenbauplatten z.B. Gipskartonplatten oder Gipsfaserplatten
- Markierungen in der Garage
- KunststoffHolz Verbundstoffe  auf der Terrasse (Nur die Beschichtung waere relevant nach Zeile 30)
- Klebebaender
- Trittschalldaemmung (prozessbedingt grundsaetzlich mit Pentan geschaeumt)
- Estrich-Randdaemmstreifen
- Estrich-Folien aus PE / PU
- Zement-/Anhydrit-Estrich
- Estrichzusaetze (Beschleuniger, Verfluessiger)
- …</t>
  </si>
  <si>
    <t xml:space="preserve">- Daemmstoffe / Daemmhuelsen aus Mineralfaserwolle, Schaumglas
- …
</t>
  </si>
  <si>
    <t>Kaeltemittel bei Kuehlanlagen / TGA / Splitgeraete</t>
  </si>
  <si>
    <t>KG430_Lueftungskanaele</t>
  </si>
  <si>
    <t>Dichtstoffe an den Stoßfugen der Lueftungskanaele</t>
  </si>
  <si>
    <t>Brandschutzcoating fuer Kabel</t>
  </si>
  <si>
    <t>- Sprinklerbeschichtungen
- Beschichtungen bei Aufzugskabinen und Portalen, Aufzugsmotoren, Schaltschraenke, Revi-Klappen etc
- Kunststoffrohre fuer Abwasser (Grundleitungen)
- Daemmungen in Geraeten
- Lampen: Beschichtung von Lampen, gesamtes Innenleben und Stromkabel
- Lichtschalter und Steckdosen aus Kunststoff
- Leerrohre fuer Elektro
- Kabelkanaele, Kabelrinnensystem
- Verkabelungen von fertigen Bauteilen (wie Sektionaltore, Aufzuege, etc.)
- Weitere Verkabelungen im Innenausbau durch Mieter (Netzkabel, Kabel von Standleuchten, PC, Server, Kuechengeraete, etc.)
- PVC Ummantelungen von Rohrisolierungen (z.B. im Bereich Sanitaer)
- Klebebaender
- Montageschaeume
- Rohrleitung (Beschichtungen und Daemmungen sind ggf betrachtungsrlevant)
- Formteile
- Zaehlerkasten
- …</t>
  </si>
  <si>
    <t>Kalt verarbeitbare Bitumenabdichtung und bituminoese Voranstriche</t>
  </si>
  <si>
    <t>Schaloel</t>
  </si>
  <si>
    <t>- Kunststoffolien (auch PVC Folien)
- Weitere Dichtstoffe nicht in der Funktion zur Luftdichtigkeit
- Beton inkl. Zuschlagstoffe
- Verdunstungsschutz Betonoberflaechen
- Verklebung von Verschlusskonen von Beton
- Gitterroste
- Schutzmatten aus Gummigranulat
- Gruendachzubehoer / - bauteile aus Kunstoffe wie z.B.: Schutz-, Draenage und Trennvliese, Substrate
- Montageschaeume z.B. als Fuellstoffe im Rohbau
- ...</t>
  </si>
  <si>
    <t xml:space="preserve">- Mineralische Tragstruktur: Beton, Ziegeln, etc.
- Moertel
- Beton inkl. Zuschlagstoffe, Verdunstungsschutz Betonoberflaechen
- Verklebung von Verschlusskonen von Beton
- Montageschaeume z.B. als Fuellstoffe im Rohbau
- Graffitischutz
- Hydrophobierung
- …
</t>
  </si>
  <si>
    <t>Bei erhoehten Anforderungen: Sperranstriche und Abdichtungen unter Fliesen</t>
  </si>
  <si>
    <t>Klebstoffe unter der Belegung (auch Fliesenkleber oder ggf Dickbettmoertel bei Naturstein)</t>
  </si>
  <si>
    <t>Fugenmoertel bei Fliesen und Naturstein</t>
  </si>
  <si>
    <t>Abdichtungen unter Fliesen mit erhoehten Anforderungen</t>
  </si>
  <si>
    <t>- Mineralische Tragstruktur: Beton, Mauersteine, etc. 
- Beton inkl. Zuschlagstoffe, Verdunstungsschutz Betonoberflaechen
- Moertel
- Graffitischutz
- Hydrophobierung
- …</t>
  </si>
  <si>
    <t>Kalt verarbeitbare Bitumenabdichtung und bituminoese Voranstriche innen z.B. zur Abdichtung bei nicht unterkellerten Bodenplatten</t>
  </si>
  <si>
    <t>Dichtmasse / Fugenkleber Plattenstoeße auf SMP-Basis</t>
  </si>
  <si>
    <t>Fugenkleber Plattenstoeße auf PU-Basis</t>
  </si>
  <si>
    <t>Impraegnierung Naturstein- und Betonwerksteinboeden und Terrazzo</t>
  </si>
  <si>
    <t>KG600_Moebel Innenausbau</t>
  </si>
  <si>
    <t>Grundsaetzlich sind Moebel fuer den Innenausbau nur in dem Nutzungsprofil „Innenraeume“ ueber Anlage 2 (Kriterienmatrix Moebel) zu bewerten.</t>
  </si>
  <si>
    <t>- Einbaukuechen: Moebel, Waschbecken, Elektrogeraete inkl Befestigungsmittel, Beschichtungen, Verrohrungen, Verkabelungen, Kleber und Dichtstoffe
- Produkte im Sanitaerbereich wie Wanne, Duschkabine, Waschbecken, Elektrogeraete, Moebel inkl Befestigungsmittel, Beschichtungen, Verrohrungen, Verkabelungen, Kleber und Dichtstoffe
- …</t>
  </si>
  <si>
    <t>Kalt_verarbeitbare_Bitumenabdichtung_und_bituminoese_Voranstriche</t>
  </si>
  <si>
    <t>KG363_DachbelaegeKalt_verarbeitbare_Bitumenabdichtung_und_bituminoese_Voranstriche</t>
  </si>
  <si>
    <t>KG363_DachbelaegeKalt_verarbeitbare_Bitumenvoranstriche</t>
  </si>
  <si>
    <t>Abdichtungsbahnen_auch_bei_Gruendaechern</t>
  </si>
  <si>
    <t>KG363_DachbelaegeAbdichtungsbahnen_auch_bei_Gruendaechern</t>
  </si>
  <si>
    <t>nur_Resolplatten_bei_Kunstschaumdaemmstoffe</t>
  </si>
  <si>
    <t>Verklebung_Daemmung</t>
  </si>
  <si>
    <t>Dispersionsdaemmstoffkleber_</t>
  </si>
  <si>
    <t>KG363_DachbelaegeVerklebung_DaemmungDispersionsdaemmstoffkleber_</t>
  </si>
  <si>
    <t>PMMA_Fluessigkunststoffe_bei_Durchdringungen_zB_der_TGA</t>
  </si>
  <si>
    <t>KG363_DachbelaegePMMA_Fluessigkunststoffe_bei_Durchdringungen_zB_der_TGA</t>
  </si>
  <si>
    <t>KG363_DachbelaegeBetondachsteine</t>
  </si>
  <si>
    <t>KG363_DachbelaegeWeitere_nicht_relevante_Produkte</t>
  </si>
  <si>
    <t>Beschichtungen_Stahltraeger</t>
  </si>
  <si>
    <t>Montageschaeume_bei_der_Verklebung_fuer_Daemmstoffe</t>
  </si>
  <si>
    <t>PU_Daemmstoffkleber_bei_der_Verklebung_fuer_Daemmstoffe</t>
  </si>
  <si>
    <t>PMMA_Fluessigkunststoffabdichtungen_bei_aufgehenden_Bauteilen_zB_Terassen_Balkone</t>
  </si>
  <si>
    <t>KG335_Außenwandbekleidungen_außenPMMA_Fluessigkunststoffabdichtungen_bei_aufgehenden_Bauteilen_zB_Terassen_Balkone</t>
  </si>
  <si>
    <t>PUSMP_Kleber_nur_fuer_Luftdichtheit</t>
  </si>
  <si>
    <t>KG335_Außenwandbekleidungen_außenPUSMP_Kleber_nur_fuer_Luftdichtheit</t>
  </si>
  <si>
    <t>Gruendung_Perimeter</t>
  </si>
  <si>
    <t>KG335_Außenwandbekleidungen_außenGruendung_PerimeterSchaloel</t>
  </si>
  <si>
    <t>KG335_Außenwandbekleidungen_außenGruendung_PerimeterDichtstoffe_zur_Luftdichtigkeit_bei_Betonfertigbauteile_bau__und_werkseitig</t>
  </si>
  <si>
    <t>KG335_Außenwandbekleidungen_außenGruendung_PerimeterPerimeterdaemmungnur_Resolplatten_bei_Kunstschaumdaemmstoffe</t>
  </si>
  <si>
    <t>KG335_Außenwandbekleidungen_außenGruendung_PerimeterKalt_verarbeitbare_Bitumenabdichtung_und_bituminoese_Voranstriche</t>
  </si>
  <si>
    <t>KG335_Außenwandbekleidungen_außenGruendung_PerimeterAbdichtungsbahnen</t>
  </si>
  <si>
    <t>PMMA_Fluessigkunststoffe_zur_Abdichtung_am_WandsockelPerimeterberich</t>
  </si>
  <si>
    <t>KG335_Außenwandbekleidungen_außenGruendung_PerimeterPMMA_Fluessigkunststoffe_zur_Abdichtung_am_WandsockelPerimeterberich</t>
  </si>
  <si>
    <t>KG322_Flachgruendung_und_Bodenplatten</t>
  </si>
  <si>
    <t>KG322_Flachgruendung_und_BodenplattenDichtstoffe_zur_Luftdichtigkeit_bei_Betonfertigbauteile_bau__und_werkseitig</t>
  </si>
  <si>
    <t>KG325_Gruendung_Abdichtung__und_Bekleidung</t>
  </si>
  <si>
    <t>KG325_Gruendung_Abdichtung__und_BekleidungPerimeterdaemmungnur_Resolplatten_bei_Kunstschaumdaemmstoffe</t>
  </si>
  <si>
    <t>KG325_Gruendung_Abdichtung__und_BekleidungKalt_verarbeitbare_Bitumenabdichtung_und_bituminoese_Voranstriche</t>
  </si>
  <si>
    <t>KG325_Gruendung_Abdichtung__und_BekleidungPMMA_Abdichtungen</t>
  </si>
  <si>
    <t>KG324_GruendungsbelaegeEstrichrissharze</t>
  </si>
  <si>
    <t>Bei_erhoehten_Anforderungen__Sperranstriche_und_Abdichtungen_unter_Fliesen</t>
  </si>
  <si>
    <t>Klebstoffe_unter_der_Belegung_auch_Fliesenkleber_oder_ggf_Dickbettmoertel_bei_Naturstein</t>
  </si>
  <si>
    <t>Fugenmoertel_bei_Fliesen_und_Naturstein</t>
  </si>
  <si>
    <t>textile_Bodenbelaege</t>
  </si>
  <si>
    <t>Rissueberbrueckende_Dichtstoffe</t>
  </si>
  <si>
    <t>KG336_Außenwandbekleidungen_innenInnendaemmungnur_Resolplatten_bei_Kunstschaumdaemmstoffe</t>
  </si>
  <si>
    <t>Dichtstoffe_beim_uebergang_Fassade_zum_Trockenbau</t>
  </si>
  <si>
    <t>KG336_Außenwandbekleidungen_innenDichtstoffe_beim_uebergang_Fassade_zum_Trockenbau</t>
  </si>
  <si>
    <t>Abdichtungen_unter_Fliesen_mit_erhoehten_Anforderungen</t>
  </si>
  <si>
    <t>KG336_Außenwandbekleidungen_innenAbdichtungen_unter_Fliesen_mit_erhoehten_Anforderungen</t>
  </si>
  <si>
    <t>Paneelverkleidungen_aus_Holzwerkstoffen_und_Vertaefelungen</t>
  </si>
  <si>
    <t>Dichtmassen_Kleber_Acryl_Silikon_fuer_Anschlussfugen_Decken_Waende_Fassade_Fliesen_etc</t>
  </si>
  <si>
    <t>KG336_Außenwandbekleidungen_innenDichtmassen_Kleber_Acryl_Silikon_fuer_Anschlussfugen_Decken_Waende_Fassade_Fliesen_etc</t>
  </si>
  <si>
    <t>Montageschaeume_im_Innenausbau</t>
  </si>
  <si>
    <t>KG334_Außentueren_und_Außenfenster</t>
  </si>
  <si>
    <t>Tuerblaetter_und_Zargen</t>
  </si>
  <si>
    <t>KG334_Außentueren_und_AußenfensterTuerblaetter_und_ZargenMontageschaeume</t>
  </si>
  <si>
    <t>KG334_Außentueren_und_AußenfensterFensterbankNatursteinbeschichtung</t>
  </si>
  <si>
    <t>Dichtstoffe_an__unter_Fensterbaenke_zB__Silikon_SMP</t>
  </si>
  <si>
    <t>KG334_Außentueren_und_AußenfensterFensterbankDichtstoffe_an__unter_Fensterbaenke_zB__Silikon_SMP</t>
  </si>
  <si>
    <t>KG334_Außentueren_und_AußenfensterWeitere_nicht_relevante_Produkte</t>
  </si>
  <si>
    <t>KG332_Nichttragende_Außenwaende</t>
  </si>
  <si>
    <t>KG333_AußenstuetzenBetonkontakt_Aufbrennsperre</t>
  </si>
  <si>
    <t>KG333_AußenstuetzenAußenwandfarbe</t>
  </si>
  <si>
    <t>KG343_InnenstuetzenBetonkontakt_Aufbrennsperre</t>
  </si>
  <si>
    <t>KG343_InnenstuetzenSpachtelung</t>
  </si>
  <si>
    <t>KG343_InnenstuetzenDekorative_Innenwandfarbe_inkl_Grundierung</t>
  </si>
  <si>
    <t>Daemmung_an_unbeheitzte__niedrig_beheitzte_Raeume</t>
  </si>
  <si>
    <t>KG345_InnenwandbekleidungenDaemmung_an_unbeheitzte__niedrig_beheitzte_Raeumenur_Resolplatten_bei_Kunstschaumdaemmstoffe</t>
  </si>
  <si>
    <t>PU_Systemkleber_fuer_Trockenbauplatten_zB_bei_Nasszellen</t>
  </si>
  <si>
    <t>KG345_InnenwandbekleidungenPU_Systemkleber_fuer_Trockenbauplatten_zB_bei_Nasszellen</t>
  </si>
  <si>
    <t>KG345_InnenwandbekleidungenMontageschaeume_im_Innenausbau</t>
  </si>
  <si>
    <t>KG341_Tragende_Innenwaende</t>
  </si>
  <si>
    <t>KG341_Tragende_InnenwaendeDichtstoffe_zur_Luftdichtigkeit_bei_Betonfertigbauteile_bau__und_werkseitig</t>
  </si>
  <si>
    <t>KG341_Tragende_InnenwaendeWeitere_nicht_relevante_Produkte</t>
  </si>
  <si>
    <t>KG344_Innentueren__Innenfenster</t>
  </si>
  <si>
    <t>KG344_Innentueren__InnenfensterTuerblaetter_und_ZargenMontageschaeume</t>
  </si>
  <si>
    <t>KG344_Innentueren__InnenfensterFensterrahmenMontageschaeume</t>
  </si>
  <si>
    <t>KG344_Innentueren__InnenfensterWeitere_nicht_relevante_Produkte</t>
  </si>
  <si>
    <t>Kalt_verarbeitbare_Bitumenabdichtung_und_bituminoese_Voranstriche_innen_zB_zur_Abdichtung_bei_nicht_unterkellerten_Bodenplatten</t>
  </si>
  <si>
    <t>KG353_DeckenbelaegeKalt_verarbeitbare_Bitumenabdichtung_und_bituminoese_Voranstriche_innen_zB_zur_Abdichtung_bei_nicht_unterkellerten_Bodenplatten</t>
  </si>
  <si>
    <t>KG353_DeckenbelaegeEstrichrissharze</t>
  </si>
  <si>
    <t>KG353_DeckenbelaegeDoppel_oder_HohlbodenStaubbindende_Beschichtungen</t>
  </si>
  <si>
    <t>Stuetzenkleber_und_Stuetzensicherungskleber</t>
  </si>
  <si>
    <t>KG353_DeckenbelaegeDoppel_oder_HohlbodenStuetzenkleber_und_Stuetzensicherungskleber</t>
  </si>
  <si>
    <t>Dichtmasse__Fugenkleber_Plattenstoeße_auf_SMP_Basis</t>
  </si>
  <si>
    <t>KG353_DeckenbelaegeDoppel_oder_HohlbodenDichtmasse__Fugenkleber_Plattenstoeße_auf_SMP_Basis</t>
  </si>
  <si>
    <t>Fugenkleber_Plattenstoeße_auf_PU_Basis</t>
  </si>
  <si>
    <t>KG353_DeckenbelaegeDoppel_oder_HohlbodenFugenkleber_Plattenstoeße_auf_PU_Basis</t>
  </si>
  <si>
    <t>KG353_DeckenbelaegeDoppel_oder_HohlbodenAusgleichsmassen_im_Falle_einer_Belegung</t>
  </si>
  <si>
    <t>PU_Systemkleber_fuer_Trockenbauplatten</t>
  </si>
  <si>
    <t>KG353_DeckenbelaegePU_Systemkleber_fuer_Trockenbauplatten</t>
  </si>
  <si>
    <t>Beschichtung_Holzoberflaechen_innen_zB_Parkett</t>
  </si>
  <si>
    <t>Linoleum_Nur_Emissions_Nachweis_der_werkseitig_aufgebrachten_PU_basierten_Oberflaechenbeschichtung_notwendig</t>
  </si>
  <si>
    <t>Textile_Bodenbelaege</t>
  </si>
  <si>
    <t>Impraegnierung_Naturstein__und_Betonwerksteinboeden_und_Terrazzo</t>
  </si>
  <si>
    <t>PMMA_Fluessigkunststoffabdichtungen_bei_Anschluesse_an_Terrassen_undoder_Abdichtungen_bei_Kuechen</t>
  </si>
  <si>
    <t>KG353_DeckenbelaegePMMA_Fluessigkunststoffabdichtungen_bei_Anschluesse_an_Terrassen_undoder_Abdichtungen_bei_Kuechen</t>
  </si>
  <si>
    <t>Mineralische_kunststoffmodifizierte_Dichtschlaemme_zB_Sprinklertanks_zur_Abdichtung</t>
  </si>
  <si>
    <t>KG353_DeckenbelaegeMineralische_kunststoffmodifizierte_Dichtschlaemme_zB_Sprinklertanks_zur_Abdichtung</t>
  </si>
  <si>
    <t>KG353_DeckenbelaegeMontageschaeume_im_Innenausbau</t>
  </si>
  <si>
    <t>KG353_DeckenbelaegeWeitere_nicht_relevante_Produkte</t>
  </si>
  <si>
    <t>OS_Oberflaechenbeschichtung</t>
  </si>
  <si>
    <t>KG362_LichtkuppelnLichtkuppelaufsatzkranzDaemmungnur_Resolplatten_bei_Kunstschaumdaemmstoffe</t>
  </si>
  <si>
    <t>KG354_DeckenbekleidungDaemmung_der_Kellerdeckenur_Resolplatten_bei_Kunstschaumdaemmstoffe</t>
  </si>
  <si>
    <t>KG354_DeckenbekleidungDaemmung_der_KellerdeckeVerklebung_mit_Montageschaeume</t>
  </si>
  <si>
    <t>KG354_DeckenbekleidungDaemmung_der_KellerdeckeVerklebung_mit_Dispersionsdaemmstoffkleber</t>
  </si>
  <si>
    <t>KG354_DeckenbekleidungMontageschaeume_in_befestigender_Funktion_im_Innenausbau</t>
  </si>
  <si>
    <t>KG420_WaermeWaermeleitungennur_Resolplatten_bei_Kunstschaumdaemmstoffe</t>
  </si>
  <si>
    <t>KG420_WaermeWaermeleitungenBrandschutz_Kunstschaumdaemmstoffe</t>
  </si>
  <si>
    <t>KG420_WaermeWaermeleitungenVerklebung_der_Daemmung</t>
  </si>
  <si>
    <t>KG434_KaelteKaelteleitungenKaelteleitungen__Beschichtung_bau__und_werkseitig</t>
  </si>
  <si>
    <t>KG434_KaelteKaelteleitungennur_Resolplatten_bei_Kunstschaumdaemmstoffe</t>
  </si>
  <si>
    <t>KG434_KaelteKaelteleitungenBrandschutz_Kunstschaumdaemmstoffe</t>
  </si>
  <si>
    <t>KG434_KaelteKaelteleitungenVerklebung_der_Daemmung</t>
  </si>
  <si>
    <t>KG434_KaelteKaeltemittel_bei_Kuehlanlagen__TGA__Splitgeraete</t>
  </si>
  <si>
    <t>KG430_LueftungskanaeleDichtstoffe_an_den_Stoßfugen_der_Lueftungskanaele</t>
  </si>
  <si>
    <t>KG440_Elektrokabel_und_BrandschutzBrandschutzcoating_fuer_Kabel</t>
  </si>
  <si>
    <t>KG600_Moebel_InnenausbauGrundsaetzlich_sind_Moebel_fuer_den_Innenausbau_nur_in_dem_Nutzungsprofil_„Innenraeume“_ueber_Anlage_2_Kriterienmatrix_Moebel_zu_bewerten</t>
  </si>
  <si>
    <t>KG600_Moebel_InnenausbauWeitere_nicht_relevante_Produkte</t>
  </si>
  <si>
    <t>KG364_Dachbekleidung</t>
  </si>
  <si>
    <t>KG335_Außenwandbekleidungen_außenAbdichtungsbahnen</t>
  </si>
  <si>
    <r>
      <t xml:space="preserve">[Eingabe falls vorhanden] Produktname gemäß Hersteller- / Händler-angabe. 
</t>
    </r>
    <r>
      <rPr>
        <b/>
        <sz val="8"/>
        <color rgb="FFFF0000"/>
        <rFont val="Arial"/>
        <family val="2"/>
      </rPr>
      <t>Die Angabe muss mit dem Produktnamen im Navigator übereinstimmen</t>
    </r>
  </si>
  <si>
    <r>
      <t xml:space="preserve">[Eingabe] Name des Herstellers / Händlers:
</t>
    </r>
    <r>
      <rPr>
        <b/>
        <sz val="8"/>
        <color rgb="FFFF0000"/>
        <rFont val="Arial"/>
        <family val="2"/>
      </rPr>
      <t>Die Angabe muss mit dem Herstellernamen des Produkts im Navigator übereinstimmen</t>
    </r>
  </si>
  <si>
    <t>QS1 zwingende Eingabe des Herstellername</t>
  </si>
  <si>
    <t>[optionale Eingabe] Nachweis (link zum Nachweis) falls die Zirkularitätseigenschaft ZE06 (Demontagefähigkeit) positiv bewertet wurde.</t>
  </si>
  <si>
    <t>Eingabe GWP</t>
  </si>
  <si>
    <t>Eingabe Pene</t>
  </si>
  <si>
    <t>Eingabe POCP</t>
  </si>
  <si>
    <t>Eingabe AP</t>
  </si>
  <si>
    <t>Eingabe EP</t>
  </si>
  <si>
    <t>Wandbekleidung (z.B. Tapete)</t>
  </si>
  <si>
    <t>Dichstoffe beim Üebergang Decke zum Trockenbau</t>
  </si>
  <si>
    <t>Spachtelmassen unter Bekleidung (z.B.  Fliesen)</t>
  </si>
  <si>
    <t xml:space="preserve">EP/PU Beschichtungen unter Gussasphalt </t>
  </si>
  <si>
    <t>Wandbekleidung_zB_Tapete</t>
  </si>
  <si>
    <t>Dichstoffe_beim_Üebergang_Decke_zum_Trockenbau</t>
  </si>
  <si>
    <t>KG345_InnenwandbekleidungenDichstoffe_beim_Üebergang_Decke_zum_Trockenbau</t>
  </si>
  <si>
    <t>KG345_InnenwandbekleidungenWandbekleidung_zB_Tapete</t>
  </si>
  <si>
    <t>Spachtelmassen_unter_Bekleidung_zB__Fliesen</t>
  </si>
  <si>
    <t>KG345_InnenwandbekleidungenSpachtelmassen_unter_Bekleidung_zB__Fliesen</t>
  </si>
  <si>
    <t>EPPU_Beschichtungen_unter_Gussasphalt_</t>
  </si>
  <si>
    <t>43, 44, 4</t>
  </si>
  <si>
    <t>1, 19, 33</t>
  </si>
  <si>
    <t>Daemmung_DB</t>
  </si>
  <si>
    <t>Daemmung_AB</t>
  </si>
  <si>
    <t>Daemmung_AF</t>
  </si>
  <si>
    <t>Daemmung_ST</t>
  </si>
  <si>
    <t>Daemmung_WL</t>
  </si>
  <si>
    <t>Daemmung_LK</t>
  </si>
  <si>
    <t>KG363_DachbelaegeDaemmung_DBnur_Resolplatten_bei_Kunstschaumdaemmstoffe</t>
  </si>
  <si>
    <t>KG335_Außenwandbekleidungen_außenDaemmung_ABResolplatten_und_XPS_in_Fassadenanwendungen</t>
  </si>
  <si>
    <t>KG335_Außenwandbekleidungen_außenDaemmung_ABZellulosedaemmung</t>
  </si>
  <si>
    <t>KG334_Außentueren_und_AußenfensterDaemmung_AFResolplatten_und_XPS_in_Fassadenanwendungen</t>
  </si>
  <si>
    <t>KG412_WasserleitungenDaemmung_WLnur_Resolplatten_bei_Kunstschaumdaemmstoffe</t>
  </si>
  <si>
    <t>KG412_WasserleitungenDaemmung_WLBrandschutz_Kunstschaumdaemmstoffe</t>
  </si>
  <si>
    <t>KG412_WasserleitungenDaemmung_WLVerklebung_der_Daemmung</t>
  </si>
  <si>
    <t>KG430_LueftungskanaeleDaemmung_LKnur_Resolplatten_bei_Kunstschaumdaemmstoffe</t>
  </si>
  <si>
    <t>KG430_LueftungskanaeleDaemmung_LKBrandschutz_Kunstschaumdaemmstoffe</t>
  </si>
  <si>
    <t>KG430_LueftungskanaeleDaemmung_LKVerklebung_der_Daemmung</t>
  </si>
  <si>
    <t>[optionale Auditoren Eingabe] Hinweise / Erläuterungen / Verwendungszweck</t>
  </si>
  <si>
    <t>Holzfassade</t>
  </si>
  <si>
    <t>Chemischer Holzschutz</t>
  </si>
  <si>
    <t>Holzterrassen</t>
  </si>
  <si>
    <t>Öle, Wachse, Lasuren inkl Grundbeschichtungen</t>
  </si>
  <si>
    <t>Dekorative Beschichtung, Öle, Wachse, Lasuren inkl Grundbeschichtungen</t>
  </si>
  <si>
    <t>KG359_Balkongeländer</t>
  </si>
  <si>
    <t>Chemischer_Holzschutz</t>
  </si>
  <si>
    <t>Öle_Wachse_Lasuren_inkl_Grundbeschichtungen</t>
  </si>
  <si>
    <t>KG335_Außenwandbekleidungen_außenHolzfassadeÖle_Wachse_Lasuren_inkl_Grundbeschichtungen</t>
  </si>
  <si>
    <t>KG334_Außentueren_und_AußenfensterFensterbankHolzbeschichtungÖle_Wachse_Lasuren_inkl_Grundbeschichtungen</t>
  </si>
  <si>
    <t>Dekorative_Beschichtung_Öle_Wachse_Lasuren_inkl_Grundbeschichtungen</t>
  </si>
  <si>
    <t>KG380_Holzwerkstoffe_InnenausbauRaumakustikelementeDekorative_Beschichtung_Öle_Wachse_Lasuren_inkl_Grundbeschichtungen</t>
  </si>
  <si>
    <t>Holzwerkstoffe_DB</t>
  </si>
  <si>
    <t>Holzwerkstoffe_AF</t>
  </si>
  <si>
    <t>Fensterrahmen_AA</t>
  </si>
  <si>
    <t>Holzwerkstoffe_AA</t>
  </si>
  <si>
    <t>Montageschaeume_AA</t>
  </si>
  <si>
    <t>Holzwerkstoffe_B</t>
  </si>
  <si>
    <t>KG359_Treppengeländer</t>
  </si>
  <si>
    <t>Holzwerkstoffe_T</t>
  </si>
  <si>
    <t>KG363_DachbelaegeHolzwerkstoffe_DBChemischer_Holzschutz</t>
  </si>
  <si>
    <t>KG363_DachbelaegeHolzwerkstoffe_DBÖle_Wachse_Lasuren_inkl_Grundbeschichtungen</t>
  </si>
  <si>
    <t>KG334_Außentueren_und_AußenfensterFensterrahmen_AAMontageschaeume_AA</t>
  </si>
  <si>
    <t>KG359_BalkongeländerHolzwerkstoffe_BDekorative_Beschichtung_Öle_Wachse_Lasuren_inkl_Grundbeschichtungen</t>
  </si>
  <si>
    <t>KG359_TreppengeländerHolzwerkstoffe_TChemischer_Holzschutz</t>
  </si>
  <si>
    <t>KG359_Gitterroste_außen</t>
  </si>
  <si>
    <t>KG359_Gitterroste_außenverzinkter_Stahl</t>
  </si>
  <si>
    <t>Beschichtung</t>
  </si>
  <si>
    <t>Neubau Gesundheitsbauten, Version 2023 (NGB23)</t>
  </si>
  <si>
    <t>Neubau Versammlungsstätten, Version 2023 (NVS23)</t>
  </si>
  <si>
    <t>Neubau Produktionsstätten, Version 2023 (NPS23)</t>
  </si>
  <si>
    <t>Neubau Logistikgebäude, Version 2023 (NLO23)</t>
  </si>
  <si>
    <t>Neubau Geschäftshäuser, Version 2023 (NGH23)</t>
  </si>
  <si>
    <t>Neubau Shoppingcenter, Version 2023 (NSC23)</t>
  </si>
  <si>
    <t>Neubau Verbrauchermärkte, Version 2023 (NVM23)</t>
  </si>
  <si>
    <t>Neubau Hotelgebäude, Version 2023 (NHO23)</t>
  </si>
  <si>
    <t>Neubau Wohngebäude, Version 2023 (NWO23)</t>
  </si>
  <si>
    <t>Neubau Bildungsbauten, Version 2023 (NBI23)</t>
  </si>
  <si>
    <t>Neubau Büro- und Verwaltungsgebäude, Version 2023 (NBV23)</t>
  </si>
  <si>
    <t>Luftdichtigkeitsfolie</t>
  </si>
  <si>
    <t>Flüssigkleber zum Verkleben der Luftdichtigkeitsfolie</t>
  </si>
  <si>
    <t>Dacheindeckung inkl Attikablech</t>
  </si>
  <si>
    <t>aus Kupfer</t>
  </si>
  <si>
    <t>aus Titanzink</t>
  </si>
  <si>
    <t>aus verzinkter Stahl</t>
  </si>
  <si>
    <t>Beschichtung inkl Grundbeschichtungen</t>
  </si>
  <si>
    <t>Passivierung falls aus Aluminium oder Edelstahl</t>
  </si>
  <si>
    <t>Dachrinnen</t>
  </si>
  <si>
    <t>Gaubenbekleidungen und Regenfallrohre</t>
  </si>
  <si>
    <t>Stahlträger</t>
  </si>
  <si>
    <t>Brandschutzbeschichtung</t>
  </si>
  <si>
    <t>Korrosionsschutzbeschichtungen</t>
  </si>
  <si>
    <t>Dekorative Beschichtungen inkl. Grundbeschichtungen</t>
  </si>
  <si>
    <t>Holzbinder oder andere tragenden Holzstrukturen innen</t>
  </si>
  <si>
    <t>Dekorative Beschichtungen, Öle, Wachse, Lasuren inkl Grundbeschichtungen</t>
  </si>
  <si>
    <t>Außenliegende tragender Holzbauteile</t>
  </si>
  <si>
    <t>KG369_Sonstiges</t>
  </si>
  <si>
    <t>Metalleinhausungen der TGA auf Dach und Aussenanlage</t>
  </si>
  <si>
    <t>Passivierung bei Aluminium und Edelstahl</t>
  </si>
  <si>
    <t>Gitterroste</t>
  </si>
  <si>
    <t>Stahltraeger</t>
  </si>
  <si>
    <t>Außenliegender tragender Holzbauteile</t>
  </si>
  <si>
    <t>Holzoberflächen</t>
  </si>
  <si>
    <t xml:space="preserve">Passivierung bei Aluminium oder Edelstahl </t>
  </si>
  <si>
    <t>Montageschaeume bei der Verklebung für Dämmstoffe</t>
  </si>
  <si>
    <t>Montageschaeume bei der Verklebung fuer Dämmstoffe</t>
  </si>
  <si>
    <t>Sockelleiste</t>
  </si>
  <si>
    <t>Holzschutz</t>
  </si>
  <si>
    <t>Passivierung bei Aluminium oder Edelstahl</t>
  </si>
  <si>
    <t>Holzwerkstoffe_PR</t>
  </si>
  <si>
    <t>Brandschutzbeschichtungen</t>
  </si>
  <si>
    <t>Ausfachdaemmung und Auffachdämmung</t>
  </si>
  <si>
    <t>Bruestungen</t>
  </si>
  <si>
    <t>Holzkonstruktionen</t>
  </si>
  <si>
    <t>Holzwerkstoffe_TZ</t>
  </si>
  <si>
    <t>Formaldehydemissionen</t>
  </si>
  <si>
    <t>Dicht- und Klebstoffe beim Uebergang der Zarge zu angrenzenden Bauteilen</t>
  </si>
  <si>
    <t>Holzwerkstoffe_FR</t>
  </si>
  <si>
    <t>Dicht- und Klebstoffe beim Uebergang zu angrenzenden Bauteilen</t>
  </si>
  <si>
    <t>Holzrahmen</t>
  </si>
  <si>
    <t>Rahmen</t>
  </si>
  <si>
    <t>Verklebungen von Tuerschienen</t>
  </si>
  <si>
    <t>Holzschutzmittel (Biozid)</t>
  </si>
  <si>
    <t xml:space="preserve">Korrosionsschutzbeschichtungen </t>
  </si>
  <si>
    <t>Brandschutz</t>
  </si>
  <si>
    <t>Heizkuehldecke</t>
  </si>
  <si>
    <t>Abhangdecke</t>
  </si>
  <si>
    <t>Metallkonstruktion</t>
  </si>
  <si>
    <t>Platten</t>
  </si>
  <si>
    <t>Verspachtelung</t>
  </si>
  <si>
    <t>Paneeldecken</t>
  </si>
  <si>
    <t>Holzwerkstoffe_RA</t>
  </si>
  <si>
    <t>Waermeuebertragungsflaechen</t>
  </si>
  <si>
    <t>Kaelteuebertragungsflaechen</t>
  </si>
  <si>
    <t>Außentreppe</t>
  </si>
  <si>
    <t>Verzinkter Stahl</t>
  </si>
  <si>
    <t>KG330_Holzwerkstoffplatten_im_konstruktiven_HolzbauFormaldehydemissionen</t>
  </si>
  <si>
    <t>KG340_Holzwerkstoffplatten_im_konstruktiven_HolzbauFormaldehydemissionen</t>
  </si>
  <si>
    <t>KG350_Holzwerkstoffplatten_im_konstruktiven_HolzbauFormaldehydemissionen</t>
  </si>
  <si>
    <t>KG360_Holzwerkstoffplatten_im_konstruktiven_HolzbauFormaldehydemissionen</t>
  </si>
  <si>
    <t>KG363_DachbelaegeVerklebung_DaemmungPU_Daemmstoffkleber_bei_der_Verklebung_fuer_Daemmstoffe</t>
  </si>
  <si>
    <t>Flüssigkleber_zum_Verkleben_der_Luftdichtigkeitsfolie</t>
  </si>
  <si>
    <t>KG363_DachbelaegeLuftdichtigkeitsfolieFlüssigkleber_zum_Verkleben_der_Luftdichtigkeitsfolie</t>
  </si>
  <si>
    <t>Dacheindeckung_inkl_Attikablech</t>
  </si>
  <si>
    <t>aus_Kupfer</t>
  </si>
  <si>
    <t>KG363_DachbelaegeDacheindeckung_inkl_Attikablechaus_Kupfer</t>
  </si>
  <si>
    <t>aus_Titanzink</t>
  </si>
  <si>
    <t>KG363_DachbelaegeDacheindeckung_inkl_Attikablechaus_Titanzink</t>
  </si>
  <si>
    <t>aus_verzinkter_Stahl</t>
  </si>
  <si>
    <t>KG363_DachbelaegeDacheindeckung_inkl_Attikablechaus_verzinkter_Stahl</t>
  </si>
  <si>
    <t>Beschichtung_inkl_Grundbeschichtungen</t>
  </si>
  <si>
    <t>KG363_DachbelaegeDacheindeckung_inkl_AttikablechBeschichtung_inkl_Grundbeschichtungen</t>
  </si>
  <si>
    <t>Passivierung_falls_aus_Aluminium_oder_Edelstahl</t>
  </si>
  <si>
    <t>KG363_DachbelaegeDacheindeckung_inkl_AttikablechPassivierung_falls_aus_Aluminium_oder_Edelstahl</t>
  </si>
  <si>
    <t>KG363_DachbelaegeDachrinnenaus_Kupfer</t>
  </si>
  <si>
    <t>KG363_DachbelaegeDachrinnenaus_Titanzink</t>
  </si>
  <si>
    <t>KG363_DachbelaegeDachrinnenaus_verzinkter_Stahl</t>
  </si>
  <si>
    <t>Gaubenbekleidungen_und_Regenfallrohre</t>
  </si>
  <si>
    <t>KG363_DachbelaegeGaubenbekleidungen_und_Regenfallrohreaus_Titanzink</t>
  </si>
  <si>
    <t>KG363_DachbelaegeGaubenbekleidungen_und_Regenfallrohreaus_verzinkter_Stahl</t>
  </si>
  <si>
    <t>KG361_DachkonstruktionStahlträgerBrandschutzbeschichtung</t>
  </si>
  <si>
    <t>KG361_DachkonstruktionStahlträgerKorrosionsschutzbeschichtungen</t>
  </si>
  <si>
    <t>Dekorative_Beschichtungen_inkl_Grundbeschichtungen</t>
  </si>
  <si>
    <t>KG361_DachkonstruktionStahlträgerDekorative_Beschichtungen_inkl_Grundbeschichtungen</t>
  </si>
  <si>
    <t>Holzbinder_oder_andere_tragenden_Holzstrukturen_innen</t>
  </si>
  <si>
    <t>Dekorative_Beschichtungen_Öle_Wachse_Lasuren_inkl_Grundbeschichtungen</t>
  </si>
  <si>
    <t>KG361_DachkonstruktionHolzbinder_oder_andere_tragenden_Holzstrukturen_innenDekorative_Beschichtungen_Öle_Wachse_Lasuren_inkl_Grundbeschichtungen</t>
  </si>
  <si>
    <t>Holzschutzmittel_Biozid</t>
  </si>
  <si>
    <t>KG361_DachkonstruktionHolzbinder_oder_andere_tragenden_Holzstrukturen_innenHolzschutzmittel_Biozid</t>
  </si>
  <si>
    <t>Außenliegende_tragender_Holzbauteile</t>
  </si>
  <si>
    <t>KG361_DachkonstruktionAußenliegende_tragender_HolzbauteileHolzschutzmittel_Biozid</t>
  </si>
  <si>
    <t>KG361_DachkonstruktionAußenliegende_tragender_HolzbauteileDekorative_Beschichtungen_Öle_Wachse_Lasuren_inkl_Grundbeschichtungen</t>
  </si>
  <si>
    <t>Metalleinhausungen_der_TGA_auf_Dach_und_Aussenanlage</t>
  </si>
  <si>
    <t>KG369_SonstigesMetalleinhausungen_der_TGA_auf_Dach_und_AussenanlageDekorative_Beschichtungen_inkl_Grundbeschichtungen</t>
  </si>
  <si>
    <t>KG369_SonstigesMetalleinhausungen_der_TGA_auf_Dach_und_AussenanlageKorrosionsschutzbeschichtungen</t>
  </si>
  <si>
    <t>Passivierung_bei_Aluminium_und_Edelstahl</t>
  </si>
  <si>
    <t>KG369_SonstigesMetalleinhausungen_der_TGA_auf_Dach_und_AussenanlagePassivierung_bei_Aluminium_und_Edelstahl</t>
  </si>
  <si>
    <t>KG369_SonstigesMetalleinhausungen_der_TGA_auf_Dach_und_Aussenanlageverzinkter_Stahl</t>
  </si>
  <si>
    <t>KG369_SonstigesGitterrosteverzinkter_Stahl</t>
  </si>
  <si>
    <t>KG331_Tragende_AußenwandStahltraegerBrandschutzbeschichtung</t>
  </si>
  <si>
    <t>KG331_Tragende_AußenwandStahltraegerKorrosionsschutzbeschichtungen</t>
  </si>
  <si>
    <t>KG331_Tragende_AußenwandStahltraegerDekorative_Beschichtungen_inkl_Grundbeschichtungen</t>
  </si>
  <si>
    <t>Außenliegender_tragender_Holzbauteile</t>
  </si>
  <si>
    <t>KG331_Tragende_AußenwandAußenliegender_tragender_HolzbauteileHolzschutzmittel_Biozid</t>
  </si>
  <si>
    <t>KG331_Tragende_AußenwandHolzoberflächenÖle_Wachse_Lasuren_inkl_Grundbeschichtungen</t>
  </si>
  <si>
    <t>KG335_Außenwandbekleidungen_außenDaemmung_ABMontageschaeume_bei_der_Verklebung_fuer_Daemmstoffe</t>
  </si>
  <si>
    <t>KG335_Außenwandbekleidungen_außenDaemmung_ABDispersionsdaemmstoffkleber</t>
  </si>
  <si>
    <t>Passivierung_bei_Aluminium_oder_Edelstahl_</t>
  </si>
  <si>
    <t>KG335_Außenwandbekleidungen_außenMetallfassadePassivierung_bei_Aluminium_oder_Edelstahl_</t>
  </si>
  <si>
    <t>KG335_Außenwandbekleidungen_außenMetallfassadeKorrosionsschutzbeschichtungen</t>
  </si>
  <si>
    <t>KG335_Außenwandbekleidungen_außenMetallfassadeDekorative_Beschichtungen_inkl_Grundbeschichtungen</t>
  </si>
  <si>
    <t>KG335_Außenwandbekleidungen_außenHolzfassadeHolzschutzmittel_Biozid</t>
  </si>
  <si>
    <t>Verzinkter_Stahl</t>
  </si>
  <si>
    <t>KG335_Außenwandbekleidungen_außenAußentreppeVerzinkter_Stahl</t>
  </si>
  <si>
    <t>KG335_Außenwandbekleidungen_außenAußentreppeKorrosionsschutzbeschichtungen</t>
  </si>
  <si>
    <t>KG335_Außenwandbekleidungen_außenAußentreppeDekorative_Beschichtungen_inkl_Grundbeschichtungen</t>
  </si>
  <si>
    <t>Montageschaeume_bei_der_Verklebung_für_Dämmstoffe</t>
  </si>
  <si>
    <t>KG335_Außenwandbekleidungen_außenGruendung_PerimeterPerimeterdaemmungMontageschaeume_bei_der_Verklebung_für_Dämmstoffe</t>
  </si>
  <si>
    <t>Montageschaeume_bei_der_Verklebung_fuer_Dämmstoffe</t>
  </si>
  <si>
    <t>KG325_Gruendung_Abdichtung__und_BekleidungPerimeterdaemmungMontageschaeume_bei_der_Verklebung_fuer_Dämmstoffe</t>
  </si>
  <si>
    <t>KG336_Außenwandbekleidungen_innenInnendaemmungDekorative_Beschichtungen_inkl_Grundbeschichtungen</t>
  </si>
  <si>
    <t>KG336_Außenwandbekleidungen_innenSockelleistePVC_Sockelleiste</t>
  </si>
  <si>
    <t>KG336_Außenwandbekleidungen_innenSockelleisteDekorative_Beschichtungen_Öle_Wachse_Lasuren_inkl_Grundbeschichtungen</t>
  </si>
  <si>
    <t>KG336_Außenwandbekleidungen_innenPaneelverkleidungen_aus_Holzwerkstoffen_und_VertaefelungenDekorative_Beschichtungen_Öle_Wachse_Lasuren_inkl_Grundbeschichtungen</t>
  </si>
  <si>
    <t>KG334_Außentueren_und_AußenfensterTuerblaetter_und_ZargenHolzwerkstoffe_AFHolzschutz</t>
  </si>
  <si>
    <t>KG334_Außentueren_und_AußenfensterTuerblaetter_und_ZargenHolzwerkstoffe_AFDekorative_Beschichtungen_Öle_Wachse_Lasuren_inkl_Grundbeschichtungen</t>
  </si>
  <si>
    <t>KG334_Außentueren_und_AußenfensterTuerblaetter_und_ZargenDekorative_Beschichtungen_inkl_Grundbeschichtungen</t>
  </si>
  <si>
    <t>KG334_Außentueren_und_AußenfensterTuerblaetter_und_ZargenKorrosionsschutzbeschichtungen</t>
  </si>
  <si>
    <t>KG334_Außentueren_und_AußenfensterTuerblaetter_und_ZargenPassivierung_bei_Aluminium_oder_Edelstahl_</t>
  </si>
  <si>
    <t>KG334_Außentueren_und_AußenfensterFensterrahmen_AAHolzwerkstoffe_AAHolzschutz</t>
  </si>
  <si>
    <t>KG334_Außentueren_und_AußenfensterFensterrahmen_AAHolzwerkstoffe_AADekorative_Beschichtungen_Öle_Wachse_Lasuren_inkl_Grundbeschichtungen</t>
  </si>
  <si>
    <t>KG334_Außentueren_und_AußenfensterFensterrahmen_AADekorative_Beschichtungen_inkl_Grundbeschichtungen</t>
  </si>
  <si>
    <t>KG334_Außentueren_und_AußenfensterFensterrahmen_AAKorrosionsschutzbeschichtungen</t>
  </si>
  <si>
    <t>Passivierung_bei_Aluminium_oder_Edelstahl</t>
  </si>
  <si>
    <t>KG334_Außentueren_und_AußenfensterFensterrahmen_AAPassivierung_bei_Aluminium_oder_Edelstahl</t>
  </si>
  <si>
    <t>KG334_Außentueren_und_AußenfensterLuftdichtigkeit_mit_DichtungsbandFlüssigkleber_zum_Verkleben_der_Luftdichtigkeitsfolie</t>
  </si>
  <si>
    <t>KG334_Außentueren_und_AußenfensterLuftdichtigkeit_mit_Dichtstoff</t>
  </si>
  <si>
    <t>KG334_Außentueren_und_AußenfensterFensterbankDekorative_Beschichtungen_inkl_Grundbeschichtungen</t>
  </si>
  <si>
    <t>KG337_Elementierte_AußenwandkonstruktionenPfosten_Riegel_FassadeHolzwerkstoffe_PRHolzschutz</t>
  </si>
  <si>
    <t>KG337_Elementierte_AußenwandkonstruktionenPfosten_Riegel_FassadeHolzwerkstoffe_PRDekorative_Beschichtungen_Öle_Wachse_Lasuren_inkl_Grundbeschichtungen</t>
  </si>
  <si>
    <t>KG337_Elementierte_AußenwandkonstruktionenPfosten_Riegel_FassadeDekorative_Beschichtungen_inkl_Grundbeschichtungen</t>
  </si>
  <si>
    <t>KG337_Elementierte_AußenwandkonstruktionenPfosten_Riegel_FassadeBrandschutzbeschichtungen</t>
  </si>
  <si>
    <t>KG337_Elementierte_AußenwandkonstruktionenPfosten_Riegel_FassadeKorrosionsschutzbeschichtungen</t>
  </si>
  <si>
    <t>KG337_Elementierte_AußenwandkonstruktionenPfosten_Riegel_FassadePassivierung_bei_Aluminium_oder_Edelstahl</t>
  </si>
  <si>
    <t>Ausfachdaemmung_und_Auffachdämmung</t>
  </si>
  <si>
    <t>KG332_Nichttragende_AußenwaendeAusfachdaemmung_und_Auffachdämmungnur_Resolplatten_bei_Kunstschaumdaemmstoffe</t>
  </si>
  <si>
    <t>KG332_Nichttragende_AußenwaendeBruestungenDekorative_Beschichtungen_inkl_Grundbeschichtungen</t>
  </si>
  <si>
    <t>KG332_Nichttragende_AußenwaendeBruestungenKorrosionsschutzbeschichtungen</t>
  </si>
  <si>
    <t>KG332_Nichttragende_AußenwaendeBruestungenPassivierung_bei_Aluminium_oder_Edelstahl</t>
  </si>
  <si>
    <t>KG345_InnenwandbekleidungenWandbekleidung_zB_TapeteBrandschutz</t>
  </si>
  <si>
    <t>KG345_InnenwandbekleidungenSockelleistePVC_Sockelleiste</t>
  </si>
  <si>
    <t>KG345_InnenwandbekleidungenSockelleisteDekorative_Beschichtungen_Öle_Wachse_Lasuren_inkl_Grundbeschichtungen</t>
  </si>
  <si>
    <t>KG345_InnenwandbekleidungenPaneelverkleidungen_aus_Holzwerkstoffen_und_VertaefelungenFormaldehydemissionen</t>
  </si>
  <si>
    <t>KG345_InnenwandbekleidungenPaneelverkleidungen_aus_Holzwerkstoffen_und_VertaefelungenDekorative_Beschichtungen_Öle_Wachse_Lasuren_inkl_Grundbeschichtungen</t>
  </si>
  <si>
    <t>KG341_Tragende_InnenwaendeStahltraegerBrandschutzbeschichtungen</t>
  </si>
  <si>
    <t>KG341_Tragende_InnenwaendeStahltraegerKorrosionsschutzbeschichtungen</t>
  </si>
  <si>
    <t>KG341_Tragende_InnenwaendeStahltraegerDekorative_Beschichtungen_inkl_Grundbeschichtungen</t>
  </si>
  <si>
    <t>KG341_Tragende_InnenwaendeHolzkonstruktionenHolzschutzmittel_Biozid</t>
  </si>
  <si>
    <t>KG341_Tragende_InnenwaendeHolzkonstruktionenÖle_Wachse_Lasuren_inkl_Grundbeschichtungen</t>
  </si>
  <si>
    <t>KG344_Innentueren__InnenfensterTuerblaetter_und_ZargenHolzwerkstoffe_TZÖle_Wachse_Lasuren_inkl_Grundbeschichtungen</t>
  </si>
  <si>
    <t>KG344_Innentueren__InnenfensterTuerblaetter_und_ZargenKorrosionsschutzbeschichtungen</t>
  </si>
  <si>
    <t>KG344_Innentueren__InnenfensterTuerblaetter_und_ZargenDekorative_Beschichtungen_inkl_Grundbeschichtungen</t>
  </si>
  <si>
    <t>Dicht__und_Klebstoffe_beim_Uebergang_der_Zarge_zu_angrenzenden_Bauteilen</t>
  </si>
  <si>
    <t>KG344_Innentueren__InnenfensterTuerblaetter_und_ZargenDicht__und_Klebstoffe_beim_Uebergang_der_Zarge_zu_angrenzenden_Bauteilen</t>
  </si>
  <si>
    <t>KG344_Innentueren__InnenfensterFensterrahmenHolzwerkstoffe_FRÖle_Wachse_Lasuren_inkl_Grundbeschichtungen</t>
  </si>
  <si>
    <t>KG344_Innentueren__InnenfensterFensterrahmenDekorative_Beschichtungen_inkl_Grundbeschichtungen</t>
  </si>
  <si>
    <t>KG344_Innentueren__InnenfensterFensterrahmenKorrosionsschutzbeschichtungen</t>
  </si>
  <si>
    <t>Dicht__und_Klebstoffe_beim_Uebergang_zu_angrenzenden_Bauteilen</t>
  </si>
  <si>
    <t>KG344_Innentueren__InnenfensterFensterrahmenDicht__und_Klebstoffe_beim_Uebergang_zu_angrenzenden_Bauteilen</t>
  </si>
  <si>
    <t>KG346_Elementierte_InnenwandkonstruktionenRaum_in_Raum_SystemeHolzrahmenFormaldehydemissionen</t>
  </si>
  <si>
    <t>KG346_Elementierte_InnenwandkonstruktionenRaum_in_Raum_SystemeHolzrahmenDekorative_Beschichtungen_inkl_Grundbeschichtungen</t>
  </si>
  <si>
    <t>KG346_Elementierte_InnenwandkonstruktionenRaum_in_Raum_SystemeRahmenDekorative_Beschichtungen_inkl_Grundbeschichtungen</t>
  </si>
  <si>
    <t>KG346_Elementierte_InnenwandkonstruktionenRaum_in_Raum_SystemeRahmenKorrosionsschutzbeschichtungen</t>
  </si>
  <si>
    <t>KG346_Elementierte_InnenwandkonstruktionenRaum_in_Raum_SystemeRahmenMontageschaeume</t>
  </si>
  <si>
    <t>KG346_Elementierte_InnenwandkonstruktionenRaum_in_Raum_SystemeDicht__und_Klebstoffe_beim_Uebergang_zu_angrenzenden_Bauteilen</t>
  </si>
  <si>
    <t>KG351_DeckenkonstruktionStahltraegerBrandschutzbeschichtung</t>
  </si>
  <si>
    <t>KG351_DeckenkonstruktionStahltraegerKorrosionsschutzbeschichtungen</t>
  </si>
  <si>
    <t>KG351_DeckenkonstruktionBeschichtungen_StahltraegerDekorative_Beschichtungen_inkl_Grundbeschichtungen</t>
  </si>
  <si>
    <t>KG351_DeckenkonstruktionHolzkonstruktionenHolzschutzmittel_Biozid</t>
  </si>
  <si>
    <t>KG351_DeckenkonstruktionHolzkonstruktionenDekorative_Beschichtungen_Öle_Wachse_Lasuren_inkl_Grundbeschichtungen</t>
  </si>
  <si>
    <t>Verklebungen_von_Tuerschienen</t>
  </si>
  <si>
    <t>KG353_DeckenbelaegeHolzterrassenHolzschutz</t>
  </si>
  <si>
    <t>KG359_BalkongeländerKorrosionsschutzbeschichtungen</t>
  </si>
  <si>
    <t>KG359_BalkongeländerDekorative_Beschichtungen_inkl_Grundbeschichtungen</t>
  </si>
  <si>
    <t>KG359_BalkongeländerHolzwerkstoffe_BHolzschutzmittel_Biozid</t>
  </si>
  <si>
    <t>KG359_TreppengeländerBeschichtungKorrosionsschutzbeschichtungen</t>
  </si>
  <si>
    <t>KG359_TreppengeländerBeschichtungDekorative_Beschichtungen_inkl_Grundbeschichtungen</t>
  </si>
  <si>
    <t>KG359_TreppengeländerHolzwerkstoffe_TDekorative_Beschichtung_Öle_Wachse_Lasuren_inkl_Grundbeschichtungen</t>
  </si>
  <si>
    <t>KG362_LichtkuppelnLichtkuppelaufsatzkranzDekorative_Beschichtungen_inkl_Grundbeschichtungen</t>
  </si>
  <si>
    <t>KG362_LichtkuppelnLichtkuppelaufsatzkranzKorrosionsschutzbeschichtungen_</t>
  </si>
  <si>
    <t>KG362_LichtkuppelnLichtkuppelaufsatzkranzPassivierung_bei_Aluminium_oder_Edelstahl</t>
  </si>
  <si>
    <t>KG362_LichtkuppelnLuftdichtigkeit_mit_DichtungsbandFlüssigkleber_zum_Verkleben_der_Luftdichtigkeitsfolie</t>
  </si>
  <si>
    <t>KG362_LichtkuppelnLuftdichtigkeit_mit_Dichtstoff</t>
  </si>
  <si>
    <t>KG354_DeckenbekleidungPaneeldeckenDekorative_Beschichtungen_Öle_Wachse_Lasuren_inkl_Grundbeschichtungen</t>
  </si>
  <si>
    <t>KG354_DeckenbekleidungHeizkuehldeckeDekorative_Beschichtungen_inkl_Grundbeschichtungen</t>
  </si>
  <si>
    <t>KG354_DeckenbekleidungHeizkuehldeckeKorrosionsschutzbeschichtungen</t>
  </si>
  <si>
    <t>KG354_DeckenbekleidungAbhangdeckeMetallkonstruktionDekorative_Beschichtungen_inkl_Grundbeschichtungen</t>
  </si>
  <si>
    <t>KG354_DeckenbekleidungAbhangdeckeMetallkonstruktionKorrosionsschutzbeschichtungen</t>
  </si>
  <si>
    <t>KG354_DeckenbekleidungAbhangdeckePlattenVerspachtelung</t>
  </si>
  <si>
    <t>KG354_DeckenbekleidungAbhangdeckePlattenDekorative_Beschichtungen_inkl_Grundbeschichtungen</t>
  </si>
  <si>
    <t>KG354_DeckenbekleidungDeckenbekleidung_zB_TapeteBrandschutz</t>
  </si>
  <si>
    <t>KG354_DeckenbekleidungDeckenbekleidung_zB_TapeteTapetenkleber</t>
  </si>
  <si>
    <t>KG354_DeckenbekleidungRaumakustikelementeHolzwerkstoffe_RADekorative_Beschichtungen_Öle_Wachse_Lasuren_inkl_Grundbeschichtungen</t>
  </si>
  <si>
    <t>KG354_DeckenbekleidungRaumakustikelementeDekorative_Beschichtungen_inkl_Grundbeschichtungen</t>
  </si>
  <si>
    <t>KG354_DeckenbekleidungRaumakustikelementeKorrosionsschutzbeschichtungen</t>
  </si>
  <si>
    <t>KG420_WaermeWaermeuebertragungsflaechenKorrosionsschutzbeschichtungen</t>
  </si>
  <si>
    <t>KG420_WaermeWaermeuebertragungsflaechenDekorative_Beschichtungen_inkl_Grundbeschichtungen</t>
  </si>
  <si>
    <t>KG434_KaelteKaelteuebertragungsflaechenKorrosionsschutzbeschichtungen</t>
  </si>
  <si>
    <t>KG434_KaelteKaelteuebertragungsflaechenDekorative_Beschichtungen_inkl_Grundbeschichtungen</t>
  </si>
  <si>
    <t>16, 17, 18</t>
  </si>
  <si>
    <t>28, 29</t>
  </si>
  <si>
    <t>Geputzte Fassade</t>
  </si>
  <si>
    <t>Sonstige Fassadenoberflächen (z.B. Holz-Kunststoff-Verbundwerkstoffe, Mineraldaemmplatten, ect)</t>
  </si>
  <si>
    <t>Geputzte_Fassade</t>
  </si>
  <si>
    <t>KG335_Außenwandbekleidungen_außenGeputzte_FassadeDekorative_Farben</t>
  </si>
  <si>
    <t>Sonstige_Fassadenoberflächen_zB_Holz_Kunststoff_Verbundwerkstoffe_Mineraldaemmplatten_ect</t>
  </si>
  <si>
    <t>KG335_Außenwandbekleidungen_außenSonstige_Fassadenoberflächen_zB_Holz_Kunststoff_Verbundwerkstoffe_Mineraldaemmplatten_ectDekorative_Beschichtungen_inkl_Grundbeschichtungen</t>
  </si>
  <si>
    <t>ENV1.1 Eingabe Datensätze / Indikatoren 2.2.1, 3.1.1 und 3.1.2</t>
  </si>
  <si>
    <t>Hilfsspalte BONUS "Zirkuläre Baukonstruktive Einbauten" (KG380)</t>
  </si>
  <si>
    <t>Anrechenbarkeit der KG380 nur mit QS3 oder QS4</t>
  </si>
  <si>
    <t>[Eingabe] "x" für Bonus Schadstoffvermeidung. Der Bonus kann nicht zusätzlich mit dem Bonus „Materialmischung oder Materialschichtung“ oder bereits in Anspruch genommenen Boni im Kriterium ENV1.2 geltend gemacht werden
Beispiele für diesen Bonus sind. Eine 
• Weiße Wanne ohne Epoxidharzabdichtung
• Flachdachaufbau mit Abdichtungsbahnen ohne Voranstriche oder alternativ Einsatz eines Satteldachs
• Perimeterdämmung an der Kellerwand durch Schaumglasschotter
• Perimeterdämmung unter der Bodenplatte durch Schaumglasschotter oder -platten ohne zusätzliche
Bitumenabdichtung.</t>
  </si>
  <si>
    <t>[Eingabe] "x" für Bonus "Vermeidung von Materialmischung oder Materialschichtung".
Der Bonus kann nicht zusätzlich zu Bonus 2 geltend gemacht werden.
Beispiele für diesen Bonus sind:
• Nutzung einstofflicher/wenigstofflicher Konstruktionen (weitere Beispiele siehe einfach-bauen.net, Bürogebäude 22/26)
• Technische Systeme haben eine Lebensdauer von ca. 20 Jahren und sind störanfällig. Sie sollten deshalb von der Konstruktion getrennt werden, um Instandsetzungsmaßnahmen, Austausch und Reparatur leicht zu ermöglichen.
• Verzicht auf Unterkellerung, Verzicht auf Abhangdecke, Sichtbeton. Ein Verzicht kann nur angerechnet werden, wenn nachgewiesen werden kann, dass planerisch explizit auf den Einsatz eines Produkts, Bauteils oder einer Schicht verzichtet wurde.</t>
  </si>
  <si>
    <r>
      <t>[Eingabe] "x" für wieder- oder weiterverwendete Bauteile
Definition "</t>
    </r>
    <r>
      <rPr>
        <b/>
        <sz val="8"/>
        <color theme="1"/>
        <rFont val="Arial"/>
        <family val="2"/>
      </rPr>
      <t>Wiederverwendung</t>
    </r>
    <r>
      <rPr>
        <sz val="8"/>
        <color theme="1"/>
        <rFont val="Arial"/>
        <family val="2"/>
      </rPr>
      <t>": Erzeugnisse/ Bestandteile (keine Abfälle) werden unter Beibehaltung seiner Produktgestalt wieder für den ursprünglichen Zweck eingesetzt
Definition "</t>
    </r>
    <r>
      <rPr>
        <b/>
        <sz val="8"/>
        <color theme="1"/>
        <rFont val="Arial"/>
        <family val="2"/>
      </rPr>
      <t>Weiterverwendung</t>
    </r>
    <r>
      <rPr>
        <sz val="8"/>
        <color theme="1"/>
        <rFont val="Arial"/>
        <family val="2"/>
      </rPr>
      <t>": Erzeugnisse/ Bestandteile werden unter Beibehaltung seiner Produktgestalt wieder  für einen anderen Zweck eingesetzt.</t>
    </r>
  </si>
  <si>
    <r>
      <t xml:space="preserve">[Eingabe] "x" für Bonus "Zirkuläre Baukonstruktive Einbauten" anrechenbar für die KG380 3.Ebene (also für die KGs 381, 382 und 389).
Hinweis zur </t>
    </r>
    <r>
      <rPr>
        <b/>
        <sz val="8"/>
        <color theme="1"/>
        <rFont val="Arial"/>
        <family val="2"/>
      </rPr>
      <t>Punktevergabe</t>
    </r>
    <r>
      <rPr>
        <sz val="8"/>
        <color theme="1"/>
        <rFont val="Arial"/>
        <family val="2"/>
      </rPr>
      <t xml:space="preserve">: Wenn </t>
    </r>
    <r>
      <rPr>
        <b/>
        <sz val="8"/>
        <color theme="1"/>
        <rFont val="Arial"/>
        <family val="2"/>
      </rPr>
      <t>mindestens vier Bauteile/Produkte</t>
    </r>
    <r>
      <rPr>
        <sz val="8"/>
        <color theme="1"/>
        <rFont val="Arial"/>
        <family val="2"/>
      </rPr>
      <t xml:space="preserve"> aus der Kostengruppe der </t>
    </r>
    <r>
      <rPr>
        <b/>
        <sz val="8"/>
        <color theme="1"/>
        <rFont val="Arial"/>
        <family val="2"/>
      </rPr>
      <t>3. Ebene der KG 38</t>
    </r>
    <r>
      <rPr>
        <sz val="8"/>
        <color theme="1"/>
        <rFont val="Arial"/>
        <family val="2"/>
      </rPr>
      <t xml:space="preserve">0 (Baukonstruktive Einbauten) mit </t>
    </r>
    <r>
      <rPr>
        <b/>
        <sz val="8"/>
        <color theme="1"/>
        <rFont val="Arial"/>
        <family val="2"/>
      </rPr>
      <t>mindesten QS3</t>
    </r>
    <r>
      <rPr>
        <sz val="8"/>
        <color theme="1"/>
        <rFont val="Arial"/>
        <family val="2"/>
      </rPr>
      <t xml:space="preserve"> bewertet werden, können die Bonuspunkte anerkannt werden.</t>
    </r>
  </si>
  <si>
    <t>[optional] Fürgen Sie hier Kommentare ein, die die Punktevergabe oder Nachweisführung näher erläutert</t>
  </si>
  <si>
    <t>Eingabe Masse KG380 und Verfahren 1 bei der KG300</t>
  </si>
  <si>
    <t>RELEVANZ_Eingabe</t>
  </si>
  <si>
    <t>Relevanz_Berechnet</t>
  </si>
  <si>
    <t>Tiefgarage inkl Ein- und Ausfahrt</t>
  </si>
  <si>
    <t>Tiefgarage_inkl_Ein__und_Ausfahrt</t>
  </si>
  <si>
    <t>KG353_DeckenbelaegeTiefgarage_inkl_Ein__und_AusfahrtOS_Oberflaechenbeschichtung</t>
  </si>
  <si>
    <t>KG353_DeckenbelaegeTiefgarage_inkl_Ein__und_AusfahrtEPPU_Beschichtungen_unter_Gussasphalt_</t>
  </si>
  <si>
    <t>KG353_DeckenbelaegeTiefgarage_inkl_Ein__und_AusfahrtWeitere_nicht_relevante_Produkte</t>
  </si>
  <si>
    <t>(Sektional-)Tore</t>
  </si>
  <si>
    <t>KG335_Außenwandbekleidungen_außenDichtstoffe_zur_Luftdichtigkeit_bei_Betonfertigbauteile_bau__und_werkseitig</t>
  </si>
  <si>
    <t>Sektional_Tore</t>
  </si>
  <si>
    <t>KG334_Außentueren_und_AußenfensterSektional_ToreDekorative_Beschichtungen_inkl_Grundbeschichtungen</t>
  </si>
  <si>
    <t>KG334_Außentueren_und_AußenfensterSektional_ToreKorrosionsschutzbeschichtungen</t>
  </si>
  <si>
    <t>KG334_Außentueren_und_AußenfensterSektional_TorePassivierung_bei_Aluminium_oder_Edelstahl</t>
  </si>
  <si>
    <t>KG334_Außentueren_und_AußenfensterSektional_ToreDaemmung_STResolplatten_und_XPS_in_Fassadenanwendungen</t>
  </si>
  <si>
    <t>KG334_Außentueren_und_AußenfensterSektional_ToreMontageschaum</t>
  </si>
  <si>
    <t>KG334_Außentueren_und_AußenfensterSektional_ToreLuftdichtigkeit_mit_DichtungsbandFlüssigkleber_zum_Verkleben_der_Luftdichtigkeitsfolie</t>
  </si>
  <si>
    <t>KG334_Außentueren_und_AußenfensterSektional_ToreLuftdichtigkeit_mit_Dichtstoff</t>
  </si>
  <si>
    <t>KG334_Außentueren_und_AußenfensterSektional_ToreWeitere_nicht_relevante_Produkte</t>
  </si>
  <si>
    <t>Staubbbindende Beschichtung</t>
  </si>
  <si>
    <t>Staubbbindende_Beschichtung</t>
  </si>
  <si>
    <t>Masse Holzanteil &gt; Gesamtmasse</t>
  </si>
  <si>
    <t>Eingabe zertifizierter Masseanteil Holz fehlt</t>
  </si>
  <si>
    <t>Falscher Eingabewert für zert. Holzanteil</t>
  </si>
  <si>
    <t>Ø-Dichte [kg/m3]</t>
  </si>
  <si>
    <t>Keine Formeln in folgenden Spalten:</t>
  </si>
  <si>
    <r>
      <t xml:space="preserve">Meldung
</t>
    </r>
    <r>
      <rPr>
        <b/>
        <sz val="8"/>
        <color rgb="FF3C4981"/>
        <rFont val="Arial"/>
        <family val="2"/>
      </rPr>
      <t>Es fehlen Formeln in Spalten!! (Siehe im Detail Tabellenblatt "Ergebnis"/Spalte DU)</t>
    </r>
  </si>
  <si>
    <t/>
  </si>
  <si>
    <t>WARNUNG: Werteingabe ohne Datensatz-UUID</t>
  </si>
  <si>
    <t>Falsche QS bei wiederverwendeten Bauteilen</t>
  </si>
  <si>
    <t>Eingaben Gebäuderessourcenpass</t>
  </si>
  <si>
    <t>z.B. Bitumen, Bitumen-Dachbahn</t>
  </si>
  <si>
    <t>z.B. Zink, Aluminium, Blei, Gusseisen</t>
  </si>
  <si>
    <t>z.B. Flachglas, Drahtglas, Glasbausteine, Behälterglas, Blähglas, Glasmosaik</t>
  </si>
  <si>
    <t>Zusammenführung von "Wiederverwendung" und "Weiterverwendung" bei neu eingebrachten Bauteilen / Produkten. Im GRP wird dieser Wert bei "Weiterverwendet" eingetragen.</t>
  </si>
  <si>
    <t xml:space="preserve">Nachweismöglichkeiten: 
1. BONUS 1 'Wieder- oder Weiterverwendung"
2. Massen% aus Produktbewertungstool Zirkularität (ZE10/1)
</t>
  </si>
  <si>
    <t>Wiederverwendung bei Bestandserhalt</t>
  </si>
  <si>
    <t>Nachweis siehe nächste Spalte</t>
  </si>
  <si>
    <t>Nachweis: Produkt wird über Re-User Planer gehandelt bzw Produkt wird in einer Bauteilbörse gelistet</t>
  </si>
  <si>
    <t>Nachweis: Produktbewertungstool Zirkularität: ZE09/4 (Sammelsystem EoL) =Ja</t>
  </si>
  <si>
    <t>Falls vorwiegender Verwertungsweg</t>
  </si>
  <si>
    <t>Bei Neubau immer 0 %.
Relevant für Sanierung (Entsorgung des Bestands)</t>
  </si>
  <si>
    <t xml:space="preserve">Vermeidung [Text] </t>
  </si>
  <si>
    <t>Wiederverwendet und Weiterverwendet [kg-%]</t>
  </si>
  <si>
    <t>Nachweis</t>
  </si>
  <si>
    <t>Wiederverwertet [kg-%]</t>
  </si>
  <si>
    <t>Weiterverwertet [kg-%]</t>
  </si>
  <si>
    <t xml:space="preserve">Wiederverwendung (Vorbereitung) [kg-%] </t>
  </si>
  <si>
    <t>Werkstoffliche qualitative Wiederverwertung [kg-%]</t>
  </si>
  <si>
    <t>Weiterverwertung [kg-%]</t>
  </si>
  <si>
    <t>Thermische verwertung [kg-%]</t>
  </si>
  <si>
    <t>Verfüllung [kg-%]</t>
  </si>
  <si>
    <t>Deponierung [kg-%]</t>
  </si>
  <si>
    <t>Entsorgung als gefährlicher Abfall [kg-%]</t>
  </si>
  <si>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Sonstige Holzwerkstoffe / Bio-basierte Materialien [kg-%]</t>
    </r>
  </si>
  <si>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Bau- / Konstruktionsholz [kg-%]</t>
    </r>
  </si>
  <si>
    <t>z.B. Spanplatte, Hartfaserplatte, Weichfaserplatte, Holzwolle, Kork, Holzschindeln, Schafwolle, Flachs, Zellulose, Hanf, Seegras, Naturharz, Stroh, Schilf, Pappe, Papier, Pilzmycel, (Mais), (Zuckerrohr)</t>
  </si>
  <si>
    <t xml:space="preserve"> z.B. Schnittholz-Bretter, Schnittholz-Kanthölzer, Brettschichtholz, Sperrholz</t>
  </si>
  <si>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Kunststoff-Dämmstoffe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</si>
  <si>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Sonstige Kunststoffe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</si>
  <si>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Kunststoff-Fenster /-Türen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</si>
  <si>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Kunststoff-Dachbahnen [kg-%]</t>
    </r>
  </si>
  <si>
    <t>z.B. PVC, HDPE, PP, PS, PA, ABS, ASA, SAN</t>
  </si>
  <si>
    <t>z.B. Polysterol-Hartschaum (EPS, XPS), Polyurethan(PUR)- / Phenolharz(PF)-Hartschaum</t>
  </si>
  <si>
    <t>z.B. PVC-Fensterprofile und -Türenprofile</t>
  </si>
  <si>
    <t>z.B. Kunststoff-Dachbahn, Kunststoff-Dichtungsbahn, PVC-Folie, PE-Folie</t>
  </si>
  <si>
    <r>
      <rPr>
        <b/>
        <u/>
        <sz val="8"/>
        <color theme="0"/>
        <rFont val="Arial"/>
        <family val="2"/>
      </rPr>
      <t>Kategorie</t>
    </r>
    <r>
      <rPr>
        <sz val="8"/>
        <color theme="0"/>
        <rFont val="Arial"/>
        <family val="2"/>
      </rPr>
      <t xml:space="preserve">: Bituminöse Mischungen
</t>
    </r>
    <r>
      <rPr>
        <b/>
        <u/>
        <sz val="8"/>
        <color theme="0"/>
        <rFont val="Arial"/>
        <family val="2"/>
      </rPr>
      <t>Werkstoff</t>
    </r>
    <r>
      <rPr>
        <sz val="8"/>
        <color theme="0"/>
        <rFont val="Arial"/>
        <family val="2"/>
      </rPr>
      <t>: Bitumen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</si>
  <si>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Sonstige Materialien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</si>
  <si>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Verbundbaustoffe [kg-%]</t>
    </r>
  </si>
  <si>
    <t>z.B. Kabel</t>
  </si>
  <si>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Sonstige Metalle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</si>
  <si>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Stahl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</si>
  <si>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Kupfer [kg-%]</t>
    </r>
  </si>
  <si>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Sonstige Gipsbaustoffe [kg-%]</t>
    </r>
  </si>
  <si>
    <t>z.B. Gips-Putz, Gips-Mörtel, Anhydritestrich</t>
  </si>
  <si>
    <t>z.B. Gipskartonplatten, Gipsfaserzementplatten, Gipswandbauplatten</t>
  </si>
  <si>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Gipskarton [kg-%]</t>
    </r>
  </si>
  <si>
    <r>
      <rPr>
        <b/>
        <u/>
        <sz val="8"/>
        <color theme="0"/>
        <rFont val="Arial"/>
        <family val="2"/>
      </rPr>
      <t>Kategorie</t>
    </r>
    <r>
      <rPr>
        <sz val="8"/>
        <color theme="0"/>
        <rFont val="Arial"/>
        <family val="2"/>
      </rPr>
      <t xml:space="preserve">: Glas
</t>
    </r>
    <r>
      <rPr>
        <b/>
        <u/>
        <sz val="8"/>
        <color theme="0"/>
        <rFont val="Arial"/>
        <family val="2"/>
      </rPr>
      <t>Werkstoff</t>
    </r>
    <r>
      <rPr>
        <sz val="8"/>
        <color theme="0"/>
        <rFont val="Arial"/>
        <family val="2"/>
      </rPr>
      <t>: Glas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</si>
  <si>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Mineralische Dämmstoffe [kg-%]</t>
    </r>
  </si>
  <si>
    <t>z.B. Mineralwolle (Steinwolle, Glaswolle), Hochofenschlacke, Blähton, Schaumglas</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</si>
  <si>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Sonstiges Mineralisches [kg-%]</t>
    </r>
  </si>
  <si>
    <t>z.B. Klinker, Zement (Putz, Estrich), Kalkmörtel, Kalkgipsmörtel, Kalkzementmörtel, Bruchstein, Asbestzement, Schiefer, Sand, Kies, Splitt, Schlacke, Granit, Basalt, Marmor, Sandstein, Muschelkalk</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</si>
  <si>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Beton [kg-%]</t>
    </r>
  </si>
  <si>
    <t xml:space="preserve">z.B. Normalbeton, Leichtbeton, Porenbeton, Beton-Hohlblocksteine, Holzbeton, Betondachsteine </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</si>
  <si>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Porenbeton [kg-%]</t>
    </r>
  </si>
  <si>
    <t>z.B. Porenbeton-Blocksteine</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</si>
  <si>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Kalksandstein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</si>
  <si>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Ziegel [kg-%]</t>
    </r>
  </si>
  <si>
    <t>z.B. Ziegel allgemein, Klinker, Vollziegel, Hochlochziegel, Leichthochlochziegel</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</si>
  <si>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Ton, Lehm, Keramik [kg-%]</t>
    </r>
  </si>
  <si>
    <t>z.B. Fliesen</t>
  </si>
  <si>
    <t>z.B. Lack, Farbe, Kleber, Kunstharze
Hinweis: Schätzwert bis 1% erlaubt</t>
  </si>
  <si>
    <t>Gebäuderessourcenpass: 0-Quoten / (20) Materialität</t>
  </si>
  <si>
    <t>Gebäuderessourcenpass: 0-Quoten / (29) "Materialherkunft - Umgesetzte Kreislaufführung"</t>
  </si>
  <si>
    <t>Gebäuderessourcenpass: 0-Quoten / (60) "Materialverwertung - Potentielle Kreislauffähigkeit (Nachnutzungswege)"</t>
  </si>
  <si>
    <t>Falls vorwiegender Verwertungsweg
Verfüllung definiert KrWG § 25a wie folgt:
Rekultivierung von Abgrabungen
bautechnischen Zwecken bei der Landschaftsgestaltung</t>
  </si>
  <si>
    <t>Demontierbare Masse [kg-%]</t>
  </si>
  <si>
    <t>Trennbare Masse [kg-%]</t>
  </si>
  <si>
    <t>Gebäuderessourcenpass: 0-Eingabewerte / (5) "Demontagefähigkeit, Trennbarkeit, Material-verwertungspotenzial und Zirkularitätsbewertung"</t>
  </si>
  <si>
    <t>Demontierbare Masse [kg]</t>
  </si>
  <si>
    <t>Trennbare Masse [kg]</t>
  </si>
  <si>
    <t>Deponierung [kg]</t>
  </si>
  <si>
    <t>Verfüllung [kg]</t>
  </si>
  <si>
    <t>Thermische verwertung [kg]</t>
  </si>
  <si>
    <t>Weiterverwertung [kg]</t>
  </si>
  <si>
    <t>Werkstoffliche qualitative Wiederverwertung [kg]</t>
  </si>
  <si>
    <t xml:space="preserve">Wiederverwendung (Vorbereitung) [kg] </t>
  </si>
  <si>
    <t>Primärrohstoffe nicht erneuerbar [kg]</t>
  </si>
  <si>
    <t>Primärrohstoffe erneuerbar [kg]</t>
  </si>
  <si>
    <t>Primärrohstoffe erneuerbar und nicht erneuerbar [kg]</t>
  </si>
  <si>
    <t>Weiterverwertet [kg]</t>
  </si>
  <si>
    <t>Wiederverwertet [kg]</t>
  </si>
  <si>
    <t>Wiederverwendet [kg]</t>
  </si>
  <si>
    <t>Wiederverwendet und Weiterverwendet [kg]</t>
  </si>
  <si>
    <r>
      <rPr>
        <b/>
        <u/>
        <sz val="8"/>
        <color theme="0"/>
        <rFont val="Arial"/>
        <family val="2"/>
      </rPr>
      <t>Kategorie / Werkstoff:</t>
    </r>
    <r>
      <rPr>
        <sz val="8"/>
        <color theme="0"/>
        <rFont val="Arial"/>
        <family val="2"/>
      </rPr>
      <t xml:space="preserve"> Bauchemische Produkte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</si>
  <si>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Ton, Lehm, Keramik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</si>
  <si>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Ziegel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</si>
  <si>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Kalksandstein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</si>
  <si>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Porenbeton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</si>
  <si>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Beton [kg]</t>
    </r>
  </si>
  <si>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Mineralische Dämmstoffe [kg]</t>
    </r>
  </si>
  <si>
    <r>
      <rPr>
        <b/>
        <u/>
        <sz val="8"/>
        <color theme="0"/>
        <rFont val="Arial"/>
        <family val="2"/>
      </rPr>
      <t>Kategorie</t>
    </r>
    <r>
      <rPr>
        <sz val="8"/>
        <color theme="0"/>
        <rFont val="Arial"/>
        <family val="2"/>
      </rPr>
      <t xml:space="preserve">: Glas
</t>
    </r>
    <r>
      <rPr>
        <b/>
        <u/>
        <sz val="8"/>
        <color theme="0"/>
        <rFont val="Arial"/>
        <family val="2"/>
      </rPr>
      <t>Werkstoff</t>
    </r>
    <r>
      <rPr>
        <sz val="8"/>
        <color theme="0"/>
        <rFont val="Arial"/>
        <family val="2"/>
      </rPr>
      <t>: Glas [kg]</t>
    </r>
  </si>
  <si>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Gipskarton [kg]</t>
    </r>
  </si>
  <si>
    <r>
      <rPr>
        <b/>
        <u/>
        <sz val="8"/>
        <color theme="0"/>
        <rFont val="Arial"/>
        <family val="2"/>
      </rPr>
      <t>Kategorie</t>
    </r>
    <r>
      <rPr>
        <sz val="8"/>
        <color theme="0"/>
        <rFont val="Arial"/>
        <family val="2"/>
      </rPr>
      <t xml:space="preserve">: Gips
</t>
    </r>
    <r>
      <rPr>
        <b/>
        <u/>
        <sz val="8"/>
        <color theme="0"/>
        <rFont val="Arial"/>
        <family val="2"/>
      </rPr>
      <t>Werkstoff</t>
    </r>
    <r>
      <rPr>
        <sz val="8"/>
        <color theme="0"/>
        <rFont val="Arial"/>
        <family val="2"/>
      </rPr>
      <t>: Sonstige Gipsbaustoffe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</si>
  <si>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Kupfer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</si>
  <si>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Stahl [kg]</t>
    </r>
  </si>
  <si>
    <r>
      <rPr>
        <b/>
        <u/>
        <sz val="8"/>
        <color theme="0"/>
        <rFont val="Arial"/>
        <family val="2"/>
      </rPr>
      <t>Kategorie</t>
    </r>
    <r>
      <rPr>
        <sz val="8"/>
        <color theme="0"/>
        <rFont val="Arial"/>
        <family val="2"/>
      </rPr>
      <t xml:space="preserve">: Metalle
</t>
    </r>
    <r>
      <rPr>
        <b/>
        <u/>
        <sz val="8"/>
        <color theme="0"/>
        <rFont val="Arial"/>
        <family val="2"/>
      </rPr>
      <t>Werkstoff</t>
    </r>
    <r>
      <rPr>
        <sz val="8"/>
        <color theme="0"/>
        <rFont val="Arial"/>
        <family val="2"/>
      </rPr>
      <t>: Sonstige Metalle [kg]</t>
    </r>
  </si>
  <si>
    <r>
      <rPr>
        <b/>
        <u/>
        <sz val="8"/>
        <color theme="0"/>
        <rFont val="Arial"/>
        <family val="2"/>
      </rPr>
      <t>Kategorie</t>
    </r>
    <r>
      <rPr>
        <sz val="8"/>
        <color theme="0"/>
        <rFont val="Arial"/>
        <family val="2"/>
      </rPr>
      <t>: Elektrik und Elektronik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</si>
  <si>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Verbundbaustoffe [kg]</t>
    </r>
  </si>
  <si>
    <r>
      <rPr>
        <b/>
        <u/>
        <sz val="8"/>
        <color theme="0"/>
        <rFont val="Arial"/>
        <family val="2"/>
      </rPr>
      <t>Kategorie</t>
    </r>
    <r>
      <rPr>
        <sz val="8"/>
        <color theme="0"/>
        <rFont val="Arial"/>
        <family val="2"/>
      </rPr>
      <t xml:space="preserve">: Materialmix 
</t>
    </r>
    <r>
      <rPr>
        <b/>
        <u/>
        <sz val="8"/>
        <color theme="0"/>
        <rFont val="Arial"/>
        <family val="2"/>
      </rPr>
      <t>Werkstoff</t>
    </r>
    <r>
      <rPr>
        <sz val="8"/>
        <color theme="0"/>
        <rFont val="Arial"/>
        <family val="2"/>
      </rPr>
      <t>: Sonstige Materialien [kg]</t>
    </r>
  </si>
  <si>
    <r>
      <rPr>
        <b/>
        <u/>
        <sz val="8"/>
        <color theme="0"/>
        <rFont val="Arial"/>
        <family val="2"/>
      </rPr>
      <t>Kategorie</t>
    </r>
    <r>
      <rPr>
        <sz val="8"/>
        <color theme="0"/>
        <rFont val="Arial"/>
        <family val="2"/>
      </rPr>
      <t xml:space="preserve">: Bituminöse Mischungen
</t>
    </r>
    <r>
      <rPr>
        <b/>
        <u/>
        <sz val="8"/>
        <color theme="0"/>
        <rFont val="Arial"/>
        <family val="2"/>
      </rPr>
      <t>Werkstoff</t>
    </r>
    <r>
      <rPr>
        <sz val="8"/>
        <color theme="0"/>
        <rFont val="Arial"/>
        <family val="2"/>
      </rPr>
      <t>: Bitumen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</si>
  <si>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Kunststoff-Dachbahnen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</si>
  <si>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Kunststoff-Fenster /-Türen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</si>
  <si>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Kunststoff-Dämmstoffe [kg]</t>
    </r>
  </si>
  <si>
    <r>
      <rPr>
        <b/>
        <u/>
        <sz val="8"/>
        <color theme="0"/>
        <rFont val="Arial"/>
        <family val="2"/>
      </rPr>
      <t>Kategorie</t>
    </r>
    <r>
      <rPr>
        <sz val="8"/>
        <color theme="0"/>
        <rFont val="Arial"/>
        <family val="2"/>
      </rPr>
      <t xml:space="preserve">: Kunststoffe
</t>
    </r>
    <r>
      <rPr>
        <b/>
        <u/>
        <sz val="8"/>
        <color theme="0"/>
        <rFont val="Arial"/>
        <family val="2"/>
      </rPr>
      <t>Werkstoff</t>
    </r>
    <r>
      <rPr>
        <sz val="8"/>
        <color theme="0"/>
        <rFont val="Arial"/>
        <family val="2"/>
      </rPr>
      <t>: Sonstige Kunststoffe [kg]</t>
    </r>
  </si>
  <si>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Bau- / Konstruktionsholz [kg]</t>
    </r>
  </si>
  <si>
    <r>
      <rPr>
        <b/>
        <u/>
        <sz val="8"/>
        <color theme="0"/>
        <rFont val="Arial"/>
        <family val="2"/>
      </rPr>
      <t>Kategorie:</t>
    </r>
    <r>
      <rPr>
        <sz val="8"/>
        <color theme="0"/>
        <rFont val="Arial"/>
        <family val="2"/>
      </rPr>
      <t xml:space="preserve"> Holz und Holzwerkstoffe
</t>
    </r>
    <r>
      <rPr>
        <b/>
        <u/>
        <sz val="8"/>
        <color theme="0"/>
        <rFont val="Arial"/>
        <family val="2"/>
      </rPr>
      <t xml:space="preserve">Werkstoff: </t>
    </r>
    <r>
      <rPr>
        <sz val="8"/>
        <color theme="0"/>
        <rFont val="Arial"/>
        <family val="2"/>
      </rPr>
      <t>Sonstige Holzwerkstoffe / Bio-basierte Materialien [kg]</t>
    </r>
  </si>
  <si>
    <t>Masse</t>
  </si>
  <si>
    <t>Summe:</t>
  </si>
  <si>
    <t>Wiederverwendeter Bestand [kg-%]</t>
  </si>
  <si>
    <t xml:space="preserve">Wird automatisch errechnet: 100% - Wiederverwendet und Weiterverwendet [kg-%] -
Wiederverwendeter Bestand [kg-%]-
Wiederverwertet [kg-%] -Weiterverwertet [kg-%] - </t>
  </si>
  <si>
    <r>
      <rPr>
        <b/>
        <u/>
        <sz val="8"/>
        <color theme="0"/>
        <rFont val="Arial"/>
        <family val="2"/>
      </rPr>
      <t>Kategorie</t>
    </r>
    <r>
      <rPr>
        <sz val="8"/>
        <color theme="0"/>
        <rFont val="Arial"/>
        <family val="2"/>
      </rPr>
      <t xml:space="preserve">: Mineralische Baustoffe
</t>
    </r>
    <r>
      <rPr>
        <b/>
        <u/>
        <sz val="8"/>
        <color theme="0"/>
        <rFont val="Arial"/>
        <family val="2"/>
      </rPr>
      <t>Werkstoff</t>
    </r>
    <r>
      <rPr>
        <sz val="8"/>
        <color theme="0"/>
        <rFont val="Arial"/>
        <family val="2"/>
      </rPr>
      <t>: Sonstiges Mineralisches [kg]</t>
    </r>
  </si>
  <si>
    <r>
      <rPr>
        <b/>
        <u/>
        <sz val="8"/>
        <color theme="0"/>
        <rFont val="Arial"/>
        <family val="2"/>
      </rPr>
      <t>Kategorie / Werkstoff:</t>
    </r>
    <r>
      <rPr>
        <sz val="8"/>
        <color theme="0"/>
        <rFont val="Arial"/>
        <family val="2"/>
      </rPr>
      <t xml:space="preserve"> Bauchemische Produkte [kg-%]
</t>
    </r>
  </si>
  <si>
    <t>Entsorgung als gefährlicher Abfall [kg]</t>
  </si>
  <si>
    <t>Davon Primärrohstoffe erneuerbar [kg-%]</t>
  </si>
  <si>
    <t>Summe Primärrohstoffe erneuerbar und nicht erneuerbar [kg-%]</t>
  </si>
  <si>
    <r>
      <rPr>
        <b/>
        <u/>
        <sz val="8"/>
        <color theme="0"/>
        <rFont val="Arial"/>
        <family val="2"/>
      </rPr>
      <t>Kategorie</t>
    </r>
    <r>
      <rPr>
        <sz val="8"/>
        <color theme="0"/>
        <rFont val="Arial"/>
        <family val="2"/>
      </rPr>
      <t>: Elektrik und Elektronik [kg-%]</t>
    </r>
    <r>
      <rPr>
        <b/>
        <sz val="8"/>
        <color theme="0"/>
        <rFont val="Arial"/>
        <family val="2"/>
      </rPr>
      <t xml:space="preserve"> </t>
    </r>
    <r>
      <rPr>
        <sz val="8"/>
        <color theme="0"/>
        <rFont val="Arial"/>
        <family val="2"/>
      </rPr>
      <t>abzüglich Verbundbaustoffe</t>
    </r>
  </si>
  <si>
    <t>Davon Primärrohstoffe nicht erneuerbar [kg-%]</t>
  </si>
  <si>
    <t>Eingabe geschätzter Masse:</t>
  </si>
  <si>
    <t>keine Eingabe. Vorbelegung mit 0</t>
  </si>
  <si>
    <t>Summe Aufteilung Materialität</t>
  </si>
  <si>
    <t>Summe Aufteilung Materialherkunft</t>
  </si>
  <si>
    <t>Summe Aufteilung Materialverwertung</t>
  </si>
  <si>
    <r>
      <t>Info</t>
    </r>
    <r>
      <rPr>
        <sz val="8"/>
        <color theme="0"/>
        <rFont val="Arial"/>
        <family val="2"/>
      </rPr>
      <t xml:space="preserve"> (rote Zelle falls Demontage &gt; 100% oder Trennung &gt; 100%)</t>
    </r>
  </si>
  <si>
    <t>Optional: Nachweise Massenberechnung</t>
  </si>
  <si>
    <r>
      <t xml:space="preserve">Eingabe Masse, falls Spalte "Masse [kg]" = "-". </t>
    </r>
    <r>
      <rPr>
        <sz val="8"/>
        <color rgb="FFFF0000"/>
        <rFont val="Arial"/>
        <family val="2"/>
      </rPr>
      <t>Ohne Nachweise wird die Angabe als geschätzt angenommen.</t>
    </r>
  </si>
  <si>
    <t>Meldungsspalte</t>
  </si>
  <si>
    <t>Gebäuderessourcenpass: Masseeingabe</t>
  </si>
  <si>
    <t>Gebäuderessourcenpass: Berechnungsergebnisse</t>
  </si>
  <si>
    <t>Masse berechnet/geschätzt</t>
  </si>
  <si>
    <t>Keine Eingabe Holzanteil bei wieder- oder weiterverwendung</t>
  </si>
  <si>
    <t xml:space="preserve">Nachweismöglichkeiten: 
Wiederverwertete Masse% entspricht ZE02/1 (Post-consumer Rezyklatanteil)
Bedingungen: Produktbewertungstool Zirkularität: ZE09/4 (Sammelsystem EoL) =Ja oder/und ZE09/5 (Sammelsystem Baustellenverschnitte oder Anbruchgebinde) =Ja oder Produkt wurde geleased (Nachweis über Leasingvertrag)
</t>
  </si>
  <si>
    <t>Falls vorwiegender Verwertungsweg
HE weist (ZE02/1) Post-consumer Rezyklatanteil aus hat aber kein Sammelsystem etabliert</t>
  </si>
  <si>
    <t>Anlage 1 - Kriterienmatrix (V23.3)</t>
  </si>
  <si>
    <t>VVOC, VOC, SVOC Emissionen oder Gehalt</t>
  </si>
  <si>
    <t>TM und/oder SDB und/oder Herstellererklärung und/oder Prüfzertifikat
Gleichwertigkeitsnachweis:
DE-UZ 12a Ausgabe Januar 2019, Abschnitt 3.1 oder 3.2</t>
  </si>
  <si>
    <r>
      <rPr>
        <b/>
        <sz val="10"/>
        <color theme="1"/>
        <rFont val="Arial"/>
        <family val="2"/>
      </rPr>
      <t>Anforderungen gelten für bauseitig aufgebrachter (Deck-) Lacke inkl. Grundierung:</t>
    </r>
    <r>
      <rPr>
        <sz val="11"/>
        <color theme="1"/>
        <rFont val="Calibri"/>
        <family val="2"/>
        <scheme val="minor"/>
      </rPr>
      <t xml:space="preserve">
DE-UZ 12a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</si>
  <si>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r>
      <rPr>
        <b/>
        <sz val="10"/>
        <color theme="1"/>
        <rFont val="Arial"/>
        <family val="2"/>
      </rPr>
      <t>Anforderungen gelten für bauseitig aufgebrachte Farben inkl. Grundierung:</t>
    </r>
    <r>
      <rPr>
        <sz val="11"/>
        <color theme="1"/>
        <rFont val="Calibri"/>
        <family val="2"/>
        <scheme val="minor"/>
      </rPr>
      <t xml:space="preserve">
DE-UZ 102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</si>
  <si>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Minimierung der Lösemittelemissionen und von Bioziden in die Umwelt</t>
  </si>
  <si>
    <t>VVOC, VOC, SVOC Emissionen und Gehalt an gefährlichen Stoffen</t>
  </si>
  <si>
    <t>TM und/oder Umweltzeichen (Blauer Engel)
Gleichwertigkeitsnachweis:
GUT-Prüfkriterien 2020, Abschnitte 1.1, 1.2, 5 und 6 
DE-UZ 128 Ausgabe Februar 2016, Abschnitt 3.1 (ohne 3.1.1) und 3.2.1</t>
  </si>
  <si>
    <r>
      <rPr>
        <b/>
        <sz val="10"/>
        <color theme="1"/>
        <rFont val="Arial"/>
        <family val="2"/>
      </rPr>
      <t>Anforderungen gelten für Bodenbeläge:</t>
    </r>
    <r>
      <rPr>
        <sz val="11"/>
        <color theme="1"/>
        <rFont val="Calibri"/>
        <family val="2"/>
        <scheme val="minor"/>
      </rPr>
      <t xml:space="preserve">
DE-UZ-128 oder GUT Gütesiegel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</si>
  <si>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Elastische Bodenbeläge wie homogene oder heterogene Bodenbeläge aus PVC, Linoleum, Kork, Gummi/Kautschuk, etc</t>
  </si>
  <si>
    <t>AgBB Schema, DE-UZ 120</t>
  </si>
  <si>
    <t>Emissionsnachweis (AgBB oder hochwertiger)</t>
  </si>
  <si>
    <t>DE-UZ 120</t>
  </si>
  <si>
    <t>TM und/oder Herstellererklärung
und Emissionsnachweis gemäß
EN ISO 16000-9 / EN 16516 und/oder Umweltzeichen (Blauer Engel)
Gleichwertigkeitsnachweise:
DE-UZ 120 Ausgabe Februar 201, Abschnitte 3.1, 3.2 und 3.3
AgBB Version 2021 ohne sensorische Prüfung</t>
  </si>
  <si>
    <r>
      <rPr>
        <b/>
        <sz val="10"/>
        <color theme="1"/>
        <rFont val="Arial"/>
        <family val="2"/>
      </rPr>
      <t>Anforderungen gelten für Bodenbeläge:</t>
    </r>
    <r>
      <rPr>
        <sz val="11"/>
        <color theme="1"/>
        <rFont val="Calibri"/>
        <family val="2"/>
        <scheme val="minor"/>
      </rPr>
      <t xml:space="preserve">
DE-UZ 120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</si>
  <si>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Mehrschichtparkett, Laminatböden, Furnierte Bodenbeläge, MMF-Böden</t>
  </si>
  <si>
    <t xml:space="preserve">AgBB Schema, DE-UZ 176
</t>
  </si>
  <si>
    <t xml:space="preserve">Emissionsnachweis (AgBB oder hochwertiger)
</t>
  </si>
  <si>
    <t xml:space="preserve">Emission nach 
28. Tg  ≤ DE-UZ 176
und zusätzlich bei MMF Böden ohne Einsatz von PVC als konstitutionellen Bestandteil
</t>
  </si>
  <si>
    <t>TM und/oder Herstellererklärung
und Emissionsnachweis gemäß
EN ISO 16000-9 / EN 16516 und/oder Umweltzeichen (Blauer Engel)
Gleichwertigkeitsnachweise:
DE-UZ 176 Ausgabe Januar 2013, Abschnitt 3..2.1
AgBB Version 2021 ohne sensorische Prüfung</t>
  </si>
  <si>
    <r>
      <rPr>
        <b/>
        <sz val="10"/>
        <color theme="1"/>
        <rFont val="Arial"/>
        <family val="2"/>
      </rPr>
      <t>Anforderungen gelten für Bodenbeläge:</t>
    </r>
    <r>
      <rPr>
        <sz val="11"/>
        <color theme="1"/>
        <rFont val="Calibri"/>
        <family val="2"/>
        <scheme val="minor"/>
      </rPr>
      <t xml:space="preserve">
DE-UZ 176
oder
Einhaltung folgender Emissionanforderungen: 
Formaldehyd &lt; 60 µg/m3 und 
∑ VOC Carc. 1A/Carc. 1B &lt; 1 µg/m3
</t>
    </r>
  </si>
  <si>
    <t>TM und/oder SDB und/oder GISBAU-Einstufung und/oder Herstellererklärung und/oder Prüfzertifikat
Gleichwertigkeitsnachweis:
DE-UZ 113 Version 9 , Abschnitt 3.2
Emicode: GEV-Einstufungskriterien (03/2022) Abschnitte 3.2</t>
  </si>
  <si>
    <r>
      <rPr>
        <b/>
        <sz val="10"/>
        <color theme="1"/>
        <rFont val="Arial"/>
        <family val="2"/>
      </rPr>
      <t>Anforderungen gelten für Klebstoffe bei Bodenbelägen:</t>
    </r>
    <r>
      <rPr>
        <sz val="11"/>
        <color theme="1"/>
        <rFont val="Calibri"/>
        <family val="2"/>
        <scheme val="minor"/>
      </rPr>
      <t xml:space="preserve">
Emicode EC1Plus, EC1 oder EC2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</si>
  <si>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t>GISCODE 
D1, ZP1, RE05, RE10, RE20 oder RE30, RU 0,5 oder RU 1</t>
  </si>
  <si>
    <r>
      <t>GISCODE 
D1, ZP1, RE05, RE10, RE20 oder RE30, RU 0,5 oder RU 1
und
EMICODE 
EC1 oder EC1</t>
    </r>
    <r>
      <rPr>
        <vertAlign val="superscript"/>
        <sz val="10"/>
        <color theme="1"/>
        <rFont val="Arial"/>
        <family val="2"/>
      </rPr>
      <t>PLUS</t>
    </r>
  </si>
  <si>
    <t>TM und/oder SDB und/oder GISBAU-Einstufung und/oder Herstellererklärung und/oder Prüfzertifikat
Gleichwertigkeitsnachweis:
Emicode: GEV-Einstufungskriterien (03/2022) Abschnitte 3.2</t>
  </si>
  <si>
    <t>VVOC, VOC, SVOC Emissionen und Gehalt an Oximen</t>
  </si>
  <si>
    <t>GISCODE
PU10, PU20, RS10, DA20, DSE20, DSA20, DSO20, DH20 oder DSC20</t>
  </si>
  <si>
    <r>
      <t>GISCODE
PU10, PU20, RS10, DA20, DSE20, DSA20, DSO20, DH20 oder DSC20
und
EMICODE EC1</t>
    </r>
    <r>
      <rPr>
        <vertAlign val="superscript"/>
        <sz val="10"/>
        <color theme="1"/>
        <rFont val="Arial"/>
        <family val="2"/>
      </rPr>
      <t>PLUS</t>
    </r>
  </si>
  <si>
    <t>TM und/oder SDB und/oder GISBAU-Einstufung und/oder Herstellererklärung und/oder Prüfzertifikat
Gleichwertigkeitsnachweis:
Emicode: GEV-Einstufungskriterien (03/2022) Abschnitte 3.2.</t>
  </si>
  <si>
    <r>
      <rPr>
        <b/>
        <sz val="10"/>
        <color theme="1"/>
        <rFont val="Arial"/>
        <family val="2"/>
      </rPr>
      <t>Anforderungen gelten für rissüberbrückende Dichtstoffe an den Rändern bei Bodenbelägen (auch bei Fliesen):</t>
    </r>
    <r>
      <rPr>
        <sz val="11"/>
        <color theme="1"/>
        <rFont val="Calibri"/>
        <family val="2"/>
        <scheme val="minor"/>
      </rPr>
      <t xml:space="preserve">
Emicode EC1Plus, EC1 oder EC2
oder
Einhaltung folgender Emissionanforderungen: 
Formaldehyd &lt; 60 µg/m3 und 
</t>
    </r>
    <r>
      <rPr>
        <sz val="10"/>
        <color theme="1"/>
        <rFont val="Calibri"/>
        <family val="2"/>
      </rPr>
      <t>∑</t>
    </r>
    <r>
      <rPr>
        <sz val="11"/>
        <color theme="1"/>
        <rFont val="Calibri"/>
        <family val="2"/>
        <scheme val="minor"/>
      </rPr>
      <t xml:space="preserve"> VOC Carc. 1A/Carc. 1B &lt; 1 µg/m3</t>
    </r>
  </si>
  <si>
    <r>
      <t>Chlorparaffine (SCCPs + MCCPs + LCCPs) &lt; 0,1 % 
und
EMICODE EC1</t>
    </r>
    <r>
      <rPr>
        <vertAlign val="superscript"/>
        <sz val="10"/>
        <color theme="1"/>
        <rFont val="Arial"/>
        <family val="2"/>
      </rPr>
      <t>PLUS</t>
    </r>
    <r>
      <rPr>
        <sz val="11"/>
        <color theme="1"/>
        <rFont val="Calibri"/>
        <family val="2"/>
        <scheme val="minor"/>
      </rPr>
      <t xml:space="preserve">
oder
VOC &lt; 1 %</t>
    </r>
  </si>
  <si>
    <t>TM und/oder SDB und/oder Herstellererklärung und/oder Prüfzertifikat
Gleichwertigkeitsnachweis:
Emicode: GEV-Einstufungskriterien (03/2022) Abschnitte 3.2.</t>
  </si>
  <si>
    <t>Gefahrstoffe, biologische Abbaubarkeit, VOC</t>
  </si>
  <si>
    <t>GISCODE, 
VOC VO
2004/24/EG DECOPAINT</t>
  </si>
  <si>
    <t>GISCODE BTM 01, BTM 05, BTM 10, BTM 15, BTM 20 oder BTM30</t>
  </si>
  <si>
    <t>GISCODE BTM 01, BTM 05, BTM 10, BTM 15 oder BTM20
und
VOC &lt; 3%</t>
  </si>
  <si>
    <t>GISCODE BTM 01, BTM 05, BTM 10 oder BTM15
und
inhärent biologisch abbaubar nach
OECD 302
und
VOC &lt; 1%</t>
  </si>
  <si>
    <t>GISCODE BTM 01, BTM 05 oder BTM 10
und
leicht biologisch abbaubar nach
OECD 301
und
VOC &lt; 1%</t>
  </si>
  <si>
    <t>Brandschutz wird mit konstruktiven Maßnahmen umgesetzt z.B. Einhausung
Wenn sich für das eingesetzte Produkt Anforderungen aus anderen Zeilen der KM ergeben, ist der Nachweis der Zeile(n) nach QS4 zu erbringen.</t>
  </si>
  <si>
    <t>Emissionsbewertetes Bauprodukt nach den DIBt Grundsätzen für "Reaktive Brandschutzsysteme auf Stahlbauteilen" oder deutsche allgemeine bauaufsichtliche Zulassung (abZ)
und
Halogenfreies Produkt 
und 
VOC &lt; 50 g/l</t>
  </si>
  <si>
    <t>Emissionsbewertetes Bauprodukt nach den DIBt Grundsätzen für "Reaktive Brandschutzsysteme auf Stahlbauteilen" oder deutsche allgemeine bauaufsichtliche Zulassung (abZ)
und
Halogenfreies Produkt 
und 
VOC &lt; 25 g/l</t>
  </si>
  <si>
    <t>Emissionsbewertetes Bauprodukt nach den DIBt Grundsätzen für "Reaktive Brandschutzsysteme auf Stahlbauteilen" oder deutsche allgemeine bauaufsichtliche Zulassung (abZ)
und
Halogenfreies Produkt 
und 
VOC &lt; 5 g/l</t>
  </si>
  <si>
    <r>
      <rPr>
        <b/>
        <sz val="10"/>
        <color theme="1"/>
        <rFont val="Arial"/>
        <family val="2"/>
      </rPr>
      <t>Anforderungen gelten für bauseitig aufgebrachte Korrosionsschutzbeschichtungen und Effektbeschichtungen (z. B. Metalliceffektlacke)  in Anwendungen &gt; 10 m2:</t>
    </r>
    <r>
      <rPr>
        <sz val="11"/>
        <color theme="1"/>
        <rFont val="Calibri"/>
        <family val="2"/>
        <scheme val="minor"/>
      </rPr>
      <t xml:space="preserve">
Einhaltung folgender Emissionanforderungen: 
Formaldehyd &lt; 60 µg/m3 und 
</t>
    </r>
    <r>
      <rPr>
        <sz val="10"/>
        <color theme="1"/>
        <rFont val="Calibri"/>
        <family val="2"/>
      </rPr>
      <t>∑</t>
    </r>
    <r>
      <rPr>
        <sz val="11"/>
        <color theme="1"/>
        <rFont val="Calibri"/>
        <family val="2"/>
        <scheme val="minor"/>
      </rPr>
      <t xml:space="preserve"> VOC Carc. 1A/Carc. 1B &lt; 1 µg/m3</t>
    </r>
  </si>
  <si>
    <t>GISCODE PU40</t>
  </si>
  <si>
    <t>GISCODE PU40
und
Emissionsnachweis gemäß AgBB Verfahren als Einzelprodukt oder im System</t>
  </si>
  <si>
    <t>GISCODE
PU10
Emissionsnachweis
als Einzelprodukt oder
im System
AgBB Prüfzeugnis</t>
  </si>
  <si>
    <r>
      <t>GISCODE W1, W2+, W1/DD oder W2/DD+
und
EMICODE EC1</t>
    </r>
    <r>
      <rPr>
        <vertAlign val="superscript"/>
        <sz val="10"/>
        <color theme="1"/>
        <rFont val="Arial"/>
        <family val="2"/>
      </rPr>
      <t>PLUS</t>
    </r>
  </si>
  <si>
    <t>TM und/oder SDB und/oder GISBAU-Einstufung und/oder Herstellererklärung und/oder Prüfzertifikat
Gleichwertigkeitsnachweis:
Emicode: GEV-Einstufungskriterien (03/2022) für Oberflächenbehandlungsmittel Abschnitt 3.2.</t>
  </si>
  <si>
    <t>GISCODE
RE05, RE10, RE20, RE30 oder RE55 „total solid“ 
und
Emissionsnachweis (AgBB oder hochwertiger) als Einzelprodukt oder im System</t>
  </si>
  <si>
    <t>GISCODE 
RE05, RE10, RE20 oder RE30
und
Emissionsnachweis (AgBB oder hochwertiger) als Einzelprodukt oder im System</t>
  </si>
  <si>
    <t>TM und/oder SDB und/oder GISBAU-Einstufung und/oder Herstellererklärung und/oder Prüfzertifikat
Gleichwertigkeitsnachweis:
AgBB Version 2021 ohne sensorische Prüfung</t>
  </si>
  <si>
    <r>
      <t xml:space="preserve">Emissionsnachweis als
Einzelprodukt oder
im System
</t>
    </r>
    <r>
      <rPr>
        <strike/>
        <sz val="10"/>
        <color theme="1"/>
        <rFont val="Arial"/>
        <family val="2"/>
      </rPr>
      <t xml:space="preserve">AgBB Prüfzeugnis
</t>
    </r>
    <r>
      <rPr>
        <sz val="11"/>
        <color theme="1"/>
        <rFont val="Calibri"/>
        <family val="2"/>
        <scheme val="minor"/>
      </rPr>
      <t>Emissionsnachweis von 2k EP/PU Lacken</t>
    </r>
    <r>
      <rPr>
        <strike/>
        <sz val="10"/>
        <color theme="1"/>
        <rFont val="Arial"/>
        <family val="2"/>
      </rPr>
      <t xml:space="preserve">
</t>
    </r>
  </si>
  <si>
    <t>Öle und Wachse zur Beschichtung von Holz</t>
  </si>
  <si>
    <t>VVOC, VOC, SVOC Emissionen und Gehalt an gefährlichen Stoffene</t>
  </si>
  <si>
    <t>TM und / oder SDB und / oder GISBAU-
Einstufung und / oder
Herstellererklä-rung und / oder Prüfzertifikat
Gleichwertigkeitsnachweis:
Emicode: GEV-Einstufungskriterien (03/2022) für Oberflächenbehandlungsmittel Abschnitt 3.2.</t>
  </si>
  <si>
    <t>Alle relevanten Bauteile</t>
  </si>
  <si>
    <t>Beschichtete Metallbauteile: Fassadenelemente, Außentüren, Außenfenster
Feuerverzinkungen gelten nicht als Beschichtungen im Sinne dieses Kriteriums.</t>
  </si>
  <si>
    <t>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t>
  </si>
  <si>
    <t>VVOC, VOC, SVOC Emissionen, Halogenierte Treibmittel, Chlorparaffine, Weichmacher, Flammschutzmittel</t>
  </si>
  <si>
    <r>
      <t>TM und/oder SDB und/oder Herstellererklärungen und/oder EC1</t>
    </r>
    <r>
      <rPr>
        <vertAlign val="superscript"/>
        <sz val="10"/>
        <color theme="1"/>
        <rFont val="Arial"/>
        <family val="2"/>
      </rPr>
      <t>PLUS</t>
    </r>
    <r>
      <rPr>
        <sz val="11"/>
        <color theme="1"/>
        <rFont val="Calibri"/>
        <family val="2"/>
        <scheme val="minor"/>
      </rPr>
      <t>-Nachweis (Zertifikat oder TM)
Gleichwertigkeitsnachweis:
Emicode: GEV-Einstufungskriterien (03/2022) Abschnitte 3.2</t>
    </r>
  </si>
  <si>
    <t>Montageschäume für die Verklebung von WDVS</t>
  </si>
  <si>
    <t>Alle für die GEG relevanten Bauteile und Bauprodukte sowie die Hauptstränge der TGA</t>
  </si>
  <si>
    <t>Einsatz mineralbasierter Produkte ohne zusätzliche flammhemmende Substanzen oder konstruktive Alternativlösung
Wenn sich für das eingesetzte Produkt Anforderungen aus anderen Zeilen der KM ergeben, ist der Nachweis der Zeile(n) nach QS4 zu erbringen.</t>
  </si>
  <si>
    <t>Technischer Brandschutz, Verklebungen bzw. Abdichtungen in Innenräumen, PUMontagekleber: Brandschottspachtelmassen, Brandschutzcoatings für Kabel, Brandschutzsilikone, PUMontagekleber für Dämmstoffe</t>
  </si>
  <si>
    <t>Einsatz mineralbasierter Produkte ohne zusätzliche flammhemmende Substanzen
Wenn sich für das eingesetzte Produkt Anforderungen aus anderen Zeilen der KM ergeben, ist der Nachweis der Zeile(n) nach QS4 zu erbringen.</t>
  </si>
  <si>
    <t>GISCODE RU0,5 oder RU1 (lösemittelfrei)</t>
  </si>
  <si>
    <t>Innentüren aus Holzwerkstoffen,
Raumakustikelemente, Raum-in-Raum-Systeme, Paneelverkleidungen an Wand und Decke, konstruktive Holzwerkstoffplatten bei Doppel – und Hohlböden, WC-Trennwände</t>
  </si>
  <si>
    <t>Formaldehyd Emissionen</t>
  </si>
  <si>
    <r>
      <rPr>
        <b/>
        <sz val="10"/>
        <color theme="1"/>
        <rFont val="Arial"/>
        <family val="2"/>
      </rPr>
      <t xml:space="preserve">Anforderungen gelten für Deckenplatten aus Holzwerkstoffen:
</t>
    </r>
    <r>
      <rPr>
        <sz val="11"/>
        <color theme="1"/>
        <rFont val="Calibri"/>
        <family val="2"/>
        <scheme val="minor"/>
      </rPr>
      <t xml:space="preserve">
DE-UZ 76
oder
Einhaltung folgender Emissionanforderungen: 
Formaldehyd &lt; 60 µg/m3 und 
∑ VOC Carc. 1A/Carc. 1B &lt; 1 µg/m3</t>
    </r>
  </si>
  <si>
    <t>47d</t>
  </si>
  <si>
    <t>Produkte aus Holzwerkstoffen</t>
  </si>
  <si>
    <t xml:space="preserve"> Deckenbekleidungen, Wandbekleidungen</t>
  </si>
  <si>
    <t>VVOC, VOC, SVOC Emissionen</t>
  </si>
  <si>
    <t xml:space="preserve">Emissionswerte nach DIN EN 16516                                     </t>
  </si>
  <si>
    <t>Emissionsnachweis nach AgBB oder hochwertiger</t>
  </si>
  <si>
    <t>Emission nach 
28. Tg ≤ DE-UZ 76</t>
  </si>
  <si>
    <t>Prüfnachweis gemäß DIN EN 16516
Gleichwertigkeitsnachweis:
DE-UZ 76 Ausgabe Februar 2016, Abschnitt 3.3.1
AgBB Version 2021 ohne sensorische Prüfung</t>
  </si>
  <si>
    <t xml:space="preserve">Formaldehyd
≤ 0,06 ppm
(entspricht 0,072 mg/m³) in Prüfkammer
(entspricht QDF-Anforderungen)
</t>
  </si>
  <si>
    <t>Prüfnachweis gemäß DIN EN 16516 oder DIN EN 717-1
oder Eintrag aus der QDF Liste "Holzwerkstoffe gemäß QDF Anforderungen"</t>
  </si>
  <si>
    <r>
      <rPr>
        <b/>
        <sz val="10"/>
        <color theme="1"/>
        <rFont val="Arial"/>
        <family val="2"/>
      </rPr>
      <t>Anforderungen gelten für Deckenplatten aus Holzwerkstoffen:</t>
    </r>
    <r>
      <rPr>
        <sz val="11"/>
        <color theme="1"/>
        <rFont val="Calibri"/>
        <family val="2"/>
        <scheme val="minor"/>
      </rPr>
      <t xml:space="preserve">
Einhaltung folgender Emissionanforderungen: 
Formaldehyd &lt; 60 µg/m3 und 
∑ VOC Carc. 1A/Carc. 1B &lt; 1 µg/m3</t>
    </r>
  </si>
  <si>
    <r>
      <rPr>
        <b/>
        <sz val="10"/>
        <color theme="1"/>
        <rFont val="Arial"/>
        <family val="2"/>
      </rPr>
      <t xml:space="preserve">Anforderungen gelten für Innendämmungen (Gemeint sind Dämmungen von Wand, Decke, Boden (Estrich) in der Innenanwendung außer TGA):
</t>
    </r>
    <r>
      <rPr>
        <sz val="11"/>
        <color theme="1"/>
        <rFont val="Calibri"/>
        <family val="2"/>
        <scheme val="minor"/>
      </rPr>
      <t xml:space="preserve">
DE-UZ 132
oder
Einhaltung folgender Emissionanforderungen: 
Formaldehyd &lt; 60 µg/m3 und 
∑ VOC Carc. 1A/Carc. 1B &lt; 1 µg/m3</t>
    </r>
  </si>
  <si>
    <r>
      <rPr>
        <b/>
        <sz val="10"/>
        <rFont val="Arial"/>
        <family val="2"/>
      </rPr>
      <t>Anforderungen gelten für Deckenplatten nicht aus Holzwerkstoffen im Geltungsbereich der Zeilen 47, 47d und 48:</t>
    </r>
    <r>
      <rPr>
        <sz val="10"/>
        <color rgb="FFFF0000"/>
        <rFont val="Arial"/>
        <family val="2"/>
      </rPr>
      <t xml:space="preserve">
</t>
    </r>
    <r>
      <rPr>
        <sz val="11"/>
        <color theme="1"/>
        <rFont val="Calibri"/>
        <family val="2"/>
        <scheme val="minor"/>
      </rPr>
      <t xml:space="preserve">
Einhaltung folgender Emissionanforderungen: 
Formaldehyd &lt; 60 µg/m³ und 
∑ VOC Carc. 1A/Carc. 1B &lt; 1 µg/m³</t>
    </r>
  </si>
  <si>
    <r>
      <rPr>
        <b/>
        <sz val="10"/>
        <color theme="1"/>
        <rFont val="Arial"/>
        <family val="2"/>
      </rPr>
      <t xml:space="preserve">Kohlenwasserstoff-Weichmacher (KWS): </t>
    </r>
    <r>
      <rPr>
        <sz val="11"/>
        <color theme="1"/>
        <rFont val="Calibri"/>
        <family val="2"/>
        <scheme val="minor"/>
      </rPr>
      <t xml:space="preserve">
Kohlenwasserstoff-Weichmacher sind Kohlenwasserstoffe im Siedepunktbereich zwischen 200- 400 Grad Celsius</t>
    </r>
  </si>
  <si>
    <t>Bambusbödenbeläge</t>
  </si>
  <si>
    <r>
      <rPr>
        <u/>
        <sz val="11"/>
        <color theme="1"/>
        <rFont val="Calibri"/>
        <family val="2"/>
        <scheme val="minor"/>
      </rPr>
      <t>Holzfußbodenbeläge</t>
    </r>
    <r>
      <rPr>
        <sz val="11"/>
        <color theme="1"/>
        <rFont val="Calibri"/>
        <family val="2"/>
        <scheme val="minor"/>
      </rPr>
      <t xml:space="preserve"> wie Mehrschichtparkette, Massivholzdielen, Stabparkett, furnierte Fußböden</t>
    </r>
  </si>
  <si>
    <r>
      <rPr>
        <u/>
        <sz val="11"/>
        <color theme="1"/>
        <rFont val="Calibri"/>
        <family val="2"/>
        <scheme val="minor"/>
      </rPr>
      <t>Elastische Bodenbelaege</t>
    </r>
    <r>
      <rPr>
        <sz val="11"/>
        <color theme="1"/>
        <rFont val="Calibri"/>
        <family val="2"/>
        <scheme val="minor"/>
      </rPr>
      <t>, wie homogene oder heterogene Bodenbeläge aus PVC, geschäumte PVC Bodenbeläge (CV-Beläge), Kork, Gummi, Kautschuk, heterogene Polyurethan-Bodenbeläge</t>
    </r>
  </si>
  <si>
    <r>
      <rPr>
        <u/>
        <sz val="11"/>
        <color theme="1"/>
        <rFont val="Calibri"/>
        <family val="2"/>
        <scheme val="minor"/>
      </rPr>
      <t>Mehrschichtige modulare Bodenbeläge (MMF)</t>
    </r>
    <r>
      <rPr>
        <sz val="11"/>
        <color theme="1"/>
        <rFont val="Calibri"/>
        <family val="2"/>
        <scheme val="minor"/>
      </rPr>
      <t xml:space="preserve"> wie Vinyl mit HDF-Träger, Vinyl-Laminat, Kork-Vinyl, Designböden, Hydrocork, SPC-Böden (Stone Plastic Composite), wood-plastic-composite Bodenbelag (WPC)</t>
    </r>
  </si>
  <si>
    <t>Beschichtung_Gründung</t>
  </si>
  <si>
    <t>Belegung_Gründung</t>
  </si>
  <si>
    <t>Belegung_Decken</t>
  </si>
  <si>
    <t>Beschichtung_Decken</t>
  </si>
  <si>
    <t>Schaloel_Dach</t>
  </si>
  <si>
    <t>Schaloel_Außenwand</t>
  </si>
  <si>
    <t>Schaloel_Gründung</t>
  </si>
  <si>
    <t>Holztreppenstufe</t>
  </si>
  <si>
    <t>Holzgelaender</t>
  </si>
  <si>
    <t>Holzhandlauf</t>
  </si>
  <si>
    <t>Treppe</t>
  </si>
  <si>
    <t>Dko_Verfüllung von Hohlräumen</t>
  </si>
  <si>
    <t>Montageschäume</t>
  </si>
  <si>
    <t>Kleber</t>
  </si>
  <si>
    <t>Montageschaeume fuer Daemmstoffe</t>
  </si>
  <si>
    <t>DB_PE Dampfbrems- und Dampfsperrfolien</t>
  </si>
  <si>
    <t>WC-Trennwand</t>
  </si>
  <si>
    <t>PVC Wandbekleidung (z.B. Tapete)</t>
  </si>
  <si>
    <t>Tapenkleber</t>
  </si>
  <si>
    <t>Brandschutz von Wandbeläge (z.B. Glasfasertapeten, Malervlies, Dekorvliese)</t>
  </si>
  <si>
    <t>Emissionen Holzwerkstoff</t>
  </si>
  <si>
    <t>Emissionen</t>
  </si>
  <si>
    <t>Emissionen Holzwerkstoff_WC</t>
  </si>
  <si>
    <t>Schadstoffe in PVC_WC</t>
  </si>
  <si>
    <t>Beschichtung mit Filmschutz (Biozid)</t>
  </si>
  <si>
    <t>Schadstoffe in PVC</t>
  </si>
  <si>
    <t>Formaldehydemissionen bei konstruktiven Holzwerkstoffplatten</t>
  </si>
  <si>
    <t>Beschichtung mit Filmschutz (Biozid) (z.B. bei Transportsicherung)</t>
  </si>
  <si>
    <t>Beschichtung mit Filmschutz (Biozid) (z.B. fuer Transportsicherung)</t>
  </si>
  <si>
    <t>BAUTEIL:Flammhemmend ausgerüstete Bauprodukte (Gemische)
BEREICH:Technischer Brandschutz, Verklebungen bzw. Abdichtungen in Innenräumen, PUMontagekleber: Brandschottspachtelmassen, Brandschutzcoatings für Kabel, Brandschutzsilikone, PUMontagekleber für Dämmstoffe</t>
  </si>
  <si>
    <t>DIBt-Grundsätze
Erläuterung:
Bei optionaler
Verwendung von Decklacken nach abZ
VOC &lt; 60 g/m2</t>
  </si>
  <si>
    <t>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t>
  </si>
  <si>
    <t>Montageschaeume_fuer_Daemmstoffe</t>
  </si>
  <si>
    <t>KG363_DachbelaegeVerklebung_DaemmungMontageschaeume_fuer_Daemmstoffe</t>
  </si>
  <si>
    <t>Chlorparaffine (SCCPs + MCCPs + LCCPs) &lt; 0,1 % 
und
EMICODE EC1PLUS
oder
VOC &lt; 1 %</t>
  </si>
  <si>
    <t>KG363_DachbelaegeSchaloel_Dach</t>
  </si>
  <si>
    <t>BAUTEIL:Beschichtete Metallbauteile: Fassadenelemente, Außentüren, Außenfenster
Feuerverzinkungen gelten nicht als Beschichtungen im Sinne dieses Kriteriums.
BEREICH:Grundierung und Endbeschichtung (z. B. Farben, Lacke, Pulverlacke)</t>
  </si>
  <si>
    <t>Dko_Verfüllung_von_Hohlräumen</t>
  </si>
  <si>
    <t>KG361_DachkonstruktionDko_Verfüllung_von_HohlräumenMontageschäume</t>
  </si>
  <si>
    <t>KG331_Tragende_AußenwandSchaloel_Außenwand</t>
  </si>
  <si>
    <t>Beschichtung_mit_Filmschutz_Biozid_zB_bei_Transportsicherung</t>
  </si>
  <si>
    <t>KG331_Tragende_AußenwandHolzoberflächenBeschichtung_mit_Filmschutz_Biozid_zB_bei_Transportsicherung</t>
  </si>
  <si>
    <t>BAUTEIL:Montageschäume für Dämmstoffe
BEREICH:Montageschäume für die Verklebung von WDVS</t>
  </si>
  <si>
    <t>KG322_Flachgruendung_und_BodenplattenSchaloel_Gründung</t>
  </si>
  <si>
    <t>GISCODE 
D1, ZP1, RE05, RE10, RE20 oder RE30, RU 0,5 oder RU 1
und
EMICODE 
EC1 oder EC1PLUS</t>
  </si>
  <si>
    <t>KG324_GruendungsbelaegeBeschichtung_GründungGrundierung</t>
  </si>
  <si>
    <t>KG324_GruendungsbelaegeBeschichtung_GründungEP_Beschichtung_mit_speziellen_Anforderungen</t>
  </si>
  <si>
    <t xml:space="preserve">Emissionsnachweis als
Einzelprodukt oder
im System
AgBB Prüfzeugnis
Emissionsnachweis von 2k EP/PU Lacken
</t>
  </si>
  <si>
    <t>KG324_GruendungsbelaegeBeschichtung_GründungEP_Beschichtung_ohne_speziellen_Anforderungen</t>
  </si>
  <si>
    <t>KG324_GruendungsbelaegeBeschichtung_GründungOS_Beschichtung</t>
  </si>
  <si>
    <t>KG324_GruendungsbelaegeBelegung_GründungPMMA_Abdichtungen</t>
  </si>
  <si>
    <t>KG324_GruendungsbelaegeBelegung_GründungGrundierung_Vorstriche</t>
  </si>
  <si>
    <t>KG324_GruendungsbelaegeBelegung_GründungBei_erhoehten_Anforderungen__Sperranstriche_und_Abdichtungen_unter_Fliesen</t>
  </si>
  <si>
    <t>KG324_GruendungsbelaegeBelegung_GründungAusgleichsmassen</t>
  </si>
  <si>
    <t>KG324_GruendungsbelaegeBelegung_GründungKlebstoffe_unter_der_Belegung_auch_Fliesenkleber_oder_ggf_Dickbettmoertel_bei_Naturstein</t>
  </si>
  <si>
    <t>KG324_GruendungsbelaegeBelegung_GründungFugenmoertel_bei_Fliesen_und_Naturstein</t>
  </si>
  <si>
    <t>KG324_GruendungsbelaegeBelegung_GründungNachweise_der_Belegungtextile_Bodenbelaege</t>
  </si>
  <si>
    <t>Elastische Bodenbelaege, wie homogene oder heterogene Bodenbeläge aus PVC, geschäumte PVC Bodenbeläge (CV-Beläge), Kork, Gummi, Kautschuk, heterogene Polyurethan-Bodenbeläge</t>
  </si>
  <si>
    <t>BAUTEIL:Bodenbeläge
BEREICH:Elastische Bodenbeläge wie homogene oder heterogene Bodenbeläge aus PVC, Linoleum, Kork, Gummi/Kautschuk, etc</t>
  </si>
  <si>
    <t>Elastische_Bodenbelaege_wie_homogene_oder_heterogene_Bodenbeläge_aus_PVC_geschäumte_PVC_Bodenbeläge_CV_Beläge_Kork_Gummi_Kautschuk_heterogene_Polyurethan_Bodenbeläge</t>
  </si>
  <si>
    <t>KG324_GruendungsbelaegeBelegung_GründungNachweise_der_BelegungElastische_Bodenbelaege_wie_homogene_oder_heterogene_Bodenbeläge_aus_PVC_geschäumte_PVC_Bodenbeläge_CV_Beläge_Kork_Gummi_Kautschuk_heterogene_Polyurethan_Bodenbeläge</t>
  </si>
  <si>
    <t>KG324_GruendungsbelaegeBelegung_GründungNachweise_der_BelegungImpraegnierung_Naturstein__und_Betonwerksteinboeden_und_Terrazzo</t>
  </si>
  <si>
    <t>GISCODE
PU10, PU20, RS10, DA20, DSE20, DSA20, DSO20, DH20 oder DSC20
und
EMICODE EC1PLUS</t>
  </si>
  <si>
    <t>KG324_GruendungsbelaegeBelegung_GründungNachweise_der_BelegungRissueberbrueckende_Dichtstoffe</t>
  </si>
  <si>
    <t>Brandschutz_von_Wandbeläge_zB_Glasfasertapeten_Malervlies_Dekorvliese</t>
  </si>
  <si>
    <t>KG336_Außenwandbekleidungen_innenBrandschutz_von_Wandbeläge_zB_Glasfasertapeten_Malervlies_Dekorvliese</t>
  </si>
  <si>
    <t>PVC_Wandbekleidung_zB_Tapete</t>
  </si>
  <si>
    <t>KG336_Außenwandbekleidungen_innenPVC_Wandbekleidung_zB_Tapete</t>
  </si>
  <si>
    <t>KG336_Außenwandbekleidungen_innenTapenkleber</t>
  </si>
  <si>
    <t>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t>
  </si>
  <si>
    <t>Emissionen_Holzwerkstoff</t>
  </si>
  <si>
    <t>KG336_Außenwandbekleidungen_innenPaneelverkleidungen_aus_Holzwerkstoffen_und_VertaefelungenEmissionen_Holzwerkstoff</t>
  </si>
  <si>
    <t>BAUTEIL:Produkte aus Holzwerkstoffen
BEREICH: Deckenbekleidungen, Wandbekleidungen</t>
  </si>
  <si>
    <t>Beschichtung_mit_Filmschutz_Biozid</t>
  </si>
  <si>
    <t>KG336_Außenwandbekleidungen_innenPaneelverkleidungen_aus_Holzwerkstoffen_und_VertaefelungenBeschichtung_mit_Filmschutz_Biozid</t>
  </si>
  <si>
    <t>KG335_Außenwandbekleidungen_außenSchaloel_Gründung</t>
  </si>
  <si>
    <t>KG345_InnenwandbekleidungenPaneelverkleidungen_aus_Holzwerkstoffen_und_VertaefelungenBeschichtung_mit_Filmschutz_Biozid</t>
  </si>
  <si>
    <t>KG341_Tragende_InnenwaendeSchaloel_Gründung</t>
  </si>
  <si>
    <t>Beschichtung_mit_Filmschutz_Biozid_zB_fuer_Transportsicherung</t>
  </si>
  <si>
    <t>KG341_Tragende_InnenwaendeHolzkonstruktionenBeschichtung_mit_Filmschutz_Biozid_zB_fuer_Transportsicherung</t>
  </si>
  <si>
    <t>KG344_Innentueren__InnenfensterTuerblaetter_und_ZargenHolzwerkstoffe_TZEmissionen</t>
  </si>
  <si>
    <t>KG344_Innentueren__InnenfensterTuerblaetter_und_ZargenHolzwerkstoffe_TZBeschichtung_mit_Filmschutz_Biozid</t>
  </si>
  <si>
    <t>WC_Trennwand</t>
  </si>
  <si>
    <t>Emissionen_Holzwerkstoff_WC</t>
  </si>
  <si>
    <t>KG344_Innentueren__InnenfensterWC_TrennwandEmissionen_Holzwerkstoff_WC</t>
  </si>
  <si>
    <t>Schadstoffe_in_PVC_WC</t>
  </si>
  <si>
    <t>KG344_Innentueren__InnenfensterWC_TrennwandSchadstoffe_in_PVC_WC</t>
  </si>
  <si>
    <t>KG344_Innentueren__InnenfensterFensterrahmenHolzwerkstoffe_FRBeschichtung_mit_Filmschutz_Biozid</t>
  </si>
  <si>
    <t>Schadstoffe_in_PVC</t>
  </si>
  <si>
    <t>KG344_Innentueren__InnenfensterFensterrahmenSchadstoffe_in_PVC</t>
  </si>
  <si>
    <t>KG351_DeckenkonstruktionSchaloel_Gründung</t>
  </si>
  <si>
    <t>KG351_DeckenkonstruktionHolzkonstruktionenBeschichtung_mit_Filmschutz_Biozid</t>
  </si>
  <si>
    <t>Formaldehydemissionen_bei_konstruktiven_Holzwerkstoffplatten</t>
  </si>
  <si>
    <t>KG353_DeckenbelaegeDoppel_oder_HohlbodenFormaldehydemissionen_bei_konstruktiven_Holzwerkstoffplatten</t>
  </si>
  <si>
    <t>KG353_DeckenbelaegeBelegung_DeckenGrundierung_Vorstriche</t>
  </si>
  <si>
    <t>KG353_DeckenbelaegeBelegung_DeckenBei_erhoehten_Anforderungen__Sperranstriche_und_Abdichtungen_unter_Fliesen</t>
  </si>
  <si>
    <t>KG353_DeckenbelaegeBelegung_DeckenAusgleichsmassen</t>
  </si>
  <si>
    <t>KG353_DeckenbelaegeBelegung_DeckenKlebstoffe_unter_der_Belegung_auch_Fliesenkleber_oder_ggf_Dickbettmoertel_bei_Naturstein</t>
  </si>
  <si>
    <t>KG353_DeckenbelaegeBelegung_DeckenFugenmoertel_bei_Fliesen_und_Naturstein</t>
  </si>
  <si>
    <t>KG353_DeckenbelaegeBelegung_DeckenNachweise_der_BelegungElastische_Bodenbelaege_wie_homogene_oder_heterogene_Bodenbeläge_aus_PVC_geschäumte_PVC_Bodenbeläge_CV_Beläge_Kork_Gummi_Kautschuk_heterogene_Polyurethan_Bodenbeläge</t>
  </si>
  <si>
    <t>KG353_DeckenbelaegeBelegung_DeckenNachweise_der_BelegungLinoleum_Nur_Emissions_Nachweis_der_werkseitig_aufgebrachten_PU_basierten_Oberflaechenbeschichtung_notwendig</t>
  </si>
  <si>
    <t>Holzfußbodenbeläge wie Mehrschichtparkette, Massivholzdielen, Stabparkett, furnierte Fußböden</t>
  </si>
  <si>
    <t>BAUTEIL:Bodenbeläge
BEREICH:Mehrschichtparkett, Laminatböden, Furnierte Bodenbeläge, MMF-Böden</t>
  </si>
  <si>
    <t>Holzfußbodenbeläge_wie_Mehrschichtparkette_Massivholzdielen_Stabparkett_furnierte_Fußböden</t>
  </si>
  <si>
    <t>KG353_DeckenbelaegeBelegung_DeckenNachweise_der_BelegungHolzfußbodenbeläge_wie_Mehrschichtparkette_Massivholzdielen_Stabparkett_furnierte_Fußböden</t>
  </si>
  <si>
    <t>GISCODE W1, W2+, W1/DD oder W2/DD+
und
EMICODE EC1PLUS</t>
  </si>
  <si>
    <t>KG353_DeckenbelaegeBelegung_DeckenNachweise_der_BelegungBeschichtung_Holzoberflaechen_innen_zB_Parkett</t>
  </si>
  <si>
    <t>BAUTEIL:Beschichtungen für Holzoberflächen wie z. B. Parkett, Treppe und Vertäfelungen
BEREICH:Öle und Wachse zur Beschichtung von Holz</t>
  </si>
  <si>
    <t>KG353_DeckenbelaegeBelegung_DeckenNachweise_der_BelegungBambusbödenbeläge</t>
  </si>
  <si>
    <t>Mehrschichtige modulare Bodenbeläge (MMF) wie Vinyl mit HDF-Träger, Vinyl-Laminat, Kork-Vinyl, Designböden, Hydrocork, SPC-Böden (Stone Plastic Composite), wood-plastic-composite Bodenbelag (WPC)</t>
  </si>
  <si>
    <t>Mehrschichtige_modulare_Bodenbeläge_MMF_wie_Vinyl_mit_HDF_Träger_Vinyl_Laminat_Kork_Vinyl_Designböden_Hydrocork_SPC_Böden_Stone_Plastic_Composite_wood_plastic_composite_Bodenbelag_WPC</t>
  </si>
  <si>
    <t>KG353_DeckenbelaegeBelegung_DeckenNachweise_der_BelegungMehrschichtige_modulare_Bodenbeläge_MMF_wie_Vinyl_mit_HDF_Träger_Vinyl_Laminat_Kork_Vinyl_Designböden_Hydrocork_SPC_Böden_Stone_Plastic_Composite_wood_plastic_composite_Bodenbelag_WPC</t>
  </si>
  <si>
    <t>KG353_DeckenbelaegeBelegung_DeckenNachweise_der_BelegungTextile_Bodenbelaege</t>
  </si>
  <si>
    <t>KG353_DeckenbelaegeBelegung_DeckenNachweise_der_BelegungImpraegnierung_Naturstein__und_Betonwerksteinboeden_und_Terrazzo</t>
  </si>
  <si>
    <t>KG353_DeckenbelaegeBelegung_DeckenNachweise_der_BelegungRissueberbrueckende_Dichtstoffe</t>
  </si>
  <si>
    <t>KG353_DeckenbelaegeVerklebungen_von_TuerschienenKleber</t>
  </si>
  <si>
    <t>KG353_DeckenbelaegeVerklebungen_von_TuerschienenMontageschaum</t>
  </si>
  <si>
    <t>KG353_DeckenbelaegeBeschichtung_DeckenGrundierung</t>
  </si>
  <si>
    <t>KG353_DeckenbelaegeBeschichtung_DeckenStaubbbindende_Beschichtung</t>
  </si>
  <si>
    <t>KG353_DeckenbelaegeBeschichtung_DeckenPU_Beschichtung</t>
  </si>
  <si>
    <t>KG353_DeckenbelaegeBeschichtung_DeckenEP_Beschichtung_mit_speziellen_Anforderungen</t>
  </si>
  <si>
    <t>KG353_DeckenbelaegeBeschichtung_DeckenEP_Beschichtung_ohne_speziellen_Anforderungen</t>
  </si>
  <si>
    <t>KG353_DeckenbelaegeBeschichtung_DeckenOS_Beschichtung</t>
  </si>
  <si>
    <t>KG364_DachbekleidungDB_PE_Dampfbrems__und_DampfsperrfolienBrandschutz</t>
  </si>
  <si>
    <t>KG354_DeckenbekleidungPaneeldeckenEmissionen_Holzwerkstoff</t>
  </si>
  <si>
    <t>KG354_DeckenbekleidungAbhangdeckeEmissionen_Holzwerkstoff</t>
  </si>
  <si>
    <t>KG354_DeckenbekleidungRaumakustikelementeEmissionen_Holzwerkstoff</t>
  </si>
  <si>
    <t>KG354_DeckenbekleidungRaumakustikelementeHolzwerkstoffe_RABeschichtung_mit_Filmschutz_Biozid</t>
  </si>
  <si>
    <t>KG380_Holzwerkstoffe_InnenausbauRaumakustikelementeEmissionen_Holzwerkstoff</t>
  </si>
  <si>
    <t>KG355_Treppe_Elementierte_DeckenkonstruktionenTreppeHolztreppenstufe</t>
  </si>
  <si>
    <t>KG355_Treppe_Elementierte_DeckenkonstruktionenTreppeHolzgelaender</t>
  </si>
  <si>
    <t>KG355_Treppe_Elementierte_DeckenkonstruktionenTreppeHolzhandlauf</t>
  </si>
  <si>
    <t>47, 47d</t>
  </si>
  <si>
    <t>PE Dampfbrems- und Dampfsperrfolien_AW</t>
  </si>
  <si>
    <t>Verfüllung von Hohlräumen_AW</t>
  </si>
  <si>
    <t>Verfüllung von Hohlräumen_IB</t>
  </si>
  <si>
    <t>Verfüllung von Hohlräumen_TI</t>
  </si>
  <si>
    <t>Verfüllung von Hohlräumen_DK</t>
  </si>
  <si>
    <t>Verfüllung von Hohlräumen_DB</t>
  </si>
  <si>
    <t>Dichtstoff</t>
  </si>
  <si>
    <t>Verklebung_AW</t>
  </si>
  <si>
    <t>Verklebung_IW</t>
  </si>
  <si>
    <t>PE_Dampfbrems__und_Dampfsperrfolien_AW</t>
  </si>
  <si>
    <t>KG336_Außenwandbekleidungen_innenPE_Dampfbrems__und_Dampfsperrfolien_AWBrandschutz</t>
  </si>
  <si>
    <t>KG336_Außenwandbekleidungen_innenSockelleisteVerklebung_AW</t>
  </si>
  <si>
    <t>Verfüllung_von_Hohlräumen_AW</t>
  </si>
  <si>
    <t>KG336_Außenwandbekleidungen_innenVerfüllung_von_Hohlräumen_AWMontageschaum</t>
  </si>
  <si>
    <t>KG334_Außentueren_und_AußenfensterTuerblaetter_und_ZargenSchadstoffe_in_PVC</t>
  </si>
  <si>
    <t>KG334_Außentueren_und_AußenfensterFensterrahmen_AASchadstoffe_in_PVC</t>
  </si>
  <si>
    <t>KG345_InnenwandbekleidungenSockelleisteVerklebung_IWDichtstoff</t>
  </si>
  <si>
    <t>KG345_InnenwandbekleidungenSockelleisteVerklebung_IWMontageschaum</t>
  </si>
  <si>
    <t>Verfüllung_von_Hohlräumen_IB</t>
  </si>
  <si>
    <t>KG345_InnenwandbekleidungenVerfüllung_von_Hohlräumen_IBMontageschaum</t>
  </si>
  <si>
    <t>Verfüllung_von_Hohlräumen_TI</t>
  </si>
  <si>
    <t>KG341_Tragende_InnenwaendeVerfüllung_von_Hohlräumen_TIMontageschaum</t>
  </si>
  <si>
    <t>KG344_Innentueren__InnenfensterTuerblaetter_und_ZargenSchadstoffe_in_PVC</t>
  </si>
  <si>
    <t>KG346_Elementierte_InnenwandkonstruktionenRaum_in_Raum_SystemeSchadstoffe_in_PVC</t>
  </si>
  <si>
    <t>Verfüllung_von_Hohlräumen_DK</t>
  </si>
  <si>
    <t>KG351_DeckenkonstruktionVerfüllung_von_Hohlräumen_DKMontageschaum</t>
  </si>
  <si>
    <t>Verfüllung_von_Hohlräumen_DB</t>
  </si>
  <si>
    <t>KG353_DeckenbelaegeVerfüllung_von_Hohlräumen_DBMontageschaum</t>
  </si>
  <si>
    <t>KG362_LichtkuppelnLichtkuppelaufsatzkranzSchadstoffe_in_PVC</t>
  </si>
  <si>
    <t>KG354_DeckenbekleidungDeckenbekleidung_zB_TapeteSchadstoffe_in_PVC</t>
  </si>
  <si>
    <t>Mischnutzung, Version 2024</t>
  </si>
  <si>
    <t>Kleine Wohngebäude, Version 2024 (NKW24)</t>
  </si>
  <si>
    <t>Verantwortungsvolle Ressourcengewinnung</t>
  </si>
  <si>
    <t>Kriteriummapping</t>
  </si>
  <si>
    <t>Indikatormapping</t>
  </si>
  <si>
    <t>Zirkuläres Bauen</t>
  </si>
  <si>
    <t>KriteriumMapping</t>
  </si>
  <si>
    <t>Indikatormapping1</t>
  </si>
  <si>
    <t>Indikatormapping2</t>
  </si>
  <si>
    <t>Ökobilanz</t>
  </si>
  <si>
    <t>Relevante Zeilen 1. Gliederungsebene (Spalte 19)</t>
  </si>
  <si>
    <t>34.1, 34.1</t>
  </si>
  <si>
    <t>Oberer Zielwert (GWP-Punkte)</t>
  </si>
  <si>
    <t>Zielwert (GWP-Punkte)</t>
  </si>
  <si>
    <t>Referenzwert (GWP-Punkte)</t>
  </si>
  <si>
    <t>Grenzwert (GWP-Punkte)</t>
  </si>
  <si>
    <t>Oberer Zielwert (kg CO2e/m²NRF * a)</t>
  </si>
  <si>
    <t>Zielwert (kg CO2e/m²NRF * a)</t>
  </si>
  <si>
    <t>Referenzwert (kg CO2e/m²NRF * a)</t>
  </si>
  <si>
    <t>Grenzwert (kg CO2e/m²NRF * a)</t>
  </si>
  <si>
    <t>Oberer Zielwert (Pene/kWhne/m²NRF * a)</t>
  </si>
  <si>
    <t>Zielwert (Pene/kWhne/m²NRF * a)</t>
  </si>
  <si>
    <t>Referenzwert (Pene/kWhne/m²NRF * a)</t>
  </si>
  <si>
    <t>Grenzwert (Pene/kWhne/m²NRF * a)</t>
  </si>
  <si>
    <t>Oberer Zielwert (Pene-Punkte)</t>
  </si>
  <si>
    <t>Zielwert (Pene-Punkte)</t>
  </si>
  <si>
    <t>Referenzwert (Pene-Punkte)</t>
  </si>
  <si>
    <t>Grenzwert (Pene-Punkte)</t>
  </si>
  <si>
    <t>Anmerkung</t>
  </si>
  <si>
    <t>die GWP-Punkte können nur vergeben werden, wenn die Emissionswerte für GWP (Spalten CD-CG) und die Ressorcenbedarfswerte für Pene (Spalten CM-CP) gleichzeitig eingehalten werden können)</t>
  </si>
  <si>
    <t>siehe Anmerkung in Spalte BY</t>
  </si>
  <si>
    <t>Punkte QS2-Detailliertes Verfahren</t>
  </si>
  <si>
    <t>Punkte QS4-Detailliertes Verfahren</t>
  </si>
  <si>
    <t>Punkte Vereinfachtes Verfahren</t>
  </si>
  <si>
    <t>Punkte QS1-Detailliertes Verfahren</t>
  </si>
  <si>
    <t>Punkte QS3-Detailliertes Verfahren</t>
  </si>
  <si>
    <t>Punkte Bonus Wieder- oder Weiterverwendung:</t>
  </si>
  <si>
    <t>Punkte Bonus Schadstoffvermeidung</t>
  </si>
  <si>
    <t>Punkte Bonus Materialmischung oder Materialschichtung</t>
  </si>
  <si>
    <t>Punkte Bonus Zirkuläre Baukonstruktive Einbauten</t>
  </si>
  <si>
    <t>erter</t>
  </si>
  <si>
    <t>* Pflichtfelder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</si>
</sst>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407]General"/>
  </numFmts>
  <fonts count="5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vertAlign val="superscript"/>
      <sz val="10"/>
      <color theme="1"/>
      <name val="Arial"/>
      <family val="2"/>
    </font>
    <font>
      <b/>
      <sz val="11"/>
      <color theme="1"/>
      <name val="Calibri"/>
      <family val="2"/>
      <scheme val="minor"/>
    </font>
    <font>
      <b/>
      <sz val="10"/>
      <color theme="0"/>
      <name val="Arial"/>
      <family val="2"/>
    </font>
    <font>
      <b/>
      <sz val="10"/>
      <color theme="1"/>
      <name val="Arial"/>
      <family val="2"/>
    </font>
    <font>
      <sz val="8"/>
      <color theme="0"/>
      <name val="Arial"/>
      <family val="2"/>
    </font>
    <font>
      <sz val="10"/>
      <color rgb="FF000000"/>
      <name val="Arial"/>
      <family val="2"/>
    </font>
    <font>
      <sz val="11"/>
      <color rgb="FFFFFFFF"/>
      <name val="Calibri"/>
      <family val="2"/>
      <scheme val="minor"/>
    </font>
    <font>
      <sz val="11"/>
      <color rgb="FF000000"/>
      <name val="Calibri"/>
      <family val="2"/>
      <scheme val="minor"/>
    </font>
    <font>
      <b/>
      <sz val="12"/>
      <color theme="1"/>
      <name val="Arial"/>
      <family val="2"/>
    </font>
    <font>
      <sz val="10"/>
      <color theme="1"/>
      <name val="Calibri"/>
      <family val="2"/>
    </font>
    <font>
      <strike/>
      <sz val="10"/>
      <color theme="1"/>
      <name val="Arial"/>
      <family val="2"/>
    </font>
    <font>
      <b/>
      <sz val="12"/>
      <color theme="4" tint="-0.249977111117893"/>
      <name val="Arial"/>
      <family val="2"/>
    </font>
    <font>
      <sz val="8"/>
      <name val="Calibri"/>
      <family val="2"/>
      <scheme val="minor"/>
    </font>
    <font>
      <sz val="8"/>
      <color theme="1"/>
      <name val="Arial"/>
      <family val="2"/>
    </font>
    <font>
      <sz val="8"/>
      <color theme="1"/>
      <name val="Calibri"/>
      <family val="2"/>
      <scheme val="minor"/>
    </font>
    <font>
      <sz val="11"/>
      <color rgb="FFFF0000"/>
      <name val="Calibri"/>
      <family val="2"/>
      <scheme val="minor"/>
    </font>
    <font>
      <sz val="8"/>
      <name val="Arial"/>
      <family val="2"/>
    </font>
    <font>
      <b/>
      <sz val="8"/>
      <color theme="1"/>
      <name val="Arial"/>
      <family val="2"/>
    </font>
    <font>
      <sz val="8"/>
      <color rgb="FFFF0000"/>
      <name val="Arial"/>
      <family val="2"/>
    </font>
    <font>
      <b/>
      <sz val="8"/>
      <color rgb="FFFF0000"/>
      <name val="Arial"/>
      <family val="2"/>
    </font>
    <font>
      <b/>
      <sz val="10"/>
      <color rgb="FFFF0000"/>
      <name val="Arial"/>
      <family val="2"/>
    </font>
    <font>
      <sz val="11"/>
      <color theme="0"/>
      <name val="Calibri"/>
      <family val="2"/>
      <scheme val="minor"/>
    </font>
    <font>
      <b/>
      <u/>
      <sz val="10"/>
      <color theme="0"/>
      <name val="Arial"/>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
      <b/>
      <sz val="8"/>
      <color rgb="FF3C4981"/>
      <name val="Arial"/>
      <family val="2"/>
    </font>
    <font>
      <b/>
      <sz val="8"/>
      <color theme="0"/>
      <name val="Arial"/>
      <family val="2"/>
    </font>
    <font>
      <b/>
      <u/>
      <sz val="8"/>
      <color theme="0"/>
      <name val="Arial"/>
      <family val="2"/>
    </font>
    <font>
      <b/>
      <sz val="10"/>
      <name val="Arial"/>
      <family val="2"/>
    </font>
    <font>
      <sz val="10"/>
      <color rgb="FFFF0000"/>
      <name val="Arial"/>
      <family val="2"/>
    </font>
    <font>
      <u/>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3C4981"/>
        <bgColor indexed="64"/>
      </patternFill>
    </fill>
    <fill>
      <patternFill patternType="solid">
        <fgColor theme="0" tint="-0.499984740745262"/>
        <bgColor indexed="64"/>
      </patternFill>
    </fill>
    <fill>
      <patternFill patternType="solid">
        <fgColor rgb="FF003BB0"/>
        <bgColor indexed="64"/>
      </patternFill>
    </fill>
    <fill>
      <patternFill patternType="solid">
        <fgColor rgb="FFDCE6F1"/>
        <bgColor indexed="64"/>
      </patternFill>
    </fill>
    <fill>
      <patternFill patternType="solid">
        <fgColor rgb="FFF2DCDB"/>
        <bgColor indexed="64"/>
      </patternFill>
    </fill>
    <fill>
      <patternFill patternType="solid">
        <fgColor rgb="FFC00000"/>
        <bgColor indexed="64"/>
      </patternFill>
    </fill>
    <fill>
      <patternFill patternType="solid">
        <fgColor rgb="FF00B0F0"/>
        <bgColor indexed="64"/>
      </patternFill>
    </fill>
    <fill>
      <patternFill patternType="solid">
        <fgColor rgb="FF60497A"/>
        <bgColor indexed="64"/>
      </patternFill>
    </fill>
    <fill>
      <patternFill patternType="solid">
        <fgColor rgb="FFCCC0DA"/>
        <bgColor indexed="64"/>
      </patternFill>
    </fill>
    <fill>
      <patternFill patternType="solid">
        <fgColor theme="0" tint="-0.249977111117893"/>
        <bgColor indexed="64"/>
      </patternFill>
    </fill>
    <fill>
      <patternFill patternType="solid">
        <fgColor rgb="FF4DAA50"/>
        <bgColor indexed="64"/>
      </patternFill>
    </fill>
    <fill>
      <patternFill patternType="solid">
        <fgColor rgb="FFA5D867"/>
        <bgColor indexed="64"/>
      </patternFill>
    </fill>
    <fill>
      <patternFill patternType="solid">
        <fgColor rgb="FF00ACE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ED1E2"/>
        <bgColor indexed="64"/>
      </patternFill>
    </fill>
  </fills>
  <borders count="111">
    <border>
      <left/>
      <right/>
      <top/>
      <bottom/>
      <diagonal/>
    </border>
    <border>
      <left style="medium">
        <color indexed="64"/>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ck">
        <color indexed="64"/>
      </left>
      <right style="medium">
        <color indexed="64"/>
      </right>
      <top/>
      <bottom/>
      <diagonal/>
    </border>
    <border>
      <left style="thin">
        <color indexed="64"/>
      </left>
      <right style="thin">
        <color indexed="64"/>
      </right>
      <top/>
      <bottom style="thin">
        <color indexed="64"/>
      </bottom>
      <diagonal/>
    </border>
    <border>
      <left/>
      <right style="thin">
        <color theme="4" tint="0.39997558519241921"/>
      </right>
      <top style="thin">
        <color theme="4" tint="0.39997558519241921"/>
      </top>
      <bottom/>
      <diagonal/>
    </border>
    <border>
      <left/>
      <right style="thick">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ck">
        <color indexed="64"/>
      </right>
      <top/>
      <bottom style="thin">
        <color auto="1"/>
      </bottom>
      <diagonal/>
    </border>
    <border>
      <left/>
      <right/>
      <top/>
      <bottom style="thin">
        <color auto="1"/>
      </bottom>
      <diagonal/>
    </border>
    <border>
      <left/>
      <right style="thin">
        <color theme="4" tint="0.39997558519241921"/>
      </right>
      <top/>
      <bottom/>
      <diagonal/>
    </border>
    <border>
      <left style="thin">
        <color auto="1"/>
      </left>
      <right style="thin">
        <color auto="1"/>
      </right>
      <top/>
      <bottom/>
      <diagonal/>
    </border>
    <border>
      <left/>
      <right style="thin">
        <color indexed="64"/>
      </right>
      <top/>
      <bottom style="thin">
        <color auto="1"/>
      </bottom>
      <diagonal/>
    </border>
    <border>
      <left/>
      <right/>
      <top/>
      <bottom style="thin">
        <color auto="1"/>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ck">
        <color indexed="64"/>
      </right>
      <top style="thin">
        <color auto="1"/>
      </top>
      <bottom style="thin">
        <color auto="1"/>
      </bottom>
      <diagonal/>
    </border>
    <border>
      <left/>
      <right style="thin">
        <color indexed="64"/>
      </right>
      <top/>
      <bottom style="thin">
        <color auto="1"/>
      </bottom>
      <diagonal/>
    </border>
    <border>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auto="1"/>
      </top>
      <bottom/>
      <diagonal/>
    </border>
    <border>
      <left/>
      <right style="thin">
        <color indexed="64"/>
      </right>
      <top style="medium">
        <color auto="1"/>
      </top>
      <bottom/>
      <diagonal/>
    </border>
    <border>
      <left style="thin">
        <color indexed="64"/>
      </left>
      <right/>
      <top style="medium">
        <color auto="1"/>
      </top>
      <bottom/>
      <diagonal/>
    </border>
    <border>
      <left/>
      <right style="thin">
        <color indexed="64"/>
      </right>
      <top style="medium">
        <color auto="1"/>
      </top>
      <bottom style="medium">
        <color auto="1"/>
      </bottom>
      <diagonal/>
    </border>
    <border>
      <left/>
      <right/>
      <top style="medium">
        <color auto="1"/>
      </top>
      <bottom style="medium">
        <color auto="1"/>
      </bottom>
      <diagonal/>
    </border>
    <border>
      <left style="thin">
        <color indexed="64"/>
      </left>
      <right/>
      <top style="medium">
        <color auto="1"/>
      </top>
      <bottom style="medium">
        <color auto="1"/>
      </bottom>
      <diagonal/>
    </border>
    <border>
      <left style="medium">
        <color indexed="64"/>
      </left>
      <right/>
      <top style="medium">
        <color auto="1"/>
      </top>
      <bottom style="medium">
        <color auto="1"/>
      </bottom>
      <diagonal/>
    </border>
    <border>
      <left style="thin">
        <color indexed="64"/>
      </left>
      <right/>
      <top style="medium">
        <color auto="1"/>
      </top>
      <bottom style="thin">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thin">
        <color indexed="64"/>
      </left>
      <right/>
      <top style="medium">
        <color auto="1"/>
      </top>
      <bottom style="thin">
        <color auto="1"/>
      </bottom>
      <diagonal/>
    </border>
    <border>
      <left/>
      <right/>
      <top style="medium">
        <color auto="1"/>
      </top>
      <bottom style="thin">
        <color auto="1"/>
      </bottom>
      <diagonal/>
    </border>
    <border>
      <left/>
      <right/>
      <top/>
      <bottom style="medium">
        <color auto="1"/>
      </bottom>
      <diagonal/>
    </border>
    <border>
      <left/>
      <right style="thin">
        <color indexed="64"/>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style="medium">
        <color indexed="64"/>
      </left>
      <right/>
      <top style="medium">
        <color auto="1"/>
      </top>
      <bottom/>
      <diagonal/>
    </border>
    <border>
      <left style="medium">
        <color indexed="64"/>
      </left>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right style="thin">
        <color indexed="64"/>
      </right>
      <top style="thin">
        <color auto="1"/>
      </top>
      <bottom style="medium">
        <color auto="1"/>
      </bottom>
      <diagonal/>
    </border>
    <border>
      <left style="medium">
        <color indexed="64"/>
      </left>
      <right style="thin">
        <color indexed="64"/>
      </right>
      <top style="medium">
        <color auto="1"/>
      </top>
      <bottom/>
      <diagonal/>
    </border>
    <border>
      <left style="medium">
        <color indexed="64"/>
      </left>
      <right style="thin">
        <color indexed="64"/>
      </right>
      <top/>
      <bottom style="medium">
        <color auto="1"/>
      </bottom>
      <diagonal/>
    </border>
    <border>
      <left style="thin">
        <color indexed="64"/>
      </left>
      <right/>
      <top/>
      <bottom style="medium">
        <color auto="1"/>
      </bottom>
      <diagonal/>
    </border>
    <border>
      <left/>
      <right style="thin">
        <color indexed="64"/>
      </right>
      <top style="thick">
        <color auto="1"/>
      </top>
      <bottom/>
      <diagonal/>
    </border>
    <border>
      <left style="medium">
        <color indexed="64"/>
      </left>
      <right/>
      <top style="thick">
        <color auto="1"/>
      </top>
      <bottom style="medium">
        <color auto="1"/>
      </bottom>
      <diagonal/>
    </border>
    <border>
      <left/>
      <right/>
      <top style="thick">
        <color auto="1"/>
      </top>
      <bottom style="medium">
        <color auto="1"/>
      </bottom>
      <diagonal/>
    </border>
    <border>
      <left/>
      <right style="thin">
        <color indexed="64"/>
      </right>
      <top style="thick">
        <color auto="1"/>
      </top>
      <bottom style="medium">
        <color auto="1"/>
      </bottom>
      <diagonal/>
    </border>
    <border>
      <left style="thin">
        <color indexed="64"/>
      </left>
      <right/>
      <top style="thick">
        <color auto="1"/>
      </top>
      <bottom style="medium">
        <color auto="1"/>
      </bottom>
      <diagonal/>
    </border>
    <border>
      <left/>
      <right style="thin">
        <color indexed="64"/>
      </right>
      <top style="thick">
        <color auto="1"/>
      </top>
      <bottom style="thick">
        <color auto="1"/>
      </bottom>
      <diagonal/>
    </border>
    <border>
      <left style="medium">
        <color indexed="64"/>
      </left>
      <right/>
      <top style="medium">
        <color auto="1"/>
      </top>
      <bottom style="thick">
        <color auto="1"/>
      </bottom>
      <diagonal/>
    </border>
    <border>
      <left/>
      <right/>
      <top style="medium">
        <color auto="1"/>
      </top>
      <bottom style="thick">
        <color auto="1"/>
      </bottom>
      <diagonal/>
    </border>
    <border>
      <left/>
      <right style="thin">
        <color indexed="64"/>
      </right>
      <top style="medium">
        <color auto="1"/>
      </top>
      <bottom style="thick">
        <color auto="1"/>
      </bottom>
      <diagonal/>
    </border>
    <border>
      <left style="thin">
        <color indexed="64"/>
      </left>
      <right/>
      <top style="medium">
        <color auto="1"/>
      </top>
      <bottom style="thick">
        <color auto="1"/>
      </bottom>
      <diagonal/>
    </border>
    <border>
      <left style="thick">
        <color indexed="64"/>
      </left>
      <right style="medium">
        <color indexed="64"/>
      </right>
      <top style="thick">
        <color auto="1"/>
      </top>
      <bottom/>
      <diagonal/>
    </border>
    <border>
      <left style="thick">
        <color indexed="64"/>
      </left>
      <right style="medium">
        <color indexed="64"/>
      </right>
      <top/>
      <bottom style="thick">
        <color auto="1"/>
      </bottom>
      <diagonal/>
    </border>
    <border>
      <left/>
      <right style="thick">
        <color indexed="64"/>
      </right>
      <top style="thick">
        <color auto="1"/>
      </top>
      <bottom style="medium">
        <color auto="1"/>
      </bottom>
      <diagonal/>
    </border>
    <border>
      <left/>
      <right style="thick">
        <color indexed="64"/>
      </right>
      <top style="medium">
        <color auto="1"/>
      </top>
      <bottom style="medium">
        <color auto="1"/>
      </bottom>
      <diagonal/>
    </border>
    <border>
      <left/>
      <right style="thick">
        <color indexed="64"/>
      </right>
      <top style="medium">
        <color auto="1"/>
      </top>
      <bottom style="thick">
        <color auto="1"/>
      </bottom>
      <diagonal/>
    </border>
    <border>
      <left style="thin">
        <color indexed="64"/>
      </left>
      <right/>
      <top style="thick">
        <color auto="1"/>
      </top>
      <bottom style="thin">
        <color auto="1"/>
      </bottom>
      <diagonal/>
    </border>
    <border>
      <left/>
      <right/>
      <top style="thick">
        <color auto="1"/>
      </top>
      <bottom style="thin">
        <color auto="1"/>
      </bottom>
      <diagonal/>
    </border>
    <border>
      <left/>
      <right/>
      <top style="thick">
        <color auto="1"/>
      </top>
      <bottom style="thick">
        <color auto="1"/>
      </bottom>
      <diagonal/>
    </border>
    <border>
      <left style="medium">
        <color indexed="64"/>
      </left>
      <right/>
      <top style="thick">
        <color auto="1"/>
      </top>
      <bottom style="thick">
        <color auto="1"/>
      </bottom>
      <diagonal/>
    </border>
    <border>
      <left style="thin">
        <color indexed="64"/>
      </left>
      <right/>
      <top style="thick">
        <color auto="1"/>
      </top>
      <bottom style="thick">
        <color auto="1"/>
      </bottom>
      <diagonal/>
    </border>
    <border>
      <left style="thick">
        <color indexed="64"/>
      </left>
      <right/>
      <top style="thick">
        <color auto="1"/>
      </top>
      <bottom style="thick">
        <color auto="1"/>
      </bottom>
      <diagonal/>
    </border>
    <border>
      <left/>
      <right style="thick">
        <color indexed="64"/>
      </right>
      <top style="thick">
        <color auto="1"/>
      </top>
      <bottom style="thick">
        <color auto="1"/>
      </bottom>
      <diagonal/>
    </border>
    <border>
      <left/>
      <right style="thick">
        <color indexed="64"/>
      </right>
      <top style="medium">
        <color auto="1"/>
      </top>
      <bottom style="thin">
        <color auto="1"/>
      </bottom>
      <diagonal/>
    </border>
    <border>
      <left/>
      <right style="thick">
        <color indexed="64"/>
      </right>
      <top style="thin">
        <color auto="1"/>
      </top>
      <bottom style="thin">
        <color auto="1"/>
      </bottom>
      <diagonal/>
    </border>
    <border>
      <left/>
      <right style="thick">
        <color indexed="64"/>
      </right>
      <top style="thin">
        <color auto="1"/>
      </top>
      <bottom style="medium">
        <color auto="1"/>
      </bottom>
      <diagonal/>
    </border>
    <border>
      <left/>
      <right style="thick">
        <color indexed="64"/>
      </right>
      <top style="thin">
        <color auto="1"/>
      </top>
      <bottom style="thin">
        <color auto="1"/>
      </bottom>
      <diagonal/>
    </border>
    <border>
      <left/>
      <right style="thick">
        <color indexed="64"/>
      </right>
      <top style="thin">
        <color auto="1"/>
      </top>
      <bottom style="thin">
        <color auto="1"/>
      </bottom>
      <diagonal/>
    </border>
    <border>
      <left style="medium">
        <color indexed="64"/>
      </left>
      <right style="thin">
        <color indexed="64"/>
      </right>
      <top style="thick">
        <color auto="1"/>
      </top>
      <bottom/>
      <diagonal/>
    </border>
    <border>
      <left style="thin">
        <color indexed="64"/>
      </left>
      <right/>
      <top style="thick">
        <color auto="1"/>
      </top>
      <bottom style="thin">
        <color auto="1"/>
      </bottom>
      <diagonal/>
    </border>
    <border>
      <left/>
      <right/>
      <top style="thick">
        <color auto="1"/>
      </top>
      <bottom style="thin">
        <color auto="1"/>
      </bottom>
      <diagonal/>
    </border>
    <border>
      <left/>
      <right style="thin">
        <color indexed="64"/>
      </right>
      <top style="thick">
        <color auto="1"/>
      </top>
      <bottom style="thin">
        <color auto="1"/>
      </bottom>
      <diagonal/>
    </border>
    <border>
      <left/>
      <right style="thick">
        <color indexed="64"/>
      </right>
      <top style="thick">
        <color auto="1"/>
      </top>
      <bottom style="thin">
        <color auto="1"/>
      </bottom>
      <diagonal/>
    </border>
    <border>
      <left style="thin">
        <color indexed="64"/>
      </left>
      <right/>
      <top style="thick">
        <color auto="1"/>
      </top>
      <bottom/>
      <diagonal/>
    </border>
    <border>
      <left/>
      <right style="thick">
        <color indexed="64"/>
      </right>
      <top style="thick">
        <color auto="1"/>
      </top>
      <bottom style="thin">
        <color auto="1"/>
      </bottom>
      <diagonal/>
    </border>
    <border>
      <left style="medium">
        <color indexed="64"/>
      </left>
      <right style="thin">
        <color indexed="64"/>
      </right>
      <top/>
      <bottom style="thick">
        <color auto="1"/>
      </bottom>
      <diagonal/>
    </border>
    <border>
      <left style="thin">
        <color indexed="64"/>
      </left>
      <right/>
      <top style="thin">
        <color auto="1"/>
      </top>
      <bottom style="thick">
        <color auto="1"/>
      </bottom>
      <diagonal/>
    </border>
    <border>
      <left/>
      <right/>
      <top style="thin">
        <color auto="1"/>
      </top>
      <bottom style="thick">
        <color auto="1"/>
      </bottom>
      <diagonal/>
    </border>
    <border>
      <left/>
      <right style="thin">
        <color indexed="64"/>
      </right>
      <top style="thin">
        <color auto="1"/>
      </top>
      <bottom style="thick">
        <color auto="1"/>
      </bottom>
      <diagonal/>
    </border>
    <border>
      <left/>
      <right style="thick">
        <color indexed="64"/>
      </right>
      <top style="thin">
        <color auto="1"/>
      </top>
      <bottom style="medium">
        <color auto="1"/>
      </bottom>
      <diagonal/>
    </border>
    <border>
      <left/>
      <right style="thick">
        <color indexed="64"/>
      </right>
      <top style="thin">
        <color auto="1"/>
      </top>
      <bottom style="thick">
        <color auto="1"/>
      </bottom>
      <diagonal/>
    </border>
    <border>
      <left style="thin">
        <color indexed="64"/>
      </left>
      <right/>
      <top/>
      <bottom style="thick">
        <color auto="1"/>
      </bottom>
      <diagonal/>
    </border>
    <border>
      <left/>
      <right style="thin">
        <color indexed="64"/>
      </right>
      <top/>
      <bottom style="thick">
        <color auto="1"/>
      </bottom>
      <diagonal/>
    </border>
    <border>
      <left style="thin">
        <color indexed="64"/>
      </left>
      <right/>
      <top style="thin">
        <color auto="1"/>
      </top>
      <bottom style="thick">
        <color auto="1"/>
      </bottom>
      <diagonal/>
    </border>
    <border>
      <left/>
      <right/>
      <top style="thin">
        <color auto="1"/>
      </top>
      <bottom style="thick">
        <color auto="1"/>
      </bottom>
      <diagonal/>
    </border>
    <border>
      <left/>
      <right style="thick">
        <color indexed="64"/>
      </right>
      <top style="thin">
        <color auto="1"/>
      </top>
      <bottom style="thick">
        <color auto="1"/>
      </bottom>
      <diagonal/>
    </border>
    <border>
      <left/>
      <right style="thick">
        <color indexed="64"/>
      </right>
      <top style="medium">
        <color auto="1"/>
      </top>
      <bottom style="thin">
        <color auto="1"/>
      </bottom>
      <diagonal/>
    </border>
  </borders>
  <cellStyleXfs count="50">
    <xf numFmtId="0" fontId="0" fillId="0" borderId="0"/>
    <xf numFmtId="0" fontId="5" fillId="0" borderId="0"/>
    <xf numFmtId="165" fontId="12" fillId="0" borderId="0"/>
    <xf numFmtId="0" fontId="12" fillId="0" borderId="0"/>
    <xf numFmtId="164" fontId="6" fillId="0" borderId="0" applyFont="0" applyFill="0" applyBorder="0" applyAlignment="0" applyProtection="0"/>
    <xf numFmtId="0" fontId="3" fillId="0" borderId="0"/>
    <xf numFmtId="0" fontId="6" fillId="0" borderId="0"/>
    <xf numFmtId="0" fontId="6" fillId="0" borderId="0"/>
    <xf numFmtId="0" fontId="32" fillId="0" borderId="11" applyNumberFormat="0" applyFill="0" applyAlignment="0" applyProtection="0"/>
    <xf numFmtId="0" fontId="33" fillId="0" borderId="12" applyNumberFormat="0" applyFill="0" applyAlignment="0" applyProtection="0"/>
    <xf numFmtId="0" fontId="34" fillId="0" borderId="13" applyNumberFormat="0" applyFill="0" applyAlignment="0" applyProtection="0"/>
    <xf numFmtId="0" fontId="34" fillId="0" borderId="0" applyNumberFormat="0" applyFill="0" applyBorder="0" applyAlignment="0" applyProtection="0"/>
    <xf numFmtId="0" fontId="35" fillId="25" borderId="0" applyNumberFormat="0" applyBorder="0" applyAlignment="0" applyProtection="0"/>
    <xf numFmtId="0" fontId="36" fillId="26" borderId="0" applyNumberFormat="0" applyBorder="0" applyAlignment="0" applyProtection="0"/>
    <xf numFmtId="0" fontId="37" fillId="28" borderId="14" applyNumberFormat="0" applyAlignment="0" applyProtection="0"/>
    <xf numFmtId="0" fontId="38" fillId="29" borderId="15" applyNumberFormat="0" applyAlignment="0" applyProtection="0"/>
    <xf numFmtId="0" fontId="39" fillId="29" borderId="14" applyNumberFormat="0" applyAlignment="0" applyProtection="0"/>
    <xf numFmtId="0" fontId="40" fillId="0" borderId="16" applyNumberFormat="0" applyFill="0" applyAlignment="0" applyProtection="0"/>
    <xf numFmtId="0" fontId="41" fillId="30" borderId="17" applyNumberFormat="0" applyAlignment="0" applyProtection="0"/>
    <xf numFmtId="0" fontId="22" fillId="0" borderId="0" applyNumberFormat="0" applyFill="0" applyBorder="0" applyAlignment="0" applyProtection="0"/>
    <xf numFmtId="0" fontId="30" fillId="31" borderId="18" applyNumberFormat="0" applyFont="0" applyAlignment="0" applyProtection="0"/>
    <xf numFmtId="0" fontId="42" fillId="0" borderId="0" applyNumberFormat="0" applyFill="0" applyBorder="0" applyAlignment="0" applyProtection="0"/>
    <xf numFmtId="0" fontId="8" fillId="0" borderId="19" applyNumberFormat="0" applyFill="0" applyAlignment="0" applyProtection="0"/>
    <xf numFmtId="0" fontId="28"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28"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28"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28"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28"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28" fillId="52"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43" fillId="27"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31" fillId="0" borderId="0" applyNumberFormat="0" applyFill="0" applyBorder="0" applyAlignment="0" applyProtection="0"/>
    <xf numFmtId="0" fontId="30" fillId="0" borderId="0"/>
  </cellStyleXfs>
  <cellXfs count="366">
    <xf numFmtId="0" fontId="0" fillId="0" borderId="0" xfId="0"/>
    <xf numFmtId="0" fontId="0" fillId="0" borderId="0" xfId="0" applyAlignment="1">
      <alignment horizontal="left" vertical="top" wrapText="1"/>
    </xf>
    <xf numFmtId="0" fontId="0" fillId="0" borderId="0" xfId="0" applyAlignment="1">
      <alignment horizontal="center" vertical="center" wrapText="1"/>
    </xf>
    <xf numFmtId="0" fontId="0" fillId="0" borderId="0" xfId="0" applyProtection="1">
      <protection locked="0"/>
    </xf>
    <xf numFmtId="0" fontId="0" fillId="0" borderId="0" xfId="0" applyAlignment="1" applyProtection="1">
      <alignment vertical="top"/>
      <protection locked="0"/>
    </xf>
    <xf numFmtId="0" fontId="0" fillId="0" borderId="0" xfId="0" applyAlignment="1" applyProtection="1">
      <alignment wrapText="1"/>
      <protection locked="0"/>
    </xf>
    <xf numFmtId="0" fontId="0" fillId="0" borderId="3" xfId="0" applyBorder="1" applyProtection="1">
      <protection locked="0"/>
    </xf>
    <xf numFmtId="0" fontId="0" fillId="0" borderId="0" xfId="0" applyAlignment="1">
      <alignment horizontal="left" vertical="top"/>
    </xf>
    <xf numFmtId="0" fontId="0" fillId="0" borderId="3" xfId="0" applyBorder="1" applyAlignment="1" applyProtection="1">
      <alignment vertical="top" wrapText="1"/>
      <protection locked="0"/>
    </xf>
    <xf numFmtId="0" fontId="0" fillId="0" borderId="0" xfId="0" applyAlignment="1">
      <alignment horizontal="left" vertical="center" wrapText="1"/>
    </xf>
    <xf numFmtId="0" fontId="15" fillId="0" borderId="0" xfId="0" applyFont="1" applyAlignment="1">
      <alignment horizontal="left" vertical="center"/>
    </xf>
    <xf numFmtId="0" fontId="0" fillId="0" borderId="0" xfId="0" applyAlignment="1">
      <alignment vertical="center" wrapText="1"/>
    </xf>
    <xf numFmtId="0" fontId="9" fillId="4" borderId="6" xfId="0" applyFont="1" applyFill="1" applyBorder="1" applyAlignment="1">
      <alignment horizontal="left" vertical="center" wrapText="1"/>
    </xf>
    <xf numFmtId="0" fontId="9" fillId="14" borderId="6"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14" borderId="4"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0" fillId="0" borderId="8" xfId="0" applyBorder="1" applyAlignment="1">
      <alignment horizontal="left" vertical="center" wrapText="1"/>
    </xf>
    <xf numFmtId="0" fontId="0" fillId="15" borderId="8" xfId="0" applyFill="1" applyBorder="1" applyAlignment="1">
      <alignment horizontal="left" vertical="center" wrapText="1"/>
    </xf>
    <xf numFmtId="0" fontId="0" fillId="16" borderId="6" xfId="0" applyFill="1" applyBorder="1" applyAlignment="1">
      <alignment horizontal="left" vertical="center" wrapText="1"/>
    </xf>
    <xf numFmtId="0" fontId="0" fillId="0" borderId="6" xfId="0" applyBorder="1" applyAlignment="1">
      <alignment horizontal="left" vertical="center"/>
    </xf>
    <xf numFmtId="0" fontId="0" fillId="0" borderId="0" xfId="0" applyAlignment="1">
      <alignment horizontal="left" vertical="center"/>
    </xf>
    <xf numFmtId="0" fontId="0" fillId="16" borderId="6" xfId="0" quotePrefix="1" applyFill="1" applyBorder="1" applyAlignment="1">
      <alignment horizontal="left" vertical="center" wrapText="1"/>
    </xf>
    <xf numFmtId="16" fontId="0" fillId="0" borderId="0" xfId="0" applyNumberFormat="1" applyAlignment="1">
      <alignment vertical="top" wrapText="1"/>
    </xf>
    <xf numFmtId="0" fontId="18" fillId="0" borderId="0" xfId="0" applyFont="1" applyAlignment="1">
      <alignment horizontal="left" vertical="center"/>
    </xf>
    <xf numFmtId="0" fontId="0" fillId="0" borderId="0" xfId="0" applyAlignment="1">
      <alignment vertical="top" wrapText="1"/>
    </xf>
    <xf numFmtId="0" fontId="0" fillId="0" borderId="6" xfId="0" applyBorder="1" applyAlignment="1">
      <alignment horizontal="left" vertical="center" wrapText="1"/>
    </xf>
    <xf numFmtId="0" fontId="0" fillId="0" borderId="6" xfId="0" applyBorder="1" applyAlignment="1">
      <alignment horizontal="left" vertical="top" wrapText="1"/>
    </xf>
    <xf numFmtId="0" fontId="0" fillId="3" borderId="0" xfId="0" applyFill="1" applyAlignment="1">
      <alignment horizontal="left" vertical="top"/>
    </xf>
    <xf numFmtId="0" fontId="0" fillId="18" borderId="0" xfId="0" applyFill="1" applyAlignment="1">
      <alignment horizontal="left" vertical="top"/>
    </xf>
    <xf numFmtId="0" fontId="0" fillId="5" borderId="0" xfId="0" applyFill="1" applyAlignment="1">
      <alignment horizontal="left" vertical="top"/>
    </xf>
    <xf numFmtId="0" fontId="0" fillId="19" borderId="0" xfId="0" applyFill="1" applyAlignment="1">
      <alignment horizontal="left" vertical="top"/>
    </xf>
    <xf numFmtId="0" fontId="9" fillId="4" borderId="0" xfId="1" applyFont="1" applyFill="1" applyAlignment="1">
      <alignment horizontal="left" vertical="top" wrapText="1"/>
    </xf>
    <xf numFmtId="0" fontId="9" fillId="4" borderId="0" xfId="1" applyFont="1" applyFill="1" applyAlignment="1">
      <alignment horizontal="left" vertical="top" textRotation="90" wrapText="1"/>
    </xf>
    <xf numFmtId="0" fontId="3" fillId="0" borderId="0" xfId="1" applyFont="1" applyAlignment="1" applyProtection="1">
      <alignment horizontal="left" vertical="top" wrapText="1"/>
      <protection locked="0"/>
    </xf>
    <xf numFmtId="0" fontId="5" fillId="0" borderId="0" xfId="1" applyAlignment="1" applyProtection="1">
      <alignment horizontal="left" vertical="top" wrapText="1"/>
      <protection locked="0"/>
    </xf>
    <xf numFmtId="0" fontId="5" fillId="0" borderId="0" xfId="1" applyAlignment="1" applyProtection="1">
      <alignment horizontal="left" vertical="top"/>
      <protection locked="0"/>
    </xf>
    <xf numFmtId="0" fontId="5" fillId="2" borderId="0" xfId="1" applyFill="1" applyAlignment="1" applyProtection="1">
      <alignment horizontal="left" vertical="top" wrapText="1"/>
      <protection locked="0"/>
    </xf>
    <xf numFmtId="0" fontId="5" fillId="2" borderId="0" xfId="1" applyFill="1" applyAlignment="1" applyProtection="1">
      <alignment horizontal="left" vertical="top"/>
      <protection locked="0"/>
    </xf>
    <xf numFmtId="0" fontId="4" fillId="0" borderId="0" xfId="1" applyFont="1" applyAlignment="1" applyProtection="1">
      <alignment horizontal="left" vertical="top"/>
      <protection locked="0"/>
    </xf>
    <xf numFmtId="0" fontId="5" fillId="0" borderId="0" xfId="1" applyAlignment="1">
      <alignment horizontal="left" vertical="top"/>
    </xf>
    <xf numFmtId="0" fontId="9" fillId="4" borderId="9" xfId="1" applyFont="1" applyFill="1" applyBorder="1" applyAlignment="1">
      <alignment horizontal="left" vertical="top" wrapText="1"/>
    </xf>
    <xf numFmtId="0" fontId="5" fillId="0" borderId="0" xfId="1" applyAlignment="1">
      <alignment horizontal="left" vertical="top" wrapText="1"/>
    </xf>
    <xf numFmtId="49" fontId="6" fillId="3" borderId="0" xfId="1" applyNumberFormat="1" applyFont="1" applyFill="1" applyAlignment="1">
      <alignment horizontal="left" vertical="top" wrapText="1"/>
    </xf>
    <xf numFmtId="0" fontId="6" fillId="3" borderId="0" xfId="1" applyFont="1" applyFill="1" applyAlignment="1">
      <alignment horizontal="left" vertical="top" wrapText="1"/>
    </xf>
    <xf numFmtId="0" fontId="20" fillId="0" borderId="0" xfId="1" applyFont="1" applyAlignment="1" applyProtection="1">
      <alignment horizontal="left" vertical="top" wrapText="1"/>
      <protection locked="0"/>
    </xf>
    <xf numFmtId="9" fontId="0" fillId="0" borderId="0" xfId="0" applyNumberFormat="1" applyAlignment="1">
      <alignment horizontal="left" vertical="top"/>
    </xf>
    <xf numFmtId="0" fontId="3" fillId="0" borderId="0" xfId="1" applyFont="1" applyAlignment="1">
      <alignment horizontal="left" vertical="top"/>
    </xf>
    <xf numFmtId="10" fontId="5" fillId="0" borderId="0" xfId="1" applyNumberFormat="1" applyAlignment="1" applyProtection="1">
      <alignment horizontal="left" vertical="top" wrapText="1"/>
      <protection locked="0"/>
    </xf>
    <xf numFmtId="0" fontId="3" fillId="0" borderId="0" xfId="1" applyFont="1" applyAlignment="1" applyProtection="1">
      <alignment horizontal="left" vertical="top"/>
      <protection locked="0"/>
    </xf>
    <xf numFmtId="49" fontId="23" fillId="3" borderId="0" xfId="1" applyNumberFormat="1" applyFont="1" applyFill="1" applyAlignment="1">
      <alignment horizontal="left" vertical="top" wrapText="1"/>
    </xf>
    <xf numFmtId="0" fontId="6" fillId="3" borderId="0" xfId="1" applyFont="1" applyFill="1" applyAlignment="1">
      <alignment vertical="top" wrapText="1"/>
    </xf>
    <xf numFmtId="0" fontId="23" fillId="3" borderId="0" xfId="1" applyFont="1" applyFill="1" applyAlignment="1">
      <alignment horizontal="left" vertical="top" wrapText="1"/>
    </xf>
    <xf numFmtId="0" fontId="20" fillId="20" borderId="0" xfId="1" applyFont="1" applyFill="1" applyAlignment="1">
      <alignment horizontal="left" vertical="top" wrapText="1"/>
    </xf>
    <xf numFmtId="0" fontId="25" fillId="20" borderId="0" xfId="1" applyFont="1" applyFill="1" applyAlignment="1">
      <alignment horizontal="left" vertical="top" wrapText="1"/>
    </xf>
    <xf numFmtId="0" fontId="0" fillId="19" borderId="6" xfId="0" applyFill="1" applyBorder="1" applyAlignment="1">
      <alignment horizontal="left" vertical="top"/>
    </xf>
    <xf numFmtId="0" fontId="0" fillId="3" borderId="6" xfId="0" applyFill="1" applyBorder="1" applyAlignment="1">
      <alignment horizontal="left" vertical="top"/>
    </xf>
    <xf numFmtId="10" fontId="0" fillId="19" borderId="6" xfId="0" applyNumberFormat="1" applyFill="1" applyBorder="1" applyAlignment="1">
      <alignment horizontal="left" vertical="top"/>
    </xf>
    <xf numFmtId="0" fontId="5" fillId="19" borderId="6" xfId="1" applyFill="1" applyBorder="1" applyAlignment="1" applyProtection="1">
      <alignment horizontal="left" vertical="top" wrapText="1"/>
      <protection locked="0"/>
    </xf>
    <xf numFmtId="0" fontId="3" fillId="19" borderId="6" xfId="1" applyFont="1" applyFill="1" applyBorder="1" applyAlignment="1" applyProtection="1">
      <alignment horizontal="left" vertical="top" wrapText="1"/>
      <protection locked="0"/>
    </xf>
    <xf numFmtId="49" fontId="23" fillId="3" borderId="10" xfId="1" applyNumberFormat="1" applyFont="1" applyFill="1" applyBorder="1" applyAlignment="1">
      <alignment horizontal="left" vertical="top" wrapText="1"/>
    </xf>
    <xf numFmtId="0" fontId="27" fillId="4" borderId="0" xfId="1" applyFont="1" applyFill="1" applyAlignment="1">
      <alignment horizontal="left" vertical="top" wrapText="1"/>
    </xf>
    <xf numFmtId="0" fontId="0" fillId="15" borderId="6" xfId="0" applyFill="1" applyBorder="1" applyAlignment="1">
      <alignment vertical="top" wrapText="1"/>
    </xf>
    <xf numFmtId="0" fontId="0" fillId="15" borderId="6" xfId="0" applyFill="1" applyBorder="1" applyAlignment="1">
      <alignment horizontal="left" vertical="top" wrapText="1"/>
    </xf>
    <xf numFmtId="0" fontId="9" fillId="4" borderId="4" xfId="0" applyFont="1" applyFill="1" applyBorder="1" applyAlignment="1">
      <alignment horizontal="left" vertical="center" wrapText="1"/>
    </xf>
    <xf numFmtId="0" fontId="9" fillId="14" borderId="4" xfId="0" applyFont="1" applyFill="1" applyBorder="1" applyAlignment="1">
      <alignment horizontal="left" vertical="center" wrapText="1"/>
    </xf>
    <xf numFmtId="0" fontId="13" fillId="6" borderId="6" xfId="0" applyFont="1" applyFill="1" applyBorder="1" applyAlignment="1">
      <alignment horizontal="left" vertical="top" wrapText="1"/>
    </xf>
    <xf numFmtId="0" fontId="14" fillId="7" borderId="6" xfId="0" applyFont="1" applyFill="1" applyBorder="1" applyAlignment="1">
      <alignment horizontal="left" vertical="top" wrapText="1"/>
    </xf>
    <xf numFmtId="0" fontId="13" fillId="9" borderId="6" xfId="0" applyFont="1" applyFill="1" applyBorder="1" applyAlignment="1">
      <alignment horizontal="left" vertical="top" wrapText="1"/>
    </xf>
    <xf numFmtId="0" fontId="14" fillId="8" borderId="6" xfId="0" applyFont="1" applyFill="1" applyBorder="1" applyAlignment="1">
      <alignment horizontal="left" vertical="top" wrapText="1"/>
    </xf>
    <xf numFmtId="0" fontId="13" fillId="11" borderId="6" xfId="0" applyFont="1" applyFill="1" applyBorder="1" applyAlignment="1">
      <alignment horizontal="left" vertical="top" wrapText="1"/>
    </xf>
    <xf numFmtId="0" fontId="14" fillId="12" borderId="6" xfId="0" applyFont="1" applyFill="1" applyBorder="1" applyAlignment="1">
      <alignment horizontal="left" vertical="top" wrapText="1"/>
    </xf>
    <xf numFmtId="0" fontId="0" fillId="7" borderId="6" xfId="0" applyFill="1" applyBorder="1" applyAlignment="1">
      <alignment horizontal="left" vertical="top" wrapText="1"/>
    </xf>
    <xf numFmtId="0" fontId="0" fillId="24" borderId="0" xfId="0" applyFill="1" applyAlignment="1">
      <alignment horizontal="left" vertical="top"/>
    </xf>
    <xf numFmtId="0" fontId="5" fillId="24" borderId="0" xfId="1" applyFill="1" applyAlignment="1">
      <alignment horizontal="left" vertical="top"/>
    </xf>
    <xf numFmtId="0" fontId="29" fillId="4" borderId="0" xfId="1" applyFont="1" applyFill="1" applyAlignment="1">
      <alignment horizontal="left" vertical="top" wrapText="1"/>
    </xf>
    <xf numFmtId="0" fontId="21" fillId="7" borderId="6" xfId="0" applyFont="1" applyFill="1" applyBorder="1" applyAlignment="1">
      <alignment horizontal="left" vertical="top" wrapText="1"/>
    </xf>
    <xf numFmtId="0" fontId="0" fillId="7" borderId="6" xfId="0" applyFill="1" applyBorder="1" applyAlignment="1">
      <alignment horizontal="left" vertical="top"/>
    </xf>
    <xf numFmtId="0" fontId="23" fillId="3" borderId="0" xfId="5" applyFont="1" applyFill="1" applyAlignment="1">
      <alignment horizontal="left" vertical="top" wrapText="1"/>
    </xf>
    <xf numFmtId="0" fontId="9" fillId="4" borderId="0" xfId="5" applyFont="1" applyFill="1" applyAlignment="1">
      <alignment horizontal="left" vertical="top" wrapText="1"/>
    </xf>
    <xf numFmtId="3" fontId="0" fillId="19" borderId="6" xfId="0" applyNumberFormat="1" applyFill="1" applyBorder="1" applyAlignment="1">
      <alignment horizontal="left" vertical="top"/>
    </xf>
    <xf numFmtId="0" fontId="3" fillId="24" borderId="0" xfId="1" applyFont="1" applyFill="1" applyAlignment="1">
      <alignment horizontal="left" vertical="top"/>
    </xf>
    <xf numFmtId="0" fontId="5" fillId="24" borderId="0" xfId="1" applyFill="1" applyAlignment="1" applyProtection="1">
      <alignment horizontal="left" vertical="top" wrapText="1"/>
      <protection locked="0"/>
    </xf>
    <xf numFmtId="49" fontId="6" fillId="23" borderId="0" xfId="1" applyNumberFormat="1" applyFont="1" applyFill="1" applyAlignment="1">
      <alignment horizontal="left" vertical="top" wrapText="1"/>
    </xf>
    <xf numFmtId="0" fontId="6" fillId="23" borderId="0" xfId="1" applyFont="1" applyFill="1" applyAlignment="1">
      <alignment horizontal="left" vertical="top" wrapText="1"/>
    </xf>
    <xf numFmtId="0" fontId="5" fillId="23" borderId="0" xfId="1" applyFill="1" applyAlignment="1" applyProtection="1">
      <alignment horizontal="left" vertical="top" wrapText="1"/>
      <protection locked="0"/>
    </xf>
    <xf numFmtId="0" fontId="3" fillId="23" borderId="0" xfId="1" applyFont="1" applyFill="1" applyAlignment="1" applyProtection="1">
      <alignment horizontal="left" vertical="top" wrapText="1"/>
      <protection locked="0"/>
    </xf>
    <xf numFmtId="0" fontId="3" fillId="17" borderId="0" xfId="1" applyFont="1" applyFill="1" applyAlignment="1">
      <alignment vertical="top"/>
    </xf>
    <xf numFmtId="0" fontId="5" fillId="17" borderId="0" xfId="1" applyFill="1" applyAlignment="1" applyProtection="1">
      <alignment horizontal="left" vertical="top" wrapText="1"/>
      <protection locked="0"/>
    </xf>
    <xf numFmtId="0" fontId="20" fillId="17" borderId="0" xfId="1" applyFont="1" applyFill="1" applyAlignment="1" applyProtection="1">
      <alignment horizontal="left" vertical="top" wrapText="1"/>
      <protection locked="0"/>
    </xf>
    <xf numFmtId="10" fontId="5" fillId="17" borderId="0" xfId="1" applyNumberFormat="1" applyFill="1" applyAlignment="1" applyProtection="1">
      <alignment horizontal="left" vertical="top" wrapText="1"/>
      <protection locked="0"/>
    </xf>
    <xf numFmtId="0" fontId="5" fillId="20" borderId="0" xfId="1" applyFill="1" applyAlignment="1" applyProtection="1">
      <alignment horizontal="left" vertical="top" wrapText="1"/>
      <protection locked="0"/>
    </xf>
    <xf numFmtId="0" fontId="20" fillId="20" borderId="0" xfId="1" applyFont="1" applyFill="1" applyAlignment="1" applyProtection="1">
      <alignment horizontal="left" vertical="top" wrapText="1"/>
      <protection locked="0"/>
    </xf>
    <xf numFmtId="0" fontId="3" fillId="20" borderId="0" xfId="1" applyFont="1" applyFill="1" applyAlignment="1">
      <alignment vertical="top"/>
    </xf>
    <xf numFmtId="0" fontId="5" fillId="0" borderId="0" xfId="1" applyAlignment="1">
      <alignment horizontal="center" vertical="center" wrapText="1"/>
    </xf>
    <xf numFmtId="0" fontId="0" fillId="0" borderId="20" xfId="0" applyBorder="1" applyAlignment="1" applyProtection="1">
      <alignment vertical="top"/>
      <protection locked="0"/>
    </xf>
    <xf numFmtId="1" fontId="0" fillId="19" borderId="6" xfId="0" applyNumberFormat="1" applyFill="1" applyBorder="1" applyAlignment="1">
      <alignment horizontal="left" vertical="top"/>
    </xf>
    <xf numFmtId="2" fontId="0" fillId="0" borderId="0" xfId="0" applyNumberFormat="1" applyAlignment="1">
      <alignment horizontal="left" vertical="top"/>
    </xf>
    <xf numFmtId="0" fontId="0" fillId="56" borderId="0" xfId="0" applyFill="1"/>
    <xf numFmtId="0" fontId="20" fillId="0" borderId="0" xfId="5" applyFont="1" applyAlignment="1" applyProtection="1">
      <alignment horizontal="left" vertical="top" wrapText="1"/>
      <protection locked="0"/>
    </xf>
    <xf numFmtId="0" fontId="9" fillId="4" borderId="22" xfId="5" applyFont="1" applyFill="1" applyBorder="1" applyAlignment="1">
      <alignment horizontal="left" vertical="top" wrapText="1"/>
    </xf>
    <xf numFmtId="0" fontId="45" fillId="4" borderId="9" xfId="5" applyFont="1" applyFill="1" applyBorder="1" applyAlignment="1">
      <alignment horizontal="left" vertical="top" wrapText="1"/>
    </xf>
    <xf numFmtId="0" fontId="11" fillId="4" borderId="9" xfId="5" applyFont="1" applyFill="1" applyBorder="1" applyAlignment="1">
      <alignment horizontal="left" vertical="top" wrapText="1"/>
    </xf>
    <xf numFmtId="0" fontId="5" fillId="56" borderId="0" xfId="1" applyFill="1" applyAlignment="1">
      <alignment horizontal="left" vertical="top"/>
    </xf>
    <xf numFmtId="0" fontId="5" fillId="7" borderId="6" xfId="1" applyFill="1" applyBorder="1" applyAlignment="1" applyProtection="1">
      <alignment horizontal="left" vertical="top" wrapText="1"/>
      <protection locked="0"/>
    </xf>
    <xf numFmtId="0" fontId="3" fillId="56" borderId="0" xfId="1" applyFont="1" applyFill="1" applyAlignment="1">
      <alignment horizontal="left" vertical="top"/>
    </xf>
    <xf numFmtId="0" fontId="0" fillId="15" borderId="6" xfId="0" applyFill="1" applyBorder="1" applyAlignment="1">
      <alignment horizontal="left" vertical="center" wrapText="1"/>
    </xf>
    <xf numFmtId="0" fontId="0" fillId="15" borderId="6" xfId="0" quotePrefix="1" applyFill="1" applyBorder="1" applyAlignment="1">
      <alignment horizontal="left" vertical="center" wrapText="1"/>
    </xf>
    <xf numFmtId="0" fontId="0" fillId="0" borderId="23" xfId="0" applyBorder="1" applyAlignment="1">
      <alignment horizontal="left" vertical="center" wrapText="1"/>
    </xf>
    <xf numFmtId="0" fontId="0" fillId="0" borderId="6" xfId="0" applyBorder="1" applyAlignment="1">
      <alignment vertical="center" wrapText="1"/>
    </xf>
    <xf numFmtId="0" fontId="2" fillId="0" borderId="6" xfId="49" applyFont="1" applyBorder="1" applyAlignment="1">
      <alignment horizontal="left" vertical="center" wrapText="1"/>
    </xf>
    <xf numFmtId="0" fontId="0" fillId="0" borderId="6" xfId="49" applyFont="1" applyBorder="1" applyAlignment="1">
      <alignment horizontal="left" vertical="center" wrapText="1"/>
    </xf>
    <xf numFmtId="0" fontId="2" fillId="15" borderId="6" xfId="49" applyFont="1" applyFill="1" applyBorder="1" applyAlignment="1">
      <alignment horizontal="left" vertical="center" wrapText="1"/>
    </xf>
    <xf numFmtId="0" fontId="0" fillId="15" borderId="6" xfId="49" applyFont="1" applyFill="1" applyBorder="1" applyAlignment="1">
      <alignment horizontal="left" vertical="center" wrapText="1"/>
    </xf>
    <xf numFmtId="0" fontId="2" fillId="0" borderId="6" xfId="0" applyFont="1" applyBorder="1" applyAlignment="1">
      <alignment horizontal="left" vertical="center" wrapText="1"/>
    </xf>
    <xf numFmtId="0" fontId="6" fillId="15" borderId="6" xfId="0" applyFont="1" applyFill="1" applyBorder="1" applyAlignment="1">
      <alignment horizontal="left" vertical="center" wrapText="1"/>
    </xf>
    <xf numFmtId="0" fontId="3" fillId="0" borderId="0" xfId="0" applyFont="1" applyAlignment="1">
      <alignment horizontal="left" vertical="top"/>
    </xf>
    <xf numFmtId="0" fontId="1" fillId="0" borderId="0" xfId="0" applyFont="1" applyAlignment="1">
      <alignment horizontal="left" vertical="top"/>
    </xf>
    <xf numFmtId="14" fontId="0" fillId="0" borderId="0" xfId="0" applyNumberFormat="1" applyAlignment="1">
      <alignment horizontal="left" vertical="top"/>
    </xf>
    <xf numFmtId="49" fontId="9" fillId="14" borderId="4" xfId="0" applyNumberFormat="1" applyFont="1" applyFill="1" applyBorder="1" applyAlignment="1">
      <alignment horizontal="left" vertical="center" wrapText="1"/>
    </xf>
    <xf numFmtId="49" fontId="0" fillId="0" borderId="0" xfId="0" applyNumberFormat="1" applyProtection="1">
      <protection locked="0"/>
    </xf>
    <xf numFmtId="49" fontId="0" fillId="0" borderId="0" xfId="0" applyNumberFormat="1" applyAlignment="1" applyProtection="1">
      <alignment vertical="top"/>
      <protection locked="0"/>
    </xf>
    <xf numFmtId="49" fontId="9" fillId="14" borderId="6" xfId="0" applyNumberFormat="1" applyFont="1" applyFill="1" applyBorder="1" applyAlignment="1">
      <alignment horizontal="left" vertical="center" wrapText="1"/>
    </xf>
    <xf numFmtId="49" fontId="0" fillId="15" borderId="8" xfId="0" applyNumberFormat="1" applyFill="1" applyBorder="1" applyAlignment="1">
      <alignment horizontal="left" vertical="center" wrapText="1"/>
    </xf>
    <xf numFmtId="49" fontId="0" fillId="0" borderId="0" xfId="0" applyNumberFormat="1" applyAlignment="1">
      <alignment horizontal="left" vertical="top" wrapText="1"/>
    </xf>
    <xf numFmtId="49" fontId="0" fillId="0" borderId="0" xfId="0" applyNumberFormat="1" applyAlignment="1">
      <alignment horizontal="center" vertical="center" wrapText="1"/>
    </xf>
    <xf numFmtId="0" fontId="0" fillId="0" borderId="25"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protection locked="0"/>
    </xf>
    <xf numFmtId="0" fontId="0" fillId="0" borderId="29" xfId="0" applyBorder="1" applyAlignment="1" applyProtection="1">
      <alignment vertical="top" wrapText="1"/>
      <protection locked="0"/>
    </xf>
    <xf numFmtId="49" fontId="0" fillId="0" borderId="28" xfId="0" applyNumberFormat="1" applyBorder="1" applyAlignment="1" applyProtection="1">
      <alignment vertical="top"/>
      <protection locked="0"/>
    </xf>
    <xf numFmtId="0" fontId="0" fillId="18" borderId="0" xfId="0" applyFill="1" applyAlignment="1">
      <alignment horizontal="center" vertical="top"/>
    </xf>
    <xf numFmtId="0" fontId="0" fillId="0" borderId="26" xfId="0" applyBorder="1" applyAlignment="1" applyProtection="1">
      <alignment vertical="top" wrapText="1"/>
      <protection locked="0"/>
    </xf>
    <xf numFmtId="49" fontId="0" fillId="0" borderId="25" xfId="0" applyNumberFormat="1" applyBorder="1" applyAlignment="1" applyProtection="1">
      <alignment vertical="top"/>
      <protection locked="0"/>
    </xf>
    <xf numFmtId="0" fontId="0" fillId="0" borderId="25" xfId="0" applyBorder="1" applyAlignment="1" applyProtection="1">
      <alignment vertical="top"/>
      <protection locked="0"/>
    </xf>
    <xf numFmtId="0" fontId="0" fillId="0" borderId="31" xfId="0" applyBorder="1" applyAlignment="1" applyProtection="1">
      <alignment vertical="top" wrapText="1"/>
      <protection locked="0"/>
    </xf>
    <xf numFmtId="0" fontId="0" fillId="0" borderId="32" xfId="0" applyBorder="1" applyAlignment="1" applyProtection="1">
      <alignment vertical="top" wrapText="1"/>
      <protection locked="0"/>
    </xf>
    <xf numFmtId="49" fontId="0" fillId="0" borderId="33" xfId="0" applyNumberFormat="1" applyBorder="1" applyAlignment="1" applyProtection="1">
      <alignment vertical="top"/>
      <protection locked="0"/>
    </xf>
    <xf numFmtId="0" fontId="0" fillId="0" borderId="33" xfId="0" applyBorder="1" applyAlignment="1" applyProtection="1">
      <alignment vertical="top"/>
      <protection locked="0"/>
    </xf>
    <xf numFmtId="0" fontId="0" fillId="0" borderId="33" xfId="0" applyBorder="1" applyAlignment="1" applyProtection="1">
      <alignment vertical="top" wrapText="1"/>
      <protection locked="0"/>
    </xf>
    <xf numFmtId="0" fontId="0" fillId="0" borderId="35" xfId="0" applyBorder="1" applyAlignment="1" applyProtection="1">
      <alignment vertical="top" wrapText="1"/>
      <protection locked="0"/>
    </xf>
    <xf numFmtId="49" fontId="0" fillId="0" borderId="36" xfId="0" applyNumberFormat="1" applyBorder="1" applyAlignment="1" applyProtection="1">
      <alignment vertical="top"/>
      <protection locked="0"/>
    </xf>
    <xf numFmtId="0" fontId="0" fillId="0" borderId="36" xfId="0" applyBorder="1" applyAlignment="1" applyProtection="1">
      <alignment vertical="top"/>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24" xfId="0" applyBorder="1" applyAlignment="1" applyProtection="1">
      <alignment vertical="top"/>
      <protection locked="0"/>
    </xf>
    <xf numFmtId="0" fontId="0" fillId="0" borderId="39" xfId="0" applyBorder="1" applyAlignment="1" applyProtection="1">
      <alignment vertical="top" wrapText="1"/>
      <protection locked="0"/>
    </xf>
    <xf numFmtId="49" fontId="0" fillId="0" borderId="40" xfId="0" applyNumberFormat="1" applyBorder="1" applyAlignment="1" applyProtection="1">
      <alignment vertical="top"/>
      <protection locked="0"/>
    </xf>
    <xf numFmtId="0" fontId="0" fillId="0" borderId="40" xfId="0" applyBorder="1" applyAlignment="1" applyProtection="1">
      <alignment vertical="top"/>
      <protection locked="0"/>
    </xf>
    <xf numFmtId="0" fontId="0" fillId="0" borderId="40" xfId="0" applyBorder="1" applyAlignment="1" applyProtection="1">
      <alignment vertical="top" wrapText="1"/>
      <protection locked="0"/>
    </xf>
    <xf numFmtId="0" fontId="0" fillId="0" borderId="38" xfId="0" applyBorder="1" applyAlignment="1" applyProtection="1">
      <alignment vertical="top" wrapText="1"/>
      <protection locked="0"/>
    </xf>
    <xf numFmtId="0" fontId="0" fillId="0" borderId="42"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0" borderId="45" xfId="0" applyBorder="1" applyProtection="1">
      <protection locked="0"/>
    </xf>
    <xf numFmtId="0" fontId="0" fillId="0" borderId="46" xfId="0" applyBorder="1" applyAlignment="1" applyProtection="1">
      <alignment vertical="top" wrapText="1"/>
      <protection locked="0"/>
    </xf>
    <xf numFmtId="49" fontId="0" fillId="0" borderId="45" xfId="0" applyNumberFormat="1" applyBorder="1" applyAlignment="1" applyProtection="1">
      <alignment vertical="top"/>
      <protection locked="0"/>
    </xf>
    <xf numFmtId="0" fontId="0" fillId="0" borderId="45" xfId="0" applyBorder="1" applyAlignment="1" applyProtection="1">
      <alignment vertical="top"/>
      <protection locked="0"/>
    </xf>
    <xf numFmtId="0" fontId="0" fillId="0" borderId="47" xfId="0" applyBorder="1" applyAlignment="1" applyProtection="1">
      <alignment vertical="top" wrapText="1"/>
      <protection locked="0"/>
    </xf>
    <xf numFmtId="0" fontId="0" fillId="0" borderId="48" xfId="0" applyBorder="1" applyAlignment="1" applyProtection="1">
      <alignment vertical="top" wrapText="1"/>
      <protection locked="0"/>
    </xf>
    <xf numFmtId="0" fontId="0" fillId="0" borderId="49" xfId="0" applyBorder="1" applyProtection="1">
      <protection locked="0"/>
    </xf>
    <xf numFmtId="49" fontId="0" fillId="0" borderId="49" xfId="0" applyNumberFormat="1" applyBorder="1" applyAlignment="1" applyProtection="1">
      <alignment vertical="top"/>
      <protection locked="0"/>
    </xf>
    <xf numFmtId="0" fontId="0" fillId="0" borderId="49" xfId="0" applyBorder="1" applyAlignment="1" applyProtection="1">
      <alignment vertical="top"/>
      <protection locked="0"/>
    </xf>
    <xf numFmtId="0" fontId="0" fillId="0" borderId="49" xfId="0" applyBorder="1" applyAlignment="1" applyProtection="1">
      <alignment vertical="top" wrapText="1"/>
      <protection locked="0"/>
    </xf>
    <xf numFmtId="0" fontId="0" fillId="0" borderId="50" xfId="0" applyBorder="1" applyAlignment="1" applyProtection="1">
      <alignment vertical="top" wrapText="1"/>
      <protection locked="0"/>
    </xf>
    <xf numFmtId="0" fontId="0" fillId="0" borderId="51" xfId="0" applyBorder="1" applyAlignment="1" applyProtection="1">
      <alignment vertical="top" wrapText="1"/>
      <protection locked="0"/>
    </xf>
    <xf numFmtId="49" fontId="0" fillId="0" borderId="52" xfId="0" applyNumberFormat="1" applyBorder="1" applyAlignment="1" applyProtection="1">
      <alignment vertical="top"/>
      <protection locked="0"/>
    </xf>
    <xf numFmtId="0" fontId="0" fillId="0" borderId="52" xfId="0" applyBorder="1" applyAlignment="1" applyProtection="1">
      <alignment vertical="top"/>
      <protection locked="0"/>
    </xf>
    <xf numFmtId="0" fontId="0" fillId="0" borderId="52" xfId="0" applyBorder="1" applyAlignment="1" applyProtection="1">
      <alignment vertical="top" wrapText="1"/>
      <protection locked="0"/>
    </xf>
    <xf numFmtId="0" fontId="0" fillId="0" borderId="53" xfId="0" applyBorder="1" applyProtection="1">
      <protection locked="0"/>
    </xf>
    <xf numFmtId="0" fontId="0" fillId="0" borderId="55" xfId="0" applyBorder="1" applyAlignment="1" applyProtection="1">
      <alignment vertical="top" wrapText="1"/>
      <protection locked="0"/>
    </xf>
    <xf numFmtId="49" fontId="0" fillId="0" borderId="56" xfId="0" applyNumberFormat="1" applyBorder="1" applyAlignment="1" applyProtection="1">
      <alignment vertical="top"/>
      <protection locked="0"/>
    </xf>
    <xf numFmtId="0" fontId="0" fillId="0" borderId="56" xfId="0" applyBorder="1" applyAlignment="1" applyProtection="1">
      <alignment vertical="top"/>
      <protection locked="0"/>
    </xf>
    <xf numFmtId="0" fontId="0" fillId="0" borderId="56" xfId="0" applyBorder="1" applyAlignment="1" applyProtection="1">
      <alignment vertical="top" wrapText="1"/>
      <protection locked="0"/>
    </xf>
    <xf numFmtId="0" fontId="0" fillId="0" borderId="59" xfId="0" applyBorder="1" applyAlignment="1" applyProtection="1">
      <alignment vertical="top" wrapText="1"/>
      <protection locked="0"/>
    </xf>
    <xf numFmtId="0" fontId="0" fillId="0" borderId="60" xfId="0" applyBorder="1" applyProtection="1">
      <protection locked="0"/>
    </xf>
    <xf numFmtId="49" fontId="0" fillId="0" borderId="60" xfId="0" applyNumberFormat="1" applyBorder="1" applyAlignment="1" applyProtection="1">
      <alignment vertical="top"/>
      <protection locked="0"/>
    </xf>
    <xf numFmtId="0" fontId="0" fillId="0" borderId="60" xfId="0" applyBorder="1" applyAlignment="1" applyProtection="1">
      <alignment vertical="top"/>
      <protection locked="0"/>
    </xf>
    <xf numFmtId="0" fontId="0" fillId="0" borderId="60" xfId="0" applyBorder="1" applyAlignment="1" applyProtection="1">
      <alignment vertical="top" wrapText="1"/>
      <protection locked="0"/>
    </xf>
    <xf numFmtId="0" fontId="0" fillId="0" borderId="53" xfId="0" applyBorder="1" applyAlignment="1" applyProtection="1">
      <alignment vertical="top" wrapText="1"/>
      <protection locked="0"/>
    </xf>
    <xf numFmtId="0" fontId="0" fillId="0" borderId="66" xfId="0" applyBorder="1" applyAlignment="1" applyProtection="1">
      <alignment vertical="top" wrapText="1"/>
      <protection locked="0"/>
    </xf>
    <xf numFmtId="0" fontId="0" fillId="0" borderId="67" xfId="0" applyBorder="1" applyProtection="1">
      <protection locked="0"/>
    </xf>
    <xf numFmtId="0" fontId="0" fillId="0" borderId="69" xfId="0" applyBorder="1" applyAlignment="1" applyProtection="1">
      <alignment vertical="top" wrapText="1"/>
      <protection locked="0"/>
    </xf>
    <xf numFmtId="49" fontId="0" fillId="0" borderId="67" xfId="0" applyNumberFormat="1" applyBorder="1" applyAlignment="1" applyProtection="1">
      <alignment vertical="top"/>
      <protection locked="0"/>
    </xf>
    <xf numFmtId="0" fontId="0" fillId="0" borderId="67" xfId="0" applyBorder="1" applyAlignment="1" applyProtection="1">
      <alignment vertical="top"/>
      <protection locked="0"/>
    </xf>
    <xf numFmtId="0" fontId="0" fillId="0" borderId="67" xfId="0" applyBorder="1" applyAlignment="1" applyProtection="1">
      <alignment vertical="top" wrapText="1"/>
      <protection locked="0"/>
    </xf>
    <xf numFmtId="0" fontId="0" fillId="0" borderId="71" xfId="0" applyBorder="1" applyAlignment="1" applyProtection="1">
      <alignment vertical="top" wrapText="1"/>
      <protection locked="0"/>
    </xf>
    <xf numFmtId="0" fontId="0" fillId="0" borderId="72" xfId="0" applyBorder="1" applyProtection="1">
      <protection locked="0"/>
    </xf>
    <xf numFmtId="0" fontId="0" fillId="0" borderId="74" xfId="0" applyBorder="1" applyAlignment="1" applyProtection="1">
      <alignment vertical="top" wrapText="1"/>
      <protection locked="0"/>
    </xf>
    <xf numFmtId="49" fontId="0" fillId="0" borderId="72" xfId="0" applyNumberFormat="1" applyBorder="1" applyAlignment="1" applyProtection="1">
      <alignment vertical="top"/>
      <protection locked="0"/>
    </xf>
    <xf numFmtId="0" fontId="0" fillId="0" borderId="72" xfId="0" applyBorder="1" applyAlignment="1" applyProtection="1">
      <alignment vertical="top"/>
      <protection locked="0"/>
    </xf>
    <xf numFmtId="0" fontId="0" fillId="0" borderId="72" xfId="0" applyBorder="1" applyAlignment="1" applyProtection="1">
      <alignment vertical="top" wrapText="1"/>
      <protection locked="0"/>
    </xf>
    <xf numFmtId="0" fontId="0" fillId="0" borderId="77" xfId="0" applyBorder="1" applyAlignment="1" applyProtection="1">
      <alignment vertical="top" wrapText="1"/>
      <protection locked="0"/>
    </xf>
    <xf numFmtId="0" fontId="0" fillId="0" borderId="78" xfId="0" applyBorder="1" applyAlignment="1" applyProtection="1">
      <alignment vertical="top" wrapText="1"/>
      <protection locked="0"/>
    </xf>
    <xf numFmtId="0" fontId="0" fillId="0" borderId="79" xfId="0" applyBorder="1" applyAlignment="1" applyProtection="1">
      <alignment vertical="top" wrapText="1"/>
      <protection locked="0"/>
    </xf>
    <xf numFmtId="0" fontId="0" fillId="0" borderId="80" xfId="0" applyBorder="1" applyAlignment="1" applyProtection="1">
      <alignment vertical="top" wrapText="1"/>
      <protection locked="0"/>
    </xf>
    <xf numFmtId="49" fontId="0" fillId="0" borderId="81" xfId="0" applyNumberFormat="1" applyBorder="1" applyAlignment="1" applyProtection="1">
      <alignment vertical="top"/>
      <protection locked="0"/>
    </xf>
    <xf numFmtId="0" fontId="0" fillId="0" borderId="81" xfId="0" applyBorder="1" applyAlignment="1" applyProtection="1">
      <alignment vertical="top"/>
      <protection locked="0"/>
    </xf>
    <xf numFmtId="0" fontId="0" fillId="0" borderId="81" xfId="0" applyBorder="1" applyAlignment="1" applyProtection="1">
      <alignment vertical="top" wrapText="1"/>
      <protection locked="0"/>
    </xf>
    <xf numFmtId="0" fontId="0" fillId="0" borderId="82" xfId="0" applyBorder="1" applyAlignment="1" applyProtection="1">
      <alignment vertical="top" wrapText="1"/>
      <protection locked="0"/>
    </xf>
    <xf numFmtId="0" fontId="0" fillId="0" borderId="82" xfId="0" applyBorder="1" applyProtection="1">
      <protection locked="0"/>
    </xf>
    <xf numFmtId="0" fontId="0" fillId="0" borderId="84" xfId="0" applyBorder="1" applyAlignment="1" applyProtection="1">
      <alignment vertical="top" wrapText="1"/>
      <protection locked="0"/>
    </xf>
    <xf numFmtId="49" fontId="0" fillId="0" borderId="82" xfId="0" applyNumberFormat="1" applyBorder="1" applyAlignment="1" applyProtection="1">
      <alignment vertical="top"/>
      <protection locked="0"/>
    </xf>
    <xf numFmtId="0" fontId="0" fillId="0" borderId="82" xfId="0" applyBorder="1" applyAlignment="1" applyProtection="1">
      <alignment vertical="top"/>
      <protection locked="0"/>
    </xf>
    <xf numFmtId="0" fontId="0" fillId="0" borderId="85" xfId="0" applyBorder="1" applyAlignment="1" applyProtection="1">
      <alignment vertical="top" wrapText="1"/>
      <protection locked="0"/>
    </xf>
    <xf numFmtId="0" fontId="0" fillId="0" borderId="86" xfId="0" applyBorder="1" applyAlignment="1" applyProtection="1">
      <alignment vertical="top"/>
      <protection locked="0"/>
    </xf>
    <xf numFmtId="0" fontId="0" fillId="0" borderId="77" xfId="0" applyBorder="1" applyAlignment="1" applyProtection="1">
      <alignment vertical="top"/>
      <protection locked="0"/>
    </xf>
    <xf numFmtId="0" fontId="0" fillId="0" borderId="78" xfId="0" applyBorder="1" applyAlignment="1" applyProtection="1">
      <alignment vertical="top"/>
      <protection locked="0"/>
    </xf>
    <xf numFmtId="0" fontId="0" fillId="0" borderId="87" xfId="0" applyBorder="1" applyAlignment="1" applyProtection="1">
      <alignment vertical="top" wrapText="1"/>
      <protection locked="0"/>
    </xf>
    <xf numFmtId="0" fontId="0" fillId="0" borderId="88" xfId="0" applyBorder="1" applyAlignment="1" applyProtection="1">
      <alignment vertical="top" wrapText="1"/>
      <protection locked="0"/>
    </xf>
    <xf numFmtId="0" fontId="0" fillId="0" borderId="89" xfId="0" applyBorder="1" applyAlignment="1" applyProtection="1">
      <alignment vertical="top"/>
      <protection locked="0"/>
    </xf>
    <xf numFmtId="0" fontId="0" fillId="0" borderId="87" xfId="0" applyBorder="1" applyAlignment="1" applyProtection="1">
      <alignment vertical="top"/>
      <protection locked="0"/>
    </xf>
    <xf numFmtId="0" fontId="0" fillId="0" borderId="88" xfId="0" applyBorder="1" applyAlignment="1" applyProtection="1">
      <alignment vertical="top"/>
      <protection locked="0"/>
    </xf>
    <xf numFmtId="0" fontId="0" fillId="0" borderId="90" xfId="0" applyBorder="1" applyAlignment="1" applyProtection="1">
      <alignment vertical="top" wrapText="1"/>
      <protection locked="0"/>
    </xf>
    <xf numFmtId="0" fontId="0" fillId="0" borderId="91" xfId="0" applyBorder="1" applyAlignment="1" applyProtection="1">
      <alignment vertical="top"/>
      <protection locked="0"/>
    </xf>
    <xf numFmtId="0" fontId="0" fillId="0" borderId="89" xfId="0" applyBorder="1" applyAlignment="1" applyProtection="1">
      <alignment vertical="top" wrapText="1"/>
      <protection locked="0"/>
    </xf>
    <xf numFmtId="0" fontId="0" fillId="0" borderId="79" xfId="0" applyBorder="1" applyAlignment="1" applyProtection="1">
      <alignment vertical="top"/>
      <protection locked="0"/>
    </xf>
    <xf numFmtId="0" fontId="0" fillId="0" borderId="93" xfId="0" applyBorder="1" applyAlignment="1" applyProtection="1">
      <alignment vertical="top" wrapText="1"/>
      <protection locked="0"/>
    </xf>
    <xf numFmtId="0" fontId="0" fillId="0" borderId="94" xfId="0" applyBorder="1" applyProtection="1">
      <protection locked="0"/>
    </xf>
    <xf numFmtId="49" fontId="0" fillId="0" borderId="94" xfId="0" applyNumberFormat="1" applyBorder="1" applyAlignment="1" applyProtection="1">
      <alignment vertical="top"/>
      <protection locked="0"/>
    </xf>
    <xf numFmtId="0" fontId="0" fillId="0" borderId="94" xfId="0" applyBorder="1" applyAlignment="1" applyProtection="1">
      <alignment vertical="top"/>
      <protection locked="0"/>
    </xf>
    <xf numFmtId="0" fontId="0" fillId="0" borderId="94" xfId="0" applyBorder="1" applyAlignment="1" applyProtection="1">
      <alignment vertical="top" wrapText="1"/>
      <protection locked="0"/>
    </xf>
    <xf numFmtId="0" fontId="0" fillId="0" borderId="96" xfId="0" applyBorder="1" applyAlignment="1" applyProtection="1">
      <alignment vertical="top" wrapText="1"/>
      <protection locked="0"/>
    </xf>
    <xf numFmtId="0" fontId="0" fillId="0" borderId="90" xfId="0" applyBorder="1" applyAlignment="1" applyProtection="1">
      <alignment vertical="top"/>
      <protection locked="0"/>
    </xf>
    <xf numFmtId="0" fontId="0" fillId="0" borderId="98" xfId="0" applyBorder="1" applyAlignment="1" applyProtection="1">
      <alignment vertical="top" wrapText="1"/>
      <protection locked="0"/>
    </xf>
    <xf numFmtId="0" fontId="0" fillId="0" borderId="100" xfId="0" applyBorder="1" applyAlignment="1" applyProtection="1">
      <alignment vertical="top" wrapText="1"/>
      <protection locked="0"/>
    </xf>
    <xf numFmtId="0" fontId="0" fillId="0" borderId="101" xfId="0" applyBorder="1" applyProtection="1">
      <protection locked="0"/>
    </xf>
    <xf numFmtId="49" fontId="0" fillId="0" borderId="101" xfId="0" applyNumberFormat="1" applyBorder="1" applyAlignment="1" applyProtection="1">
      <alignment vertical="top"/>
      <protection locked="0"/>
    </xf>
    <xf numFmtId="0" fontId="0" fillId="0" borderId="101" xfId="0" applyBorder="1" applyAlignment="1" applyProtection="1">
      <alignment vertical="top"/>
      <protection locked="0"/>
    </xf>
    <xf numFmtId="0" fontId="0" fillId="0" borderId="96" xfId="0" applyBorder="1" applyAlignment="1" applyProtection="1">
      <alignment vertical="top"/>
      <protection locked="0"/>
    </xf>
    <xf numFmtId="0" fontId="0" fillId="0" borderId="103" xfId="0" applyBorder="1" applyAlignment="1" applyProtection="1">
      <alignment vertical="top"/>
      <protection locked="0"/>
    </xf>
    <xf numFmtId="0" fontId="0" fillId="0" borderId="104" xfId="0" applyBorder="1" applyAlignment="1" applyProtection="1">
      <alignment vertical="top"/>
      <protection locked="0"/>
    </xf>
    <xf numFmtId="0" fontId="0" fillId="0" borderId="54" xfId="0" applyBorder="1" applyAlignment="1" applyProtection="1">
      <alignment vertical="top" wrapText="1"/>
      <protection locked="0"/>
    </xf>
    <xf numFmtId="0" fontId="0" fillId="0" borderId="107" xfId="0" applyBorder="1" applyAlignment="1" applyProtection="1">
      <alignment vertical="top" wrapText="1"/>
      <protection locked="0"/>
    </xf>
    <xf numFmtId="49" fontId="0" fillId="0" borderId="108" xfId="0" applyNumberFormat="1" applyBorder="1" applyAlignment="1" applyProtection="1">
      <alignment vertical="top"/>
      <protection locked="0"/>
    </xf>
    <xf numFmtId="0" fontId="0" fillId="0" borderId="108" xfId="0" applyBorder="1" applyAlignment="1" applyProtection="1">
      <alignment vertical="top"/>
      <protection locked="0"/>
    </xf>
    <xf numFmtId="0" fontId="0" fillId="0" borderId="108" xfId="0" applyBorder="1" applyAlignment="1" applyProtection="1">
      <alignment vertical="top" wrapText="1"/>
      <protection locked="0"/>
    </xf>
    <xf numFmtId="0" fontId="0" fillId="0" borderId="109" xfId="0" applyBorder="1" applyAlignment="1" applyProtection="1">
      <alignment vertical="top"/>
      <protection locked="0"/>
    </xf>
    <xf numFmtId="0" fontId="0" fillId="0" borderId="110" xfId="0" applyBorder="1" applyAlignment="1" applyProtection="1">
      <alignment vertical="top"/>
      <protection locked="0"/>
    </xf>
    <xf numFmtId="0" fontId="0" fillId="0" borderId="98" xfId="0" applyBorder="1" applyAlignment="1" applyProtection="1">
      <alignment vertical="top"/>
      <protection locked="0"/>
    </xf>
    <xf numFmtId="0" fontId="0" fillId="0" borderId="91" xfId="0" applyBorder="1" applyAlignment="1" applyProtection="1">
      <alignment vertical="top" wrapText="1"/>
      <protection locked="0"/>
    </xf>
    <xf numFmtId="0" fontId="0" fillId="0" borderId="65" xfId="0" applyBorder="1" applyAlignment="1" applyProtection="1">
      <alignment vertical="top" wrapText="1"/>
      <protection locked="0"/>
    </xf>
    <xf numFmtId="0" fontId="0" fillId="0" borderId="110" xfId="0" applyBorder="1" applyAlignment="1" applyProtection="1">
      <alignment vertical="top" wrapText="1"/>
      <protection locked="0"/>
    </xf>
    <xf numFmtId="0" fontId="0" fillId="0" borderId="101" xfId="0" applyBorder="1" applyAlignment="1" applyProtection="1">
      <alignment vertical="top" wrapText="1"/>
      <protection locked="0"/>
    </xf>
    <xf numFmtId="0" fontId="0" fillId="0" borderId="100" xfId="0" applyBorder="1" applyAlignment="1" applyProtection="1">
      <alignment vertical="top"/>
      <protection locked="0"/>
    </xf>
    <xf numFmtId="0" fontId="0" fillId="0" borderId="103" xfId="0" applyBorder="1" applyAlignment="1" applyProtection="1">
      <alignment vertical="top" wrapText="1"/>
      <protection locked="0"/>
    </xf>
    <xf numFmtId="0" fontId="0" fillId="0" borderId="104" xfId="0" applyBorder="1" applyAlignment="1" applyProtection="1">
      <alignment vertical="top" wrapText="1"/>
      <protection locked="0"/>
    </xf>
    <xf numFmtId="0" fontId="0" fillId="0" borderId="68" xfId="0" applyBorder="1" applyProtection="1">
      <protection locked="0"/>
    </xf>
    <xf numFmtId="0" fontId="0" fillId="0" borderId="44" xfId="0" applyBorder="1" applyProtection="1">
      <protection locked="0"/>
    </xf>
    <xf numFmtId="0" fontId="0" fillId="0" borderId="73" xfId="0" applyBorder="1" applyProtection="1">
      <protection locked="0"/>
    </xf>
    <xf numFmtId="0" fontId="0" fillId="0" borderId="70" xfId="0" applyBorder="1" applyProtection="1">
      <protection locked="0"/>
    </xf>
    <xf numFmtId="0" fontId="0" fillId="0" borderId="50" xfId="0" applyBorder="1" applyProtection="1">
      <protection locked="0"/>
    </xf>
    <xf numFmtId="0" fontId="0" fillId="0" borderId="37" xfId="0" applyBorder="1" applyProtection="1">
      <protection locked="0"/>
    </xf>
    <xf numFmtId="0" fontId="0" fillId="0" borderId="61" xfId="0" applyBorder="1" applyProtection="1">
      <protection locked="0"/>
    </xf>
    <xf numFmtId="0" fontId="0" fillId="0" borderId="38" xfId="0" applyBorder="1" applyProtection="1">
      <protection locked="0"/>
    </xf>
    <xf numFmtId="0" fontId="0" fillId="0" borderId="30" xfId="0" applyBorder="1" applyProtection="1">
      <protection locked="0"/>
    </xf>
    <xf numFmtId="0" fontId="0" fillId="0" borderId="95" xfId="0" applyBorder="1" applyProtection="1">
      <protection locked="0"/>
    </xf>
    <xf numFmtId="0" fontId="0" fillId="0" borderId="65" xfId="0" applyBorder="1" applyProtection="1">
      <protection locked="0"/>
    </xf>
    <xf numFmtId="0" fontId="0" fillId="0" borderId="54" xfId="0" applyBorder="1" applyProtection="1">
      <protection locked="0"/>
    </xf>
    <xf numFmtId="0" fontId="0" fillId="0" borderId="102" xfId="0" applyBorder="1" applyProtection="1">
      <protection locked="0"/>
    </xf>
    <xf numFmtId="0" fontId="0" fillId="0" borderId="106" xfId="0" applyBorder="1" applyAlignment="1" applyProtection="1">
      <alignment vertical="top" wrapText="1"/>
      <protection locked="0"/>
    </xf>
    <xf numFmtId="0" fontId="0" fillId="0" borderId="42" xfId="0" applyBorder="1" applyProtection="1">
      <protection locked="0"/>
    </xf>
    <xf numFmtId="0" fontId="3" fillId="56" borderId="0" xfId="1" applyFont="1" applyFill="1" applyAlignment="1">
      <alignment horizontal="left" vertical="top"/>
    </xf>
    <xf numFmtId="0" fontId="0" fillId="56" borderId="0" xfId="0" applyFill="1" applyAlignment="1">
      <alignment horizontal="right" vertical="center" textRotation="90" wrapText="1"/>
    </xf>
    <xf numFmtId="0" fontId="0" fillId="56" borderId="0" xfId="0" applyFill="1" applyAlignment="1">
      <alignment horizontal="left" vertical="top"/>
    </xf>
    <xf numFmtId="0" fontId="3" fillId="56" borderId="0" xfId="1" applyFont="1" applyFill="1" applyAlignment="1">
      <alignment horizontal="left" vertical="top" wrapText="1"/>
    </xf>
    <xf numFmtId="0" fontId="5" fillId="56" borderId="0" xfId="1" applyFill="1" applyAlignment="1">
      <alignment horizontal="left" vertical="top" wrapText="1"/>
    </xf>
    <xf numFmtId="0" fontId="0" fillId="56" borderId="0" xfId="0" applyFill="1" applyAlignment="1">
      <alignment horizontal="left" vertical="top" wrapText="1"/>
    </xf>
    <xf numFmtId="0" fontId="0" fillId="56" borderId="10" xfId="0" applyFill="1" applyBorder="1" applyAlignment="1">
      <alignment horizontal="left" vertical="top" wrapText="1"/>
    </xf>
    <xf numFmtId="0" fontId="23" fillId="3" borderId="0" xfId="1" applyFont="1" applyFill="1" applyAlignment="1">
      <alignment horizontal="left" vertical="top" wrapText="1"/>
    </xf>
    <xf numFmtId="49" fontId="23" fillId="3" borderId="0" xfId="1" applyNumberFormat="1" applyFont="1" applyFill="1" applyAlignment="1">
      <alignment horizontal="left" vertical="top" wrapText="1"/>
    </xf>
    <xf numFmtId="0" fontId="20" fillId="22" borderId="0" xfId="1" applyFont="1" applyFill="1" applyAlignment="1">
      <alignment horizontal="center" vertical="top" wrapText="1"/>
    </xf>
    <xf numFmtId="0" fontId="20" fillId="22" borderId="10" xfId="1" applyFont="1" applyFill="1" applyBorder="1" applyAlignment="1">
      <alignment horizontal="center" vertical="top" wrapText="1"/>
    </xf>
    <xf numFmtId="0" fontId="24" fillId="21" borderId="0" xfId="1" applyFont="1" applyFill="1" applyAlignment="1">
      <alignment horizontal="center" vertical="top" wrapText="1"/>
    </xf>
    <xf numFmtId="0" fontId="20" fillId="21" borderId="0" xfId="1" applyFont="1" applyFill="1" applyAlignment="1">
      <alignment horizontal="center" vertical="top" wrapText="1"/>
    </xf>
    <xf numFmtId="0" fontId="3" fillId="10" borderId="0" xfId="1" applyFont="1" applyFill="1" applyAlignment="1">
      <alignment horizontal="left" vertical="top"/>
    </xf>
    <xf numFmtId="4" fontId="3" fillId="17" borderId="0" xfId="1" applyNumberFormat="1" applyFont="1" applyFill="1" applyAlignment="1">
      <alignment horizontal="left" vertical="top" wrapText="1"/>
    </xf>
    <xf numFmtId="0" fontId="3" fillId="24" borderId="0" xfId="1" applyFont="1" applyFill="1" applyAlignment="1">
      <alignment horizontal="left" vertical="top" wrapText="1"/>
    </xf>
    <xf numFmtId="0" fontId="0" fillId="23" borderId="0" xfId="0" applyFill="1" applyAlignment="1">
      <alignment horizontal="right" vertical="center" textRotation="90"/>
    </xf>
    <xf numFmtId="0" fontId="0" fillId="17" borderId="0" xfId="0" applyFill="1" applyAlignment="1">
      <alignment horizontal="right" vertical="center" textRotation="90" wrapText="1"/>
    </xf>
    <xf numFmtId="0" fontId="0" fillId="10" borderId="0" xfId="0" applyFill="1" applyAlignment="1">
      <alignment horizontal="right" vertical="center" textRotation="90"/>
    </xf>
    <xf numFmtId="0" fontId="0" fillId="24" borderId="0" xfId="0" applyFill="1" applyAlignment="1">
      <alignment horizontal="right" vertical="center" textRotation="90" wrapText="1"/>
    </xf>
    <xf numFmtId="0" fontId="5" fillId="3" borderId="0" xfId="1" applyFill="1" applyAlignment="1">
      <alignment horizontal="left" vertical="top"/>
    </xf>
    <xf numFmtId="0" fontId="6" fillId="0" borderId="0" xfId="1" applyFont="1" applyAlignment="1">
      <alignment horizontal="left" vertical="top"/>
    </xf>
    <xf numFmtId="0" fontId="6" fillId="3" borderId="0" xfId="1" applyFont="1" applyFill="1" applyAlignment="1">
      <alignment horizontal="left" vertical="top" wrapText="1"/>
    </xf>
    <xf numFmtId="0" fontId="3" fillId="23" borderId="0" xfId="1" applyFont="1" applyFill="1" applyAlignment="1">
      <alignment horizontal="left" vertical="top" wrapText="1"/>
    </xf>
    <xf numFmtId="0" fontId="0" fillId="0" borderId="75" xfId="0" applyBorder="1" applyAlignment="1" applyProtection="1">
      <alignment vertical="top" wrapText="1"/>
      <protection locked="0"/>
    </xf>
    <xf numFmtId="0" fontId="0" fillId="0" borderId="7" xfId="0" applyBorder="1" applyAlignment="1">
      <alignment vertical="top" wrapText="1"/>
    </xf>
    <xf numFmtId="0" fontId="0" fillId="0" borderId="76" xfId="0" applyBorder="1" applyAlignment="1">
      <alignment vertical="top" wrapText="1"/>
    </xf>
    <xf numFmtId="0" fontId="0" fillId="0" borderId="68" xfId="0" applyBorder="1" applyAlignment="1" applyProtection="1">
      <alignment vertical="top" wrapText="1"/>
      <protection locked="0"/>
    </xf>
    <xf numFmtId="0" fontId="0" fillId="0" borderId="44" xfId="0" applyBorder="1" applyAlignment="1">
      <alignment vertical="top" wrapText="1"/>
    </xf>
    <xf numFmtId="0" fontId="0" fillId="0" borderId="50" xfId="0" applyBorder="1" applyAlignment="1" applyProtection="1">
      <alignment vertical="top" wrapText="1"/>
      <protection locked="0"/>
    </xf>
    <xf numFmtId="0" fontId="0" fillId="0" borderId="37" xfId="0" applyBorder="1" applyAlignment="1">
      <alignment vertical="top" wrapText="1"/>
    </xf>
    <xf numFmtId="0" fontId="0" fillId="0" borderId="61" xfId="0" applyBorder="1" applyAlignment="1">
      <alignment vertical="top" wrapText="1"/>
    </xf>
    <xf numFmtId="0" fontId="0" fillId="0" borderId="62" xfId="0" applyBorder="1" applyAlignment="1" applyProtection="1">
      <alignment vertical="top" wrapText="1"/>
      <protection locked="0"/>
    </xf>
    <xf numFmtId="0" fontId="0" fillId="0" borderId="5" xfId="0" applyBorder="1" applyAlignment="1">
      <alignment vertical="top" wrapText="1"/>
    </xf>
    <xf numFmtId="0" fontId="0" fillId="0" borderId="63" xfId="0" applyBorder="1" applyAlignment="1">
      <alignment vertical="top" wrapText="1"/>
    </xf>
    <xf numFmtId="0" fontId="0" fillId="0" borderId="44" xfId="0" applyBorder="1" applyAlignment="1" applyProtection="1">
      <alignment vertical="top" wrapText="1"/>
      <protection locked="0"/>
    </xf>
    <xf numFmtId="0" fontId="0" fillId="0" borderId="50" xfId="0" applyBorder="1" applyAlignment="1">
      <alignment vertical="top" wrapText="1"/>
    </xf>
    <xf numFmtId="0" fontId="0" fillId="0" borderId="38" xfId="0" applyBorder="1" applyAlignment="1">
      <alignment vertical="top" wrapText="1"/>
    </xf>
    <xf numFmtId="0" fontId="0" fillId="0" borderId="3" xfId="0" applyBorder="1" applyAlignment="1">
      <alignment vertical="top" wrapText="1"/>
    </xf>
    <xf numFmtId="0" fontId="0" fillId="0" borderId="30" xfId="0" applyBorder="1" applyAlignment="1">
      <alignment vertical="top" wrapText="1"/>
    </xf>
    <xf numFmtId="0" fontId="0" fillId="0" borderId="41" xfId="0" applyBorder="1" applyAlignment="1" applyProtection="1">
      <alignment vertical="top" wrapText="1"/>
      <protection locked="0"/>
    </xf>
    <xf numFmtId="0" fontId="0" fillId="0" borderId="2" xfId="0" applyBorder="1" applyAlignment="1">
      <alignment vertical="top" wrapText="1"/>
    </xf>
    <xf numFmtId="0" fontId="0" fillId="0" borderId="34" xfId="0" applyBorder="1" applyAlignment="1">
      <alignment vertical="top" wrapText="1"/>
    </xf>
    <xf numFmtId="0" fontId="0" fillId="0" borderId="59" xfId="0" applyBorder="1" applyAlignment="1" applyProtection="1">
      <alignment vertical="top" wrapText="1"/>
      <protection locked="0"/>
    </xf>
    <xf numFmtId="0" fontId="0" fillId="0" borderId="48" xfId="0" applyBorder="1" applyAlignment="1">
      <alignment vertical="top" wrapText="1"/>
    </xf>
    <xf numFmtId="0" fontId="0" fillId="0" borderId="83" xfId="0" applyBorder="1" applyAlignment="1" applyProtection="1">
      <alignment vertical="top" wrapText="1"/>
      <protection locked="0"/>
    </xf>
    <xf numFmtId="0" fontId="0" fillId="0" borderId="83" xfId="0" applyBorder="1" applyAlignment="1">
      <alignment vertical="top" wrapText="1"/>
    </xf>
    <xf numFmtId="0" fontId="0" fillId="0" borderId="92" xfId="0" applyBorder="1" applyAlignment="1" applyProtection="1">
      <alignment vertical="top" wrapText="1"/>
      <protection locked="0"/>
    </xf>
    <xf numFmtId="0" fontId="0" fillId="0" borderId="71" xfId="0" applyBorder="1" applyAlignment="1" applyProtection="1">
      <alignment horizontal="center" vertical="center" wrapText="1"/>
      <protection locked="0"/>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pplyProtection="1">
      <alignment horizontal="left" vertical="center" wrapText="1"/>
      <protection locked="0"/>
    </xf>
    <xf numFmtId="0" fontId="0" fillId="0" borderId="72" xfId="0" applyBorder="1" applyAlignment="1">
      <alignment horizontal="left" vertical="center" wrapText="1"/>
    </xf>
    <xf numFmtId="0" fontId="0" fillId="0" borderId="79" xfId="0" applyBorder="1" applyAlignment="1">
      <alignment horizontal="left" vertical="center" wrapText="1"/>
    </xf>
    <xf numFmtId="0" fontId="0" fillId="0" borderId="73" xfId="0" applyBorder="1" applyAlignment="1">
      <alignment vertical="top" wrapText="1"/>
    </xf>
    <xf numFmtId="0" fontId="0" fillId="0" borderId="70" xfId="0" applyBorder="1" applyAlignment="1">
      <alignment vertical="top" wrapText="1"/>
    </xf>
    <xf numFmtId="0" fontId="0" fillId="0" borderId="95" xfId="0" applyBorder="1" applyAlignment="1" applyProtection="1">
      <alignment vertical="top" wrapText="1"/>
      <protection locked="0"/>
    </xf>
    <xf numFmtId="0" fontId="0" fillId="0" borderId="65" xfId="0" applyBorder="1" applyAlignment="1">
      <alignment vertical="top" wrapText="1"/>
    </xf>
    <xf numFmtId="0" fontId="0" fillId="0" borderId="68" xfId="0" applyBorder="1" applyAlignment="1">
      <alignment vertical="top" wrapText="1"/>
    </xf>
    <xf numFmtId="0" fontId="0" fillId="0" borderId="37" xfId="0" applyBorder="1" applyAlignment="1" applyProtection="1">
      <alignment vertical="top" wrapText="1"/>
      <protection locked="0"/>
    </xf>
    <xf numFmtId="0" fontId="0" fillId="0" borderId="102" xfId="0" applyBorder="1" applyAlignment="1">
      <alignment vertical="top" wrapText="1"/>
    </xf>
    <xf numFmtId="0" fontId="0" fillId="0" borderId="95" xfId="0" applyBorder="1" applyAlignment="1">
      <alignment vertical="top" wrapText="1"/>
    </xf>
    <xf numFmtId="0" fontId="0" fillId="0" borderId="73" xfId="0" applyBorder="1" applyAlignment="1" applyProtection="1">
      <alignment vertical="top" wrapText="1"/>
      <protection locked="0"/>
    </xf>
    <xf numFmtId="0" fontId="0" fillId="0" borderId="106" xfId="0" applyBorder="1" applyAlignment="1">
      <alignment vertical="top" wrapText="1"/>
    </xf>
    <xf numFmtId="0" fontId="0" fillId="0" borderId="105" xfId="0" applyBorder="1" applyAlignment="1">
      <alignment vertical="top" wrapText="1"/>
    </xf>
    <xf numFmtId="0" fontId="0" fillId="0" borderId="97" xfId="0" applyBorder="1" applyAlignment="1" applyProtection="1">
      <alignment vertical="top" wrapText="1"/>
      <protection locked="0"/>
    </xf>
    <xf numFmtId="0" fontId="0" fillId="0" borderId="54" xfId="0" applyBorder="1" applyAlignment="1">
      <alignment vertical="top" wrapText="1"/>
    </xf>
    <xf numFmtId="0" fontId="0" fillId="0" borderId="74" xfId="0" applyBorder="1" applyAlignment="1">
      <alignment vertical="top" wrapText="1"/>
    </xf>
    <xf numFmtId="0" fontId="0" fillId="0" borderId="43" xfId="0" applyBorder="1" applyAlignment="1" applyProtection="1">
      <alignment vertical="top" wrapText="1"/>
      <protection locked="0"/>
    </xf>
    <xf numFmtId="0" fontId="0" fillId="0" borderId="38"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61" xfId="0" applyBorder="1" applyAlignment="1" applyProtection="1">
      <alignment vertical="top" wrapText="1"/>
      <protection locked="0"/>
    </xf>
    <xf numFmtId="0" fontId="0" fillId="0" borderId="46" xfId="0" applyBorder="1" applyAlignment="1" applyProtection="1">
      <alignment horizontal="left" vertical="center" wrapText="1"/>
      <protection locked="0"/>
    </xf>
    <xf numFmtId="0" fontId="0" fillId="0" borderId="45" xfId="0" applyBorder="1" applyAlignment="1">
      <alignment horizontal="left" vertical="center" wrapText="1"/>
    </xf>
    <xf numFmtId="0" fontId="0" fillId="0" borderId="78" xfId="0" applyBorder="1" applyAlignment="1">
      <alignment horizontal="left" vertical="center" wrapText="1"/>
    </xf>
    <xf numFmtId="0" fontId="0" fillId="0" borderId="64" xfId="0" applyBorder="1" applyAlignment="1">
      <alignment vertical="top" wrapText="1"/>
    </xf>
    <xf numFmtId="0" fontId="0" fillId="0" borderId="65" xfId="0" applyBorder="1" applyAlignment="1" applyProtection="1">
      <alignment vertical="top" wrapText="1"/>
      <protection locked="0"/>
    </xf>
    <xf numFmtId="0" fontId="0" fillId="0" borderId="99" xfId="0" applyBorder="1" applyAlignment="1">
      <alignment vertical="top" wrapText="1"/>
    </xf>
    <xf numFmtId="0" fontId="0" fillId="0" borderId="42" xfId="0" applyBorder="1" applyAlignment="1">
      <alignment vertical="top" wrapText="1"/>
    </xf>
    <xf numFmtId="0" fontId="0" fillId="0" borderId="57" xfId="0" applyBorder="1" applyAlignment="1" applyProtection="1">
      <alignment vertical="top" wrapText="1"/>
      <protection locked="0"/>
    </xf>
    <xf numFmtId="0" fontId="0" fillId="0" borderId="1" xfId="0" applyBorder="1" applyAlignment="1">
      <alignment vertical="top" wrapText="1"/>
    </xf>
    <xf numFmtId="0" fontId="0" fillId="0" borderId="58" xfId="0" applyBorder="1" applyAlignment="1">
      <alignment vertical="top" wrapText="1"/>
    </xf>
    <xf numFmtId="0" fontId="0" fillId="0" borderId="47" xfId="0" applyBorder="1" applyAlignment="1" applyProtection="1">
      <alignment horizontal="center" vertical="center" wrapText="1"/>
      <protection locked="0"/>
    </xf>
    <xf numFmtId="0" fontId="0" fillId="0" borderId="45" xfId="0" applyBorder="1" applyAlignment="1">
      <alignment horizontal="center" vertical="center" wrapText="1"/>
    </xf>
    <xf numFmtId="0" fontId="0" fillId="0" borderId="44" xfId="0" applyBorder="1" applyAlignment="1">
      <alignment horizontal="center" vertical="center" wrapText="1"/>
    </xf>
    <xf numFmtId="0" fontId="0" fillId="0" borderId="0" xfId="0" applyAlignment="1">
      <alignment horizontal="left" vertical="top" wrapText="1"/>
    </xf>
    <xf numFmtId="0" fontId="0" fillId="13" borderId="0" xfId="0" applyFill="1" applyAlignment="1">
      <alignment horizontal="left" vertical="top" wrapText="1"/>
    </xf>
    <xf numFmtId="0" fontId="0" fillId="0" borderId="21" xfId="0" applyBorder="1" applyAlignment="1">
      <alignment horizontal="left" vertical="top" wrapText="1"/>
    </xf>
    <xf numFmtId="0" fontId="9" fillId="4" borderId="6" xfId="0" applyFont="1" applyFill="1" applyBorder="1" applyAlignment="1">
      <alignment horizontal="left" vertical="center" wrapText="1"/>
    </xf>
    <xf numFmtId="0" fontId="0" fillId="18" borderId="0" xfId="0" applyFill="1" applyAlignment="1">
      <alignment horizontal="center" vertical="center"/>
    </xf>
    <xf numFmtId="0" fontId="0" fillId="23" borderId="0" xfId="0" applyFill="1" applyAlignment="1">
      <alignment horizontal="left" vertical="top"/>
    </xf>
    <xf numFmtId="0" fontId="0" fillId="17" borderId="0" xfId="0" applyFill="1" applyAlignment="1">
      <alignment horizontal="left" vertical="top"/>
    </xf>
    <xf numFmtId="0" fontId="0" fillId="10" borderId="0" xfId="0" applyFill="1" applyAlignment="1">
      <alignment horizontal="left" vertical="top"/>
    </xf>
    <xf numFmtId="0" fontId="0" fillId="3" borderId="0" xfId="0" applyFill="1" applyAlignment="1">
      <alignment horizontal="center" vertical="top"/>
    </xf>
    <xf numFmtId="0" fontId="0" fillId="18" borderId="0" xfId="0" applyFill="1" applyAlignment="1">
      <alignment horizontal="center" vertical="top"/>
    </xf>
    <xf numFmtId="0" fontId="0" fillId="24" borderId="0" xfId="0" applyFill="1" applyAlignment="1">
      <alignment horizontal="center" vertical="center" textRotation="90"/>
    </xf>
    <xf numFmtId="0" fontId="0" fillId="23" borderId="0" xfId="0" applyFill="1" applyAlignment="1">
      <alignment horizontal="center" vertical="center" textRotation="90"/>
    </xf>
    <xf numFmtId="0" fontId="0" fillId="17" borderId="0" xfId="0" applyFill="1" applyAlignment="1">
      <alignment horizontal="center" vertical="center" textRotation="90"/>
    </xf>
    <xf numFmtId="0" fontId="0" fillId="20" borderId="0" xfId="0" applyFill="1" applyAlignment="1">
      <alignment horizontal="center" vertical="center" textRotation="90"/>
    </xf>
    <xf numFmtId="0" fontId="6" fillId="23" borderId="0" xfId="1" applyFont="1" applyFill="1" applyAlignment="1">
      <alignment horizontal="left" vertical="top" wrapText="1"/>
    </xf>
    <xf numFmtId="0" fontId="5" fillId="23" borderId="0" xfId="1" applyFill="1" applyAlignment="1">
      <alignment horizontal="left" vertical="top"/>
    </xf>
    <xf numFmtId="0" fontId="6" fillId="23" borderId="0" xfId="1" applyFont="1" applyFill="1" applyAlignment="1">
      <alignment horizontal="left" vertical="top"/>
    </xf>
  </cellXfs>
  <cellStyles count="50">
    <cellStyle name="20 % - Akzent1" xfId="24" builtinId="30" customBuiltin="1"/>
    <cellStyle name="20 % - Akzent2" xfId="27" builtinId="34" customBuiltin="1"/>
    <cellStyle name="20 % - Akzent3" xfId="30" builtinId="38" customBuiltin="1"/>
    <cellStyle name="20 % - Akzent4" xfId="33" builtinId="42" customBuiltin="1"/>
    <cellStyle name="20 % - Akzent5" xfId="36" builtinId="46" customBuiltin="1"/>
    <cellStyle name="20 % - Akzent6" xfId="39" builtinId="50" customBuiltin="1"/>
    <cellStyle name="40 % - Akzent1" xfId="25" builtinId="31" customBuiltin="1"/>
    <cellStyle name="40 % - Akzent2" xfId="28" builtinId="35" customBuiltin="1"/>
    <cellStyle name="40 % - Akzent3" xfId="31" builtinId="39" customBuiltin="1"/>
    <cellStyle name="40 % - Akzent4" xfId="34" builtinId="43" customBuiltin="1"/>
    <cellStyle name="40 % - Akzent5" xfId="37" builtinId="47" customBuiltin="1"/>
    <cellStyle name="40 % - Akzent6" xfId="40" builtinId="51" customBuiltin="1"/>
    <cellStyle name="60 % - Akzent1 2" xfId="42" xr:uid="{6220D512-AFE4-4FF6-B0F3-46240C454F07}"/>
    <cellStyle name="60 % - Akzent2 2" xfId="43" xr:uid="{729F9406-5BB1-402B-B781-49CCFEB149E7}"/>
    <cellStyle name="60 % - Akzent3 2" xfId="44" xr:uid="{A6FA2EEB-D509-46B3-9E0A-B997A3A0D5A0}"/>
    <cellStyle name="60 % - Akzent4 2" xfId="45" xr:uid="{D0035A99-2F02-4356-9EDE-79218F15D516}"/>
    <cellStyle name="60 % - Akzent5 2" xfId="46" xr:uid="{FE54620B-9720-4D7C-AC3E-C8B1692C847F}"/>
    <cellStyle name="60 % - Akzent6 2" xfId="47" xr:uid="{AEAC7CF5-3056-4EBD-9402-1E1BAFA3B623}"/>
    <cellStyle name="Akzent1" xfId="23" builtinId="29" customBuiltin="1"/>
    <cellStyle name="Akzent2" xfId="26" builtinId="33" customBuiltin="1"/>
    <cellStyle name="Akzent3" xfId="29" builtinId="37" customBuiltin="1"/>
    <cellStyle name="Akzent4" xfId="32" builtinId="41" customBuiltin="1"/>
    <cellStyle name="Akzent5" xfId="35" builtinId="45" customBuiltin="1"/>
    <cellStyle name="Akzent6" xfId="38" builtinId="49" customBuiltin="1"/>
    <cellStyle name="Ausgabe" xfId="15" builtinId="21" customBuiltin="1"/>
    <cellStyle name="Berechnung" xfId="16" builtinId="22" customBuiltin="1"/>
    <cellStyle name="Eingabe" xfId="14" builtinId="20" customBuiltin="1"/>
    <cellStyle name="Ergebnis" xfId="22" builtinId="25" customBuiltin="1"/>
    <cellStyle name="Erklärender Text" xfId="21" builtinId="53" customBuiltin="1"/>
    <cellStyle name="Excel Built-in Normal" xfId="2" xr:uid="{00000000-0005-0000-0000-000000000000}"/>
    <cellStyle name="Excel Built-in Normal 1" xfId="3" xr:uid="{00000000-0005-0000-0000-000001000000}"/>
    <cellStyle name="Gut" xfId="12" builtinId="26" customBuiltin="1"/>
    <cellStyle name="Neutral 2" xfId="41" xr:uid="{F7BAD399-268B-47E6-A780-423A37F914DB}"/>
    <cellStyle name="Notiz" xfId="20" builtinId="10" customBuiltin="1"/>
    <cellStyle name="Schlecht" xfId="13" builtinId="27" customBuiltin="1"/>
    <cellStyle name="Standard" xfId="0" builtinId="0"/>
    <cellStyle name="Standard 2" xfId="1" xr:uid="{00000000-0005-0000-0000-000003000000}"/>
    <cellStyle name="Standard 2 2" xfId="5" xr:uid="{775E77AD-62FD-4AEA-808B-1B3033617B63}"/>
    <cellStyle name="Standard 3" xfId="49" xr:uid="{538EE19B-85A6-4713-A9C1-AF99A0A2168E}"/>
    <cellStyle name="Standard 3 2" xfId="6" xr:uid="{E3F61F35-90B1-44C7-A1B6-C9C35FDD99CF}"/>
    <cellStyle name="Standard 4" xfId="7" xr:uid="{37FC4B67-765D-4AC0-9305-482A9B267D75}"/>
    <cellStyle name="Überschrift 1" xfId="8" builtinId="16" customBuiltin="1"/>
    <cellStyle name="Überschrift 2" xfId="9" builtinId="17" customBuiltin="1"/>
    <cellStyle name="Überschrift 3" xfId="10" builtinId="18" customBuiltin="1"/>
    <cellStyle name="Überschrift 4" xfId="11" builtinId="19" customBuiltin="1"/>
    <cellStyle name="Überschrift 5" xfId="48" xr:uid="{385BF3FC-B6A9-4EFD-989B-69892C2DDCEA}"/>
    <cellStyle name="Verknüpfte Zelle" xfId="17" builtinId="24" customBuiltin="1"/>
    <cellStyle name="Währung 2" xfId="4" xr:uid="{00000000-0005-0000-0000-000004000000}"/>
    <cellStyle name="Warnender Text" xfId="19" builtinId="11" customBuiltin="1"/>
    <cellStyle name="Zelle überprüfen" xfId="18" builtinId="23" customBuiltin="1"/>
  </cellStyles>
  <dxfs count="31">
    <dxf>
      <fill>
        <patternFill>
          <bgColor rgb="FF92D05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39994506668294322"/>
        </patternFill>
      </fill>
    </dxf>
    <dxf>
      <fill>
        <patternFill>
          <bgColor rgb="FF92D050"/>
        </patternFill>
      </fill>
    </dxf>
    <dxf>
      <fill>
        <patternFill>
          <bgColor rgb="FFFFC000"/>
        </patternFill>
      </fill>
    </dxf>
    <dxf>
      <fill>
        <patternFill>
          <bgColor theme="0"/>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ont>
        <color rgb="FF3C4981"/>
      </font>
    </dxf>
    <dxf>
      <font>
        <color rgb="FFD9D9D9"/>
      </font>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colors>
    <mruColors>
      <color rgb="FF00B0F0"/>
      <color rgb="FF3C4981"/>
      <color rgb="FFD9D9D9"/>
      <color rgb="FFDBE5F0"/>
      <color rgb="FFB7DEE8"/>
      <color rgb="FF92D050"/>
      <color rgb="FFB8CCE4"/>
      <color rgb="FFBED1E2"/>
      <color rgb="FFDCE6F1"/>
      <color rgb="FF003B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rgb="FF92D050"/>
    <pageSetUpPr fitToPage="1"/>
  </sheetPr>
  <dimension ref="A1:HW2022"/>
  <sheetViews>
    <sheetView tabSelected="1" zoomScale="90" zoomScaleNormal="90" zoomScaleSheetLayoutView="100" zoomScalePageLayoutView="40" workbookViewId="0">
      <pane xSplit="3" ySplit="3" topLeftCell="H4" activePane="bottomRight" state="frozen"/>
      <selection pane="topRight" activeCell="D1" sqref="D1"/>
      <selection pane="bottomLeft" activeCell="A4" sqref="A4"/>
      <selection pane="bottomRight" activeCell="CH13" sqref="CH13"/>
    </sheetView>
  </sheetViews>
  <sheetFormatPr baseColWidth="10" defaultColWidth="11.44140625" defaultRowHeight="14.4" outlineLevelRow="1" outlineLevelCol="2" x14ac:dyDescent="0.3"/>
  <cols>
    <col min="1" max="1" width="19.6640625" style="42" hidden="1" customWidth="1"/>
    <col min="2" max="2" width="22.5546875" style="42" customWidth="1"/>
    <col min="3" max="4" width="16.44140625" style="42" hidden="1" customWidth="1"/>
    <col min="5" max="5" width="16.5546875" style="42" hidden="1" customWidth="1"/>
    <col min="6" max="6" width="33.44140625" style="42" hidden="1" customWidth="1"/>
    <col min="7" max="7" width="18.6640625" style="42" hidden="1" customWidth="1"/>
    <col min="8" max="8" width="51.6640625" style="42" customWidth="1"/>
    <col min="9" max="9" width="29.6640625" style="42" hidden="1" customWidth="1"/>
    <col min="10" max="10" width="18.109375" style="42" customWidth="1"/>
    <col min="11" max="11" width="15.33203125" style="42" hidden="1" customWidth="1"/>
    <col min="12" max="12" width="17.44140625" style="42" hidden="1" customWidth="1"/>
    <col min="13" max="13" width="23.6640625" style="42" hidden="1" customWidth="1"/>
    <col min="14" max="16" width="17.44140625" style="42" hidden="1" customWidth="1"/>
    <col min="17" max="17" width="20.6640625" style="42" hidden="1" customWidth="1"/>
    <col min="18" max="18" width="17.6640625" style="42" hidden="1" customWidth="1"/>
    <col min="19" max="19" width="17.44140625" style="42" hidden="1" customWidth="1"/>
    <col min="20" max="20" width="19.5546875" style="42" hidden="1" customWidth="1"/>
    <col min="21" max="35" width="17.44140625" style="42" hidden="1" customWidth="1" outlineLevel="1"/>
    <col min="36" max="36" width="31.109375" style="42" hidden="1" customWidth="1" collapsed="1"/>
    <col min="37" max="37" width="3.33203125" style="7" hidden="1" customWidth="1"/>
    <col min="38" max="38" width="5.88671875" style="7" hidden="1" customWidth="1"/>
    <col min="39" max="39" width="22.6640625" style="42" hidden="1" customWidth="1" outlineLevel="2"/>
    <col min="40" max="40" width="17.44140625" style="42" hidden="1" customWidth="1" outlineLevel="2"/>
    <col min="41" max="41" width="31.109375" style="42" hidden="1" customWidth="1" outlineLevel="2"/>
    <col min="42" max="42" width="26" style="42" hidden="1" customWidth="1" outlineLevel="2"/>
    <col min="43" max="43" width="3.33203125" style="7" hidden="1" customWidth="1" outlineLevel="1"/>
    <col min="44" max="48" width="21.88671875" style="42" hidden="1" customWidth="1" outlineLevel="2"/>
    <col min="49" max="49" width="3.33203125" style="7" hidden="1" customWidth="1" outlineLevel="1" collapsed="1"/>
    <col min="50" max="54" width="21.88671875" style="42" hidden="1" customWidth="1" outlineLevel="2"/>
    <col min="55" max="55" width="3.33203125" style="7" hidden="1" customWidth="1" outlineLevel="1" collapsed="1"/>
    <col min="56" max="60" width="21.88671875" style="42" hidden="1" customWidth="1" outlineLevel="2"/>
    <col min="61" max="61" width="3.33203125" style="7" hidden="1" customWidth="1" outlineLevel="1" collapsed="1"/>
    <col min="62" max="66" width="21.88671875" style="42" hidden="1" customWidth="1" outlineLevel="2"/>
    <col min="67" max="67" width="3.33203125" style="7" hidden="1" customWidth="1" outlineLevel="1" collapsed="1"/>
    <col min="68" max="72" width="21.88671875" style="42" hidden="1" customWidth="1" outlineLevel="2"/>
    <col min="73" max="73" width="3.33203125" style="7" hidden="1" customWidth="1" outlineLevel="1" collapsed="1"/>
    <col min="74" max="74" width="3.33203125" style="7" hidden="1" customWidth="1" collapsed="1"/>
    <col min="75" max="75" width="3.33203125" style="7" customWidth="1"/>
    <col min="76" max="76" width="15.6640625" style="7" hidden="1" customWidth="1" outlineLevel="2"/>
    <col min="77" max="77" width="48.33203125" style="42" customWidth="1" outlineLevel="1" collapsed="1"/>
    <col min="78" max="78" width="61.33203125" style="42" customWidth="1" outlineLevel="1"/>
    <col min="79" max="80" width="34.6640625" style="42" customWidth="1" outlineLevel="1"/>
    <col min="81" max="81" width="32.109375" style="42" customWidth="1" outlineLevel="1"/>
    <col min="82" max="82" width="34.44140625" style="42" customWidth="1" outlineLevel="1"/>
    <col min="83" max="83" width="56" style="42" customWidth="1" outlineLevel="1"/>
    <col min="84" max="86" width="31.109375" style="42" customWidth="1" outlineLevel="1"/>
    <col min="87" max="87" width="29.88671875" style="40" customWidth="1" outlineLevel="1"/>
    <col min="88" max="88" width="9.44140625" style="40" customWidth="1" outlineLevel="1"/>
    <col min="89" max="89" width="9" style="40" customWidth="1" outlineLevel="1"/>
    <col min="90" max="90" width="11.6640625" style="40" customWidth="1" outlineLevel="1"/>
    <col min="91" max="91" width="9.33203125" style="40" customWidth="1" outlineLevel="1"/>
    <col min="92" max="92" width="15.44140625" style="40" customWidth="1" outlineLevel="1"/>
    <col min="93" max="93" width="30.6640625" style="40" customWidth="1" outlineLevel="1"/>
    <col min="94" max="97" width="20.6640625" style="40" customWidth="1" outlineLevel="1"/>
    <col min="98" max="98" width="8.44140625" style="40" customWidth="1" outlineLevel="1"/>
    <col min="99" max="99" width="18.109375" style="40" customWidth="1" outlineLevel="1"/>
    <col min="100" max="100" width="37.88671875" style="42" customWidth="1" outlineLevel="1"/>
    <col min="101" max="101" width="34.44140625" style="42" customWidth="1" outlineLevel="1"/>
    <col min="102" max="102" width="28.88671875" style="42" customWidth="1" outlineLevel="1"/>
    <col min="103" max="103" width="28.5546875" style="42" customWidth="1" outlineLevel="1"/>
    <col min="104" max="104" width="3.33203125" style="40" customWidth="1"/>
    <col min="105" max="105" width="3.5546875" style="40" hidden="1" customWidth="1"/>
    <col min="106" max="106" width="22.6640625" style="40" hidden="1" customWidth="1" outlineLevel="1"/>
    <col min="107" max="108" width="16.6640625" style="40" hidden="1" customWidth="1" outlineLevel="1"/>
    <col min="109" max="109" width="18.88671875" style="40" hidden="1" customWidth="1" outlineLevel="1"/>
    <col min="110" max="110" width="18.6640625" style="40" hidden="1" customWidth="1" outlineLevel="1"/>
    <col min="111" max="111" width="3.88671875" style="40" hidden="1" customWidth="1" collapsed="1"/>
    <col min="112" max="112" width="3.33203125" style="40" hidden="1" customWidth="1"/>
    <col min="113" max="113" width="22.6640625" style="40" hidden="1" customWidth="1" outlineLevel="1"/>
    <col min="114" max="114" width="13.5546875" style="40" hidden="1" customWidth="1" outlineLevel="1"/>
    <col min="115" max="115" width="17.88671875" style="40" hidden="1" customWidth="1" outlineLevel="1"/>
    <col min="116" max="116" width="26.5546875" style="40" hidden="1" customWidth="1" outlineLevel="1"/>
    <col min="117" max="117" width="55.109375" style="40" hidden="1" customWidth="1" outlineLevel="1"/>
    <col min="118" max="118" width="17.6640625" style="40" hidden="1" customWidth="1" outlineLevel="1"/>
    <col min="119" max="119" width="102.44140625" style="40" hidden="1" customWidth="1" outlineLevel="1"/>
    <col min="120" max="120" width="16.88671875" style="40" hidden="1" customWidth="1" outlineLevel="1"/>
    <col min="121" max="121" width="102" style="40" hidden="1" customWidth="1" outlineLevel="1"/>
    <col min="122" max="122" width="17.6640625" style="40" hidden="1" customWidth="1" outlineLevel="1"/>
    <col min="123" max="123" width="62.44140625" style="40" hidden="1" customWidth="1" outlineLevel="1"/>
    <col min="124" max="124" width="23.5546875" style="40" hidden="1" customWidth="1" outlineLevel="1"/>
    <col min="125" max="125" width="3.33203125" style="40" hidden="1" customWidth="1" collapsed="1"/>
    <col min="126" max="126" width="3.5546875" style="40" hidden="1" customWidth="1"/>
    <col min="127" max="127" width="15.44140625" style="40" hidden="1" customWidth="1" outlineLevel="1"/>
    <col min="128" max="128" width="16.5546875" style="40" hidden="1" customWidth="1" outlineLevel="1"/>
    <col min="129" max="129" width="16.88671875" style="40" hidden="1" customWidth="1" outlineLevel="1"/>
    <col min="130" max="130" width="28.5546875" style="40" hidden="1" customWidth="1" outlineLevel="1"/>
    <col min="131" max="131" width="28.33203125" style="40" hidden="1" customWidth="1" outlineLevel="1"/>
    <col min="132" max="135" width="25.109375" style="40" hidden="1" customWidth="1" outlineLevel="1"/>
    <col min="136" max="138" width="18.5546875" style="40" hidden="1" customWidth="1" outlineLevel="1"/>
    <col min="139" max="139" width="17.109375" style="40" hidden="1" customWidth="1" outlineLevel="1"/>
    <col min="140" max="142" width="15.88671875" style="40" hidden="1" customWidth="1" outlineLevel="1"/>
    <col min="143" max="144" width="16.6640625" style="40" hidden="1" customWidth="1" outlineLevel="1"/>
    <col min="145" max="145" width="12.44140625" style="40" hidden="1" customWidth="1" outlineLevel="1"/>
    <col min="146" max="146" width="19.33203125" style="40" hidden="1" customWidth="1" outlineLevel="1"/>
    <col min="147" max="147" width="30.44140625" style="40" hidden="1" customWidth="1" outlineLevel="1"/>
    <col min="148" max="148" width="19.88671875" style="40" hidden="1" customWidth="1" outlineLevel="1"/>
    <col min="149" max="149" width="21.88671875" style="40" hidden="1" customWidth="1" outlineLevel="1"/>
    <col min="150" max="150" width="18.88671875" style="40" hidden="1" customWidth="1" outlineLevel="1"/>
    <col min="151" max="151" width="19.88671875" style="40" hidden="1" customWidth="1" outlineLevel="1"/>
    <col min="152" max="152" width="18.88671875" style="40" hidden="1" customWidth="1" outlineLevel="1"/>
    <col min="153" max="153" width="14" style="40" hidden="1" customWidth="1" outlineLevel="1"/>
    <col min="154" max="154" width="3.44140625" style="40" hidden="1" customWidth="1" outlineLevel="1"/>
    <col min="155" max="155" width="23.33203125" style="40" hidden="1" customWidth="1" outlineLevel="1"/>
    <col min="156" max="156" width="24.88671875" style="40" hidden="1" customWidth="1" outlineLevel="1"/>
    <col min="157" max="157" width="19.5546875" style="40" hidden="1" customWidth="1" outlineLevel="1"/>
    <col min="158" max="158" width="15.88671875" style="40" hidden="1" customWidth="1" outlineLevel="1"/>
    <col min="159" max="159" width="16.33203125" style="40" hidden="1" customWidth="1" outlineLevel="1"/>
    <col min="160" max="160" width="20.88671875" style="40" hidden="1" customWidth="1" outlineLevel="1"/>
    <col min="161" max="161" width="17.88671875" style="40" hidden="1" customWidth="1" outlineLevel="1"/>
    <col min="162" max="162" width="22.109375" style="40" hidden="1" customWidth="1" outlineLevel="1"/>
    <col min="163" max="163" width="18.33203125" style="40" hidden="1" customWidth="1" outlineLevel="1"/>
    <col min="164" max="164" width="18.44140625" style="40" hidden="1" customWidth="1" outlineLevel="1"/>
    <col min="165" max="165" width="3" style="40" hidden="1" customWidth="1" outlineLevel="1"/>
    <col min="166" max="166" width="17.33203125" style="40" hidden="1" customWidth="1" outlineLevel="1"/>
    <col min="167" max="167" width="20" style="40" hidden="1" customWidth="1" outlineLevel="1"/>
    <col min="168" max="168" width="21.33203125" style="40" hidden="1" customWidth="1" outlineLevel="1"/>
    <col min="169" max="169" width="23.88671875" style="40" hidden="1" customWidth="1" outlineLevel="1"/>
    <col min="170" max="170" width="13.44140625" style="40" hidden="1" customWidth="1" outlineLevel="1"/>
    <col min="171" max="171" width="24.6640625" style="40" hidden="1" customWidth="1" outlineLevel="1"/>
    <col min="172" max="172" width="17.44140625" style="40" hidden="1" customWidth="1" outlineLevel="1"/>
    <col min="173" max="173" width="28.5546875" style="40" hidden="1" customWidth="1" outlineLevel="1"/>
    <col min="174" max="174" width="19.5546875" style="40" hidden="1" customWidth="1" outlineLevel="1"/>
    <col min="175" max="175" width="24.109375" style="40" hidden="1" customWidth="1" outlineLevel="1"/>
    <col min="176" max="176" width="3" style="40" hidden="1" customWidth="1" outlineLevel="1"/>
    <col min="177" max="177" width="14.44140625" style="40" hidden="1" customWidth="1" outlineLevel="1"/>
    <col min="178" max="178" width="29.44140625" style="40" hidden="1" customWidth="1" outlineLevel="1"/>
    <col min="179" max="179" width="26.44140625" style="40" hidden="1" customWidth="1" outlineLevel="1"/>
    <col min="180" max="181" width="11.44140625" style="40" hidden="1" customWidth="1" outlineLevel="1"/>
    <col min="182" max="182" width="15" style="40" hidden="1" customWidth="1" outlineLevel="1"/>
    <col min="183" max="183" width="27.6640625" style="40" hidden="1" customWidth="1" outlineLevel="1"/>
    <col min="184" max="184" width="19.44140625" style="40" hidden="1" customWidth="1" outlineLevel="1"/>
    <col min="185" max="185" width="17.109375" style="40" hidden="1" customWidth="1" outlineLevel="1"/>
    <col min="186" max="186" width="20.33203125" style="40" hidden="1" customWidth="1" outlineLevel="1"/>
    <col min="187" max="187" width="18.44140625" style="40" hidden="1" customWidth="1" outlineLevel="1"/>
    <col min="188" max="188" width="19" style="40" hidden="1" customWidth="1" outlineLevel="1"/>
    <col min="189" max="189" width="22" style="40" hidden="1" customWidth="1" outlineLevel="1"/>
    <col min="190" max="190" width="21.5546875" style="40" hidden="1" customWidth="1" outlineLevel="1"/>
    <col min="191" max="191" width="22" style="40" hidden="1" customWidth="1" outlineLevel="1"/>
    <col min="192" max="192" width="18.109375" style="40" hidden="1" customWidth="1" outlineLevel="1"/>
    <col min="193" max="193" width="16.6640625" style="40" hidden="1" customWidth="1" outlineLevel="1"/>
    <col min="194" max="194" width="20.33203125" style="40" hidden="1" customWidth="1" outlineLevel="1"/>
    <col min="195" max="195" width="21.44140625" style="40" hidden="1" customWidth="1" outlineLevel="1"/>
    <col min="196" max="196" width="18.88671875" style="40" hidden="1" customWidth="1" outlineLevel="1"/>
    <col min="197" max="197" width="15" style="40" hidden="1" customWidth="1" outlineLevel="1"/>
    <col min="198" max="198" width="14.44140625" style="40" hidden="1" customWidth="1" outlineLevel="1"/>
    <col min="199" max="199" width="18.88671875" style="40" hidden="1" customWidth="1" outlineLevel="1"/>
    <col min="200" max="200" width="20.109375" style="40" hidden="1" customWidth="1" outlineLevel="1"/>
    <col min="201" max="201" width="19.5546875" style="40" hidden="1" customWidth="1" outlineLevel="1"/>
    <col min="202" max="202" width="19.33203125" style="40" hidden="1" customWidth="1" outlineLevel="1"/>
    <col min="203" max="203" width="19.109375" style="40" hidden="1" customWidth="1" outlineLevel="1"/>
    <col min="204" max="204" width="17.109375" style="40" hidden="1" customWidth="1" outlineLevel="1"/>
    <col min="205" max="205" width="16.88671875" style="40" hidden="1" customWidth="1" outlineLevel="1"/>
    <col min="206" max="206" width="17.6640625" style="40" hidden="1" customWidth="1" outlineLevel="1"/>
    <col min="207" max="207" width="3.5546875" style="40" hidden="1" customWidth="1" outlineLevel="1"/>
    <col min="208" max="208" width="15.6640625" style="40" hidden="1" customWidth="1" outlineLevel="1"/>
    <col min="209" max="209" width="14.33203125" style="40" hidden="1" customWidth="1" outlineLevel="1"/>
    <col min="210" max="210" width="14.5546875" style="40" hidden="1" customWidth="1" outlineLevel="1"/>
    <col min="211" max="211" width="15.88671875" style="40" hidden="1" customWidth="1" outlineLevel="1"/>
    <col min="212" max="212" width="18.109375" style="40" hidden="1" customWidth="1" outlineLevel="1"/>
    <col min="213" max="213" width="14.88671875" style="40" hidden="1" customWidth="1" outlineLevel="1"/>
    <col min="214" max="214" width="16.33203125" style="40" hidden="1" customWidth="1" outlineLevel="1"/>
    <col min="215" max="215" width="23.109375" style="40" hidden="1" customWidth="1" outlineLevel="1"/>
    <col min="216" max="217" width="15.5546875" style="40" hidden="1" customWidth="1" outlineLevel="1"/>
    <col min="218" max="218" width="4" style="40" hidden="1" customWidth="1" outlineLevel="1"/>
    <col min="219" max="219" width="14.5546875" style="40" hidden="1" customWidth="1" outlineLevel="1"/>
    <col min="220" max="220" width="11.33203125" style="40" hidden="1" customWidth="1" outlineLevel="1"/>
    <col min="221" max="221" width="16.88671875" style="40" hidden="1" customWidth="1" outlineLevel="1"/>
    <col min="222" max="222" width="15.6640625" style="40" hidden="1" customWidth="1" outlineLevel="1"/>
    <col min="223" max="223" width="16.6640625" style="40" hidden="1" customWidth="1" outlineLevel="1"/>
    <col min="224" max="224" width="17.33203125" style="40" hidden="1" customWidth="1" outlineLevel="1"/>
    <col min="225" max="225" width="16.44140625" style="40" hidden="1" customWidth="1" outlineLevel="1"/>
    <col min="226" max="226" width="14.33203125" style="40" hidden="1" customWidth="1" outlineLevel="1"/>
    <col min="227" max="227" width="14.5546875" style="40" hidden="1" customWidth="1" outlineLevel="1"/>
    <col min="228" max="228" width="4.109375" style="40" hidden="1" customWidth="1" outlineLevel="1"/>
    <col min="229" max="229" width="16.109375" style="40" hidden="1" customWidth="1" outlineLevel="1"/>
    <col min="230" max="230" width="17.5546875" style="40" hidden="1" customWidth="1" outlineLevel="1"/>
    <col min="231" max="231" width="3.88671875" style="40" hidden="1" customWidth="1" collapsed="1"/>
    <col min="232" max="16384" width="11.44140625" style="40"/>
  </cols>
  <sheetData>
    <row r="1" spans="1:230" ht="36" customHeight="1" outlineLevel="1" x14ac:dyDescent="0.3">
      <c r="A1" s="42" t="s">
        <v>1939</v>
      </c>
      <c r="K1" s="275" t="s">
        <v>868</v>
      </c>
      <c r="L1" s="276"/>
      <c r="M1" s="54" t="s">
        <v>869</v>
      </c>
      <c r="N1" s="275" t="s">
        <v>868</v>
      </c>
      <c r="O1" s="275"/>
      <c r="P1" s="275"/>
      <c r="Q1" s="53" t="s">
        <v>864</v>
      </c>
      <c r="R1" s="53" t="s">
        <v>865</v>
      </c>
      <c r="S1" s="273" t="s">
        <v>866</v>
      </c>
      <c r="T1" s="274"/>
      <c r="U1" s="273" t="s">
        <v>863</v>
      </c>
      <c r="V1" s="273"/>
      <c r="W1" s="273"/>
      <c r="X1" s="273"/>
      <c r="Y1" s="273"/>
      <c r="Z1" s="273"/>
      <c r="AA1" s="273"/>
      <c r="AB1" s="273"/>
      <c r="AC1" s="273"/>
      <c r="AD1" s="273"/>
      <c r="AE1" s="273"/>
      <c r="AF1" s="273"/>
      <c r="AG1" s="273"/>
      <c r="AH1" s="273"/>
      <c r="AI1" s="273"/>
      <c r="AL1" s="283" t="e">
        <f>#REF!</f>
        <v>#REF!</v>
      </c>
      <c r="AM1" s="279" t="e">
        <f>#REF!</f>
        <v>#REF!</v>
      </c>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73"/>
      <c r="BW1" s="280" t="s">
        <v>471</v>
      </c>
      <c r="BX1" s="287" t="s">
        <v>471</v>
      </c>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DA1" s="281" t="e">
        <f>#REF!</f>
        <v>#REF!</v>
      </c>
      <c r="DB1" s="278" t="e">
        <f>"ENV1.3 / Indikator 2     PUNKTE: "&amp;IFERROR(FIXED(#REF!,2),"0 ("&amp;#REF!&amp;"). Zertifizierter Holzanteil: "&amp;FIXED(DF2*100,2)&amp;"%")</f>
        <v>#REF!</v>
      </c>
      <c r="DC1" s="278"/>
      <c r="DD1" s="278"/>
      <c r="DE1" s="278"/>
      <c r="DF1" s="278"/>
      <c r="DH1" s="282" t="e">
        <f>#REF!</f>
        <v>#REF!</v>
      </c>
      <c r="DI1" s="277" t="e">
        <f>#REF!</f>
        <v>#REF!</v>
      </c>
      <c r="DJ1" s="277"/>
      <c r="DK1" s="277"/>
      <c r="DL1" s="277"/>
      <c r="DM1" s="277"/>
      <c r="DN1" s="277"/>
      <c r="DO1" s="277"/>
      <c r="DP1" s="277"/>
      <c r="DQ1" s="277"/>
      <c r="DR1" s="277"/>
      <c r="DS1" s="277"/>
      <c r="DT1" s="277"/>
      <c r="DV1" s="265" t="s">
        <v>1514</v>
      </c>
      <c r="DW1" s="269" t="s">
        <v>1641</v>
      </c>
      <c r="DX1" s="270"/>
      <c r="DY1" s="266" t="s">
        <v>1576</v>
      </c>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98"/>
      <c r="EY1" s="266" t="s">
        <v>1577</v>
      </c>
      <c r="EZ1" s="266"/>
      <c r="FA1" s="266"/>
      <c r="FB1" s="266"/>
      <c r="FC1" s="266"/>
      <c r="FD1" s="266"/>
      <c r="FE1" s="266"/>
      <c r="FF1" s="266"/>
      <c r="FG1" s="266"/>
      <c r="FH1" s="266"/>
      <c r="FI1" s="98"/>
      <c r="FJ1" s="98"/>
      <c r="FK1" s="266" t="s">
        <v>1578</v>
      </c>
      <c r="FL1" s="266"/>
      <c r="FM1" s="266"/>
      <c r="FN1" s="266"/>
      <c r="FO1" s="266"/>
      <c r="FP1" s="266"/>
      <c r="FQ1" s="266"/>
      <c r="FR1" s="266"/>
      <c r="FS1" s="266"/>
      <c r="FT1" s="103"/>
      <c r="FU1" s="103"/>
      <c r="FV1" s="267" t="s">
        <v>1582</v>
      </c>
      <c r="FW1" s="268"/>
      <c r="FX1" s="103"/>
      <c r="FY1" s="105" t="s">
        <v>1632</v>
      </c>
      <c r="FZ1" s="103" t="str">
        <f>IF(FZ2=0,"",IF(COUNTIF(FY4:FY2000,"geschaetzt")&gt;=1,"geschätzt","berechnet"))</f>
        <v/>
      </c>
      <c r="GA1" s="264" t="s">
        <v>1642</v>
      </c>
      <c r="GB1" s="264"/>
      <c r="GC1" s="264"/>
      <c r="GD1" s="264"/>
      <c r="GE1" s="264"/>
      <c r="GF1" s="264"/>
      <c r="GG1" s="264"/>
      <c r="GH1" s="264"/>
      <c r="GI1" s="264"/>
      <c r="GJ1" s="264"/>
      <c r="GK1" s="264"/>
      <c r="GL1" s="264"/>
      <c r="GM1" s="264"/>
      <c r="GN1" s="264"/>
      <c r="GO1" s="264"/>
      <c r="GP1" s="264"/>
      <c r="GQ1" s="264"/>
      <c r="GR1" s="264"/>
      <c r="GS1" s="264"/>
      <c r="GT1" s="264"/>
      <c r="GU1" s="264"/>
      <c r="GV1" s="264"/>
      <c r="GW1" s="264"/>
      <c r="GX1" s="264"/>
      <c r="GY1" s="264"/>
      <c r="GZ1" s="264"/>
      <c r="HA1" s="264"/>
      <c r="HB1" s="264"/>
      <c r="HC1" s="264"/>
      <c r="HD1" s="264"/>
      <c r="HE1" s="264"/>
      <c r="HF1" s="264"/>
      <c r="HG1" s="264"/>
      <c r="HH1" s="264"/>
      <c r="HI1" s="264"/>
      <c r="HJ1" s="264"/>
      <c r="HK1" s="264"/>
      <c r="HL1" s="264"/>
      <c r="HM1" s="264"/>
      <c r="HN1" s="264"/>
      <c r="HO1" s="264"/>
      <c r="HP1" s="264"/>
      <c r="HQ1" s="264"/>
      <c r="HR1" s="264"/>
      <c r="HS1" s="264"/>
      <c r="HT1" s="264"/>
      <c r="HU1" s="264"/>
      <c r="HV1" s="264"/>
    </row>
    <row r="2" spans="1:230" s="37" customFormat="1" ht="102" customHeight="1" outlineLevel="1" x14ac:dyDescent="0.3">
      <c r="A2" s="43" t="s">
        <v>875</v>
      </c>
      <c r="B2" s="50" t="s">
        <v>862</v>
      </c>
      <c r="C2" s="50" t="s">
        <v>854</v>
      </c>
      <c r="D2" s="50" t="s">
        <v>855</v>
      </c>
      <c r="E2" s="50" t="s">
        <v>852</v>
      </c>
      <c r="F2" s="50" t="s">
        <v>853</v>
      </c>
      <c r="G2" s="50" t="s">
        <v>856</v>
      </c>
      <c r="H2" s="52" t="s">
        <v>1180</v>
      </c>
      <c r="I2" s="52" t="s">
        <v>1181</v>
      </c>
      <c r="J2" s="78" t="s">
        <v>1218</v>
      </c>
      <c r="K2" s="50" t="s">
        <v>857</v>
      </c>
      <c r="L2" s="50" t="s">
        <v>858</v>
      </c>
      <c r="M2" s="50" t="s">
        <v>859</v>
      </c>
      <c r="N2" s="50" t="s">
        <v>861</v>
      </c>
      <c r="O2" s="50" t="s">
        <v>860</v>
      </c>
      <c r="P2" s="50" t="s">
        <v>867</v>
      </c>
      <c r="Q2" s="50" t="s">
        <v>870</v>
      </c>
      <c r="R2" s="50" t="s">
        <v>871</v>
      </c>
      <c r="S2" s="50" t="s">
        <v>872</v>
      </c>
      <c r="T2" s="60" t="s">
        <v>873</v>
      </c>
      <c r="U2" s="43"/>
      <c r="V2" s="43"/>
      <c r="W2" s="43"/>
      <c r="X2" s="43"/>
      <c r="Y2" s="43"/>
      <c r="Z2" s="43"/>
      <c r="AA2" s="43"/>
      <c r="AB2" s="43"/>
      <c r="AC2" s="43"/>
      <c r="AD2" s="43"/>
      <c r="AE2" s="43"/>
      <c r="AF2" s="43"/>
      <c r="AG2" s="43"/>
      <c r="AH2" s="43"/>
      <c r="AI2" s="43"/>
      <c r="AJ2" s="50" t="s">
        <v>874</v>
      </c>
      <c r="AK2" s="7"/>
      <c r="AL2" s="283"/>
      <c r="AM2" s="50" t="s">
        <v>875</v>
      </c>
      <c r="AN2" s="50" t="s">
        <v>850</v>
      </c>
      <c r="AO2" s="50" t="s">
        <v>885</v>
      </c>
      <c r="AP2" s="50" t="s">
        <v>851</v>
      </c>
      <c r="AQ2" s="7"/>
      <c r="AR2" s="271" t="s">
        <v>1184</v>
      </c>
      <c r="AS2" s="271"/>
      <c r="AT2" s="271"/>
      <c r="AU2" s="271"/>
      <c r="AV2" s="271"/>
      <c r="AW2" s="7"/>
      <c r="AX2" s="272" t="s">
        <v>1185</v>
      </c>
      <c r="AY2" s="272"/>
      <c r="AZ2" s="272"/>
      <c r="BA2" s="272"/>
      <c r="BB2" s="272"/>
      <c r="BC2" s="7"/>
      <c r="BD2" s="272" t="s">
        <v>1186</v>
      </c>
      <c r="BE2" s="272"/>
      <c r="BF2" s="272"/>
      <c r="BG2" s="272"/>
      <c r="BH2" s="272"/>
      <c r="BI2" s="7"/>
      <c r="BJ2" s="272" t="s">
        <v>1187</v>
      </c>
      <c r="BK2" s="272"/>
      <c r="BL2" s="272"/>
      <c r="BM2" s="272"/>
      <c r="BN2" s="272"/>
      <c r="BO2" s="7"/>
      <c r="BP2" s="272" t="s">
        <v>1188</v>
      </c>
      <c r="BQ2" s="272"/>
      <c r="BR2" s="272"/>
      <c r="BS2" s="272"/>
      <c r="BT2" s="272"/>
      <c r="BU2" s="7"/>
      <c r="BV2" s="7"/>
      <c r="BW2" s="280"/>
      <c r="BX2" s="43"/>
      <c r="BY2" s="44" t="s">
        <v>62</v>
      </c>
      <c r="BZ2" s="44" t="s">
        <v>62</v>
      </c>
      <c r="CA2" s="44" t="s">
        <v>63</v>
      </c>
      <c r="CB2" s="44" t="s">
        <v>63</v>
      </c>
      <c r="CC2" s="51" t="s">
        <v>64</v>
      </c>
      <c r="CD2" s="51" t="s">
        <v>848</v>
      </c>
      <c r="CE2" s="51"/>
      <c r="CF2" s="51"/>
      <c r="CG2" s="286" t="s">
        <v>136</v>
      </c>
      <c r="CH2" s="286"/>
      <c r="CI2" s="284" t="s">
        <v>65</v>
      </c>
      <c r="CJ2" s="284"/>
      <c r="CK2" s="284"/>
      <c r="CL2" s="284"/>
      <c r="CM2" s="284"/>
      <c r="CN2" s="284"/>
      <c r="CO2" s="284"/>
      <c r="CP2" s="285" t="s">
        <v>66</v>
      </c>
      <c r="CQ2" s="285"/>
      <c r="CR2" s="285"/>
      <c r="CS2" s="285" t="s">
        <v>67</v>
      </c>
      <c r="CT2" s="285"/>
      <c r="CU2" s="285"/>
      <c r="CV2" s="35"/>
      <c r="CW2" s="35"/>
      <c r="CX2" s="35"/>
      <c r="CY2" s="35"/>
      <c r="CZ2" s="35"/>
      <c r="DA2" s="281"/>
      <c r="DB2" s="45" t="s">
        <v>875</v>
      </c>
      <c r="DC2" s="45" t="s">
        <v>883</v>
      </c>
      <c r="DD2" s="45" t="s">
        <v>1483</v>
      </c>
      <c r="DE2" s="45"/>
      <c r="DF2" s="48" t="e">
        <f>#REF!</f>
        <v>#REF!</v>
      </c>
      <c r="DG2" s="35"/>
      <c r="DH2" s="282"/>
      <c r="DI2" s="45" t="s">
        <v>875</v>
      </c>
      <c r="DJ2" s="45" t="s">
        <v>876</v>
      </c>
      <c r="DK2" s="45" t="s">
        <v>1483</v>
      </c>
      <c r="DL2" s="45" t="s">
        <v>1183</v>
      </c>
      <c r="DM2" s="45" t="s">
        <v>1481</v>
      </c>
      <c r="DN2" s="45" t="s">
        <v>877</v>
      </c>
      <c r="DO2" s="45" t="s">
        <v>1479</v>
      </c>
      <c r="DP2" s="45" t="s">
        <v>879</v>
      </c>
      <c r="DQ2" s="45" t="s">
        <v>1480</v>
      </c>
      <c r="DR2" s="45" t="s">
        <v>878</v>
      </c>
      <c r="DS2" s="45" t="s">
        <v>1482</v>
      </c>
      <c r="DT2" s="45" t="s">
        <v>880</v>
      </c>
      <c r="DU2" s="35"/>
      <c r="DV2" s="265"/>
      <c r="DW2" s="99" t="s">
        <v>1639</v>
      </c>
      <c r="DX2" s="99"/>
      <c r="DY2" s="99" t="s">
        <v>1640</v>
      </c>
      <c r="DZ2" s="99" t="s">
        <v>1540</v>
      </c>
      <c r="EA2" s="99" t="s">
        <v>1541</v>
      </c>
      <c r="EB2" s="99" t="s">
        <v>1546</v>
      </c>
      <c r="EC2" s="99" t="s">
        <v>1547</v>
      </c>
      <c r="ED2" s="99" t="s">
        <v>1548</v>
      </c>
      <c r="EE2" s="99" t="s">
        <v>1549</v>
      </c>
      <c r="EF2" s="99" t="s">
        <v>1515</v>
      </c>
      <c r="EG2" s="99" t="s">
        <v>1633</v>
      </c>
      <c r="EH2" s="99" t="s">
        <v>1633</v>
      </c>
      <c r="EI2" s="99" t="s">
        <v>1553</v>
      </c>
      <c r="EJ2" s="99" t="s">
        <v>1516</v>
      </c>
      <c r="EK2" s="99"/>
      <c r="EL2" s="99"/>
      <c r="EM2" s="99" t="s">
        <v>1558</v>
      </c>
      <c r="EN2" s="99" t="s">
        <v>1559</v>
      </c>
      <c r="EO2" s="99" t="s">
        <v>1517</v>
      </c>
      <c r="EP2" s="99" t="s">
        <v>1563</v>
      </c>
      <c r="EQ2" s="99" t="s">
        <v>1565</v>
      </c>
      <c r="ER2" s="99" t="s">
        <v>1567</v>
      </c>
      <c r="ES2" s="99" t="s">
        <v>1569</v>
      </c>
      <c r="ET2" s="99"/>
      <c r="EU2" s="99" t="s">
        <v>1572</v>
      </c>
      <c r="EV2" s="99" t="s">
        <v>1574</v>
      </c>
      <c r="EW2" s="99" t="s">
        <v>1575</v>
      </c>
      <c r="EX2"/>
      <c r="EY2" s="99" t="s">
        <v>1640</v>
      </c>
      <c r="EZ2" s="99" t="s">
        <v>1518</v>
      </c>
      <c r="FA2" s="99" t="s">
        <v>1519</v>
      </c>
      <c r="FB2" s="99" t="s">
        <v>1520</v>
      </c>
      <c r="FC2" s="99" t="s">
        <v>1521</v>
      </c>
      <c r="FD2" s="99" t="s">
        <v>1645</v>
      </c>
      <c r="FE2" s="99" t="s">
        <v>1646</v>
      </c>
      <c r="FF2" s="99" t="s">
        <v>1624</v>
      </c>
      <c r="FG2" s="99"/>
      <c r="FH2" s="99"/>
      <c r="FI2"/>
      <c r="FJ2" t="s">
        <v>1640</v>
      </c>
      <c r="FK2" s="99" t="s">
        <v>1521</v>
      </c>
      <c r="FL2" s="99" t="s">
        <v>1522</v>
      </c>
      <c r="FM2" s="99" t="s">
        <v>1521</v>
      </c>
      <c r="FN2" s="99" t="s">
        <v>1523</v>
      </c>
      <c r="FO2" s="99" t="s">
        <v>1524</v>
      </c>
      <c r="FP2" s="99" t="s">
        <v>1524</v>
      </c>
      <c r="FQ2" s="99" t="s">
        <v>1579</v>
      </c>
      <c r="FR2" s="99" t="s">
        <v>1524</v>
      </c>
      <c r="FS2" s="99" t="s">
        <v>1525</v>
      </c>
      <c r="FT2" s="35"/>
      <c r="FU2" s="34" t="s">
        <v>1640</v>
      </c>
      <c r="FV2" s="35"/>
      <c r="FW2" s="35"/>
      <c r="FX2" s="35"/>
      <c r="FY2" s="34" t="s">
        <v>1622</v>
      </c>
      <c r="FZ2" s="104">
        <f>SUM(FZ4:FZ5000)</f>
        <v>0</v>
      </c>
      <c r="GA2" s="104">
        <f>SUM(GA4:GA5000)</f>
        <v>0</v>
      </c>
      <c r="GB2" s="104">
        <f t="shared" ref="GB2:HV2" si="0">SUM(GB4:GB5000)</f>
        <v>0</v>
      </c>
      <c r="GC2" s="104">
        <f t="shared" si="0"/>
        <v>0</v>
      </c>
      <c r="GD2" s="104">
        <f t="shared" si="0"/>
        <v>0</v>
      </c>
      <c r="GE2" s="104">
        <f t="shared" si="0"/>
        <v>0</v>
      </c>
      <c r="GF2" s="104">
        <f t="shared" si="0"/>
        <v>0</v>
      </c>
      <c r="GG2" s="104">
        <f t="shared" si="0"/>
        <v>0</v>
      </c>
      <c r="GH2" s="104">
        <f t="shared" si="0"/>
        <v>0</v>
      </c>
      <c r="GI2" s="104">
        <f t="shared" si="0"/>
        <v>0</v>
      </c>
      <c r="GJ2" s="104">
        <f t="shared" si="0"/>
        <v>0</v>
      </c>
      <c r="GK2" s="104">
        <f t="shared" si="0"/>
        <v>0</v>
      </c>
      <c r="GL2" s="104">
        <f t="shared" si="0"/>
        <v>0</v>
      </c>
      <c r="GM2" s="104">
        <f t="shared" si="0"/>
        <v>0</v>
      </c>
      <c r="GN2" s="104">
        <f t="shared" si="0"/>
        <v>0</v>
      </c>
      <c r="GO2" s="104">
        <f t="shared" si="0"/>
        <v>0</v>
      </c>
      <c r="GP2" s="104">
        <f t="shared" si="0"/>
        <v>0</v>
      </c>
      <c r="GQ2" s="104">
        <f t="shared" si="0"/>
        <v>0</v>
      </c>
      <c r="GR2" s="104">
        <f t="shared" si="0"/>
        <v>0</v>
      </c>
      <c r="GS2" s="104">
        <f t="shared" si="0"/>
        <v>0</v>
      </c>
      <c r="GT2" s="104">
        <f t="shared" si="0"/>
        <v>0</v>
      </c>
      <c r="GU2" s="104">
        <f t="shared" si="0"/>
        <v>0</v>
      </c>
      <c r="GV2" s="104">
        <f t="shared" si="0"/>
        <v>0</v>
      </c>
      <c r="GW2" s="104">
        <f t="shared" si="0"/>
        <v>0</v>
      </c>
      <c r="GX2" s="104">
        <f t="shared" si="0"/>
        <v>0</v>
      </c>
      <c r="GY2" s="35"/>
      <c r="GZ2" s="35"/>
      <c r="HA2" s="104">
        <f t="shared" si="0"/>
        <v>0</v>
      </c>
      <c r="HB2" s="35"/>
      <c r="HC2" s="104">
        <f t="shared" si="0"/>
        <v>0</v>
      </c>
      <c r="HD2" s="104">
        <f t="shared" si="0"/>
        <v>0</v>
      </c>
      <c r="HE2" s="35"/>
      <c r="HF2" s="104">
        <f t="shared" si="0"/>
        <v>0</v>
      </c>
      <c r="HG2" s="104">
        <f t="shared" si="0"/>
        <v>0</v>
      </c>
      <c r="HH2" s="104">
        <f t="shared" si="0"/>
        <v>0</v>
      </c>
      <c r="HI2" s="104">
        <f t="shared" si="0"/>
        <v>0</v>
      </c>
      <c r="HJ2" s="35"/>
      <c r="HK2" s="104">
        <f t="shared" si="0"/>
        <v>0</v>
      </c>
      <c r="HL2" s="35"/>
      <c r="HM2" s="104">
        <f t="shared" si="0"/>
        <v>0</v>
      </c>
      <c r="HN2" s="35"/>
      <c r="HO2" s="104">
        <f t="shared" si="0"/>
        <v>0</v>
      </c>
      <c r="HP2" s="104">
        <f t="shared" si="0"/>
        <v>0</v>
      </c>
      <c r="HQ2" s="104">
        <f t="shared" si="0"/>
        <v>0</v>
      </c>
      <c r="HR2" s="104">
        <f t="shared" si="0"/>
        <v>0</v>
      </c>
      <c r="HS2" s="104">
        <f t="shared" si="0"/>
        <v>0</v>
      </c>
      <c r="HT2" s="35"/>
      <c r="HU2" s="104">
        <f t="shared" si="0"/>
        <v>0</v>
      </c>
      <c r="HV2" s="104">
        <f t="shared" si="0"/>
        <v>0</v>
      </c>
    </row>
    <row r="3" spans="1:230" s="37" customFormat="1" ht="52.5" customHeight="1" x14ac:dyDescent="0.3">
      <c r="A3" s="32" t="s">
        <v>1510</v>
      </c>
      <c r="B3" s="75" t="str">
        <f>"("&amp;COLUMN()&amp;") *Kostengruppe z.B. 354"</f>
        <v>(2) *Kostengruppe z.B. 354</v>
      </c>
      <c r="C3" s="75" t="str">
        <f>"("&amp;COLUMN()&amp;") *Bauteil_Name"</f>
        <v>(3) *Bauteil_Name</v>
      </c>
      <c r="D3" s="32" t="str">
        <f>"("&amp;COLUMN()&amp;") Bauteil_ID"</f>
        <v>(4) Bauteil_ID</v>
      </c>
      <c r="E3" s="32" t="str">
        <f>"("&amp;COLUMN()&amp;") Schichtnummer (optional)"</f>
        <v>(5) Schichtnummer (optional)</v>
      </c>
      <c r="F3" s="75" t="str">
        <f>"("&amp;COLUMN()&amp;") *Schicht_Name"</f>
        <v>(6) *Schicht_Name</v>
      </c>
      <c r="G3" s="32" t="str">
        <f>"("&amp;COLUMN()&amp;") Schicht_ID"</f>
        <v>(7) Schicht_ID</v>
      </c>
      <c r="H3" s="75" t="str">
        <f>"("&amp;COLUMN()&amp;") *Produktname lt. Hersteller"</f>
        <v>(8) *Produktname lt. Hersteller</v>
      </c>
      <c r="I3" s="32" t="str">
        <f>"("&amp;COLUMN()&amp;") Herstellername"</f>
        <v>(9) Herstellername</v>
      </c>
      <c r="J3" s="79" t="str">
        <f>"("&amp;COLUMN()&amp;") Hinweise / Erläuterung / Verwendungszweck"</f>
        <v>(10) Hinweise / Erläuterung / Verwendungszweck</v>
      </c>
      <c r="K3" s="32" t="str">
        <f>"("&amp;COLUMN()&amp;") Menge"</f>
        <v>(11) Menge</v>
      </c>
      <c r="L3" s="32" t="str">
        <f>"("&amp;COLUMN()&amp;") Einheit (Menge)"</f>
        <v>(12) Einheit (Menge)</v>
      </c>
      <c r="M3" s="61" t="str">
        <f>"("&amp;COLUMN()&amp;") Volumen [m3]"</f>
        <v>(13) Volumen [m3]</v>
      </c>
      <c r="N3" s="32" t="str">
        <f>"("&amp;COLUMN()&amp;") Fläche [m2]"</f>
        <v>(14) Fläche [m2]</v>
      </c>
      <c r="O3" s="32" t="str">
        <f>"("&amp;COLUMN()&amp;") Länge [m]"</f>
        <v>(15) Länge [m]</v>
      </c>
      <c r="P3" s="32" t="str">
        <f>"("&amp;COLUMN()&amp;") Stück"</f>
        <v>(16) Stück</v>
      </c>
      <c r="Q3" s="32" t="str">
        <f>"("&amp;COLUMN()&amp;") Dichte [kg/m3]"</f>
        <v>(17) Dichte [kg/m3]</v>
      </c>
      <c r="R3" s="32" t="str">
        <f>"("&amp;COLUMN()&amp;") Quelle Dichte"</f>
        <v>(18) Quelle Dichte</v>
      </c>
      <c r="S3" s="32" t="str">
        <f>"("&amp;COLUMN()&amp;") Material"</f>
        <v>(19) Material</v>
      </c>
      <c r="T3" s="32" t="s">
        <v>1508</v>
      </c>
      <c r="U3" s="32" t="str">
        <f>"("&amp;COLUMN()&amp;") Anteil_Material1"</f>
        <v>(21) Anteil_Material1</v>
      </c>
      <c r="V3" s="32" t="str">
        <f>"("&amp;COLUMN()&amp;") Material1"</f>
        <v>(22) Material1</v>
      </c>
      <c r="W3" s="32" t="s">
        <v>759</v>
      </c>
      <c r="X3" s="32" t="str">
        <f>"("&amp;COLUMN()&amp;") Anteil_Material2"</f>
        <v>(24) Anteil_Material2</v>
      </c>
      <c r="Y3" s="32" t="str">
        <f>"("&amp;COLUMN()&amp;") Material2"</f>
        <v>(25) Material2</v>
      </c>
      <c r="Z3" s="32" t="s">
        <v>760</v>
      </c>
      <c r="AA3" s="32" t="str">
        <f>"("&amp;COLUMN()&amp;") Anteil_Material3"</f>
        <v>(27) Anteil_Material3</v>
      </c>
      <c r="AB3" s="32" t="str">
        <f>"("&amp;COLUMN()&amp;") Material3"</f>
        <v>(28) Material3</v>
      </c>
      <c r="AC3" s="32" t="s">
        <v>761</v>
      </c>
      <c r="AD3" s="32" t="str">
        <f>"("&amp;COLUMN()&amp;") Anteil_Material4"</f>
        <v>(30) Anteil_Material4</v>
      </c>
      <c r="AE3" s="32" t="str">
        <f>"("&amp;COLUMN()&amp;") Material4"</f>
        <v>(31) Material4</v>
      </c>
      <c r="AF3" s="32" t="s">
        <v>762</v>
      </c>
      <c r="AG3" s="32" t="str">
        <f>"("&amp;COLUMN()&amp;") Anteil_Material5"</f>
        <v>(33) Anteil_Material5</v>
      </c>
      <c r="AH3" s="32" t="str">
        <f>"("&amp;COLUMN()&amp;") Material5"</f>
        <v>(34) Material5</v>
      </c>
      <c r="AI3" s="32" t="s">
        <v>763</v>
      </c>
      <c r="AJ3" s="32" t="s">
        <v>475</v>
      </c>
      <c r="AK3" s="7"/>
      <c r="AL3" s="283"/>
      <c r="AM3" s="32" t="s">
        <v>558</v>
      </c>
      <c r="AN3" s="32" t="str">
        <f>"("&amp;COLUMN()&amp;") Datensatz-Name"</f>
        <v>(40) Datensatz-Name</v>
      </c>
      <c r="AO3" s="32" t="str">
        <f>"("&amp;COLUMN()&amp;") Datensatz-UUID"</f>
        <v>(41) Datensatz-UUID</v>
      </c>
      <c r="AP3" s="32" t="e">
        <f>"("&amp;COLUMN()&amp;") Ganzzahlige Austauschhäufigkeit innerhalb des Betrachtungszeitraums ["&amp;#REF!&amp;"a]"</f>
        <v>#REF!</v>
      </c>
      <c r="AQ3" s="7"/>
      <c r="AR3" s="32" t="e">
        <f>"("&amp;COLUMN()&amp;") GWP - Module A1-A3 [kgCO2*"&amp;#REF!&amp;"a]"</f>
        <v>#REF!</v>
      </c>
      <c r="AS3" s="32" t="e">
        <f>"("&amp;COLUMN()&amp;") GWP - Modul B4 [kgCO2*"&amp;#REF!&amp;"a]"</f>
        <v>#REF!</v>
      </c>
      <c r="AT3" s="32" t="e">
        <f>"("&amp;COLUMN()&amp;") GWP - Modul C3 [kgCO2*"&amp;#REF!&amp;"a]"</f>
        <v>#REF!</v>
      </c>
      <c r="AU3" s="32" t="e">
        <f>"("&amp;COLUMN()&amp;") GWP - Modul C4 [kgCO2*"&amp;#REF!&amp;"a]"</f>
        <v>#REF!</v>
      </c>
      <c r="AV3" s="32" t="e">
        <f>"("&amp;COLUMN()&amp;") GWP - Modul D1 [kgCO2*"&amp;#REF!&amp;"a]"</f>
        <v>#REF!</v>
      </c>
      <c r="AW3" s="7"/>
      <c r="AX3" s="32" t="e">
        <f>"("&amp;COLUMN()&amp;") PEne - Module A1-A3 [kWh*"&amp;#REF!&amp;"a]"</f>
        <v>#REF!</v>
      </c>
      <c r="AY3" s="32" t="e">
        <f>"("&amp;COLUMN()&amp;") PEne - Modul B4 [kWh*"&amp;#REF!&amp;"a]"</f>
        <v>#REF!</v>
      </c>
      <c r="AZ3" s="32" t="e">
        <f>"("&amp;COLUMN()&amp;") PEne - Modul C3 [kWh*"&amp;#REF!&amp;"a]"</f>
        <v>#REF!</v>
      </c>
      <c r="BA3" s="32" t="e">
        <f>"("&amp;COLUMN()&amp;") PEne - Modul C4 [kWh*"&amp;#REF!&amp;"a]"</f>
        <v>#REF!</v>
      </c>
      <c r="BB3" s="32" t="e">
        <f>"("&amp;COLUMN()&amp;") PEne - Modul D1 [kWh*"&amp;#REF!&amp;"a]"</f>
        <v>#REF!</v>
      </c>
      <c r="BC3" s="7"/>
      <c r="BD3" s="32" t="e">
        <f>"("&amp;COLUMN()&amp;") POCP - Module A1-A3 [Ethen-Äqv.*"&amp;#REF!&amp;"a]"</f>
        <v>#REF!</v>
      </c>
      <c r="BE3" s="32" t="e">
        <f>"("&amp;COLUMN()&amp;") POCP - Modul B4 [kg Ethen-Äqv.*"&amp;#REF!&amp;"a]"</f>
        <v>#REF!</v>
      </c>
      <c r="BF3" s="32" t="e">
        <f>"("&amp;COLUMN()&amp;") POCP - Modul C3 [kg Ethen-Äqv.*"&amp;#REF!&amp;"a]"</f>
        <v>#REF!</v>
      </c>
      <c r="BG3" s="32" t="e">
        <f>"("&amp;COLUMN()&amp;") POCP - Modul C4 [kg Ethen-Äqv.*"&amp;#REF!&amp;"a]"</f>
        <v>#REF!</v>
      </c>
      <c r="BH3" s="32" t="e">
        <f>"("&amp;COLUMN()&amp;") POCP - Modul D1 [kg Ethen-Äqv.*"&amp;#REF!&amp;"a]"</f>
        <v>#REF!</v>
      </c>
      <c r="BI3" s="7"/>
      <c r="BJ3" s="32" t="e">
        <f>"("&amp;COLUMN()&amp;") AP - Module A1-A3 [kg SO2-Äqv.*"&amp;#REF!&amp;"a]"</f>
        <v>#REF!</v>
      </c>
      <c r="BK3" s="32" t="e">
        <f>"("&amp;COLUMN()&amp;") AP - Modul B4 [kg SO2-Äqv.*"&amp;#REF!&amp;"a]"</f>
        <v>#REF!</v>
      </c>
      <c r="BL3" s="32" t="e">
        <f>"("&amp;COLUMN()&amp;") AP - Modul C3 [kg SO2-Äqv.*"&amp;#REF!&amp;"a]"</f>
        <v>#REF!</v>
      </c>
      <c r="BM3" s="32" t="e">
        <f>"("&amp;COLUMN()&amp;") AP - Modul C4 [kg SO2-Äqv.*"&amp;#REF!&amp;"a]"</f>
        <v>#REF!</v>
      </c>
      <c r="BN3" s="32" t="e">
        <f>"("&amp;COLUMN()&amp;") AP - Modul D1 [kg SO2-Äqv.*"&amp;#REF!&amp;"a]"</f>
        <v>#REF!</v>
      </c>
      <c r="BO3" s="7"/>
      <c r="BP3" s="32" t="e">
        <f>"("&amp;COLUMN()&amp;") EP - Module A1-A3 [kg Phosphat-Äqv.*"&amp;#REF!&amp;"a]"</f>
        <v>#REF!</v>
      </c>
      <c r="BQ3" s="32" t="e">
        <f>"("&amp;COLUMN()&amp;") EP - Modul B4 [kg Phosphat-Äqv.*"&amp;#REF!&amp;"a]"</f>
        <v>#REF!</v>
      </c>
      <c r="BR3" s="32" t="e">
        <f>"("&amp;COLUMN()&amp;") EP - Modul C3 [kg Phosphat-Äqv.*"&amp;#REF!&amp;"a]"</f>
        <v>#REF!</v>
      </c>
      <c r="BS3" s="32" t="e">
        <f>"("&amp;COLUMN()&amp;") EP - Modul C4 [kg Phosphat-Äqv.*"&amp;#REF!&amp;"a]"</f>
        <v>#REF!</v>
      </c>
      <c r="BT3" s="32" t="e">
        <f>"("&amp;COLUMN()&amp;") EP - Modul D1 [kg Phosphat-Äqv.*"&amp;#REF!&amp;"a]"</f>
        <v>#REF!</v>
      </c>
      <c r="BU3" s="7"/>
      <c r="BV3" s="7"/>
      <c r="BW3" s="280"/>
      <c r="BX3" s="32" t="s">
        <v>558</v>
      </c>
      <c r="BY3" s="32" t="s">
        <v>68</v>
      </c>
      <c r="BZ3" s="32" t="str">
        <f>"("&amp;COLUMN()&amp;") Produkt/Produktgruppe 1 gemäß Leitfaden"</f>
        <v>(78) Produkt/Produktgruppe 1 gemäß Leitfaden</v>
      </c>
      <c r="CA3" s="32" t="str">
        <f>"("&amp;COLUMN()&amp;") Produkt/Produktgruppe 2 gemäß Leitfaden"</f>
        <v>(79) Produkt/Produktgruppe 2 gemäß Leitfaden</v>
      </c>
      <c r="CB3" s="32" t="str">
        <f>"("&amp;COLUMN()&amp;") Produkt/Produktgruppe 3 gemäß Leitfaden"</f>
        <v>(80) Produkt/Produktgruppe 3 gemäß Leitfaden</v>
      </c>
      <c r="CC3" s="32" t="s">
        <v>69</v>
      </c>
      <c r="CD3" s="32" t="str">
        <f>"("&amp;COLUMN()&amp;") relevante KM-Zeile(n) der vorherigen Spalte überschreiben (otional)"</f>
        <v>(82) relevante KM-Zeile(n) der vorherigen Spalte überschreiben (otional)</v>
      </c>
      <c r="CE3" s="32" t="s">
        <v>70</v>
      </c>
      <c r="CF3" s="32" t="str">
        <f>"("&amp;COLUMN()&amp;") Erreichte Qualitätsstufe
kA = keine Anforderung
QS0 = Anforderung der KM-Zeile wird nicht erfüllt
QS1-4 = Anforderungen gemäß KM-Zeile"</f>
        <v>(84) Erreichte Qualitätsstufe
kA = keine Anforderung
QS0 = Anforderung der KM-Zeile wird nicht erfüllt
QS1-4 = Anforderungen gemäß KM-Zeile</v>
      </c>
      <c r="CG3" s="32" t="str">
        <f>"("&amp;COLUMN()&amp;") Zusätzliche Erläuterungen zur erreichten Qualitätsstufe / Streichkriterium / techn. Ausnahme / Alternativnachweis / Gleichwertigkeitsnachweis, etc"</f>
        <v>(85) Zusätzliche Erläuterungen zur erreichten Qualitätsstufe / Streichkriterium / techn. Ausnahme / Alternativnachweis / Gleichwertigkeitsnachweis, etc</v>
      </c>
      <c r="CH3" s="32" t="str">
        <f>"("&amp;COLUMN()&amp;") Bei Bedarf: Flächenanteile / Massenanteile
(plausible Angaben IST-Gebäudes)"</f>
        <v>(86) Bei Bedarf: Flächenanteile / Massenanteile
(plausible Angaben IST-Gebäudes)</v>
      </c>
      <c r="CI3" s="32" t="str">
        <f>"("&amp;COLUMN()&amp;") Nachgewiesene Attribute gemäß Datenblätter"</f>
        <v>(87) Nachgewiesene Attribute gemäß Datenblätter</v>
      </c>
      <c r="CJ3" s="33" t="str">
        <f>"("&amp;COLUMN()&amp;") Technisches Merkblatt"</f>
        <v>(88) Technisches Merkblatt</v>
      </c>
      <c r="CK3" s="33" t="str">
        <f>"("&amp;COLUMN()&amp;") Sicherheits-datenblatt"</f>
        <v>(89) Sicherheits-datenblatt</v>
      </c>
      <c r="CL3" s="33" t="str">
        <f>"("&amp;COLUMN()&amp;") Nachhaltigkeitsdatenblatt"</f>
        <v>(90) Nachhaltigkeitsdatenblatt</v>
      </c>
      <c r="CM3" s="33" t="str">
        <f>"("&amp;COLUMN()&amp;") GISBAU-Einstufung"</f>
        <v>(91) GISBAU-Einstufung</v>
      </c>
      <c r="CN3" s="33" t="str">
        <f>"("&amp;COLUMN()&amp;") Hersteller-erklärung, Emissions-prüfung, sonstige Nachweise"</f>
        <v>(92) Hersteller-erklärung, Emissions-prüfung, sonstige Nachweise</v>
      </c>
      <c r="CO3" s="32" t="str">
        <f>"("&amp;COLUMN()&amp;") Link / Referenz zu eingereichte Datenblätter"</f>
        <v>(93) Link / Referenz zu eingereichte Datenblätter</v>
      </c>
      <c r="CP3" s="32" t="str">
        <f>"("&amp;COLUMN()&amp;") Optional: Firma"</f>
        <v>(94) Optional: Firma</v>
      </c>
      <c r="CQ3" s="32" t="str">
        <f>"("&amp;COLUMN()&amp;") Optional: Status"</f>
        <v>(95) Optional: Status</v>
      </c>
      <c r="CR3" s="32" t="str">
        <f>"("&amp;COLUMN()&amp;") Optional: Datum"</f>
        <v>(96) Optional: Datum</v>
      </c>
      <c r="CS3" s="32" t="str">
        <f>"("&amp;COLUMN()&amp;") Optional: Person"</f>
        <v>(97) Optional: Person</v>
      </c>
      <c r="CT3" s="32" t="str">
        <f>"("&amp;COLUMN()&amp;") Optional: Telefon"</f>
        <v>(98) Optional: Telefon</v>
      </c>
      <c r="CU3" s="32" t="str">
        <f>"("&amp;COLUMN()&amp;") Optional: E-Mail"</f>
        <v>(99) Optional: E-Mail</v>
      </c>
      <c r="CV3" s="32" t="s">
        <v>140</v>
      </c>
      <c r="CW3" s="32" t="s">
        <v>139</v>
      </c>
      <c r="CX3" s="32" t="s">
        <v>138</v>
      </c>
      <c r="CY3" s="32" t="s">
        <v>137</v>
      </c>
      <c r="CZ3" s="34"/>
      <c r="DA3" s="281"/>
      <c r="DB3" s="41" t="s">
        <v>558</v>
      </c>
      <c r="DC3" s="41" t="str">
        <f>"("&amp;COLUMN()&amp;") Qualitätsstufe
QS1.1 = QS1
QS1.2, QS2.1 = QS2
QS1.3, QS2.2 = QS4"</f>
        <v>(107) Qualitätsstufe
QS1.1 = QS1
QS1.2, QS2.1 = QS2
QS1.3, QS2.2 = QS4</v>
      </c>
      <c r="DD3" s="41" t="str">
        <f>"("&amp;COLUMN()&amp;") Auditorenkommentar"</f>
        <v>(108) Auditorenkommentar</v>
      </c>
      <c r="DE3" s="32" t="str">
        <f>"("&amp;COLUMN()&amp;") [Eingabe] Masse neu eingebrachter Holzanteil [kg]"</f>
        <v>(109) [Eingabe] Masse neu eingebrachter Holzanteil [kg]</v>
      </c>
      <c r="DF3" s="32" t="str">
        <f>"("&amp;COLUMN()&amp;") Zertifizierter Masseanteil neu eingebrachtes Holz [%]"</f>
        <v>(110) Zertifizierter Masseanteil neu eingebrachtes Holz [%]</v>
      </c>
      <c r="DG3" s="34"/>
      <c r="DH3" s="282"/>
      <c r="DI3" s="41" t="s">
        <v>558</v>
      </c>
      <c r="DJ3" s="41" t="str">
        <f>"("&amp;COLUMN()&amp;") Qualitätsstufe"</f>
        <v>(114) Qualitätsstufe</v>
      </c>
      <c r="DK3" s="41" t="str">
        <f>"("&amp;COLUMN()&amp;") Auditorenkommentar"</f>
        <v>(115) Auditorenkommentar</v>
      </c>
      <c r="DL3" s="41" t="str">
        <f>"("&amp;COLUMN()&amp;") Nachweis Demontage-fähigkeit"</f>
        <v>(116) Nachweis Demontage-fähigkeit</v>
      </c>
      <c r="DM3" s="41" t="str">
        <f>"("&amp;COLUMN()&amp;") BONUS 1 'Wieder- oder Weiterverwendung'"</f>
        <v>(117) BONUS 1 'Wieder- oder Weiterverwendung'</v>
      </c>
      <c r="DN3" s="41" t="str">
        <f>"("&amp;COLUMN()&amp;") Nachweise/Erläuterung"</f>
        <v>(118) Nachweise/Erläuterung</v>
      </c>
      <c r="DO3" s="41" t="str">
        <f>"("&amp;COLUMN()&amp;") BONUS 2 'Schadstoff-vermeidung' (MAX 5 Punkte)"</f>
        <v>(119) BONUS 2 'Schadstoff-vermeidung' (MAX 5 Punkte)</v>
      </c>
      <c r="DP3" s="41" t="str">
        <f>"("&amp;COLUMN()&amp;") Nachweise/Erläuterung"</f>
        <v>(120) Nachweise/Erläuterung</v>
      </c>
      <c r="DQ3" s="41" t="str">
        <f>"("&amp;COLUMN()&amp;") BONUS 3 'Materialmischung oder Materialschichtung' (MAX 5 Punkte)"</f>
        <v>(121) BONUS 3 'Materialmischung oder Materialschichtung' (MAX 5 Punkte)</v>
      </c>
      <c r="DR3" s="41" t="str">
        <f>"("&amp;COLUMN()&amp;") Nachweise/Erläuterung"</f>
        <v>(122) Nachweise/Erläuterung</v>
      </c>
      <c r="DS3" s="41" t="str">
        <f>"("&amp;COLUMN()&amp;") BONUS 4 'Zirkuläre Baukonstruktive Einbauten' (KG380) (2,5 Punkte)"</f>
        <v>(123) BONUS 4 'Zirkuläre Baukonstruktive Einbauten' (KG380) (2,5 Punkte)</v>
      </c>
      <c r="DT3" s="41" t="str">
        <f>"("&amp;COLUMN()&amp;") Nachweise/Erläuterung"</f>
        <v>(124) Nachweise/Erläuterung</v>
      </c>
      <c r="DU3" s="35"/>
      <c r="DV3" s="265"/>
      <c r="DW3" s="100" t="s">
        <v>475</v>
      </c>
      <c r="DX3" s="100" t="s">
        <v>1638</v>
      </c>
      <c r="DY3" s="100" t="s">
        <v>1634</v>
      </c>
      <c r="DZ3" s="101" t="s">
        <v>1538</v>
      </c>
      <c r="EA3" s="101" t="s">
        <v>1539</v>
      </c>
      <c r="EB3" s="101" t="s">
        <v>1543</v>
      </c>
      <c r="EC3" s="101" t="s">
        <v>1542</v>
      </c>
      <c r="ED3" s="101" t="s">
        <v>1544</v>
      </c>
      <c r="EE3" s="101" t="s">
        <v>1545</v>
      </c>
      <c r="EF3" s="101" t="s">
        <v>1550</v>
      </c>
      <c r="EG3" s="101" t="s">
        <v>1551</v>
      </c>
      <c r="EH3" s="101" t="s">
        <v>1552</v>
      </c>
      <c r="EI3" s="101" t="s">
        <v>1630</v>
      </c>
      <c r="EJ3" s="101" t="s">
        <v>1554</v>
      </c>
      <c r="EK3" s="101" t="s">
        <v>1555</v>
      </c>
      <c r="EL3" s="101" t="s">
        <v>1556</v>
      </c>
      <c r="EM3" s="101" t="s">
        <v>1557</v>
      </c>
      <c r="EN3" s="101" t="s">
        <v>1560</v>
      </c>
      <c r="EO3" s="101" t="s">
        <v>1561</v>
      </c>
      <c r="EP3" s="101" t="s">
        <v>1562</v>
      </c>
      <c r="EQ3" s="101" t="s">
        <v>1564</v>
      </c>
      <c r="ER3" s="101" t="s">
        <v>1566</v>
      </c>
      <c r="ES3" s="101" t="s">
        <v>1568</v>
      </c>
      <c r="ET3" s="101" t="s">
        <v>1570</v>
      </c>
      <c r="EU3" s="101" t="s">
        <v>1571</v>
      </c>
      <c r="EV3" s="101" t="s">
        <v>1573</v>
      </c>
      <c r="EW3" s="102" t="s">
        <v>1626</v>
      </c>
      <c r="EX3"/>
      <c r="EY3" s="79" t="s">
        <v>1635</v>
      </c>
      <c r="EZ3" s="79" t="s">
        <v>1527</v>
      </c>
      <c r="FA3" s="79" t="s">
        <v>1528</v>
      </c>
      <c r="FB3" s="79" t="s">
        <v>1623</v>
      </c>
      <c r="FC3" s="79" t="s">
        <v>1529</v>
      </c>
      <c r="FD3" s="79" t="s">
        <v>1528</v>
      </c>
      <c r="FE3" s="79" t="s">
        <v>1530</v>
      </c>
      <c r="FF3" s="79" t="s">
        <v>1629</v>
      </c>
      <c r="FG3" s="79" t="s">
        <v>1628</v>
      </c>
      <c r="FH3" s="79" t="s">
        <v>1631</v>
      </c>
      <c r="FI3"/>
      <c r="FJ3" s="79" t="s">
        <v>1636</v>
      </c>
      <c r="FK3" s="79" t="s">
        <v>1531</v>
      </c>
      <c r="FL3" s="79" t="s">
        <v>1528</v>
      </c>
      <c r="FM3" s="79" t="s">
        <v>1532</v>
      </c>
      <c r="FN3" s="79" t="s">
        <v>1528</v>
      </c>
      <c r="FO3" s="79" t="s">
        <v>1533</v>
      </c>
      <c r="FP3" s="79" t="s">
        <v>1534</v>
      </c>
      <c r="FQ3" s="79" t="s">
        <v>1535</v>
      </c>
      <c r="FR3" s="79" t="s">
        <v>1536</v>
      </c>
      <c r="FS3" s="79" t="s">
        <v>1537</v>
      </c>
      <c r="FT3" s="35"/>
      <c r="FU3" s="79" t="s">
        <v>1637</v>
      </c>
      <c r="FV3" s="79" t="s">
        <v>1580</v>
      </c>
      <c r="FW3" s="79" t="s">
        <v>1581</v>
      </c>
      <c r="FX3" s="35"/>
      <c r="FY3" s="101" t="s">
        <v>1643</v>
      </c>
      <c r="FZ3" s="101" t="s">
        <v>1621</v>
      </c>
      <c r="GA3" s="101" t="s">
        <v>1620</v>
      </c>
      <c r="GB3" s="101" t="s">
        <v>1619</v>
      </c>
      <c r="GC3" s="101" t="s">
        <v>1618</v>
      </c>
      <c r="GD3" s="101" t="s">
        <v>1617</v>
      </c>
      <c r="GE3" s="101" t="s">
        <v>1616</v>
      </c>
      <c r="GF3" s="101" t="s">
        <v>1615</v>
      </c>
      <c r="GG3" s="101" t="s">
        <v>1614</v>
      </c>
      <c r="GH3" s="101" t="s">
        <v>1613</v>
      </c>
      <c r="GI3" s="101" t="s">
        <v>1612</v>
      </c>
      <c r="GJ3" s="101" t="s">
        <v>1611</v>
      </c>
      <c r="GK3" s="101" t="s">
        <v>1610</v>
      </c>
      <c r="GL3" s="101" t="s">
        <v>1609</v>
      </c>
      <c r="GM3" s="101" t="s">
        <v>1608</v>
      </c>
      <c r="GN3" s="101" t="s">
        <v>1607</v>
      </c>
      <c r="GO3" s="101" t="s">
        <v>1606</v>
      </c>
      <c r="GP3" s="101" t="s">
        <v>1605</v>
      </c>
      <c r="GQ3" s="101" t="s">
        <v>1604</v>
      </c>
      <c r="GR3" s="101" t="s">
        <v>1625</v>
      </c>
      <c r="GS3" s="101" t="s">
        <v>1603</v>
      </c>
      <c r="GT3" s="101" t="s">
        <v>1602</v>
      </c>
      <c r="GU3" s="101" t="s">
        <v>1601</v>
      </c>
      <c r="GV3" s="101" t="s">
        <v>1600</v>
      </c>
      <c r="GW3" s="101" t="s">
        <v>1599</v>
      </c>
      <c r="GX3" s="102" t="s">
        <v>1598</v>
      </c>
      <c r="GY3"/>
      <c r="GZ3" s="79" t="s">
        <v>1526</v>
      </c>
      <c r="HA3" s="79" t="s">
        <v>1597</v>
      </c>
      <c r="HB3" s="79" t="s">
        <v>1528</v>
      </c>
      <c r="HC3" s="79" t="s">
        <v>1596</v>
      </c>
      <c r="HD3" s="79" t="s">
        <v>1595</v>
      </c>
      <c r="HE3" s="79" t="s">
        <v>1528</v>
      </c>
      <c r="HF3" s="79" t="s">
        <v>1594</v>
      </c>
      <c r="HG3" s="79" t="s">
        <v>1593</v>
      </c>
      <c r="HH3" s="79" t="s">
        <v>1592</v>
      </c>
      <c r="HI3" s="79" t="s">
        <v>1591</v>
      </c>
      <c r="HJ3"/>
      <c r="HK3" s="79" t="s">
        <v>1590</v>
      </c>
      <c r="HL3" s="79" t="s">
        <v>1528</v>
      </c>
      <c r="HM3" s="79" t="s">
        <v>1589</v>
      </c>
      <c r="HN3" s="79" t="s">
        <v>1528</v>
      </c>
      <c r="HO3" s="79" t="s">
        <v>1588</v>
      </c>
      <c r="HP3" s="79" t="s">
        <v>1587</v>
      </c>
      <c r="HQ3" s="79" t="s">
        <v>1586</v>
      </c>
      <c r="HR3" s="79" t="s">
        <v>1585</v>
      </c>
      <c r="HS3" s="79" t="s">
        <v>1627</v>
      </c>
      <c r="HT3" s="35"/>
      <c r="HU3" s="79" t="s">
        <v>1583</v>
      </c>
      <c r="HV3" s="79" t="s">
        <v>1584</v>
      </c>
    </row>
    <row r="4" spans="1:230" s="37" customFormat="1" ht="15" customHeight="1" x14ac:dyDescent="0.3">
      <c r="A4" s="76" t="str" cm="1">
        <f t="array" aca="1" ref="A4" ca="1">INDIRECT(ADDRESS(ROW(),1,4,,"Eingabe_mit_Formel"))</f>
        <v xml:space="preserve">
</v>
      </c>
      <c r="B4" s="55"/>
      <c r="C4" s="55" t="s">
        <v>1938</v>
      </c>
      <c r="D4" s="55"/>
      <c r="E4" s="55"/>
      <c r="F4" s="55"/>
      <c r="G4" s="55"/>
      <c r="H4" s="55"/>
      <c r="I4" s="55"/>
      <c r="J4" s="55"/>
      <c r="K4" s="55"/>
      <c r="L4" s="55"/>
      <c r="M4" s="55"/>
      <c r="N4" s="55"/>
      <c r="O4" s="55"/>
      <c r="P4" s="55"/>
      <c r="Q4" s="55"/>
      <c r="R4" s="55"/>
      <c r="S4" s="55"/>
      <c r="T4" s="77" t="str" cm="1">
        <f t="array" aca="1" ref="T4" ca="1">INDIRECT(ADDRESS(ROW(),18,4,,"Eingabe_mit_Formel"))</f>
        <v/>
      </c>
      <c r="U4" s="55"/>
      <c r="V4" s="55"/>
      <c r="W4" s="77" t="str" cm="1">
        <f t="array" aca="1" ref="W4" ca="1">INDIRECT(ADDRESS(ROW(),21,4,,"Eingabe_mit_Formel"))</f>
        <v/>
      </c>
      <c r="X4" s="55"/>
      <c r="Y4" s="55"/>
      <c r="Z4" s="77" cm="1">
        <f t="array" aca="1" ref="Z4" ca="1">INDIRECT(ADDRESS(ROW(),24,4,,"Eingabe_mit_Formel"))</f>
        <v>0</v>
      </c>
      <c r="AA4" s="55"/>
      <c r="AB4" s="55"/>
      <c r="AC4" s="77" cm="1">
        <f t="array" aca="1" ref="AC4" ca="1">INDIRECT(ADDRESS(ROW(),27,4,,"Eingabe_mit_Formel"))</f>
        <v>0</v>
      </c>
      <c r="AD4" s="55"/>
      <c r="AE4" s="55"/>
      <c r="AF4" s="72" cm="1">
        <f t="array" aca="1" ref="AF4" ca="1">INDIRECT(ADDRESS(ROW(),30,4,,"Eingabe_mit_Formel"))</f>
        <v>0</v>
      </c>
      <c r="AG4" s="55"/>
      <c r="AH4" s="55"/>
      <c r="AI4" s="72" cm="1">
        <f t="array" aca="1" ref="AI4" ca="1">INDIRECT(ADDRESS(ROW(),33,4,,"Eingabe_mit_Formel"))</f>
        <v>0</v>
      </c>
      <c r="AJ4" s="72" t="str" cm="1">
        <f t="array" aca="1" ref="AJ4" ca="1">INDIRECT(ADDRESS(ROW(),34,4,,"Eingabe_mit_Formel"))</f>
        <v/>
      </c>
      <c r="AK4" s="7"/>
      <c r="AL4" s="7"/>
      <c r="AM4" s="76" t="str" cm="1">
        <f t="array" aca="1" ref="AM4" ca="1">INDIRECT(ADDRESS(ROW(),37,4,,"Eingabe_mit_Formel"))</f>
        <v xml:space="preserve">
</v>
      </c>
      <c r="AN4" s="55"/>
      <c r="AO4" s="55"/>
      <c r="AP4" s="55"/>
      <c r="AQ4" s="7"/>
      <c r="AR4" s="80"/>
      <c r="AS4" s="55"/>
      <c r="AT4" s="80"/>
      <c r="AU4" s="55"/>
      <c r="AV4" s="55"/>
      <c r="AW4" s="7"/>
      <c r="AX4" s="55"/>
      <c r="AY4" s="55"/>
      <c r="AZ4" s="55"/>
      <c r="BA4" s="55"/>
      <c r="BB4" s="55"/>
      <c r="BC4" s="7"/>
      <c r="BD4" s="55"/>
      <c r="BE4" s="55"/>
      <c r="BF4" s="55"/>
      <c r="BG4" s="55"/>
      <c r="BH4" s="55"/>
      <c r="BI4" s="7"/>
      <c r="BJ4" s="55"/>
      <c r="BK4" s="55"/>
      <c r="BL4" s="55"/>
      <c r="BM4" s="55"/>
      <c r="BN4" s="55"/>
      <c r="BO4" s="7"/>
      <c r="BP4" s="55"/>
      <c r="BQ4" s="55"/>
      <c r="BR4" s="55"/>
      <c r="BS4" s="55"/>
      <c r="BT4" s="55"/>
      <c r="BU4" s="7"/>
      <c r="BV4" s="7"/>
      <c r="BW4" s="7"/>
      <c r="BX4" s="56"/>
      <c r="BY4" s="72" t="str" cm="1">
        <f t="array" aca="1" ref="BY4" ca="1">INDIRECT(ADDRESS(ROW(),75,4,,"Eingabe_mit_Formel"))</f>
        <v/>
      </c>
      <c r="BZ4" s="55"/>
      <c r="CA4" s="55"/>
      <c r="CB4" s="55"/>
      <c r="CC4" s="72" t="str" cm="1">
        <f t="array" aca="1" ref="CC4" ca="1">INDIRECT(ADDRESS(ROW(),79,4,,"Eingabe_mit_Formel"))</f>
        <v/>
      </c>
      <c r="CD4" s="96"/>
      <c r="CE4" s="72" t="str" cm="1">
        <f t="array" aca="1" ref="CE4" ca="1">INDIRECT(ADDRESS(ROW(),81,4,,"Eingabe_mit_Formel"))</f>
        <v/>
      </c>
      <c r="CF4" s="55"/>
      <c r="CG4" s="55"/>
      <c r="CH4" s="55"/>
      <c r="CI4" s="55"/>
      <c r="CJ4" s="55"/>
      <c r="CK4" s="55"/>
      <c r="CL4" s="55"/>
      <c r="CM4" s="55"/>
      <c r="CN4" s="55"/>
      <c r="CO4" s="55"/>
      <c r="CP4" s="55"/>
      <c r="CQ4" s="55"/>
      <c r="CR4" s="55"/>
      <c r="CS4" s="55"/>
      <c r="CT4" s="55"/>
      <c r="CU4" s="55"/>
      <c r="CV4" s="72" t="str" cm="1">
        <f t="array" aca="1" ref="CV4" ca="1">INDIRECT(ADDRESS(ROW(),107,4,,"Eingabe_mit_Formel"))</f>
        <v/>
      </c>
      <c r="CW4" s="72" t="str" cm="1">
        <f t="array" aca="1" ref="CW4" ca="1">INDIRECT(ADDRESS(ROW(),106,4,,"Eingabe_mit_Formel"))</f>
        <v/>
      </c>
      <c r="CX4" s="72" t="str" cm="1">
        <f t="array" aca="1" ref="CX4" ca="1">INDIRECT(ADDRESS(ROW(),105,4,,"Eingabe_mit_Formel"))</f>
        <v/>
      </c>
      <c r="CY4" s="72" t="str" cm="1">
        <f t="array" aca="1" ref="CY4" ca="1">INDIRECT(ADDRESS(ROW(),104,4,,"Eingabe_mit_Formel"))</f>
        <v/>
      </c>
      <c r="CZ4" s="35"/>
      <c r="DA4" s="35"/>
      <c r="DB4" s="76" t="str" cm="1">
        <f t="array" aca="1" ref="DB4" ca="1">INDIRECT(ADDRESS(ROW(),115,4,,"Eingabe_mit_Formel"))</f>
        <v xml:space="preserve">
</v>
      </c>
      <c r="DC4" s="55"/>
      <c r="DD4" s="55"/>
      <c r="DE4" s="55"/>
      <c r="DF4" s="57"/>
      <c r="DG4" s="35"/>
      <c r="DH4" s="35"/>
      <c r="DI4" s="76" t="str" cm="1">
        <f t="array" aca="1" ref="DI4" ca="1">INDIRECT(ADDRESS(ROW(),124,4,,"Eingabe_mit_Formel"))</f>
        <v xml:space="preserve">
</v>
      </c>
      <c r="DJ4" s="58"/>
      <c r="DK4" s="58"/>
      <c r="DL4" s="58"/>
      <c r="DM4" s="59"/>
      <c r="DN4" s="58"/>
      <c r="DO4" s="59"/>
      <c r="DP4" s="58"/>
      <c r="DQ4" s="59"/>
      <c r="DR4" s="58"/>
      <c r="DS4" s="59"/>
      <c r="DT4" s="58"/>
      <c r="DU4" s="35"/>
      <c r="DV4" s="35"/>
      <c r="DW4" s="55"/>
      <c r="DX4" s="55"/>
      <c r="DY4" s="76">
        <f>SUM(DZ4:EW4)</f>
        <v>0</v>
      </c>
      <c r="DZ4" s="55"/>
      <c r="EA4" s="55"/>
      <c r="EB4" s="55"/>
      <c r="EC4" s="55"/>
      <c r="ED4" s="55"/>
      <c r="EE4" s="55"/>
      <c r="EF4" s="55"/>
      <c r="EG4" s="104">
        <v>0</v>
      </c>
      <c r="EH4" s="104">
        <v>0</v>
      </c>
      <c r="EI4" s="55"/>
      <c r="EJ4" s="55"/>
      <c r="EK4" s="55"/>
      <c r="EL4" s="55"/>
      <c r="EM4" s="55"/>
      <c r="EN4" s="55"/>
      <c r="EO4" s="55"/>
      <c r="EP4" s="55"/>
      <c r="EQ4" s="55"/>
      <c r="ER4" s="55"/>
      <c r="ES4" s="55"/>
      <c r="ET4" s="55"/>
      <c r="EU4" s="55"/>
      <c r="EV4" s="55"/>
      <c r="EW4" s="55"/>
      <c r="EX4" s="35"/>
      <c r="EY4" s="76">
        <f>EZ4+FB4+FC4+FE4+FG4+FH4</f>
        <v>0</v>
      </c>
      <c r="EZ4" s="55"/>
      <c r="FA4" s="55"/>
      <c r="FB4" s="55"/>
      <c r="FC4" s="55"/>
      <c r="FD4" s="55"/>
      <c r="FE4" s="55"/>
      <c r="FF4" s="72">
        <f>IF(FZ4="","",100-EZ4-FB4-FC4-FE4)</f>
        <v>100</v>
      </c>
      <c r="FG4" s="55"/>
      <c r="FH4" s="55"/>
      <c r="FI4" s="35"/>
      <c r="FJ4" s="76">
        <f>FK4+FM4+FO4+FP4+FQ4+FR4+FS4</f>
        <v>0</v>
      </c>
      <c r="FK4" s="55"/>
      <c r="FL4" s="55"/>
      <c r="FM4" s="55"/>
      <c r="FN4" s="55"/>
      <c r="FO4" s="55"/>
      <c r="FP4" s="55"/>
      <c r="FQ4" s="55"/>
      <c r="FR4" s="55"/>
      <c r="FS4" s="55"/>
      <c r="FT4" s="35"/>
      <c r="FU4" s="76"/>
      <c r="FV4" s="55"/>
      <c r="FW4" s="55"/>
      <c r="FX4" s="35"/>
      <c r="FY4" s="104" t="str">
        <f>IF(B4="","",IF(OR(ISNUMBER(AJ4),AND(DW4&lt;&gt;"",DX4&lt;&gt;"")),"berechnet","geschaetzt"))</f>
        <v/>
      </c>
      <c r="FZ4" s="104">
        <f>IF(B4="",0,IF(ISNUMBER(DW4),DW4,IF(ISNUMBER(AJ4),AJ4,0)))</f>
        <v>0</v>
      </c>
      <c r="GA4" s="104">
        <f t="shared" ref="GA4:GA19" si="1">IFERROR(IF($DY4&gt;100,0,$FZ4*DZ4/100),0)</f>
        <v>0</v>
      </c>
      <c r="GB4" s="104">
        <f t="shared" ref="GB4:GB19" si="2">IFERROR(IF($DY4&gt;100,0,$FZ4*EA4/100),0)</f>
        <v>0</v>
      </c>
      <c r="GC4" s="104">
        <f t="shared" ref="GC4:GC19" si="3">IFERROR(IF($DY4&gt;100,0,$FZ4*EB4/100),0)</f>
        <v>0</v>
      </c>
      <c r="GD4" s="104">
        <f t="shared" ref="GD4:GD19" si="4">IFERROR(IF($DY4&gt;100,0,$FZ4*EC4/100),0)</f>
        <v>0</v>
      </c>
      <c r="GE4" s="104">
        <f t="shared" ref="GE4:GE19" si="5">IFERROR(IF($DY4&gt;100,0,$FZ4*ED4/100),0)</f>
        <v>0</v>
      </c>
      <c r="GF4" s="104">
        <f t="shared" ref="GF4:GF19" si="6">IFERROR(IF($DY4&gt;100,0,$FZ4*EE4/100),0)</f>
        <v>0</v>
      </c>
      <c r="GG4" s="104">
        <f t="shared" ref="GG4:GG19" si="7">IFERROR(IF($DY4&gt;100,0,$FZ4*EF4/100),0)</f>
        <v>0</v>
      </c>
      <c r="GH4" s="104">
        <f t="shared" ref="GH4:GH19" si="8">IFERROR(IF($DY4&gt;100,0,$FZ4*EG4/100),0)</f>
        <v>0</v>
      </c>
      <c r="GI4" s="104">
        <f t="shared" ref="GI4:GI19" si="9">IFERROR(IF($DY4&gt;100,0,$FZ4*EH4/100),0)</f>
        <v>0</v>
      </c>
      <c r="GJ4" s="104">
        <f t="shared" ref="GJ4:GJ19" si="10">IFERROR(IF($DY4&gt;100,0,$FZ4*EI4/100),0)</f>
        <v>0</v>
      </c>
      <c r="GK4" s="104">
        <f t="shared" ref="GK4:GK19" si="11">IFERROR(IF($DY4&gt;100,0,$FZ4*EJ4/100),0)</f>
        <v>0</v>
      </c>
      <c r="GL4" s="104">
        <f t="shared" ref="GL4:GL19" si="12">IFERROR(IF($DY4&gt;100,0,$FZ4*EK4/100),0)</f>
        <v>0</v>
      </c>
      <c r="GM4" s="104">
        <f t="shared" ref="GM4:GM19" si="13">IFERROR(IF($DY4&gt;100,0,$FZ4*EL4/100),0)</f>
        <v>0</v>
      </c>
      <c r="GN4" s="104">
        <f t="shared" ref="GN4:GN19" si="14">IFERROR(IF($DY4&gt;100,0,$FZ4*EM4/100),0)</f>
        <v>0</v>
      </c>
      <c r="GO4" s="104">
        <f t="shared" ref="GO4:GO19" si="15">IFERROR(IF($DY4&gt;100,0,$FZ4*EN4/100),0)</f>
        <v>0</v>
      </c>
      <c r="GP4" s="104">
        <f t="shared" ref="GP4:GP19" si="16">IFERROR(IF($DY4&gt;100,0,$FZ4*EO4/100),0)</f>
        <v>0</v>
      </c>
      <c r="GQ4" s="104">
        <f t="shared" ref="GQ4:GQ19" si="17">IFERROR(IF($DY4&gt;100,0,$FZ4*EP4/100),0)</f>
        <v>0</v>
      </c>
      <c r="GR4" s="104">
        <f t="shared" ref="GR4:GR19" si="18">IFERROR(IF($DY4&gt;100,0,$FZ4*EQ4/100),0)</f>
        <v>0</v>
      </c>
      <c r="GS4" s="104">
        <f t="shared" ref="GS4:GS19" si="19">IFERROR(IF($DY4&gt;100,0,$FZ4*ER4/100),0)</f>
        <v>0</v>
      </c>
      <c r="GT4" s="104">
        <f t="shared" ref="GT4:GT19" si="20">IFERROR(IF($DY4&gt;100,0,$FZ4*ES4/100),0)</f>
        <v>0</v>
      </c>
      <c r="GU4" s="104">
        <f t="shared" ref="GU4:GU19" si="21">IFERROR(IF($DY4&gt;100,0,$FZ4*ET4/100),0)</f>
        <v>0</v>
      </c>
      <c r="GV4" s="104">
        <f t="shared" ref="GV4:GV19" si="22">IFERROR(IF($DY4&gt;100,0,$FZ4*EU4/100),0)</f>
        <v>0</v>
      </c>
      <c r="GW4" s="104">
        <f t="shared" ref="GW4:GW19" si="23">IFERROR(IF($DY4&gt;100,0,$FZ4*EV4/100),0)</f>
        <v>0</v>
      </c>
      <c r="GX4" s="104">
        <f t="shared" ref="GX4:GX19" si="24">IFERROR(IF($DY4&gt;100,0,$FZ4*EW4/100),0)</f>
        <v>0</v>
      </c>
      <c r="GY4" s="35"/>
      <c r="GZ4" s="35"/>
      <c r="HA4" s="104">
        <f t="shared" ref="HA4:HA19" si="25">IFERROR(IF($EY4&gt;100,0,$FZ4*EZ4/100),0)</f>
        <v>0</v>
      </c>
      <c r="HB4" s="35"/>
      <c r="HC4" s="104">
        <f t="shared" ref="HC4:HC19" si="26">IFERROR(IF($EY4&gt;100,0,$FZ4*FB4/100),0)</f>
        <v>0</v>
      </c>
      <c r="HD4" s="104">
        <f t="shared" ref="HD4:HD19" si="27">IFERROR(IF($EY4&gt;100,0,$FZ4*FC4/100),0)</f>
        <v>0</v>
      </c>
      <c r="HE4" s="35"/>
      <c r="HF4" s="104">
        <f t="shared" ref="HF4:HF19" si="28">IFERROR(IF($EY4&gt;100,0,$FZ4*FE4/100),0)</f>
        <v>0</v>
      </c>
      <c r="HG4" s="104">
        <f t="shared" ref="HG4:HG19" si="29">IFERROR(IF($EY4&gt;100,0,$FZ4*FF4/100),0)</f>
        <v>0</v>
      </c>
      <c r="HH4" s="104">
        <f t="shared" ref="HH4:HH19" si="30">IFERROR(IF($EY4&gt;100,0,$FZ4*FG4/100),0)</f>
        <v>0</v>
      </c>
      <c r="HI4" s="104">
        <f t="shared" ref="HI4:HI19" si="31">IFERROR(IF($EY4&gt;100,0,$FZ4*FH4/100),0)</f>
        <v>0</v>
      </c>
      <c r="HJ4" s="35"/>
      <c r="HK4" s="104">
        <f t="shared" ref="HK4:HK19" si="32">IFERROR(IF($HK7&gt;100,0,$FZ4*FK4/100),0)</f>
        <v>0</v>
      </c>
      <c r="HL4" s="35"/>
      <c r="HM4" s="104">
        <f t="shared" ref="HM4:HM19" si="33">IFERROR(IF($HK7&gt;100,0,$FZ4*FM4/100),0)</f>
        <v>0</v>
      </c>
      <c r="HN4" s="35"/>
      <c r="HO4" s="104">
        <f t="shared" ref="HO4:HO19" si="34">IFERROR(IF($HK7&gt;100,0,$FZ4*FO4/100),0)</f>
        <v>0</v>
      </c>
      <c r="HP4" s="104">
        <f t="shared" ref="HP4:HP19" si="35">IFERROR(IF($HK7&gt;100,0,$FZ4*FP4/100),0)</f>
        <v>0</v>
      </c>
      <c r="HQ4" s="104">
        <f t="shared" ref="HQ4:HQ19" si="36">IFERROR(IF($HK7&gt;100,0,$FZ4*FQ4/100),0)</f>
        <v>0</v>
      </c>
      <c r="HR4" s="104">
        <f t="shared" ref="HR4:HR19" si="37">IFERROR(IF($HK7&gt;100,0,$FZ4*FR4/100),0)</f>
        <v>0</v>
      </c>
      <c r="HS4" s="104">
        <f t="shared" ref="HS4:HS19" si="38">IFERROR(IF($HK7&gt;100,0,$FZ4*FS4/100),0)</f>
        <v>0</v>
      </c>
      <c r="HT4" s="35"/>
      <c r="HU4" s="104">
        <f t="shared" ref="HU4:HU19" si="39">IFERROR(IF($FV4&gt;100,0,$FZ4*FV4/100),0)</f>
        <v>0</v>
      </c>
      <c r="HV4" s="104">
        <f>IFERROR(IF($FW4&gt;100,0,$FZ4*FW4/100),0)</f>
        <v>0</v>
      </c>
    </row>
    <row r="5" spans="1:230" s="37" customFormat="1" ht="15" customHeight="1" x14ac:dyDescent="0.3">
      <c r="A5" s="76" t="str" cm="1">
        <f t="array" aca="1" ref="A5" ca="1">INDIRECT(ADDRESS(ROW(),1,4,,"Eingabe_mit_Formel"))</f>
        <v xml:space="preserve">
</v>
      </c>
      <c r="B5" s="55"/>
      <c r="C5" s="55"/>
      <c r="D5" s="55"/>
      <c r="E5" s="55"/>
      <c r="F5" s="55"/>
      <c r="G5" s="55"/>
      <c r="H5" s="55"/>
      <c r="I5" s="55"/>
      <c r="J5" s="55"/>
      <c r="K5" s="55"/>
      <c r="L5" s="55"/>
      <c r="M5" s="55"/>
      <c r="N5" s="55"/>
      <c r="O5" s="55"/>
      <c r="P5" s="55"/>
      <c r="Q5" s="55"/>
      <c r="R5" s="55"/>
      <c r="S5" s="55"/>
      <c r="T5" s="77" t="str" cm="1">
        <f t="array" aca="1" ref="T5" ca="1">INDIRECT(ADDRESS(ROW(),18,4,,"Eingabe_mit_Formel"))</f>
        <v/>
      </c>
      <c r="U5" s="55"/>
      <c r="V5" s="55"/>
      <c r="W5" s="77" t="str" cm="1">
        <f t="array" aca="1" ref="W5" ca="1">INDIRECT(ADDRESS(ROW(),21,4,,"Eingabe_mit_Formel"))</f>
        <v/>
      </c>
      <c r="X5" s="55"/>
      <c r="Y5" s="55"/>
      <c r="Z5" s="77" cm="1">
        <f t="array" aca="1" ref="Z5" ca="1">INDIRECT(ADDRESS(ROW(),24,4,,"Eingabe_mit_Formel"))</f>
        <v>0</v>
      </c>
      <c r="AA5" s="55"/>
      <c r="AB5" s="55"/>
      <c r="AC5" s="77" cm="1">
        <f t="array" aca="1" ref="AC5" ca="1">INDIRECT(ADDRESS(ROW(),27,4,,"Eingabe_mit_Formel"))</f>
        <v>0</v>
      </c>
      <c r="AD5" s="55"/>
      <c r="AE5" s="55"/>
      <c r="AF5" s="72" cm="1">
        <f t="array" aca="1" ref="AF5" ca="1">INDIRECT(ADDRESS(ROW(),30,4,,"Eingabe_mit_Formel"))</f>
        <v>0</v>
      </c>
      <c r="AG5" s="55"/>
      <c r="AH5" s="55"/>
      <c r="AI5" s="72" cm="1">
        <f t="array" aca="1" ref="AI5" ca="1">INDIRECT(ADDRESS(ROW(),33,4,,"Eingabe_mit_Formel"))</f>
        <v>0</v>
      </c>
      <c r="AJ5" s="72" t="str" cm="1">
        <f t="array" aca="1" ref="AJ5" ca="1">INDIRECT(ADDRESS(ROW(),34,4,,"Eingabe_mit_Formel"))</f>
        <v/>
      </c>
      <c r="AK5" s="7"/>
      <c r="AL5" s="7"/>
      <c r="AM5" s="76" t="str" cm="1">
        <f t="array" aca="1" ref="AM5" ca="1">INDIRECT(ADDRESS(ROW(),37,4,,"Eingabe_mit_Formel"))</f>
        <v xml:space="preserve">
</v>
      </c>
      <c r="AN5" s="55"/>
      <c r="AO5" s="55"/>
      <c r="AP5" s="55"/>
      <c r="AQ5" s="7"/>
      <c r="AR5" s="55"/>
      <c r="AS5" s="55"/>
      <c r="AT5" s="55"/>
      <c r="AU5" s="55"/>
      <c r="AV5" s="55"/>
      <c r="AW5" s="7"/>
      <c r="AX5" s="55"/>
      <c r="AY5" s="55"/>
      <c r="AZ5" s="55"/>
      <c r="BA5" s="55"/>
      <c r="BB5" s="55"/>
      <c r="BC5" s="7"/>
      <c r="BD5" s="55"/>
      <c r="BE5" s="55"/>
      <c r="BF5" s="55"/>
      <c r="BG5" s="55"/>
      <c r="BH5" s="55"/>
      <c r="BI5" s="7"/>
      <c r="BJ5" s="55"/>
      <c r="BK5" s="55"/>
      <c r="BL5" s="55"/>
      <c r="BM5" s="55"/>
      <c r="BN5" s="55"/>
      <c r="BO5" s="7"/>
      <c r="BP5" s="55"/>
      <c r="BQ5" s="55"/>
      <c r="BR5" s="55"/>
      <c r="BS5" s="55"/>
      <c r="BT5" s="55"/>
      <c r="BU5" s="7"/>
      <c r="BV5" s="7"/>
      <c r="BW5" s="7"/>
      <c r="BX5" s="56" t="str">
        <f ca="1">Eingabe_mit_Formel!BV5</f>
        <v/>
      </c>
      <c r="BY5" s="72" t="str" cm="1">
        <f t="array" aca="1" ref="BY5" ca="1">INDIRECT(ADDRESS(ROW(),75,4,,"Eingabe_mit_Formel"))</f>
        <v/>
      </c>
      <c r="BZ5" s="55"/>
      <c r="CA5" s="55"/>
      <c r="CB5" s="55"/>
      <c r="CC5" s="72" t="str" cm="1">
        <f t="array" aca="1" ref="CC5" ca="1">INDIRECT(ADDRESS(ROW(),79,4,,"Eingabe_mit_Formel"))</f>
        <v/>
      </c>
      <c r="CD5" s="96"/>
      <c r="CE5" s="72" t="str" cm="1">
        <f t="array" aca="1" ref="CE5" ca="1">INDIRECT(ADDRESS(ROW(),81,4,,"Eingabe_mit_Formel"))</f>
        <v/>
      </c>
      <c r="CF5" s="55"/>
      <c r="CG5" s="55"/>
      <c r="CH5" s="55"/>
      <c r="CI5" s="55"/>
      <c r="CJ5" s="55"/>
      <c r="CK5" s="55"/>
      <c r="CL5" s="55"/>
      <c r="CM5" s="55"/>
      <c r="CN5" s="55"/>
      <c r="CO5" s="55"/>
      <c r="CP5" s="55"/>
      <c r="CQ5" s="55"/>
      <c r="CR5" s="55"/>
      <c r="CS5" s="55"/>
      <c r="CT5" s="55"/>
      <c r="CU5" s="55"/>
      <c r="CV5" s="72" t="str" cm="1">
        <f t="array" aca="1" ref="CV5" ca="1">INDIRECT(ADDRESS(ROW(),107,4,,"Eingabe_mit_Formel"))</f>
        <v/>
      </c>
      <c r="CW5" s="72" t="str" cm="1">
        <f t="array" aca="1" ref="CW5" ca="1">INDIRECT(ADDRESS(ROW(),106,4,,"Eingabe_mit_Formel"))</f>
        <v/>
      </c>
      <c r="CX5" s="72" t="str" cm="1">
        <f t="array" aca="1" ref="CX5" ca="1">INDIRECT(ADDRESS(ROW(),105,4,,"Eingabe_mit_Formel"))</f>
        <v/>
      </c>
      <c r="CY5" s="72" t="str" cm="1">
        <f t="array" aca="1" ref="CY5" ca="1">INDIRECT(ADDRESS(ROW(),104,4,,"Eingabe_mit_Formel"))</f>
        <v/>
      </c>
      <c r="CZ5" s="35"/>
      <c r="DA5" s="35"/>
      <c r="DB5" s="76" t="str" cm="1">
        <f t="array" aca="1" ref="DB5" ca="1">INDIRECT(ADDRESS(ROW(),115,4,,"Eingabe_mit_Formel"))</f>
        <v xml:space="preserve">
</v>
      </c>
      <c r="DC5" s="55"/>
      <c r="DD5" s="55"/>
      <c r="DE5" s="55"/>
      <c r="DF5" s="57"/>
      <c r="DG5" s="35"/>
      <c r="DH5" s="35"/>
      <c r="DI5" s="76" t="str" cm="1">
        <f t="array" aca="1" ref="DI5" ca="1">INDIRECT(ADDRESS(ROW(),124,4,,"Eingabe_mit_Formel"))</f>
        <v xml:space="preserve">
</v>
      </c>
      <c r="DJ5" s="58"/>
      <c r="DK5" s="58"/>
      <c r="DL5" s="58"/>
      <c r="DM5" s="59"/>
      <c r="DN5" s="58"/>
      <c r="DO5" s="59"/>
      <c r="DP5" s="58"/>
      <c r="DQ5" s="59"/>
      <c r="DR5" s="58"/>
      <c r="DS5" s="59"/>
      <c r="DT5" s="58"/>
      <c r="DU5" s="35"/>
      <c r="DV5" s="35"/>
      <c r="DW5" s="55"/>
      <c r="DX5" s="55"/>
      <c r="DY5" s="76">
        <f t="shared" ref="DY5:DY19" si="40">SUM(DZ5:EW5)</f>
        <v>0</v>
      </c>
      <c r="DZ5" s="55"/>
      <c r="EA5" s="55"/>
      <c r="EB5" s="55"/>
      <c r="EC5" s="55"/>
      <c r="ED5" s="55"/>
      <c r="EE5" s="55"/>
      <c r="EF5" s="55"/>
      <c r="EG5" s="104">
        <v>0</v>
      </c>
      <c r="EH5" s="104">
        <v>0</v>
      </c>
      <c r="EI5" s="55"/>
      <c r="EJ5" s="55"/>
      <c r="EK5" s="55"/>
      <c r="EL5" s="55"/>
      <c r="EM5" s="55"/>
      <c r="EN5" s="55"/>
      <c r="EO5" s="55"/>
      <c r="EP5" s="55"/>
      <c r="EQ5" s="55"/>
      <c r="ER5" s="55"/>
      <c r="ES5" s="55"/>
      <c r="ET5" s="55"/>
      <c r="EU5" s="55"/>
      <c r="EV5" s="55"/>
      <c r="EW5" s="55"/>
      <c r="EX5" s="35"/>
      <c r="EY5" s="76">
        <f t="shared" ref="EY5:EY19" si="41">EZ5+FB5+FC5+FE5+FG5+FH5</f>
        <v>0</v>
      </c>
      <c r="EZ5" s="55"/>
      <c r="FA5" s="55"/>
      <c r="FB5" s="55"/>
      <c r="FC5" s="55"/>
      <c r="FD5" s="55"/>
      <c r="FE5" s="55"/>
      <c r="FF5" s="72">
        <f t="shared" ref="FF5:FF19" si="42">IF(FZ5="","",100-EZ5-FB5-FC5-FE5)</f>
        <v>100</v>
      </c>
      <c r="FG5" s="55"/>
      <c r="FH5" s="55"/>
      <c r="FI5" s="35"/>
      <c r="FJ5" s="76">
        <f t="shared" ref="FJ5:FJ19" si="43">FK5+FM5+FO5+FP5+FQ5+FR5+FS5</f>
        <v>0</v>
      </c>
      <c r="FK5" s="55"/>
      <c r="FL5" s="55"/>
      <c r="FM5" s="55"/>
      <c r="FN5" s="55"/>
      <c r="FO5" s="55"/>
      <c r="FP5" s="55"/>
      <c r="FQ5" s="55"/>
      <c r="FR5" s="55"/>
      <c r="FS5" s="55"/>
      <c r="FT5" s="35"/>
      <c r="FU5" s="76"/>
      <c r="FV5" s="55"/>
      <c r="FW5" s="55"/>
      <c r="FX5" s="35"/>
      <c r="FY5" s="104" t="str">
        <f t="shared" ref="FY5:FY19" si="44">IF(B5="","",IF(OR(ISNUMBER(AJ5),AND(DW5&lt;&gt;"",DX5&lt;&gt;"")),"berechnet","geschaetzt"))</f>
        <v/>
      </c>
      <c r="FZ5" s="104">
        <f t="shared" ref="FZ5:FZ19" si="45">IF(B5="",0,IF(ISNUMBER(DW5),DW5,IF(ISNUMBER(AJ5),AJ5,0)))</f>
        <v>0</v>
      </c>
      <c r="GA5" s="104">
        <f t="shared" si="1"/>
        <v>0</v>
      </c>
      <c r="GB5" s="104">
        <f t="shared" si="2"/>
        <v>0</v>
      </c>
      <c r="GC5" s="104">
        <f t="shared" si="3"/>
        <v>0</v>
      </c>
      <c r="GD5" s="104">
        <f t="shared" si="4"/>
        <v>0</v>
      </c>
      <c r="GE5" s="104">
        <f t="shared" si="5"/>
        <v>0</v>
      </c>
      <c r="GF5" s="104">
        <f t="shared" si="6"/>
        <v>0</v>
      </c>
      <c r="GG5" s="104">
        <f t="shared" si="7"/>
        <v>0</v>
      </c>
      <c r="GH5" s="104">
        <f t="shared" si="8"/>
        <v>0</v>
      </c>
      <c r="GI5" s="104">
        <f t="shared" si="9"/>
        <v>0</v>
      </c>
      <c r="GJ5" s="104">
        <f t="shared" si="10"/>
        <v>0</v>
      </c>
      <c r="GK5" s="104">
        <f t="shared" si="11"/>
        <v>0</v>
      </c>
      <c r="GL5" s="104">
        <f t="shared" si="12"/>
        <v>0</v>
      </c>
      <c r="GM5" s="104">
        <f t="shared" si="13"/>
        <v>0</v>
      </c>
      <c r="GN5" s="104">
        <f t="shared" si="14"/>
        <v>0</v>
      </c>
      <c r="GO5" s="104">
        <f t="shared" si="15"/>
        <v>0</v>
      </c>
      <c r="GP5" s="104">
        <f t="shared" si="16"/>
        <v>0</v>
      </c>
      <c r="GQ5" s="104">
        <f t="shared" si="17"/>
        <v>0</v>
      </c>
      <c r="GR5" s="104">
        <f t="shared" si="18"/>
        <v>0</v>
      </c>
      <c r="GS5" s="104">
        <f t="shared" si="19"/>
        <v>0</v>
      </c>
      <c r="GT5" s="104">
        <f t="shared" si="20"/>
        <v>0</v>
      </c>
      <c r="GU5" s="104">
        <f t="shared" si="21"/>
        <v>0</v>
      </c>
      <c r="GV5" s="104">
        <f t="shared" si="22"/>
        <v>0</v>
      </c>
      <c r="GW5" s="104">
        <f t="shared" si="23"/>
        <v>0</v>
      </c>
      <c r="GX5" s="104">
        <f t="shared" si="24"/>
        <v>0</v>
      </c>
      <c r="GY5" s="35"/>
      <c r="GZ5" s="35"/>
      <c r="HA5" s="104">
        <f t="shared" si="25"/>
        <v>0</v>
      </c>
      <c r="HB5" s="35"/>
      <c r="HC5" s="104">
        <f t="shared" si="26"/>
        <v>0</v>
      </c>
      <c r="HD5" s="104">
        <f t="shared" si="27"/>
        <v>0</v>
      </c>
      <c r="HE5" s="35"/>
      <c r="HF5" s="104">
        <f t="shared" si="28"/>
        <v>0</v>
      </c>
      <c r="HG5" s="104">
        <f t="shared" si="29"/>
        <v>0</v>
      </c>
      <c r="HH5" s="104">
        <f t="shared" si="30"/>
        <v>0</v>
      </c>
      <c r="HI5" s="104">
        <f t="shared" si="31"/>
        <v>0</v>
      </c>
      <c r="HJ5" s="35"/>
      <c r="HK5" s="104">
        <f t="shared" si="32"/>
        <v>0</v>
      </c>
      <c r="HL5" s="35"/>
      <c r="HM5" s="104">
        <f t="shared" si="33"/>
        <v>0</v>
      </c>
      <c r="HN5" s="35"/>
      <c r="HO5" s="104">
        <f t="shared" si="34"/>
        <v>0</v>
      </c>
      <c r="HP5" s="104">
        <f t="shared" si="35"/>
        <v>0</v>
      </c>
      <c r="HQ5" s="104">
        <f t="shared" si="36"/>
        <v>0</v>
      </c>
      <c r="HR5" s="104">
        <f t="shared" si="37"/>
        <v>0</v>
      </c>
      <c r="HS5" s="104">
        <f t="shared" si="38"/>
        <v>0</v>
      </c>
      <c r="HT5" s="35"/>
      <c r="HU5" s="104">
        <f t="shared" si="39"/>
        <v>0</v>
      </c>
      <c r="HV5" s="104">
        <f t="shared" ref="HV5:HV19" si="46">IFERROR(IF($FW5&gt;100,0,$FZ5*FW5/100),0)</f>
        <v>0</v>
      </c>
    </row>
    <row r="6" spans="1:230" s="37" customFormat="1" ht="15" customHeight="1" x14ac:dyDescent="0.3">
      <c r="A6" s="76" t="str" cm="1">
        <f t="array" aca="1" ref="A6" ca="1">INDIRECT(ADDRESS(ROW(),1,4,,"Eingabe_mit_Formel"))</f>
        <v xml:space="preserve">
</v>
      </c>
      <c r="B6" s="55"/>
      <c r="C6" s="55"/>
      <c r="D6" s="55"/>
      <c r="E6" s="55"/>
      <c r="F6" s="55"/>
      <c r="G6" s="55"/>
      <c r="H6" s="55"/>
      <c r="I6" s="55"/>
      <c r="J6" s="55"/>
      <c r="K6" s="55"/>
      <c r="L6" s="55"/>
      <c r="M6" s="55"/>
      <c r="N6" s="55"/>
      <c r="O6" s="55"/>
      <c r="P6" s="55"/>
      <c r="Q6" s="55"/>
      <c r="R6" s="55"/>
      <c r="S6" s="55"/>
      <c r="T6" s="77" t="str" cm="1">
        <f t="array" aca="1" ref="T6" ca="1">INDIRECT(ADDRESS(ROW(),18,4,,"Eingabe_mit_Formel"))</f>
        <v/>
      </c>
      <c r="U6" s="55"/>
      <c r="V6" s="55"/>
      <c r="W6" s="77" t="str" cm="1">
        <f t="array" aca="1" ref="W6" ca="1">INDIRECT(ADDRESS(ROW(),21,4,,"Eingabe_mit_Formel"))</f>
        <v/>
      </c>
      <c r="X6" s="55"/>
      <c r="Y6" s="55"/>
      <c r="Z6" s="77" cm="1">
        <f t="array" aca="1" ref="Z6" ca="1">INDIRECT(ADDRESS(ROW(),24,4,,"Eingabe_mit_Formel"))</f>
        <v>0</v>
      </c>
      <c r="AA6" s="55"/>
      <c r="AB6" s="55"/>
      <c r="AC6" s="77" cm="1">
        <f t="array" aca="1" ref="AC6" ca="1">INDIRECT(ADDRESS(ROW(),27,4,,"Eingabe_mit_Formel"))</f>
        <v>0</v>
      </c>
      <c r="AD6" s="55"/>
      <c r="AE6" s="55"/>
      <c r="AF6" s="72" cm="1">
        <f t="array" aca="1" ref="AF6" ca="1">INDIRECT(ADDRESS(ROW(),30,4,,"Eingabe_mit_Formel"))</f>
        <v>0</v>
      </c>
      <c r="AG6" s="55"/>
      <c r="AH6" s="55"/>
      <c r="AI6" s="72" cm="1">
        <f t="array" aca="1" ref="AI6" ca="1">INDIRECT(ADDRESS(ROW(),33,4,,"Eingabe_mit_Formel"))</f>
        <v>0</v>
      </c>
      <c r="AJ6" s="72" t="str" cm="1">
        <f t="array" aca="1" ref="AJ6" ca="1">INDIRECT(ADDRESS(ROW(),34,4,,"Eingabe_mit_Formel"))</f>
        <v/>
      </c>
      <c r="AK6" s="7"/>
      <c r="AL6" s="7"/>
      <c r="AM6" s="76" t="str" cm="1">
        <f t="array" aca="1" ref="AM6" ca="1">INDIRECT(ADDRESS(ROW(),37,4,,"Eingabe_mit_Formel"))</f>
        <v xml:space="preserve">
</v>
      </c>
      <c r="AN6" s="55"/>
      <c r="AO6" s="55"/>
      <c r="AP6" s="55"/>
      <c r="AQ6" s="7"/>
      <c r="AR6" s="55"/>
      <c r="AS6" s="55"/>
      <c r="AT6" s="55"/>
      <c r="AU6" s="55"/>
      <c r="AV6" s="55"/>
      <c r="AW6" s="7"/>
      <c r="AX6" s="55"/>
      <c r="AY6" s="55"/>
      <c r="AZ6" s="55"/>
      <c r="BA6" s="55"/>
      <c r="BB6" s="55"/>
      <c r="BC6" s="7"/>
      <c r="BD6" s="55"/>
      <c r="BE6" s="55"/>
      <c r="BF6" s="55"/>
      <c r="BG6" s="55"/>
      <c r="BH6" s="55"/>
      <c r="BI6" s="7"/>
      <c r="BJ6" s="55"/>
      <c r="BK6" s="55"/>
      <c r="BL6" s="55"/>
      <c r="BM6" s="55"/>
      <c r="BN6" s="55"/>
      <c r="BO6" s="7"/>
      <c r="BP6" s="55"/>
      <c r="BQ6" s="55"/>
      <c r="BR6" s="55"/>
      <c r="BS6" s="55"/>
      <c r="BT6" s="55"/>
      <c r="BU6" s="7"/>
      <c r="BV6" s="7"/>
      <c r="BW6" s="7"/>
      <c r="BX6" s="56" t="str">
        <f ca="1">Eingabe_mit_Formel!BV6</f>
        <v/>
      </c>
      <c r="BY6" s="72" t="str" cm="1">
        <f t="array" aca="1" ref="BY6" ca="1">INDIRECT(ADDRESS(ROW(),75,4,,"Eingabe_mit_Formel"))</f>
        <v/>
      </c>
      <c r="BZ6" s="55"/>
      <c r="CA6" s="55"/>
      <c r="CB6" s="55"/>
      <c r="CC6" s="72" t="str" cm="1">
        <f t="array" aca="1" ref="CC6" ca="1">INDIRECT(ADDRESS(ROW(),79,4,,"Eingabe_mit_Formel"))</f>
        <v/>
      </c>
      <c r="CD6" s="96"/>
      <c r="CE6" s="72" t="str" cm="1">
        <f t="array" aca="1" ref="CE6" ca="1">INDIRECT(ADDRESS(ROW(),81,4,,"Eingabe_mit_Formel"))</f>
        <v/>
      </c>
      <c r="CF6" s="55"/>
      <c r="CG6" s="55"/>
      <c r="CH6" s="55"/>
      <c r="CI6" s="55"/>
      <c r="CJ6" s="55"/>
      <c r="CK6" s="55"/>
      <c r="CL6" s="55"/>
      <c r="CM6" s="55"/>
      <c r="CN6" s="55"/>
      <c r="CO6" s="55"/>
      <c r="CP6" s="55"/>
      <c r="CQ6" s="55"/>
      <c r="CR6" s="55"/>
      <c r="CS6" s="55"/>
      <c r="CT6" s="55"/>
      <c r="CU6" s="55"/>
      <c r="CV6" s="72" t="str" cm="1">
        <f t="array" aca="1" ref="CV6" ca="1">INDIRECT(ADDRESS(ROW(),107,4,,"Eingabe_mit_Formel"))</f>
        <v/>
      </c>
      <c r="CW6" s="72" t="str" cm="1">
        <f t="array" aca="1" ref="CW6" ca="1">INDIRECT(ADDRESS(ROW(),106,4,,"Eingabe_mit_Formel"))</f>
        <v/>
      </c>
      <c r="CX6" s="72" t="str" cm="1">
        <f t="array" aca="1" ref="CX6" ca="1">INDIRECT(ADDRESS(ROW(),105,4,,"Eingabe_mit_Formel"))</f>
        <v/>
      </c>
      <c r="CY6" s="72" t="str" cm="1">
        <f t="array" aca="1" ref="CY6" ca="1">INDIRECT(ADDRESS(ROW(),104,4,,"Eingabe_mit_Formel"))</f>
        <v/>
      </c>
      <c r="CZ6" s="35"/>
      <c r="DA6" s="35"/>
      <c r="DB6" s="76" t="str" cm="1">
        <f t="array" aca="1" ref="DB6" ca="1">INDIRECT(ADDRESS(ROW(),115,4,,"Eingabe_mit_Formel"))</f>
        <v xml:space="preserve">
</v>
      </c>
      <c r="DC6" s="55"/>
      <c r="DD6" s="55"/>
      <c r="DE6" s="55"/>
      <c r="DF6" s="57"/>
      <c r="DG6" s="35"/>
      <c r="DH6" s="35"/>
      <c r="DI6" s="76" t="str" cm="1">
        <f t="array" aca="1" ref="DI6" ca="1">INDIRECT(ADDRESS(ROW(),124,4,,"Eingabe_mit_Formel"))</f>
        <v xml:space="preserve">
</v>
      </c>
      <c r="DJ6" s="58"/>
      <c r="DK6" s="58"/>
      <c r="DL6" s="58"/>
      <c r="DM6" s="59"/>
      <c r="DN6" s="58"/>
      <c r="DO6" s="59"/>
      <c r="DP6" s="58"/>
      <c r="DQ6" s="59"/>
      <c r="DR6" s="58"/>
      <c r="DS6" s="59"/>
      <c r="DT6" s="58"/>
      <c r="DU6" s="35"/>
      <c r="DV6" s="35"/>
      <c r="DW6" s="55"/>
      <c r="DX6" s="55"/>
      <c r="DY6" s="76">
        <f t="shared" si="40"/>
        <v>0</v>
      </c>
      <c r="DZ6" s="55"/>
      <c r="EA6" s="55"/>
      <c r="EB6" s="55"/>
      <c r="EC6" s="55"/>
      <c r="ED6" s="55"/>
      <c r="EE6" s="55"/>
      <c r="EF6" s="55"/>
      <c r="EG6" s="104">
        <v>0</v>
      </c>
      <c r="EH6" s="104">
        <v>0</v>
      </c>
      <c r="EI6" s="55"/>
      <c r="EJ6" s="55"/>
      <c r="EK6" s="55"/>
      <c r="EL6" s="55"/>
      <c r="EM6" s="55"/>
      <c r="EN6" s="55"/>
      <c r="EO6" s="55"/>
      <c r="EP6" s="55"/>
      <c r="EQ6" s="55"/>
      <c r="ER6" s="55"/>
      <c r="ES6" s="55"/>
      <c r="ET6" s="55"/>
      <c r="EU6" s="55"/>
      <c r="EV6" s="55"/>
      <c r="EW6" s="55"/>
      <c r="EX6" s="35"/>
      <c r="EY6" s="76">
        <f t="shared" si="41"/>
        <v>0</v>
      </c>
      <c r="EZ6" s="55"/>
      <c r="FA6" s="55"/>
      <c r="FB6" s="55"/>
      <c r="FC6" s="55"/>
      <c r="FD6" s="55"/>
      <c r="FE6" s="55"/>
      <c r="FF6" s="72">
        <f t="shared" si="42"/>
        <v>100</v>
      </c>
      <c r="FG6" s="55"/>
      <c r="FH6" s="55"/>
      <c r="FI6" s="35"/>
      <c r="FJ6" s="76">
        <f t="shared" si="43"/>
        <v>0</v>
      </c>
      <c r="FK6" s="55"/>
      <c r="FL6" s="55"/>
      <c r="FM6" s="55"/>
      <c r="FN6" s="55"/>
      <c r="FO6" s="55"/>
      <c r="FP6" s="55"/>
      <c r="FQ6" s="55"/>
      <c r="FR6" s="55"/>
      <c r="FS6" s="55"/>
      <c r="FT6" s="36"/>
      <c r="FU6" s="76"/>
      <c r="FV6" s="55"/>
      <c r="FW6" s="55"/>
      <c r="FX6" s="35"/>
      <c r="FY6" s="104" t="str">
        <f t="shared" si="44"/>
        <v/>
      </c>
      <c r="FZ6" s="104">
        <f t="shared" si="45"/>
        <v>0</v>
      </c>
      <c r="GA6" s="104">
        <f t="shared" si="1"/>
        <v>0</v>
      </c>
      <c r="GB6" s="104">
        <f t="shared" si="2"/>
        <v>0</v>
      </c>
      <c r="GC6" s="104">
        <f t="shared" si="3"/>
        <v>0</v>
      </c>
      <c r="GD6" s="104">
        <f t="shared" si="4"/>
        <v>0</v>
      </c>
      <c r="GE6" s="104">
        <f t="shared" si="5"/>
        <v>0</v>
      </c>
      <c r="GF6" s="104">
        <f t="shared" si="6"/>
        <v>0</v>
      </c>
      <c r="GG6" s="104">
        <f t="shared" si="7"/>
        <v>0</v>
      </c>
      <c r="GH6" s="104">
        <f t="shared" si="8"/>
        <v>0</v>
      </c>
      <c r="GI6" s="104">
        <f t="shared" si="9"/>
        <v>0</v>
      </c>
      <c r="GJ6" s="104">
        <f t="shared" si="10"/>
        <v>0</v>
      </c>
      <c r="GK6" s="104">
        <f t="shared" si="11"/>
        <v>0</v>
      </c>
      <c r="GL6" s="104">
        <f t="shared" si="12"/>
        <v>0</v>
      </c>
      <c r="GM6" s="104">
        <f t="shared" si="13"/>
        <v>0</v>
      </c>
      <c r="GN6" s="104">
        <f t="shared" si="14"/>
        <v>0</v>
      </c>
      <c r="GO6" s="104">
        <f t="shared" si="15"/>
        <v>0</v>
      </c>
      <c r="GP6" s="104">
        <f t="shared" si="16"/>
        <v>0</v>
      </c>
      <c r="GQ6" s="104">
        <f t="shared" si="17"/>
        <v>0</v>
      </c>
      <c r="GR6" s="104">
        <f t="shared" si="18"/>
        <v>0</v>
      </c>
      <c r="GS6" s="104">
        <f t="shared" si="19"/>
        <v>0</v>
      </c>
      <c r="GT6" s="104">
        <f t="shared" si="20"/>
        <v>0</v>
      </c>
      <c r="GU6" s="104">
        <f t="shared" si="21"/>
        <v>0</v>
      </c>
      <c r="GV6" s="104">
        <f t="shared" si="22"/>
        <v>0</v>
      </c>
      <c r="GW6" s="104">
        <f t="shared" si="23"/>
        <v>0</v>
      </c>
      <c r="GX6" s="104">
        <f t="shared" si="24"/>
        <v>0</v>
      </c>
      <c r="GY6" s="35"/>
      <c r="GZ6" s="35"/>
      <c r="HA6" s="104">
        <f t="shared" si="25"/>
        <v>0</v>
      </c>
      <c r="HB6" s="35"/>
      <c r="HC6" s="104">
        <f t="shared" si="26"/>
        <v>0</v>
      </c>
      <c r="HD6" s="104">
        <f t="shared" si="27"/>
        <v>0</v>
      </c>
      <c r="HE6" s="35"/>
      <c r="HF6" s="104">
        <f t="shared" si="28"/>
        <v>0</v>
      </c>
      <c r="HG6" s="104">
        <f t="shared" si="29"/>
        <v>0</v>
      </c>
      <c r="HH6" s="104">
        <f t="shared" si="30"/>
        <v>0</v>
      </c>
      <c r="HI6" s="104">
        <f t="shared" si="31"/>
        <v>0</v>
      </c>
      <c r="HJ6" s="35"/>
      <c r="HK6" s="104">
        <f t="shared" si="32"/>
        <v>0</v>
      </c>
      <c r="HL6" s="35"/>
      <c r="HM6" s="104">
        <f t="shared" si="33"/>
        <v>0</v>
      </c>
      <c r="HN6" s="35"/>
      <c r="HO6" s="104">
        <f t="shared" si="34"/>
        <v>0</v>
      </c>
      <c r="HP6" s="104">
        <f t="shared" si="35"/>
        <v>0</v>
      </c>
      <c r="HQ6" s="104">
        <f t="shared" si="36"/>
        <v>0</v>
      </c>
      <c r="HR6" s="104">
        <f t="shared" si="37"/>
        <v>0</v>
      </c>
      <c r="HS6" s="104">
        <f t="shared" si="38"/>
        <v>0</v>
      </c>
      <c r="HT6" s="35"/>
      <c r="HU6" s="104">
        <f t="shared" si="39"/>
        <v>0</v>
      </c>
      <c r="HV6" s="104">
        <f t="shared" si="46"/>
        <v>0</v>
      </c>
    </row>
    <row r="7" spans="1:230" s="37" customFormat="1" ht="15" customHeight="1" x14ac:dyDescent="0.3">
      <c r="A7" s="76" t="str" cm="1">
        <f t="array" aca="1" ref="A7" ca="1">INDIRECT(ADDRESS(ROW(),1,4,,"Eingabe_mit_Formel"))</f>
        <v xml:space="preserve">
</v>
      </c>
      <c r="B7" s="55"/>
      <c r="C7" s="55"/>
      <c r="D7" s="55"/>
      <c r="E7" s="55"/>
      <c r="F7" s="55"/>
      <c r="G7" s="55"/>
      <c r="H7" s="55"/>
      <c r="I7" s="55"/>
      <c r="J7" s="55"/>
      <c r="K7" s="55"/>
      <c r="L7" s="55"/>
      <c r="M7" s="55"/>
      <c r="N7" s="55"/>
      <c r="O7" s="55"/>
      <c r="P7" s="55"/>
      <c r="Q7" s="55"/>
      <c r="R7" s="55"/>
      <c r="S7" s="55"/>
      <c r="T7" s="77" t="str" cm="1">
        <f t="array" aca="1" ref="T7" ca="1">INDIRECT(ADDRESS(ROW(),18,4,,"Eingabe_mit_Formel"))</f>
        <v/>
      </c>
      <c r="U7" s="55"/>
      <c r="V7" s="55"/>
      <c r="W7" s="77" t="str" cm="1">
        <f t="array" aca="1" ref="W7" ca="1">INDIRECT(ADDRESS(ROW(),21,4,,"Eingabe_mit_Formel"))</f>
        <v/>
      </c>
      <c r="X7" s="55"/>
      <c r="Y7" s="55"/>
      <c r="Z7" s="77" cm="1">
        <f t="array" aca="1" ref="Z7" ca="1">INDIRECT(ADDRESS(ROW(),24,4,,"Eingabe_mit_Formel"))</f>
        <v>0</v>
      </c>
      <c r="AA7" s="55"/>
      <c r="AB7" s="55"/>
      <c r="AC7" s="77" cm="1">
        <f t="array" aca="1" ref="AC7" ca="1">INDIRECT(ADDRESS(ROW(),27,4,,"Eingabe_mit_Formel"))</f>
        <v>0</v>
      </c>
      <c r="AD7" s="55"/>
      <c r="AE7" s="55"/>
      <c r="AF7" s="72" cm="1">
        <f t="array" aca="1" ref="AF7" ca="1">INDIRECT(ADDRESS(ROW(),30,4,,"Eingabe_mit_Formel"))</f>
        <v>0</v>
      </c>
      <c r="AG7" s="55"/>
      <c r="AH7" s="55"/>
      <c r="AI7" s="72" cm="1">
        <f t="array" aca="1" ref="AI7" ca="1">INDIRECT(ADDRESS(ROW(),33,4,,"Eingabe_mit_Formel"))</f>
        <v>0</v>
      </c>
      <c r="AJ7" s="72" t="str" cm="1">
        <f t="array" aca="1" ref="AJ7" ca="1">INDIRECT(ADDRESS(ROW(),34,4,,"Eingabe_mit_Formel"))</f>
        <v/>
      </c>
      <c r="AK7" s="7"/>
      <c r="AL7" s="7"/>
      <c r="AM7" s="76" t="str" cm="1">
        <f t="array" aca="1" ref="AM7" ca="1">INDIRECT(ADDRESS(ROW(),37,4,,"Eingabe_mit_Formel"))</f>
        <v xml:space="preserve">
</v>
      </c>
      <c r="AN7" s="55"/>
      <c r="AO7" s="55"/>
      <c r="AP7" s="55"/>
      <c r="AQ7" s="7"/>
      <c r="AR7" s="55"/>
      <c r="AS7" s="55"/>
      <c r="AT7" s="55"/>
      <c r="AU7" s="55"/>
      <c r="AV7" s="55"/>
      <c r="AW7" s="7"/>
      <c r="AX7" s="55"/>
      <c r="AY7" s="55"/>
      <c r="AZ7" s="55"/>
      <c r="BA7" s="55"/>
      <c r="BB7" s="55"/>
      <c r="BC7" s="7"/>
      <c r="BD7" s="55"/>
      <c r="BE7" s="55"/>
      <c r="BF7" s="55"/>
      <c r="BG7" s="55"/>
      <c r="BH7" s="55"/>
      <c r="BI7" s="7"/>
      <c r="BJ7" s="55"/>
      <c r="BK7" s="55"/>
      <c r="BL7" s="55"/>
      <c r="BM7" s="55"/>
      <c r="BN7" s="55"/>
      <c r="BO7" s="7"/>
      <c r="BP7" s="55"/>
      <c r="BQ7" s="55"/>
      <c r="BR7" s="55"/>
      <c r="BS7" s="55"/>
      <c r="BT7" s="55"/>
      <c r="BU7" s="7"/>
      <c r="BV7" s="7"/>
      <c r="BW7" s="7"/>
      <c r="BX7" s="56" t="str">
        <f ca="1">Eingabe_mit_Formel!BV7</f>
        <v/>
      </c>
      <c r="BY7" s="72" t="str" cm="1">
        <f t="array" aca="1" ref="BY7" ca="1">INDIRECT(ADDRESS(ROW(),75,4,,"Eingabe_mit_Formel"))</f>
        <v/>
      </c>
      <c r="BZ7" s="55"/>
      <c r="CA7" s="55"/>
      <c r="CB7" s="55"/>
      <c r="CC7" s="72" t="str" cm="1">
        <f t="array" aca="1" ref="CC7" ca="1">INDIRECT(ADDRESS(ROW(),79,4,,"Eingabe_mit_Formel"))</f>
        <v/>
      </c>
      <c r="CD7" s="96"/>
      <c r="CE7" s="72" t="str" cm="1">
        <f t="array" aca="1" ref="CE7" ca="1">INDIRECT(ADDRESS(ROW(),81,4,,"Eingabe_mit_Formel"))</f>
        <v/>
      </c>
      <c r="CF7" s="55"/>
      <c r="CG7" s="55"/>
      <c r="CH7" s="55"/>
      <c r="CI7" s="55"/>
      <c r="CJ7" s="55"/>
      <c r="CK7" s="55"/>
      <c r="CL7" s="55"/>
      <c r="CM7" s="55"/>
      <c r="CN7" s="55"/>
      <c r="CO7" s="55"/>
      <c r="CP7" s="55"/>
      <c r="CQ7" s="55"/>
      <c r="CR7" s="55"/>
      <c r="CS7" s="55"/>
      <c r="CT7" s="55"/>
      <c r="CU7" s="55"/>
      <c r="CV7" s="72" t="str" cm="1">
        <f t="array" aca="1" ref="CV7" ca="1">INDIRECT(ADDRESS(ROW(),107,4,,"Eingabe_mit_Formel"))</f>
        <v/>
      </c>
      <c r="CW7" s="72" t="str" cm="1">
        <f t="array" aca="1" ref="CW7" ca="1">INDIRECT(ADDRESS(ROW(),106,4,,"Eingabe_mit_Formel"))</f>
        <v/>
      </c>
      <c r="CX7" s="72" t="str" cm="1">
        <f t="array" aca="1" ref="CX7" ca="1">INDIRECT(ADDRESS(ROW(),105,4,,"Eingabe_mit_Formel"))</f>
        <v/>
      </c>
      <c r="CY7" s="72" t="str" cm="1">
        <f t="array" aca="1" ref="CY7" ca="1">INDIRECT(ADDRESS(ROW(),104,4,,"Eingabe_mit_Formel"))</f>
        <v/>
      </c>
      <c r="CZ7" s="35"/>
      <c r="DA7" s="35"/>
      <c r="DB7" s="76" t="str" cm="1">
        <f t="array" aca="1" ref="DB7" ca="1">INDIRECT(ADDRESS(ROW(),115,4,,"Eingabe_mit_Formel"))</f>
        <v xml:space="preserve">
</v>
      </c>
      <c r="DC7" s="55"/>
      <c r="DD7" s="55"/>
      <c r="DE7" s="55"/>
      <c r="DF7" s="57"/>
      <c r="DG7" s="35"/>
      <c r="DH7" s="35"/>
      <c r="DI7" s="76" t="str" cm="1">
        <f t="array" aca="1" ref="DI7" ca="1">INDIRECT(ADDRESS(ROW(),124,4,,"Eingabe_mit_Formel"))</f>
        <v xml:space="preserve">
</v>
      </c>
      <c r="DJ7" s="58"/>
      <c r="DK7" s="58"/>
      <c r="DL7" s="58"/>
      <c r="DM7" s="59"/>
      <c r="DN7" s="58"/>
      <c r="DO7" s="59"/>
      <c r="DP7" s="58"/>
      <c r="DQ7" s="59"/>
      <c r="DR7" s="58"/>
      <c r="DS7" s="59"/>
      <c r="DT7" s="58"/>
      <c r="DU7" s="35"/>
      <c r="DV7" s="35"/>
      <c r="DW7" s="55"/>
      <c r="DX7" s="55"/>
      <c r="DY7" s="76">
        <f t="shared" si="40"/>
        <v>0</v>
      </c>
      <c r="DZ7" s="55"/>
      <c r="EA7" s="55"/>
      <c r="EB7" s="55"/>
      <c r="EC7" s="55"/>
      <c r="ED7" s="55"/>
      <c r="EE7" s="55"/>
      <c r="EF7" s="55"/>
      <c r="EG7" s="104">
        <v>0</v>
      </c>
      <c r="EH7" s="104">
        <v>0</v>
      </c>
      <c r="EI7" s="55"/>
      <c r="EJ7" s="55"/>
      <c r="EK7" s="55"/>
      <c r="EL7" s="55"/>
      <c r="EM7" s="55"/>
      <c r="EN7" s="55"/>
      <c r="EO7" s="55"/>
      <c r="EP7" s="55"/>
      <c r="EQ7" s="55"/>
      <c r="ER7" s="55"/>
      <c r="ES7" s="55"/>
      <c r="ET7" s="55"/>
      <c r="EU7" s="55"/>
      <c r="EV7" s="55"/>
      <c r="EW7" s="55"/>
      <c r="EX7" s="35"/>
      <c r="EY7" s="76">
        <f t="shared" si="41"/>
        <v>0</v>
      </c>
      <c r="EZ7" s="55"/>
      <c r="FA7" s="55"/>
      <c r="FB7" s="55"/>
      <c r="FC7" s="55"/>
      <c r="FD7" s="55"/>
      <c r="FE7" s="55"/>
      <c r="FF7" s="72">
        <f t="shared" si="42"/>
        <v>100</v>
      </c>
      <c r="FG7" s="55"/>
      <c r="FH7" s="55"/>
      <c r="FI7" s="35"/>
      <c r="FJ7" s="76">
        <f t="shared" si="43"/>
        <v>0</v>
      </c>
      <c r="FK7" s="55"/>
      <c r="FL7" s="55"/>
      <c r="FM7" s="55"/>
      <c r="FN7" s="55"/>
      <c r="FO7" s="55"/>
      <c r="FP7" s="55"/>
      <c r="FQ7" s="55"/>
      <c r="FR7" s="55"/>
      <c r="FS7" s="55"/>
      <c r="FT7" s="35"/>
      <c r="FU7" s="76"/>
      <c r="FV7" s="55"/>
      <c r="FW7" s="55"/>
      <c r="FX7" s="35"/>
      <c r="FY7" s="104" t="str">
        <f t="shared" si="44"/>
        <v/>
      </c>
      <c r="FZ7" s="104">
        <f t="shared" si="45"/>
        <v>0</v>
      </c>
      <c r="GA7" s="104">
        <f t="shared" si="1"/>
        <v>0</v>
      </c>
      <c r="GB7" s="104">
        <f t="shared" si="2"/>
        <v>0</v>
      </c>
      <c r="GC7" s="104">
        <f t="shared" si="3"/>
        <v>0</v>
      </c>
      <c r="GD7" s="104">
        <f t="shared" si="4"/>
        <v>0</v>
      </c>
      <c r="GE7" s="104">
        <f t="shared" si="5"/>
        <v>0</v>
      </c>
      <c r="GF7" s="104">
        <f t="shared" si="6"/>
        <v>0</v>
      </c>
      <c r="GG7" s="104">
        <f t="shared" si="7"/>
        <v>0</v>
      </c>
      <c r="GH7" s="104">
        <f t="shared" si="8"/>
        <v>0</v>
      </c>
      <c r="GI7" s="104">
        <f t="shared" si="9"/>
        <v>0</v>
      </c>
      <c r="GJ7" s="104">
        <f t="shared" si="10"/>
        <v>0</v>
      </c>
      <c r="GK7" s="104">
        <f t="shared" si="11"/>
        <v>0</v>
      </c>
      <c r="GL7" s="104">
        <f t="shared" si="12"/>
        <v>0</v>
      </c>
      <c r="GM7" s="104">
        <f t="shared" si="13"/>
        <v>0</v>
      </c>
      <c r="GN7" s="104">
        <f t="shared" si="14"/>
        <v>0</v>
      </c>
      <c r="GO7" s="104">
        <f t="shared" si="15"/>
        <v>0</v>
      </c>
      <c r="GP7" s="104">
        <f t="shared" si="16"/>
        <v>0</v>
      </c>
      <c r="GQ7" s="104">
        <f t="shared" si="17"/>
        <v>0</v>
      </c>
      <c r="GR7" s="104">
        <f t="shared" si="18"/>
        <v>0</v>
      </c>
      <c r="GS7" s="104">
        <f t="shared" si="19"/>
        <v>0</v>
      </c>
      <c r="GT7" s="104">
        <f t="shared" si="20"/>
        <v>0</v>
      </c>
      <c r="GU7" s="104">
        <f t="shared" si="21"/>
        <v>0</v>
      </c>
      <c r="GV7" s="104">
        <f t="shared" si="22"/>
        <v>0</v>
      </c>
      <c r="GW7" s="104">
        <f t="shared" si="23"/>
        <v>0</v>
      </c>
      <c r="GX7" s="104">
        <f t="shared" si="24"/>
        <v>0</v>
      </c>
      <c r="GY7" s="35"/>
      <c r="GZ7" s="35"/>
      <c r="HA7" s="104">
        <f t="shared" si="25"/>
        <v>0</v>
      </c>
      <c r="HB7" s="35"/>
      <c r="HC7" s="104">
        <f t="shared" si="26"/>
        <v>0</v>
      </c>
      <c r="HD7" s="104">
        <f t="shared" si="27"/>
        <v>0</v>
      </c>
      <c r="HE7" s="35"/>
      <c r="HF7" s="104">
        <f t="shared" si="28"/>
        <v>0</v>
      </c>
      <c r="HG7" s="104">
        <f t="shared" si="29"/>
        <v>0</v>
      </c>
      <c r="HH7" s="104">
        <f t="shared" si="30"/>
        <v>0</v>
      </c>
      <c r="HI7" s="104">
        <f t="shared" si="31"/>
        <v>0</v>
      </c>
      <c r="HJ7" s="35"/>
      <c r="HK7" s="104">
        <f t="shared" si="32"/>
        <v>0</v>
      </c>
      <c r="HL7" s="35"/>
      <c r="HM7" s="104">
        <f t="shared" si="33"/>
        <v>0</v>
      </c>
      <c r="HN7" s="35"/>
      <c r="HO7" s="104">
        <f t="shared" si="34"/>
        <v>0</v>
      </c>
      <c r="HP7" s="104">
        <f t="shared" si="35"/>
        <v>0</v>
      </c>
      <c r="HQ7" s="104">
        <f t="shared" si="36"/>
        <v>0</v>
      </c>
      <c r="HR7" s="104">
        <f t="shared" si="37"/>
        <v>0</v>
      </c>
      <c r="HS7" s="104">
        <f t="shared" si="38"/>
        <v>0</v>
      </c>
      <c r="HT7" s="35"/>
      <c r="HU7" s="104">
        <f t="shared" si="39"/>
        <v>0</v>
      </c>
      <c r="HV7" s="104">
        <f t="shared" si="46"/>
        <v>0</v>
      </c>
    </row>
    <row r="8" spans="1:230" s="37" customFormat="1" ht="16.5" customHeight="1" x14ac:dyDescent="0.3">
      <c r="A8" s="76" t="str" cm="1">
        <f t="array" aca="1" ref="A8" ca="1">INDIRECT(ADDRESS(ROW(),1,4,,"Eingabe_mit_Formel"))</f>
        <v xml:space="preserve">
</v>
      </c>
      <c r="B8" s="55"/>
      <c r="C8" s="55"/>
      <c r="D8" s="55"/>
      <c r="E8" s="55"/>
      <c r="F8" s="55"/>
      <c r="G8" s="55"/>
      <c r="H8" s="55"/>
      <c r="I8" s="55"/>
      <c r="J8" s="55"/>
      <c r="K8" s="55"/>
      <c r="L8" s="55"/>
      <c r="M8" s="55"/>
      <c r="N8" s="55"/>
      <c r="O8" s="55"/>
      <c r="P8" s="55"/>
      <c r="Q8" s="55"/>
      <c r="R8" s="55"/>
      <c r="S8" s="55"/>
      <c r="T8" s="77" t="str" cm="1">
        <f t="array" aca="1" ref="T8" ca="1">INDIRECT(ADDRESS(ROW(),18,4,,"Eingabe_mit_Formel"))</f>
        <v/>
      </c>
      <c r="U8" s="55"/>
      <c r="V8" s="55"/>
      <c r="W8" s="77" t="str" cm="1">
        <f t="array" aca="1" ref="W8" ca="1">INDIRECT(ADDRESS(ROW(),21,4,,"Eingabe_mit_Formel"))</f>
        <v/>
      </c>
      <c r="X8" s="55"/>
      <c r="Y8" s="55"/>
      <c r="Z8" s="77" cm="1">
        <f t="array" aca="1" ref="Z8" ca="1">INDIRECT(ADDRESS(ROW(),24,4,,"Eingabe_mit_Formel"))</f>
        <v>0</v>
      </c>
      <c r="AA8" s="55"/>
      <c r="AB8" s="55"/>
      <c r="AC8" s="77" cm="1">
        <f t="array" aca="1" ref="AC8" ca="1">INDIRECT(ADDRESS(ROW(),27,4,,"Eingabe_mit_Formel"))</f>
        <v>0</v>
      </c>
      <c r="AD8" s="55"/>
      <c r="AE8" s="55"/>
      <c r="AF8" s="72" cm="1">
        <f t="array" aca="1" ref="AF8" ca="1">INDIRECT(ADDRESS(ROW(),30,4,,"Eingabe_mit_Formel"))</f>
        <v>0</v>
      </c>
      <c r="AG8" s="55"/>
      <c r="AH8" s="55"/>
      <c r="AI8" s="72" cm="1">
        <f t="array" aca="1" ref="AI8" ca="1">INDIRECT(ADDRESS(ROW(),33,4,,"Eingabe_mit_Formel"))</f>
        <v>0</v>
      </c>
      <c r="AJ8" s="72" t="str" cm="1">
        <f t="array" aca="1" ref="AJ8" ca="1">INDIRECT(ADDRESS(ROW(),34,4,,"Eingabe_mit_Formel"))</f>
        <v/>
      </c>
      <c r="AK8" s="7"/>
      <c r="AL8" s="7"/>
      <c r="AM8" s="76" t="str" cm="1">
        <f t="array" aca="1" ref="AM8" ca="1">INDIRECT(ADDRESS(ROW(),37,4,,"Eingabe_mit_Formel"))</f>
        <v xml:space="preserve">
</v>
      </c>
      <c r="AN8" s="55"/>
      <c r="AO8" s="55"/>
      <c r="AP8" s="55"/>
      <c r="AQ8" s="7"/>
      <c r="AR8" s="55"/>
      <c r="AS8" s="55"/>
      <c r="AT8" s="55"/>
      <c r="AU8" s="55"/>
      <c r="AV8" s="55"/>
      <c r="AW8" s="7"/>
      <c r="AX8" s="55"/>
      <c r="AY8" s="55"/>
      <c r="AZ8" s="55"/>
      <c r="BA8" s="55"/>
      <c r="BB8" s="55"/>
      <c r="BC8" s="7"/>
      <c r="BD8" s="55"/>
      <c r="BE8" s="55"/>
      <c r="BF8" s="55"/>
      <c r="BG8" s="55"/>
      <c r="BH8" s="55"/>
      <c r="BI8" s="7"/>
      <c r="BJ8" s="55"/>
      <c r="BK8" s="55"/>
      <c r="BL8" s="55"/>
      <c r="BM8" s="55"/>
      <c r="BN8" s="55"/>
      <c r="BO8" s="7"/>
      <c r="BP8" s="55"/>
      <c r="BQ8" s="55"/>
      <c r="BR8" s="55"/>
      <c r="BS8" s="55"/>
      <c r="BT8" s="55"/>
      <c r="BU8" s="7"/>
      <c r="BV8" s="7"/>
      <c r="BW8" s="7"/>
      <c r="BX8" s="56"/>
      <c r="BY8" s="72" t="str" cm="1">
        <f t="array" aca="1" ref="BY8" ca="1">INDIRECT(ADDRESS(ROW(),75,4,,"Eingabe_mit_Formel"))</f>
        <v/>
      </c>
      <c r="BZ8" s="55"/>
      <c r="CA8" s="55"/>
      <c r="CB8" s="55"/>
      <c r="CC8" s="72" t="str" cm="1">
        <f t="array" aca="1" ref="CC8" ca="1">INDIRECT(ADDRESS(ROW(),79,4,,"Eingabe_mit_Formel"))</f>
        <v/>
      </c>
      <c r="CD8" s="96"/>
      <c r="CE8" s="72" t="str" cm="1">
        <f t="array" aca="1" ref="CE8" ca="1">INDIRECT(ADDRESS(ROW(),81,4,,"Eingabe_mit_Formel"))</f>
        <v/>
      </c>
      <c r="CF8" s="55"/>
      <c r="CG8" s="55"/>
      <c r="CH8" s="55"/>
      <c r="CI8" s="55"/>
      <c r="CJ8" s="55"/>
      <c r="CK8" s="55"/>
      <c r="CL8" s="55"/>
      <c r="CM8" s="55"/>
      <c r="CN8" s="55"/>
      <c r="CO8" s="55"/>
      <c r="CP8" s="55"/>
      <c r="CQ8" s="55"/>
      <c r="CR8" s="55"/>
      <c r="CS8" s="55"/>
      <c r="CT8" s="55"/>
      <c r="CU8" s="55"/>
      <c r="CV8" s="72" t="str" cm="1">
        <f t="array" aca="1" ref="CV8" ca="1">INDIRECT(ADDRESS(ROW(),107,4,,"Eingabe_mit_Formel"))</f>
        <v/>
      </c>
      <c r="CW8" s="72" t="str" cm="1">
        <f t="array" aca="1" ref="CW8" ca="1">INDIRECT(ADDRESS(ROW(),106,4,,"Eingabe_mit_Formel"))</f>
        <v/>
      </c>
      <c r="CX8" s="72" t="str" cm="1">
        <f t="array" aca="1" ref="CX8" ca="1">INDIRECT(ADDRESS(ROW(),105,4,,"Eingabe_mit_Formel"))</f>
        <v/>
      </c>
      <c r="CY8" s="72" t="str" cm="1">
        <f t="array" aca="1" ref="CY8" ca="1">INDIRECT(ADDRESS(ROW(),104,4,,"Eingabe_mit_Formel"))</f>
        <v/>
      </c>
      <c r="CZ8" s="1"/>
      <c r="DA8" s="1"/>
      <c r="DB8" s="76" t="str" cm="1">
        <f t="array" aca="1" ref="DB8" ca="1">INDIRECT(ADDRESS(ROW(),115,4,,"Eingabe_mit_Formel"))</f>
        <v xml:space="preserve">
</v>
      </c>
      <c r="DC8" s="55"/>
      <c r="DD8" s="55"/>
      <c r="DE8" s="55"/>
      <c r="DF8" s="57"/>
      <c r="DG8" s="46"/>
      <c r="DH8" s="46"/>
      <c r="DI8" s="76" t="str" cm="1">
        <f t="array" aca="1" ref="DI8" ca="1">INDIRECT(ADDRESS(ROW(),124,4,,"Eingabe_mit_Formel"))</f>
        <v xml:space="preserve">
</v>
      </c>
      <c r="DJ8" s="58"/>
      <c r="DK8" s="58"/>
      <c r="DL8" s="58"/>
      <c r="DM8" s="59"/>
      <c r="DN8" s="59"/>
      <c r="DO8" s="59"/>
      <c r="DP8" s="58"/>
      <c r="DQ8" s="59"/>
      <c r="DR8" s="58"/>
      <c r="DS8" s="59"/>
      <c r="DT8" s="58"/>
      <c r="DU8" s="35"/>
      <c r="DV8" s="35"/>
      <c r="DW8" s="55"/>
      <c r="DX8" s="55"/>
      <c r="DY8" s="76">
        <f t="shared" si="40"/>
        <v>0</v>
      </c>
      <c r="DZ8" s="55"/>
      <c r="EA8" s="55"/>
      <c r="EB8" s="55"/>
      <c r="EC8" s="55"/>
      <c r="ED8" s="55"/>
      <c r="EE8" s="55"/>
      <c r="EF8" s="55"/>
      <c r="EG8" s="104">
        <v>0</v>
      </c>
      <c r="EH8" s="104">
        <v>0</v>
      </c>
      <c r="EI8" s="55"/>
      <c r="EJ8" s="55"/>
      <c r="EK8" s="55"/>
      <c r="EL8" s="55"/>
      <c r="EM8" s="55"/>
      <c r="EN8" s="55"/>
      <c r="EO8" s="55"/>
      <c r="EP8" s="55"/>
      <c r="EQ8" s="55"/>
      <c r="ER8" s="55"/>
      <c r="ES8" s="55"/>
      <c r="ET8" s="55"/>
      <c r="EU8" s="55"/>
      <c r="EV8" s="55"/>
      <c r="EW8" s="55"/>
      <c r="EX8" s="35"/>
      <c r="EY8" s="76">
        <f t="shared" si="41"/>
        <v>0</v>
      </c>
      <c r="EZ8" s="55"/>
      <c r="FA8" s="55"/>
      <c r="FB8" s="55"/>
      <c r="FC8" s="55"/>
      <c r="FD8" s="55"/>
      <c r="FE8" s="55"/>
      <c r="FF8" s="72">
        <f t="shared" si="42"/>
        <v>100</v>
      </c>
      <c r="FG8" s="55"/>
      <c r="FH8" s="55"/>
      <c r="FI8" s="35"/>
      <c r="FJ8" s="76">
        <f t="shared" si="43"/>
        <v>0</v>
      </c>
      <c r="FK8" s="55"/>
      <c r="FL8" s="55"/>
      <c r="FM8" s="55"/>
      <c r="FN8" s="55"/>
      <c r="FO8" s="55"/>
      <c r="FP8" s="55"/>
      <c r="FQ8" s="55"/>
      <c r="FR8" s="55"/>
      <c r="FS8" s="55"/>
      <c r="FT8" s="35"/>
      <c r="FU8" s="76"/>
      <c r="FV8" s="55"/>
      <c r="FW8" s="55"/>
      <c r="FX8" s="35"/>
      <c r="FY8" s="104" t="str">
        <f t="shared" si="44"/>
        <v/>
      </c>
      <c r="FZ8" s="104">
        <f t="shared" si="45"/>
        <v>0</v>
      </c>
      <c r="GA8" s="104">
        <f t="shared" si="1"/>
        <v>0</v>
      </c>
      <c r="GB8" s="104">
        <f t="shared" si="2"/>
        <v>0</v>
      </c>
      <c r="GC8" s="104">
        <f t="shared" si="3"/>
        <v>0</v>
      </c>
      <c r="GD8" s="104">
        <f t="shared" si="4"/>
        <v>0</v>
      </c>
      <c r="GE8" s="104">
        <f t="shared" si="5"/>
        <v>0</v>
      </c>
      <c r="GF8" s="104">
        <f t="shared" si="6"/>
        <v>0</v>
      </c>
      <c r="GG8" s="104">
        <f t="shared" si="7"/>
        <v>0</v>
      </c>
      <c r="GH8" s="104">
        <f t="shared" si="8"/>
        <v>0</v>
      </c>
      <c r="GI8" s="104">
        <f t="shared" si="9"/>
        <v>0</v>
      </c>
      <c r="GJ8" s="104">
        <f t="shared" si="10"/>
        <v>0</v>
      </c>
      <c r="GK8" s="104">
        <f t="shared" si="11"/>
        <v>0</v>
      </c>
      <c r="GL8" s="104">
        <f t="shared" si="12"/>
        <v>0</v>
      </c>
      <c r="GM8" s="104">
        <f t="shared" si="13"/>
        <v>0</v>
      </c>
      <c r="GN8" s="104">
        <f t="shared" si="14"/>
        <v>0</v>
      </c>
      <c r="GO8" s="104">
        <f t="shared" si="15"/>
        <v>0</v>
      </c>
      <c r="GP8" s="104">
        <f t="shared" si="16"/>
        <v>0</v>
      </c>
      <c r="GQ8" s="104">
        <f t="shared" si="17"/>
        <v>0</v>
      </c>
      <c r="GR8" s="104">
        <f t="shared" si="18"/>
        <v>0</v>
      </c>
      <c r="GS8" s="104">
        <f t="shared" si="19"/>
        <v>0</v>
      </c>
      <c r="GT8" s="104">
        <f t="shared" si="20"/>
        <v>0</v>
      </c>
      <c r="GU8" s="104">
        <f t="shared" si="21"/>
        <v>0</v>
      </c>
      <c r="GV8" s="104">
        <f t="shared" si="22"/>
        <v>0</v>
      </c>
      <c r="GW8" s="104">
        <f t="shared" si="23"/>
        <v>0</v>
      </c>
      <c r="GX8" s="104">
        <f t="shared" si="24"/>
        <v>0</v>
      </c>
      <c r="GY8" s="35"/>
      <c r="GZ8" s="35"/>
      <c r="HA8" s="104">
        <f t="shared" si="25"/>
        <v>0</v>
      </c>
      <c r="HB8" s="35"/>
      <c r="HC8" s="104">
        <f t="shared" si="26"/>
        <v>0</v>
      </c>
      <c r="HD8" s="104">
        <f t="shared" si="27"/>
        <v>0</v>
      </c>
      <c r="HE8" s="35"/>
      <c r="HF8" s="104">
        <f t="shared" si="28"/>
        <v>0</v>
      </c>
      <c r="HG8" s="104">
        <f t="shared" si="29"/>
        <v>0</v>
      </c>
      <c r="HH8" s="104">
        <f t="shared" si="30"/>
        <v>0</v>
      </c>
      <c r="HI8" s="104">
        <f t="shared" si="31"/>
        <v>0</v>
      </c>
      <c r="HJ8" s="35"/>
      <c r="HK8" s="104">
        <f t="shared" si="32"/>
        <v>0</v>
      </c>
      <c r="HL8" s="35"/>
      <c r="HM8" s="104">
        <f t="shared" si="33"/>
        <v>0</v>
      </c>
      <c r="HN8" s="35"/>
      <c r="HO8" s="104">
        <f t="shared" si="34"/>
        <v>0</v>
      </c>
      <c r="HP8" s="104">
        <f t="shared" si="35"/>
        <v>0</v>
      </c>
      <c r="HQ8" s="104">
        <f t="shared" si="36"/>
        <v>0</v>
      </c>
      <c r="HR8" s="104">
        <f t="shared" si="37"/>
        <v>0</v>
      </c>
      <c r="HS8" s="104">
        <f t="shared" si="38"/>
        <v>0</v>
      </c>
      <c r="HT8" s="35"/>
      <c r="HU8" s="104">
        <f t="shared" si="39"/>
        <v>0</v>
      </c>
      <c r="HV8" s="104">
        <f t="shared" si="46"/>
        <v>0</v>
      </c>
    </row>
    <row r="9" spans="1:230" s="38" customFormat="1" ht="15.75" customHeight="1" x14ac:dyDescent="0.3">
      <c r="A9" s="76" t="str" cm="1">
        <f t="array" aca="1" ref="A9" ca="1">INDIRECT(ADDRESS(ROW(),1,4,,"Eingabe_mit_Formel"))</f>
        <v xml:space="preserve">
</v>
      </c>
      <c r="B9" s="55"/>
      <c r="C9" s="55"/>
      <c r="D9" s="55"/>
      <c r="E9" s="55"/>
      <c r="F9" s="55"/>
      <c r="G9" s="55"/>
      <c r="H9" s="55"/>
      <c r="I9" s="55"/>
      <c r="J9" s="55"/>
      <c r="K9" s="55"/>
      <c r="L9" s="55"/>
      <c r="M9" s="55"/>
      <c r="N9" s="55"/>
      <c r="O9" s="55"/>
      <c r="P9" s="55"/>
      <c r="Q9" s="55"/>
      <c r="R9" s="55"/>
      <c r="S9" s="55"/>
      <c r="T9" s="77" t="str" cm="1">
        <f t="array" aca="1" ref="T9" ca="1">INDIRECT(ADDRESS(ROW(),18,4,,"Eingabe_mit_Formel"))</f>
        <v/>
      </c>
      <c r="U9" s="55"/>
      <c r="V9" s="55"/>
      <c r="W9" s="77" t="str" cm="1">
        <f t="array" aca="1" ref="W9" ca="1">INDIRECT(ADDRESS(ROW(),21,4,,"Eingabe_mit_Formel"))</f>
        <v/>
      </c>
      <c r="X9" s="55"/>
      <c r="Y9" s="55"/>
      <c r="Z9" s="77" cm="1">
        <f t="array" aca="1" ref="Z9" ca="1">INDIRECT(ADDRESS(ROW(),24,4,,"Eingabe_mit_Formel"))</f>
        <v>0</v>
      </c>
      <c r="AA9" s="55"/>
      <c r="AB9" s="55"/>
      <c r="AC9" s="77" cm="1">
        <f t="array" aca="1" ref="AC9" ca="1">INDIRECT(ADDRESS(ROW(),27,4,,"Eingabe_mit_Formel"))</f>
        <v>0</v>
      </c>
      <c r="AD9" s="55"/>
      <c r="AE9" s="55"/>
      <c r="AF9" s="72" cm="1">
        <f t="array" aca="1" ref="AF9" ca="1">INDIRECT(ADDRESS(ROW(),30,4,,"Eingabe_mit_Formel"))</f>
        <v>0</v>
      </c>
      <c r="AG9" s="55"/>
      <c r="AH9" s="55"/>
      <c r="AI9" s="72" cm="1">
        <f t="array" aca="1" ref="AI9" ca="1">INDIRECT(ADDRESS(ROW(),33,4,,"Eingabe_mit_Formel"))</f>
        <v>0</v>
      </c>
      <c r="AJ9" s="72" t="str" cm="1">
        <f t="array" aca="1" ref="AJ9" ca="1">INDIRECT(ADDRESS(ROW(),34,4,,"Eingabe_mit_Formel"))</f>
        <v/>
      </c>
      <c r="AK9" s="7"/>
      <c r="AL9" s="7"/>
      <c r="AM9" s="76" t="str" cm="1">
        <f t="array" aca="1" ref="AM9" ca="1">INDIRECT(ADDRESS(ROW(),37,4,,"Eingabe_mit_Formel"))</f>
        <v xml:space="preserve">
</v>
      </c>
      <c r="AN9" s="55"/>
      <c r="AO9" s="55"/>
      <c r="AP9" s="55"/>
      <c r="AQ9" s="7"/>
      <c r="AR9" s="55"/>
      <c r="AS9" s="55"/>
      <c r="AT9" s="55"/>
      <c r="AU9" s="55"/>
      <c r="AV9" s="55"/>
      <c r="AW9" s="7"/>
      <c r="AX9" s="55"/>
      <c r="AY9" s="55"/>
      <c r="AZ9" s="55"/>
      <c r="BA9" s="55"/>
      <c r="BB9" s="55"/>
      <c r="BC9" s="7"/>
      <c r="BD9" s="55"/>
      <c r="BE9" s="55"/>
      <c r="BF9" s="55"/>
      <c r="BG9" s="55"/>
      <c r="BH9" s="55"/>
      <c r="BI9" s="7"/>
      <c r="BJ9" s="55"/>
      <c r="BK9" s="55"/>
      <c r="BL9" s="55"/>
      <c r="BM9" s="55"/>
      <c r="BN9" s="55"/>
      <c r="BO9" s="7"/>
      <c r="BP9" s="55"/>
      <c r="BQ9" s="55"/>
      <c r="BR9" s="55"/>
      <c r="BS9" s="55"/>
      <c r="BT9" s="55"/>
      <c r="BU9" s="7"/>
      <c r="BV9" s="7"/>
      <c r="BW9" s="7"/>
      <c r="BX9" s="56" t="str">
        <f ca="1">Eingabe_mit_Formel!BV9</f>
        <v/>
      </c>
      <c r="BY9" s="72" t="str" cm="1">
        <f t="array" aca="1" ref="BY9" ca="1">INDIRECT(ADDRESS(ROW(),75,4,,"Eingabe_mit_Formel"))</f>
        <v/>
      </c>
      <c r="BZ9" s="55"/>
      <c r="CA9" s="55"/>
      <c r="CB9" s="55"/>
      <c r="CC9" s="72" t="str" cm="1">
        <f t="array" aca="1" ref="CC9" ca="1">INDIRECT(ADDRESS(ROW(),79,4,,"Eingabe_mit_Formel"))</f>
        <v/>
      </c>
      <c r="CD9" s="96"/>
      <c r="CE9" s="72" t="str" cm="1">
        <f t="array" aca="1" ref="CE9" ca="1">INDIRECT(ADDRESS(ROW(),81,4,,"Eingabe_mit_Formel"))</f>
        <v/>
      </c>
      <c r="CF9" s="55"/>
      <c r="CG9" s="55"/>
      <c r="CH9" s="55"/>
      <c r="CI9" s="55"/>
      <c r="CJ9" s="55"/>
      <c r="CK9" s="55"/>
      <c r="CL9" s="55"/>
      <c r="CM9" s="55"/>
      <c r="CN9" s="55"/>
      <c r="CO9" s="55"/>
      <c r="CP9" s="55"/>
      <c r="CQ9" s="55"/>
      <c r="CR9" s="55"/>
      <c r="CS9" s="55"/>
      <c r="CT9" s="55"/>
      <c r="CU9" s="55"/>
      <c r="CV9" s="72" t="str" cm="1">
        <f t="array" aca="1" ref="CV9" ca="1">INDIRECT(ADDRESS(ROW(),107,4,,"Eingabe_mit_Formel"))</f>
        <v/>
      </c>
      <c r="CW9" s="72" t="str" cm="1">
        <f t="array" aca="1" ref="CW9" ca="1">INDIRECT(ADDRESS(ROW(),106,4,,"Eingabe_mit_Formel"))</f>
        <v/>
      </c>
      <c r="CX9" s="72" t="str" cm="1">
        <f t="array" aca="1" ref="CX9" ca="1">INDIRECT(ADDRESS(ROW(),105,4,,"Eingabe_mit_Formel"))</f>
        <v/>
      </c>
      <c r="CY9" s="72" t="str" cm="1">
        <f t="array" aca="1" ref="CY9" ca="1">INDIRECT(ADDRESS(ROW(),104,4,,"Eingabe_mit_Formel"))</f>
        <v/>
      </c>
      <c r="CZ9" s="35"/>
      <c r="DA9" s="35"/>
      <c r="DB9" s="76" t="str" cm="1">
        <f t="array" aca="1" ref="DB9" ca="1">INDIRECT(ADDRESS(ROW(),115,4,,"Eingabe_mit_Formel"))</f>
        <v xml:space="preserve">
</v>
      </c>
      <c r="DC9" s="55"/>
      <c r="DD9" s="55"/>
      <c r="DE9" s="55"/>
      <c r="DF9" s="57"/>
      <c r="DG9" s="35"/>
      <c r="DH9" s="35"/>
      <c r="DI9" s="76" t="str" cm="1">
        <f t="array" aca="1" ref="DI9" ca="1">INDIRECT(ADDRESS(ROW(),124,4,,"Eingabe_mit_Formel"))</f>
        <v xml:space="preserve">
</v>
      </c>
      <c r="DJ9" s="58"/>
      <c r="DK9" s="58"/>
      <c r="DL9" s="58"/>
      <c r="DM9" s="59"/>
      <c r="DN9" s="58"/>
      <c r="DO9" s="59"/>
      <c r="DP9" s="58"/>
      <c r="DQ9" s="59"/>
      <c r="DR9" s="58"/>
      <c r="DS9" s="59"/>
      <c r="DT9" s="58"/>
      <c r="DU9" s="36"/>
      <c r="DV9" s="36"/>
      <c r="DW9" s="55"/>
      <c r="DX9" s="55"/>
      <c r="DY9" s="76">
        <f t="shared" si="40"/>
        <v>0</v>
      </c>
      <c r="DZ9" s="55"/>
      <c r="EA9" s="55"/>
      <c r="EB9" s="55"/>
      <c r="EC9" s="55"/>
      <c r="ED9" s="55"/>
      <c r="EE9" s="55"/>
      <c r="EF9" s="55"/>
      <c r="EG9" s="104">
        <v>0</v>
      </c>
      <c r="EH9" s="104">
        <v>0</v>
      </c>
      <c r="EI9" s="55"/>
      <c r="EJ9" s="55"/>
      <c r="EK9" s="55"/>
      <c r="EL9" s="55"/>
      <c r="EM9" s="55"/>
      <c r="EN9" s="55"/>
      <c r="EO9" s="55"/>
      <c r="EP9" s="55"/>
      <c r="EQ9" s="55"/>
      <c r="ER9" s="55"/>
      <c r="ES9" s="55"/>
      <c r="ET9" s="55"/>
      <c r="EU9" s="55"/>
      <c r="EV9" s="55"/>
      <c r="EW9" s="55"/>
      <c r="EX9" s="36"/>
      <c r="EY9" s="76">
        <f t="shared" si="41"/>
        <v>0</v>
      </c>
      <c r="EZ9" s="55"/>
      <c r="FA9" s="55"/>
      <c r="FB9" s="55"/>
      <c r="FC9" s="55"/>
      <c r="FD9" s="55"/>
      <c r="FE9" s="55"/>
      <c r="FF9" s="72">
        <f t="shared" si="42"/>
        <v>100</v>
      </c>
      <c r="FG9" s="55"/>
      <c r="FH9" s="55"/>
      <c r="FI9" s="36"/>
      <c r="FJ9" s="76">
        <f t="shared" si="43"/>
        <v>0</v>
      </c>
      <c r="FK9" s="55"/>
      <c r="FL9" s="55"/>
      <c r="FM9" s="55"/>
      <c r="FN9" s="55"/>
      <c r="FO9" s="55"/>
      <c r="FP9" s="55"/>
      <c r="FQ9" s="55"/>
      <c r="FR9" s="55"/>
      <c r="FS9" s="55"/>
      <c r="FT9" s="36"/>
      <c r="FU9" s="76"/>
      <c r="FV9" s="55"/>
      <c r="FW9" s="55"/>
      <c r="FX9" s="36"/>
      <c r="FY9" s="104" t="str">
        <f t="shared" si="44"/>
        <v/>
      </c>
      <c r="FZ9" s="104">
        <f t="shared" si="45"/>
        <v>0</v>
      </c>
      <c r="GA9" s="104">
        <f t="shared" si="1"/>
        <v>0</v>
      </c>
      <c r="GB9" s="104">
        <f t="shared" si="2"/>
        <v>0</v>
      </c>
      <c r="GC9" s="104">
        <f t="shared" si="3"/>
        <v>0</v>
      </c>
      <c r="GD9" s="104">
        <f t="shared" si="4"/>
        <v>0</v>
      </c>
      <c r="GE9" s="104">
        <f t="shared" si="5"/>
        <v>0</v>
      </c>
      <c r="GF9" s="104">
        <f t="shared" si="6"/>
        <v>0</v>
      </c>
      <c r="GG9" s="104">
        <f t="shared" si="7"/>
        <v>0</v>
      </c>
      <c r="GH9" s="104">
        <f t="shared" si="8"/>
        <v>0</v>
      </c>
      <c r="GI9" s="104">
        <f t="shared" si="9"/>
        <v>0</v>
      </c>
      <c r="GJ9" s="104">
        <f t="shared" si="10"/>
        <v>0</v>
      </c>
      <c r="GK9" s="104">
        <f t="shared" si="11"/>
        <v>0</v>
      </c>
      <c r="GL9" s="104">
        <f t="shared" si="12"/>
        <v>0</v>
      </c>
      <c r="GM9" s="104">
        <f t="shared" si="13"/>
        <v>0</v>
      </c>
      <c r="GN9" s="104">
        <f t="shared" si="14"/>
        <v>0</v>
      </c>
      <c r="GO9" s="104">
        <f t="shared" si="15"/>
        <v>0</v>
      </c>
      <c r="GP9" s="104">
        <f t="shared" si="16"/>
        <v>0</v>
      </c>
      <c r="GQ9" s="104">
        <f t="shared" si="17"/>
        <v>0</v>
      </c>
      <c r="GR9" s="104">
        <f t="shared" si="18"/>
        <v>0</v>
      </c>
      <c r="GS9" s="104">
        <f t="shared" si="19"/>
        <v>0</v>
      </c>
      <c r="GT9" s="104">
        <f t="shared" si="20"/>
        <v>0</v>
      </c>
      <c r="GU9" s="104">
        <f t="shared" si="21"/>
        <v>0</v>
      </c>
      <c r="GV9" s="104">
        <f t="shared" si="22"/>
        <v>0</v>
      </c>
      <c r="GW9" s="104">
        <f t="shared" si="23"/>
        <v>0</v>
      </c>
      <c r="GX9" s="104">
        <f t="shared" si="24"/>
        <v>0</v>
      </c>
      <c r="GY9" s="35"/>
      <c r="GZ9" s="35"/>
      <c r="HA9" s="104">
        <f t="shared" si="25"/>
        <v>0</v>
      </c>
      <c r="HB9" s="35"/>
      <c r="HC9" s="104">
        <f t="shared" si="26"/>
        <v>0</v>
      </c>
      <c r="HD9" s="104">
        <f t="shared" si="27"/>
        <v>0</v>
      </c>
      <c r="HE9" s="35"/>
      <c r="HF9" s="104">
        <f t="shared" si="28"/>
        <v>0</v>
      </c>
      <c r="HG9" s="104">
        <f t="shared" si="29"/>
        <v>0</v>
      </c>
      <c r="HH9" s="104">
        <f t="shared" si="30"/>
        <v>0</v>
      </c>
      <c r="HI9" s="104">
        <f t="shared" si="31"/>
        <v>0</v>
      </c>
      <c r="HJ9" s="35"/>
      <c r="HK9" s="104">
        <f t="shared" si="32"/>
        <v>0</v>
      </c>
      <c r="HL9" s="35"/>
      <c r="HM9" s="104">
        <f t="shared" si="33"/>
        <v>0</v>
      </c>
      <c r="HN9" s="35"/>
      <c r="HO9" s="104">
        <f t="shared" si="34"/>
        <v>0</v>
      </c>
      <c r="HP9" s="104">
        <f t="shared" si="35"/>
        <v>0</v>
      </c>
      <c r="HQ9" s="104">
        <f t="shared" si="36"/>
        <v>0</v>
      </c>
      <c r="HR9" s="104">
        <f t="shared" si="37"/>
        <v>0</v>
      </c>
      <c r="HS9" s="104">
        <f t="shared" si="38"/>
        <v>0</v>
      </c>
      <c r="HT9" s="35"/>
      <c r="HU9" s="104">
        <f t="shared" si="39"/>
        <v>0</v>
      </c>
      <c r="HV9" s="104">
        <f t="shared" si="46"/>
        <v>0</v>
      </c>
    </row>
    <row r="10" spans="1:230" s="38" customFormat="1" ht="15" customHeight="1" x14ac:dyDescent="0.3">
      <c r="A10" s="76" t="str" cm="1">
        <f t="array" aca="1" ref="A10" ca="1">INDIRECT(ADDRESS(ROW(),1,4,,"Eingabe_mit_Formel"))</f>
        <v xml:space="preserve">
</v>
      </c>
      <c r="B10" s="55"/>
      <c r="C10" s="55"/>
      <c r="D10" s="55"/>
      <c r="E10" s="55"/>
      <c r="F10" s="55"/>
      <c r="G10" s="55"/>
      <c r="H10" s="55"/>
      <c r="I10" s="55"/>
      <c r="J10" s="55"/>
      <c r="K10" s="55"/>
      <c r="L10" s="55"/>
      <c r="M10" s="55"/>
      <c r="N10" s="55"/>
      <c r="O10" s="55"/>
      <c r="P10" s="55"/>
      <c r="Q10" s="55"/>
      <c r="R10" s="55"/>
      <c r="S10" s="55"/>
      <c r="T10" s="77" t="str" cm="1">
        <f t="array" aca="1" ref="T10" ca="1">INDIRECT(ADDRESS(ROW(),18,4,,"Eingabe_mit_Formel"))</f>
        <v/>
      </c>
      <c r="U10" s="55"/>
      <c r="V10" s="55"/>
      <c r="W10" s="77" t="str" cm="1">
        <f t="array" aca="1" ref="W10" ca="1">INDIRECT(ADDRESS(ROW(),21,4,,"Eingabe_mit_Formel"))</f>
        <v/>
      </c>
      <c r="X10" s="55"/>
      <c r="Y10" s="55"/>
      <c r="Z10" s="77" cm="1">
        <f t="array" aca="1" ref="Z10" ca="1">INDIRECT(ADDRESS(ROW(),24,4,,"Eingabe_mit_Formel"))</f>
        <v>0</v>
      </c>
      <c r="AA10" s="55"/>
      <c r="AB10" s="55"/>
      <c r="AC10" s="77" cm="1">
        <f t="array" aca="1" ref="AC10" ca="1">INDIRECT(ADDRESS(ROW(),27,4,,"Eingabe_mit_Formel"))</f>
        <v>0</v>
      </c>
      <c r="AD10" s="55"/>
      <c r="AE10" s="55"/>
      <c r="AF10" s="72" cm="1">
        <f t="array" aca="1" ref="AF10" ca="1">INDIRECT(ADDRESS(ROW(),30,4,,"Eingabe_mit_Formel"))</f>
        <v>0</v>
      </c>
      <c r="AG10" s="55"/>
      <c r="AH10" s="55"/>
      <c r="AI10" s="72" cm="1">
        <f t="array" aca="1" ref="AI10" ca="1">INDIRECT(ADDRESS(ROW(),33,4,,"Eingabe_mit_Formel"))</f>
        <v>0</v>
      </c>
      <c r="AJ10" s="72" t="str" cm="1">
        <f t="array" aca="1" ref="AJ10" ca="1">INDIRECT(ADDRESS(ROW(),34,4,,"Eingabe_mit_Formel"))</f>
        <v/>
      </c>
      <c r="AK10" s="7"/>
      <c r="AL10" s="7"/>
      <c r="AM10" s="76" t="str" cm="1">
        <f t="array" aca="1" ref="AM10" ca="1">INDIRECT(ADDRESS(ROW(),37,4,,"Eingabe_mit_Formel"))</f>
        <v xml:space="preserve">
</v>
      </c>
      <c r="AN10" s="55"/>
      <c r="AO10" s="55"/>
      <c r="AP10" s="55"/>
      <c r="AQ10" s="7"/>
      <c r="AR10" s="55"/>
      <c r="AS10" s="55"/>
      <c r="AT10" s="55"/>
      <c r="AU10" s="55"/>
      <c r="AV10" s="55"/>
      <c r="AW10" s="7"/>
      <c r="AX10" s="55"/>
      <c r="AY10" s="55"/>
      <c r="AZ10" s="55"/>
      <c r="BA10" s="55"/>
      <c r="BB10" s="55"/>
      <c r="BC10" s="7"/>
      <c r="BD10" s="55"/>
      <c r="BE10" s="55"/>
      <c r="BF10" s="55"/>
      <c r="BG10" s="55"/>
      <c r="BH10" s="55"/>
      <c r="BI10" s="7"/>
      <c r="BJ10" s="55"/>
      <c r="BK10" s="55"/>
      <c r="BL10" s="55"/>
      <c r="BM10" s="55"/>
      <c r="BN10" s="55"/>
      <c r="BO10" s="7"/>
      <c r="BP10" s="55"/>
      <c r="BQ10" s="55"/>
      <c r="BR10" s="55"/>
      <c r="BS10" s="55"/>
      <c r="BT10" s="55"/>
      <c r="BU10" s="7"/>
      <c r="BV10" s="7"/>
      <c r="BW10" s="7"/>
      <c r="BX10" s="56" t="str">
        <f ca="1">Eingabe_mit_Formel!BV10</f>
        <v/>
      </c>
      <c r="BY10" s="72" t="str" cm="1">
        <f t="array" aca="1" ref="BY10" ca="1">INDIRECT(ADDRESS(ROW(),75,4,,"Eingabe_mit_Formel"))</f>
        <v/>
      </c>
      <c r="BZ10" s="55"/>
      <c r="CA10" s="55"/>
      <c r="CB10" s="55"/>
      <c r="CC10" s="72" t="str" cm="1">
        <f t="array" aca="1" ref="CC10" ca="1">INDIRECT(ADDRESS(ROW(),79,4,,"Eingabe_mit_Formel"))</f>
        <v/>
      </c>
      <c r="CD10" s="96"/>
      <c r="CE10" s="72" t="str" cm="1">
        <f t="array" aca="1" ref="CE10" ca="1">INDIRECT(ADDRESS(ROW(),81,4,,"Eingabe_mit_Formel"))</f>
        <v/>
      </c>
      <c r="CF10" s="55"/>
      <c r="CG10" s="55"/>
      <c r="CH10" s="55"/>
      <c r="CI10" s="55"/>
      <c r="CJ10" s="55"/>
      <c r="CK10" s="55"/>
      <c r="CL10" s="55"/>
      <c r="CM10" s="55"/>
      <c r="CN10" s="55"/>
      <c r="CO10" s="55"/>
      <c r="CP10" s="55"/>
      <c r="CQ10" s="55"/>
      <c r="CR10" s="55"/>
      <c r="CS10" s="55"/>
      <c r="CT10" s="55"/>
      <c r="CU10" s="55"/>
      <c r="CV10" s="72" t="str" cm="1">
        <f t="array" aca="1" ref="CV10" ca="1">INDIRECT(ADDRESS(ROW(),107,4,,"Eingabe_mit_Formel"))</f>
        <v/>
      </c>
      <c r="CW10" s="72" t="str" cm="1">
        <f t="array" aca="1" ref="CW10" ca="1">INDIRECT(ADDRESS(ROW(),106,4,,"Eingabe_mit_Formel"))</f>
        <v/>
      </c>
      <c r="CX10" s="72" t="str" cm="1">
        <f t="array" aca="1" ref="CX10" ca="1">INDIRECT(ADDRESS(ROW(),105,4,,"Eingabe_mit_Formel"))</f>
        <v/>
      </c>
      <c r="CY10" s="72" t="str" cm="1">
        <f t="array" aca="1" ref="CY10" ca="1">INDIRECT(ADDRESS(ROW(),104,4,,"Eingabe_mit_Formel"))</f>
        <v/>
      </c>
      <c r="CZ10" s="35"/>
      <c r="DA10" s="35"/>
      <c r="DB10" s="76" t="str" cm="1">
        <f t="array" aca="1" ref="DB10" ca="1">INDIRECT(ADDRESS(ROW(),115,4,,"Eingabe_mit_Formel"))</f>
        <v xml:space="preserve">
</v>
      </c>
      <c r="DC10" s="55"/>
      <c r="DD10" s="55"/>
      <c r="DE10" s="55"/>
      <c r="DF10" s="57"/>
      <c r="DG10" s="35"/>
      <c r="DH10" s="35"/>
      <c r="DI10" s="76" t="str" cm="1">
        <f t="array" aca="1" ref="DI10" ca="1">INDIRECT(ADDRESS(ROW(),124,4,,"Eingabe_mit_Formel"))</f>
        <v xml:space="preserve">
</v>
      </c>
      <c r="DJ10" s="58"/>
      <c r="DK10" s="58"/>
      <c r="DL10" s="58"/>
      <c r="DM10" s="59"/>
      <c r="DN10" s="58"/>
      <c r="DO10" s="59"/>
      <c r="DP10" s="58"/>
      <c r="DQ10" s="59"/>
      <c r="DR10" s="58"/>
      <c r="DS10" s="59"/>
      <c r="DT10" s="58"/>
      <c r="DU10" s="36"/>
      <c r="DV10" s="36"/>
      <c r="DW10" s="55"/>
      <c r="DX10" s="55"/>
      <c r="DY10" s="76">
        <f t="shared" si="40"/>
        <v>0</v>
      </c>
      <c r="DZ10" s="55"/>
      <c r="EA10" s="55"/>
      <c r="EB10" s="55"/>
      <c r="EC10" s="55"/>
      <c r="ED10" s="55"/>
      <c r="EE10" s="55"/>
      <c r="EF10" s="55"/>
      <c r="EG10" s="104">
        <v>0</v>
      </c>
      <c r="EH10" s="104">
        <v>0</v>
      </c>
      <c r="EI10" s="55"/>
      <c r="EJ10" s="55"/>
      <c r="EK10" s="55"/>
      <c r="EL10" s="55"/>
      <c r="EM10" s="55"/>
      <c r="EN10" s="55"/>
      <c r="EO10" s="55"/>
      <c r="EP10" s="55"/>
      <c r="EQ10" s="55"/>
      <c r="ER10" s="55"/>
      <c r="ES10" s="55"/>
      <c r="ET10" s="55"/>
      <c r="EU10" s="55"/>
      <c r="EV10" s="55"/>
      <c r="EW10" s="55"/>
      <c r="EX10" s="36"/>
      <c r="EY10" s="76">
        <f t="shared" si="41"/>
        <v>0</v>
      </c>
      <c r="EZ10" s="55"/>
      <c r="FA10" s="55"/>
      <c r="FB10" s="55"/>
      <c r="FC10" s="55"/>
      <c r="FD10" s="55"/>
      <c r="FE10" s="55"/>
      <c r="FF10" s="72">
        <f t="shared" si="42"/>
        <v>100</v>
      </c>
      <c r="FG10" s="55"/>
      <c r="FH10" s="55"/>
      <c r="FI10" s="36"/>
      <c r="FJ10" s="76">
        <f t="shared" si="43"/>
        <v>0</v>
      </c>
      <c r="FK10" s="55"/>
      <c r="FL10" s="55"/>
      <c r="FM10" s="55"/>
      <c r="FN10" s="55"/>
      <c r="FO10" s="55"/>
      <c r="FP10" s="55"/>
      <c r="FQ10" s="55"/>
      <c r="FR10" s="55"/>
      <c r="FS10" s="55"/>
      <c r="FT10" s="36"/>
      <c r="FU10" s="76"/>
      <c r="FV10" s="55"/>
      <c r="FW10" s="55"/>
      <c r="FX10" s="36"/>
      <c r="FY10" s="104" t="str">
        <f t="shared" si="44"/>
        <v/>
      </c>
      <c r="FZ10" s="104">
        <f t="shared" si="45"/>
        <v>0</v>
      </c>
      <c r="GA10" s="104">
        <f t="shared" si="1"/>
        <v>0</v>
      </c>
      <c r="GB10" s="104">
        <f t="shared" si="2"/>
        <v>0</v>
      </c>
      <c r="GC10" s="104">
        <f t="shared" si="3"/>
        <v>0</v>
      </c>
      <c r="GD10" s="104">
        <f t="shared" si="4"/>
        <v>0</v>
      </c>
      <c r="GE10" s="104">
        <f t="shared" si="5"/>
        <v>0</v>
      </c>
      <c r="GF10" s="104">
        <f t="shared" si="6"/>
        <v>0</v>
      </c>
      <c r="GG10" s="104">
        <f t="shared" si="7"/>
        <v>0</v>
      </c>
      <c r="GH10" s="104">
        <f t="shared" si="8"/>
        <v>0</v>
      </c>
      <c r="GI10" s="104">
        <f t="shared" si="9"/>
        <v>0</v>
      </c>
      <c r="GJ10" s="104">
        <f t="shared" si="10"/>
        <v>0</v>
      </c>
      <c r="GK10" s="104">
        <f t="shared" si="11"/>
        <v>0</v>
      </c>
      <c r="GL10" s="104">
        <f t="shared" si="12"/>
        <v>0</v>
      </c>
      <c r="GM10" s="104">
        <f t="shared" si="13"/>
        <v>0</v>
      </c>
      <c r="GN10" s="104">
        <f t="shared" si="14"/>
        <v>0</v>
      </c>
      <c r="GO10" s="104">
        <f t="shared" si="15"/>
        <v>0</v>
      </c>
      <c r="GP10" s="104">
        <f t="shared" si="16"/>
        <v>0</v>
      </c>
      <c r="GQ10" s="104">
        <f t="shared" si="17"/>
        <v>0</v>
      </c>
      <c r="GR10" s="104">
        <f t="shared" si="18"/>
        <v>0</v>
      </c>
      <c r="GS10" s="104">
        <f t="shared" si="19"/>
        <v>0</v>
      </c>
      <c r="GT10" s="104">
        <f t="shared" si="20"/>
        <v>0</v>
      </c>
      <c r="GU10" s="104">
        <f t="shared" si="21"/>
        <v>0</v>
      </c>
      <c r="GV10" s="104">
        <f t="shared" si="22"/>
        <v>0</v>
      </c>
      <c r="GW10" s="104">
        <f t="shared" si="23"/>
        <v>0</v>
      </c>
      <c r="GX10" s="104">
        <f t="shared" si="24"/>
        <v>0</v>
      </c>
      <c r="GY10" s="35"/>
      <c r="GZ10" s="35"/>
      <c r="HA10" s="104">
        <f t="shared" si="25"/>
        <v>0</v>
      </c>
      <c r="HB10" s="35"/>
      <c r="HC10" s="104">
        <f t="shared" si="26"/>
        <v>0</v>
      </c>
      <c r="HD10" s="104">
        <f t="shared" si="27"/>
        <v>0</v>
      </c>
      <c r="HE10" s="35"/>
      <c r="HF10" s="104">
        <f t="shared" si="28"/>
        <v>0</v>
      </c>
      <c r="HG10" s="104">
        <f t="shared" si="29"/>
        <v>0</v>
      </c>
      <c r="HH10" s="104">
        <f t="shared" si="30"/>
        <v>0</v>
      </c>
      <c r="HI10" s="104">
        <f t="shared" si="31"/>
        <v>0</v>
      </c>
      <c r="HJ10" s="35"/>
      <c r="HK10" s="104">
        <f t="shared" si="32"/>
        <v>0</v>
      </c>
      <c r="HL10" s="35"/>
      <c r="HM10" s="104">
        <f t="shared" si="33"/>
        <v>0</v>
      </c>
      <c r="HN10" s="35"/>
      <c r="HO10" s="104">
        <f t="shared" si="34"/>
        <v>0</v>
      </c>
      <c r="HP10" s="104">
        <f t="shared" si="35"/>
        <v>0</v>
      </c>
      <c r="HQ10" s="104">
        <f t="shared" si="36"/>
        <v>0</v>
      </c>
      <c r="HR10" s="104">
        <f t="shared" si="37"/>
        <v>0</v>
      </c>
      <c r="HS10" s="104">
        <f t="shared" si="38"/>
        <v>0</v>
      </c>
      <c r="HT10" s="35"/>
      <c r="HU10" s="104">
        <f t="shared" si="39"/>
        <v>0</v>
      </c>
      <c r="HV10" s="104">
        <f t="shared" si="46"/>
        <v>0</v>
      </c>
    </row>
    <row r="11" spans="1:230" s="38" customFormat="1" ht="15" customHeight="1" x14ac:dyDescent="0.3">
      <c r="A11" s="76" t="str" cm="1">
        <f t="array" aca="1" ref="A11" ca="1">INDIRECT(ADDRESS(ROW(),1,4,,"Eingabe_mit_Formel"))</f>
        <v xml:space="preserve">
</v>
      </c>
      <c r="B11" s="55"/>
      <c r="C11" s="55"/>
      <c r="D11" s="55"/>
      <c r="E11" s="55"/>
      <c r="F11" s="55"/>
      <c r="G11" s="55"/>
      <c r="H11" s="55"/>
      <c r="I11" s="55"/>
      <c r="J11" s="55"/>
      <c r="K11" s="55"/>
      <c r="L11" s="55"/>
      <c r="M11" s="55"/>
      <c r="N11" s="55"/>
      <c r="O11" s="55"/>
      <c r="P11" s="55"/>
      <c r="Q11" s="55"/>
      <c r="R11" s="55"/>
      <c r="S11" s="55"/>
      <c r="T11" s="77" t="str" cm="1">
        <f t="array" aca="1" ref="T11" ca="1">INDIRECT(ADDRESS(ROW(),18,4,,"Eingabe_mit_Formel"))</f>
        <v/>
      </c>
      <c r="U11" s="55"/>
      <c r="V11" s="55"/>
      <c r="W11" s="77" t="str" cm="1">
        <f t="array" aca="1" ref="W11" ca="1">INDIRECT(ADDRESS(ROW(),21,4,,"Eingabe_mit_Formel"))</f>
        <v/>
      </c>
      <c r="X11" s="55"/>
      <c r="Y11" s="55"/>
      <c r="Z11" s="77" cm="1">
        <f t="array" aca="1" ref="Z11" ca="1">INDIRECT(ADDRESS(ROW(),24,4,,"Eingabe_mit_Formel"))</f>
        <v>0</v>
      </c>
      <c r="AA11" s="55"/>
      <c r="AB11" s="55"/>
      <c r="AC11" s="77" cm="1">
        <f t="array" aca="1" ref="AC11" ca="1">INDIRECT(ADDRESS(ROW(),27,4,,"Eingabe_mit_Formel"))</f>
        <v>0</v>
      </c>
      <c r="AD11" s="55"/>
      <c r="AE11" s="55"/>
      <c r="AF11" s="72" cm="1">
        <f t="array" aca="1" ref="AF11" ca="1">INDIRECT(ADDRESS(ROW(),30,4,,"Eingabe_mit_Formel"))</f>
        <v>0</v>
      </c>
      <c r="AG11" s="55"/>
      <c r="AH11" s="55"/>
      <c r="AI11" s="72" cm="1">
        <f t="array" aca="1" ref="AI11" ca="1">INDIRECT(ADDRESS(ROW(),33,4,,"Eingabe_mit_Formel"))</f>
        <v>0</v>
      </c>
      <c r="AJ11" s="72" t="str" cm="1">
        <f t="array" aca="1" ref="AJ11" ca="1">INDIRECT(ADDRESS(ROW(),34,4,,"Eingabe_mit_Formel"))</f>
        <v/>
      </c>
      <c r="AK11" s="7"/>
      <c r="AL11" s="7"/>
      <c r="AM11" s="76" t="str" cm="1">
        <f t="array" aca="1" ref="AM11" ca="1">INDIRECT(ADDRESS(ROW(),37,4,,"Eingabe_mit_Formel"))</f>
        <v xml:space="preserve">
</v>
      </c>
      <c r="AN11" s="55"/>
      <c r="AO11" s="55"/>
      <c r="AP11" s="55"/>
      <c r="AQ11" s="7"/>
      <c r="AR11" s="55"/>
      <c r="AS11" s="55"/>
      <c r="AT11" s="55"/>
      <c r="AU11" s="55"/>
      <c r="AV11" s="55"/>
      <c r="AW11" s="7"/>
      <c r="AX11" s="55"/>
      <c r="AY11" s="55"/>
      <c r="AZ11" s="55"/>
      <c r="BA11" s="55"/>
      <c r="BB11" s="55"/>
      <c r="BC11" s="7"/>
      <c r="BD11" s="55"/>
      <c r="BE11" s="55"/>
      <c r="BF11" s="55"/>
      <c r="BG11" s="55"/>
      <c r="BH11" s="55"/>
      <c r="BI11" s="7"/>
      <c r="BJ11" s="55"/>
      <c r="BK11" s="55"/>
      <c r="BL11" s="55"/>
      <c r="BM11" s="55"/>
      <c r="BN11" s="55"/>
      <c r="BO11" s="7"/>
      <c r="BP11" s="55"/>
      <c r="BQ11" s="55"/>
      <c r="BR11" s="55"/>
      <c r="BS11" s="55"/>
      <c r="BT11" s="55"/>
      <c r="BU11" s="7"/>
      <c r="BV11" s="7"/>
      <c r="BW11" s="7"/>
      <c r="BX11" s="56" t="str">
        <f ca="1">Eingabe_mit_Formel!BV11</f>
        <v/>
      </c>
      <c r="BY11" s="72" t="str" cm="1">
        <f t="array" aca="1" ref="BY11" ca="1">INDIRECT(ADDRESS(ROW(),75,4,,"Eingabe_mit_Formel"))</f>
        <v/>
      </c>
      <c r="BZ11" s="55"/>
      <c r="CA11" s="55"/>
      <c r="CB11" s="55"/>
      <c r="CC11" s="72" t="str" cm="1">
        <f t="array" aca="1" ref="CC11" ca="1">INDIRECT(ADDRESS(ROW(),79,4,,"Eingabe_mit_Formel"))</f>
        <v/>
      </c>
      <c r="CD11" s="96"/>
      <c r="CE11" s="72" t="str" cm="1">
        <f t="array" aca="1" ref="CE11" ca="1">INDIRECT(ADDRESS(ROW(),81,4,,"Eingabe_mit_Formel"))</f>
        <v/>
      </c>
      <c r="CF11" s="55"/>
      <c r="CG11" s="55"/>
      <c r="CH11" s="55"/>
      <c r="CI11" s="55"/>
      <c r="CJ11" s="55"/>
      <c r="CK11" s="55"/>
      <c r="CL11" s="55"/>
      <c r="CM11" s="55"/>
      <c r="CN11" s="55"/>
      <c r="CO11" s="55"/>
      <c r="CP11" s="55"/>
      <c r="CQ11" s="55"/>
      <c r="CR11" s="55"/>
      <c r="CS11" s="55"/>
      <c r="CT11" s="55"/>
      <c r="CU11" s="55"/>
      <c r="CV11" s="72" t="str" cm="1">
        <f t="array" aca="1" ref="CV11" ca="1">INDIRECT(ADDRESS(ROW(),107,4,,"Eingabe_mit_Formel"))</f>
        <v/>
      </c>
      <c r="CW11" s="72" t="str" cm="1">
        <f t="array" aca="1" ref="CW11" ca="1">INDIRECT(ADDRESS(ROW(),106,4,,"Eingabe_mit_Formel"))</f>
        <v/>
      </c>
      <c r="CX11" s="72" t="str" cm="1">
        <f t="array" aca="1" ref="CX11" ca="1">INDIRECT(ADDRESS(ROW(),105,4,,"Eingabe_mit_Formel"))</f>
        <v/>
      </c>
      <c r="CY11" s="72" t="str" cm="1">
        <f t="array" aca="1" ref="CY11" ca="1">INDIRECT(ADDRESS(ROW(),104,4,,"Eingabe_mit_Formel"))</f>
        <v/>
      </c>
      <c r="CZ11" s="35"/>
      <c r="DA11" s="35"/>
      <c r="DB11" s="76" t="str" cm="1">
        <f t="array" aca="1" ref="DB11" ca="1">INDIRECT(ADDRESS(ROW(),115,4,,"Eingabe_mit_Formel"))</f>
        <v xml:space="preserve">
</v>
      </c>
      <c r="DC11" s="55"/>
      <c r="DD11" s="55"/>
      <c r="DE11" s="55"/>
      <c r="DF11" s="57"/>
      <c r="DG11" s="35"/>
      <c r="DH11" s="35"/>
      <c r="DI11" s="76" t="str" cm="1">
        <f t="array" aca="1" ref="DI11" ca="1">INDIRECT(ADDRESS(ROW(),124,4,,"Eingabe_mit_Formel"))</f>
        <v xml:space="preserve">
</v>
      </c>
      <c r="DJ11" s="58"/>
      <c r="DK11" s="58"/>
      <c r="DL11" s="58"/>
      <c r="DM11" s="59"/>
      <c r="DN11" s="58"/>
      <c r="DO11" s="59"/>
      <c r="DP11" s="58"/>
      <c r="DQ11" s="59"/>
      <c r="DR11" s="58"/>
      <c r="DS11" s="59"/>
      <c r="DT11" s="58"/>
      <c r="DU11" s="36"/>
      <c r="DV11" s="36"/>
      <c r="DW11" s="55"/>
      <c r="DX11" s="55"/>
      <c r="DY11" s="76">
        <f t="shared" si="40"/>
        <v>0</v>
      </c>
      <c r="DZ11" s="55"/>
      <c r="EA11" s="55"/>
      <c r="EB11" s="55"/>
      <c r="EC11" s="55"/>
      <c r="ED11" s="55"/>
      <c r="EE11" s="55"/>
      <c r="EF11" s="55"/>
      <c r="EG11" s="104">
        <v>0</v>
      </c>
      <c r="EH11" s="104">
        <v>0</v>
      </c>
      <c r="EI11" s="55"/>
      <c r="EJ11" s="55"/>
      <c r="EK11" s="55"/>
      <c r="EL11" s="55"/>
      <c r="EM11" s="55"/>
      <c r="EN11" s="55"/>
      <c r="EO11" s="55"/>
      <c r="EP11" s="55"/>
      <c r="EQ11" s="55"/>
      <c r="ER11" s="55"/>
      <c r="ES11" s="55"/>
      <c r="ET11" s="55"/>
      <c r="EU11" s="55"/>
      <c r="EV11" s="55"/>
      <c r="EW11" s="55"/>
      <c r="EX11" s="36"/>
      <c r="EY11" s="76">
        <f t="shared" si="41"/>
        <v>0</v>
      </c>
      <c r="EZ11" s="55"/>
      <c r="FA11" s="55"/>
      <c r="FB11" s="55"/>
      <c r="FC11" s="55"/>
      <c r="FD11" s="55"/>
      <c r="FE11" s="55"/>
      <c r="FF11" s="72">
        <f t="shared" si="42"/>
        <v>100</v>
      </c>
      <c r="FG11" s="55"/>
      <c r="FH11" s="55"/>
      <c r="FI11" s="36"/>
      <c r="FJ11" s="76">
        <f t="shared" si="43"/>
        <v>0</v>
      </c>
      <c r="FK11" s="55"/>
      <c r="FL11" s="55"/>
      <c r="FM11" s="55"/>
      <c r="FN11" s="55"/>
      <c r="FO11" s="55"/>
      <c r="FP11" s="55"/>
      <c r="FQ11" s="55"/>
      <c r="FR11" s="55"/>
      <c r="FS11" s="55"/>
      <c r="FT11" s="36"/>
      <c r="FU11" s="76"/>
      <c r="FV11" s="55"/>
      <c r="FW11" s="55"/>
      <c r="FX11" s="36"/>
      <c r="FY11" s="104" t="str">
        <f t="shared" si="44"/>
        <v/>
      </c>
      <c r="FZ11" s="104">
        <f t="shared" si="45"/>
        <v>0</v>
      </c>
      <c r="GA11" s="104">
        <f t="shared" si="1"/>
        <v>0</v>
      </c>
      <c r="GB11" s="104">
        <f t="shared" si="2"/>
        <v>0</v>
      </c>
      <c r="GC11" s="104">
        <f t="shared" si="3"/>
        <v>0</v>
      </c>
      <c r="GD11" s="104">
        <f t="shared" si="4"/>
        <v>0</v>
      </c>
      <c r="GE11" s="104">
        <f t="shared" si="5"/>
        <v>0</v>
      </c>
      <c r="GF11" s="104">
        <f t="shared" si="6"/>
        <v>0</v>
      </c>
      <c r="GG11" s="104">
        <f t="shared" si="7"/>
        <v>0</v>
      </c>
      <c r="GH11" s="104">
        <f t="shared" si="8"/>
        <v>0</v>
      </c>
      <c r="GI11" s="104">
        <f t="shared" si="9"/>
        <v>0</v>
      </c>
      <c r="GJ11" s="104">
        <f t="shared" si="10"/>
        <v>0</v>
      </c>
      <c r="GK11" s="104">
        <f t="shared" si="11"/>
        <v>0</v>
      </c>
      <c r="GL11" s="104">
        <f t="shared" si="12"/>
        <v>0</v>
      </c>
      <c r="GM11" s="104">
        <f t="shared" si="13"/>
        <v>0</v>
      </c>
      <c r="GN11" s="104">
        <f t="shared" si="14"/>
        <v>0</v>
      </c>
      <c r="GO11" s="104">
        <f t="shared" si="15"/>
        <v>0</v>
      </c>
      <c r="GP11" s="104">
        <f t="shared" si="16"/>
        <v>0</v>
      </c>
      <c r="GQ11" s="104">
        <f t="shared" si="17"/>
        <v>0</v>
      </c>
      <c r="GR11" s="104">
        <f t="shared" si="18"/>
        <v>0</v>
      </c>
      <c r="GS11" s="104">
        <f t="shared" si="19"/>
        <v>0</v>
      </c>
      <c r="GT11" s="104">
        <f t="shared" si="20"/>
        <v>0</v>
      </c>
      <c r="GU11" s="104">
        <f t="shared" si="21"/>
        <v>0</v>
      </c>
      <c r="GV11" s="104">
        <f t="shared" si="22"/>
        <v>0</v>
      </c>
      <c r="GW11" s="104">
        <f t="shared" si="23"/>
        <v>0</v>
      </c>
      <c r="GX11" s="104">
        <f t="shared" si="24"/>
        <v>0</v>
      </c>
      <c r="GY11" s="35"/>
      <c r="GZ11" s="35"/>
      <c r="HA11" s="104">
        <f t="shared" si="25"/>
        <v>0</v>
      </c>
      <c r="HB11" s="35"/>
      <c r="HC11" s="104">
        <f t="shared" si="26"/>
        <v>0</v>
      </c>
      <c r="HD11" s="104">
        <f t="shared" si="27"/>
        <v>0</v>
      </c>
      <c r="HE11" s="35"/>
      <c r="HF11" s="104">
        <f t="shared" si="28"/>
        <v>0</v>
      </c>
      <c r="HG11" s="104">
        <f t="shared" si="29"/>
        <v>0</v>
      </c>
      <c r="HH11" s="104">
        <f t="shared" si="30"/>
        <v>0</v>
      </c>
      <c r="HI11" s="104">
        <f t="shared" si="31"/>
        <v>0</v>
      </c>
      <c r="HJ11" s="35"/>
      <c r="HK11" s="104">
        <f t="shared" si="32"/>
        <v>0</v>
      </c>
      <c r="HL11" s="35"/>
      <c r="HM11" s="104">
        <f t="shared" si="33"/>
        <v>0</v>
      </c>
      <c r="HN11" s="35"/>
      <c r="HO11" s="104">
        <f t="shared" si="34"/>
        <v>0</v>
      </c>
      <c r="HP11" s="104">
        <f t="shared" si="35"/>
        <v>0</v>
      </c>
      <c r="HQ11" s="104">
        <f t="shared" si="36"/>
        <v>0</v>
      </c>
      <c r="HR11" s="104">
        <f t="shared" si="37"/>
        <v>0</v>
      </c>
      <c r="HS11" s="104">
        <f t="shared" si="38"/>
        <v>0</v>
      </c>
      <c r="HT11" s="35"/>
      <c r="HU11" s="104">
        <f t="shared" si="39"/>
        <v>0</v>
      </c>
      <c r="HV11" s="104">
        <f t="shared" si="46"/>
        <v>0</v>
      </c>
    </row>
    <row r="12" spans="1:230" s="38" customFormat="1" ht="15" customHeight="1" x14ac:dyDescent="0.3">
      <c r="A12" s="76" t="str" cm="1">
        <f t="array" aca="1" ref="A12" ca="1">INDIRECT(ADDRESS(ROW(),1,4,,"Eingabe_mit_Formel"))</f>
        <v xml:space="preserve">
</v>
      </c>
      <c r="B12" s="55"/>
      <c r="C12" s="55"/>
      <c r="D12" s="55"/>
      <c r="E12" s="55"/>
      <c r="F12" s="55"/>
      <c r="G12" s="55"/>
      <c r="H12" s="55"/>
      <c r="I12" s="55"/>
      <c r="J12" s="55"/>
      <c r="K12" s="55"/>
      <c r="L12" s="55"/>
      <c r="M12" s="55"/>
      <c r="N12" s="55"/>
      <c r="O12" s="55"/>
      <c r="P12" s="55"/>
      <c r="Q12" s="55"/>
      <c r="R12" s="55"/>
      <c r="S12" s="55"/>
      <c r="T12" s="77" t="str" cm="1">
        <f t="array" aca="1" ref="T12" ca="1">INDIRECT(ADDRESS(ROW(),18,4,,"Eingabe_mit_Formel"))</f>
        <v/>
      </c>
      <c r="U12" s="55"/>
      <c r="V12" s="55"/>
      <c r="W12" s="77" t="str" cm="1">
        <f t="array" aca="1" ref="W12" ca="1">INDIRECT(ADDRESS(ROW(),21,4,,"Eingabe_mit_Formel"))</f>
        <v/>
      </c>
      <c r="X12" s="55"/>
      <c r="Y12" s="55"/>
      <c r="Z12" s="77" cm="1">
        <f t="array" aca="1" ref="Z12" ca="1">INDIRECT(ADDRESS(ROW(),24,4,,"Eingabe_mit_Formel"))</f>
        <v>0</v>
      </c>
      <c r="AA12" s="55"/>
      <c r="AB12" s="55"/>
      <c r="AC12" s="77" cm="1">
        <f t="array" aca="1" ref="AC12" ca="1">INDIRECT(ADDRESS(ROW(),27,4,,"Eingabe_mit_Formel"))</f>
        <v>0</v>
      </c>
      <c r="AD12" s="55"/>
      <c r="AE12" s="55"/>
      <c r="AF12" s="72" cm="1">
        <f t="array" aca="1" ref="AF12" ca="1">INDIRECT(ADDRESS(ROW(),30,4,,"Eingabe_mit_Formel"))</f>
        <v>0</v>
      </c>
      <c r="AG12" s="55"/>
      <c r="AH12" s="55"/>
      <c r="AI12" s="72" cm="1">
        <f t="array" aca="1" ref="AI12" ca="1">INDIRECT(ADDRESS(ROW(),33,4,,"Eingabe_mit_Formel"))</f>
        <v>0</v>
      </c>
      <c r="AJ12" s="72" t="str" cm="1">
        <f t="array" aca="1" ref="AJ12" ca="1">INDIRECT(ADDRESS(ROW(),34,4,,"Eingabe_mit_Formel"))</f>
        <v/>
      </c>
      <c r="AK12" s="7"/>
      <c r="AL12" s="7"/>
      <c r="AM12" s="76" t="str" cm="1">
        <f t="array" aca="1" ref="AM12" ca="1">INDIRECT(ADDRESS(ROW(),37,4,,"Eingabe_mit_Formel"))</f>
        <v xml:space="preserve">
</v>
      </c>
      <c r="AN12" s="55"/>
      <c r="AO12" s="55"/>
      <c r="AP12" s="55"/>
      <c r="AQ12" s="7"/>
      <c r="AR12" s="55"/>
      <c r="AS12" s="55"/>
      <c r="AT12" s="55"/>
      <c r="AU12" s="55"/>
      <c r="AV12" s="55"/>
      <c r="AW12" s="7"/>
      <c r="AX12" s="55"/>
      <c r="AY12" s="55"/>
      <c r="AZ12" s="55"/>
      <c r="BA12" s="55"/>
      <c r="BB12" s="55"/>
      <c r="BC12" s="7"/>
      <c r="BD12" s="55"/>
      <c r="BE12" s="55"/>
      <c r="BF12" s="55"/>
      <c r="BG12" s="55"/>
      <c r="BH12" s="55"/>
      <c r="BI12" s="7"/>
      <c r="BJ12" s="55"/>
      <c r="BK12" s="55"/>
      <c r="BL12" s="55"/>
      <c r="BM12" s="55"/>
      <c r="BN12" s="55"/>
      <c r="BO12" s="7"/>
      <c r="BP12" s="55"/>
      <c r="BQ12" s="55"/>
      <c r="BR12" s="55"/>
      <c r="BS12" s="55"/>
      <c r="BT12" s="55"/>
      <c r="BU12" s="7"/>
      <c r="BV12" s="7"/>
      <c r="BW12" s="7"/>
      <c r="BX12" s="56" t="str">
        <f ca="1">Eingabe_mit_Formel!BV12</f>
        <v/>
      </c>
      <c r="BY12" s="72" t="str" cm="1">
        <f t="array" aca="1" ref="BY12" ca="1">INDIRECT(ADDRESS(ROW(),75,4,,"Eingabe_mit_Formel"))</f>
        <v/>
      </c>
      <c r="BZ12" s="55"/>
      <c r="CA12" s="55"/>
      <c r="CB12" s="55"/>
      <c r="CC12" s="72" t="str" cm="1">
        <f t="array" aca="1" ref="CC12" ca="1">INDIRECT(ADDRESS(ROW(),79,4,,"Eingabe_mit_Formel"))</f>
        <v/>
      </c>
      <c r="CD12" s="96"/>
      <c r="CE12" s="72" t="str" cm="1">
        <f t="array" aca="1" ref="CE12" ca="1">INDIRECT(ADDRESS(ROW(),81,4,,"Eingabe_mit_Formel"))</f>
        <v/>
      </c>
      <c r="CF12" s="55"/>
      <c r="CG12" s="55"/>
      <c r="CH12" s="55"/>
      <c r="CI12" s="55"/>
      <c r="CJ12" s="55"/>
      <c r="CK12" s="55"/>
      <c r="CL12" s="55"/>
      <c r="CM12" s="55"/>
      <c r="CN12" s="55"/>
      <c r="CO12" s="55"/>
      <c r="CP12" s="55"/>
      <c r="CQ12" s="55"/>
      <c r="CR12" s="55"/>
      <c r="CS12" s="55"/>
      <c r="CT12" s="55"/>
      <c r="CU12" s="55"/>
      <c r="CV12" s="72" t="str" cm="1">
        <f t="array" aca="1" ref="CV12" ca="1">INDIRECT(ADDRESS(ROW(),107,4,,"Eingabe_mit_Formel"))</f>
        <v/>
      </c>
      <c r="CW12" s="72" t="str" cm="1">
        <f t="array" aca="1" ref="CW12" ca="1">INDIRECT(ADDRESS(ROW(),106,4,,"Eingabe_mit_Formel"))</f>
        <v/>
      </c>
      <c r="CX12" s="72" t="str" cm="1">
        <f t="array" aca="1" ref="CX12" ca="1">INDIRECT(ADDRESS(ROW(),105,4,,"Eingabe_mit_Formel"))</f>
        <v/>
      </c>
      <c r="CY12" s="72" t="str" cm="1">
        <f t="array" aca="1" ref="CY12" ca="1">INDIRECT(ADDRESS(ROW(),104,4,,"Eingabe_mit_Formel"))</f>
        <v/>
      </c>
      <c r="CZ12" s="35"/>
      <c r="DA12" s="35"/>
      <c r="DB12" s="76" t="str" cm="1">
        <f t="array" aca="1" ref="DB12" ca="1">INDIRECT(ADDRESS(ROW(),115,4,,"Eingabe_mit_Formel"))</f>
        <v xml:space="preserve">
</v>
      </c>
      <c r="DC12" s="55"/>
      <c r="DD12" s="55"/>
      <c r="DE12" s="55"/>
      <c r="DF12" s="57"/>
      <c r="DG12" s="35"/>
      <c r="DH12" s="35"/>
      <c r="DI12" s="76" t="str" cm="1">
        <f t="array" aca="1" ref="DI12" ca="1">INDIRECT(ADDRESS(ROW(),124,4,,"Eingabe_mit_Formel"))</f>
        <v xml:space="preserve">
</v>
      </c>
      <c r="DJ12" s="58"/>
      <c r="DK12" s="58"/>
      <c r="DL12" s="58"/>
      <c r="DM12" s="59"/>
      <c r="DN12" s="58"/>
      <c r="DO12" s="59"/>
      <c r="DP12" s="58"/>
      <c r="DQ12" s="59"/>
      <c r="DR12" s="58"/>
      <c r="DS12" s="59"/>
      <c r="DT12" s="58"/>
      <c r="DU12" s="36"/>
      <c r="DV12" s="36"/>
      <c r="DW12" s="55"/>
      <c r="DX12" s="55"/>
      <c r="DY12" s="76">
        <f t="shared" si="40"/>
        <v>0</v>
      </c>
      <c r="DZ12" s="55"/>
      <c r="EA12" s="55"/>
      <c r="EB12" s="55"/>
      <c r="EC12" s="55"/>
      <c r="ED12" s="55"/>
      <c r="EE12" s="55"/>
      <c r="EF12" s="55"/>
      <c r="EG12" s="104">
        <v>0</v>
      </c>
      <c r="EH12" s="104">
        <v>0</v>
      </c>
      <c r="EI12" s="55"/>
      <c r="EJ12" s="55"/>
      <c r="EK12" s="55"/>
      <c r="EL12" s="55"/>
      <c r="EM12" s="55"/>
      <c r="EN12" s="55"/>
      <c r="EO12" s="55"/>
      <c r="EP12" s="55"/>
      <c r="EQ12" s="55"/>
      <c r="ER12" s="55"/>
      <c r="ES12" s="55"/>
      <c r="ET12" s="55"/>
      <c r="EU12" s="55"/>
      <c r="EV12" s="55"/>
      <c r="EW12" s="55"/>
      <c r="EX12" s="36"/>
      <c r="EY12" s="76">
        <f t="shared" si="41"/>
        <v>0</v>
      </c>
      <c r="EZ12" s="55"/>
      <c r="FA12" s="55"/>
      <c r="FB12" s="55"/>
      <c r="FC12" s="55"/>
      <c r="FD12" s="55"/>
      <c r="FE12" s="55"/>
      <c r="FF12" s="72">
        <f t="shared" si="42"/>
        <v>100</v>
      </c>
      <c r="FG12" s="55"/>
      <c r="FH12" s="55"/>
      <c r="FI12" s="36"/>
      <c r="FJ12" s="76">
        <f t="shared" si="43"/>
        <v>0</v>
      </c>
      <c r="FK12" s="55"/>
      <c r="FL12" s="55"/>
      <c r="FM12" s="55"/>
      <c r="FN12" s="55"/>
      <c r="FO12" s="55"/>
      <c r="FP12" s="55"/>
      <c r="FQ12" s="55"/>
      <c r="FR12" s="55"/>
      <c r="FS12" s="55"/>
      <c r="FT12" s="36"/>
      <c r="FU12" s="76"/>
      <c r="FV12" s="55"/>
      <c r="FW12" s="55"/>
      <c r="FX12" s="36"/>
      <c r="FY12" s="104" t="str">
        <f t="shared" si="44"/>
        <v/>
      </c>
      <c r="FZ12" s="104">
        <f t="shared" si="45"/>
        <v>0</v>
      </c>
      <c r="GA12" s="104">
        <f t="shared" si="1"/>
        <v>0</v>
      </c>
      <c r="GB12" s="104">
        <f t="shared" si="2"/>
        <v>0</v>
      </c>
      <c r="GC12" s="104">
        <f t="shared" si="3"/>
        <v>0</v>
      </c>
      <c r="GD12" s="104">
        <f t="shared" si="4"/>
        <v>0</v>
      </c>
      <c r="GE12" s="104">
        <f t="shared" si="5"/>
        <v>0</v>
      </c>
      <c r="GF12" s="104">
        <f t="shared" si="6"/>
        <v>0</v>
      </c>
      <c r="GG12" s="104">
        <f t="shared" si="7"/>
        <v>0</v>
      </c>
      <c r="GH12" s="104">
        <f t="shared" si="8"/>
        <v>0</v>
      </c>
      <c r="GI12" s="104">
        <f t="shared" si="9"/>
        <v>0</v>
      </c>
      <c r="GJ12" s="104">
        <f t="shared" si="10"/>
        <v>0</v>
      </c>
      <c r="GK12" s="104">
        <f t="shared" si="11"/>
        <v>0</v>
      </c>
      <c r="GL12" s="104">
        <f t="shared" si="12"/>
        <v>0</v>
      </c>
      <c r="GM12" s="104">
        <f t="shared" si="13"/>
        <v>0</v>
      </c>
      <c r="GN12" s="104">
        <f t="shared" si="14"/>
        <v>0</v>
      </c>
      <c r="GO12" s="104">
        <f t="shared" si="15"/>
        <v>0</v>
      </c>
      <c r="GP12" s="104">
        <f t="shared" si="16"/>
        <v>0</v>
      </c>
      <c r="GQ12" s="104">
        <f t="shared" si="17"/>
        <v>0</v>
      </c>
      <c r="GR12" s="104">
        <f t="shared" si="18"/>
        <v>0</v>
      </c>
      <c r="GS12" s="104">
        <f t="shared" si="19"/>
        <v>0</v>
      </c>
      <c r="GT12" s="104">
        <f t="shared" si="20"/>
        <v>0</v>
      </c>
      <c r="GU12" s="104">
        <f t="shared" si="21"/>
        <v>0</v>
      </c>
      <c r="GV12" s="104">
        <f t="shared" si="22"/>
        <v>0</v>
      </c>
      <c r="GW12" s="104">
        <f t="shared" si="23"/>
        <v>0</v>
      </c>
      <c r="GX12" s="104">
        <f t="shared" si="24"/>
        <v>0</v>
      </c>
      <c r="GY12" s="35"/>
      <c r="GZ12" s="35"/>
      <c r="HA12" s="104">
        <f t="shared" si="25"/>
        <v>0</v>
      </c>
      <c r="HB12" s="35"/>
      <c r="HC12" s="104">
        <f t="shared" si="26"/>
        <v>0</v>
      </c>
      <c r="HD12" s="104">
        <f t="shared" si="27"/>
        <v>0</v>
      </c>
      <c r="HE12" s="35"/>
      <c r="HF12" s="104">
        <f t="shared" si="28"/>
        <v>0</v>
      </c>
      <c r="HG12" s="104">
        <f t="shared" si="29"/>
        <v>0</v>
      </c>
      <c r="HH12" s="104">
        <f t="shared" si="30"/>
        <v>0</v>
      </c>
      <c r="HI12" s="104">
        <f t="shared" si="31"/>
        <v>0</v>
      </c>
      <c r="HJ12" s="35"/>
      <c r="HK12" s="104">
        <f t="shared" si="32"/>
        <v>0</v>
      </c>
      <c r="HL12" s="35"/>
      <c r="HM12" s="104">
        <f t="shared" si="33"/>
        <v>0</v>
      </c>
      <c r="HN12" s="35"/>
      <c r="HO12" s="104">
        <f t="shared" si="34"/>
        <v>0</v>
      </c>
      <c r="HP12" s="104">
        <f t="shared" si="35"/>
        <v>0</v>
      </c>
      <c r="HQ12" s="104">
        <f t="shared" si="36"/>
        <v>0</v>
      </c>
      <c r="HR12" s="104">
        <f t="shared" si="37"/>
        <v>0</v>
      </c>
      <c r="HS12" s="104">
        <f t="shared" si="38"/>
        <v>0</v>
      </c>
      <c r="HT12" s="35"/>
      <c r="HU12" s="104">
        <f t="shared" si="39"/>
        <v>0</v>
      </c>
      <c r="HV12" s="104">
        <f t="shared" si="46"/>
        <v>0</v>
      </c>
    </row>
    <row r="13" spans="1:230" s="38" customFormat="1" ht="15" customHeight="1" x14ac:dyDescent="0.3">
      <c r="A13" s="76" t="str" cm="1">
        <f t="array" aca="1" ref="A13" ca="1">INDIRECT(ADDRESS(ROW(),1,4,,"Eingabe_mit_Formel"))</f>
        <v xml:space="preserve">
</v>
      </c>
      <c r="B13" s="55"/>
      <c r="C13" s="55"/>
      <c r="D13" s="55"/>
      <c r="E13" s="55"/>
      <c r="F13" s="55"/>
      <c r="G13" s="55"/>
      <c r="H13" s="55"/>
      <c r="I13" s="55"/>
      <c r="J13" s="55"/>
      <c r="K13" s="55"/>
      <c r="L13" s="55"/>
      <c r="M13" s="55"/>
      <c r="N13" s="55"/>
      <c r="O13" s="55"/>
      <c r="P13" s="55"/>
      <c r="Q13" s="55"/>
      <c r="R13" s="55"/>
      <c r="S13" s="55"/>
      <c r="T13" s="77" t="str" cm="1">
        <f t="array" aca="1" ref="T13" ca="1">INDIRECT(ADDRESS(ROW(),18,4,,"Eingabe_mit_Formel"))</f>
        <v/>
      </c>
      <c r="U13" s="55"/>
      <c r="V13" s="55"/>
      <c r="W13" s="77" t="str" cm="1">
        <f t="array" aca="1" ref="W13" ca="1">INDIRECT(ADDRESS(ROW(),21,4,,"Eingabe_mit_Formel"))</f>
        <v/>
      </c>
      <c r="X13" s="55"/>
      <c r="Y13" s="55"/>
      <c r="Z13" s="77" cm="1">
        <f t="array" aca="1" ref="Z13" ca="1">INDIRECT(ADDRESS(ROW(),24,4,,"Eingabe_mit_Formel"))</f>
        <v>0</v>
      </c>
      <c r="AA13" s="55"/>
      <c r="AB13" s="55"/>
      <c r="AC13" s="77" cm="1">
        <f t="array" aca="1" ref="AC13" ca="1">INDIRECT(ADDRESS(ROW(),27,4,,"Eingabe_mit_Formel"))</f>
        <v>0</v>
      </c>
      <c r="AD13" s="55"/>
      <c r="AE13" s="55"/>
      <c r="AF13" s="72" cm="1">
        <f t="array" aca="1" ref="AF13" ca="1">INDIRECT(ADDRESS(ROW(),30,4,,"Eingabe_mit_Formel"))</f>
        <v>0</v>
      </c>
      <c r="AG13" s="55"/>
      <c r="AH13" s="55"/>
      <c r="AI13" s="72" cm="1">
        <f t="array" aca="1" ref="AI13" ca="1">INDIRECT(ADDRESS(ROW(),33,4,,"Eingabe_mit_Formel"))</f>
        <v>0</v>
      </c>
      <c r="AJ13" s="72" t="str" cm="1">
        <f t="array" aca="1" ref="AJ13" ca="1">INDIRECT(ADDRESS(ROW(),34,4,,"Eingabe_mit_Formel"))</f>
        <v/>
      </c>
      <c r="AK13" s="7"/>
      <c r="AL13" s="7"/>
      <c r="AM13" s="76" t="str" cm="1">
        <f t="array" aca="1" ref="AM13" ca="1">INDIRECT(ADDRESS(ROW(),37,4,,"Eingabe_mit_Formel"))</f>
        <v xml:space="preserve">
</v>
      </c>
      <c r="AN13" s="55"/>
      <c r="AO13" s="55"/>
      <c r="AP13" s="55"/>
      <c r="AQ13" s="7"/>
      <c r="AR13" s="55"/>
      <c r="AS13" s="55"/>
      <c r="AT13" s="55"/>
      <c r="AU13" s="55"/>
      <c r="AV13" s="55"/>
      <c r="AW13" s="7"/>
      <c r="AX13" s="55"/>
      <c r="AY13" s="55"/>
      <c r="AZ13" s="55"/>
      <c r="BA13" s="55"/>
      <c r="BB13" s="55"/>
      <c r="BC13" s="7"/>
      <c r="BD13" s="55"/>
      <c r="BE13" s="55"/>
      <c r="BF13" s="55"/>
      <c r="BG13" s="55"/>
      <c r="BH13" s="55"/>
      <c r="BI13" s="7"/>
      <c r="BJ13" s="55"/>
      <c r="BK13" s="55"/>
      <c r="BL13" s="55"/>
      <c r="BM13" s="55"/>
      <c r="BN13" s="55"/>
      <c r="BO13" s="7"/>
      <c r="BP13" s="55"/>
      <c r="BQ13" s="55"/>
      <c r="BR13" s="55"/>
      <c r="BS13" s="55"/>
      <c r="BT13" s="55"/>
      <c r="BU13" s="7"/>
      <c r="BV13" s="7"/>
      <c r="BW13" s="7"/>
      <c r="BX13" s="56" t="str">
        <f ca="1">Eingabe_mit_Formel!BV13</f>
        <v/>
      </c>
      <c r="BY13" s="72" t="str" cm="1">
        <f t="array" aca="1" ref="BY13" ca="1">INDIRECT(ADDRESS(ROW(),75,4,,"Eingabe_mit_Formel"))</f>
        <v/>
      </c>
      <c r="BZ13" s="55"/>
      <c r="CA13" s="55"/>
      <c r="CB13" s="55"/>
      <c r="CC13" s="72" t="str" cm="1">
        <f t="array" aca="1" ref="CC13" ca="1">INDIRECT(ADDRESS(ROW(),79,4,,"Eingabe_mit_Formel"))</f>
        <v/>
      </c>
      <c r="CD13" s="96"/>
      <c r="CE13" s="72" t="str" cm="1">
        <f t="array" aca="1" ref="CE13" ca="1">INDIRECT(ADDRESS(ROW(),81,4,,"Eingabe_mit_Formel"))</f>
        <v/>
      </c>
      <c r="CF13" s="55"/>
      <c r="CG13" s="55"/>
      <c r="CH13" s="55"/>
      <c r="CI13" s="55"/>
      <c r="CJ13" s="55"/>
      <c r="CK13" s="55"/>
      <c r="CL13" s="55"/>
      <c r="CM13" s="55"/>
      <c r="CN13" s="55"/>
      <c r="CO13" s="55"/>
      <c r="CP13" s="55"/>
      <c r="CQ13" s="55"/>
      <c r="CR13" s="55"/>
      <c r="CS13" s="55"/>
      <c r="CT13" s="55"/>
      <c r="CU13" s="55"/>
      <c r="CV13" s="72" t="str" cm="1">
        <f t="array" aca="1" ref="CV13" ca="1">INDIRECT(ADDRESS(ROW(),107,4,,"Eingabe_mit_Formel"))</f>
        <v/>
      </c>
      <c r="CW13" s="72" t="str" cm="1">
        <f t="array" aca="1" ref="CW13" ca="1">INDIRECT(ADDRESS(ROW(),106,4,,"Eingabe_mit_Formel"))</f>
        <v/>
      </c>
      <c r="CX13" s="72" t="str" cm="1">
        <f t="array" aca="1" ref="CX13" ca="1">INDIRECT(ADDRESS(ROW(),105,4,,"Eingabe_mit_Formel"))</f>
        <v/>
      </c>
      <c r="CY13" s="72" t="str" cm="1">
        <f t="array" aca="1" ref="CY13" ca="1">INDIRECT(ADDRESS(ROW(),104,4,,"Eingabe_mit_Formel"))</f>
        <v/>
      </c>
      <c r="CZ13" s="35"/>
      <c r="DA13" s="35"/>
      <c r="DB13" s="76" t="str" cm="1">
        <f t="array" aca="1" ref="DB13" ca="1">INDIRECT(ADDRESS(ROW(),115,4,,"Eingabe_mit_Formel"))</f>
        <v xml:space="preserve">
</v>
      </c>
      <c r="DC13" s="55"/>
      <c r="DD13" s="55"/>
      <c r="DE13" s="55"/>
      <c r="DF13" s="57"/>
      <c r="DG13" s="35"/>
      <c r="DH13" s="35"/>
      <c r="DI13" s="76" t="str" cm="1">
        <f t="array" aca="1" ref="DI13" ca="1">INDIRECT(ADDRESS(ROW(),124,4,,"Eingabe_mit_Formel"))</f>
        <v xml:space="preserve">
</v>
      </c>
      <c r="DJ13" s="58"/>
      <c r="DK13" s="58"/>
      <c r="DL13" s="58"/>
      <c r="DM13" s="59"/>
      <c r="DN13" s="58"/>
      <c r="DO13" s="59"/>
      <c r="DP13" s="58"/>
      <c r="DQ13" s="59"/>
      <c r="DR13" s="58"/>
      <c r="DS13" s="59"/>
      <c r="DT13" s="58"/>
      <c r="DU13" s="36"/>
      <c r="DV13" s="36"/>
      <c r="DW13" s="55"/>
      <c r="DX13" s="55"/>
      <c r="DY13" s="76">
        <f t="shared" si="40"/>
        <v>0</v>
      </c>
      <c r="DZ13" s="55"/>
      <c r="EA13" s="55"/>
      <c r="EB13" s="55"/>
      <c r="EC13" s="55"/>
      <c r="ED13" s="55"/>
      <c r="EE13" s="55"/>
      <c r="EF13" s="55"/>
      <c r="EG13" s="104">
        <v>0</v>
      </c>
      <c r="EH13" s="104">
        <v>0</v>
      </c>
      <c r="EI13" s="55"/>
      <c r="EJ13" s="55"/>
      <c r="EK13" s="55"/>
      <c r="EL13" s="55"/>
      <c r="EM13" s="55"/>
      <c r="EN13" s="55"/>
      <c r="EO13" s="55"/>
      <c r="EP13" s="55"/>
      <c r="EQ13" s="55"/>
      <c r="ER13" s="55"/>
      <c r="ES13" s="55"/>
      <c r="ET13" s="55"/>
      <c r="EU13" s="55"/>
      <c r="EV13" s="55"/>
      <c r="EW13" s="55"/>
      <c r="EX13" s="36"/>
      <c r="EY13" s="76">
        <f t="shared" si="41"/>
        <v>0</v>
      </c>
      <c r="EZ13" s="55"/>
      <c r="FA13" s="55"/>
      <c r="FB13" s="55"/>
      <c r="FC13" s="55"/>
      <c r="FD13" s="55"/>
      <c r="FE13" s="55"/>
      <c r="FF13" s="72">
        <f t="shared" si="42"/>
        <v>100</v>
      </c>
      <c r="FG13" s="55"/>
      <c r="FH13" s="55"/>
      <c r="FI13" s="36"/>
      <c r="FJ13" s="76">
        <f t="shared" si="43"/>
        <v>0</v>
      </c>
      <c r="FK13" s="55"/>
      <c r="FL13" s="55"/>
      <c r="FM13" s="55"/>
      <c r="FN13" s="55"/>
      <c r="FO13" s="55"/>
      <c r="FP13" s="55"/>
      <c r="FQ13" s="55"/>
      <c r="FR13" s="55"/>
      <c r="FS13" s="55"/>
      <c r="FT13" s="36"/>
      <c r="FU13" s="76"/>
      <c r="FV13" s="55"/>
      <c r="FW13" s="55"/>
      <c r="FX13" s="36"/>
      <c r="FY13" s="104" t="str">
        <f t="shared" si="44"/>
        <v/>
      </c>
      <c r="FZ13" s="104">
        <f t="shared" si="45"/>
        <v>0</v>
      </c>
      <c r="GA13" s="104">
        <f t="shared" si="1"/>
        <v>0</v>
      </c>
      <c r="GB13" s="104">
        <f t="shared" si="2"/>
        <v>0</v>
      </c>
      <c r="GC13" s="104">
        <f t="shared" si="3"/>
        <v>0</v>
      </c>
      <c r="GD13" s="104">
        <f t="shared" si="4"/>
        <v>0</v>
      </c>
      <c r="GE13" s="104">
        <f t="shared" si="5"/>
        <v>0</v>
      </c>
      <c r="GF13" s="104">
        <f t="shared" si="6"/>
        <v>0</v>
      </c>
      <c r="GG13" s="104">
        <f t="shared" si="7"/>
        <v>0</v>
      </c>
      <c r="GH13" s="104">
        <f t="shared" si="8"/>
        <v>0</v>
      </c>
      <c r="GI13" s="104">
        <f t="shared" si="9"/>
        <v>0</v>
      </c>
      <c r="GJ13" s="104">
        <f t="shared" si="10"/>
        <v>0</v>
      </c>
      <c r="GK13" s="104">
        <f t="shared" si="11"/>
        <v>0</v>
      </c>
      <c r="GL13" s="104">
        <f t="shared" si="12"/>
        <v>0</v>
      </c>
      <c r="GM13" s="104">
        <f t="shared" si="13"/>
        <v>0</v>
      </c>
      <c r="GN13" s="104">
        <f t="shared" si="14"/>
        <v>0</v>
      </c>
      <c r="GO13" s="104">
        <f t="shared" si="15"/>
        <v>0</v>
      </c>
      <c r="GP13" s="104">
        <f t="shared" si="16"/>
        <v>0</v>
      </c>
      <c r="GQ13" s="104">
        <f t="shared" si="17"/>
        <v>0</v>
      </c>
      <c r="GR13" s="104">
        <f t="shared" si="18"/>
        <v>0</v>
      </c>
      <c r="GS13" s="104">
        <f t="shared" si="19"/>
        <v>0</v>
      </c>
      <c r="GT13" s="104">
        <f t="shared" si="20"/>
        <v>0</v>
      </c>
      <c r="GU13" s="104">
        <f t="shared" si="21"/>
        <v>0</v>
      </c>
      <c r="GV13" s="104">
        <f t="shared" si="22"/>
        <v>0</v>
      </c>
      <c r="GW13" s="104">
        <f t="shared" si="23"/>
        <v>0</v>
      </c>
      <c r="GX13" s="104">
        <f t="shared" si="24"/>
        <v>0</v>
      </c>
      <c r="GY13" s="35"/>
      <c r="GZ13" s="35"/>
      <c r="HA13" s="104">
        <f t="shared" si="25"/>
        <v>0</v>
      </c>
      <c r="HB13" s="35"/>
      <c r="HC13" s="104">
        <f t="shared" si="26"/>
        <v>0</v>
      </c>
      <c r="HD13" s="104">
        <f t="shared" si="27"/>
        <v>0</v>
      </c>
      <c r="HE13" s="35"/>
      <c r="HF13" s="104">
        <f t="shared" si="28"/>
        <v>0</v>
      </c>
      <c r="HG13" s="104">
        <f t="shared" si="29"/>
        <v>0</v>
      </c>
      <c r="HH13" s="104">
        <f t="shared" si="30"/>
        <v>0</v>
      </c>
      <c r="HI13" s="104">
        <f t="shared" si="31"/>
        <v>0</v>
      </c>
      <c r="HJ13" s="35"/>
      <c r="HK13" s="104">
        <f t="shared" si="32"/>
        <v>0</v>
      </c>
      <c r="HL13" s="35"/>
      <c r="HM13" s="104">
        <f t="shared" si="33"/>
        <v>0</v>
      </c>
      <c r="HN13" s="35"/>
      <c r="HO13" s="104">
        <f t="shared" si="34"/>
        <v>0</v>
      </c>
      <c r="HP13" s="104">
        <f t="shared" si="35"/>
        <v>0</v>
      </c>
      <c r="HQ13" s="104">
        <f t="shared" si="36"/>
        <v>0</v>
      </c>
      <c r="HR13" s="104">
        <f t="shared" si="37"/>
        <v>0</v>
      </c>
      <c r="HS13" s="104">
        <f t="shared" si="38"/>
        <v>0</v>
      </c>
      <c r="HT13" s="35"/>
      <c r="HU13" s="104">
        <f t="shared" si="39"/>
        <v>0</v>
      </c>
      <c r="HV13" s="104">
        <f t="shared" si="46"/>
        <v>0</v>
      </c>
    </row>
    <row r="14" spans="1:230" s="38" customFormat="1" ht="15" customHeight="1" x14ac:dyDescent="0.3">
      <c r="A14" s="76" t="str" cm="1">
        <f t="array" aca="1" ref="A14" ca="1">INDIRECT(ADDRESS(ROW(),1,4,,"Eingabe_mit_Formel"))</f>
        <v xml:space="preserve">
</v>
      </c>
      <c r="B14" s="55"/>
      <c r="C14" s="55"/>
      <c r="D14" s="55"/>
      <c r="E14" s="55"/>
      <c r="F14" s="55"/>
      <c r="G14" s="55"/>
      <c r="H14" s="55"/>
      <c r="I14" s="55"/>
      <c r="J14" s="55"/>
      <c r="K14" s="55"/>
      <c r="L14" s="55"/>
      <c r="M14" s="55"/>
      <c r="N14" s="55"/>
      <c r="O14" s="55"/>
      <c r="P14" s="55"/>
      <c r="Q14" s="55"/>
      <c r="R14" s="55"/>
      <c r="S14" s="55"/>
      <c r="T14" s="77" t="str" cm="1">
        <f t="array" aca="1" ref="T14" ca="1">INDIRECT(ADDRESS(ROW(),18,4,,"Eingabe_mit_Formel"))</f>
        <v/>
      </c>
      <c r="U14" s="55"/>
      <c r="V14" s="55"/>
      <c r="W14" s="77" t="str" cm="1">
        <f t="array" aca="1" ref="W14" ca="1">INDIRECT(ADDRESS(ROW(),21,4,,"Eingabe_mit_Formel"))</f>
        <v/>
      </c>
      <c r="X14" s="55"/>
      <c r="Y14" s="55"/>
      <c r="Z14" s="77" cm="1">
        <f t="array" aca="1" ref="Z14" ca="1">INDIRECT(ADDRESS(ROW(),24,4,,"Eingabe_mit_Formel"))</f>
        <v>0</v>
      </c>
      <c r="AA14" s="55"/>
      <c r="AB14" s="55"/>
      <c r="AC14" s="77" cm="1">
        <f t="array" aca="1" ref="AC14" ca="1">INDIRECT(ADDRESS(ROW(),27,4,,"Eingabe_mit_Formel"))</f>
        <v>0</v>
      </c>
      <c r="AD14" s="55"/>
      <c r="AE14" s="55"/>
      <c r="AF14" s="72" cm="1">
        <f t="array" aca="1" ref="AF14" ca="1">INDIRECT(ADDRESS(ROW(),30,4,,"Eingabe_mit_Formel"))</f>
        <v>0</v>
      </c>
      <c r="AG14" s="55"/>
      <c r="AH14" s="55"/>
      <c r="AI14" s="72" cm="1">
        <f t="array" aca="1" ref="AI14" ca="1">INDIRECT(ADDRESS(ROW(),33,4,,"Eingabe_mit_Formel"))</f>
        <v>0</v>
      </c>
      <c r="AJ14" s="72" t="str" cm="1">
        <f t="array" aca="1" ref="AJ14" ca="1">INDIRECT(ADDRESS(ROW(),34,4,,"Eingabe_mit_Formel"))</f>
        <v/>
      </c>
      <c r="AK14" s="7"/>
      <c r="AL14" s="7"/>
      <c r="AM14" s="76" t="str" cm="1">
        <f t="array" aca="1" ref="AM14" ca="1">INDIRECT(ADDRESS(ROW(),37,4,,"Eingabe_mit_Formel"))</f>
        <v xml:space="preserve">
</v>
      </c>
      <c r="AN14" s="55"/>
      <c r="AO14" s="55"/>
      <c r="AP14" s="55"/>
      <c r="AQ14" s="7"/>
      <c r="AR14" s="55"/>
      <c r="AS14" s="55"/>
      <c r="AT14" s="55"/>
      <c r="AU14" s="55"/>
      <c r="AV14" s="55"/>
      <c r="AW14" s="7"/>
      <c r="AX14" s="55"/>
      <c r="AY14" s="55"/>
      <c r="AZ14" s="55"/>
      <c r="BA14" s="55"/>
      <c r="BB14" s="55"/>
      <c r="BC14" s="7"/>
      <c r="BD14" s="55"/>
      <c r="BE14" s="55"/>
      <c r="BF14" s="55"/>
      <c r="BG14" s="55"/>
      <c r="BH14" s="55"/>
      <c r="BI14" s="7"/>
      <c r="BJ14" s="55"/>
      <c r="BK14" s="55"/>
      <c r="BL14" s="55"/>
      <c r="BM14" s="55"/>
      <c r="BN14" s="55"/>
      <c r="BO14" s="7"/>
      <c r="BP14" s="55"/>
      <c r="BQ14" s="55"/>
      <c r="BR14" s="55"/>
      <c r="BS14" s="55"/>
      <c r="BT14" s="55"/>
      <c r="BU14" s="7"/>
      <c r="BV14" s="7"/>
      <c r="BW14" s="7"/>
      <c r="BX14" s="56" t="str">
        <f ca="1">Eingabe_mit_Formel!BV14</f>
        <v/>
      </c>
      <c r="BY14" s="72" t="str" cm="1">
        <f t="array" aca="1" ref="BY14" ca="1">INDIRECT(ADDRESS(ROW(),75,4,,"Eingabe_mit_Formel"))</f>
        <v/>
      </c>
      <c r="BZ14" s="55"/>
      <c r="CA14" s="55"/>
      <c r="CB14" s="55"/>
      <c r="CC14" s="72" t="str" cm="1">
        <f t="array" aca="1" ref="CC14" ca="1">INDIRECT(ADDRESS(ROW(),79,4,,"Eingabe_mit_Formel"))</f>
        <v/>
      </c>
      <c r="CD14" s="96"/>
      <c r="CE14" s="72" t="str" cm="1">
        <f t="array" aca="1" ref="CE14" ca="1">INDIRECT(ADDRESS(ROW(),81,4,,"Eingabe_mit_Formel"))</f>
        <v/>
      </c>
      <c r="CF14" s="55"/>
      <c r="CG14" s="55"/>
      <c r="CH14" s="55"/>
      <c r="CI14" s="55"/>
      <c r="CJ14" s="55"/>
      <c r="CK14" s="55"/>
      <c r="CL14" s="55"/>
      <c r="CM14" s="55"/>
      <c r="CN14" s="55"/>
      <c r="CO14" s="55"/>
      <c r="CP14" s="55"/>
      <c r="CQ14" s="55"/>
      <c r="CR14" s="55"/>
      <c r="CS14" s="55"/>
      <c r="CT14" s="55"/>
      <c r="CU14" s="55"/>
      <c r="CV14" s="72" t="str" cm="1">
        <f t="array" aca="1" ref="CV14" ca="1">INDIRECT(ADDRESS(ROW(),107,4,,"Eingabe_mit_Formel"))</f>
        <v/>
      </c>
      <c r="CW14" s="72" t="str" cm="1">
        <f t="array" aca="1" ref="CW14" ca="1">INDIRECT(ADDRESS(ROW(),106,4,,"Eingabe_mit_Formel"))</f>
        <v/>
      </c>
      <c r="CX14" s="72" t="str" cm="1">
        <f t="array" aca="1" ref="CX14" ca="1">INDIRECT(ADDRESS(ROW(),105,4,,"Eingabe_mit_Formel"))</f>
        <v/>
      </c>
      <c r="CY14" s="72" t="str" cm="1">
        <f t="array" aca="1" ref="CY14" ca="1">INDIRECT(ADDRESS(ROW(),104,4,,"Eingabe_mit_Formel"))</f>
        <v/>
      </c>
      <c r="CZ14" s="35"/>
      <c r="DA14" s="35"/>
      <c r="DB14" s="76" t="str" cm="1">
        <f t="array" aca="1" ref="DB14" ca="1">INDIRECT(ADDRESS(ROW(),115,4,,"Eingabe_mit_Formel"))</f>
        <v xml:space="preserve">
</v>
      </c>
      <c r="DC14" s="55"/>
      <c r="DD14" s="55"/>
      <c r="DE14" s="55"/>
      <c r="DF14" s="57"/>
      <c r="DG14" s="35"/>
      <c r="DH14" s="35"/>
      <c r="DI14" s="76" t="str" cm="1">
        <f t="array" aca="1" ref="DI14" ca="1">INDIRECT(ADDRESS(ROW(),124,4,,"Eingabe_mit_Formel"))</f>
        <v xml:space="preserve">
</v>
      </c>
      <c r="DJ14" s="58"/>
      <c r="DK14" s="58"/>
      <c r="DL14" s="58"/>
      <c r="DM14" s="59"/>
      <c r="DN14" s="58"/>
      <c r="DO14" s="59"/>
      <c r="DP14" s="58"/>
      <c r="DQ14" s="59"/>
      <c r="DR14" s="58"/>
      <c r="DS14" s="59"/>
      <c r="DT14" s="58"/>
      <c r="DU14" s="36"/>
      <c r="DV14" s="36"/>
      <c r="DW14" s="55"/>
      <c r="DX14" s="55"/>
      <c r="DY14" s="76">
        <f t="shared" si="40"/>
        <v>0</v>
      </c>
      <c r="DZ14" s="55"/>
      <c r="EA14" s="55"/>
      <c r="EB14" s="55"/>
      <c r="EC14" s="55"/>
      <c r="ED14" s="55"/>
      <c r="EE14" s="55"/>
      <c r="EF14" s="55"/>
      <c r="EG14" s="104">
        <v>0</v>
      </c>
      <c r="EH14" s="104">
        <v>0</v>
      </c>
      <c r="EI14" s="55"/>
      <c r="EJ14" s="55"/>
      <c r="EK14" s="55"/>
      <c r="EL14" s="55"/>
      <c r="EM14" s="55"/>
      <c r="EN14" s="55"/>
      <c r="EO14" s="55"/>
      <c r="EP14" s="55"/>
      <c r="EQ14" s="55"/>
      <c r="ER14" s="55"/>
      <c r="ES14" s="55"/>
      <c r="ET14" s="55"/>
      <c r="EU14" s="55"/>
      <c r="EV14" s="55"/>
      <c r="EW14" s="55"/>
      <c r="EX14" s="36"/>
      <c r="EY14" s="76">
        <f t="shared" si="41"/>
        <v>0</v>
      </c>
      <c r="EZ14" s="55"/>
      <c r="FA14" s="55"/>
      <c r="FB14" s="55"/>
      <c r="FC14" s="55"/>
      <c r="FD14" s="55"/>
      <c r="FE14" s="55"/>
      <c r="FF14" s="72">
        <f t="shared" si="42"/>
        <v>100</v>
      </c>
      <c r="FG14" s="55"/>
      <c r="FH14" s="55"/>
      <c r="FI14" s="36"/>
      <c r="FJ14" s="76">
        <f t="shared" si="43"/>
        <v>0</v>
      </c>
      <c r="FK14" s="55"/>
      <c r="FL14" s="55"/>
      <c r="FM14" s="55"/>
      <c r="FN14" s="55"/>
      <c r="FO14" s="55"/>
      <c r="FP14" s="55"/>
      <c r="FQ14" s="55"/>
      <c r="FR14" s="55"/>
      <c r="FS14" s="55"/>
      <c r="FT14" s="36"/>
      <c r="FU14" s="76"/>
      <c r="FV14" s="55"/>
      <c r="FW14" s="55"/>
      <c r="FX14" s="36"/>
      <c r="FY14" s="104" t="str">
        <f t="shared" si="44"/>
        <v/>
      </c>
      <c r="FZ14" s="104">
        <f t="shared" si="45"/>
        <v>0</v>
      </c>
      <c r="GA14" s="104">
        <f t="shared" si="1"/>
        <v>0</v>
      </c>
      <c r="GB14" s="104">
        <f t="shared" si="2"/>
        <v>0</v>
      </c>
      <c r="GC14" s="104">
        <f t="shared" si="3"/>
        <v>0</v>
      </c>
      <c r="GD14" s="104">
        <f t="shared" si="4"/>
        <v>0</v>
      </c>
      <c r="GE14" s="104">
        <f t="shared" si="5"/>
        <v>0</v>
      </c>
      <c r="GF14" s="104">
        <f t="shared" si="6"/>
        <v>0</v>
      </c>
      <c r="GG14" s="104">
        <f t="shared" si="7"/>
        <v>0</v>
      </c>
      <c r="GH14" s="104">
        <f t="shared" si="8"/>
        <v>0</v>
      </c>
      <c r="GI14" s="104">
        <f t="shared" si="9"/>
        <v>0</v>
      </c>
      <c r="GJ14" s="104">
        <f t="shared" si="10"/>
        <v>0</v>
      </c>
      <c r="GK14" s="104">
        <f t="shared" si="11"/>
        <v>0</v>
      </c>
      <c r="GL14" s="104">
        <f t="shared" si="12"/>
        <v>0</v>
      </c>
      <c r="GM14" s="104">
        <f t="shared" si="13"/>
        <v>0</v>
      </c>
      <c r="GN14" s="104">
        <f t="shared" si="14"/>
        <v>0</v>
      </c>
      <c r="GO14" s="104">
        <f t="shared" si="15"/>
        <v>0</v>
      </c>
      <c r="GP14" s="104">
        <f t="shared" si="16"/>
        <v>0</v>
      </c>
      <c r="GQ14" s="104">
        <f t="shared" si="17"/>
        <v>0</v>
      </c>
      <c r="GR14" s="104">
        <f t="shared" si="18"/>
        <v>0</v>
      </c>
      <c r="GS14" s="104">
        <f t="shared" si="19"/>
        <v>0</v>
      </c>
      <c r="GT14" s="104">
        <f t="shared" si="20"/>
        <v>0</v>
      </c>
      <c r="GU14" s="104">
        <f t="shared" si="21"/>
        <v>0</v>
      </c>
      <c r="GV14" s="104">
        <f t="shared" si="22"/>
        <v>0</v>
      </c>
      <c r="GW14" s="104">
        <f t="shared" si="23"/>
        <v>0</v>
      </c>
      <c r="GX14" s="104">
        <f t="shared" si="24"/>
        <v>0</v>
      </c>
      <c r="GY14" s="35"/>
      <c r="GZ14" s="35"/>
      <c r="HA14" s="104">
        <f t="shared" si="25"/>
        <v>0</v>
      </c>
      <c r="HB14" s="35"/>
      <c r="HC14" s="104">
        <f t="shared" si="26"/>
        <v>0</v>
      </c>
      <c r="HD14" s="104">
        <f t="shared" si="27"/>
        <v>0</v>
      </c>
      <c r="HE14" s="35"/>
      <c r="HF14" s="104">
        <f t="shared" si="28"/>
        <v>0</v>
      </c>
      <c r="HG14" s="104">
        <f t="shared" si="29"/>
        <v>0</v>
      </c>
      <c r="HH14" s="104">
        <f t="shared" si="30"/>
        <v>0</v>
      </c>
      <c r="HI14" s="104">
        <f t="shared" si="31"/>
        <v>0</v>
      </c>
      <c r="HJ14" s="35"/>
      <c r="HK14" s="104">
        <f t="shared" si="32"/>
        <v>0</v>
      </c>
      <c r="HL14" s="35"/>
      <c r="HM14" s="104">
        <f t="shared" si="33"/>
        <v>0</v>
      </c>
      <c r="HN14" s="35"/>
      <c r="HO14" s="104">
        <f t="shared" si="34"/>
        <v>0</v>
      </c>
      <c r="HP14" s="104">
        <f t="shared" si="35"/>
        <v>0</v>
      </c>
      <c r="HQ14" s="104">
        <f t="shared" si="36"/>
        <v>0</v>
      </c>
      <c r="HR14" s="104">
        <f t="shared" si="37"/>
        <v>0</v>
      </c>
      <c r="HS14" s="104">
        <f t="shared" si="38"/>
        <v>0</v>
      </c>
      <c r="HT14" s="35"/>
      <c r="HU14" s="104">
        <f t="shared" si="39"/>
        <v>0</v>
      </c>
      <c r="HV14" s="104">
        <f t="shared" si="46"/>
        <v>0</v>
      </c>
    </row>
    <row r="15" spans="1:230" s="38" customFormat="1" ht="15" customHeight="1" x14ac:dyDescent="0.3">
      <c r="A15" s="76" t="str" cm="1">
        <f t="array" aca="1" ref="A15" ca="1">INDIRECT(ADDRESS(ROW(),1,4,,"Eingabe_mit_Formel"))</f>
        <v xml:space="preserve">
</v>
      </c>
      <c r="B15" s="55"/>
      <c r="C15" s="55"/>
      <c r="D15" s="55"/>
      <c r="E15" s="55"/>
      <c r="F15" s="55"/>
      <c r="G15" s="55"/>
      <c r="H15" s="55"/>
      <c r="I15" s="55"/>
      <c r="J15" s="55"/>
      <c r="K15" s="55"/>
      <c r="L15" s="55"/>
      <c r="M15" s="55"/>
      <c r="N15" s="55"/>
      <c r="O15" s="55"/>
      <c r="P15" s="55"/>
      <c r="Q15" s="55"/>
      <c r="R15" s="55"/>
      <c r="S15" s="55"/>
      <c r="T15" s="77" t="str" cm="1">
        <f t="array" aca="1" ref="T15" ca="1">INDIRECT(ADDRESS(ROW(),18,4,,"Eingabe_mit_Formel"))</f>
        <v/>
      </c>
      <c r="U15" s="55"/>
      <c r="V15" s="55"/>
      <c r="W15" s="77" t="str" cm="1">
        <f t="array" aca="1" ref="W15" ca="1">INDIRECT(ADDRESS(ROW(),21,4,,"Eingabe_mit_Formel"))</f>
        <v/>
      </c>
      <c r="X15" s="55"/>
      <c r="Y15" s="55"/>
      <c r="Z15" s="77" cm="1">
        <f t="array" aca="1" ref="Z15" ca="1">INDIRECT(ADDRESS(ROW(),24,4,,"Eingabe_mit_Formel"))</f>
        <v>0</v>
      </c>
      <c r="AA15" s="55"/>
      <c r="AB15" s="55"/>
      <c r="AC15" s="77" cm="1">
        <f t="array" aca="1" ref="AC15" ca="1">INDIRECT(ADDRESS(ROW(),27,4,,"Eingabe_mit_Formel"))</f>
        <v>0</v>
      </c>
      <c r="AD15" s="55"/>
      <c r="AE15" s="55"/>
      <c r="AF15" s="72" cm="1">
        <f t="array" aca="1" ref="AF15" ca="1">INDIRECT(ADDRESS(ROW(),30,4,,"Eingabe_mit_Formel"))</f>
        <v>0</v>
      </c>
      <c r="AG15" s="55"/>
      <c r="AH15" s="55"/>
      <c r="AI15" s="72" cm="1">
        <f t="array" aca="1" ref="AI15" ca="1">INDIRECT(ADDRESS(ROW(),33,4,,"Eingabe_mit_Formel"))</f>
        <v>0</v>
      </c>
      <c r="AJ15" s="72" t="str" cm="1">
        <f t="array" aca="1" ref="AJ15" ca="1">INDIRECT(ADDRESS(ROW(),34,4,,"Eingabe_mit_Formel"))</f>
        <v/>
      </c>
      <c r="AK15" s="7"/>
      <c r="AL15" s="7"/>
      <c r="AM15" s="76" t="str" cm="1">
        <f t="array" aca="1" ref="AM15" ca="1">INDIRECT(ADDRESS(ROW(),37,4,,"Eingabe_mit_Formel"))</f>
        <v xml:space="preserve">
</v>
      </c>
      <c r="AN15" s="55"/>
      <c r="AO15" s="55"/>
      <c r="AP15" s="55"/>
      <c r="AQ15" s="7"/>
      <c r="AR15" s="55"/>
      <c r="AS15" s="55"/>
      <c r="AT15" s="55"/>
      <c r="AU15" s="55"/>
      <c r="AV15" s="55"/>
      <c r="AW15" s="7"/>
      <c r="AX15" s="55"/>
      <c r="AY15" s="55"/>
      <c r="AZ15" s="55"/>
      <c r="BA15" s="55"/>
      <c r="BB15" s="55"/>
      <c r="BC15" s="7"/>
      <c r="BD15" s="55"/>
      <c r="BE15" s="55"/>
      <c r="BF15" s="55"/>
      <c r="BG15" s="55"/>
      <c r="BH15" s="55"/>
      <c r="BI15" s="7"/>
      <c r="BJ15" s="55"/>
      <c r="BK15" s="55"/>
      <c r="BL15" s="55"/>
      <c r="BM15" s="55"/>
      <c r="BN15" s="55"/>
      <c r="BO15" s="7"/>
      <c r="BP15" s="55"/>
      <c r="BQ15" s="55"/>
      <c r="BR15" s="55"/>
      <c r="BS15" s="55"/>
      <c r="BT15" s="55"/>
      <c r="BU15" s="7"/>
      <c r="BV15" s="7"/>
      <c r="BW15" s="7"/>
      <c r="BX15" s="56" t="str">
        <f ca="1">Eingabe_mit_Formel!BV15</f>
        <v/>
      </c>
      <c r="BY15" s="72" t="str" cm="1">
        <f t="array" aca="1" ref="BY15" ca="1">INDIRECT(ADDRESS(ROW(),75,4,,"Eingabe_mit_Formel"))</f>
        <v/>
      </c>
      <c r="BZ15" s="55"/>
      <c r="CA15" s="55"/>
      <c r="CB15" s="55"/>
      <c r="CC15" s="72" t="str" cm="1">
        <f t="array" aca="1" ref="CC15" ca="1">INDIRECT(ADDRESS(ROW(),79,4,,"Eingabe_mit_Formel"))</f>
        <v/>
      </c>
      <c r="CD15" s="96"/>
      <c r="CE15" s="72" t="str" cm="1">
        <f t="array" aca="1" ref="CE15" ca="1">INDIRECT(ADDRESS(ROW(),81,4,,"Eingabe_mit_Formel"))</f>
        <v/>
      </c>
      <c r="CF15" s="55"/>
      <c r="CG15" s="55"/>
      <c r="CH15" s="55"/>
      <c r="CI15" s="55"/>
      <c r="CJ15" s="55"/>
      <c r="CK15" s="55"/>
      <c r="CL15" s="55"/>
      <c r="CM15" s="55"/>
      <c r="CN15" s="55"/>
      <c r="CO15" s="55"/>
      <c r="CP15" s="55"/>
      <c r="CQ15" s="55"/>
      <c r="CR15" s="55"/>
      <c r="CS15" s="55"/>
      <c r="CT15" s="55"/>
      <c r="CU15" s="55"/>
      <c r="CV15" s="72" t="str" cm="1">
        <f t="array" aca="1" ref="CV15" ca="1">INDIRECT(ADDRESS(ROW(),107,4,,"Eingabe_mit_Formel"))</f>
        <v/>
      </c>
      <c r="CW15" s="72" t="str" cm="1">
        <f t="array" aca="1" ref="CW15" ca="1">INDIRECT(ADDRESS(ROW(),106,4,,"Eingabe_mit_Formel"))</f>
        <v/>
      </c>
      <c r="CX15" s="72" t="str" cm="1">
        <f t="array" aca="1" ref="CX15" ca="1">INDIRECT(ADDRESS(ROW(),105,4,,"Eingabe_mit_Formel"))</f>
        <v/>
      </c>
      <c r="CY15" s="72" t="str" cm="1">
        <f t="array" aca="1" ref="CY15" ca="1">INDIRECT(ADDRESS(ROW(),104,4,,"Eingabe_mit_Formel"))</f>
        <v/>
      </c>
      <c r="CZ15" s="35"/>
      <c r="DA15" s="35"/>
      <c r="DB15" s="76" t="str" cm="1">
        <f t="array" aca="1" ref="DB15" ca="1">INDIRECT(ADDRESS(ROW(),115,4,,"Eingabe_mit_Formel"))</f>
        <v xml:space="preserve">
</v>
      </c>
      <c r="DC15" s="55"/>
      <c r="DD15" s="55"/>
      <c r="DE15" s="55"/>
      <c r="DF15" s="57"/>
      <c r="DG15" s="35"/>
      <c r="DH15" s="35"/>
      <c r="DI15" s="76" t="str" cm="1">
        <f t="array" aca="1" ref="DI15" ca="1">INDIRECT(ADDRESS(ROW(),124,4,,"Eingabe_mit_Formel"))</f>
        <v xml:space="preserve">
</v>
      </c>
      <c r="DJ15" s="58"/>
      <c r="DK15" s="58"/>
      <c r="DL15" s="58"/>
      <c r="DM15" s="59"/>
      <c r="DN15" s="58"/>
      <c r="DO15" s="59"/>
      <c r="DP15" s="58"/>
      <c r="DQ15" s="59"/>
      <c r="DR15" s="58"/>
      <c r="DS15" s="59"/>
      <c r="DT15" s="58"/>
      <c r="DU15" s="36"/>
      <c r="DV15" s="36"/>
      <c r="DW15" s="55"/>
      <c r="DX15" s="55"/>
      <c r="DY15" s="76">
        <f t="shared" si="40"/>
        <v>0</v>
      </c>
      <c r="DZ15" s="55"/>
      <c r="EA15" s="55"/>
      <c r="EB15" s="55"/>
      <c r="EC15" s="55"/>
      <c r="ED15" s="55"/>
      <c r="EE15" s="55"/>
      <c r="EF15" s="55"/>
      <c r="EG15" s="104">
        <v>0</v>
      </c>
      <c r="EH15" s="104">
        <v>0</v>
      </c>
      <c r="EI15" s="55"/>
      <c r="EJ15" s="55"/>
      <c r="EK15" s="55"/>
      <c r="EL15" s="55"/>
      <c r="EM15" s="55"/>
      <c r="EN15" s="55"/>
      <c r="EO15" s="55"/>
      <c r="EP15" s="55"/>
      <c r="EQ15" s="55"/>
      <c r="ER15" s="55"/>
      <c r="ES15" s="55"/>
      <c r="ET15" s="55"/>
      <c r="EU15" s="55"/>
      <c r="EV15" s="55"/>
      <c r="EW15" s="55"/>
      <c r="EX15" s="36"/>
      <c r="EY15" s="76">
        <f t="shared" si="41"/>
        <v>0</v>
      </c>
      <c r="EZ15" s="55"/>
      <c r="FA15" s="55"/>
      <c r="FB15" s="55"/>
      <c r="FC15" s="55"/>
      <c r="FD15" s="55"/>
      <c r="FE15" s="55"/>
      <c r="FF15" s="72">
        <f t="shared" si="42"/>
        <v>100</v>
      </c>
      <c r="FG15" s="55"/>
      <c r="FH15" s="55"/>
      <c r="FI15" s="36"/>
      <c r="FJ15" s="76">
        <f t="shared" si="43"/>
        <v>0</v>
      </c>
      <c r="FK15" s="55"/>
      <c r="FL15" s="55"/>
      <c r="FM15" s="55"/>
      <c r="FN15" s="55"/>
      <c r="FO15" s="55"/>
      <c r="FP15" s="55"/>
      <c r="FQ15" s="55"/>
      <c r="FR15" s="55"/>
      <c r="FS15" s="55"/>
      <c r="FT15" s="36"/>
      <c r="FU15" s="76"/>
      <c r="FV15" s="55"/>
      <c r="FW15" s="55"/>
      <c r="FX15" s="36"/>
      <c r="FY15" s="104" t="str">
        <f t="shared" si="44"/>
        <v/>
      </c>
      <c r="FZ15" s="104">
        <f t="shared" si="45"/>
        <v>0</v>
      </c>
      <c r="GA15" s="104">
        <f t="shared" si="1"/>
        <v>0</v>
      </c>
      <c r="GB15" s="104">
        <f t="shared" si="2"/>
        <v>0</v>
      </c>
      <c r="GC15" s="104">
        <f t="shared" si="3"/>
        <v>0</v>
      </c>
      <c r="GD15" s="104">
        <f t="shared" si="4"/>
        <v>0</v>
      </c>
      <c r="GE15" s="104">
        <f t="shared" si="5"/>
        <v>0</v>
      </c>
      <c r="GF15" s="104">
        <f t="shared" si="6"/>
        <v>0</v>
      </c>
      <c r="GG15" s="104">
        <f t="shared" si="7"/>
        <v>0</v>
      </c>
      <c r="GH15" s="104">
        <f t="shared" si="8"/>
        <v>0</v>
      </c>
      <c r="GI15" s="104">
        <f t="shared" si="9"/>
        <v>0</v>
      </c>
      <c r="GJ15" s="104">
        <f t="shared" si="10"/>
        <v>0</v>
      </c>
      <c r="GK15" s="104">
        <f t="shared" si="11"/>
        <v>0</v>
      </c>
      <c r="GL15" s="104">
        <f t="shared" si="12"/>
        <v>0</v>
      </c>
      <c r="GM15" s="104">
        <f t="shared" si="13"/>
        <v>0</v>
      </c>
      <c r="GN15" s="104">
        <f t="shared" si="14"/>
        <v>0</v>
      </c>
      <c r="GO15" s="104">
        <f t="shared" si="15"/>
        <v>0</v>
      </c>
      <c r="GP15" s="104">
        <f t="shared" si="16"/>
        <v>0</v>
      </c>
      <c r="GQ15" s="104">
        <f t="shared" si="17"/>
        <v>0</v>
      </c>
      <c r="GR15" s="104">
        <f t="shared" si="18"/>
        <v>0</v>
      </c>
      <c r="GS15" s="104">
        <f t="shared" si="19"/>
        <v>0</v>
      </c>
      <c r="GT15" s="104">
        <f t="shared" si="20"/>
        <v>0</v>
      </c>
      <c r="GU15" s="104">
        <f t="shared" si="21"/>
        <v>0</v>
      </c>
      <c r="GV15" s="104">
        <f t="shared" si="22"/>
        <v>0</v>
      </c>
      <c r="GW15" s="104">
        <f t="shared" si="23"/>
        <v>0</v>
      </c>
      <c r="GX15" s="104">
        <f t="shared" si="24"/>
        <v>0</v>
      </c>
      <c r="GY15" s="35"/>
      <c r="GZ15" s="35"/>
      <c r="HA15" s="104">
        <f t="shared" si="25"/>
        <v>0</v>
      </c>
      <c r="HB15" s="35"/>
      <c r="HC15" s="104">
        <f t="shared" si="26"/>
        <v>0</v>
      </c>
      <c r="HD15" s="104">
        <f t="shared" si="27"/>
        <v>0</v>
      </c>
      <c r="HE15" s="35"/>
      <c r="HF15" s="104">
        <f t="shared" si="28"/>
        <v>0</v>
      </c>
      <c r="HG15" s="104">
        <f t="shared" si="29"/>
        <v>0</v>
      </c>
      <c r="HH15" s="104">
        <f t="shared" si="30"/>
        <v>0</v>
      </c>
      <c r="HI15" s="104">
        <f t="shared" si="31"/>
        <v>0</v>
      </c>
      <c r="HJ15" s="35"/>
      <c r="HK15" s="104">
        <f t="shared" si="32"/>
        <v>0</v>
      </c>
      <c r="HL15" s="35"/>
      <c r="HM15" s="104">
        <f t="shared" si="33"/>
        <v>0</v>
      </c>
      <c r="HN15" s="35"/>
      <c r="HO15" s="104">
        <f t="shared" si="34"/>
        <v>0</v>
      </c>
      <c r="HP15" s="104">
        <f t="shared" si="35"/>
        <v>0</v>
      </c>
      <c r="HQ15" s="104">
        <f t="shared" si="36"/>
        <v>0</v>
      </c>
      <c r="HR15" s="104">
        <f t="shared" si="37"/>
        <v>0</v>
      </c>
      <c r="HS15" s="104">
        <f t="shared" si="38"/>
        <v>0</v>
      </c>
      <c r="HT15" s="35"/>
      <c r="HU15" s="104">
        <f t="shared" si="39"/>
        <v>0</v>
      </c>
      <c r="HV15" s="104">
        <f t="shared" si="46"/>
        <v>0</v>
      </c>
    </row>
    <row r="16" spans="1:230" s="38" customFormat="1" ht="15" customHeight="1" x14ac:dyDescent="0.3">
      <c r="A16" s="76" t="str" cm="1">
        <f t="array" aca="1" ref="A16" ca="1">INDIRECT(ADDRESS(ROW(),1,4,,"Eingabe_mit_Formel"))</f>
        <v xml:space="preserve">
</v>
      </c>
      <c r="B16" s="55"/>
      <c r="C16" s="55"/>
      <c r="D16" s="55"/>
      <c r="E16" s="55"/>
      <c r="F16" s="55"/>
      <c r="G16" s="55"/>
      <c r="H16" s="55"/>
      <c r="I16" s="55"/>
      <c r="J16" s="55"/>
      <c r="K16" s="55"/>
      <c r="L16" s="55"/>
      <c r="M16" s="55"/>
      <c r="N16" s="55"/>
      <c r="O16" s="55"/>
      <c r="P16" s="55"/>
      <c r="Q16" s="55"/>
      <c r="R16" s="55"/>
      <c r="S16" s="55"/>
      <c r="T16" s="77" t="str" cm="1">
        <f t="array" aca="1" ref="T16" ca="1">INDIRECT(ADDRESS(ROW(),18,4,,"Eingabe_mit_Formel"))</f>
        <v/>
      </c>
      <c r="U16" s="55"/>
      <c r="V16" s="55"/>
      <c r="W16" s="77" t="str" cm="1">
        <f t="array" aca="1" ref="W16" ca="1">INDIRECT(ADDRESS(ROW(),21,4,,"Eingabe_mit_Formel"))</f>
        <v/>
      </c>
      <c r="X16" s="55"/>
      <c r="Y16" s="55"/>
      <c r="Z16" s="77" cm="1">
        <f t="array" aca="1" ref="Z16" ca="1">INDIRECT(ADDRESS(ROW(),24,4,,"Eingabe_mit_Formel"))</f>
        <v>0</v>
      </c>
      <c r="AA16" s="55"/>
      <c r="AB16" s="55"/>
      <c r="AC16" s="77" cm="1">
        <f t="array" aca="1" ref="AC16" ca="1">INDIRECT(ADDRESS(ROW(),27,4,,"Eingabe_mit_Formel"))</f>
        <v>0</v>
      </c>
      <c r="AD16" s="55"/>
      <c r="AE16" s="55"/>
      <c r="AF16" s="72" cm="1">
        <f t="array" aca="1" ref="AF16" ca="1">INDIRECT(ADDRESS(ROW(),30,4,,"Eingabe_mit_Formel"))</f>
        <v>0</v>
      </c>
      <c r="AG16" s="55"/>
      <c r="AH16" s="55"/>
      <c r="AI16" s="72" cm="1">
        <f t="array" aca="1" ref="AI16" ca="1">INDIRECT(ADDRESS(ROW(),33,4,,"Eingabe_mit_Formel"))</f>
        <v>0</v>
      </c>
      <c r="AJ16" s="72" t="str" cm="1">
        <f t="array" aca="1" ref="AJ16" ca="1">INDIRECT(ADDRESS(ROW(),34,4,,"Eingabe_mit_Formel"))</f>
        <v/>
      </c>
      <c r="AK16" s="7"/>
      <c r="AL16" s="7"/>
      <c r="AM16" s="76" t="str" cm="1">
        <f t="array" aca="1" ref="AM16" ca="1">INDIRECT(ADDRESS(ROW(),37,4,,"Eingabe_mit_Formel"))</f>
        <v xml:space="preserve">
</v>
      </c>
      <c r="AN16" s="55"/>
      <c r="AO16" s="55"/>
      <c r="AP16" s="55"/>
      <c r="AQ16" s="7"/>
      <c r="AR16" s="55"/>
      <c r="AS16" s="55"/>
      <c r="AT16" s="55"/>
      <c r="AU16" s="55"/>
      <c r="AV16" s="55"/>
      <c r="AW16" s="7"/>
      <c r="AX16" s="55"/>
      <c r="AY16" s="55"/>
      <c r="AZ16" s="55"/>
      <c r="BA16" s="55"/>
      <c r="BB16" s="55"/>
      <c r="BC16" s="7"/>
      <c r="BD16" s="55"/>
      <c r="BE16" s="55"/>
      <c r="BF16" s="55"/>
      <c r="BG16" s="55"/>
      <c r="BH16" s="55"/>
      <c r="BI16" s="7"/>
      <c r="BJ16" s="55"/>
      <c r="BK16" s="55"/>
      <c r="BL16" s="55"/>
      <c r="BM16" s="55"/>
      <c r="BN16" s="55"/>
      <c r="BO16" s="7"/>
      <c r="BP16" s="55"/>
      <c r="BQ16" s="55"/>
      <c r="BR16" s="55"/>
      <c r="BS16" s="55"/>
      <c r="BT16" s="55"/>
      <c r="BU16" s="7"/>
      <c r="BV16" s="7"/>
      <c r="BW16" s="7"/>
      <c r="BX16" s="56" t="str">
        <f ca="1">Eingabe_mit_Formel!BV16</f>
        <v/>
      </c>
      <c r="BY16" s="72" t="str" cm="1">
        <f t="array" aca="1" ref="BY16" ca="1">INDIRECT(ADDRESS(ROW(),75,4,,"Eingabe_mit_Formel"))</f>
        <v/>
      </c>
      <c r="BZ16" s="55"/>
      <c r="CA16" s="55"/>
      <c r="CB16" s="55"/>
      <c r="CC16" s="72" t="str" cm="1">
        <f t="array" aca="1" ref="CC16" ca="1">INDIRECT(ADDRESS(ROW(),79,4,,"Eingabe_mit_Formel"))</f>
        <v/>
      </c>
      <c r="CD16" s="96"/>
      <c r="CE16" s="72" t="str" cm="1">
        <f t="array" aca="1" ref="CE16" ca="1">INDIRECT(ADDRESS(ROW(),81,4,,"Eingabe_mit_Formel"))</f>
        <v/>
      </c>
      <c r="CF16" s="55"/>
      <c r="CG16" s="55"/>
      <c r="CH16" s="55"/>
      <c r="CI16" s="55"/>
      <c r="CJ16" s="55"/>
      <c r="CK16" s="55"/>
      <c r="CL16" s="55"/>
      <c r="CM16" s="55"/>
      <c r="CN16" s="55"/>
      <c r="CO16" s="55"/>
      <c r="CP16" s="55"/>
      <c r="CQ16" s="55"/>
      <c r="CR16" s="55"/>
      <c r="CS16" s="55"/>
      <c r="CT16" s="55"/>
      <c r="CU16" s="55"/>
      <c r="CV16" s="72" t="str" cm="1">
        <f t="array" aca="1" ref="CV16" ca="1">INDIRECT(ADDRESS(ROW(),107,4,,"Eingabe_mit_Formel"))</f>
        <v/>
      </c>
      <c r="CW16" s="72" t="str" cm="1">
        <f t="array" aca="1" ref="CW16" ca="1">INDIRECT(ADDRESS(ROW(),106,4,,"Eingabe_mit_Formel"))</f>
        <v/>
      </c>
      <c r="CX16" s="72" t="str" cm="1">
        <f t="array" aca="1" ref="CX16" ca="1">INDIRECT(ADDRESS(ROW(),105,4,,"Eingabe_mit_Formel"))</f>
        <v/>
      </c>
      <c r="CY16" s="72" t="str" cm="1">
        <f t="array" aca="1" ref="CY16" ca="1">INDIRECT(ADDRESS(ROW(),104,4,,"Eingabe_mit_Formel"))</f>
        <v/>
      </c>
      <c r="CZ16" s="35"/>
      <c r="DA16" s="35"/>
      <c r="DB16" s="76" t="str" cm="1">
        <f t="array" aca="1" ref="DB16" ca="1">INDIRECT(ADDRESS(ROW(),115,4,,"Eingabe_mit_Formel"))</f>
        <v xml:space="preserve">
</v>
      </c>
      <c r="DC16" s="55"/>
      <c r="DD16" s="55"/>
      <c r="DE16" s="55"/>
      <c r="DF16" s="57"/>
      <c r="DG16" s="35"/>
      <c r="DH16" s="35"/>
      <c r="DI16" s="76" t="str" cm="1">
        <f t="array" aca="1" ref="DI16" ca="1">INDIRECT(ADDRESS(ROW(),124,4,,"Eingabe_mit_Formel"))</f>
        <v xml:space="preserve">
</v>
      </c>
      <c r="DJ16" s="58"/>
      <c r="DK16" s="58"/>
      <c r="DL16" s="58"/>
      <c r="DM16" s="59"/>
      <c r="DN16" s="58"/>
      <c r="DO16" s="59"/>
      <c r="DP16" s="58"/>
      <c r="DQ16" s="59"/>
      <c r="DR16" s="58"/>
      <c r="DS16" s="59"/>
      <c r="DT16" s="58"/>
      <c r="DU16" s="36"/>
      <c r="DV16" s="36"/>
      <c r="DW16" s="55"/>
      <c r="DX16" s="55"/>
      <c r="DY16" s="76">
        <f t="shared" si="40"/>
        <v>0</v>
      </c>
      <c r="DZ16" s="55"/>
      <c r="EA16" s="55"/>
      <c r="EB16" s="55"/>
      <c r="EC16" s="55"/>
      <c r="ED16" s="55"/>
      <c r="EE16" s="55"/>
      <c r="EF16" s="55"/>
      <c r="EG16" s="104">
        <v>0</v>
      </c>
      <c r="EH16" s="104">
        <v>0</v>
      </c>
      <c r="EI16" s="55"/>
      <c r="EJ16" s="55"/>
      <c r="EK16" s="55"/>
      <c r="EL16" s="55"/>
      <c r="EM16" s="55"/>
      <c r="EN16" s="55"/>
      <c r="EO16" s="55"/>
      <c r="EP16" s="55"/>
      <c r="EQ16" s="55"/>
      <c r="ER16" s="55"/>
      <c r="ES16" s="55"/>
      <c r="ET16" s="55"/>
      <c r="EU16" s="55"/>
      <c r="EV16" s="55"/>
      <c r="EW16" s="55"/>
      <c r="EX16" s="36"/>
      <c r="EY16" s="76">
        <f t="shared" si="41"/>
        <v>0</v>
      </c>
      <c r="EZ16" s="55"/>
      <c r="FA16" s="55"/>
      <c r="FB16" s="55"/>
      <c r="FC16" s="55"/>
      <c r="FD16" s="55"/>
      <c r="FE16" s="55"/>
      <c r="FF16" s="72">
        <f t="shared" si="42"/>
        <v>100</v>
      </c>
      <c r="FG16" s="55"/>
      <c r="FH16" s="55"/>
      <c r="FI16" s="36"/>
      <c r="FJ16" s="76">
        <f t="shared" si="43"/>
        <v>0</v>
      </c>
      <c r="FK16" s="55"/>
      <c r="FL16" s="55"/>
      <c r="FM16" s="55"/>
      <c r="FN16" s="55"/>
      <c r="FO16" s="55"/>
      <c r="FP16" s="55"/>
      <c r="FQ16" s="55"/>
      <c r="FR16" s="55"/>
      <c r="FS16" s="55"/>
      <c r="FT16" s="36"/>
      <c r="FU16" s="76"/>
      <c r="FV16" s="55"/>
      <c r="FW16" s="55"/>
      <c r="FX16" s="36"/>
      <c r="FY16" s="104" t="str">
        <f t="shared" si="44"/>
        <v/>
      </c>
      <c r="FZ16" s="104">
        <f t="shared" si="45"/>
        <v>0</v>
      </c>
      <c r="GA16" s="104">
        <f t="shared" si="1"/>
        <v>0</v>
      </c>
      <c r="GB16" s="104">
        <f t="shared" si="2"/>
        <v>0</v>
      </c>
      <c r="GC16" s="104">
        <f t="shared" si="3"/>
        <v>0</v>
      </c>
      <c r="GD16" s="104">
        <f t="shared" si="4"/>
        <v>0</v>
      </c>
      <c r="GE16" s="104">
        <f t="shared" si="5"/>
        <v>0</v>
      </c>
      <c r="GF16" s="104">
        <f t="shared" si="6"/>
        <v>0</v>
      </c>
      <c r="GG16" s="104">
        <f t="shared" si="7"/>
        <v>0</v>
      </c>
      <c r="GH16" s="104">
        <f t="shared" si="8"/>
        <v>0</v>
      </c>
      <c r="GI16" s="104">
        <f t="shared" si="9"/>
        <v>0</v>
      </c>
      <c r="GJ16" s="104">
        <f t="shared" si="10"/>
        <v>0</v>
      </c>
      <c r="GK16" s="104">
        <f t="shared" si="11"/>
        <v>0</v>
      </c>
      <c r="GL16" s="104">
        <f t="shared" si="12"/>
        <v>0</v>
      </c>
      <c r="GM16" s="104">
        <f t="shared" si="13"/>
        <v>0</v>
      </c>
      <c r="GN16" s="104">
        <f t="shared" si="14"/>
        <v>0</v>
      </c>
      <c r="GO16" s="104">
        <f t="shared" si="15"/>
        <v>0</v>
      </c>
      <c r="GP16" s="104">
        <f t="shared" si="16"/>
        <v>0</v>
      </c>
      <c r="GQ16" s="104">
        <f t="shared" si="17"/>
        <v>0</v>
      </c>
      <c r="GR16" s="104">
        <f t="shared" si="18"/>
        <v>0</v>
      </c>
      <c r="GS16" s="104">
        <f t="shared" si="19"/>
        <v>0</v>
      </c>
      <c r="GT16" s="104">
        <f t="shared" si="20"/>
        <v>0</v>
      </c>
      <c r="GU16" s="104">
        <f t="shared" si="21"/>
        <v>0</v>
      </c>
      <c r="GV16" s="104">
        <f t="shared" si="22"/>
        <v>0</v>
      </c>
      <c r="GW16" s="104">
        <f t="shared" si="23"/>
        <v>0</v>
      </c>
      <c r="GX16" s="104">
        <f t="shared" si="24"/>
        <v>0</v>
      </c>
      <c r="GY16" s="35"/>
      <c r="GZ16" s="35"/>
      <c r="HA16" s="104">
        <f t="shared" si="25"/>
        <v>0</v>
      </c>
      <c r="HB16" s="35"/>
      <c r="HC16" s="104">
        <f t="shared" si="26"/>
        <v>0</v>
      </c>
      <c r="HD16" s="104">
        <f t="shared" si="27"/>
        <v>0</v>
      </c>
      <c r="HE16" s="35"/>
      <c r="HF16" s="104">
        <f t="shared" si="28"/>
        <v>0</v>
      </c>
      <c r="HG16" s="104">
        <f t="shared" si="29"/>
        <v>0</v>
      </c>
      <c r="HH16" s="104">
        <f t="shared" si="30"/>
        <v>0</v>
      </c>
      <c r="HI16" s="104">
        <f t="shared" si="31"/>
        <v>0</v>
      </c>
      <c r="HJ16" s="35"/>
      <c r="HK16" s="104">
        <f t="shared" si="32"/>
        <v>0</v>
      </c>
      <c r="HL16" s="35"/>
      <c r="HM16" s="104">
        <f t="shared" si="33"/>
        <v>0</v>
      </c>
      <c r="HN16" s="35"/>
      <c r="HO16" s="104">
        <f t="shared" si="34"/>
        <v>0</v>
      </c>
      <c r="HP16" s="104">
        <f t="shared" si="35"/>
        <v>0</v>
      </c>
      <c r="HQ16" s="104">
        <f t="shared" si="36"/>
        <v>0</v>
      </c>
      <c r="HR16" s="104">
        <f t="shared" si="37"/>
        <v>0</v>
      </c>
      <c r="HS16" s="104">
        <f t="shared" si="38"/>
        <v>0</v>
      </c>
      <c r="HT16" s="35"/>
      <c r="HU16" s="104">
        <f t="shared" si="39"/>
        <v>0</v>
      </c>
      <c r="HV16" s="104">
        <f t="shared" si="46"/>
        <v>0</v>
      </c>
    </row>
    <row r="17" spans="1:230" ht="15" customHeight="1" x14ac:dyDescent="0.3">
      <c r="A17" s="76" t="str" cm="1">
        <f t="array" aca="1" ref="A17" ca="1">INDIRECT(ADDRESS(ROW(),1,4,,"Eingabe_mit_Formel"))</f>
        <v xml:space="preserve">
</v>
      </c>
      <c r="B17" s="55"/>
      <c r="C17" s="55"/>
      <c r="D17" s="55"/>
      <c r="E17" s="55"/>
      <c r="F17" s="55"/>
      <c r="G17" s="55"/>
      <c r="H17" s="55"/>
      <c r="I17" s="55"/>
      <c r="J17" s="55"/>
      <c r="K17" s="55"/>
      <c r="L17" s="55"/>
      <c r="M17" s="55"/>
      <c r="N17" s="55"/>
      <c r="O17" s="55"/>
      <c r="P17" s="55"/>
      <c r="Q17" s="55"/>
      <c r="R17" s="55"/>
      <c r="S17" s="55"/>
      <c r="T17" s="77" t="str" cm="1">
        <f t="array" aca="1" ref="T17" ca="1">INDIRECT(ADDRESS(ROW(),18,4,,"Eingabe_mit_Formel"))</f>
        <v/>
      </c>
      <c r="U17" s="55"/>
      <c r="V17" s="55"/>
      <c r="W17" s="77" t="str" cm="1">
        <f t="array" aca="1" ref="W17" ca="1">INDIRECT(ADDRESS(ROW(),21,4,,"Eingabe_mit_Formel"))</f>
        <v/>
      </c>
      <c r="X17" s="55"/>
      <c r="Y17" s="55"/>
      <c r="Z17" s="77" cm="1">
        <f t="array" aca="1" ref="Z17" ca="1">INDIRECT(ADDRESS(ROW(),24,4,,"Eingabe_mit_Formel"))</f>
        <v>0</v>
      </c>
      <c r="AA17" s="55"/>
      <c r="AB17" s="55"/>
      <c r="AC17" s="77" cm="1">
        <f t="array" aca="1" ref="AC17" ca="1">INDIRECT(ADDRESS(ROW(),27,4,,"Eingabe_mit_Formel"))</f>
        <v>0</v>
      </c>
      <c r="AD17" s="55"/>
      <c r="AE17" s="55"/>
      <c r="AF17" s="72" cm="1">
        <f t="array" aca="1" ref="AF17" ca="1">INDIRECT(ADDRESS(ROW(),30,4,,"Eingabe_mit_Formel"))</f>
        <v>0</v>
      </c>
      <c r="AG17" s="55"/>
      <c r="AH17" s="55"/>
      <c r="AI17" s="72" cm="1">
        <f t="array" aca="1" ref="AI17" ca="1">INDIRECT(ADDRESS(ROW(),33,4,,"Eingabe_mit_Formel"))</f>
        <v>0</v>
      </c>
      <c r="AJ17" s="72" t="str" cm="1">
        <f t="array" aca="1" ref="AJ17" ca="1">INDIRECT(ADDRESS(ROW(),34,4,,"Eingabe_mit_Formel"))</f>
        <v/>
      </c>
      <c r="AM17" s="76" t="str" cm="1">
        <f t="array" aca="1" ref="AM17" ca="1">INDIRECT(ADDRESS(ROW(),37,4,,"Eingabe_mit_Formel"))</f>
        <v xml:space="preserve">
</v>
      </c>
      <c r="AN17" s="55"/>
      <c r="AO17" s="55"/>
      <c r="AP17" s="55"/>
      <c r="AR17" s="55"/>
      <c r="AS17" s="55"/>
      <c r="AT17" s="55"/>
      <c r="AU17" s="55"/>
      <c r="AV17" s="55"/>
      <c r="AX17" s="55"/>
      <c r="AY17" s="55"/>
      <c r="AZ17" s="55"/>
      <c r="BA17" s="55"/>
      <c r="BB17" s="55"/>
      <c r="BD17" s="55"/>
      <c r="BE17" s="55"/>
      <c r="BF17" s="55"/>
      <c r="BG17" s="55"/>
      <c r="BH17" s="55"/>
      <c r="BJ17" s="55"/>
      <c r="BK17" s="55"/>
      <c r="BL17" s="55"/>
      <c r="BM17" s="55"/>
      <c r="BN17" s="55"/>
      <c r="BP17" s="55"/>
      <c r="BQ17" s="55"/>
      <c r="BR17" s="55"/>
      <c r="BS17" s="55"/>
      <c r="BT17" s="55"/>
      <c r="BX17" s="56" t="str">
        <f ca="1">Eingabe_mit_Formel!BV17</f>
        <v/>
      </c>
      <c r="BY17" s="72" t="str" cm="1">
        <f t="array" aca="1" ref="BY17" ca="1">INDIRECT(ADDRESS(ROW(),75,4,,"Eingabe_mit_Formel"))</f>
        <v/>
      </c>
      <c r="BZ17" s="55"/>
      <c r="CA17" s="55"/>
      <c r="CB17" s="55"/>
      <c r="CC17" s="72" t="str" cm="1">
        <f t="array" aca="1" ref="CC17" ca="1">INDIRECT(ADDRESS(ROW(),79,4,,"Eingabe_mit_Formel"))</f>
        <v/>
      </c>
      <c r="CD17" s="96"/>
      <c r="CE17" s="72" t="str" cm="1">
        <f t="array" aca="1" ref="CE17" ca="1">INDIRECT(ADDRESS(ROW(),81,4,,"Eingabe_mit_Formel"))</f>
        <v/>
      </c>
      <c r="CF17" s="55"/>
      <c r="CG17" s="55"/>
      <c r="CH17" s="55"/>
      <c r="CI17" s="55"/>
      <c r="CJ17" s="55"/>
      <c r="CK17" s="55"/>
      <c r="CL17" s="55"/>
      <c r="CM17" s="55"/>
      <c r="CN17" s="55"/>
      <c r="CO17" s="55"/>
      <c r="CP17" s="55"/>
      <c r="CQ17" s="55"/>
      <c r="CR17" s="55"/>
      <c r="CS17" s="55"/>
      <c r="CT17" s="55"/>
      <c r="CU17" s="55"/>
      <c r="CV17" s="72" t="str" cm="1">
        <f t="array" aca="1" ref="CV17" ca="1">INDIRECT(ADDRESS(ROW(),107,4,,"Eingabe_mit_Formel"))</f>
        <v/>
      </c>
      <c r="CW17" s="72" t="str" cm="1">
        <f t="array" aca="1" ref="CW17" ca="1">INDIRECT(ADDRESS(ROW(),106,4,,"Eingabe_mit_Formel"))</f>
        <v/>
      </c>
      <c r="CX17" s="72" t="str" cm="1">
        <f t="array" aca="1" ref="CX17" ca="1">INDIRECT(ADDRESS(ROW(),105,4,,"Eingabe_mit_Formel"))</f>
        <v/>
      </c>
      <c r="CY17" s="72" t="str" cm="1">
        <f t="array" aca="1" ref="CY17" ca="1">INDIRECT(ADDRESS(ROW(),104,4,,"Eingabe_mit_Formel"))</f>
        <v/>
      </c>
      <c r="CZ17" s="35"/>
      <c r="DA17" s="35"/>
      <c r="DB17" s="76" t="str" cm="1">
        <f t="array" aca="1" ref="DB17" ca="1">INDIRECT(ADDRESS(ROW(),115,4,,"Eingabe_mit_Formel"))</f>
        <v xml:space="preserve">
</v>
      </c>
      <c r="DC17" s="55"/>
      <c r="DD17" s="55"/>
      <c r="DE17" s="55"/>
      <c r="DF17" s="57"/>
      <c r="DG17" s="35"/>
      <c r="DH17" s="35"/>
      <c r="DI17" s="76" t="str" cm="1">
        <f t="array" aca="1" ref="DI17" ca="1">INDIRECT(ADDRESS(ROW(),124,4,,"Eingabe_mit_Formel"))</f>
        <v xml:space="preserve">
</v>
      </c>
      <c r="DJ17" s="58"/>
      <c r="DK17" s="58"/>
      <c r="DL17" s="58"/>
      <c r="DM17" s="59"/>
      <c r="DN17" s="58"/>
      <c r="DO17" s="59"/>
      <c r="DP17" s="58"/>
      <c r="DQ17" s="59"/>
      <c r="DR17" s="58"/>
      <c r="DS17" s="59"/>
      <c r="DT17" s="58"/>
      <c r="DW17" s="55"/>
      <c r="DX17" s="55"/>
      <c r="DY17" s="76">
        <f t="shared" si="40"/>
        <v>0</v>
      </c>
      <c r="DZ17" s="55"/>
      <c r="EA17" s="55"/>
      <c r="EB17" s="55"/>
      <c r="EC17" s="55"/>
      <c r="ED17" s="55"/>
      <c r="EE17" s="55"/>
      <c r="EF17" s="55"/>
      <c r="EG17" s="104">
        <v>0</v>
      </c>
      <c r="EH17" s="104">
        <v>0</v>
      </c>
      <c r="EI17" s="55"/>
      <c r="EJ17" s="55"/>
      <c r="EK17" s="55"/>
      <c r="EL17" s="55"/>
      <c r="EM17" s="55"/>
      <c r="EN17" s="55"/>
      <c r="EO17" s="55"/>
      <c r="EP17" s="55"/>
      <c r="EQ17" s="55"/>
      <c r="ER17" s="55"/>
      <c r="ES17" s="55"/>
      <c r="ET17" s="55"/>
      <c r="EU17" s="55"/>
      <c r="EV17" s="55"/>
      <c r="EW17" s="55"/>
      <c r="EY17" s="76">
        <f t="shared" si="41"/>
        <v>0</v>
      </c>
      <c r="EZ17" s="55"/>
      <c r="FA17" s="55"/>
      <c r="FB17" s="55"/>
      <c r="FC17" s="55"/>
      <c r="FD17" s="55"/>
      <c r="FE17" s="55"/>
      <c r="FF17" s="72">
        <f t="shared" si="42"/>
        <v>100</v>
      </c>
      <c r="FG17" s="55"/>
      <c r="FH17" s="55"/>
      <c r="FJ17" s="76">
        <f t="shared" si="43"/>
        <v>0</v>
      </c>
      <c r="FK17" s="55"/>
      <c r="FL17" s="55"/>
      <c r="FM17" s="55"/>
      <c r="FN17" s="55"/>
      <c r="FO17" s="55"/>
      <c r="FP17" s="55"/>
      <c r="FQ17" s="55"/>
      <c r="FR17" s="55"/>
      <c r="FS17" s="55"/>
      <c r="FU17" s="76"/>
      <c r="FV17" s="55"/>
      <c r="FW17" s="55"/>
      <c r="FY17" s="104" t="str">
        <f t="shared" si="44"/>
        <v/>
      </c>
      <c r="FZ17" s="104">
        <f t="shared" si="45"/>
        <v>0</v>
      </c>
      <c r="GA17" s="104">
        <f t="shared" si="1"/>
        <v>0</v>
      </c>
      <c r="GB17" s="104">
        <f t="shared" si="2"/>
        <v>0</v>
      </c>
      <c r="GC17" s="104">
        <f t="shared" si="3"/>
        <v>0</v>
      </c>
      <c r="GD17" s="104">
        <f t="shared" si="4"/>
        <v>0</v>
      </c>
      <c r="GE17" s="104">
        <f t="shared" si="5"/>
        <v>0</v>
      </c>
      <c r="GF17" s="104">
        <f t="shared" si="6"/>
        <v>0</v>
      </c>
      <c r="GG17" s="104">
        <f t="shared" si="7"/>
        <v>0</v>
      </c>
      <c r="GH17" s="104">
        <f t="shared" si="8"/>
        <v>0</v>
      </c>
      <c r="GI17" s="104">
        <f t="shared" si="9"/>
        <v>0</v>
      </c>
      <c r="GJ17" s="104">
        <f t="shared" si="10"/>
        <v>0</v>
      </c>
      <c r="GK17" s="104">
        <f t="shared" si="11"/>
        <v>0</v>
      </c>
      <c r="GL17" s="104">
        <f t="shared" si="12"/>
        <v>0</v>
      </c>
      <c r="GM17" s="104">
        <f t="shared" si="13"/>
        <v>0</v>
      </c>
      <c r="GN17" s="104">
        <f t="shared" si="14"/>
        <v>0</v>
      </c>
      <c r="GO17" s="104">
        <f t="shared" si="15"/>
        <v>0</v>
      </c>
      <c r="GP17" s="104">
        <f t="shared" si="16"/>
        <v>0</v>
      </c>
      <c r="GQ17" s="104">
        <f t="shared" si="17"/>
        <v>0</v>
      </c>
      <c r="GR17" s="104">
        <f t="shared" si="18"/>
        <v>0</v>
      </c>
      <c r="GS17" s="104">
        <f t="shared" si="19"/>
        <v>0</v>
      </c>
      <c r="GT17" s="104">
        <f t="shared" si="20"/>
        <v>0</v>
      </c>
      <c r="GU17" s="104">
        <f t="shared" si="21"/>
        <v>0</v>
      </c>
      <c r="GV17" s="104">
        <f t="shared" si="22"/>
        <v>0</v>
      </c>
      <c r="GW17" s="104">
        <f t="shared" si="23"/>
        <v>0</v>
      </c>
      <c r="GX17" s="104">
        <f t="shared" si="24"/>
        <v>0</v>
      </c>
      <c r="GY17" s="35"/>
      <c r="GZ17" s="35"/>
      <c r="HA17" s="104">
        <f t="shared" si="25"/>
        <v>0</v>
      </c>
      <c r="HB17" s="35"/>
      <c r="HC17" s="104">
        <f t="shared" si="26"/>
        <v>0</v>
      </c>
      <c r="HD17" s="104">
        <f t="shared" si="27"/>
        <v>0</v>
      </c>
      <c r="HE17" s="35"/>
      <c r="HF17" s="104">
        <f t="shared" si="28"/>
        <v>0</v>
      </c>
      <c r="HG17" s="104">
        <f t="shared" si="29"/>
        <v>0</v>
      </c>
      <c r="HH17" s="104">
        <f t="shared" si="30"/>
        <v>0</v>
      </c>
      <c r="HI17" s="104">
        <f t="shared" si="31"/>
        <v>0</v>
      </c>
      <c r="HJ17" s="35"/>
      <c r="HK17" s="104">
        <f t="shared" si="32"/>
        <v>0</v>
      </c>
      <c r="HL17" s="35"/>
      <c r="HM17" s="104">
        <f t="shared" si="33"/>
        <v>0</v>
      </c>
      <c r="HN17" s="35"/>
      <c r="HO17" s="104">
        <f t="shared" si="34"/>
        <v>0</v>
      </c>
      <c r="HP17" s="104">
        <f t="shared" si="35"/>
        <v>0</v>
      </c>
      <c r="HQ17" s="104">
        <f t="shared" si="36"/>
        <v>0</v>
      </c>
      <c r="HR17" s="104">
        <f t="shared" si="37"/>
        <v>0</v>
      </c>
      <c r="HS17" s="104">
        <f t="shared" si="38"/>
        <v>0</v>
      </c>
      <c r="HT17" s="35"/>
      <c r="HU17" s="104">
        <f t="shared" si="39"/>
        <v>0</v>
      </c>
      <c r="HV17" s="104">
        <f t="shared" si="46"/>
        <v>0</v>
      </c>
    </row>
    <row r="18" spans="1:230" ht="15" customHeight="1" x14ac:dyDescent="0.3">
      <c r="A18" s="76" t="str" cm="1">
        <f t="array" aca="1" ref="A18" ca="1">INDIRECT(ADDRESS(ROW(),1,4,,"Eingabe_mit_Formel"))</f>
        <v xml:space="preserve">
</v>
      </c>
      <c r="B18" s="55"/>
      <c r="C18" s="55"/>
      <c r="D18" s="55"/>
      <c r="E18" s="55"/>
      <c r="F18" s="55"/>
      <c r="G18" s="55"/>
      <c r="H18" s="55"/>
      <c r="I18" s="55"/>
      <c r="J18" s="55"/>
      <c r="K18" s="55"/>
      <c r="L18" s="55"/>
      <c r="M18" s="55"/>
      <c r="N18" s="55"/>
      <c r="O18" s="55"/>
      <c r="P18" s="55"/>
      <c r="Q18" s="55"/>
      <c r="R18" s="55"/>
      <c r="S18" s="55"/>
      <c r="T18" s="77" t="str" cm="1">
        <f t="array" aca="1" ref="T18" ca="1">INDIRECT(ADDRESS(ROW(),18,4,,"Eingabe_mit_Formel"))</f>
        <v/>
      </c>
      <c r="U18" s="55"/>
      <c r="V18" s="55"/>
      <c r="W18" s="77" t="str" cm="1">
        <f t="array" aca="1" ref="W18" ca="1">INDIRECT(ADDRESS(ROW(),21,4,,"Eingabe_mit_Formel"))</f>
        <v/>
      </c>
      <c r="X18" s="55"/>
      <c r="Y18" s="55"/>
      <c r="Z18" s="77" cm="1">
        <f t="array" aca="1" ref="Z18" ca="1">INDIRECT(ADDRESS(ROW(),24,4,,"Eingabe_mit_Formel"))</f>
        <v>0</v>
      </c>
      <c r="AA18" s="55"/>
      <c r="AB18" s="55"/>
      <c r="AC18" s="77" cm="1">
        <f t="array" aca="1" ref="AC18" ca="1">INDIRECT(ADDRESS(ROW(),27,4,,"Eingabe_mit_Formel"))</f>
        <v>0</v>
      </c>
      <c r="AD18" s="55"/>
      <c r="AE18" s="55"/>
      <c r="AF18" s="72" cm="1">
        <f t="array" aca="1" ref="AF18" ca="1">INDIRECT(ADDRESS(ROW(),30,4,,"Eingabe_mit_Formel"))</f>
        <v>0</v>
      </c>
      <c r="AG18" s="55"/>
      <c r="AH18" s="55"/>
      <c r="AI18" s="72" cm="1">
        <f t="array" aca="1" ref="AI18" ca="1">INDIRECT(ADDRESS(ROW(),33,4,,"Eingabe_mit_Formel"))</f>
        <v>0</v>
      </c>
      <c r="AJ18" s="72" t="str" cm="1">
        <f t="array" aca="1" ref="AJ18" ca="1">INDIRECT(ADDRESS(ROW(),34,4,,"Eingabe_mit_Formel"))</f>
        <v/>
      </c>
      <c r="AM18" s="76" t="str" cm="1">
        <f t="array" aca="1" ref="AM18" ca="1">INDIRECT(ADDRESS(ROW(),37,4,,"Eingabe_mit_Formel"))</f>
        <v xml:space="preserve">
</v>
      </c>
      <c r="AN18" s="55"/>
      <c r="AO18" s="55"/>
      <c r="AP18" s="55"/>
      <c r="AR18" s="55"/>
      <c r="AS18" s="55"/>
      <c r="AT18" s="55"/>
      <c r="AU18" s="55"/>
      <c r="AV18" s="55"/>
      <c r="AX18" s="55"/>
      <c r="AY18" s="55"/>
      <c r="AZ18" s="55"/>
      <c r="BA18" s="55"/>
      <c r="BB18" s="55"/>
      <c r="BD18" s="55"/>
      <c r="BE18" s="55"/>
      <c r="BF18" s="55"/>
      <c r="BG18" s="55"/>
      <c r="BH18" s="55"/>
      <c r="BJ18" s="55"/>
      <c r="BK18" s="55"/>
      <c r="BL18" s="55"/>
      <c r="BM18" s="55"/>
      <c r="BN18" s="55"/>
      <c r="BP18" s="55"/>
      <c r="BQ18" s="55"/>
      <c r="BR18" s="55"/>
      <c r="BS18" s="55"/>
      <c r="BT18" s="55"/>
      <c r="BX18" s="56" t="str">
        <f ca="1">Eingabe_mit_Formel!BV18</f>
        <v/>
      </c>
      <c r="BY18" s="72" t="str" cm="1">
        <f t="array" aca="1" ref="BY18" ca="1">INDIRECT(ADDRESS(ROW(),75,4,,"Eingabe_mit_Formel"))</f>
        <v/>
      </c>
      <c r="BZ18" s="55"/>
      <c r="CA18" s="55"/>
      <c r="CB18" s="55"/>
      <c r="CC18" s="72" t="str" cm="1">
        <f t="array" aca="1" ref="CC18" ca="1">INDIRECT(ADDRESS(ROW(),79,4,,"Eingabe_mit_Formel"))</f>
        <v/>
      </c>
      <c r="CD18" s="96"/>
      <c r="CE18" s="72" t="str" cm="1">
        <f t="array" aca="1" ref="CE18" ca="1">INDIRECT(ADDRESS(ROW(),81,4,,"Eingabe_mit_Formel"))</f>
        <v/>
      </c>
      <c r="CF18" s="55"/>
      <c r="CG18" s="55"/>
      <c r="CH18" s="55"/>
      <c r="CI18" s="55"/>
      <c r="CJ18" s="55"/>
      <c r="CK18" s="55"/>
      <c r="CL18" s="55"/>
      <c r="CM18" s="55"/>
      <c r="CN18" s="55"/>
      <c r="CO18" s="55"/>
      <c r="CP18" s="55"/>
      <c r="CQ18" s="55"/>
      <c r="CR18" s="55"/>
      <c r="CS18" s="55"/>
      <c r="CT18" s="55"/>
      <c r="CU18" s="55"/>
      <c r="CV18" s="72" t="str" cm="1">
        <f t="array" aca="1" ref="CV18" ca="1">INDIRECT(ADDRESS(ROW(),107,4,,"Eingabe_mit_Formel"))</f>
        <v/>
      </c>
      <c r="CW18" s="72" t="str" cm="1">
        <f t="array" aca="1" ref="CW18" ca="1">INDIRECT(ADDRESS(ROW(),106,4,,"Eingabe_mit_Formel"))</f>
        <v/>
      </c>
      <c r="CX18" s="72" t="str" cm="1">
        <f t="array" aca="1" ref="CX18" ca="1">INDIRECT(ADDRESS(ROW(),105,4,,"Eingabe_mit_Formel"))</f>
        <v/>
      </c>
      <c r="CY18" s="72" t="str" cm="1">
        <f t="array" aca="1" ref="CY18" ca="1">INDIRECT(ADDRESS(ROW(),104,4,,"Eingabe_mit_Formel"))</f>
        <v/>
      </c>
      <c r="CZ18" s="35"/>
      <c r="DA18" s="35"/>
      <c r="DB18" s="76" t="str" cm="1">
        <f t="array" aca="1" ref="DB18" ca="1">INDIRECT(ADDRESS(ROW(),115,4,,"Eingabe_mit_Formel"))</f>
        <v xml:space="preserve">
</v>
      </c>
      <c r="DC18" s="55"/>
      <c r="DD18" s="55"/>
      <c r="DE18" s="55"/>
      <c r="DF18" s="57"/>
      <c r="DG18" s="35"/>
      <c r="DH18" s="35"/>
      <c r="DI18" s="76" t="str" cm="1">
        <f t="array" aca="1" ref="DI18" ca="1">INDIRECT(ADDRESS(ROW(),124,4,,"Eingabe_mit_Formel"))</f>
        <v xml:space="preserve">
</v>
      </c>
      <c r="DJ18" s="58"/>
      <c r="DK18" s="58"/>
      <c r="DL18" s="58"/>
      <c r="DM18" s="59"/>
      <c r="DN18" s="58"/>
      <c r="DO18" s="59"/>
      <c r="DP18" s="58"/>
      <c r="DQ18" s="59"/>
      <c r="DR18" s="58"/>
      <c r="DS18" s="59"/>
      <c r="DT18" s="58"/>
      <c r="DW18" s="55"/>
      <c r="DX18" s="55"/>
      <c r="DY18" s="76">
        <f t="shared" si="40"/>
        <v>0</v>
      </c>
      <c r="DZ18" s="55"/>
      <c r="EA18" s="55"/>
      <c r="EB18" s="55"/>
      <c r="EC18" s="55"/>
      <c r="ED18" s="55"/>
      <c r="EE18" s="55"/>
      <c r="EF18" s="55"/>
      <c r="EG18" s="104">
        <v>0</v>
      </c>
      <c r="EH18" s="104">
        <v>0</v>
      </c>
      <c r="EI18" s="55"/>
      <c r="EJ18" s="55"/>
      <c r="EK18" s="55"/>
      <c r="EL18" s="55"/>
      <c r="EM18" s="55"/>
      <c r="EN18" s="55"/>
      <c r="EO18" s="55"/>
      <c r="EP18" s="55"/>
      <c r="EQ18" s="55"/>
      <c r="ER18" s="55"/>
      <c r="ES18" s="55"/>
      <c r="ET18" s="55"/>
      <c r="EU18" s="55"/>
      <c r="EV18" s="55"/>
      <c r="EW18" s="55"/>
      <c r="EY18" s="76">
        <f t="shared" si="41"/>
        <v>0</v>
      </c>
      <c r="EZ18" s="55"/>
      <c r="FA18" s="55"/>
      <c r="FB18" s="55"/>
      <c r="FC18" s="55"/>
      <c r="FD18" s="55"/>
      <c r="FE18" s="55"/>
      <c r="FF18" s="72">
        <f t="shared" si="42"/>
        <v>100</v>
      </c>
      <c r="FG18" s="55"/>
      <c r="FH18" s="55"/>
      <c r="FJ18" s="76">
        <f t="shared" si="43"/>
        <v>0</v>
      </c>
      <c r="FK18" s="55"/>
      <c r="FL18" s="55"/>
      <c r="FM18" s="55"/>
      <c r="FN18" s="55"/>
      <c r="FO18" s="55"/>
      <c r="FP18" s="55"/>
      <c r="FQ18" s="55"/>
      <c r="FR18" s="55"/>
      <c r="FS18" s="55"/>
      <c r="FU18" s="76"/>
      <c r="FV18" s="55"/>
      <c r="FW18" s="55"/>
      <c r="FY18" s="104" t="str">
        <f t="shared" si="44"/>
        <v/>
      </c>
      <c r="FZ18" s="104">
        <f t="shared" si="45"/>
        <v>0</v>
      </c>
      <c r="GA18" s="104">
        <f t="shared" si="1"/>
        <v>0</v>
      </c>
      <c r="GB18" s="104">
        <f t="shared" si="2"/>
        <v>0</v>
      </c>
      <c r="GC18" s="104">
        <f t="shared" si="3"/>
        <v>0</v>
      </c>
      <c r="GD18" s="104">
        <f t="shared" si="4"/>
        <v>0</v>
      </c>
      <c r="GE18" s="104">
        <f t="shared" si="5"/>
        <v>0</v>
      </c>
      <c r="GF18" s="104">
        <f t="shared" si="6"/>
        <v>0</v>
      </c>
      <c r="GG18" s="104">
        <f t="shared" si="7"/>
        <v>0</v>
      </c>
      <c r="GH18" s="104">
        <f t="shared" si="8"/>
        <v>0</v>
      </c>
      <c r="GI18" s="104">
        <f t="shared" si="9"/>
        <v>0</v>
      </c>
      <c r="GJ18" s="104">
        <f t="shared" si="10"/>
        <v>0</v>
      </c>
      <c r="GK18" s="104">
        <f t="shared" si="11"/>
        <v>0</v>
      </c>
      <c r="GL18" s="104">
        <f t="shared" si="12"/>
        <v>0</v>
      </c>
      <c r="GM18" s="104">
        <f t="shared" si="13"/>
        <v>0</v>
      </c>
      <c r="GN18" s="104">
        <f t="shared" si="14"/>
        <v>0</v>
      </c>
      <c r="GO18" s="104">
        <f t="shared" si="15"/>
        <v>0</v>
      </c>
      <c r="GP18" s="104">
        <f t="shared" si="16"/>
        <v>0</v>
      </c>
      <c r="GQ18" s="104">
        <f t="shared" si="17"/>
        <v>0</v>
      </c>
      <c r="GR18" s="104">
        <f t="shared" si="18"/>
        <v>0</v>
      </c>
      <c r="GS18" s="104">
        <f t="shared" si="19"/>
        <v>0</v>
      </c>
      <c r="GT18" s="104">
        <f t="shared" si="20"/>
        <v>0</v>
      </c>
      <c r="GU18" s="104">
        <f t="shared" si="21"/>
        <v>0</v>
      </c>
      <c r="GV18" s="104">
        <f t="shared" si="22"/>
        <v>0</v>
      </c>
      <c r="GW18" s="104">
        <f t="shared" si="23"/>
        <v>0</v>
      </c>
      <c r="GX18" s="104">
        <f t="shared" si="24"/>
        <v>0</v>
      </c>
      <c r="GY18" s="35"/>
      <c r="GZ18" s="35"/>
      <c r="HA18" s="104">
        <f t="shared" si="25"/>
        <v>0</v>
      </c>
      <c r="HB18" s="35"/>
      <c r="HC18" s="104">
        <f t="shared" si="26"/>
        <v>0</v>
      </c>
      <c r="HD18" s="104">
        <f t="shared" si="27"/>
        <v>0</v>
      </c>
      <c r="HE18" s="35"/>
      <c r="HF18" s="104">
        <f t="shared" si="28"/>
        <v>0</v>
      </c>
      <c r="HG18" s="104">
        <f t="shared" si="29"/>
        <v>0</v>
      </c>
      <c r="HH18" s="104">
        <f t="shared" si="30"/>
        <v>0</v>
      </c>
      <c r="HI18" s="104">
        <f t="shared" si="31"/>
        <v>0</v>
      </c>
      <c r="HJ18" s="35"/>
      <c r="HK18" s="104">
        <f t="shared" si="32"/>
        <v>0</v>
      </c>
      <c r="HL18" s="35"/>
      <c r="HM18" s="104">
        <f t="shared" si="33"/>
        <v>0</v>
      </c>
      <c r="HN18" s="35"/>
      <c r="HO18" s="104">
        <f t="shared" si="34"/>
        <v>0</v>
      </c>
      <c r="HP18" s="104">
        <f t="shared" si="35"/>
        <v>0</v>
      </c>
      <c r="HQ18" s="104">
        <f t="shared" si="36"/>
        <v>0</v>
      </c>
      <c r="HR18" s="104">
        <f t="shared" si="37"/>
        <v>0</v>
      </c>
      <c r="HS18" s="104">
        <f t="shared" si="38"/>
        <v>0</v>
      </c>
      <c r="HT18" s="35"/>
      <c r="HU18" s="104">
        <f t="shared" si="39"/>
        <v>0</v>
      </c>
      <c r="HV18" s="104">
        <f t="shared" si="46"/>
        <v>0</v>
      </c>
    </row>
    <row r="19" spans="1:230" ht="15" customHeight="1" x14ac:dyDescent="0.3">
      <c r="A19" s="76" t="str" cm="1">
        <f t="array" aca="1" ref="A19" ca="1">INDIRECT(ADDRESS(ROW(),1,4,,"Eingabe_mit_Formel"))</f>
        <v xml:space="preserve">
</v>
      </c>
      <c r="B19" s="55"/>
      <c r="C19" s="55"/>
      <c r="D19" s="55"/>
      <c r="E19" s="55"/>
      <c r="F19" s="55"/>
      <c r="G19" s="55"/>
      <c r="H19" s="55"/>
      <c r="I19" s="55"/>
      <c r="J19" s="55"/>
      <c r="K19" s="55"/>
      <c r="L19" s="55"/>
      <c r="M19" s="55"/>
      <c r="N19" s="55"/>
      <c r="O19" s="55"/>
      <c r="P19" s="55"/>
      <c r="Q19" s="55"/>
      <c r="R19" s="55"/>
      <c r="S19" s="55"/>
      <c r="T19" s="77" t="str" cm="1">
        <f t="array" aca="1" ref="T19" ca="1">INDIRECT(ADDRESS(ROW(),18,4,,"Eingabe_mit_Formel"))</f>
        <v/>
      </c>
      <c r="U19" s="55"/>
      <c r="V19" s="55"/>
      <c r="W19" s="77" t="str" cm="1">
        <f t="array" aca="1" ref="W19" ca="1">INDIRECT(ADDRESS(ROW(),21,4,,"Eingabe_mit_Formel"))</f>
        <v/>
      </c>
      <c r="X19" s="55"/>
      <c r="Y19" s="55"/>
      <c r="Z19" s="77" cm="1">
        <f t="array" aca="1" ref="Z19" ca="1">INDIRECT(ADDRESS(ROW(),24,4,,"Eingabe_mit_Formel"))</f>
        <v>0</v>
      </c>
      <c r="AA19" s="55"/>
      <c r="AB19" s="55"/>
      <c r="AC19" s="77" cm="1">
        <f t="array" aca="1" ref="AC19" ca="1">INDIRECT(ADDRESS(ROW(),27,4,,"Eingabe_mit_Formel"))</f>
        <v>0</v>
      </c>
      <c r="AD19" s="55"/>
      <c r="AE19" s="55"/>
      <c r="AF19" s="72" cm="1">
        <f t="array" aca="1" ref="AF19" ca="1">INDIRECT(ADDRESS(ROW(),30,4,,"Eingabe_mit_Formel"))</f>
        <v>0</v>
      </c>
      <c r="AG19" s="55"/>
      <c r="AH19" s="55"/>
      <c r="AI19" s="72" cm="1">
        <f t="array" aca="1" ref="AI19" ca="1">INDIRECT(ADDRESS(ROW(),33,4,,"Eingabe_mit_Formel"))</f>
        <v>0</v>
      </c>
      <c r="AJ19" s="72" t="str" cm="1">
        <f t="array" aca="1" ref="AJ19" ca="1">INDIRECT(ADDRESS(ROW(),34,4,,"Eingabe_mit_Formel"))</f>
        <v/>
      </c>
      <c r="AM19" s="76" t="str" cm="1">
        <f t="array" aca="1" ref="AM19" ca="1">INDIRECT(ADDRESS(ROW(),37,4,,"Eingabe_mit_Formel"))</f>
        <v xml:space="preserve">
</v>
      </c>
      <c r="AN19" s="55"/>
      <c r="AO19" s="55"/>
      <c r="AP19" s="55"/>
      <c r="AR19" s="55"/>
      <c r="AS19" s="55"/>
      <c r="AT19" s="55"/>
      <c r="AU19" s="55"/>
      <c r="AV19" s="55"/>
      <c r="AX19" s="55"/>
      <c r="AY19" s="55"/>
      <c r="AZ19" s="55"/>
      <c r="BA19" s="55"/>
      <c r="BB19" s="55"/>
      <c r="BD19" s="55"/>
      <c r="BE19" s="55"/>
      <c r="BF19" s="55"/>
      <c r="BG19" s="55"/>
      <c r="BH19" s="55"/>
      <c r="BJ19" s="55"/>
      <c r="BK19" s="55"/>
      <c r="BL19" s="55"/>
      <c r="BM19" s="55"/>
      <c r="BN19" s="55"/>
      <c r="BP19" s="55"/>
      <c r="BQ19" s="55"/>
      <c r="BR19" s="55"/>
      <c r="BS19" s="55"/>
      <c r="BT19" s="55"/>
      <c r="BX19" s="56" t="str">
        <f ca="1">Eingabe_mit_Formel!BV19</f>
        <v/>
      </c>
      <c r="BY19" s="72" t="str" cm="1">
        <f t="array" aca="1" ref="BY19" ca="1">INDIRECT(ADDRESS(ROW(),75,4,,"Eingabe_mit_Formel"))</f>
        <v/>
      </c>
      <c r="BZ19" s="55"/>
      <c r="CA19" s="55"/>
      <c r="CB19" s="55"/>
      <c r="CC19" s="72" t="str" cm="1">
        <f t="array" aca="1" ref="CC19" ca="1">INDIRECT(ADDRESS(ROW(),79,4,,"Eingabe_mit_Formel"))</f>
        <v/>
      </c>
      <c r="CD19" s="96"/>
      <c r="CE19" s="72" t="str" cm="1">
        <f t="array" aca="1" ref="CE19" ca="1">INDIRECT(ADDRESS(ROW(),81,4,,"Eingabe_mit_Formel"))</f>
        <v/>
      </c>
      <c r="CF19" s="55"/>
      <c r="CG19" s="55"/>
      <c r="CH19" s="55"/>
      <c r="CI19" s="55"/>
      <c r="CJ19" s="55"/>
      <c r="CK19" s="55"/>
      <c r="CL19" s="55"/>
      <c r="CM19" s="55"/>
      <c r="CN19" s="55"/>
      <c r="CO19" s="55"/>
      <c r="CP19" s="55"/>
      <c r="CQ19" s="55"/>
      <c r="CR19" s="55"/>
      <c r="CS19" s="55"/>
      <c r="CT19" s="55"/>
      <c r="CU19" s="55"/>
      <c r="CV19" s="72" t="str" cm="1">
        <f t="array" aca="1" ref="CV19" ca="1">INDIRECT(ADDRESS(ROW(),107,4,,"Eingabe_mit_Formel"))</f>
        <v/>
      </c>
      <c r="CW19" s="72" t="str" cm="1">
        <f t="array" aca="1" ref="CW19" ca="1">INDIRECT(ADDRESS(ROW(),106,4,,"Eingabe_mit_Formel"))</f>
        <v/>
      </c>
      <c r="CX19" s="72" t="str" cm="1">
        <f t="array" aca="1" ref="CX19" ca="1">INDIRECT(ADDRESS(ROW(),105,4,,"Eingabe_mit_Formel"))</f>
        <v/>
      </c>
      <c r="CY19" s="72" t="str" cm="1">
        <f t="array" aca="1" ref="CY19" ca="1">INDIRECT(ADDRESS(ROW(),104,4,,"Eingabe_mit_Formel"))</f>
        <v/>
      </c>
      <c r="CZ19" s="35"/>
      <c r="DA19" s="35"/>
      <c r="DB19" s="76" t="str" cm="1">
        <f t="array" aca="1" ref="DB19" ca="1">INDIRECT(ADDRESS(ROW(),115,4,,"Eingabe_mit_Formel"))</f>
        <v xml:space="preserve">
</v>
      </c>
      <c r="DC19" s="55"/>
      <c r="DD19" s="55"/>
      <c r="DE19" s="55"/>
      <c r="DF19" s="57"/>
      <c r="DG19" s="35"/>
      <c r="DH19" s="35"/>
      <c r="DI19" s="76" t="str" cm="1">
        <f t="array" aca="1" ref="DI19" ca="1">INDIRECT(ADDRESS(ROW(),124,4,,"Eingabe_mit_Formel"))</f>
        <v xml:space="preserve">
</v>
      </c>
      <c r="DJ19" s="58"/>
      <c r="DK19" s="58"/>
      <c r="DL19" s="58"/>
      <c r="DM19" s="59"/>
      <c r="DN19" s="58"/>
      <c r="DO19" s="59"/>
      <c r="DP19" s="58"/>
      <c r="DQ19" s="59"/>
      <c r="DR19" s="58"/>
      <c r="DS19" s="59"/>
      <c r="DT19" s="58"/>
      <c r="DW19" s="55"/>
      <c r="DX19" s="55"/>
      <c r="DY19" s="76">
        <f t="shared" si="40"/>
        <v>0</v>
      </c>
      <c r="DZ19" s="55"/>
      <c r="EA19" s="55"/>
      <c r="EB19" s="55"/>
      <c r="EC19" s="55"/>
      <c r="ED19" s="55"/>
      <c r="EE19" s="55"/>
      <c r="EF19" s="55"/>
      <c r="EG19" s="104">
        <v>0</v>
      </c>
      <c r="EH19" s="104">
        <v>0</v>
      </c>
      <c r="EI19" s="55"/>
      <c r="EJ19" s="55"/>
      <c r="EK19" s="55"/>
      <c r="EL19" s="55"/>
      <c r="EM19" s="55"/>
      <c r="EN19" s="55"/>
      <c r="EO19" s="55"/>
      <c r="EP19" s="55"/>
      <c r="EQ19" s="55"/>
      <c r="ER19" s="55"/>
      <c r="ES19" s="55"/>
      <c r="ET19" s="55"/>
      <c r="EU19" s="55"/>
      <c r="EV19" s="55"/>
      <c r="EW19" s="55"/>
      <c r="EY19" s="76">
        <f t="shared" si="41"/>
        <v>0</v>
      </c>
      <c r="EZ19" s="55"/>
      <c r="FA19" s="55"/>
      <c r="FB19" s="55"/>
      <c r="FC19" s="55"/>
      <c r="FD19" s="55"/>
      <c r="FE19" s="55"/>
      <c r="FF19" s="72">
        <f t="shared" si="42"/>
        <v>100</v>
      </c>
      <c r="FG19" s="55"/>
      <c r="FH19" s="55"/>
      <c r="FJ19" s="76">
        <f t="shared" si="43"/>
        <v>0</v>
      </c>
      <c r="FK19" s="55"/>
      <c r="FL19" s="55"/>
      <c r="FM19" s="55"/>
      <c r="FN19" s="55"/>
      <c r="FO19" s="55"/>
      <c r="FP19" s="55"/>
      <c r="FQ19" s="55"/>
      <c r="FR19" s="55"/>
      <c r="FS19" s="55"/>
      <c r="FU19" s="76"/>
      <c r="FV19" s="55"/>
      <c r="FW19" s="55"/>
      <c r="FY19" s="104" t="str">
        <f t="shared" si="44"/>
        <v/>
      </c>
      <c r="FZ19" s="104">
        <f t="shared" si="45"/>
        <v>0</v>
      </c>
      <c r="GA19" s="104">
        <f t="shared" si="1"/>
        <v>0</v>
      </c>
      <c r="GB19" s="104">
        <f t="shared" si="2"/>
        <v>0</v>
      </c>
      <c r="GC19" s="104">
        <f t="shared" si="3"/>
        <v>0</v>
      </c>
      <c r="GD19" s="104">
        <f t="shared" si="4"/>
        <v>0</v>
      </c>
      <c r="GE19" s="104">
        <f t="shared" si="5"/>
        <v>0</v>
      </c>
      <c r="GF19" s="104">
        <f t="shared" si="6"/>
        <v>0</v>
      </c>
      <c r="GG19" s="104">
        <f t="shared" si="7"/>
        <v>0</v>
      </c>
      <c r="GH19" s="104">
        <f t="shared" si="8"/>
        <v>0</v>
      </c>
      <c r="GI19" s="104">
        <f t="shared" si="9"/>
        <v>0</v>
      </c>
      <c r="GJ19" s="104">
        <f t="shared" si="10"/>
        <v>0</v>
      </c>
      <c r="GK19" s="104">
        <f t="shared" si="11"/>
        <v>0</v>
      </c>
      <c r="GL19" s="104">
        <f t="shared" si="12"/>
        <v>0</v>
      </c>
      <c r="GM19" s="104">
        <f t="shared" si="13"/>
        <v>0</v>
      </c>
      <c r="GN19" s="104">
        <f t="shared" si="14"/>
        <v>0</v>
      </c>
      <c r="GO19" s="104">
        <f t="shared" si="15"/>
        <v>0</v>
      </c>
      <c r="GP19" s="104">
        <f t="shared" si="16"/>
        <v>0</v>
      </c>
      <c r="GQ19" s="104">
        <f t="shared" si="17"/>
        <v>0</v>
      </c>
      <c r="GR19" s="104">
        <f t="shared" si="18"/>
        <v>0</v>
      </c>
      <c r="GS19" s="104">
        <f t="shared" si="19"/>
        <v>0</v>
      </c>
      <c r="GT19" s="104">
        <f t="shared" si="20"/>
        <v>0</v>
      </c>
      <c r="GU19" s="104">
        <f t="shared" si="21"/>
        <v>0</v>
      </c>
      <c r="GV19" s="104">
        <f t="shared" si="22"/>
        <v>0</v>
      </c>
      <c r="GW19" s="104">
        <f t="shared" si="23"/>
        <v>0</v>
      </c>
      <c r="GX19" s="104">
        <f t="shared" si="24"/>
        <v>0</v>
      </c>
      <c r="GY19" s="35"/>
      <c r="GZ19" s="35"/>
      <c r="HA19" s="104">
        <f t="shared" si="25"/>
        <v>0</v>
      </c>
      <c r="HB19" s="35"/>
      <c r="HC19" s="104">
        <f t="shared" si="26"/>
        <v>0</v>
      </c>
      <c r="HD19" s="104">
        <f t="shared" si="27"/>
        <v>0</v>
      </c>
      <c r="HE19" s="35"/>
      <c r="HF19" s="104">
        <f t="shared" si="28"/>
        <v>0</v>
      </c>
      <c r="HG19" s="104">
        <f t="shared" si="29"/>
        <v>0</v>
      </c>
      <c r="HH19" s="104">
        <f t="shared" si="30"/>
        <v>0</v>
      </c>
      <c r="HI19" s="104">
        <f t="shared" si="31"/>
        <v>0</v>
      </c>
      <c r="HJ19" s="35"/>
      <c r="HK19" s="104">
        <f t="shared" si="32"/>
        <v>0</v>
      </c>
      <c r="HL19" s="35"/>
      <c r="HM19" s="104">
        <f t="shared" si="33"/>
        <v>0</v>
      </c>
      <c r="HN19" s="35"/>
      <c r="HO19" s="104">
        <f t="shared" si="34"/>
        <v>0</v>
      </c>
      <c r="HP19" s="104">
        <f t="shared" si="35"/>
        <v>0</v>
      </c>
      <c r="HQ19" s="104">
        <f t="shared" si="36"/>
        <v>0</v>
      </c>
      <c r="HR19" s="104">
        <f t="shared" si="37"/>
        <v>0</v>
      </c>
      <c r="HS19" s="104">
        <f t="shared" si="38"/>
        <v>0</v>
      </c>
      <c r="HT19" s="35"/>
      <c r="HU19" s="104">
        <f t="shared" si="39"/>
        <v>0</v>
      </c>
      <c r="HV19" s="104">
        <f t="shared" si="46"/>
        <v>0</v>
      </c>
    </row>
    <row r="20" spans="1:230" customFormat="1" ht="15" customHeight="1" x14ac:dyDescent="0.3"/>
    <row r="21" spans="1:230" customFormat="1" ht="15" customHeight="1" x14ac:dyDescent="0.3"/>
    <row r="22" spans="1:230" customFormat="1" ht="15" customHeight="1" x14ac:dyDescent="0.3"/>
    <row r="23" spans="1:230" customFormat="1" ht="15" customHeight="1" x14ac:dyDescent="0.3"/>
    <row r="24" spans="1:230" customFormat="1" ht="15" customHeight="1" x14ac:dyDescent="0.3"/>
    <row r="25" spans="1:230" customFormat="1" ht="15" customHeight="1" x14ac:dyDescent="0.3"/>
    <row r="26" spans="1:230" customFormat="1" ht="15" customHeight="1" x14ac:dyDescent="0.3"/>
    <row r="27" spans="1:230" customFormat="1" ht="15" customHeight="1" x14ac:dyDescent="0.3"/>
    <row r="28" spans="1:230" customFormat="1" ht="15" customHeight="1" x14ac:dyDescent="0.3"/>
    <row r="29" spans="1:230" customFormat="1" ht="15" customHeight="1" x14ac:dyDescent="0.3"/>
    <row r="30" spans="1:230" customFormat="1" ht="15" customHeight="1" x14ac:dyDescent="0.3"/>
    <row r="31" spans="1:230" customFormat="1" ht="15" customHeight="1" x14ac:dyDescent="0.3"/>
    <row r="32" spans="1:230" customFormat="1" ht="15" customHeight="1" x14ac:dyDescent="0.3"/>
    <row r="33" customFormat="1" ht="15" customHeight="1" x14ac:dyDescent="0.3"/>
    <row r="34" customFormat="1" ht="15" customHeight="1" x14ac:dyDescent="0.3"/>
    <row r="35" customFormat="1" ht="15" customHeight="1" x14ac:dyDescent="0.3"/>
    <row r="36" customFormat="1" ht="16.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4.25" customHeight="1" x14ac:dyDescent="0.3"/>
    <row r="44" customFormat="1" ht="15" customHeight="1" x14ac:dyDescent="0.3"/>
    <row r="45" customFormat="1" ht="15" customHeight="1" x14ac:dyDescent="0.3"/>
    <row r="46" customFormat="1" ht="15" customHeight="1" x14ac:dyDescent="0.3"/>
    <row r="47" customFormat="1" ht="16.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8" customHeight="1" x14ac:dyDescent="0.3"/>
    <row r="53" customFormat="1" ht="14.25" customHeight="1" x14ac:dyDescent="0.3"/>
    <row r="54" customFormat="1" ht="15" customHeight="1" x14ac:dyDescent="0.3"/>
    <row r="55" customFormat="1" ht="16.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7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row r="102" customFormat="1" ht="15" customHeight="1" x14ac:dyDescent="0.3"/>
    <row r="103" customFormat="1" ht="15" customHeight="1" x14ac:dyDescent="0.3"/>
    <row r="104" customFormat="1" ht="15" customHeight="1" x14ac:dyDescent="0.3"/>
    <row r="105" customFormat="1" ht="15" customHeight="1" x14ac:dyDescent="0.3"/>
    <row r="106" customFormat="1" ht="15" customHeight="1" x14ac:dyDescent="0.3"/>
    <row r="107" customFormat="1" ht="15" customHeight="1" x14ac:dyDescent="0.3"/>
    <row r="108" customFormat="1" ht="15" customHeight="1" x14ac:dyDescent="0.3"/>
    <row r="109" customFormat="1" ht="15" customHeight="1" x14ac:dyDescent="0.3"/>
    <row r="110" customFormat="1" ht="15" customHeight="1" x14ac:dyDescent="0.3"/>
    <row r="111" customFormat="1" ht="15" customHeight="1" x14ac:dyDescent="0.3"/>
    <row r="112" customFormat="1" ht="15" customHeight="1" x14ac:dyDescent="0.3"/>
    <row r="113" customFormat="1" ht="15" customHeight="1" x14ac:dyDescent="0.3"/>
    <row r="114" customFormat="1" ht="15" customHeight="1" x14ac:dyDescent="0.3"/>
    <row r="115" customFormat="1" ht="15" customHeight="1" x14ac:dyDescent="0.3"/>
    <row r="116" customFormat="1" ht="15" customHeight="1" x14ac:dyDescent="0.3"/>
    <row r="117" customFormat="1" ht="15" customHeight="1" x14ac:dyDescent="0.3"/>
    <row r="118" customFormat="1" ht="15" customHeight="1" x14ac:dyDescent="0.3"/>
    <row r="119" customFormat="1" ht="15" customHeight="1" x14ac:dyDescent="0.3"/>
    <row r="120" customFormat="1" ht="15" customHeight="1" x14ac:dyDescent="0.3"/>
    <row r="121" customFormat="1" ht="15" customHeight="1" x14ac:dyDescent="0.3"/>
    <row r="122" customFormat="1" ht="15" customHeight="1" x14ac:dyDescent="0.3"/>
    <row r="123" customFormat="1" ht="15" customHeight="1" x14ac:dyDescent="0.3"/>
    <row r="124" customFormat="1" ht="15" customHeight="1" x14ac:dyDescent="0.3"/>
    <row r="125" customFormat="1" ht="15" customHeight="1" x14ac:dyDescent="0.3"/>
    <row r="126" customFormat="1" ht="15" customHeight="1" x14ac:dyDescent="0.3"/>
    <row r="127" customFormat="1" ht="15" customHeight="1" x14ac:dyDescent="0.3"/>
    <row r="128" customFormat="1" ht="15" customHeight="1" x14ac:dyDescent="0.3"/>
    <row r="129" customFormat="1" ht="15" customHeight="1" x14ac:dyDescent="0.3"/>
    <row r="130" customFormat="1" ht="15" customHeight="1" x14ac:dyDescent="0.3"/>
    <row r="131" customFormat="1" ht="15" customHeight="1" x14ac:dyDescent="0.3"/>
    <row r="132" customFormat="1" ht="15" customHeight="1" x14ac:dyDescent="0.3"/>
    <row r="133" customFormat="1" ht="15" customHeight="1" x14ac:dyDescent="0.3"/>
    <row r="134" customFormat="1" ht="15" customHeight="1" x14ac:dyDescent="0.3"/>
    <row r="135" customFormat="1" ht="15" customHeight="1" x14ac:dyDescent="0.3"/>
    <row r="136" customFormat="1" ht="15" customHeight="1" x14ac:dyDescent="0.3"/>
    <row r="137" customFormat="1" ht="15" customHeight="1" x14ac:dyDescent="0.3"/>
    <row r="138" customFormat="1" ht="15" customHeight="1" x14ac:dyDescent="0.3"/>
    <row r="139" customFormat="1" ht="15" customHeight="1" x14ac:dyDescent="0.3"/>
    <row r="140" customFormat="1" ht="15" customHeight="1" x14ac:dyDescent="0.3"/>
    <row r="141" customFormat="1" ht="15" customHeight="1" x14ac:dyDescent="0.3"/>
    <row r="142" customFormat="1" ht="15" customHeight="1" x14ac:dyDescent="0.3"/>
    <row r="143" customFormat="1" ht="15" customHeight="1" x14ac:dyDescent="0.3"/>
    <row r="144" customFormat="1" ht="15" customHeight="1" x14ac:dyDescent="0.3"/>
    <row r="145" customFormat="1" ht="15" customHeight="1" x14ac:dyDescent="0.3"/>
    <row r="146" customFormat="1" ht="15" customHeight="1" x14ac:dyDescent="0.3"/>
    <row r="147" customFormat="1" ht="15" customHeight="1" x14ac:dyDescent="0.3"/>
    <row r="148" customFormat="1" ht="15" customHeight="1" x14ac:dyDescent="0.3"/>
    <row r="149" customFormat="1" ht="15" customHeight="1" x14ac:dyDescent="0.3"/>
    <row r="150" customFormat="1" ht="15" customHeight="1" x14ac:dyDescent="0.3"/>
    <row r="151" customFormat="1" ht="15" customHeight="1" x14ac:dyDescent="0.3"/>
    <row r="152" customFormat="1" ht="15" customHeight="1" x14ac:dyDescent="0.3"/>
    <row r="153" customFormat="1" ht="15" customHeight="1" x14ac:dyDescent="0.3"/>
    <row r="154" customFormat="1" ht="15" customHeight="1" x14ac:dyDescent="0.3"/>
    <row r="155" customFormat="1" ht="15" customHeight="1" x14ac:dyDescent="0.3"/>
    <row r="156" customFormat="1" ht="15" customHeight="1" x14ac:dyDescent="0.3"/>
    <row r="157" customFormat="1" ht="15" customHeight="1" x14ac:dyDescent="0.3"/>
    <row r="158" customFormat="1" ht="15" customHeight="1" x14ac:dyDescent="0.3"/>
    <row r="159" customFormat="1" ht="15" customHeight="1" x14ac:dyDescent="0.3"/>
    <row r="160" customFormat="1" ht="15" customHeight="1" x14ac:dyDescent="0.3"/>
    <row r="161" customFormat="1" ht="15" customHeight="1" x14ac:dyDescent="0.3"/>
    <row r="162" customFormat="1" ht="15" customHeight="1" x14ac:dyDescent="0.3"/>
    <row r="163" customFormat="1" ht="15" customHeight="1" x14ac:dyDescent="0.3"/>
    <row r="164" customFormat="1" ht="15" customHeight="1" x14ac:dyDescent="0.3"/>
    <row r="165" customFormat="1" ht="15" customHeight="1" x14ac:dyDescent="0.3"/>
    <row r="166" customFormat="1" ht="15" customHeight="1" x14ac:dyDescent="0.3"/>
    <row r="167" customFormat="1" ht="15" customHeight="1" x14ac:dyDescent="0.3"/>
    <row r="168" customFormat="1" ht="15" customHeight="1" x14ac:dyDescent="0.3"/>
    <row r="169" customFormat="1" ht="15" customHeight="1" x14ac:dyDescent="0.3"/>
    <row r="170" customFormat="1" ht="15" customHeight="1" x14ac:dyDescent="0.3"/>
    <row r="171" customFormat="1" ht="15" customHeight="1" x14ac:dyDescent="0.3"/>
    <row r="172" customFormat="1" ht="15" customHeight="1" x14ac:dyDescent="0.3"/>
    <row r="173" customFormat="1" ht="15" customHeight="1" x14ac:dyDescent="0.3"/>
    <row r="174" customFormat="1" ht="15" customHeight="1" x14ac:dyDescent="0.3"/>
    <row r="175" customFormat="1" ht="15" customHeight="1" x14ac:dyDescent="0.3"/>
    <row r="176" customFormat="1" ht="15" customHeight="1" x14ac:dyDescent="0.3"/>
    <row r="177" customFormat="1" ht="15" customHeight="1" x14ac:dyDescent="0.3"/>
    <row r="178" customFormat="1" ht="15" customHeight="1" x14ac:dyDescent="0.3"/>
    <row r="179" customFormat="1" ht="15" customHeight="1" x14ac:dyDescent="0.3"/>
    <row r="180" customFormat="1" ht="15" customHeight="1" x14ac:dyDescent="0.3"/>
    <row r="181" customFormat="1" ht="15" customHeight="1" x14ac:dyDescent="0.3"/>
    <row r="182" customFormat="1" ht="15" customHeight="1" x14ac:dyDescent="0.3"/>
    <row r="183" customFormat="1" ht="15" customHeight="1" x14ac:dyDescent="0.3"/>
    <row r="184" customFormat="1" ht="15" customHeight="1" x14ac:dyDescent="0.3"/>
    <row r="185" customFormat="1" ht="15" customHeight="1" x14ac:dyDescent="0.3"/>
    <row r="186" customFormat="1" ht="15" customHeight="1" x14ac:dyDescent="0.3"/>
    <row r="187" customFormat="1" ht="15" customHeight="1" x14ac:dyDescent="0.3"/>
    <row r="188" customFormat="1" ht="15" customHeight="1" x14ac:dyDescent="0.3"/>
    <row r="189" customFormat="1" ht="15" customHeight="1" x14ac:dyDescent="0.3"/>
    <row r="190" customFormat="1" ht="15" customHeight="1" x14ac:dyDescent="0.3"/>
    <row r="191" customFormat="1" ht="15" customHeight="1" x14ac:dyDescent="0.3"/>
    <row r="192" customFormat="1" ht="15" customHeight="1" x14ac:dyDescent="0.3"/>
    <row r="193" customFormat="1" ht="15" customHeight="1" x14ac:dyDescent="0.3"/>
    <row r="194" customFormat="1" ht="15" customHeight="1" x14ac:dyDescent="0.3"/>
    <row r="195" customFormat="1" ht="15" customHeight="1" x14ac:dyDescent="0.3"/>
    <row r="196" customFormat="1" ht="15" customHeight="1" x14ac:dyDescent="0.3"/>
    <row r="197" customFormat="1" ht="15" customHeight="1" x14ac:dyDescent="0.3"/>
    <row r="198" customFormat="1" ht="15" customHeight="1" x14ac:dyDescent="0.3"/>
    <row r="199" customFormat="1" ht="15" customHeight="1" x14ac:dyDescent="0.3"/>
    <row r="200" customFormat="1" ht="15" customHeight="1" x14ac:dyDescent="0.3"/>
    <row r="201" customFormat="1" ht="15" customHeight="1" x14ac:dyDescent="0.3"/>
    <row r="202" customFormat="1" ht="15" customHeight="1" x14ac:dyDescent="0.3"/>
    <row r="203" customFormat="1" ht="15" customHeight="1" x14ac:dyDescent="0.3"/>
    <row r="204" customFormat="1" ht="15" customHeight="1" x14ac:dyDescent="0.3"/>
    <row r="205" customFormat="1" ht="15" customHeight="1" x14ac:dyDescent="0.3"/>
    <row r="206" customFormat="1" ht="15" customHeight="1" x14ac:dyDescent="0.3"/>
    <row r="207" customFormat="1" ht="15" customHeight="1" x14ac:dyDescent="0.3"/>
    <row r="208" customFormat="1" ht="15" customHeight="1" x14ac:dyDescent="0.3"/>
    <row r="209" customFormat="1" ht="15" customHeight="1" x14ac:dyDescent="0.3"/>
    <row r="210" customFormat="1" ht="15" customHeight="1" x14ac:dyDescent="0.3"/>
    <row r="211" customFormat="1" ht="15" customHeight="1" x14ac:dyDescent="0.3"/>
    <row r="212" customFormat="1" ht="15" customHeight="1" x14ac:dyDescent="0.3"/>
    <row r="213" customFormat="1" ht="15" customHeight="1" x14ac:dyDescent="0.3"/>
    <row r="214" customFormat="1" ht="15" customHeight="1" x14ac:dyDescent="0.3"/>
    <row r="215" customFormat="1" ht="15" customHeight="1" x14ac:dyDescent="0.3"/>
    <row r="216" customFormat="1" ht="15" customHeight="1" x14ac:dyDescent="0.3"/>
    <row r="217" customFormat="1" ht="15" customHeight="1" x14ac:dyDescent="0.3"/>
    <row r="218" customFormat="1" ht="15" customHeight="1" x14ac:dyDescent="0.3"/>
    <row r="219" customFormat="1" ht="15" customHeight="1" x14ac:dyDescent="0.3"/>
    <row r="220" customFormat="1" ht="15" customHeight="1" x14ac:dyDescent="0.3"/>
    <row r="221" customFormat="1" ht="15" customHeight="1" x14ac:dyDescent="0.3"/>
    <row r="222" customFormat="1" ht="15" customHeight="1" x14ac:dyDescent="0.3"/>
    <row r="223" customFormat="1" ht="15" customHeight="1" x14ac:dyDescent="0.3"/>
    <row r="224" customFormat="1" ht="15" customHeight="1" x14ac:dyDescent="0.3"/>
    <row r="225" customFormat="1" ht="15" customHeight="1" x14ac:dyDescent="0.3"/>
    <row r="226" customFormat="1" ht="15" customHeight="1" x14ac:dyDescent="0.3"/>
    <row r="227" customFormat="1" ht="15" customHeight="1" x14ac:dyDescent="0.3"/>
    <row r="228" customFormat="1" ht="15" customHeight="1" x14ac:dyDescent="0.3"/>
    <row r="229" customFormat="1" ht="15" customHeight="1" x14ac:dyDescent="0.3"/>
    <row r="230" customFormat="1" ht="15" customHeight="1" x14ac:dyDescent="0.3"/>
    <row r="231" customFormat="1" ht="15" customHeight="1" x14ac:dyDescent="0.3"/>
    <row r="232" customFormat="1" ht="15" customHeight="1" x14ac:dyDescent="0.3"/>
    <row r="233" customFormat="1" ht="15" customHeight="1" x14ac:dyDescent="0.3"/>
    <row r="234" customFormat="1" ht="15" customHeight="1" x14ac:dyDescent="0.3"/>
    <row r="235" customFormat="1" ht="15" customHeight="1" x14ac:dyDescent="0.3"/>
    <row r="236" customFormat="1" ht="15" customHeight="1" x14ac:dyDescent="0.3"/>
    <row r="237" customFormat="1" ht="15" customHeight="1" x14ac:dyDescent="0.3"/>
    <row r="238" customFormat="1" ht="15" customHeight="1" x14ac:dyDescent="0.3"/>
    <row r="239" customFormat="1" ht="15" customHeight="1" x14ac:dyDescent="0.3"/>
    <row r="240" customFormat="1" ht="15" customHeight="1" x14ac:dyDescent="0.3"/>
    <row r="241" customFormat="1" ht="15" customHeight="1" x14ac:dyDescent="0.3"/>
    <row r="242" customFormat="1" ht="15" customHeight="1" x14ac:dyDescent="0.3"/>
    <row r="243" customFormat="1" ht="15" customHeight="1" x14ac:dyDescent="0.3"/>
    <row r="244" customFormat="1" ht="15" customHeight="1" x14ac:dyDescent="0.3"/>
    <row r="245" customFormat="1" ht="15" customHeight="1" x14ac:dyDescent="0.3"/>
    <row r="246" customFormat="1" ht="15" customHeight="1" x14ac:dyDescent="0.3"/>
    <row r="247" customFormat="1" ht="15" customHeight="1" x14ac:dyDescent="0.3"/>
    <row r="248" customFormat="1" ht="15" customHeight="1" x14ac:dyDescent="0.3"/>
    <row r="249" customFormat="1" ht="15" customHeight="1" x14ac:dyDescent="0.3"/>
    <row r="250" customFormat="1" ht="15" customHeight="1" x14ac:dyDescent="0.3"/>
    <row r="251" customFormat="1" ht="15" customHeight="1" x14ac:dyDescent="0.3"/>
    <row r="252" customFormat="1" ht="15" customHeight="1" x14ac:dyDescent="0.3"/>
    <row r="253" customFormat="1" ht="15" customHeight="1" x14ac:dyDescent="0.3"/>
    <row r="254" customFormat="1" ht="15" customHeight="1" x14ac:dyDescent="0.3"/>
    <row r="255" customFormat="1" ht="15" customHeight="1" x14ac:dyDescent="0.3"/>
    <row r="256" customFormat="1" ht="15" customHeight="1" x14ac:dyDescent="0.3"/>
    <row r="257" customFormat="1" ht="15" customHeight="1" x14ac:dyDescent="0.3"/>
    <row r="258" customFormat="1" ht="15" customHeight="1" x14ac:dyDescent="0.3"/>
    <row r="259" customFormat="1" ht="15" customHeight="1" x14ac:dyDescent="0.3"/>
    <row r="260" customFormat="1" ht="15" customHeight="1" x14ac:dyDescent="0.3"/>
    <row r="261" customFormat="1" ht="15" customHeight="1" x14ac:dyDescent="0.3"/>
    <row r="262" customFormat="1" ht="15" customHeight="1" x14ac:dyDescent="0.3"/>
    <row r="263" customFormat="1" ht="15" customHeight="1" x14ac:dyDescent="0.3"/>
    <row r="264" customFormat="1" ht="15" customHeight="1" x14ac:dyDescent="0.3"/>
    <row r="265" customFormat="1" ht="15" customHeight="1" x14ac:dyDescent="0.3"/>
    <row r="266" customFormat="1" ht="15" customHeight="1" x14ac:dyDescent="0.3"/>
    <row r="267" customFormat="1" ht="15" customHeight="1" x14ac:dyDescent="0.3"/>
    <row r="268" customFormat="1" ht="15" customHeight="1" x14ac:dyDescent="0.3"/>
    <row r="269" customFormat="1" ht="15" customHeight="1" x14ac:dyDescent="0.3"/>
    <row r="270" customFormat="1" ht="15" customHeight="1" x14ac:dyDescent="0.3"/>
    <row r="271" customFormat="1" ht="15" customHeight="1" x14ac:dyDescent="0.3"/>
    <row r="272" customFormat="1" ht="15" customHeight="1" x14ac:dyDescent="0.3"/>
    <row r="273" customFormat="1" ht="15" customHeight="1" x14ac:dyDescent="0.3"/>
    <row r="274" customFormat="1" ht="15" customHeight="1" x14ac:dyDescent="0.3"/>
    <row r="275" customFormat="1" ht="15" customHeight="1" x14ac:dyDescent="0.3"/>
    <row r="276" customFormat="1" ht="15" customHeight="1" x14ac:dyDescent="0.3"/>
    <row r="277" customFormat="1" ht="15" customHeight="1" x14ac:dyDescent="0.3"/>
    <row r="278" customFormat="1" ht="15" customHeight="1" x14ac:dyDescent="0.3"/>
    <row r="279" customFormat="1" ht="15" customHeight="1" x14ac:dyDescent="0.3"/>
    <row r="280" customFormat="1" ht="15" customHeight="1" x14ac:dyDescent="0.3"/>
    <row r="281" customFormat="1" ht="15" customHeight="1" x14ac:dyDescent="0.3"/>
    <row r="282" customFormat="1" ht="15" customHeight="1" x14ac:dyDescent="0.3"/>
    <row r="283" customFormat="1" ht="15" customHeight="1" x14ac:dyDescent="0.3"/>
    <row r="284" customFormat="1" ht="15" customHeight="1" x14ac:dyDescent="0.3"/>
    <row r="285" customFormat="1" ht="15" customHeight="1" x14ac:dyDescent="0.3"/>
    <row r="286" customFormat="1" ht="15" customHeight="1" x14ac:dyDescent="0.3"/>
    <row r="287" customFormat="1" ht="15" customHeight="1" x14ac:dyDescent="0.3"/>
    <row r="288" customFormat="1" ht="15" customHeight="1" x14ac:dyDescent="0.3"/>
    <row r="289" customFormat="1" ht="15" customHeight="1" x14ac:dyDescent="0.3"/>
    <row r="290" customFormat="1" ht="15" customHeight="1" x14ac:dyDescent="0.3"/>
    <row r="291" customFormat="1" ht="15" customHeight="1" x14ac:dyDescent="0.3"/>
    <row r="292" customFormat="1" ht="15" customHeight="1" x14ac:dyDescent="0.3"/>
    <row r="293" customFormat="1" ht="15" customHeight="1" x14ac:dyDescent="0.3"/>
    <row r="294" customFormat="1" ht="15" customHeight="1" x14ac:dyDescent="0.3"/>
    <row r="295" customFormat="1" ht="15" customHeight="1" x14ac:dyDescent="0.3"/>
    <row r="296" customFormat="1" ht="15" customHeight="1" x14ac:dyDescent="0.3"/>
    <row r="297" customFormat="1" ht="15" customHeight="1" x14ac:dyDescent="0.3"/>
    <row r="298" customFormat="1" ht="15" customHeight="1" x14ac:dyDescent="0.3"/>
    <row r="299" customFormat="1" ht="15" customHeight="1" x14ac:dyDescent="0.3"/>
    <row r="300" customFormat="1" ht="15" customHeight="1" x14ac:dyDescent="0.3"/>
    <row r="301" customFormat="1" ht="15" customHeight="1" x14ac:dyDescent="0.3"/>
    <row r="302" customFormat="1" ht="15" customHeight="1" x14ac:dyDescent="0.3"/>
    <row r="303" customFormat="1" ht="15" customHeight="1" x14ac:dyDescent="0.3"/>
    <row r="304" customFormat="1" ht="15" customHeight="1" x14ac:dyDescent="0.3"/>
    <row r="305" customFormat="1" ht="15" customHeight="1" x14ac:dyDescent="0.3"/>
    <row r="306" customFormat="1" ht="15" customHeight="1" x14ac:dyDescent="0.3"/>
    <row r="307" customFormat="1" ht="15" customHeight="1" x14ac:dyDescent="0.3"/>
    <row r="308" customFormat="1" ht="15" customHeight="1" x14ac:dyDescent="0.3"/>
    <row r="309" customFormat="1" ht="15" customHeight="1" x14ac:dyDescent="0.3"/>
    <row r="310" customFormat="1" ht="15" customHeight="1" x14ac:dyDescent="0.3"/>
    <row r="311" customFormat="1" ht="15" customHeight="1" x14ac:dyDescent="0.3"/>
    <row r="312" customFormat="1" ht="15" customHeight="1" x14ac:dyDescent="0.3"/>
    <row r="313" customFormat="1" ht="15" customHeight="1" x14ac:dyDescent="0.3"/>
    <row r="314" customFormat="1" ht="15" customHeight="1" x14ac:dyDescent="0.3"/>
    <row r="315" customFormat="1" ht="15" customHeight="1" x14ac:dyDescent="0.3"/>
    <row r="316" customFormat="1" ht="15" customHeight="1" x14ac:dyDescent="0.3"/>
    <row r="317" customFormat="1" ht="15" customHeight="1" x14ac:dyDescent="0.3"/>
    <row r="318" customFormat="1" ht="15" customHeight="1" x14ac:dyDescent="0.3"/>
    <row r="319" customFormat="1" ht="15" customHeight="1" x14ac:dyDescent="0.3"/>
    <row r="320" customFormat="1" ht="15" customHeight="1" x14ac:dyDescent="0.3"/>
    <row r="321" customFormat="1" ht="15" customHeight="1" x14ac:dyDescent="0.3"/>
    <row r="322" customFormat="1" ht="15" customHeight="1" x14ac:dyDescent="0.3"/>
    <row r="323" customFormat="1" ht="15" customHeight="1" x14ac:dyDescent="0.3"/>
    <row r="324" customFormat="1" ht="15" customHeight="1" x14ac:dyDescent="0.3"/>
    <row r="325" customFormat="1" ht="15" customHeight="1" x14ac:dyDescent="0.3"/>
    <row r="326" customFormat="1" ht="15" customHeight="1" x14ac:dyDescent="0.3"/>
    <row r="327" customFormat="1" ht="15" customHeight="1" x14ac:dyDescent="0.3"/>
    <row r="328" customFormat="1" ht="15" customHeight="1" x14ac:dyDescent="0.3"/>
    <row r="329" customFormat="1" ht="15" customHeight="1" x14ac:dyDescent="0.3"/>
    <row r="330" customFormat="1" ht="15" customHeight="1" x14ac:dyDescent="0.3"/>
    <row r="331" customFormat="1" ht="15" customHeight="1" x14ac:dyDescent="0.3"/>
    <row r="332" customFormat="1" ht="15" customHeight="1" x14ac:dyDescent="0.3"/>
    <row r="333" customFormat="1" ht="15" customHeight="1" x14ac:dyDescent="0.3"/>
    <row r="334" customFormat="1" ht="15" customHeight="1" x14ac:dyDescent="0.3"/>
    <row r="335" customFormat="1" ht="15" customHeight="1" x14ac:dyDescent="0.3"/>
    <row r="336" customFormat="1" ht="15" customHeight="1" x14ac:dyDescent="0.3"/>
    <row r="337" customFormat="1" ht="15" customHeight="1" x14ac:dyDescent="0.3"/>
    <row r="338" customFormat="1" ht="15" customHeight="1" x14ac:dyDescent="0.3"/>
    <row r="339" customFormat="1" ht="15" customHeight="1" x14ac:dyDescent="0.3"/>
    <row r="340" customFormat="1" ht="15" customHeight="1" x14ac:dyDescent="0.3"/>
    <row r="341" customFormat="1" ht="15" customHeight="1" x14ac:dyDescent="0.3"/>
    <row r="342" customFormat="1" ht="15" customHeight="1" x14ac:dyDescent="0.3"/>
    <row r="343" customFormat="1" ht="15" customHeight="1" x14ac:dyDescent="0.3"/>
    <row r="344" customFormat="1" ht="15" customHeight="1" x14ac:dyDescent="0.3"/>
    <row r="345" customFormat="1" ht="15" customHeight="1" x14ac:dyDescent="0.3"/>
    <row r="346" customFormat="1" ht="15" customHeight="1" x14ac:dyDescent="0.3"/>
    <row r="347" customFormat="1" ht="15" customHeight="1" x14ac:dyDescent="0.3"/>
    <row r="348" customFormat="1" ht="15" customHeight="1" x14ac:dyDescent="0.3"/>
    <row r="349" customFormat="1" ht="15" customHeight="1" x14ac:dyDescent="0.3"/>
    <row r="350" customFormat="1" ht="15" customHeight="1" x14ac:dyDescent="0.3"/>
    <row r="351" customFormat="1" ht="15" customHeight="1" x14ac:dyDescent="0.3"/>
    <row r="352" customFormat="1" ht="15" customHeight="1" x14ac:dyDescent="0.3"/>
    <row r="353" customFormat="1" ht="15" customHeight="1" x14ac:dyDescent="0.3"/>
    <row r="354" customFormat="1" ht="15" customHeight="1" x14ac:dyDescent="0.3"/>
    <row r="355" customFormat="1" ht="15" customHeight="1" x14ac:dyDescent="0.3"/>
    <row r="356" customFormat="1" ht="15" customHeight="1" x14ac:dyDescent="0.3"/>
    <row r="357" customFormat="1" ht="15" customHeight="1" x14ac:dyDescent="0.3"/>
    <row r="358" customFormat="1" ht="15" customHeight="1" x14ac:dyDescent="0.3"/>
    <row r="359" customFormat="1" ht="15" customHeight="1" x14ac:dyDescent="0.3"/>
    <row r="360" customFormat="1" ht="15" customHeight="1" x14ac:dyDescent="0.3"/>
    <row r="361" customFormat="1" ht="15" customHeight="1" x14ac:dyDescent="0.3"/>
    <row r="362" customFormat="1" ht="15" customHeight="1" x14ac:dyDescent="0.3"/>
    <row r="363" customFormat="1" ht="15" customHeight="1" x14ac:dyDescent="0.3"/>
    <row r="364" customFormat="1" ht="15" customHeight="1" x14ac:dyDescent="0.3"/>
    <row r="365" customFormat="1" ht="15" customHeight="1" x14ac:dyDescent="0.3"/>
    <row r="366" customFormat="1" ht="15" customHeight="1" x14ac:dyDescent="0.3"/>
    <row r="367" customFormat="1" ht="15" customHeight="1" x14ac:dyDescent="0.3"/>
    <row r="368" customFormat="1" ht="15" customHeight="1" x14ac:dyDescent="0.3"/>
    <row r="369" customFormat="1" ht="15" customHeight="1" x14ac:dyDescent="0.3"/>
    <row r="370" customFormat="1" ht="15" customHeight="1" x14ac:dyDescent="0.3"/>
    <row r="371" customFormat="1" ht="15" customHeight="1" x14ac:dyDescent="0.3"/>
    <row r="372" customFormat="1" ht="15" customHeight="1" x14ac:dyDescent="0.3"/>
    <row r="373" customFormat="1" ht="15" customHeight="1" x14ac:dyDescent="0.3"/>
    <row r="374" customFormat="1" ht="15" customHeight="1" x14ac:dyDescent="0.3"/>
    <row r="375" customFormat="1" ht="15" customHeight="1" x14ac:dyDescent="0.3"/>
    <row r="376" customFormat="1" ht="15" customHeight="1" x14ac:dyDescent="0.3"/>
    <row r="377" customFormat="1" ht="15" customHeight="1" x14ac:dyDescent="0.3"/>
    <row r="378" customFormat="1" ht="15" customHeight="1" x14ac:dyDescent="0.3"/>
    <row r="379" customFormat="1" ht="15" customHeight="1" x14ac:dyDescent="0.3"/>
    <row r="380" customFormat="1" ht="15" customHeight="1" x14ac:dyDescent="0.3"/>
    <row r="381" customFormat="1" ht="15" customHeight="1" x14ac:dyDescent="0.3"/>
    <row r="382" customFormat="1" ht="15" customHeight="1" x14ac:dyDescent="0.3"/>
    <row r="383" customFormat="1" ht="15" customHeight="1" x14ac:dyDescent="0.3"/>
    <row r="384" customFormat="1" ht="15" customHeight="1" x14ac:dyDescent="0.3"/>
    <row r="385" customFormat="1" ht="15" customHeight="1" x14ac:dyDescent="0.3"/>
    <row r="386" customFormat="1" ht="15" customHeight="1" x14ac:dyDescent="0.3"/>
    <row r="387" customFormat="1" ht="15" customHeight="1" x14ac:dyDescent="0.3"/>
    <row r="388" customFormat="1" ht="15" customHeight="1" x14ac:dyDescent="0.3"/>
    <row r="389" customFormat="1" ht="15" customHeight="1" x14ac:dyDescent="0.3"/>
    <row r="390" customFormat="1" ht="15" customHeight="1" x14ac:dyDescent="0.3"/>
    <row r="391" customFormat="1" ht="15" customHeight="1" x14ac:dyDescent="0.3"/>
    <row r="392" customFormat="1" ht="15" customHeight="1" x14ac:dyDescent="0.3"/>
    <row r="393" customFormat="1" ht="15" customHeight="1" x14ac:dyDescent="0.3"/>
    <row r="394" customFormat="1" ht="15" customHeight="1" x14ac:dyDescent="0.3"/>
    <row r="395" customFormat="1" ht="15" customHeight="1" x14ac:dyDescent="0.3"/>
    <row r="396" customFormat="1" ht="15" customHeight="1" x14ac:dyDescent="0.3"/>
    <row r="397" customFormat="1" ht="15" customHeight="1" x14ac:dyDescent="0.3"/>
    <row r="398" customFormat="1" ht="15" customHeight="1" x14ac:dyDescent="0.3"/>
    <row r="399" customFormat="1" ht="15" customHeight="1" x14ac:dyDescent="0.3"/>
    <row r="400" customFormat="1" ht="15" customHeight="1" x14ac:dyDescent="0.3"/>
    <row r="401" customFormat="1" ht="15" customHeight="1" x14ac:dyDescent="0.3"/>
    <row r="402" customFormat="1" ht="15" customHeight="1" x14ac:dyDescent="0.3"/>
    <row r="403" customFormat="1" ht="15" customHeight="1" x14ac:dyDescent="0.3"/>
    <row r="404" customFormat="1" ht="15" customHeight="1" x14ac:dyDescent="0.3"/>
    <row r="405" customFormat="1" ht="15" customHeight="1" x14ac:dyDescent="0.3"/>
    <row r="406" customFormat="1" ht="15" customHeight="1" x14ac:dyDescent="0.3"/>
    <row r="407" customFormat="1" ht="15" customHeight="1" x14ac:dyDescent="0.3"/>
    <row r="408" customFormat="1" ht="15" customHeight="1" x14ac:dyDescent="0.3"/>
    <row r="409" customFormat="1" ht="15" customHeight="1" x14ac:dyDescent="0.3"/>
    <row r="410" customFormat="1" ht="15" customHeight="1" x14ac:dyDescent="0.3"/>
    <row r="411" customFormat="1" ht="15" customHeight="1" x14ac:dyDescent="0.3"/>
    <row r="412" customFormat="1" ht="15" customHeight="1" x14ac:dyDescent="0.3"/>
    <row r="413" customFormat="1" ht="15" customHeight="1" x14ac:dyDescent="0.3"/>
    <row r="414" customFormat="1" ht="15" customHeight="1" x14ac:dyDescent="0.3"/>
    <row r="415" customFormat="1" ht="15" customHeight="1" x14ac:dyDescent="0.3"/>
    <row r="416" customFormat="1" ht="15" customHeight="1" x14ac:dyDescent="0.3"/>
    <row r="417" customFormat="1" ht="15" customHeight="1" x14ac:dyDescent="0.3"/>
    <row r="418" customFormat="1" ht="15" customHeight="1" x14ac:dyDescent="0.3"/>
    <row r="419" customFormat="1" ht="15" customHeight="1" x14ac:dyDescent="0.3"/>
    <row r="420" customFormat="1" ht="15" customHeight="1" x14ac:dyDescent="0.3"/>
    <row r="421" customFormat="1" ht="15" customHeight="1" x14ac:dyDescent="0.3"/>
    <row r="422" customFormat="1" ht="15" customHeight="1" x14ac:dyDescent="0.3"/>
    <row r="423" customFormat="1" ht="15" customHeight="1" x14ac:dyDescent="0.3"/>
    <row r="424" customFormat="1" ht="15" customHeight="1" x14ac:dyDescent="0.3"/>
    <row r="425" customFormat="1" ht="15" customHeight="1" x14ac:dyDescent="0.3"/>
    <row r="426" customFormat="1" ht="15" customHeight="1" x14ac:dyDescent="0.3"/>
    <row r="427" customFormat="1" ht="15" customHeight="1" x14ac:dyDescent="0.3"/>
    <row r="428" customFormat="1" ht="15" customHeight="1" x14ac:dyDescent="0.3"/>
    <row r="429" customFormat="1" ht="15" customHeight="1" x14ac:dyDescent="0.3"/>
    <row r="430" customFormat="1" ht="15" customHeight="1" x14ac:dyDescent="0.3"/>
    <row r="431" customFormat="1" ht="15" customHeight="1" x14ac:dyDescent="0.3"/>
    <row r="432" customFormat="1" ht="15" customHeight="1" x14ac:dyDescent="0.3"/>
    <row r="433" customFormat="1" ht="15" customHeight="1" x14ac:dyDescent="0.3"/>
    <row r="434" customFormat="1" ht="15" customHeight="1" x14ac:dyDescent="0.3"/>
    <row r="435" customFormat="1" ht="15" customHeight="1" x14ac:dyDescent="0.3"/>
    <row r="436" customFormat="1" ht="15" customHeight="1" x14ac:dyDescent="0.3"/>
    <row r="437" customFormat="1" ht="15" customHeight="1" x14ac:dyDescent="0.3"/>
    <row r="438" customFormat="1" ht="15" customHeight="1" x14ac:dyDescent="0.3"/>
    <row r="439" customFormat="1" ht="15" customHeight="1" x14ac:dyDescent="0.3"/>
    <row r="440" customFormat="1" ht="15" customHeight="1" x14ac:dyDescent="0.3"/>
    <row r="441" customFormat="1" ht="15" customHeight="1" x14ac:dyDescent="0.3"/>
    <row r="442" customFormat="1" ht="15" customHeight="1" x14ac:dyDescent="0.3"/>
    <row r="443" customFormat="1" ht="15" customHeight="1" x14ac:dyDescent="0.3"/>
    <row r="444" customFormat="1" ht="15" customHeight="1" x14ac:dyDescent="0.3"/>
    <row r="445" customFormat="1" ht="15" customHeight="1" x14ac:dyDescent="0.3"/>
    <row r="446" customFormat="1" ht="15" customHeight="1" x14ac:dyDescent="0.3"/>
    <row r="447" customFormat="1" ht="15" customHeight="1" x14ac:dyDescent="0.3"/>
    <row r="448" customFormat="1" ht="15" customHeight="1" x14ac:dyDescent="0.3"/>
    <row r="449" customFormat="1" ht="15" customHeight="1" x14ac:dyDescent="0.3"/>
    <row r="450" customFormat="1" ht="15" customHeight="1" x14ac:dyDescent="0.3"/>
    <row r="451" customFormat="1" ht="15" customHeight="1" x14ac:dyDescent="0.3"/>
    <row r="452" customFormat="1" ht="15" customHeight="1" x14ac:dyDescent="0.3"/>
    <row r="453" customFormat="1" ht="15" customHeight="1" x14ac:dyDescent="0.3"/>
    <row r="454" customFormat="1" ht="15" customHeight="1" x14ac:dyDescent="0.3"/>
    <row r="455" customFormat="1" ht="15" customHeight="1" x14ac:dyDescent="0.3"/>
    <row r="456" customFormat="1" ht="15" customHeight="1" x14ac:dyDescent="0.3"/>
    <row r="457" customFormat="1" ht="15" customHeight="1" x14ac:dyDescent="0.3"/>
    <row r="458" customFormat="1" ht="15" customHeight="1" x14ac:dyDescent="0.3"/>
    <row r="459" customFormat="1" ht="15" customHeight="1" x14ac:dyDescent="0.3"/>
    <row r="460" customFormat="1" ht="15" customHeight="1" x14ac:dyDescent="0.3"/>
    <row r="461" customFormat="1" ht="15" customHeight="1" x14ac:dyDescent="0.3"/>
    <row r="462" customFormat="1" ht="15" customHeight="1" x14ac:dyDescent="0.3"/>
    <row r="463" customFormat="1" ht="15" customHeight="1" x14ac:dyDescent="0.3"/>
    <row r="464" customFormat="1" ht="15" customHeight="1" x14ac:dyDescent="0.3"/>
    <row r="465" customFormat="1" ht="15" customHeight="1" x14ac:dyDescent="0.3"/>
    <row r="466" customFormat="1" ht="15" customHeight="1" x14ac:dyDescent="0.3"/>
    <row r="467" customFormat="1" ht="15" customHeight="1" x14ac:dyDescent="0.3"/>
    <row r="468" customFormat="1" ht="15" customHeight="1" x14ac:dyDescent="0.3"/>
    <row r="469" customFormat="1" ht="15" customHeight="1" x14ac:dyDescent="0.3"/>
    <row r="470" customFormat="1" ht="15" customHeight="1" x14ac:dyDescent="0.3"/>
    <row r="471" customFormat="1" ht="15" customHeight="1" x14ac:dyDescent="0.3"/>
    <row r="472" customFormat="1" ht="15" customHeight="1" x14ac:dyDescent="0.3"/>
    <row r="473" customFormat="1" ht="15" customHeight="1" x14ac:dyDescent="0.3"/>
    <row r="474" customFormat="1" ht="15" customHeight="1" x14ac:dyDescent="0.3"/>
    <row r="475" customFormat="1" ht="15" customHeight="1" x14ac:dyDescent="0.3"/>
    <row r="476" customFormat="1" ht="15" customHeight="1" x14ac:dyDescent="0.3"/>
    <row r="477" customFormat="1" ht="15" customHeight="1" x14ac:dyDescent="0.3"/>
    <row r="478" customFormat="1" ht="15" customHeight="1" x14ac:dyDescent="0.3"/>
    <row r="479" customFormat="1" ht="15" customHeight="1" x14ac:dyDescent="0.3"/>
    <row r="480" customFormat="1" ht="15" customHeight="1" x14ac:dyDescent="0.3"/>
    <row r="481" customFormat="1" ht="15" customHeight="1" x14ac:dyDescent="0.3"/>
    <row r="482" customFormat="1" ht="15" customHeight="1" x14ac:dyDescent="0.3"/>
    <row r="483" customFormat="1" ht="15" customHeight="1" x14ac:dyDescent="0.3"/>
    <row r="484" customFormat="1" ht="15" customHeight="1" x14ac:dyDescent="0.3"/>
    <row r="485" customFormat="1" ht="15" customHeight="1" x14ac:dyDescent="0.3"/>
    <row r="486" customFormat="1" ht="15" customHeight="1" x14ac:dyDescent="0.3"/>
    <row r="487" customFormat="1" ht="15" customHeight="1" x14ac:dyDescent="0.3"/>
    <row r="488" customFormat="1" ht="15" customHeight="1" x14ac:dyDescent="0.3"/>
    <row r="489" customFormat="1" ht="15" customHeight="1" x14ac:dyDescent="0.3"/>
    <row r="490" customFormat="1" ht="15" customHeight="1" x14ac:dyDescent="0.3"/>
    <row r="491" customFormat="1" ht="15" customHeight="1" x14ac:dyDescent="0.3"/>
    <row r="492" customFormat="1" ht="15" customHeight="1" x14ac:dyDescent="0.3"/>
    <row r="493" customFormat="1" ht="15" customHeight="1" x14ac:dyDescent="0.3"/>
    <row r="494" customFormat="1" ht="15" customHeight="1" x14ac:dyDescent="0.3"/>
    <row r="495" customFormat="1" ht="15" customHeight="1" x14ac:dyDescent="0.3"/>
    <row r="496" customFormat="1" ht="15" customHeight="1" x14ac:dyDescent="0.3"/>
    <row r="497" customFormat="1" ht="15" customHeight="1" x14ac:dyDescent="0.3"/>
    <row r="498" customFormat="1" ht="15" customHeight="1" x14ac:dyDescent="0.3"/>
    <row r="499" customFormat="1" ht="15" customHeight="1" x14ac:dyDescent="0.3"/>
    <row r="500" customFormat="1" ht="15" customHeight="1" x14ac:dyDescent="0.3"/>
    <row r="501" customFormat="1" ht="15" customHeight="1" x14ac:dyDescent="0.3"/>
    <row r="502" customFormat="1" ht="15" customHeight="1" x14ac:dyDescent="0.3"/>
    <row r="503" customFormat="1" ht="15" customHeight="1" x14ac:dyDescent="0.3"/>
    <row r="504" customFormat="1" ht="15" customHeight="1" x14ac:dyDescent="0.3"/>
    <row r="505" customFormat="1" ht="15" customHeight="1" x14ac:dyDescent="0.3"/>
    <row r="506" customFormat="1" ht="15" customHeight="1" x14ac:dyDescent="0.3"/>
    <row r="507" customFormat="1" ht="15" customHeight="1" x14ac:dyDescent="0.3"/>
    <row r="508" customFormat="1" ht="15" customHeight="1" x14ac:dyDescent="0.3"/>
    <row r="509" customFormat="1" ht="15" customHeight="1" x14ac:dyDescent="0.3"/>
    <row r="510" customFormat="1" ht="15" customHeight="1" x14ac:dyDescent="0.3"/>
    <row r="511" customFormat="1" ht="15" customHeight="1" x14ac:dyDescent="0.3"/>
    <row r="512" customFormat="1" ht="15" customHeight="1" x14ac:dyDescent="0.3"/>
    <row r="513" customFormat="1" ht="15" customHeight="1" x14ac:dyDescent="0.3"/>
    <row r="514" customFormat="1" ht="15" customHeight="1" x14ac:dyDescent="0.3"/>
    <row r="515" customFormat="1" ht="15" customHeight="1" x14ac:dyDescent="0.3"/>
    <row r="516" customFormat="1" ht="15" customHeight="1" x14ac:dyDescent="0.3"/>
    <row r="517" customFormat="1" ht="15" customHeight="1" x14ac:dyDescent="0.3"/>
    <row r="518" customFormat="1" ht="15" customHeight="1" x14ac:dyDescent="0.3"/>
    <row r="519" customFormat="1" ht="15" customHeight="1" x14ac:dyDescent="0.3"/>
    <row r="520" customFormat="1" ht="15" customHeight="1" x14ac:dyDescent="0.3"/>
    <row r="521" customFormat="1" ht="15" customHeight="1" x14ac:dyDescent="0.3"/>
    <row r="522" customFormat="1" ht="15" customHeight="1" x14ac:dyDescent="0.3"/>
    <row r="523" customFormat="1" ht="15" customHeight="1" x14ac:dyDescent="0.3"/>
    <row r="524" customFormat="1" ht="15" customHeight="1" x14ac:dyDescent="0.3"/>
    <row r="525" customFormat="1" ht="15" customHeight="1" x14ac:dyDescent="0.3"/>
    <row r="526" customFormat="1" ht="15" customHeight="1" x14ac:dyDescent="0.3"/>
    <row r="527" customFormat="1" ht="15" customHeight="1" x14ac:dyDescent="0.3"/>
    <row r="528" customFormat="1" ht="15" customHeight="1" x14ac:dyDescent="0.3"/>
    <row r="529" customFormat="1" ht="15" customHeight="1" x14ac:dyDescent="0.3"/>
    <row r="530" customFormat="1" ht="15" customHeight="1" x14ac:dyDescent="0.3"/>
    <row r="531" customFormat="1" ht="15" customHeight="1" x14ac:dyDescent="0.3"/>
    <row r="532" customFormat="1" ht="15" customHeight="1" x14ac:dyDescent="0.3"/>
    <row r="533" customFormat="1" ht="15" customHeight="1" x14ac:dyDescent="0.3"/>
    <row r="534" customFormat="1" ht="15" customHeight="1" x14ac:dyDescent="0.3"/>
    <row r="535" customFormat="1" ht="15" customHeight="1" x14ac:dyDescent="0.3"/>
    <row r="536" customFormat="1" ht="15" customHeight="1" x14ac:dyDescent="0.3"/>
    <row r="537" customFormat="1" ht="15" customHeight="1" x14ac:dyDescent="0.3"/>
    <row r="538" customFormat="1" ht="15" customHeight="1" x14ac:dyDescent="0.3"/>
    <row r="539" customFormat="1" ht="15" customHeight="1" x14ac:dyDescent="0.3"/>
    <row r="540" customFormat="1" ht="15" customHeight="1" x14ac:dyDescent="0.3"/>
    <row r="541" customFormat="1" ht="15" customHeight="1" x14ac:dyDescent="0.3"/>
    <row r="542" customFormat="1" ht="15" customHeight="1" x14ac:dyDescent="0.3"/>
    <row r="543" customFormat="1" ht="15" customHeight="1" x14ac:dyDescent="0.3"/>
    <row r="544" customFormat="1" ht="15" customHeight="1" x14ac:dyDescent="0.3"/>
    <row r="545" customFormat="1" ht="15" customHeight="1" x14ac:dyDescent="0.3"/>
    <row r="546" customFormat="1" ht="15" customHeight="1" x14ac:dyDescent="0.3"/>
    <row r="547" customFormat="1" ht="15" customHeight="1" x14ac:dyDescent="0.3"/>
    <row r="548" customFormat="1" ht="15" customHeight="1" x14ac:dyDescent="0.3"/>
    <row r="549" customFormat="1" ht="15" customHeight="1" x14ac:dyDescent="0.3"/>
    <row r="550" customFormat="1" ht="15" customHeight="1" x14ac:dyDescent="0.3"/>
    <row r="551" customFormat="1" ht="15" customHeight="1" x14ac:dyDescent="0.3"/>
    <row r="552" customFormat="1" ht="15" customHeight="1" x14ac:dyDescent="0.3"/>
    <row r="553" customFormat="1" ht="15" customHeight="1" x14ac:dyDescent="0.3"/>
    <row r="554" customFormat="1" ht="15" customHeight="1" x14ac:dyDescent="0.3"/>
    <row r="555" customFormat="1" ht="15" customHeight="1" x14ac:dyDescent="0.3"/>
    <row r="556" customFormat="1" ht="15" customHeight="1" x14ac:dyDescent="0.3"/>
    <row r="557" customFormat="1" ht="15" customHeight="1" x14ac:dyDescent="0.3"/>
    <row r="558" customFormat="1" ht="15" customHeight="1" x14ac:dyDescent="0.3"/>
    <row r="559" customFormat="1" ht="15" customHeight="1" x14ac:dyDescent="0.3"/>
    <row r="560" customFormat="1" ht="15" customHeight="1" x14ac:dyDescent="0.3"/>
    <row r="561" customFormat="1" ht="15" customHeight="1" x14ac:dyDescent="0.3"/>
    <row r="562" customFormat="1" ht="15" customHeight="1" x14ac:dyDescent="0.3"/>
    <row r="563" customFormat="1" ht="15" customHeight="1" x14ac:dyDescent="0.3"/>
    <row r="564" customFormat="1" ht="15" customHeight="1" x14ac:dyDescent="0.3"/>
    <row r="565" customFormat="1" ht="15" customHeight="1" x14ac:dyDescent="0.3"/>
    <row r="566" customFormat="1" ht="15" customHeight="1" x14ac:dyDescent="0.3"/>
    <row r="567" customFormat="1" ht="15" customHeight="1" x14ac:dyDescent="0.3"/>
    <row r="568" customFormat="1" ht="15" customHeight="1" x14ac:dyDescent="0.3"/>
    <row r="569" customFormat="1" ht="15" customHeight="1" x14ac:dyDescent="0.3"/>
    <row r="570" customFormat="1" ht="15" customHeight="1" x14ac:dyDescent="0.3"/>
    <row r="571" customFormat="1" ht="15" customHeight="1" x14ac:dyDescent="0.3"/>
    <row r="572" customFormat="1" ht="15" customHeight="1" x14ac:dyDescent="0.3"/>
    <row r="573" customFormat="1" ht="15" customHeight="1" x14ac:dyDescent="0.3"/>
    <row r="574" customFormat="1" ht="15" customHeight="1" x14ac:dyDescent="0.3"/>
    <row r="575" customFormat="1" ht="15" customHeight="1" x14ac:dyDescent="0.3"/>
    <row r="576" customFormat="1" ht="15" customHeight="1" x14ac:dyDescent="0.3"/>
    <row r="577" customFormat="1" ht="15" customHeight="1" x14ac:dyDescent="0.3"/>
    <row r="578" customFormat="1" ht="15" customHeight="1" x14ac:dyDescent="0.3"/>
    <row r="579" customFormat="1" ht="15" customHeight="1" x14ac:dyDescent="0.3"/>
    <row r="580" customFormat="1" ht="15" customHeight="1" x14ac:dyDescent="0.3"/>
    <row r="581" customFormat="1" ht="15" customHeight="1" x14ac:dyDescent="0.3"/>
    <row r="582" customFormat="1" ht="15" customHeight="1" x14ac:dyDescent="0.3"/>
    <row r="583" customFormat="1" ht="15" customHeight="1" x14ac:dyDescent="0.3"/>
    <row r="584" customFormat="1" ht="15" customHeight="1" x14ac:dyDescent="0.3"/>
    <row r="585" customFormat="1" ht="15" customHeight="1" x14ac:dyDescent="0.3"/>
    <row r="586" customFormat="1" ht="15" customHeight="1" x14ac:dyDescent="0.3"/>
    <row r="587" customFormat="1" ht="15" customHeight="1" x14ac:dyDescent="0.3"/>
    <row r="588" customFormat="1" ht="15" customHeight="1" x14ac:dyDescent="0.3"/>
    <row r="589" customFormat="1" ht="15" customHeight="1" x14ac:dyDescent="0.3"/>
    <row r="590" customFormat="1" ht="15" customHeight="1" x14ac:dyDescent="0.3"/>
    <row r="591" customFormat="1" ht="15" customHeight="1" x14ac:dyDescent="0.3"/>
    <row r="592" customFormat="1" ht="15" customHeight="1" x14ac:dyDescent="0.3"/>
    <row r="593" customFormat="1" ht="15" customHeight="1" x14ac:dyDescent="0.3"/>
    <row r="594" customFormat="1" ht="15" customHeight="1" x14ac:dyDescent="0.3"/>
    <row r="595" customFormat="1" ht="15" customHeight="1" x14ac:dyDescent="0.3"/>
    <row r="596" customFormat="1" ht="15" customHeight="1" x14ac:dyDescent="0.3"/>
    <row r="597" customFormat="1" ht="15" customHeight="1" x14ac:dyDescent="0.3"/>
    <row r="598" customFormat="1" ht="15" customHeight="1" x14ac:dyDescent="0.3"/>
    <row r="599" customFormat="1" ht="15" customHeight="1" x14ac:dyDescent="0.3"/>
    <row r="600" customFormat="1" ht="15" customHeight="1" x14ac:dyDescent="0.3"/>
    <row r="601" customFormat="1" ht="15" customHeight="1" x14ac:dyDescent="0.3"/>
    <row r="602" customFormat="1" ht="15" customHeight="1" x14ac:dyDescent="0.3"/>
    <row r="603" customFormat="1" ht="15" customHeight="1" x14ac:dyDescent="0.3"/>
    <row r="604" customFormat="1" ht="15" customHeight="1" x14ac:dyDescent="0.3"/>
    <row r="605" customFormat="1" ht="15" customHeight="1" x14ac:dyDescent="0.3"/>
    <row r="606" customFormat="1" ht="15" customHeight="1" x14ac:dyDescent="0.3"/>
    <row r="607" customFormat="1" ht="15" customHeight="1" x14ac:dyDescent="0.3"/>
    <row r="608" customFormat="1" ht="15" customHeight="1" x14ac:dyDescent="0.3"/>
    <row r="609" customFormat="1" ht="15" customHeight="1" x14ac:dyDescent="0.3"/>
    <row r="610" customFormat="1" ht="15" customHeight="1" x14ac:dyDescent="0.3"/>
    <row r="611" customFormat="1" ht="15" customHeight="1" x14ac:dyDescent="0.3"/>
    <row r="612" customFormat="1" ht="15" customHeight="1" x14ac:dyDescent="0.3"/>
    <row r="613" customFormat="1" ht="15" customHeight="1" x14ac:dyDescent="0.3"/>
    <row r="614" customFormat="1" ht="15" customHeight="1" x14ac:dyDescent="0.3"/>
    <row r="615" customFormat="1" ht="15" customHeight="1" x14ac:dyDescent="0.3"/>
    <row r="616" customFormat="1" ht="15" customHeight="1" x14ac:dyDescent="0.3"/>
    <row r="617" customFormat="1" ht="15" customHeight="1" x14ac:dyDescent="0.3"/>
    <row r="618" customFormat="1" ht="15" customHeight="1" x14ac:dyDescent="0.3"/>
    <row r="619" customFormat="1" ht="15" customHeight="1" x14ac:dyDescent="0.3"/>
    <row r="620" customFormat="1" ht="15" customHeight="1" x14ac:dyDescent="0.3"/>
    <row r="621" customFormat="1" ht="15" customHeight="1" x14ac:dyDescent="0.3"/>
    <row r="622" customFormat="1" ht="15" customHeight="1" x14ac:dyDescent="0.3"/>
    <row r="623" customFormat="1" ht="15" customHeight="1" x14ac:dyDescent="0.3"/>
    <row r="624" customFormat="1" ht="15" customHeight="1" x14ac:dyDescent="0.3"/>
    <row r="625" customFormat="1" ht="15" customHeight="1" x14ac:dyDescent="0.3"/>
    <row r="626" customFormat="1" ht="15" customHeight="1" x14ac:dyDescent="0.3"/>
    <row r="627" customFormat="1" ht="15" customHeight="1" x14ac:dyDescent="0.3"/>
    <row r="628" customFormat="1" ht="15" customHeight="1" x14ac:dyDescent="0.3"/>
    <row r="629" customFormat="1" ht="15" customHeight="1" x14ac:dyDescent="0.3"/>
    <row r="630" customFormat="1" ht="15" customHeight="1" x14ac:dyDescent="0.3"/>
    <row r="631" customFormat="1" ht="15" customHeight="1" x14ac:dyDescent="0.3"/>
    <row r="632" customFormat="1" ht="15" customHeight="1" x14ac:dyDescent="0.3"/>
    <row r="633" customFormat="1" ht="15" customHeight="1" x14ac:dyDescent="0.3"/>
    <row r="634" customFormat="1" ht="15" customHeight="1" x14ac:dyDescent="0.3"/>
    <row r="635" customFormat="1" ht="15" customHeight="1" x14ac:dyDescent="0.3"/>
    <row r="636" customFormat="1" ht="15" customHeight="1" x14ac:dyDescent="0.3"/>
    <row r="637" customFormat="1" ht="15" customHeight="1" x14ac:dyDescent="0.3"/>
    <row r="638" customFormat="1" ht="15" customHeight="1" x14ac:dyDescent="0.3"/>
    <row r="639" customFormat="1" ht="15" customHeight="1" x14ac:dyDescent="0.3"/>
    <row r="640" customFormat="1" ht="15" customHeight="1" x14ac:dyDescent="0.3"/>
    <row r="641" customFormat="1" ht="15" customHeight="1" x14ac:dyDescent="0.3"/>
    <row r="642" customFormat="1" ht="15" customHeight="1" x14ac:dyDescent="0.3"/>
    <row r="643" customFormat="1" ht="15" customHeight="1" x14ac:dyDescent="0.3"/>
    <row r="644" customFormat="1" ht="15" customHeight="1" x14ac:dyDescent="0.3"/>
    <row r="645" customFormat="1" ht="15" customHeight="1" x14ac:dyDescent="0.3"/>
    <row r="646" customFormat="1" ht="15" customHeight="1" x14ac:dyDescent="0.3"/>
    <row r="647" customFormat="1" ht="15" customHeight="1" x14ac:dyDescent="0.3"/>
    <row r="648" customFormat="1" ht="15" customHeight="1" x14ac:dyDescent="0.3"/>
    <row r="649" customFormat="1" ht="15" customHeight="1" x14ac:dyDescent="0.3"/>
    <row r="650" customFormat="1" ht="15" customHeight="1" x14ac:dyDescent="0.3"/>
    <row r="651" customFormat="1" ht="15" customHeight="1" x14ac:dyDescent="0.3"/>
    <row r="652" customFormat="1" ht="15" customHeight="1" x14ac:dyDescent="0.3"/>
    <row r="653" customFormat="1" ht="15" customHeight="1" x14ac:dyDescent="0.3"/>
    <row r="654" customFormat="1" ht="15" customHeight="1" x14ac:dyDescent="0.3"/>
    <row r="655" customFormat="1" ht="15" customHeight="1" x14ac:dyDescent="0.3"/>
    <row r="656" customFormat="1" ht="15" customHeight="1" x14ac:dyDescent="0.3"/>
    <row r="657" customFormat="1" ht="15" customHeight="1" x14ac:dyDescent="0.3"/>
    <row r="658" customFormat="1" ht="15" customHeight="1" x14ac:dyDescent="0.3"/>
    <row r="659" customFormat="1" ht="15" customHeight="1" x14ac:dyDescent="0.3"/>
    <row r="660" customFormat="1" ht="15" customHeight="1" x14ac:dyDescent="0.3"/>
    <row r="661" customFormat="1" ht="15" customHeight="1" x14ac:dyDescent="0.3"/>
    <row r="662" customFormat="1" ht="15" customHeight="1" x14ac:dyDescent="0.3"/>
    <row r="663" customFormat="1" ht="15" customHeight="1" x14ac:dyDescent="0.3"/>
    <row r="664" customFormat="1" ht="15" customHeight="1" x14ac:dyDescent="0.3"/>
    <row r="665" customFormat="1" ht="15" customHeight="1" x14ac:dyDescent="0.3"/>
    <row r="666" customFormat="1" ht="15" customHeight="1" x14ac:dyDescent="0.3"/>
    <row r="667" customFormat="1" ht="15" customHeight="1" x14ac:dyDescent="0.3"/>
    <row r="668" customFormat="1" ht="15" customHeight="1" x14ac:dyDescent="0.3"/>
    <row r="669" customFormat="1" ht="15" customHeight="1" x14ac:dyDescent="0.3"/>
    <row r="670" customFormat="1" ht="15" customHeight="1" x14ac:dyDescent="0.3"/>
    <row r="671" customFormat="1" ht="15" customHeight="1" x14ac:dyDescent="0.3"/>
    <row r="672" customFormat="1" ht="15" customHeight="1" x14ac:dyDescent="0.3"/>
    <row r="673" customFormat="1" ht="15" customHeight="1" x14ac:dyDescent="0.3"/>
    <row r="674" customFormat="1" ht="15" customHeight="1" x14ac:dyDescent="0.3"/>
    <row r="675" customFormat="1" ht="15" customHeight="1" x14ac:dyDescent="0.3"/>
    <row r="676" customFormat="1" ht="15" customHeight="1" x14ac:dyDescent="0.3"/>
    <row r="677" customFormat="1" ht="15" customHeight="1" x14ac:dyDescent="0.3"/>
    <row r="678" customFormat="1" ht="15" customHeight="1" x14ac:dyDescent="0.3"/>
    <row r="679" customFormat="1" ht="15" customHeight="1" x14ac:dyDescent="0.3"/>
    <row r="680" customFormat="1" ht="15" customHeight="1" x14ac:dyDescent="0.3"/>
    <row r="681" customFormat="1" ht="15" customHeight="1" x14ac:dyDescent="0.3"/>
    <row r="682" customFormat="1" ht="15" customHeight="1" x14ac:dyDescent="0.3"/>
    <row r="683" customFormat="1" ht="15" customHeight="1" x14ac:dyDescent="0.3"/>
    <row r="684" customFormat="1" ht="15" customHeight="1" x14ac:dyDescent="0.3"/>
    <row r="685" customFormat="1" ht="15" customHeight="1" x14ac:dyDescent="0.3"/>
    <row r="686" customFormat="1" ht="15" customHeight="1" x14ac:dyDescent="0.3"/>
    <row r="687" customFormat="1" ht="15" customHeight="1" x14ac:dyDescent="0.3"/>
    <row r="688" customFormat="1" ht="15" customHeight="1" x14ac:dyDescent="0.3"/>
    <row r="689" customFormat="1" ht="15" customHeight="1" x14ac:dyDescent="0.3"/>
    <row r="690" customFormat="1" ht="15" customHeight="1" x14ac:dyDescent="0.3"/>
    <row r="691" customFormat="1" ht="15" customHeight="1" x14ac:dyDescent="0.3"/>
    <row r="692" customFormat="1" ht="15" customHeight="1" x14ac:dyDescent="0.3"/>
    <row r="693" customFormat="1" ht="15" customHeight="1" x14ac:dyDescent="0.3"/>
    <row r="694" customFormat="1" ht="15" customHeight="1" x14ac:dyDescent="0.3"/>
    <row r="695" customFormat="1" ht="15" customHeight="1" x14ac:dyDescent="0.3"/>
    <row r="696" customFormat="1" ht="15" customHeight="1" x14ac:dyDescent="0.3"/>
    <row r="697" customFormat="1" ht="15" customHeight="1" x14ac:dyDescent="0.3"/>
    <row r="698" customFormat="1" ht="15" customHeight="1" x14ac:dyDescent="0.3"/>
    <row r="699" customFormat="1" ht="15" customHeight="1" x14ac:dyDescent="0.3"/>
    <row r="700" customFormat="1" ht="15" customHeight="1" x14ac:dyDescent="0.3"/>
    <row r="701" customFormat="1" ht="15" customHeight="1" x14ac:dyDescent="0.3"/>
    <row r="702" customFormat="1" ht="15" customHeight="1" x14ac:dyDescent="0.3"/>
    <row r="703" customFormat="1" ht="15" customHeight="1" x14ac:dyDescent="0.3"/>
    <row r="704" customFormat="1" ht="15" customHeight="1" x14ac:dyDescent="0.3"/>
    <row r="705" customFormat="1" ht="15" customHeight="1" x14ac:dyDescent="0.3"/>
    <row r="706" customFormat="1" ht="15" customHeight="1" x14ac:dyDescent="0.3"/>
    <row r="707" customFormat="1" ht="15" customHeight="1" x14ac:dyDescent="0.3"/>
    <row r="708" customFormat="1" ht="15" customHeight="1" x14ac:dyDescent="0.3"/>
    <row r="709" customFormat="1" ht="15" customHeight="1" x14ac:dyDescent="0.3"/>
    <row r="710" customFormat="1" ht="15" customHeight="1" x14ac:dyDescent="0.3"/>
    <row r="711" customFormat="1" ht="15" customHeight="1" x14ac:dyDescent="0.3"/>
    <row r="712" customFormat="1" ht="15" customHeight="1" x14ac:dyDescent="0.3"/>
    <row r="713" customFormat="1" ht="15" customHeight="1" x14ac:dyDescent="0.3"/>
    <row r="714" customFormat="1" ht="15" customHeight="1" x14ac:dyDescent="0.3"/>
    <row r="715" customFormat="1" ht="15" customHeight="1" x14ac:dyDescent="0.3"/>
    <row r="716" customFormat="1" ht="15" customHeight="1" x14ac:dyDescent="0.3"/>
    <row r="717" customFormat="1" ht="15" customHeight="1" x14ac:dyDescent="0.3"/>
    <row r="718" customFormat="1" ht="15" customHeight="1" x14ac:dyDescent="0.3"/>
    <row r="719" customFormat="1" ht="15" customHeight="1" x14ac:dyDescent="0.3"/>
    <row r="720" customFormat="1" ht="15" customHeight="1" x14ac:dyDescent="0.3"/>
    <row r="721" customFormat="1" ht="15" customHeight="1" x14ac:dyDescent="0.3"/>
    <row r="722" customFormat="1" ht="15" customHeight="1" x14ac:dyDescent="0.3"/>
    <row r="723" customFormat="1" ht="15" customHeight="1" x14ac:dyDescent="0.3"/>
    <row r="724" customFormat="1" ht="15" customHeight="1" x14ac:dyDescent="0.3"/>
    <row r="725" customFormat="1" ht="15" customHeight="1" x14ac:dyDescent="0.3"/>
    <row r="726" customFormat="1" ht="15" customHeight="1" x14ac:dyDescent="0.3"/>
    <row r="727" customFormat="1" ht="15" customHeight="1" x14ac:dyDescent="0.3"/>
    <row r="728" customFormat="1" ht="15" customHeight="1" x14ac:dyDescent="0.3"/>
    <row r="729" customFormat="1" ht="15" customHeight="1" x14ac:dyDescent="0.3"/>
    <row r="730" customFormat="1" ht="15" customHeight="1" x14ac:dyDescent="0.3"/>
    <row r="731" customFormat="1" ht="15" customHeight="1" x14ac:dyDescent="0.3"/>
    <row r="732" customFormat="1" ht="15" customHeight="1" x14ac:dyDescent="0.3"/>
    <row r="733" customFormat="1" ht="15" customHeight="1" x14ac:dyDescent="0.3"/>
    <row r="734" customFormat="1" ht="15" customHeight="1" x14ac:dyDescent="0.3"/>
    <row r="735" customFormat="1" ht="15" customHeight="1" x14ac:dyDescent="0.3"/>
    <row r="736" customFormat="1" ht="15" customHeight="1" x14ac:dyDescent="0.3"/>
    <row r="737" customFormat="1" ht="15" customHeight="1" x14ac:dyDescent="0.3"/>
    <row r="738" customFormat="1" ht="15" customHeight="1" x14ac:dyDescent="0.3"/>
    <row r="739" customFormat="1" ht="15" customHeight="1" x14ac:dyDescent="0.3"/>
    <row r="740" customFormat="1" ht="15" customHeight="1" x14ac:dyDescent="0.3"/>
    <row r="741" customFormat="1" ht="15" customHeight="1" x14ac:dyDescent="0.3"/>
    <row r="742" customFormat="1" ht="15" customHeight="1" x14ac:dyDescent="0.3"/>
    <row r="743" customFormat="1" ht="15" customHeight="1" x14ac:dyDescent="0.3"/>
    <row r="744" customFormat="1" ht="15" customHeight="1" x14ac:dyDescent="0.3"/>
    <row r="745" customFormat="1" ht="15" customHeight="1" x14ac:dyDescent="0.3"/>
    <row r="746" customFormat="1" ht="15" customHeight="1" x14ac:dyDescent="0.3"/>
    <row r="747" customFormat="1" ht="15" customHeight="1" x14ac:dyDescent="0.3"/>
    <row r="748" customFormat="1" ht="15" customHeight="1" x14ac:dyDescent="0.3"/>
    <row r="749" customFormat="1" ht="15" customHeight="1" x14ac:dyDescent="0.3"/>
    <row r="750" customFormat="1" ht="15" customHeight="1" x14ac:dyDescent="0.3"/>
    <row r="751" customFormat="1" ht="15" customHeight="1" x14ac:dyDescent="0.3"/>
    <row r="752" customFormat="1" ht="15" customHeight="1" x14ac:dyDescent="0.3"/>
    <row r="753" customFormat="1" ht="15" customHeight="1" x14ac:dyDescent="0.3"/>
    <row r="754" customFormat="1" ht="15" customHeight="1" x14ac:dyDescent="0.3"/>
    <row r="755" customFormat="1" ht="15" customHeight="1" x14ac:dyDescent="0.3"/>
    <row r="756" customFormat="1" ht="15" customHeight="1" x14ac:dyDescent="0.3"/>
    <row r="757" customFormat="1" ht="15" customHeight="1" x14ac:dyDescent="0.3"/>
    <row r="758" customFormat="1" ht="15" customHeight="1" x14ac:dyDescent="0.3"/>
    <row r="759" customFormat="1" ht="15" customHeight="1" x14ac:dyDescent="0.3"/>
    <row r="760" customFormat="1" ht="15" customHeight="1" x14ac:dyDescent="0.3"/>
    <row r="761" customFormat="1" ht="15" customHeight="1" x14ac:dyDescent="0.3"/>
    <row r="762" customFormat="1" ht="15" customHeight="1" x14ac:dyDescent="0.3"/>
    <row r="763" customFormat="1" ht="15" customHeight="1" x14ac:dyDescent="0.3"/>
    <row r="764" customFormat="1" ht="15" customHeight="1" x14ac:dyDescent="0.3"/>
    <row r="765" customFormat="1" ht="15" customHeight="1" x14ac:dyDescent="0.3"/>
    <row r="766" customFormat="1" ht="15" customHeight="1" x14ac:dyDescent="0.3"/>
    <row r="767" customFormat="1" ht="15" customHeight="1" x14ac:dyDescent="0.3"/>
    <row r="768" customFormat="1" ht="15" customHeight="1" x14ac:dyDescent="0.3"/>
    <row r="769" customFormat="1" ht="15" customHeight="1" x14ac:dyDescent="0.3"/>
    <row r="770" customFormat="1" ht="15" customHeight="1" x14ac:dyDescent="0.3"/>
    <row r="771" customFormat="1" ht="15" customHeight="1" x14ac:dyDescent="0.3"/>
    <row r="772" customFormat="1" ht="15" customHeight="1" x14ac:dyDescent="0.3"/>
    <row r="773" customFormat="1" ht="15" customHeight="1" x14ac:dyDescent="0.3"/>
    <row r="774" customFormat="1" ht="15" customHeight="1" x14ac:dyDescent="0.3"/>
    <row r="775" customFormat="1" ht="15" customHeight="1" x14ac:dyDescent="0.3"/>
    <row r="776" customFormat="1" ht="15" customHeight="1" x14ac:dyDescent="0.3"/>
    <row r="777" customFormat="1" ht="15" customHeight="1" x14ac:dyDescent="0.3"/>
    <row r="778" customFormat="1" ht="15" customHeight="1" x14ac:dyDescent="0.3"/>
    <row r="779" customFormat="1" ht="15" customHeight="1" x14ac:dyDescent="0.3"/>
    <row r="780" customFormat="1" ht="15" customHeight="1" x14ac:dyDescent="0.3"/>
    <row r="781" customFormat="1" ht="15" customHeight="1" x14ac:dyDescent="0.3"/>
    <row r="782" customFormat="1" ht="15" customHeight="1" x14ac:dyDescent="0.3"/>
    <row r="783" customFormat="1" ht="15" customHeight="1" x14ac:dyDescent="0.3"/>
    <row r="784" customFormat="1" ht="15" customHeight="1" x14ac:dyDescent="0.3"/>
    <row r="785" customFormat="1" ht="15" customHeight="1" x14ac:dyDescent="0.3"/>
    <row r="786" customFormat="1" ht="15" customHeight="1" x14ac:dyDescent="0.3"/>
    <row r="787" customFormat="1" ht="15" customHeight="1" x14ac:dyDescent="0.3"/>
    <row r="788" customFormat="1" ht="15" customHeight="1" x14ac:dyDescent="0.3"/>
    <row r="789" customFormat="1" ht="15" customHeight="1" x14ac:dyDescent="0.3"/>
    <row r="790" customFormat="1" ht="15" customHeight="1" x14ac:dyDescent="0.3"/>
    <row r="791" customFormat="1" ht="15" customHeight="1" x14ac:dyDescent="0.3"/>
    <row r="792" customFormat="1" ht="15" customHeight="1" x14ac:dyDescent="0.3"/>
    <row r="793" customFormat="1" ht="15" customHeight="1" x14ac:dyDescent="0.3"/>
    <row r="794" customFormat="1" ht="15" customHeight="1" x14ac:dyDescent="0.3"/>
    <row r="795" customFormat="1" ht="15" customHeight="1" x14ac:dyDescent="0.3"/>
    <row r="796" customFormat="1" ht="15" customHeight="1" x14ac:dyDescent="0.3"/>
    <row r="797" customFormat="1" ht="15" customHeight="1" x14ac:dyDescent="0.3"/>
    <row r="798" customFormat="1" ht="15" customHeight="1" x14ac:dyDescent="0.3"/>
    <row r="799" customFormat="1" ht="15" customHeight="1" x14ac:dyDescent="0.3"/>
    <row r="800" customFormat="1" ht="15" customHeight="1" x14ac:dyDescent="0.3"/>
    <row r="801" customFormat="1" ht="15" customHeight="1" x14ac:dyDescent="0.3"/>
    <row r="802" customFormat="1" ht="15" customHeight="1" x14ac:dyDescent="0.3"/>
    <row r="803" customFormat="1" ht="15" customHeight="1" x14ac:dyDescent="0.3"/>
    <row r="804" customFormat="1" ht="15" customHeight="1" x14ac:dyDescent="0.3"/>
    <row r="805" customFormat="1" ht="15" customHeight="1" x14ac:dyDescent="0.3"/>
    <row r="806" customFormat="1" ht="15" customHeight="1" x14ac:dyDescent="0.3"/>
    <row r="807" customFormat="1" ht="15" customHeight="1" x14ac:dyDescent="0.3"/>
    <row r="808" customFormat="1" ht="15" customHeight="1" x14ac:dyDescent="0.3"/>
    <row r="809" customFormat="1" ht="15" customHeight="1" x14ac:dyDescent="0.3"/>
    <row r="810" customFormat="1" ht="15" customHeight="1" x14ac:dyDescent="0.3"/>
    <row r="811" customFormat="1" ht="15" customHeight="1" x14ac:dyDescent="0.3"/>
    <row r="812" customFormat="1" ht="15" customHeight="1" x14ac:dyDescent="0.3"/>
    <row r="813" customFormat="1" ht="15" customHeight="1" x14ac:dyDescent="0.3"/>
    <row r="814" customFormat="1" ht="15" customHeight="1" x14ac:dyDescent="0.3"/>
    <row r="815" customFormat="1" ht="15" customHeight="1" x14ac:dyDescent="0.3"/>
    <row r="816" customFormat="1" ht="15" customHeight="1" x14ac:dyDescent="0.3"/>
    <row r="817" customFormat="1" ht="15" customHeight="1" x14ac:dyDescent="0.3"/>
    <row r="818" customFormat="1" ht="15" customHeight="1" x14ac:dyDescent="0.3"/>
    <row r="819" customFormat="1" ht="15" customHeight="1" x14ac:dyDescent="0.3"/>
    <row r="820" customFormat="1" ht="15" customHeight="1" x14ac:dyDescent="0.3"/>
    <row r="821" customFormat="1" ht="15" customHeight="1" x14ac:dyDescent="0.3"/>
    <row r="822" customFormat="1" ht="15" customHeight="1" x14ac:dyDescent="0.3"/>
    <row r="823" customFormat="1" ht="15" customHeight="1" x14ac:dyDescent="0.3"/>
    <row r="824" customFormat="1" ht="15" customHeight="1" x14ac:dyDescent="0.3"/>
    <row r="825" customFormat="1" ht="15" customHeight="1" x14ac:dyDescent="0.3"/>
    <row r="826" customFormat="1" ht="15" customHeight="1" x14ac:dyDescent="0.3"/>
    <row r="827" customFormat="1" ht="15" customHeight="1" x14ac:dyDescent="0.3"/>
    <row r="828" customFormat="1" ht="15" customHeight="1" x14ac:dyDescent="0.3"/>
    <row r="829" customFormat="1" ht="15" customHeight="1" x14ac:dyDescent="0.3"/>
    <row r="830" customFormat="1" ht="15" customHeight="1" x14ac:dyDescent="0.3"/>
    <row r="831" customFormat="1" ht="15" customHeight="1" x14ac:dyDescent="0.3"/>
    <row r="832" customFormat="1" ht="15" customHeight="1" x14ac:dyDescent="0.3"/>
    <row r="833" customFormat="1" ht="15" customHeight="1" x14ac:dyDescent="0.3"/>
    <row r="834" customFormat="1" ht="15" customHeight="1" x14ac:dyDescent="0.3"/>
    <row r="835" customFormat="1" ht="15" customHeight="1" x14ac:dyDescent="0.3"/>
    <row r="836" customFormat="1" ht="15" customHeight="1" x14ac:dyDescent="0.3"/>
    <row r="837" customFormat="1" ht="15" customHeight="1" x14ac:dyDescent="0.3"/>
    <row r="838" customFormat="1" ht="15" customHeight="1" x14ac:dyDescent="0.3"/>
    <row r="839" customFormat="1" ht="15" customHeight="1" x14ac:dyDescent="0.3"/>
    <row r="840" customFormat="1" ht="15" customHeight="1" x14ac:dyDescent="0.3"/>
    <row r="841" customFormat="1" ht="15" customHeight="1" x14ac:dyDescent="0.3"/>
    <row r="842" customFormat="1" ht="15" customHeight="1" x14ac:dyDescent="0.3"/>
    <row r="843" customFormat="1" ht="15" customHeight="1" x14ac:dyDescent="0.3"/>
    <row r="844" customFormat="1" ht="15" customHeight="1" x14ac:dyDescent="0.3"/>
    <row r="845" customFormat="1" ht="15" customHeight="1" x14ac:dyDescent="0.3"/>
    <row r="846" customFormat="1" ht="15" customHeight="1" x14ac:dyDescent="0.3"/>
    <row r="847" customFormat="1" ht="15" customHeight="1" x14ac:dyDescent="0.3"/>
    <row r="848" customFormat="1" ht="15" customHeight="1" x14ac:dyDescent="0.3"/>
    <row r="849" customFormat="1" ht="15" customHeight="1" x14ac:dyDescent="0.3"/>
    <row r="850" customFormat="1" ht="15" customHeight="1" x14ac:dyDescent="0.3"/>
    <row r="851" customFormat="1" ht="15" customHeight="1" x14ac:dyDescent="0.3"/>
    <row r="852" customFormat="1" ht="15" customHeight="1" x14ac:dyDescent="0.3"/>
    <row r="853" customFormat="1" ht="15" customHeight="1" x14ac:dyDescent="0.3"/>
    <row r="854" customFormat="1" ht="15" customHeight="1" x14ac:dyDescent="0.3"/>
    <row r="855" customFormat="1" ht="15" customHeight="1" x14ac:dyDescent="0.3"/>
    <row r="856" customFormat="1" ht="15" customHeight="1" x14ac:dyDescent="0.3"/>
    <row r="857" customFormat="1" ht="15" customHeight="1" x14ac:dyDescent="0.3"/>
    <row r="858" customFormat="1" ht="15" customHeight="1" x14ac:dyDescent="0.3"/>
    <row r="859" customFormat="1" ht="15" customHeight="1" x14ac:dyDescent="0.3"/>
    <row r="860" customFormat="1" ht="15" customHeight="1" x14ac:dyDescent="0.3"/>
    <row r="861" customFormat="1" ht="15" customHeight="1" x14ac:dyDescent="0.3"/>
    <row r="862" customFormat="1" ht="15" customHeight="1" x14ac:dyDescent="0.3"/>
    <row r="863" customFormat="1" ht="15" customHeight="1" x14ac:dyDescent="0.3"/>
    <row r="864" customFormat="1" ht="15" customHeight="1" x14ac:dyDescent="0.3"/>
    <row r="865" customFormat="1" ht="15" customHeight="1" x14ac:dyDescent="0.3"/>
    <row r="866" customFormat="1" ht="15" customHeight="1" x14ac:dyDescent="0.3"/>
    <row r="867" customFormat="1" ht="15" customHeight="1" x14ac:dyDescent="0.3"/>
    <row r="868" customFormat="1" ht="15" customHeight="1" x14ac:dyDescent="0.3"/>
    <row r="869" customFormat="1" ht="15" customHeight="1" x14ac:dyDescent="0.3"/>
    <row r="870" customFormat="1" ht="15" customHeight="1" x14ac:dyDescent="0.3"/>
    <row r="871" customFormat="1" ht="15" customHeight="1" x14ac:dyDescent="0.3"/>
    <row r="872" customFormat="1" ht="15" customHeight="1" x14ac:dyDescent="0.3"/>
    <row r="873" customFormat="1" ht="15" customHeight="1" x14ac:dyDescent="0.3"/>
    <row r="874" customFormat="1" ht="15" customHeight="1" x14ac:dyDescent="0.3"/>
    <row r="875" customFormat="1" ht="15" customHeight="1" x14ac:dyDescent="0.3"/>
    <row r="876" customFormat="1" ht="15" customHeight="1" x14ac:dyDescent="0.3"/>
    <row r="877" customFormat="1" ht="15" customHeight="1" x14ac:dyDescent="0.3"/>
    <row r="878" customFormat="1" ht="15" customHeight="1" x14ac:dyDescent="0.3"/>
    <row r="879" customFormat="1" ht="15" customHeight="1" x14ac:dyDescent="0.3"/>
    <row r="880" customFormat="1" ht="15" customHeight="1" x14ac:dyDescent="0.3"/>
    <row r="881" customFormat="1" ht="15" customHeight="1" x14ac:dyDescent="0.3"/>
    <row r="882" customFormat="1" ht="15" customHeight="1" x14ac:dyDescent="0.3"/>
    <row r="883" customFormat="1" ht="15" customHeight="1" x14ac:dyDescent="0.3"/>
    <row r="884" customFormat="1" ht="15" customHeight="1" x14ac:dyDescent="0.3"/>
    <row r="885" customFormat="1" ht="15" customHeight="1" x14ac:dyDescent="0.3"/>
    <row r="886" customFormat="1" ht="15" customHeight="1" x14ac:dyDescent="0.3"/>
    <row r="887" customFormat="1" ht="15" customHeight="1" x14ac:dyDescent="0.3"/>
    <row r="888" customFormat="1" ht="15" customHeight="1" x14ac:dyDescent="0.3"/>
    <row r="889" customFormat="1" ht="15" customHeight="1" x14ac:dyDescent="0.3"/>
    <row r="890" customFormat="1" ht="15" customHeight="1" x14ac:dyDescent="0.3"/>
    <row r="891" customFormat="1" ht="15" customHeight="1" x14ac:dyDescent="0.3"/>
    <row r="892" customFormat="1" ht="15" customHeight="1" x14ac:dyDescent="0.3"/>
    <row r="893" customFormat="1" ht="15" customHeight="1" x14ac:dyDescent="0.3"/>
    <row r="894" customFormat="1" ht="15" customHeight="1" x14ac:dyDescent="0.3"/>
    <row r="895" customFormat="1" ht="15" customHeight="1" x14ac:dyDescent="0.3"/>
    <row r="896" customFormat="1" ht="15" customHeight="1" x14ac:dyDescent="0.3"/>
    <row r="897" customFormat="1" ht="15" customHeight="1" x14ac:dyDescent="0.3"/>
    <row r="898" customFormat="1" ht="15" customHeight="1" x14ac:dyDescent="0.3"/>
    <row r="899" customFormat="1" ht="15" customHeight="1" x14ac:dyDescent="0.3"/>
    <row r="900" customFormat="1" ht="15" customHeight="1" x14ac:dyDescent="0.3"/>
    <row r="901" customFormat="1" ht="15" customHeight="1" x14ac:dyDescent="0.3"/>
    <row r="902" customFormat="1" ht="15" customHeight="1" x14ac:dyDescent="0.3"/>
    <row r="903" customFormat="1" ht="15" customHeight="1" x14ac:dyDescent="0.3"/>
    <row r="904" customFormat="1" ht="15" customHeight="1" x14ac:dyDescent="0.3"/>
    <row r="905" customFormat="1" ht="15" customHeight="1" x14ac:dyDescent="0.3"/>
    <row r="906" customFormat="1" ht="15" customHeight="1" x14ac:dyDescent="0.3"/>
    <row r="907" customFormat="1" ht="15" customHeight="1" x14ac:dyDescent="0.3"/>
    <row r="908" customFormat="1" ht="15" customHeight="1" x14ac:dyDescent="0.3"/>
    <row r="909" customFormat="1" ht="15" customHeight="1" x14ac:dyDescent="0.3"/>
    <row r="910" customFormat="1" ht="15" customHeight="1" x14ac:dyDescent="0.3"/>
    <row r="911" customFormat="1" ht="15" customHeight="1" x14ac:dyDescent="0.3"/>
    <row r="912" customFormat="1" ht="15" customHeight="1" x14ac:dyDescent="0.3"/>
    <row r="913" customFormat="1" ht="15" customHeight="1" x14ac:dyDescent="0.3"/>
    <row r="914" customFormat="1" ht="15" customHeight="1" x14ac:dyDescent="0.3"/>
    <row r="915" customFormat="1" ht="15" customHeight="1" x14ac:dyDescent="0.3"/>
    <row r="916" customFormat="1" ht="15" customHeight="1" x14ac:dyDescent="0.3"/>
    <row r="917" customFormat="1" ht="15" customHeight="1" x14ac:dyDescent="0.3"/>
    <row r="918" customFormat="1" ht="15" customHeight="1" x14ac:dyDescent="0.3"/>
    <row r="919" customFormat="1" ht="15" customHeight="1" x14ac:dyDescent="0.3"/>
    <row r="920" customFormat="1" ht="15" customHeight="1" x14ac:dyDescent="0.3"/>
    <row r="921" customFormat="1" ht="15" customHeight="1" x14ac:dyDescent="0.3"/>
    <row r="922" customFormat="1" ht="15" customHeight="1" x14ac:dyDescent="0.3"/>
    <row r="923" customFormat="1" ht="15" customHeight="1" x14ac:dyDescent="0.3"/>
    <row r="924" customFormat="1" ht="15" customHeight="1" x14ac:dyDescent="0.3"/>
    <row r="925" customFormat="1" ht="15" customHeight="1" x14ac:dyDescent="0.3"/>
    <row r="926" customFormat="1" ht="15" customHeight="1" x14ac:dyDescent="0.3"/>
    <row r="927" customFormat="1" ht="15" customHeight="1" x14ac:dyDescent="0.3"/>
    <row r="928" customFormat="1" ht="15" customHeight="1" x14ac:dyDescent="0.3"/>
    <row r="929" customFormat="1" ht="15" customHeight="1" x14ac:dyDescent="0.3"/>
    <row r="930" customFormat="1" ht="15" customHeight="1" x14ac:dyDescent="0.3"/>
    <row r="931" customFormat="1" ht="15" customHeight="1" x14ac:dyDescent="0.3"/>
    <row r="932" customFormat="1" ht="15" customHeight="1" x14ac:dyDescent="0.3"/>
    <row r="933" customFormat="1" ht="15" customHeight="1" x14ac:dyDescent="0.3"/>
    <row r="934" customFormat="1" ht="15" customHeight="1" x14ac:dyDescent="0.3"/>
    <row r="935" customFormat="1" ht="15" customHeight="1" x14ac:dyDescent="0.3"/>
    <row r="936" customFormat="1" ht="15" customHeight="1" x14ac:dyDescent="0.3"/>
    <row r="937" customFormat="1" ht="15" customHeight="1" x14ac:dyDescent="0.3"/>
    <row r="938" customFormat="1" ht="15" customHeight="1" x14ac:dyDescent="0.3"/>
    <row r="939" customFormat="1" ht="15" customHeight="1" x14ac:dyDescent="0.3"/>
    <row r="940" customFormat="1" ht="15" customHeight="1" x14ac:dyDescent="0.3"/>
    <row r="941" customFormat="1" ht="15" customHeight="1" x14ac:dyDescent="0.3"/>
    <row r="942" customFormat="1" ht="15" customHeight="1" x14ac:dyDescent="0.3"/>
    <row r="943" customFormat="1" ht="15" customHeight="1" x14ac:dyDescent="0.3"/>
    <row r="944" customFormat="1" ht="15" customHeight="1" x14ac:dyDescent="0.3"/>
    <row r="945" customFormat="1" ht="15" customHeight="1" x14ac:dyDescent="0.3"/>
    <row r="946" customFormat="1" ht="15" customHeight="1" x14ac:dyDescent="0.3"/>
    <row r="947" customFormat="1" ht="15" customHeight="1" x14ac:dyDescent="0.3"/>
    <row r="948" customFormat="1" ht="15" customHeight="1" x14ac:dyDescent="0.3"/>
    <row r="949" customFormat="1" ht="15" customHeight="1" x14ac:dyDescent="0.3"/>
    <row r="950" customFormat="1" ht="15" customHeight="1" x14ac:dyDescent="0.3"/>
    <row r="951" customFormat="1" ht="15" customHeight="1" x14ac:dyDescent="0.3"/>
    <row r="952" customFormat="1" ht="15" customHeight="1" x14ac:dyDescent="0.3"/>
    <row r="953" customFormat="1" ht="15" customHeight="1" x14ac:dyDescent="0.3"/>
    <row r="954" customFormat="1" ht="15" customHeight="1" x14ac:dyDescent="0.3"/>
    <row r="955" customFormat="1" ht="15" customHeight="1" x14ac:dyDescent="0.3"/>
    <row r="956" customFormat="1" ht="15" customHeight="1" x14ac:dyDescent="0.3"/>
    <row r="957" customFormat="1" ht="15" customHeight="1" x14ac:dyDescent="0.3"/>
    <row r="958" customFormat="1" ht="15" customHeight="1" x14ac:dyDescent="0.3"/>
    <row r="959" customFormat="1" ht="15" customHeight="1" x14ac:dyDescent="0.3"/>
    <row r="960" customFormat="1" ht="15" customHeight="1" x14ac:dyDescent="0.3"/>
    <row r="961" customFormat="1" ht="15" customHeight="1" x14ac:dyDescent="0.3"/>
    <row r="962" customFormat="1" ht="15" customHeight="1" x14ac:dyDescent="0.3"/>
    <row r="963" customFormat="1" ht="15" customHeight="1" x14ac:dyDescent="0.3"/>
    <row r="964" customFormat="1" ht="15" customHeight="1" x14ac:dyDescent="0.3"/>
    <row r="965" customFormat="1" ht="15" customHeight="1" x14ac:dyDescent="0.3"/>
    <row r="966" customFormat="1" ht="15" customHeight="1" x14ac:dyDescent="0.3"/>
    <row r="967" customFormat="1" ht="15" customHeight="1" x14ac:dyDescent="0.3"/>
    <row r="968" customFormat="1" ht="15" customHeight="1" x14ac:dyDescent="0.3"/>
    <row r="969" customFormat="1" ht="15" customHeight="1" x14ac:dyDescent="0.3"/>
    <row r="970" customFormat="1" ht="15" customHeight="1" x14ac:dyDescent="0.3"/>
    <row r="971" customFormat="1" ht="15" customHeight="1" x14ac:dyDescent="0.3"/>
    <row r="972" customFormat="1" ht="15" customHeight="1" x14ac:dyDescent="0.3"/>
    <row r="973" customFormat="1" ht="15" customHeight="1" x14ac:dyDescent="0.3"/>
    <row r="974" customFormat="1" ht="15" customHeight="1" x14ac:dyDescent="0.3"/>
    <row r="975" customFormat="1" ht="15" customHeight="1" x14ac:dyDescent="0.3"/>
    <row r="976" customFormat="1" ht="15" customHeight="1" x14ac:dyDescent="0.3"/>
    <row r="977" customFormat="1" ht="15" customHeight="1" x14ac:dyDescent="0.3"/>
    <row r="978" customFormat="1" ht="15" customHeight="1" x14ac:dyDescent="0.3"/>
    <row r="979" customFormat="1" ht="15" customHeight="1" x14ac:dyDescent="0.3"/>
    <row r="980" customFormat="1" ht="15" customHeight="1" x14ac:dyDescent="0.3"/>
    <row r="981" customFormat="1" ht="15" customHeight="1" x14ac:dyDescent="0.3"/>
    <row r="982" customFormat="1" ht="15" customHeight="1" x14ac:dyDescent="0.3"/>
    <row r="983" customFormat="1" ht="15" customHeight="1" x14ac:dyDescent="0.3"/>
    <row r="984" customFormat="1" ht="15" customHeight="1" x14ac:dyDescent="0.3"/>
    <row r="985" customFormat="1" ht="15" customHeight="1" x14ac:dyDescent="0.3"/>
    <row r="986" customFormat="1" ht="15" customHeight="1" x14ac:dyDescent="0.3"/>
    <row r="987" customFormat="1" ht="15" customHeight="1" x14ac:dyDescent="0.3"/>
    <row r="988" customFormat="1" ht="15" customHeight="1" x14ac:dyDescent="0.3"/>
    <row r="989" customFormat="1" ht="15" customHeight="1" x14ac:dyDescent="0.3"/>
    <row r="990" customFormat="1" ht="15" customHeight="1" x14ac:dyDescent="0.3"/>
    <row r="991" customFormat="1" ht="15" customHeight="1" x14ac:dyDescent="0.3"/>
    <row r="992" customFormat="1" ht="15" customHeight="1" x14ac:dyDescent="0.3"/>
    <row r="993" customFormat="1" ht="15" customHeight="1" x14ac:dyDescent="0.3"/>
    <row r="994" customFormat="1" ht="15" customHeight="1" x14ac:dyDescent="0.3"/>
    <row r="995" customFormat="1" ht="15" customHeight="1" x14ac:dyDescent="0.3"/>
    <row r="996" customFormat="1" ht="15" customHeight="1" x14ac:dyDescent="0.3"/>
    <row r="997" customFormat="1" ht="15" customHeight="1" x14ac:dyDescent="0.3"/>
    <row r="998" customFormat="1" ht="15" customHeight="1" x14ac:dyDescent="0.3"/>
    <row r="999" customFormat="1" ht="15" customHeight="1" x14ac:dyDescent="0.3"/>
    <row r="1000" customFormat="1" ht="15" customHeight="1" x14ac:dyDescent="0.3"/>
    <row r="1001" customFormat="1" ht="15" customHeight="1" x14ac:dyDescent="0.3"/>
    <row r="1002" customFormat="1" ht="15" customHeight="1" x14ac:dyDescent="0.3"/>
    <row r="1003" customFormat="1" ht="15" customHeight="1" x14ac:dyDescent="0.3"/>
    <row r="1004" customFormat="1" ht="15" customHeight="1" x14ac:dyDescent="0.3"/>
    <row r="1005" customFormat="1" ht="15" customHeight="1" x14ac:dyDescent="0.3"/>
    <row r="1006" customFormat="1" ht="15" customHeight="1" x14ac:dyDescent="0.3"/>
    <row r="1007" customFormat="1" ht="15" customHeight="1" x14ac:dyDescent="0.3"/>
    <row r="1008" customFormat="1" ht="15" customHeight="1" x14ac:dyDescent="0.3"/>
    <row r="1009" customFormat="1" ht="15" customHeight="1" x14ac:dyDescent="0.3"/>
    <row r="1010" customFormat="1" ht="15" customHeight="1" x14ac:dyDescent="0.3"/>
    <row r="1011" customFormat="1" ht="15" customHeight="1" x14ac:dyDescent="0.3"/>
    <row r="1012" customFormat="1" ht="15" customHeight="1" x14ac:dyDescent="0.3"/>
    <row r="1013" customFormat="1" ht="15" customHeight="1" x14ac:dyDescent="0.3"/>
    <row r="1014" customFormat="1" ht="15" customHeight="1" x14ac:dyDescent="0.3"/>
    <row r="1015" customFormat="1" ht="15" customHeight="1" x14ac:dyDescent="0.3"/>
    <row r="1016" customFormat="1" ht="15" customHeight="1" x14ac:dyDescent="0.3"/>
    <row r="1017" customFormat="1" ht="15" customHeight="1" x14ac:dyDescent="0.3"/>
    <row r="1018" customFormat="1" ht="15" customHeight="1" x14ac:dyDescent="0.3"/>
    <row r="1019" customFormat="1" ht="15" customHeight="1" x14ac:dyDescent="0.3"/>
    <row r="1020" customFormat="1" ht="15" customHeight="1" x14ac:dyDescent="0.3"/>
    <row r="1021" customFormat="1" ht="15" customHeight="1" x14ac:dyDescent="0.3"/>
    <row r="1022" customFormat="1" ht="15" customHeight="1" x14ac:dyDescent="0.3"/>
    <row r="1023" customFormat="1" ht="15" customHeight="1" x14ac:dyDescent="0.3"/>
    <row r="1024" customFormat="1" ht="15" customHeight="1" x14ac:dyDescent="0.3"/>
    <row r="1025" customFormat="1" ht="15" customHeight="1" x14ac:dyDescent="0.3"/>
    <row r="1026" customFormat="1" ht="15" customHeight="1" x14ac:dyDescent="0.3"/>
    <row r="1027" customFormat="1" ht="15" customHeight="1" x14ac:dyDescent="0.3"/>
    <row r="1028" customFormat="1" ht="15" customHeight="1" x14ac:dyDescent="0.3"/>
    <row r="1029" customFormat="1" ht="15" customHeight="1" x14ac:dyDescent="0.3"/>
    <row r="1030" customFormat="1" ht="15" customHeight="1" x14ac:dyDescent="0.3"/>
    <row r="1031" customFormat="1" ht="15" customHeight="1" x14ac:dyDescent="0.3"/>
    <row r="1032" customFormat="1" ht="15" customHeight="1" x14ac:dyDescent="0.3"/>
    <row r="1033" customFormat="1" ht="15" customHeight="1" x14ac:dyDescent="0.3"/>
    <row r="1034" customFormat="1" ht="15" customHeight="1" x14ac:dyDescent="0.3"/>
    <row r="1035" customFormat="1" ht="15" customHeight="1" x14ac:dyDescent="0.3"/>
    <row r="1036" customFormat="1" ht="15" customHeight="1" x14ac:dyDescent="0.3"/>
    <row r="1037" customFormat="1" ht="15" customHeight="1" x14ac:dyDescent="0.3"/>
    <row r="1038" customFormat="1" ht="15" customHeight="1" x14ac:dyDescent="0.3"/>
    <row r="1039" customFormat="1" ht="15" customHeight="1" x14ac:dyDescent="0.3"/>
    <row r="1040" customFormat="1" ht="15" customHeight="1" x14ac:dyDescent="0.3"/>
    <row r="1041" customFormat="1" ht="15" customHeight="1" x14ac:dyDescent="0.3"/>
    <row r="1042" customFormat="1" ht="15" customHeight="1" x14ac:dyDescent="0.3"/>
    <row r="1043" customFormat="1" ht="15" customHeight="1" x14ac:dyDescent="0.3"/>
    <row r="1044" customFormat="1" ht="15" customHeight="1" x14ac:dyDescent="0.3"/>
    <row r="1045" customFormat="1" ht="15" customHeight="1" x14ac:dyDescent="0.3"/>
    <row r="1046" customFormat="1" ht="15" customHeight="1" x14ac:dyDescent="0.3"/>
    <row r="1047" customFormat="1" ht="15" customHeight="1" x14ac:dyDescent="0.3"/>
    <row r="1048" customFormat="1" ht="15" customHeight="1" x14ac:dyDescent="0.3"/>
    <row r="1049" customFormat="1" ht="15" customHeight="1" x14ac:dyDescent="0.3"/>
    <row r="1050" customFormat="1" ht="15" customHeight="1" x14ac:dyDescent="0.3"/>
    <row r="1051" customFormat="1" ht="15" customHeight="1" x14ac:dyDescent="0.3"/>
    <row r="1052" customFormat="1" ht="15" customHeight="1" x14ac:dyDescent="0.3"/>
    <row r="1053" customFormat="1" ht="15" customHeight="1" x14ac:dyDescent="0.3"/>
    <row r="1054" customFormat="1" ht="15" customHeight="1" x14ac:dyDescent="0.3"/>
    <row r="1055" customFormat="1" ht="15" customHeight="1" x14ac:dyDescent="0.3"/>
    <row r="1056" customFormat="1" ht="15" customHeight="1" x14ac:dyDescent="0.3"/>
    <row r="1057" customFormat="1" ht="15" customHeight="1" x14ac:dyDescent="0.3"/>
    <row r="1058" customFormat="1" ht="15" customHeight="1" x14ac:dyDescent="0.3"/>
    <row r="1059" customFormat="1" ht="15" customHeight="1" x14ac:dyDescent="0.3"/>
    <row r="1060" customFormat="1" ht="15" customHeight="1" x14ac:dyDescent="0.3"/>
    <row r="1061" customFormat="1" ht="15" customHeight="1" x14ac:dyDescent="0.3"/>
    <row r="1062" customFormat="1" ht="15" customHeight="1" x14ac:dyDescent="0.3"/>
    <row r="1063" customFormat="1" ht="15" customHeight="1" x14ac:dyDescent="0.3"/>
    <row r="1064" customFormat="1" ht="15" customHeight="1" x14ac:dyDescent="0.3"/>
    <row r="1065" customFormat="1" ht="15" customHeight="1" x14ac:dyDescent="0.3"/>
    <row r="1066" customFormat="1" ht="15" customHeight="1" x14ac:dyDescent="0.3"/>
    <row r="1067" customFormat="1" ht="15" customHeight="1" x14ac:dyDescent="0.3"/>
    <row r="1068" customFormat="1" ht="15" customHeight="1" x14ac:dyDescent="0.3"/>
    <row r="1069" customFormat="1" ht="15" customHeight="1" x14ac:dyDescent="0.3"/>
    <row r="1070" customFormat="1" ht="15" customHeight="1" x14ac:dyDescent="0.3"/>
    <row r="1071" customFormat="1" ht="15" customHeight="1" x14ac:dyDescent="0.3"/>
    <row r="1072" customFormat="1" ht="15" customHeight="1" x14ac:dyDescent="0.3"/>
    <row r="1073" customFormat="1" ht="15" customHeight="1" x14ac:dyDescent="0.3"/>
    <row r="1074" customFormat="1" ht="15" customHeight="1" x14ac:dyDescent="0.3"/>
    <row r="1075" customFormat="1" ht="15" customHeight="1" x14ac:dyDescent="0.3"/>
    <row r="1076" customFormat="1" ht="15" customHeight="1" x14ac:dyDescent="0.3"/>
    <row r="1077" customFormat="1" ht="15" customHeight="1" x14ac:dyDescent="0.3"/>
    <row r="1078" customFormat="1" ht="15" customHeight="1" x14ac:dyDescent="0.3"/>
    <row r="1079" customFormat="1" ht="15" customHeight="1" x14ac:dyDescent="0.3"/>
    <row r="1080" customFormat="1" ht="15" customHeight="1" x14ac:dyDescent="0.3"/>
    <row r="1081" customFormat="1" ht="15" customHeight="1" x14ac:dyDescent="0.3"/>
    <row r="1082" customFormat="1" ht="15" customHeight="1" x14ac:dyDescent="0.3"/>
    <row r="1083" customFormat="1" ht="15" customHeight="1" x14ac:dyDescent="0.3"/>
    <row r="1084" customFormat="1" ht="15" customHeight="1" x14ac:dyDescent="0.3"/>
    <row r="1085" customFormat="1" ht="15" customHeight="1" x14ac:dyDescent="0.3"/>
    <row r="1086" customFormat="1" ht="15" customHeight="1" x14ac:dyDescent="0.3"/>
    <row r="1087" customFormat="1" ht="15" customHeight="1" x14ac:dyDescent="0.3"/>
    <row r="1088" customFormat="1" ht="15" customHeight="1" x14ac:dyDescent="0.3"/>
    <row r="1089" customFormat="1" ht="15" customHeight="1" x14ac:dyDescent="0.3"/>
    <row r="1090" customFormat="1" ht="15" customHeight="1" x14ac:dyDescent="0.3"/>
    <row r="1091" customFormat="1" ht="15" customHeight="1" x14ac:dyDescent="0.3"/>
    <row r="1092" customFormat="1" ht="15" customHeight="1" x14ac:dyDescent="0.3"/>
    <row r="1093" customFormat="1" ht="15" customHeight="1" x14ac:dyDescent="0.3"/>
    <row r="1094" customFormat="1" ht="15" customHeight="1" x14ac:dyDescent="0.3"/>
    <row r="1095" customFormat="1" ht="15" customHeight="1" x14ac:dyDescent="0.3"/>
    <row r="1096" customFormat="1" ht="15" customHeight="1" x14ac:dyDescent="0.3"/>
    <row r="1097" customFormat="1" ht="15" customHeight="1" x14ac:dyDescent="0.3"/>
    <row r="1098" customFormat="1" ht="15" customHeight="1" x14ac:dyDescent="0.3"/>
    <row r="1099" customFormat="1" ht="15" customHeight="1" x14ac:dyDescent="0.3"/>
    <row r="1100" customFormat="1" ht="15" customHeight="1" x14ac:dyDescent="0.3"/>
    <row r="1101" customFormat="1" ht="15" customHeight="1" x14ac:dyDescent="0.3"/>
    <row r="1102" customFormat="1" ht="15" customHeight="1" x14ac:dyDescent="0.3"/>
    <row r="1103" customFormat="1" ht="15" customHeight="1" x14ac:dyDescent="0.3"/>
    <row r="1104" customFormat="1" ht="15" customHeight="1" x14ac:dyDescent="0.3"/>
    <row r="1105" customFormat="1" ht="15" customHeight="1" x14ac:dyDescent="0.3"/>
    <row r="1106" customFormat="1" ht="15" customHeight="1" x14ac:dyDescent="0.3"/>
    <row r="1107" customFormat="1" ht="15" customHeight="1" x14ac:dyDescent="0.3"/>
    <row r="1108" customFormat="1" ht="15" customHeight="1" x14ac:dyDescent="0.3"/>
    <row r="1109" customFormat="1" ht="15" customHeight="1" x14ac:dyDescent="0.3"/>
    <row r="1110" customFormat="1" ht="15" customHeight="1" x14ac:dyDescent="0.3"/>
    <row r="1111" customFormat="1" ht="15" customHeight="1" x14ac:dyDescent="0.3"/>
    <row r="1112" customFormat="1" ht="15" customHeight="1" x14ac:dyDescent="0.3"/>
    <row r="1113" customFormat="1" ht="15" customHeight="1" x14ac:dyDescent="0.3"/>
    <row r="1114" customFormat="1" ht="15" customHeight="1" x14ac:dyDescent="0.3"/>
    <row r="1115" customFormat="1" ht="15" customHeight="1" x14ac:dyDescent="0.3"/>
    <row r="1116" customFormat="1" ht="15" customHeight="1" x14ac:dyDescent="0.3"/>
    <row r="1117" customFormat="1" ht="15" customHeight="1" x14ac:dyDescent="0.3"/>
    <row r="1118" customFormat="1" ht="15" customHeight="1" x14ac:dyDescent="0.3"/>
    <row r="1119" customFormat="1" ht="15" customHeight="1" x14ac:dyDescent="0.3"/>
    <row r="1120" customFormat="1" ht="15" customHeight="1" x14ac:dyDescent="0.3"/>
    <row r="1121" customFormat="1" ht="15" customHeight="1" x14ac:dyDescent="0.3"/>
    <row r="1122" customFormat="1" ht="15" customHeight="1" x14ac:dyDescent="0.3"/>
    <row r="1123" customFormat="1" ht="15" customHeight="1" x14ac:dyDescent="0.3"/>
    <row r="1124" customFormat="1" ht="15" customHeight="1" x14ac:dyDescent="0.3"/>
    <row r="1125" customFormat="1" ht="15" customHeight="1" x14ac:dyDescent="0.3"/>
    <row r="1126" customFormat="1" ht="15" customHeight="1" x14ac:dyDescent="0.3"/>
    <row r="1127" customFormat="1" ht="15" customHeight="1" x14ac:dyDescent="0.3"/>
    <row r="1128" customFormat="1" ht="15" customHeight="1" x14ac:dyDescent="0.3"/>
    <row r="1129" customFormat="1" ht="15" customHeight="1" x14ac:dyDescent="0.3"/>
    <row r="1130" customFormat="1" ht="15" customHeight="1" x14ac:dyDescent="0.3"/>
    <row r="1131" customFormat="1" ht="15" customHeight="1" x14ac:dyDescent="0.3"/>
    <row r="1132" customFormat="1" ht="15" customHeight="1" x14ac:dyDescent="0.3"/>
    <row r="1133" customFormat="1" ht="15" customHeight="1" x14ac:dyDescent="0.3"/>
    <row r="1134" customFormat="1" ht="15" customHeight="1" x14ac:dyDescent="0.3"/>
    <row r="1135" customFormat="1" ht="15" customHeight="1" x14ac:dyDescent="0.3"/>
    <row r="1136" customFormat="1" ht="15" customHeight="1" x14ac:dyDescent="0.3"/>
    <row r="1137" customFormat="1" ht="15" customHeight="1" x14ac:dyDescent="0.3"/>
    <row r="1138" customFormat="1" ht="15" customHeight="1" x14ac:dyDescent="0.3"/>
    <row r="1139" customFormat="1" ht="15" customHeight="1" x14ac:dyDescent="0.3"/>
    <row r="1140" customFormat="1" ht="15" customHeight="1" x14ac:dyDescent="0.3"/>
    <row r="1141" customFormat="1" ht="15" customHeight="1" x14ac:dyDescent="0.3"/>
    <row r="1142" customFormat="1" ht="15" customHeight="1" x14ac:dyDescent="0.3"/>
    <row r="1143" customFormat="1" ht="15" customHeight="1" x14ac:dyDescent="0.3"/>
    <row r="1144" customFormat="1" ht="15" customHeight="1" x14ac:dyDescent="0.3"/>
    <row r="1145" customFormat="1" ht="15" customHeight="1" x14ac:dyDescent="0.3"/>
    <row r="1146" customFormat="1" ht="15" customHeight="1" x14ac:dyDescent="0.3"/>
    <row r="1147" customFormat="1" ht="15" customHeight="1" x14ac:dyDescent="0.3"/>
    <row r="1148" customFormat="1" ht="15" customHeight="1" x14ac:dyDescent="0.3"/>
    <row r="1149" customFormat="1" ht="15" customHeight="1" x14ac:dyDescent="0.3"/>
    <row r="1150" customFormat="1" ht="15" customHeight="1" x14ac:dyDescent="0.3"/>
    <row r="1151" customFormat="1" ht="15" customHeight="1" x14ac:dyDescent="0.3"/>
    <row r="1152" customFormat="1" ht="15" customHeight="1" x14ac:dyDescent="0.3"/>
    <row r="1153" customFormat="1" ht="15" customHeight="1" x14ac:dyDescent="0.3"/>
    <row r="1154" customFormat="1" ht="15" customHeight="1" x14ac:dyDescent="0.3"/>
    <row r="1155" customFormat="1" ht="15" customHeight="1" x14ac:dyDescent="0.3"/>
    <row r="1156" customFormat="1" ht="15" customHeight="1" x14ac:dyDescent="0.3"/>
    <row r="1157" customFormat="1" ht="15" customHeight="1" x14ac:dyDescent="0.3"/>
    <row r="1158" customFormat="1" ht="15" customHeight="1" x14ac:dyDescent="0.3"/>
    <row r="1159" customFormat="1" ht="15" customHeight="1" x14ac:dyDescent="0.3"/>
    <row r="1160" customFormat="1" ht="15" customHeight="1" x14ac:dyDescent="0.3"/>
    <row r="1161" customFormat="1" ht="15" customHeight="1" x14ac:dyDescent="0.3"/>
    <row r="1162" customFormat="1" ht="15" customHeight="1" x14ac:dyDescent="0.3"/>
    <row r="1163" customFormat="1" ht="15" customHeight="1" x14ac:dyDescent="0.3"/>
    <row r="1164" customFormat="1" ht="15" customHeight="1" x14ac:dyDescent="0.3"/>
    <row r="1165" customFormat="1" ht="15" customHeight="1" x14ac:dyDescent="0.3"/>
    <row r="1166" customFormat="1" ht="15" customHeight="1" x14ac:dyDescent="0.3"/>
    <row r="1167" customFormat="1" ht="15" customHeight="1" x14ac:dyDescent="0.3"/>
    <row r="1168" customFormat="1" ht="15" customHeight="1" x14ac:dyDescent="0.3"/>
    <row r="1169" customFormat="1" ht="15" customHeight="1" x14ac:dyDescent="0.3"/>
    <row r="1170" customFormat="1" ht="15" customHeight="1" x14ac:dyDescent="0.3"/>
    <row r="1171" customFormat="1" ht="15" customHeight="1" x14ac:dyDescent="0.3"/>
    <row r="1172" customFormat="1" ht="15" customHeight="1" x14ac:dyDescent="0.3"/>
    <row r="1173" customFormat="1" ht="15" customHeight="1" x14ac:dyDescent="0.3"/>
    <row r="1174" customFormat="1" ht="15" customHeight="1" x14ac:dyDescent="0.3"/>
    <row r="1175" customFormat="1" ht="15" customHeight="1" x14ac:dyDescent="0.3"/>
    <row r="1176" customFormat="1" ht="15" customHeight="1" x14ac:dyDescent="0.3"/>
    <row r="1177" customFormat="1" ht="15" customHeight="1" x14ac:dyDescent="0.3"/>
    <row r="1178" customFormat="1" ht="15" customHeight="1" x14ac:dyDescent="0.3"/>
    <row r="1179" customFormat="1" ht="15" customHeight="1" x14ac:dyDescent="0.3"/>
    <row r="1180" customFormat="1" ht="15" customHeight="1" x14ac:dyDescent="0.3"/>
    <row r="1181" customFormat="1" ht="15" customHeight="1" x14ac:dyDescent="0.3"/>
    <row r="1182" customFormat="1" ht="15" customHeight="1" x14ac:dyDescent="0.3"/>
    <row r="1183" customFormat="1" ht="15" customHeight="1" x14ac:dyDescent="0.3"/>
    <row r="1184" customFormat="1" ht="15" customHeight="1" x14ac:dyDescent="0.3"/>
    <row r="1185" customFormat="1" ht="15" customHeight="1" x14ac:dyDescent="0.3"/>
    <row r="1186" customFormat="1" ht="15" customHeight="1" x14ac:dyDescent="0.3"/>
    <row r="1187" customFormat="1" ht="15" customHeight="1" x14ac:dyDescent="0.3"/>
    <row r="1188" customFormat="1" ht="15" customHeight="1" x14ac:dyDescent="0.3"/>
    <row r="1189" customFormat="1" ht="15" customHeight="1" x14ac:dyDescent="0.3"/>
    <row r="1190" customFormat="1" ht="15" customHeight="1" x14ac:dyDescent="0.3"/>
    <row r="1191" customFormat="1" ht="15" customHeight="1" x14ac:dyDescent="0.3"/>
    <row r="1192" customFormat="1" ht="15" customHeight="1" x14ac:dyDescent="0.3"/>
    <row r="1193" customFormat="1" ht="15" customHeight="1" x14ac:dyDescent="0.3"/>
    <row r="1194" customFormat="1" ht="15" customHeight="1" x14ac:dyDescent="0.3"/>
    <row r="1195" customFormat="1" ht="15" customHeight="1" x14ac:dyDescent="0.3"/>
    <row r="1196" customFormat="1" ht="15" customHeight="1" x14ac:dyDescent="0.3"/>
    <row r="1197" customFormat="1" ht="15" customHeight="1" x14ac:dyDescent="0.3"/>
    <row r="1198" customFormat="1" ht="15" customHeight="1" x14ac:dyDescent="0.3"/>
    <row r="1199" customFormat="1" ht="15" customHeight="1" x14ac:dyDescent="0.3"/>
    <row r="1200" customFormat="1" ht="15" customHeight="1" x14ac:dyDescent="0.3"/>
    <row r="1201" customFormat="1" ht="15" customHeight="1" x14ac:dyDescent="0.3"/>
    <row r="1202" customFormat="1" ht="15" customHeight="1" x14ac:dyDescent="0.3"/>
    <row r="1203" customFormat="1" ht="15" customHeight="1" x14ac:dyDescent="0.3"/>
    <row r="1204" customFormat="1" ht="15" customHeight="1" x14ac:dyDescent="0.3"/>
    <row r="1205" customFormat="1" ht="15" customHeight="1" x14ac:dyDescent="0.3"/>
    <row r="1206" customFormat="1" ht="15" customHeight="1" x14ac:dyDescent="0.3"/>
    <row r="1207" customFormat="1" ht="15" customHeight="1" x14ac:dyDescent="0.3"/>
    <row r="1208" customFormat="1" ht="15" customHeight="1" x14ac:dyDescent="0.3"/>
    <row r="1209" customFormat="1" ht="15" customHeight="1" x14ac:dyDescent="0.3"/>
    <row r="1210" customFormat="1" ht="15" customHeight="1" x14ac:dyDescent="0.3"/>
    <row r="1211" customFormat="1" ht="15" customHeight="1" x14ac:dyDescent="0.3"/>
    <row r="1212" customFormat="1" ht="15" customHeight="1" x14ac:dyDescent="0.3"/>
    <row r="1213" customFormat="1" ht="15" customHeight="1" x14ac:dyDescent="0.3"/>
    <row r="1214" customFormat="1" ht="15" customHeight="1" x14ac:dyDescent="0.3"/>
    <row r="1215" customFormat="1" ht="15" customHeight="1" x14ac:dyDescent="0.3"/>
    <row r="1216" customFormat="1" ht="15" customHeight="1" x14ac:dyDescent="0.3"/>
    <row r="1217" customFormat="1" ht="15" customHeight="1" x14ac:dyDescent="0.3"/>
    <row r="1218" customFormat="1" ht="15" customHeight="1" x14ac:dyDescent="0.3"/>
    <row r="1219" customFormat="1" ht="15" customHeight="1" x14ac:dyDescent="0.3"/>
    <row r="1220" customFormat="1" ht="15" customHeight="1" x14ac:dyDescent="0.3"/>
    <row r="1221" customFormat="1" ht="15" customHeight="1" x14ac:dyDescent="0.3"/>
    <row r="1222" customFormat="1" ht="15" customHeight="1" x14ac:dyDescent="0.3"/>
    <row r="1223" customFormat="1" ht="15" customHeight="1" x14ac:dyDescent="0.3"/>
    <row r="1224" customFormat="1" ht="15" customHeight="1" x14ac:dyDescent="0.3"/>
    <row r="1225" customFormat="1" ht="15" customHeight="1" x14ac:dyDescent="0.3"/>
    <row r="1226" customFormat="1" ht="15" customHeight="1" x14ac:dyDescent="0.3"/>
    <row r="1227" customFormat="1" ht="15" customHeight="1" x14ac:dyDescent="0.3"/>
    <row r="1228" customFormat="1" ht="15" customHeight="1" x14ac:dyDescent="0.3"/>
    <row r="1229" customFormat="1" ht="15" customHeight="1" x14ac:dyDescent="0.3"/>
    <row r="1230" customFormat="1" ht="15" customHeight="1" x14ac:dyDescent="0.3"/>
    <row r="1231" customFormat="1" ht="15" customHeight="1" x14ac:dyDescent="0.3"/>
    <row r="1232" customFormat="1" ht="15" customHeight="1" x14ac:dyDescent="0.3"/>
    <row r="1233" customFormat="1" ht="15" customHeight="1" x14ac:dyDescent="0.3"/>
    <row r="1234" customFormat="1" ht="15" customHeight="1" x14ac:dyDescent="0.3"/>
    <row r="1235" customFormat="1" ht="15" customHeight="1" x14ac:dyDescent="0.3"/>
    <row r="1236" customFormat="1" ht="15" customHeight="1" x14ac:dyDescent="0.3"/>
    <row r="1237" customFormat="1" ht="15" customHeight="1" x14ac:dyDescent="0.3"/>
    <row r="1238" customFormat="1" ht="15" customHeight="1" x14ac:dyDescent="0.3"/>
    <row r="1239" customFormat="1" ht="15" customHeight="1" x14ac:dyDescent="0.3"/>
    <row r="1240" customFormat="1" ht="15" customHeight="1" x14ac:dyDescent="0.3"/>
    <row r="1241" customFormat="1" ht="15" customHeight="1" x14ac:dyDescent="0.3"/>
    <row r="1242" customFormat="1" ht="15" customHeight="1" x14ac:dyDescent="0.3"/>
    <row r="1243" customFormat="1" ht="15" customHeight="1" x14ac:dyDescent="0.3"/>
    <row r="1244" customFormat="1" ht="15" customHeight="1" x14ac:dyDescent="0.3"/>
    <row r="1245" customFormat="1" ht="15" customHeight="1" x14ac:dyDescent="0.3"/>
    <row r="1246" customFormat="1" ht="15" customHeight="1" x14ac:dyDescent="0.3"/>
    <row r="1247" customFormat="1" ht="15" customHeight="1" x14ac:dyDescent="0.3"/>
    <row r="1248" customFormat="1" ht="15" customHeight="1" x14ac:dyDescent="0.3"/>
    <row r="1249" customFormat="1" ht="15" customHeight="1" x14ac:dyDescent="0.3"/>
    <row r="1250" customFormat="1" ht="15" customHeight="1" x14ac:dyDescent="0.3"/>
    <row r="1251" customFormat="1" ht="15" customHeight="1" x14ac:dyDescent="0.3"/>
    <row r="1252" customFormat="1" ht="15" customHeight="1" x14ac:dyDescent="0.3"/>
    <row r="1253" customFormat="1" ht="15" customHeight="1" x14ac:dyDescent="0.3"/>
    <row r="1254" customFormat="1" ht="15" customHeight="1" x14ac:dyDescent="0.3"/>
    <row r="1255" customFormat="1" ht="15" customHeight="1" x14ac:dyDescent="0.3"/>
    <row r="1256" customFormat="1" ht="15" customHeight="1" x14ac:dyDescent="0.3"/>
    <row r="1257" customFormat="1" ht="15" customHeight="1" x14ac:dyDescent="0.3"/>
    <row r="1258" customFormat="1" ht="15" customHeight="1" x14ac:dyDescent="0.3"/>
    <row r="1259" customFormat="1" ht="15" customHeight="1" x14ac:dyDescent="0.3"/>
    <row r="1260" customFormat="1" ht="15" customHeight="1" x14ac:dyDescent="0.3"/>
    <row r="1261" customFormat="1" ht="15" customHeight="1" x14ac:dyDescent="0.3"/>
    <row r="1262" customFormat="1" ht="15" customHeight="1" x14ac:dyDescent="0.3"/>
    <row r="1263" customFormat="1" ht="15" customHeight="1" x14ac:dyDescent="0.3"/>
    <row r="1264" customFormat="1" ht="15" customHeight="1" x14ac:dyDescent="0.3"/>
    <row r="1265" customFormat="1" ht="15" customHeight="1" x14ac:dyDescent="0.3"/>
    <row r="1266" customFormat="1" ht="15" customHeight="1" x14ac:dyDescent="0.3"/>
    <row r="1267" customFormat="1" ht="15" customHeight="1" x14ac:dyDescent="0.3"/>
    <row r="1268" customFormat="1" ht="15" customHeight="1" x14ac:dyDescent="0.3"/>
    <row r="1269" customFormat="1" ht="15" customHeight="1" x14ac:dyDescent="0.3"/>
    <row r="1270" customFormat="1" ht="15" customHeight="1" x14ac:dyDescent="0.3"/>
    <row r="1271" customFormat="1" ht="15" customHeight="1" x14ac:dyDescent="0.3"/>
    <row r="1272" customFormat="1" ht="15" customHeight="1" x14ac:dyDescent="0.3"/>
    <row r="1273" customFormat="1" ht="15" customHeight="1" x14ac:dyDescent="0.3"/>
    <row r="1274" customFormat="1" ht="15" customHeight="1" x14ac:dyDescent="0.3"/>
    <row r="1275" customFormat="1" ht="15" customHeight="1" x14ac:dyDescent="0.3"/>
    <row r="1276" customFormat="1" ht="15" customHeight="1" x14ac:dyDescent="0.3"/>
    <row r="1277" customFormat="1" ht="15" customHeight="1" x14ac:dyDescent="0.3"/>
    <row r="1278" customFormat="1" ht="15" customHeight="1" x14ac:dyDescent="0.3"/>
    <row r="1279" customFormat="1" ht="15" customHeight="1" x14ac:dyDescent="0.3"/>
    <row r="1280" customFormat="1" ht="15" customHeight="1" x14ac:dyDescent="0.3"/>
    <row r="1281" customFormat="1" ht="15" customHeight="1" x14ac:dyDescent="0.3"/>
    <row r="1282" customFormat="1" ht="15" customHeight="1" x14ac:dyDescent="0.3"/>
    <row r="1283" customFormat="1" ht="15" customHeight="1" x14ac:dyDescent="0.3"/>
    <row r="1284" customFormat="1" ht="15" customHeight="1" x14ac:dyDescent="0.3"/>
    <row r="1285" customFormat="1" ht="15" customHeight="1" x14ac:dyDescent="0.3"/>
    <row r="1286" customFormat="1" ht="15" customHeight="1" x14ac:dyDescent="0.3"/>
    <row r="1287" customFormat="1" ht="15" customHeight="1" x14ac:dyDescent="0.3"/>
    <row r="1288" customFormat="1" ht="15" customHeight="1" x14ac:dyDescent="0.3"/>
    <row r="1289" customFormat="1" ht="15" customHeight="1" x14ac:dyDescent="0.3"/>
    <row r="1290" customFormat="1" ht="15" customHeight="1" x14ac:dyDescent="0.3"/>
    <row r="1291" customFormat="1" ht="15" customHeight="1" x14ac:dyDescent="0.3"/>
    <row r="1292" customFormat="1" ht="15" customHeight="1" x14ac:dyDescent="0.3"/>
    <row r="1293" customFormat="1" ht="15" customHeight="1" x14ac:dyDescent="0.3"/>
    <row r="1294" customFormat="1" ht="15" customHeight="1" x14ac:dyDescent="0.3"/>
    <row r="1295" customFormat="1" ht="15" customHeight="1" x14ac:dyDescent="0.3"/>
    <row r="1296" customFormat="1" ht="15" customHeight="1" x14ac:dyDescent="0.3"/>
    <row r="1297" customFormat="1" ht="15" customHeight="1" x14ac:dyDescent="0.3"/>
    <row r="1298" customFormat="1" ht="15" customHeight="1" x14ac:dyDescent="0.3"/>
    <row r="1299" customFormat="1" ht="15" customHeight="1" x14ac:dyDescent="0.3"/>
    <row r="1300" customFormat="1" ht="15" customHeight="1" x14ac:dyDescent="0.3"/>
    <row r="1301" customFormat="1" ht="15" customHeight="1" x14ac:dyDescent="0.3"/>
    <row r="1302" customFormat="1" ht="15" customHeight="1" x14ac:dyDescent="0.3"/>
    <row r="1303" customFormat="1" ht="15" customHeight="1" x14ac:dyDescent="0.3"/>
    <row r="1304" customFormat="1" ht="15" customHeight="1" x14ac:dyDescent="0.3"/>
    <row r="1305" customFormat="1" ht="15" customHeight="1" x14ac:dyDescent="0.3"/>
    <row r="1306" customFormat="1" ht="15" customHeight="1" x14ac:dyDescent="0.3"/>
    <row r="1307" customFormat="1" ht="15" customHeight="1" x14ac:dyDescent="0.3"/>
    <row r="1308" customFormat="1" ht="15" customHeight="1" x14ac:dyDescent="0.3"/>
    <row r="1309" customFormat="1" ht="15" customHeight="1" x14ac:dyDescent="0.3"/>
    <row r="1310" customFormat="1" ht="15" customHeight="1" x14ac:dyDescent="0.3"/>
    <row r="1311" customFormat="1" ht="15" customHeight="1" x14ac:dyDescent="0.3"/>
    <row r="1312" customFormat="1" ht="15" customHeight="1" x14ac:dyDescent="0.3"/>
    <row r="1313" customFormat="1" ht="15" customHeight="1" x14ac:dyDescent="0.3"/>
    <row r="1314" customFormat="1" ht="15" customHeight="1" x14ac:dyDescent="0.3"/>
    <row r="1315" customFormat="1" ht="15" customHeight="1" x14ac:dyDescent="0.3"/>
    <row r="1316" customFormat="1" ht="15" customHeight="1" x14ac:dyDescent="0.3"/>
    <row r="1317" customFormat="1" ht="15" customHeight="1" x14ac:dyDescent="0.3"/>
    <row r="1318" customFormat="1" ht="15" customHeight="1" x14ac:dyDescent="0.3"/>
    <row r="1319" customFormat="1" ht="15" customHeight="1" x14ac:dyDescent="0.3"/>
    <row r="1320" customFormat="1" ht="15" customHeight="1" x14ac:dyDescent="0.3"/>
    <row r="1321" customFormat="1" ht="15" customHeight="1" x14ac:dyDescent="0.3"/>
    <row r="1322" customFormat="1" ht="15" customHeight="1" x14ac:dyDescent="0.3"/>
    <row r="1323" customFormat="1" ht="15" customHeight="1" x14ac:dyDescent="0.3"/>
    <row r="1324" customFormat="1" ht="15" customHeight="1" x14ac:dyDescent="0.3"/>
    <row r="1325" customFormat="1" ht="15" customHeight="1" x14ac:dyDescent="0.3"/>
    <row r="1326" customFormat="1" ht="15" customHeight="1" x14ac:dyDescent="0.3"/>
    <row r="1327" customFormat="1" ht="15" customHeight="1" x14ac:dyDescent="0.3"/>
    <row r="1328" customFormat="1" ht="15" customHeight="1" x14ac:dyDescent="0.3"/>
    <row r="1329" customFormat="1" ht="15" customHeight="1" x14ac:dyDescent="0.3"/>
    <row r="1330" customFormat="1" ht="15" customHeight="1" x14ac:dyDescent="0.3"/>
    <row r="1331" customFormat="1" ht="15" customHeight="1" x14ac:dyDescent="0.3"/>
    <row r="1332" customFormat="1" ht="15" customHeight="1" x14ac:dyDescent="0.3"/>
    <row r="1333" customFormat="1" ht="15" customHeight="1" x14ac:dyDescent="0.3"/>
    <row r="1334" customFormat="1" ht="15" customHeight="1" x14ac:dyDescent="0.3"/>
    <row r="1335" customFormat="1" ht="15" customHeight="1" x14ac:dyDescent="0.3"/>
    <row r="1336" customFormat="1" ht="15" customHeight="1" x14ac:dyDescent="0.3"/>
    <row r="1337" customFormat="1" ht="15" customHeight="1" x14ac:dyDescent="0.3"/>
    <row r="1338" customFormat="1" ht="15" customHeight="1" x14ac:dyDescent="0.3"/>
    <row r="1339" customFormat="1" ht="15" customHeight="1" x14ac:dyDescent="0.3"/>
    <row r="1340" customFormat="1" ht="15" customHeight="1" x14ac:dyDescent="0.3"/>
    <row r="1341" customFormat="1" ht="15" customHeight="1" x14ac:dyDescent="0.3"/>
    <row r="1342" customFormat="1" ht="15" customHeight="1" x14ac:dyDescent="0.3"/>
    <row r="1343" customFormat="1" ht="15" customHeight="1" x14ac:dyDescent="0.3"/>
    <row r="1344" customFormat="1" ht="15" customHeight="1" x14ac:dyDescent="0.3"/>
    <row r="1345" customFormat="1" ht="15" customHeight="1" x14ac:dyDescent="0.3"/>
    <row r="1346" customFormat="1" ht="15" customHeight="1" x14ac:dyDescent="0.3"/>
    <row r="1347" customFormat="1" ht="15" customHeight="1" x14ac:dyDescent="0.3"/>
    <row r="1348" customFormat="1" ht="15" customHeight="1" x14ac:dyDescent="0.3"/>
    <row r="1349" customFormat="1" ht="15" customHeight="1" x14ac:dyDescent="0.3"/>
    <row r="1350" customFormat="1" ht="15" customHeight="1" x14ac:dyDescent="0.3"/>
    <row r="1351" customFormat="1" ht="15" customHeight="1" x14ac:dyDescent="0.3"/>
    <row r="1352" customFormat="1" ht="15" customHeight="1" x14ac:dyDescent="0.3"/>
    <row r="1353" customFormat="1" ht="15" customHeight="1" x14ac:dyDescent="0.3"/>
    <row r="1354" customFormat="1" ht="15" customHeight="1" x14ac:dyDescent="0.3"/>
    <row r="1355" customFormat="1" ht="15" customHeight="1" x14ac:dyDescent="0.3"/>
    <row r="1356" customFormat="1" ht="15" customHeight="1" x14ac:dyDescent="0.3"/>
    <row r="1357" customFormat="1" ht="15" customHeight="1" x14ac:dyDescent="0.3"/>
    <row r="1358" customFormat="1" ht="15" customHeight="1" x14ac:dyDescent="0.3"/>
    <row r="1359" customFormat="1" ht="15" customHeight="1" x14ac:dyDescent="0.3"/>
    <row r="1360" customFormat="1" ht="15" customHeight="1" x14ac:dyDescent="0.3"/>
    <row r="1361" customFormat="1" ht="15" customHeight="1" x14ac:dyDescent="0.3"/>
    <row r="1362" customFormat="1" ht="15" customHeight="1" x14ac:dyDescent="0.3"/>
    <row r="1363" customFormat="1" ht="15" customHeight="1" x14ac:dyDescent="0.3"/>
    <row r="1364" customFormat="1" ht="15" customHeight="1" x14ac:dyDescent="0.3"/>
    <row r="1365" customFormat="1" ht="15" customHeight="1" x14ac:dyDescent="0.3"/>
    <row r="1366" customFormat="1" ht="15" customHeight="1" x14ac:dyDescent="0.3"/>
    <row r="1367" customFormat="1" ht="15" customHeight="1" x14ac:dyDescent="0.3"/>
    <row r="1368" customFormat="1" ht="15" customHeight="1" x14ac:dyDescent="0.3"/>
    <row r="1369" customFormat="1" ht="15" customHeight="1" x14ac:dyDescent="0.3"/>
    <row r="1370" customFormat="1" ht="15" customHeight="1" x14ac:dyDescent="0.3"/>
    <row r="1371" customFormat="1" ht="15" customHeight="1" x14ac:dyDescent="0.3"/>
    <row r="1372" customFormat="1" ht="15" customHeight="1" x14ac:dyDescent="0.3"/>
    <row r="1373" customFormat="1" ht="15" customHeight="1" x14ac:dyDescent="0.3"/>
    <row r="1374" customFormat="1" ht="15" customHeight="1" x14ac:dyDescent="0.3"/>
    <row r="1375" customFormat="1" ht="15" customHeight="1" x14ac:dyDescent="0.3"/>
    <row r="1376" customFormat="1" ht="15" customHeight="1" x14ac:dyDescent="0.3"/>
    <row r="1377" customFormat="1" ht="15" customHeight="1" x14ac:dyDescent="0.3"/>
    <row r="1378" customFormat="1" ht="15" customHeight="1" x14ac:dyDescent="0.3"/>
    <row r="1379" customFormat="1" ht="15" customHeight="1" x14ac:dyDescent="0.3"/>
    <row r="1380" customFormat="1" ht="15" customHeight="1" x14ac:dyDescent="0.3"/>
    <row r="1381" customFormat="1" ht="15" customHeight="1" x14ac:dyDescent="0.3"/>
    <row r="1382" customFormat="1" ht="15" customHeight="1" x14ac:dyDescent="0.3"/>
    <row r="1383" customFormat="1" ht="15" customHeight="1" x14ac:dyDescent="0.3"/>
    <row r="1384" customFormat="1" ht="15" customHeight="1" x14ac:dyDescent="0.3"/>
    <row r="1385" customFormat="1" ht="15" customHeight="1" x14ac:dyDescent="0.3"/>
    <row r="1386" customFormat="1" ht="15" customHeight="1" x14ac:dyDescent="0.3"/>
    <row r="1387" customFormat="1" ht="15" customHeight="1" x14ac:dyDescent="0.3"/>
    <row r="1388" customFormat="1" ht="15" customHeight="1" x14ac:dyDescent="0.3"/>
    <row r="1389" customFormat="1" ht="15" customHeight="1" x14ac:dyDescent="0.3"/>
    <row r="1390" customFormat="1" ht="15" customHeight="1" x14ac:dyDescent="0.3"/>
    <row r="1391" customFormat="1" ht="15" customHeight="1" x14ac:dyDescent="0.3"/>
    <row r="1392" customFormat="1" ht="15" customHeight="1" x14ac:dyDescent="0.3"/>
    <row r="1393" customFormat="1" ht="15" customHeight="1" x14ac:dyDescent="0.3"/>
    <row r="1394" customFormat="1" ht="15" customHeight="1" x14ac:dyDescent="0.3"/>
    <row r="1395" customFormat="1" ht="15" customHeight="1" x14ac:dyDescent="0.3"/>
    <row r="1396" customFormat="1" ht="15" customHeight="1" x14ac:dyDescent="0.3"/>
    <row r="1397" customFormat="1" ht="15" customHeight="1" x14ac:dyDescent="0.3"/>
    <row r="1398" customFormat="1" ht="15" customHeight="1" x14ac:dyDescent="0.3"/>
    <row r="1399" customFormat="1" ht="15" customHeight="1" x14ac:dyDescent="0.3"/>
    <row r="1400" customFormat="1" ht="15" customHeight="1" x14ac:dyDescent="0.3"/>
    <row r="1401" customFormat="1" ht="15" customHeight="1" x14ac:dyDescent="0.3"/>
    <row r="1402" customFormat="1" ht="15" customHeight="1" x14ac:dyDescent="0.3"/>
    <row r="1403" customFormat="1" ht="15" customHeight="1" x14ac:dyDescent="0.3"/>
    <row r="1404" customFormat="1" ht="15" customHeight="1" x14ac:dyDescent="0.3"/>
    <row r="1405" customFormat="1" ht="15" customHeight="1" x14ac:dyDescent="0.3"/>
    <row r="1406" customFormat="1" ht="15" customHeight="1" x14ac:dyDescent="0.3"/>
    <row r="1407" customFormat="1" ht="15" customHeight="1" x14ac:dyDescent="0.3"/>
    <row r="1408" customFormat="1" ht="15" customHeight="1" x14ac:dyDescent="0.3"/>
    <row r="1409" customFormat="1" ht="15" customHeight="1" x14ac:dyDescent="0.3"/>
    <row r="1410" customFormat="1" ht="15" customHeight="1" x14ac:dyDescent="0.3"/>
    <row r="1411" customFormat="1" ht="15" customHeight="1" x14ac:dyDescent="0.3"/>
    <row r="1412" customFormat="1" ht="15" customHeight="1" x14ac:dyDescent="0.3"/>
    <row r="1413" customFormat="1" ht="15" customHeight="1" x14ac:dyDescent="0.3"/>
    <row r="1414" customFormat="1" ht="15" customHeight="1" x14ac:dyDescent="0.3"/>
    <row r="1415" customFormat="1" ht="15" customHeight="1" x14ac:dyDescent="0.3"/>
    <row r="1416" customFormat="1" ht="15" customHeight="1" x14ac:dyDescent="0.3"/>
    <row r="1417" customFormat="1" ht="15" customHeight="1" x14ac:dyDescent="0.3"/>
    <row r="1418" customFormat="1" ht="15" customHeight="1" x14ac:dyDescent="0.3"/>
    <row r="1419" customFormat="1" ht="15" customHeight="1" x14ac:dyDescent="0.3"/>
    <row r="1420" customFormat="1" ht="15" customHeight="1" x14ac:dyDescent="0.3"/>
    <row r="1421" customFormat="1" ht="15" customHeight="1" x14ac:dyDescent="0.3"/>
    <row r="1422" customFormat="1" ht="15" customHeight="1" x14ac:dyDescent="0.3"/>
    <row r="1423" customFormat="1" ht="15" customHeight="1" x14ac:dyDescent="0.3"/>
    <row r="1424" customFormat="1" ht="15" customHeight="1" x14ac:dyDescent="0.3"/>
    <row r="1425" customFormat="1" ht="15" customHeight="1" x14ac:dyDescent="0.3"/>
    <row r="1426" customFormat="1" ht="15" customHeight="1" x14ac:dyDescent="0.3"/>
    <row r="1427" customFormat="1" ht="15" customHeight="1" x14ac:dyDescent="0.3"/>
    <row r="1428" customFormat="1" ht="15" customHeight="1" x14ac:dyDescent="0.3"/>
    <row r="1429" customFormat="1" ht="15" customHeight="1" x14ac:dyDescent="0.3"/>
    <row r="1430" customFormat="1" ht="15" customHeight="1" x14ac:dyDescent="0.3"/>
    <row r="1431" customFormat="1" ht="15" customHeight="1" x14ac:dyDescent="0.3"/>
    <row r="1432" customFormat="1" ht="15" customHeight="1" x14ac:dyDescent="0.3"/>
    <row r="1433" customFormat="1" ht="15" customHeight="1" x14ac:dyDescent="0.3"/>
    <row r="1434" customFormat="1" ht="15" customHeight="1" x14ac:dyDescent="0.3"/>
    <row r="1435" customFormat="1" ht="15" customHeight="1" x14ac:dyDescent="0.3"/>
    <row r="1436" customFormat="1" ht="15" customHeight="1" x14ac:dyDescent="0.3"/>
    <row r="1437" customFormat="1" ht="15" customHeight="1" x14ac:dyDescent="0.3"/>
    <row r="1438" customFormat="1" ht="15" customHeight="1" x14ac:dyDescent="0.3"/>
    <row r="1439" customFormat="1" ht="15" customHeight="1" x14ac:dyDescent="0.3"/>
    <row r="1440" customFormat="1" ht="15" customHeight="1" x14ac:dyDescent="0.3"/>
    <row r="1441" customFormat="1" ht="15" customHeight="1" x14ac:dyDescent="0.3"/>
    <row r="1442" customFormat="1" ht="15" customHeight="1" x14ac:dyDescent="0.3"/>
    <row r="1443" customFormat="1" ht="15" customHeight="1" x14ac:dyDescent="0.3"/>
    <row r="1444" customFormat="1" ht="15" customHeight="1" x14ac:dyDescent="0.3"/>
    <row r="1445" customFormat="1" ht="15" customHeight="1" x14ac:dyDescent="0.3"/>
    <row r="1446" customFormat="1" ht="15" customHeight="1" x14ac:dyDescent="0.3"/>
    <row r="1447" customFormat="1" ht="15" customHeight="1" x14ac:dyDescent="0.3"/>
    <row r="1448" customFormat="1" ht="15" customHeight="1" x14ac:dyDescent="0.3"/>
    <row r="1449" customFormat="1" ht="15" customHeight="1" x14ac:dyDescent="0.3"/>
    <row r="1450" customFormat="1" ht="15" customHeight="1" x14ac:dyDescent="0.3"/>
    <row r="1451" customFormat="1" ht="15" customHeight="1" x14ac:dyDescent="0.3"/>
    <row r="1452" customFormat="1" ht="15" customHeight="1" x14ac:dyDescent="0.3"/>
    <row r="1453" customFormat="1" ht="15" customHeight="1" x14ac:dyDescent="0.3"/>
    <row r="1454" customFormat="1" ht="15" customHeight="1" x14ac:dyDescent="0.3"/>
    <row r="1455" customFormat="1" ht="15" customHeight="1" x14ac:dyDescent="0.3"/>
    <row r="1456" customFormat="1" ht="15" customHeight="1" x14ac:dyDescent="0.3"/>
    <row r="1457" customFormat="1" ht="15" customHeight="1" x14ac:dyDescent="0.3"/>
    <row r="1458" customFormat="1" ht="15" customHeight="1" x14ac:dyDescent="0.3"/>
    <row r="1459" customFormat="1" ht="15" customHeight="1" x14ac:dyDescent="0.3"/>
    <row r="1460" customFormat="1" ht="15" customHeight="1" x14ac:dyDescent="0.3"/>
    <row r="1461" customFormat="1" ht="15" customHeight="1" x14ac:dyDescent="0.3"/>
    <row r="1462" customFormat="1" ht="15" customHeight="1" x14ac:dyDescent="0.3"/>
    <row r="1463" customFormat="1" ht="15" customHeight="1" x14ac:dyDescent="0.3"/>
    <row r="1464" customFormat="1" ht="15" customHeight="1" x14ac:dyDescent="0.3"/>
    <row r="1465" customFormat="1" ht="15" customHeight="1" x14ac:dyDescent="0.3"/>
    <row r="1466" customFormat="1" ht="15" customHeight="1" x14ac:dyDescent="0.3"/>
    <row r="1467" customFormat="1" ht="15" customHeight="1" x14ac:dyDescent="0.3"/>
    <row r="1468" customFormat="1" ht="15" customHeight="1" x14ac:dyDescent="0.3"/>
    <row r="1469" customFormat="1" ht="15" customHeight="1" x14ac:dyDescent="0.3"/>
    <row r="1470" customFormat="1" ht="15" customHeight="1" x14ac:dyDescent="0.3"/>
    <row r="1471" customFormat="1" ht="15" customHeight="1" x14ac:dyDescent="0.3"/>
    <row r="1472" customFormat="1" ht="15" customHeight="1" x14ac:dyDescent="0.3"/>
    <row r="1473" customFormat="1" ht="15" customHeight="1" x14ac:dyDescent="0.3"/>
    <row r="1474" customFormat="1" ht="15" customHeight="1" x14ac:dyDescent="0.3"/>
    <row r="1475" customFormat="1" ht="15" customHeight="1" x14ac:dyDescent="0.3"/>
    <row r="1476" customFormat="1" ht="15" customHeight="1" x14ac:dyDescent="0.3"/>
    <row r="1477" customFormat="1" ht="15" customHeight="1" x14ac:dyDescent="0.3"/>
    <row r="1478" customFormat="1" ht="15" customHeight="1" x14ac:dyDescent="0.3"/>
    <row r="1479" customFormat="1" ht="15" customHeight="1" x14ac:dyDescent="0.3"/>
    <row r="1480" customFormat="1" ht="15" customHeight="1" x14ac:dyDescent="0.3"/>
    <row r="1481" customFormat="1" ht="15" customHeight="1" x14ac:dyDescent="0.3"/>
    <row r="1482" customFormat="1" ht="15" customHeight="1" x14ac:dyDescent="0.3"/>
    <row r="1483" customFormat="1" ht="15" customHeight="1" x14ac:dyDescent="0.3"/>
    <row r="1484" customFormat="1" ht="15" customHeight="1" x14ac:dyDescent="0.3"/>
    <row r="1485" customFormat="1" ht="15" customHeight="1" x14ac:dyDescent="0.3"/>
    <row r="1486" customFormat="1" ht="15" customHeight="1" x14ac:dyDescent="0.3"/>
    <row r="1487" customFormat="1" ht="15" customHeight="1" x14ac:dyDescent="0.3"/>
    <row r="1488" customFormat="1" ht="15" customHeight="1" x14ac:dyDescent="0.3"/>
    <row r="1489" customFormat="1" ht="15" customHeight="1" x14ac:dyDescent="0.3"/>
    <row r="1490" customFormat="1" ht="15" customHeight="1" x14ac:dyDescent="0.3"/>
    <row r="1491" customFormat="1" ht="15" customHeight="1" x14ac:dyDescent="0.3"/>
    <row r="1492" customFormat="1" ht="15" customHeight="1" x14ac:dyDescent="0.3"/>
    <row r="1493" customFormat="1" ht="15" customHeight="1" x14ac:dyDescent="0.3"/>
    <row r="1494" customFormat="1" ht="15" customHeight="1" x14ac:dyDescent="0.3"/>
    <row r="1495" customFormat="1" ht="15" customHeight="1" x14ac:dyDescent="0.3"/>
    <row r="1496" customFormat="1" ht="15" customHeight="1" x14ac:dyDescent="0.3"/>
    <row r="1497" customFormat="1" ht="15" customHeight="1" x14ac:dyDescent="0.3"/>
    <row r="1498" customFormat="1" ht="15" customHeight="1" x14ac:dyDescent="0.3"/>
    <row r="1499" customFormat="1" ht="15" customHeight="1" x14ac:dyDescent="0.3"/>
    <row r="1500" customFormat="1" ht="15" customHeight="1" x14ac:dyDescent="0.3"/>
    <row r="1501" customFormat="1" ht="15" customHeight="1" x14ac:dyDescent="0.3"/>
    <row r="1502" customFormat="1" ht="15" customHeight="1" x14ac:dyDescent="0.3"/>
    <row r="1503" customFormat="1" ht="15" customHeight="1" x14ac:dyDescent="0.3"/>
    <row r="1504" customFormat="1" ht="15" customHeight="1" x14ac:dyDescent="0.3"/>
    <row r="1505" customFormat="1" ht="15" customHeight="1" x14ac:dyDescent="0.3"/>
    <row r="1506" customFormat="1" ht="15" customHeight="1" x14ac:dyDescent="0.3"/>
    <row r="1507" customFormat="1" ht="15" customHeight="1" x14ac:dyDescent="0.3"/>
    <row r="1508" customFormat="1" ht="15" customHeight="1" x14ac:dyDescent="0.3"/>
    <row r="1509" customFormat="1" ht="15" customHeight="1" x14ac:dyDescent="0.3"/>
    <row r="1510" customFormat="1" ht="15" customHeight="1" x14ac:dyDescent="0.3"/>
    <row r="1511" customFormat="1" ht="15" customHeight="1" x14ac:dyDescent="0.3"/>
    <row r="1512" customFormat="1" ht="15" customHeight="1" x14ac:dyDescent="0.3"/>
    <row r="1513" customFormat="1" ht="15" customHeight="1" x14ac:dyDescent="0.3"/>
    <row r="1514" customFormat="1" ht="15" customHeight="1" x14ac:dyDescent="0.3"/>
    <row r="1515" customFormat="1" ht="15" customHeight="1" x14ac:dyDescent="0.3"/>
    <row r="1516" customFormat="1" ht="15" customHeight="1" x14ac:dyDescent="0.3"/>
    <row r="1517" customFormat="1" ht="15" customHeight="1" x14ac:dyDescent="0.3"/>
    <row r="1518" customFormat="1" ht="15" customHeight="1" x14ac:dyDescent="0.3"/>
    <row r="1519" customFormat="1" ht="15" customHeight="1" x14ac:dyDescent="0.3"/>
    <row r="1520" customFormat="1" ht="15" customHeight="1" x14ac:dyDescent="0.3"/>
    <row r="1521" customFormat="1" ht="15" customHeight="1" x14ac:dyDescent="0.3"/>
    <row r="1522" customFormat="1" ht="15" customHeight="1" x14ac:dyDescent="0.3"/>
    <row r="1523" customFormat="1" ht="15" customHeight="1" x14ac:dyDescent="0.3"/>
    <row r="1524" customFormat="1" ht="15" customHeight="1" x14ac:dyDescent="0.3"/>
    <row r="1525" customFormat="1" ht="15" customHeight="1" x14ac:dyDescent="0.3"/>
    <row r="1526" customFormat="1" ht="15" customHeight="1" x14ac:dyDescent="0.3"/>
    <row r="1527" customFormat="1" ht="15" customHeight="1" x14ac:dyDescent="0.3"/>
    <row r="1528" customFormat="1" ht="15" customHeight="1" x14ac:dyDescent="0.3"/>
    <row r="1529" customFormat="1" ht="15" customHeight="1" x14ac:dyDescent="0.3"/>
    <row r="1530" customFormat="1" ht="15" customHeight="1" x14ac:dyDescent="0.3"/>
    <row r="1531" customFormat="1" ht="15" customHeight="1" x14ac:dyDescent="0.3"/>
    <row r="1532" customFormat="1" ht="15" customHeight="1" x14ac:dyDescent="0.3"/>
    <row r="1533" customFormat="1" ht="15" customHeight="1" x14ac:dyDescent="0.3"/>
    <row r="1534" customFormat="1" ht="15" customHeight="1" x14ac:dyDescent="0.3"/>
    <row r="1535" customFormat="1" ht="15" customHeight="1" x14ac:dyDescent="0.3"/>
    <row r="1536" customFormat="1" ht="15" customHeight="1" x14ac:dyDescent="0.3"/>
    <row r="1537" customFormat="1" ht="15" customHeight="1" x14ac:dyDescent="0.3"/>
    <row r="1538" customFormat="1" ht="15" customHeight="1" x14ac:dyDescent="0.3"/>
    <row r="1539" customFormat="1" ht="15" customHeight="1" x14ac:dyDescent="0.3"/>
    <row r="1540" customFormat="1" ht="15" customHeight="1" x14ac:dyDescent="0.3"/>
    <row r="1541" customFormat="1" ht="15" customHeight="1" x14ac:dyDescent="0.3"/>
    <row r="1542" customFormat="1" ht="15" customHeight="1" x14ac:dyDescent="0.3"/>
    <row r="1543" customFormat="1" ht="15" customHeight="1" x14ac:dyDescent="0.3"/>
    <row r="1544" customFormat="1" ht="15" customHeight="1" x14ac:dyDescent="0.3"/>
    <row r="1545" customFormat="1" ht="15" customHeight="1" x14ac:dyDescent="0.3"/>
    <row r="1546" customFormat="1" ht="15" customHeight="1" x14ac:dyDescent="0.3"/>
    <row r="1547" customFormat="1" ht="15" customHeight="1" x14ac:dyDescent="0.3"/>
    <row r="1548" customFormat="1" ht="15" customHeight="1" x14ac:dyDescent="0.3"/>
    <row r="1549" customFormat="1" ht="15" customHeight="1" x14ac:dyDescent="0.3"/>
    <row r="1550" customFormat="1" ht="15" customHeight="1" x14ac:dyDescent="0.3"/>
    <row r="1551" customFormat="1" ht="15" customHeight="1" x14ac:dyDescent="0.3"/>
    <row r="1552" customFormat="1" ht="15" customHeight="1" x14ac:dyDescent="0.3"/>
    <row r="1553" customFormat="1" ht="15" customHeight="1" x14ac:dyDescent="0.3"/>
    <row r="1554" customFormat="1" ht="15" customHeight="1" x14ac:dyDescent="0.3"/>
    <row r="1555" customFormat="1" ht="15" customHeight="1" x14ac:dyDescent="0.3"/>
    <row r="1556" customFormat="1" ht="15" customHeight="1" x14ac:dyDescent="0.3"/>
    <row r="1557" customFormat="1" ht="15" customHeight="1" x14ac:dyDescent="0.3"/>
    <row r="1558" customFormat="1" ht="15" customHeight="1" x14ac:dyDescent="0.3"/>
    <row r="1559" customFormat="1" ht="15" customHeight="1" x14ac:dyDescent="0.3"/>
    <row r="1560" customFormat="1" ht="15" customHeight="1" x14ac:dyDescent="0.3"/>
    <row r="1561" customFormat="1" ht="15" customHeight="1" x14ac:dyDescent="0.3"/>
    <row r="1562" customFormat="1" ht="15" customHeight="1" x14ac:dyDescent="0.3"/>
    <row r="1563" customFormat="1" ht="15" customHeight="1" x14ac:dyDescent="0.3"/>
    <row r="1564" customFormat="1" ht="15" customHeight="1" x14ac:dyDescent="0.3"/>
    <row r="1565" customFormat="1" ht="15" customHeight="1" x14ac:dyDescent="0.3"/>
    <row r="1566" customFormat="1" ht="15" customHeight="1" x14ac:dyDescent="0.3"/>
    <row r="1567" customFormat="1" ht="15" customHeight="1" x14ac:dyDescent="0.3"/>
    <row r="1568" customFormat="1" ht="15" customHeight="1" x14ac:dyDescent="0.3"/>
    <row r="1569" customFormat="1" ht="15" customHeight="1" x14ac:dyDescent="0.3"/>
    <row r="1570" customFormat="1" ht="15" customHeight="1" x14ac:dyDescent="0.3"/>
    <row r="1571" customFormat="1" ht="15" customHeight="1" x14ac:dyDescent="0.3"/>
    <row r="1572" customFormat="1" ht="15" customHeight="1" x14ac:dyDescent="0.3"/>
    <row r="1573" customFormat="1" ht="15" customHeight="1" x14ac:dyDescent="0.3"/>
    <row r="1574" customFormat="1" ht="15" customHeight="1" x14ac:dyDescent="0.3"/>
    <row r="1575" customFormat="1" ht="15" customHeight="1" x14ac:dyDescent="0.3"/>
    <row r="1576" customFormat="1" ht="15" customHeight="1" x14ac:dyDescent="0.3"/>
    <row r="1577" customFormat="1" ht="15" customHeight="1" x14ac:dyDescent="0.3"/>
    <row r="1578" customFormat="1" ht="15" customHeight="1" x14ac:dyDescent="0.3"/>
    <row r="1579" customFormat="1" ht="15" customHeight="1" x14ac:dyDescent="0.3"/>
    <row r="1580" customFormat="1" ht="15" customHeight="1" x14ac:dyDescent="0.3"/>
    <row r="1581" customFormat="1" ht="15" customHeight="1" x14ac:dyDescent="0.3"/>
    <row r="1582" customFormat="1" ht="15" customHeight="1" x14ac:dyDescent="0.3"/>
    <row r="1583" customFormat="1" ht="15" customHeight="1" x14ac:dyDescent="0.3"/>
    <row r="1584" customFormat="1" ht="15" customHeight="1" x14ac:dyDescent="0.3"/>
    <row r="1585" customFormat="1" ht="15" customHeight="1" x14ac:dyDescent="0.3"/>
    <row r="1586" customFormat="1" ht="15" customHeight="1" x14ac:dyDescent="0.3"/>
    <row r="1587" customFormat="1" ht="15" customHeight="1" x14ac:dyDescent="0.3"/>
    <row r="1588" customFormat="1" ht="15" customHeight="1" x14ac:dyDescent="0.3"/>
    <row r="1589" customFormat="1" ht="15" customHeight="1" x14ac:dyDescent="0.3"/>
    <row r="1590" customFormat="1" ht="15" customHeight="1" x14ac:dyDescent="0.3"/>
    <row r="1591" customFormat="1" ht="15" customHeight="1" x14ac:dyDescent="0.3"/>
    <row r="1592" customFormat="1" ht="15" customHeight="1" x14ac:dyDescent="0.3"/>
    <row r="1593" customFormat="1" ht="15" customHeight="1" x14ac:dyDescent="0.3"/>
    <row r="1594" customFormat="1" ht="15" customHeight="1" x14ac:dyDescent="0.3"/>
    <row r="1595" customFormat="1" ht="15" customHeight="1" x14ac:dyDescent="0.3"/>
    <row r="1596" customFormat="1" ht="15" customHeight="1" x14ac:dyDescent="0.3"/>
    <row r="1597" customFormat="1" ht="15" customHeight="1" x14ac:dyDescent="0.3"/>
    <row r="1598" customFormat="1" ht="15" customHeight="1" x14ac:dyDescent="0.3"/>
    <row r="1599" customFormat="1" ht="15" customHeight="1" x14ac:dyDescent="0.3"/>
    <row r="1600" customFormat="1" ht="15" customHeight="1" x14ac:dyDescent="0.3"/>
    <row r="1601" customFormat="1" ht="15" customHeight="1" x14ac:dyDescent="0.3"/>
    <row r="1602" customFormat="1" ht="15" customHeight="1" x14ac:dyDescent="0.3"/>
    <row r="1603" customFormat="1" ht="15" customHeight="1" x14ac:dyDescent="0.3"/>
    <row r="1604" customFormat="1" ht="15" customHeight="1" x14ac:dyDescent="0.3"/>
    <row r="1605" customFormat="1" ht="15" customHeight="1" x14ac:dyDescent="0.3"/>
    <row r="1606" customFormat="1" ht="15" customHeight="1" x14ac:dyDescent="0.3"/>
    <row r="1607" customFormat="1" ht="15" customHeight="1" x14ac:dyDescent="0.3"/>
    <row r="1608" customFormat="1" ht="15" customHeight="1" x14ac:dyDescent="0.3"/>
    <row r="1609" customFormat="1" ht="15" customHeight="1" x14ac:dyDescent="0.3"/>
    <row r="1610" customFormat="1" ht="15" customHeight="1" x14ac:dyDescent="0.3"/>
    <row r="1611" customFormat="1" ht="15" customHeight="1" x14ac:dyDescent="0.3"/>
    <row r="1612" customFormat="1" ht="15" customHeight="1" x14ac:dyDescent="0.3"/>
    <row r="1613" customFormat="1" ht="15" customHeight="1" x14ac:dyDescent="0.3"/>
    <row r="1614" customFormat="1" ht="15" customHeight="1" x14ac:dyDescent="0.3"/>
    <row r="1615" customFormat="1" ht="15" customHeight="1" x14ac:dyDescent="0.3"/>
    <row r="1616" customFormat="1" ht="15" customHeight="1" x14ac:dyDescent="0.3"/>
    <row r="1617" customFormat="1" ht="15" customHeight="1" x14ac:dyDescent="0.3"/>
    <row r="1618" customFormat="1" ht="15" customHeight="1" x14ac:dyDescent="0.3"/>
    <row r="1619" customFormat="1" ht="15" customHeight="1" x14ac:dyDescent="0.3"/>
    <row r="1620" customFormat="1" ht="15" customHeight="1" x14ac:dyDescent="0.3"/>
    <row r="1621" customFormat="1" ht="15" customHeight="1" x14ac:dyDescent="0.3"/>
    <row r="1622" customFormat="1" ht="15" customHeight="1" x14ac:dyDescent="0.3"/>
    <row r="1623" customFormat="1" ht="15" customHeight="1" x14ac:dyDescent="0.3"/>
    <row r="1624" customFormat="1" ht="15" customHeight="1" x14ac:dyDescent="0.3"/>
    <row r="1625" customFormat="1" ht="15" customHeight="1" x14ac:dyDescent="0.3"/>
    <row r="1626" customFormat="1" ht="15" customHeight="1" x14ac:dyDescent="0.3"/>
    <row r="1627" customFormat="1" ht="15" customHeight="1" x14ac:dyDescent="0.3"/>
    <row r="1628" customFormat="1" ht="15" customHeight="1" x14ac:dyDescent="0.3"/>
    <row r="1629" customFormat="1" ht="15" customHeight="1" x14ac:dyDescent="0.3"/>
    <row r="1630" customFormat="1" ht="15" customHeight="1" x14ac:dyDescent="0.3"/>
    <row r="1631" customFormat="1" ht="15" customHeight="1" x14ac:dyDescent="0.3"/>
    <row r="1632" customFormat="1" ht="15" customHeight="1" x14ac:dyDescent="0.3"/>
    <row r="1633" customFormat="1" ht="15" customHeight="1" x14ac:dyDescent="0.3"/>
    <row r="1634" customFormat="1" ht="15" customHeight="1" x14ac:dyDescent="0.3"/>
    <row r="1635" customFormat="1" ht="15" customHeight="1" x14ac:dyDescent="0.3"/>
    <row r="1636" customFormat="1" ht="15" customHeight="1" x14ac:dyDescent="0.3"/>
    <row r="1637" customFormat="1" ht="15" customHeight="1" x14ac:dyDescent="0.3"/>
    <row r="1638" customFormat="1" ht="15" customHeight="1" x14ac:dyDescent="0.3"/>
    <row r="1639" customFormat="1" ht="15" customHeight="1" x14ac:dyDescent="0.3"/>
    <row r="1640" customFormat="1" ht="15" customHeight="1" x14ac:dyDescent="0.3"/>
    <row r="1641" customFormat="1" ht="15" customHeight="1" x14ac:dyDescent="0.3"/>
    <row r="1642" customFormat="1" ht="15" customHeight="1" x14ac:dyDescent="0.3"/>
    <row r="1643" customFormat="1" ht="15" customHeight="1" x14ac:dyDescent="0.3"/>
    <row r="1644" customFormat="1" ht="15" customHeight="1" x14ac:dyDescent="0.3"/>
    <row r="1645" customFormat="1" ht="15" customHeight="1" x14ac:dyDescent="0.3"/>
    <row r="1646" customFormat="1" ht="15" customHeight="1" x14ac:dyDescent="0.3"/>
    <row r="1647" customFormat="1" ht="15" customHeight="1" x14ac:dyDescent="0.3"/>
    <row r="1648" customFormat="1" ht="15" customHeight="1" x14ac:dyDescent="0.3"/>
    <row r="1649" customFormat="1" ht="15" customHeight="1" x14ac:dyDescent="0.3"/>
    <row r="1650" customFormat="1" ht="15" customHeight="1" x14ac:dyDescent="0.3"/>
    <row r="1651" customFormat="1" ht="15" customHeight="1" x14ac:dyDescent="0.3"/>
    <row r="1652" customFormat="1" ht="15" customHeight="1" x14ac:dyDescent="0.3"/>
    <row r="1653" customFormat="1" ht="15" customHeight="1" x14ac:dyDescent="0.3"/>
    <row r="1654" customFormat="1" ht="15" customHeight="1" x14ac:dyDescent="0.3"/>
    <row r="1655" customFormat="1" ht="15" customHeight="1" x14ac:dyDescent="0.3"/>
    <row r="1656" customFormat="1" ht="15" customHeight="1" x14ac:dyDescent="0.3"/>
    <row r="1657" customFormat="1" ht="15" customHeight="1" x14ac:dyDescent="0.3"/>
    <row r="1658" customFormat="1" ht="15" customHeight="1" x14ac:dyDescent="0.3"/>
    <row r="1659" customFormat="1" ht="15" customHeight="1" x14ac:dyDescent="0.3"/>
    <row r="1660" customFormat="1" ht="15" customHeight="1" x14ac:dyDescent="0.3"/>
    <row r="1661" customFormat="1" ht="15" customHeight="1" x14ac:dyDescent="0.3"/>
    <row r="1662" customFormat="1" ht="15" customHeight="1" x14ac:dyDescent="0.3"/>
    <row r="1663" customFormat="1" ht="15" customHeight="1" x14ac:dyDescent="0.3"/>
    <row r="1664" customFormat="1" ht="15" customHeight="1" x14ac:dyDescent="0.3"/>
    <row r="1665" customFormat="1" ht="15" customHeight="1" x14ac:dyDescent="0.3"/>
    <row r="1666" customFormat="1" ht="15" customHeight="1" x14ac:dyDescent="0.3"/>
    <row r="1667" customFormat="1" ht="15" customHeight="1" x14ac:dyDescent="0.3"/>
    <row r="1668" customFormat="1" ht="15" customHeight="1" x14ac:dyDescent="0.3"/>
    <row r="1669" customFormat="1" ht="15" customHeight="1" x14ac:dyDescent="0.3"/>
    <row r="1670" customFormat="1" ht="15" customHeight="1" x14ac:dyDescent="0.3"/>
    <row r="1671" customFormat="1" ht="15" customHeight="1" x14ac:dyDescent="0.3"/>
    <row r="1672" customFormat="1" ht="15" customHeight="1" x14ac:dyDescent="0.3"/>
    <row r="1673" customFormat="1" ht="15" customHeight="1" x14ac:dyDescent="0.3"/>
    <row r="1674" customFormat="1" ht="15" customHeight="1" x14ac:dyDescent="0.3"/>
    <row r="1675" customFormat="1" ht="15" customHeight="1" x14ac:dyDescent="0.3"/>
    <row r="1676" customFormat="1" ht="15" customHeight="1" x14ac:dyDescent="0.3"/>
    <row r="1677" customFormat="1" ht="15" customHeight="1" x14ac:dyDescent="0.3"/>
    <row r="1678" customFormat="1" ht="15" customHeight="1" x14ac:dyDescent="0.3"/>
    <row r="1679" customFormat="1" ht="15" customHeight="1" x14ac:dyDescent="0.3"/>
    <row r="1680" customFormat="1" ht="15" customHeight="1" x14ac:dyDescent="0.3"/>
    <row r="1681" customFormat="1" ht="15" customHeight="1" x14ac:dyDescent="0.3"/>
    <row r="1682" customFormat="1" ht="15" customHeight="1" x14ac:dyDescent="0.3"/>
    <row r="1683" customFormat="1" ht="15" customHeight="1" x14ac:dyDescent="0.3"/>
    <row r="1684" customFormat="1" ht="15" customHeight="1" x14ac:dyDescent="0.3"/>
    <row r="1685" customFormat="1" ht="15" customHeight="1" x14ac:dyDescent="0.3"/>
    <row r="1686" customFormat="1" ht="15" customHeight="1" x14ac:dyDescent="0.3"/>
    <row r="1687" customFormat="1" ht="15" customHeight="1" x14ac:dyDescent="0.3"/>
    <row r="1688" customFormat="1" ht="15" customHeight="1" x14ac:dyDescent="0.3"/>
    <row r="1689" customFormat="1" ht="15" customHeight="1" x14ac:dyDescent="0.3"/>
    <row r="1690" customFormat="1" ht="15" customHeight="1" x14ac:dyDescent="0.3"/>
    <row r="1691" customFormat="1" ht="15" customHeight="1" x14ac:dyDescent="0.3"/>
    <row r="1692" customFormat="1" ht="15" customHeight="1" x14ac:dyDescent="0.3"/>
    <row r="1693" customFormat="1" ht="15" customHeight="1" x14ac:dyDescent="0.3"/>
    <row r="1694" customFormat="1" ht="15" customHeight="1" x14ac:dyDescent="0.3"/>
    <row r="1695" customFormat="1" ht="15" customHeight="1" x14ac:dyDescent="0.3"/>
    <row r="1696" customFormat="1" ht="15" customHeight="1" x14ac:dyDescent="0.3"/>
    <row r="1697" customFormat="1" ht="15" customHeight="1" x14ac:dyDescent="0.3"/>
    <row r="1698" customFormat="1" ht="15" customHeight="1" x14ac:dyDescent="0.3"/>
    <row r="1699" customFormat="1" ht="15" customHeight="1" x14ac:dyDescent="0.3"/>
    <row r="1700" customFormat="1" ht="15" customHeight="1" x14ac:dyDescent="0.3"/>
    <row r="1701" customFormat="1" ht="15" customHeight="1" x14ac:dyDescent="0.3"/>
    <row r="1702" customFormat="1" ht="15" customHeight="1" x14ac:dyDescent="0.3"/>
    <row r="1703" customFormat="1" ht="15" customHeight="1" x14ac:dyDescent="0.3"/>
    <row r="1704" customFormat="1" ht="15" customHeight="1" x14ac:dyDescent="0.3"/>
    <row r="1705" customFormat="1" ht="15" customHeight="1" x14ac:dyDescent="0.3"/>
    <row r="1706" customFormat="1" ht="15" customHeight="1" x14ac:dyDescent="0.3"/>
    <row r="1707" customFormat="1" ht="15" customHeight="1" x14ac:dyDescent="0.3"/>
    <row r="1708" customFormat="1" ht="15" customHeight="1" x14ac:dyDescent="0.3"/>
    <row r="1709" customFormat="1" ht="15" customHeight="1" x14ac:dyDescent="0.3"/>
    <row r="1710" customFormat="1" ht="15" customHeight="1" x14ac:dyDescent="0.3"/>
    <row r="1711" customFormat="1" ht="15" customHeight="1" x14ac:dyDescent="0.3"/>
    <row r="1712" customFormat="1" ht="15" customHeight="1" x14ac:dyDescent="0.3"/>
    <row r="1713" customFormat="1" ht="15" customHeight="1" x14ac:dyDescent="0.3"/>
    <row r="1714" customFormat="1" ht="15" customHeight="1" x14ac:dyDescent="0.3"/>
    <row r="1715" customFormat="1" ht="15" customHeight="1" x14ac:dyDescent="0.3"/>
    <row r="1716" customFormat="1" ht="15" customHeight="1" x14ac:dyDescent="0.3"/>
    <row r="1717" customFormat="1" ht="15" customHeight="1" x14ac:dyDescent="0.3"/>
    <row r="1718" customFormat="1" ht="15" customHeight="1" x14ac:dyDescent="0.3"/>
    <row r="1719" customFormat="1" ht="15" customHeight="1" x14ac:dyDescent="0.3"/>
    <row r="1720" customFormat="1" ht="15" customHeight="1" x14ac:dyDescent="0.3"/>
    <row r="1721" customFormat="1" ht="15" customHeight="1" x14ac:dyDescent="0.3"/>
    <row r="1722" customFormat="1" ht="15" customHeight="1" x14ac:dyDescent="0.3"/>
    <row r="1723" customFormat="1" ht="15" customHeight="1" x14ac:dyDescent="0.3"/>
    <row r="1724" customFormat="1" ht="15" customHeight="1" x14ac:dyDescent="0.3"/>
    <row r="1725" customFormat="1" ht="15" customHeight="1" x14ac:dyDescent="0.3"/>
    <row r="1726" customFormat="1" ht="15" customHeight="1" x14ac:dyDescent="0.3"/>
    <row r="1727" customFormat="1" ht="15" customHeight="1" x14ac:dyDescent="0.3"/>
    <row r="1728" customFormat="1" ht="15" customHeight="1" x14ac:dyDescent="0.3"/>
    <row r="1729" customFormat="1" ht="15" customHeight="1" x14ac:dyDescent="0.3"/>
    <row r="1730" customFormat="1" ht="15" customHeight="1" x14ac:dyDescent="0.3"/>
    <row r="1731" customFormat="1" ht="15" customHeight="1" x14ac:dyDescent="0.3"/>
    <row r="1732" customFormat="1" ht="15" customHeight="1" x14ac:dyDescent="0.3"/>
    <row r="1733" customFormat="1" ht="15" customHeight="1" x14ac:dyDescent="0.3"/>
    <row r="1734" customFormat="1" ht="15" customHeight="1" x14ac:dyDescent="0.3"/>
    <row r="1735" customFormat="1" ht="15" customHeight="1" x14ac:dyDescent="0.3"/>
    <row r="1736" customFormat="1" ht="15" customHeight="1" x14ac:dyDescent="0.3"/>
    <row r="1737" customFormat="1" ht="15" customHeight="1" x14ac:dyDescent="0.3"/>
    <row r="1738" customFormat="1" ht="15" customHeight="1" x14ac:dyDescent="0.3"/>
    <row r="1739" customFormat="1" ht="15" customHeight="1" x14ac:dyDescent="0.3"/>
    <row r="1740" customFormat="1" ht="15" customHeight="1" x14ac:dyDescent="0.3"/>
    <row r="1741" customFormat="1" ht="15" customHeight="1" x14ac:dyDescent="0.3"/>
    <row r="1742" customFormat="1" ht="15" customHeight="1" x14ac:dyDescent="0.3"/>
    <row r="1743" customFormat="1" ht="15" customHeight="1" x14ac:dyDescent="0.3"/>
    <row r="1744" customFormat="1" ht="15" customHeight="1" x14ac:dyDescent="0.3"/>
    <row r="1745" customFormat="1" ht="15" customHeight="1" x14ac:dyDescent="0.3"/>
    <row r="1746" customFormat="1" ht="15" customHeight="1" x14ac:dyDescent="0.3"/>
    <row r="1747" customFormat="1" ht="15" customHeight="1" x14ac:dyDescent="0.3"/>
    <row r="1748" customFormat="1" ht="15" customHeight="1" x14ac:dyDescent="0.3"/>
    <row r="1749" customFormat="1" ht="15" customHeight="1" x14ac:dyDescent="0.3"/>
    <row r="1750" customFormat="1" ht="15" customHeight="1" x14ac:dyDescent="0.3"/>
    <row r="1751" customFormat="1" ht="15" customHeight="1" x14ac:dyDescent="0.3"/>
    <row r="1752" customFormat="1" ht="15" customHeight="1" x14ac:dyDescent="0.3"/>
    <row r="1753" customFormat="1" ht="15" customHeight="1" x14ac:dyDescent="0.3"/>
    <row r="1754" customFormat="1" ht="15" customHeight="1" x14ac:dyDescent="0.3"/>
    <row r="1755" customFormat="1" ht="15" customHeight="1" x14ac:dyDescent="0.3"/>
    <row r="1756" customFormat="1" ht="15" customHeight="1" x14ac:dyDescent="0.3"/>
    <row r="1757" customFormat="1" ht="15" customHeight="1" x14ac:dyDescent="0.3"/>
    <row r="1758" customFormat="1" ht="15" customHeight="1" x14ac:dyDescent="0.3"/>
    <row r="1759" customFormat="1" ht="15" customHeight="1" x14ac:dyDescent="0.3"/>
    <row r="1760" customFormat="1" ht="15" customHeight="1" x14ac:dyDescent="0.3"/>
    <row r="1761" customFormat="1" ht="15" customHeight="1" x14ac:dyDescent="0.3"/>
    <row r="1762" customFormat="1" ht="15" customHeight="1" x14ac:dyDescent="0.3"/>
    <row r="1763" customFormat="1" ht="15" customHeight="1" x14ac:dyDescent="0.3"/>
    <row r="1764" customFormat="1" ht="15" customHeight="1" x14ac:dyDescent="0.3"/>
    <row r="1765" customFormat="1" ht="15" customHeight="1" x14ac:dyDescent="0.3"/>
    <row r="1766" customFormat="1" ht="15" customHeight="1" x14ac:dyDescent="0.3"/>
    <row r="1767" customFormat="1" ht="15" customHeight="1" x14ac:dyDescent="0.3"/>
    <row r="1768" customFormat="1" ht="15" customHeight="1" x14ac:dyDescent="0.3"/>
    <row r="1769" customFormat="1" ht="15" customHeight="1" x14ac:dyDescent="0.3"/>
    <row r="1770" customFormat="1" ht="15" customHeight="1" x14ac:dyDescent="0.3"/>
    <row r="1771" customFormat="1" ht="15" customHeight="1" x14ac:dyDescent="0.3"/>
    <row r="1772" customFormat="1" ht="15" customHeight="1" x14ac:dyDescent="0.3"/>
    <row r="1773" customFormat="1" ht="15" customHeight="1" x14ac:dyDescent="0.3"/>
    <row r="1774" customFormat="1" ht="15" customHeight="1" x14ac:dyDescent="0.3"/>
    <row r="1775" customFormat="1" ht="15" customHeight="1" x14ac:dyDescent="0.3"/>
    <row r="1776" customFormat="1" ht="15" customHeight="1" x14ac:dyDescent="0.3"/>
    <row r="1777" customFormat="1" ht="15" customHeight="1" x14ac:dyDescent="0.3"/>
    <row r="1778" customFormat="1" ht="15" customHeight="1" x14ac:dyDescent="0.3"/>
    <row r="1779" customFormat="1" ht="15" customHeight="1" x14ac:dyDescent="0.3"/>
    <row r="1780" customFormat="1" ht="15" customHeight="1" x14ac:dyDescent="0.3"/>
    <row r="1781" customFormat="1" ht="15" customHeight="1" x14ac:dyDescent="0.3"/>
    <row r="1782" customFormat="1" ht="15" customHeight="1" x14ac:dyDescent="0.3"/>
    <row r="1783" customFormat="1" ht="15" customHeight="1" x14ac:dyDescent="0.3"/>
    <row r="1784" customFormat="1" ht="15" customHeight="1" x14ac:dyDescent="0.3"/>
    <row r="1785" customFormat="1" ht="15" customHeight="1" x14ac:dyDescent="0.3"/>
    <row r="1786" customFormat="1" ht="15" customHeight="1" x14ac:dyDescent="0.3"/>
    <row r="1787" customFormat="1" ht="15" customHeight="1" x14ac:dyDescent="0.3"/>
    <row r="1788" customFormat="1" ht="15" customHeight="1" x14ac:dyDescent="0.3"/>
    <row r="1789" customFormat="1" ht="15" customHeight="1" x14ac:dyDescent="0.3"/>
    <row r="1790" customFormat="1" ht="15" customHeight="1" x14ac:dyDescent="0.3"/>
    <row r="1791" customFormat="1" ht="15" customHeight="1" x14ac:dyDescent="0.3"/>
    <row r="1792" customFormat="1" ht="15" customHeight="1" x14ac:dyDescent="0.3"/>
    <row r="1793" customFormat="1" ht="15" customHeight="1" x14ac:dyDescent="0.3"/>
    <row r="1794" customFormat="1" ht="15" customHeight="1" x14ac:dyDescent="0.3"/>
    <row r="1795" customFormat="1" ht="15" customHeight="1" x14ac:dyDescent="0.3"/>
    <row r="1796" customFormat="1" ht="15" customHeight="1" x14ac:dyDescent="0.3"/>
    <row r="1797" customFormat="1" ht="15" customHeight="1" x14ac:dyDescent="0.3"/>
    <row r="1798" customFormat="1" ht="15" customHeight="1" x14ac:dyDescent="0.3"/>
    <row r="1799" customFormat="1" ht="15" customHeight="1" x14ac:dyDescent="0.3"/>
    <row r="1800" customFormat="1" ht="15" customHeight="1" x14ac:dyDescent="0.3"/>
    <row r="1801" customFormat="1" ht="15" customHeight="1" x14ac:dyDescent="0.3"/>
    <row r="1802" customFormat="1" ht="15" customHeight="1" x14ac:dyDescent="0.3"/>
    <row r="1803" customFormat="1" ht="15" customHeight="1" x14ac:dyDescent="0.3"/>
    <row r="1804" customFormat="1" ht="15" customHeight="1" x14ac:dyDescent="0.3"/>
    <row r="1805" customFormat="1" ht="15" customHeight="1" x14ac:dyDescent="0.3"/>
    <row r="1806" customFormat="1" ht="15" customHeight="1" x14ac:dyDescent="0.3"/>
    <row r="1807" customFormat="1" ht="15" customHeight="1" x14ac:dyDescent="0.3"/>
    <row r="1808" customFormat="1" ht="15" customHeight="1" x14ac:dyDescent="0.3"/>
    <row r="1809" customFormat="1" ht="15" customHeight="1" x14ac:dyDescent="0.3"/>
    <row r="1810" customFormat="1" ht="15" customHeight="1" x14ac:dyDescent="0.3"/>
    <row r="1811" customFormat="1" ht="15" customHeight="1" x14ac:dyDescent="0.3"/>
    <row r="1812" customFormat="1" ht="15" customHeight="1" x14ac:dyDescent="0.3"/>
    <row r="1813" customFormat="1" ht="15" customHeight="1" x14ac:dyDescent="0.3"/>
    <row r="1814" customFormat="1" ht="15" customHeight="1" x14ac:dyDescent="0.3"/>
    <row r="1815" customFormat="1" ht="15" customHeight="1" x14ac:dyDescent="0.3"/>
    <row r="1816" customFormat="1" ht="15" customHeight="1" x14ac:dyDescent="0.3"/>
    <row r="1817" customFormat="1" ht="15" customHeight="1" x14ac:dyDescent="0.3"/>
    <row r="1818" customFormat="1" ht="15" customHeight="1" x14ac:dyDescent="0.3"/>
    <row r="1819" customFormat="1" ht="15" customHeight="1" x14ac:dyDescent="0.3"/>
    <row r="1820" customFormat="1" ht="15" customHeight="1" x14ac:dyDescent="0.3"/>
    <row r="1821" customFormat="1" ht="15" customHeight="1" x14ac:dyDescent="0.3"/>
    <row r="1822" customFormat="1" ht="15" customHeight="1" x14ac:dyDescent="0.3"/>
    <row r="1823" customFormat="1" ht="15" customHeight="1" x14ac:dyDescent="0.3"/>
    <row r="1824" customFormat="1" ht="15" customHeight="1" x14ac:dyDescent="0.3"/>
    <row r="1825" customFormat="1" ht="15" customHeight="1" x14ac:dyDescent="0.3"/>
    <row r="1826" customFormat="1" ht="15" customHeight="1" x14ac:dyDescent="0.3"/>
    <row r="1827" customFormat="1" ht="15" customHeight="1" x14ac:dyDescent="0.3"/>
    <row r="1828" customFormat="1" ht="15" customHeight="1" x14ac:dyDescent="0.3"/>
    <row r="1829" customFormat="1" ht="15" customHeight="1" x14ac:dyDescent="0.3"/>
    <row r="1830" customFormat="1" ht="15" customHeight="1" x14ac:dyDescent="0.3"/>
    <row r="1831" customFormat="1" ht="15" customHeight="1" x14ac:dyDescent="0.3"/>
    <row r="1832" customFormat="1" ht="15" customHeight="1" x14ac:dyDescent="0.3"/>
    <row r="1833" customFormat="1" ht="15" customHeight="1" x14ac:dyDescent="0.3"/>
    <row r="1834" customFormat="1" ht="15" customHeight="1" x14ac:dyDescent="0.3"/>
    <row r="1835" customFormat="1" ht="15" customHeight="1" x14ac:dyDescent="0.3"/>
    <row r="1836" customFormat="1" ht="15" customHeight="1" x14ac:dyDescent="0.3"/>
    <row r="1837" customFormat="1" ht="15" customHeight="1" x14ac:dyDescent="0.3"/>
    <row r="1838" customFormat="1" ht="15" customHeight="1" x14ac:dyDescent="0.3"/>
    <row r="1839" customFormat="1" ht="15" customHeight="1" x14ac:dyDescent="0.3"/>
    <row r="1840" customFormat="1" ht="15" customHeight="1" x14ac:dyDescent="0.3"/>
    <row r="1841" customFormat="1" ht="15" customHeight="1" x14ac:dyDescent="0.3"/>
    <row r="1842" customFormat="1" ht="15" customHeight="1" x14ac:dyDescent="0.3"/>
    <row r="1843" customFormat="1" ht="15" customHeight="1" x14ac:dyDescent="0.3"/>
    <row r="1844" customFormat="1" ht="15" customHeight="1" x14ac:dyDescent="0.3"/>
    <row r="1845" customFormat="1" ht="15" customHeight="1" x14ac:dyDescent="0.3"/>
    <row r="1846" customFormat="1" ht="15" customHeight="1" x14ac:dyDescent="0.3"/>
    <row r="1847" customFormat="1" ht="15" customHeight="1" x14ac:dyDescent="0.3"/>
    <row r="1848" customFormat="1" ht="15" customHeight="1" x14ac:dyDescent="0.3"/>
    <row r="1849" customFormat="1" ht="15" customHeight="1" x14ac:dyDescent="0.3"/>
    <row r="1850" customFormat="1" ht="15" customHeight="1" x14ac:dyDescent="0.3"/>
    <row r="1851" customFormat="1" ht="15" customHeight="1" x14ac:dyDescent="0.3"/>
    <row r="1852" customFormat="1" ht="15" customHeight="1" x14ac:dyDescent="0.3"/>
    <row r="1853" customFormat="1" ht="15" customHeight="1" x14ac:dyDescent="0.3"/>
    <row r="1854" customFormat="1" ht="15" customHeight="1" x14ac:dyDescent="0.3"/>
    <row r="1855" customFormat="1" ht="15" customHeight="1" x14ac:dyDescent="0.3"/>
    <row r="1856" customFormat="1" ht="15" customHeight="1" x14ac:dyDescent="0.3"/>
    <row r="1857" customFormat="1" ht="15" customHeight="1" x14ac:dyDescent="0.3"/>
    <row r="1858" customFormat="1" ht="15" customHeight="1" x14ac:dyDescent="0.3"/>
    <row r="1859" customFormat="1" ht="15" customHeight="1" x14ac:dyDescent="0.3"/>
    <row r="1860" customFormat="1" ht="15" customHeight="1" x14ac:dyDescent="0.3"/>
    <row r="1861" customFormat="1" ht="15" customHeight="1" x14ac:dyDescent="0.3"/>
    <row r="1862" customFormat="1" ht="15" customHeight="1" x14ac:dyDescent="0.3"/>
    <row r="1863" customFormat="1" ht="15" customHeight="1" x14ac:dyDescent="0.3"/>
    <row r="1864" customFormat="1" ht="15" customHeight="1" x14ac:dyDescent="0.3"/>
    <row r="1865" customFormat="1" ht="15" customHeight="1" x14ac:dyDescent="0.3"/>
    <row r="1866" customFormat="1" ht="15" customHeight="1" x14ac:dyDescent="0.3"/>
    <row r="1867" customFormat="1" ht="15" customHeight="1" x14ac:dyDescent="0.3"/>
    <row r="1868" customFormat="1" ht="15" customHeight="1" x14ac:dyDescent="0.3"/>
    <row r="1869" customFormat="1" ht="15" customHeight="1" x14ac:dyDescent="0.3"/>
    <row r="1870" customFormat="1" ht="15" customHeight="1" x14ac:dyDescent="0.3"/>
    <row r="1871" customFormat="1" ht="15" customHeight="1" x14ac:dyDescent="0.3"/>
    <row r="1872" customFormat="1" ht="15" customHeight="1" x14ac:dyDescent="0.3"/>
    <row r="1873" customFormat="1" ht="15" customHeight="1" x14ac:dyDescent="0.3"/>
    <row r="1874" customFormat="1" ht="15" customHeight="1" x14ac:dyDescent="0.3"/>
    <row r="1875" customFormat="1" ht="15" customHeight="1" x14ac:dyDescent="0.3"/>
    <row r="1876" customFormat="1" ht="15" customHeight="1" x14ac:dyDescent="0.3"/>
    <row r="1877" customFormat="1" ht="15" customHeight="1" x14ac:dyDescent="0.3"/>
    <row r="1878" customFormat="1" ht="15" customHeight="1" x14ac:dyDescent="0.3"/>
    <row r="1879" customFormat="1" ht="15" customHeight="1" x14ac:dyDescent="0.3"/>
    <row r="1880" customFormat="1" ht="15" customHeight="1" x14ac:dyDescent="0.3"/>
    <row r="1881" customFormat="1" ht="15" customHeight="1" x14ac:dyDescent="0.3"/>
    <row r="1882" customFormat="1" ht="15" customHeight="1" x14ac:dyDescent="0.3"/>
    <row r="1883" customFormat="1" ht="15" customHeight="1" x14ac:dyDescent="0.3"/>
    <row r="1884" customFormat="1" ht="15" customHeight="1" x14ac:dyDescent="0.3"/>
    <row r="1885" customFormat="1" ht="15" customHeight="1" x14ac:dyDescent="0.3"/>
    <row r="1886" customFormat="1" ht="15" customHeight="1" x14ac:dyDescent="0.3"/>
    <row r="1887" customFormat="1" ht="15" customHeight="1" x14ac:dyDescent="0.3"/>
    <row r="1888" customFormat="1" ht="15" customHeight="1" x14ac:dyDescent="0.3"/>
    <row r="1889" customFormat="1" ht="15" customHeight="1" x14ac:dyDescent="0.3"/>
    <row r="1890" customFormat="1" ht="15" customHeight="1" x14ac:dyDescent="0.3"/>
    <row r="1891" customFormat="1" ht="15" customHeight="1" x14ac:dyDescent="0.3"/>
    <row r="1892" customFormat="1" ht="15" customHeight="1" x14ac:dyDescent="0.3"/>
    <row r="1893" customFormat="1" ht="15" customHeight="1" x14ac:dyDescent="0.3"/>
    <row r="1894" customFormat="1" ht="15" customHeight="1" x14ac:dyDescent="0.3"/>
    <row r="1895" customFormat="1" ht="15" customHeight="1" x14ac:dyDescent="0.3"/>
    <row r="1896" customFormat="1" ht="15" customHeight="1" x14ac:dyDescent="0.3"/>
    <row r="1897" customFormat="1" ht="15" customHeight="1" x14ac:dyDescent="0.3"/>
    <row r="1898" customFormat="1" ht="15" customHeight="1" x14ac:dyDescent="0.3"/>
    <row r="1899" customFormat="1" ht="15" customHeight="1" x14ac:dyDescent="0.3"/>
    <row r="1900" customFormat="1" ht="15" customHeight="1" x14ac:dyDescent="0.3"/>
    <row r="1901" customFormat="1" ht="15" customHeight="1" x14ac:dyDescent="0.3"/>
    <row r="1902" customFormat="1" ht="15" customHeight="1" x14ac:dyDescent="0.3"/>
    <row r="1903" customFormat="1" ht="15" customHeight="1" x14ac:dyDescent="0.3"/>
    <row r="1904" customFormat="1" ht="15" customHeight="1" x14ac:dyDescent="0.3"/>
    <row r="1905" customFormat="1" ht="15" customHeight="1" x14ac:dyDescent="0.3"/>
    <row r="1906" customFormat="1" ht="15" customHeight="1" x14ac:dyDescent="0.3"/>
    <row r="1907" customFormat="1" ht="15" customHeight="1" x14ac:dyDescent="0.3"/>
    <row r="1908" customFormat="1" ht="15" customHeight="1" x14ac:dyDescent="0.3"/>
    <row r="1909" customFormat="1" ht="15" customHeight="1" x14ac:dyDescent="0.3"/>
    <row r="1910" customFormat="1" ht="15" customHeight="1" x14ac:dyDescent="0.3"/>
    <row r="1911" customFormat="1" ht="15" customHeight="1" x14ac:dyDescent="0.3"/>
    <row r="1912" customFormat="1" ht="15" customHeight="1" x14ac:dyDescent="0.3"/>
    <row r="1913" customFormat="1" ht="15" customHeight="1" x14ac:dyDescent="0.3"/>
    <row r="1914" customFormat="1" ht="15" customHeight="1" x14ac:dyDescent="0.3"/>
    <row r="1915" customFormat="1" ht="15" customHeight="1" x14ac:dyDescent="0.3"/>
    <row r="1916" customFormat="1" ht="15" customHeight="1" x14ac:dyDescent="0.3"/>
    <row r="1917" customFormat="1" ht="15" customHeight="1" x14ac:dyDescent="0.3"/>
    <row r="1918" customFormat="1" ht="15" customHeight="1" x14ac:dyDescent="0.3"/>
    <row r="1919" customFormat="1" ht="15" customHeight="1" x14ac:dyDescent="0.3"/>
    <row r="1920" customFormat="1" ht="15" customHeight="1" x14ac:dyDescent="0.3"/>
    <row r="1921" customFormat="1" ht="15" customHeight="1" x14ac:dyDescent="0.3"/>
    <row r="1922" customFormat="1" ht="15" customHeight="1" x14ac:dyDescent="0.3"/>
    <row r="1923" customFormat="1" ht="15" customHeight="1" x14ac:dyDescent="0.3"/>
    <row r="1924" customFormat="1" ht="15" customHeight="1" x14ac:dyDescent="0.3"/>
    <row r="1925" customFormat="1" ht="15" customHeight="1" x14ac:dyDescent="0.3"/>
    <row r="1926" customFormat="1" ht="15" customHeight="1" x14ac:dyDescent="0.3"/>
    <row r="1927" customFormat="1" ht="15" customHeight="1" x14ac:dyDescent="0.3"/>
    <row r="1928" customFormat="1" ht="15" customHeight="1" x14ac:dyDescent="0.3"/>
    <row r="1929" customFormat="1" ht="15" customHeight="1" x14ac:dyDescent="0.3"/>
    <row r="1930" customFormat="1" ht="15" customHeight="1" x14ac:dyDescent="0.3"/>
    <row r="1931" customFormat="1" ht="15" customHeight="1" x14ac:dyDescent="0.3"/>
    <row r="1932" customFormat="1" ht="15" customHeight="1" x14ac:dyDescent="0.3"/>
    <row r="1933" customFormat="1" ht="15" customHeight="1" x14ac:dyDescent="0.3"/>
    <row r="1934" customFormat="1" ht="15" customHeight="1" x14ac:dyDescent="0.3"/>
    <row r="1935" customFormat="1" ht="15" customHeight="1" x14ac:dyDescent="0.3"/>
    <row r="1936" customFormat="1" ht="15" customHeight="1" x14ac:dyDescent="0.3"/>
    <row r="1937" customFormat="1" ht="15" customHeight="1" x14ac:dyDescent="0.3"/>
    <row r="1938" customFormat="1" ht="15" customHeight="1" x14ac:dyDescent="0.3"/>
    <row r="1939" customFormat="1" ht="15" customHeight="1" x14ac:dyDescent="0.3"/>
    <row r="1940" customFormat="1" ht="15" customHeight="1" x14ac:dyDescent="0.3"/>
    <row r="1941" customFormat="1" ht="15" customHeight="1" x14ac:dyDescent="0.3"/>
    <row r="1942" customFormat="1" ht="15" customHeight="1" x14ac:dyDescent="0.3"/>
    <row r="1943" customFormat="1" ht="15" customHeight="1" x14ac:dyDescent="0.3"/>
    <row r="1944" customFormat="1" ht="15" customHeight="1" x14ac:dyDescent="0.3"/>
    <row r="1945" customFormat="1" ht="15" customHeight="1" x14ac:dyDescent="0.3"/>
    <row r="1946" customFormat="1" ht="15" customHeight="1" x14ac:dyDescent="0.3"/>
    <row r="1947" customFormat="1" ht="15" customHeight="1" x14ac:dyDescent="0.3"/>
    <row r="1948" customFormat="1" ht="15" customHeight="1" x14ac:dyDescent="0.3"/>
    <row r="1949" customFormat="1" ht="15" customHeight="1" x14ac:dyDescent="0.3"/>
    <row r="1950" customFormat="1" ht="15" customHeight="1" x14ac:dyDescent="0.3"/>
    <row r="1951" customFormat="1" ht="15" customHeight="1" x14ac:dyDescent="0.3"/>
    <row r="1952" customFormat="1" ht="15" customHeight="1" x14ac:dyDescent="0.3"/>
    <row r="1953" customFormat="1" ht="15" customHeight="1" x14ac:dyDescent="0.3"/>
    <row r="1954" customFormat="1" ht="15" customHeight="1" x14ac:dyDescent="0.3"/>
    <row r="1955" customFormat="1" ht="15" customHeight="1" x14ac:dyDescent="0.3"/>
    <row r="1956" customFormat="1" ht="15" customHeight="1" x14ac:dyDescent="0.3"/>
    <row r="1957" customFormat="1" ht="15" customHeight="1" x14ac:dyDescent="0.3"/>
    <row r="1958" customFormat="1" ht="15" customHeight="1" x14ac:dyDescent="0.3"/>
    <row r="1959" customFormat="1" ht="15" customHeight="1" x14ac:dyDescent="0.3"/>
    <row r="1960" customFormat="1" ht="15" customHeight="1" x14ac:dyDescent="0.3"/>
    <row r="1961" customFormat="1" ht="15" customHeight="1" x14ac:dyDescent="0.3"/>
    <row r="1962" customFormat="1" ht="15" customHeight="1" x14ac:dyDescent="0.3"/>
    <row r="1963" customFormat="1" ht="15" customHeight="1" x14ac:dyDescent="0.3"/>
    <row r="1964" customFormat="1" ht="15" customHeight="1" x14ac:dyDescent="0.3"/>
    <row r="1965" customFormat="1" ht="15" customHeight="1" x14ac:dyDescent="0.3"/>
    <row r="1966" customFormat="1" ht="15" customHeight="1" x14ac:dyDescent="0.3"/>
    <row r="1967" customFormat="1" ht="15" customHeight="1" x14ac:dyDescent="0.3"/>
    <row r="1968" customFormat="1" ht="15" customHeight="1" x14ac:dyDescent="0.3"/>
    <row r="1969" customFormat="1" ht="15" customHeight="1" x14ac:dyDescent="0.3"/>
    <row r="1970" customFormat="1" ht="15" customHeight="1" x14ac:dyDescent="0.3"/>
    <row r="1971" customFormat="1" ht="15" customHeight="1" x14ac:dyDescent="0.3"/>
    <row r="1972" customFormat="1" ht="15" customHeight="1" x14ac:dyDescent="0.3"/>
    <row r="1973" customFormat="1" ht="15" customHeight="1" x14ac:dyDescent="0.3"/>
    <row r="1974" customFormat="1" ht="15" customHeight="1" x14ac:dyDescent="0.3"/>
    <row r="1975" customFormat="1" ht="15" customHeight="1" x14ac:dyDescent="0.3"/>
    <row r="1976" customFormat="1" ht="15" customHeight="1" x14ac:dyDescent="0.3"/>
    <row r="1977" customFormat="1" ht="15" customHeight="1" x14ac:dyDescent="0.3"/>
    <row r="1978" customFormat="1" ht="15" customHeight="1" x14ac:dyDescent="0.3"/>
    <row r="1979" customFormat="1" ht="15" customHeight="1" x14ac:dyDescent="0.3"/>
    <row r="1980" customFormat="1" ht="15" customHeight="1" x14ac:dyDescent="0.3"/>
    <row r="1981" customFormat="1" ht="15" customHeight="1" x14ac:dyDescent="0.3"/>
    <row r="1982" customFormat="1" ht="15" customHeight="1" x14ac:dyDescent="0.3"/>
    <row r="1983" customFormat="1" ht="15" customHeight="1" x14ac:dyDescent="0.3"/>
    <row r="1984" customFormat="1" ht="15" customHeight="1" x14ac:dyDescent="0.3"/>
    <row r="1985" customFormat="1" ht="15" customHeight="1" x14ac:dyDescent="0.3"/>
    <row r="1986" customFormat="1" ht="15" customHeight="1" x14ac:dyDescent="0.3"/>
    <row r="1987" customFormat="1" ht="15" customHeight="1" x14ac:dyDescent="0.3"/>
    <row r="1988" customFormat="1" ht="15" customHeight="1" x14ac:dyDescent="0.3"/>
    <row r="1989" customFormat="1" ht="15" customHeight="1" x14ac:dyDescent="0.3"/>
    <row r="1990" customFormat="1" ht="15" customHeight="1" x14ac:dyDescent="0.3"/>
    <row r="1991" customFormat="1" ht="15" customHeight="1" x14ac:dyDescent="0.3"/>
    <row r="1992" customFormat="1" ht="15" customHeight="1" x14ac:dyDescent="0.3"/>
    <row r="1993" customFormat="1" ht="15" customHeight="1" x14ac:dyDescent="0.3"/>
    <row r="1994" customFormat="1" ht="15" customHeight="1" x14ac:dyDescent="0.3"/>
    <row r="1995" customFormat="1" ht="15" customHeight="1" x14ac:dyDescent="0.3"/>
    <row r="1996" customFormat="1" ht="15" customHeight="1" x14ac:dyDescent="0.3"/>
    <row r="1997" customFormat="1" ht="15" customHeight="1" x14ac:dyDescent="0.3"/>
    <row r="1998" customFormat="1" ht="15" customHeight="1" x14ac:dyDescent="0.3"/>
    <row r="1999" customFormat="1" ht="15" customHeight="1" x14ac:dyDescent="0.3"/>
    <row r="2000" customFormat="1" ht="15" customHeight="1" x14ac:dyDescent="0.3"/>
    <row r="2001" spans="2:116" x14ac:dyDescent="0.3">
      <c r="L2001" s="7"/>
      <c r="AJ2001" s="7"/>
      <c r="AM2001" s="7"/>
      <c r="AN2001" s="7"/>
      <c r="AO2001" s="7"/>
      <c r="AP2001" s="7"/>
      <c r="AR2001" s="7"/>
      <c r="AS2001" s="7"/>
      <c r="AT2001" s="7"/>
      <c r="AU2001" s="7"/>
      <c r="AV2001" s="7"/>
      <c r="AX2001" s="7"/>
      <c r="AY2001" s="7"/>
      <c r="AZ2001" s="7"/>
      <c r="BA2001" s="7"/>
      <c r="BB2001" s="7"/>
      <c r="BD2001" s="7"/>
      <c r="BE2001" s="7"/>
      <c r="BF2001" s="7"/>
      <c r="BG2001" s="7"/>
      <c r="BH2001" s="7"/>
      <c r="BJ2001" s="7"/>
      <c r="BK2001" s="7"/>
      <c r="BL2001" s="7"/>
      <c r="BM2001" s="7"/>
      <c r="BN2001" s="7"/>
      <c r="BP2001" s="7"/>
      <c r="BQ2001" s="7"/>
      <c r="BR2001" s="7"/>
      <c r="BS2001" s="7"/>
      <c r="BT2001" s="7"/>
      <c r="DC2001" s="7"/>
      <c r="DD2001" s="7"/>
      <c r="DE2001" s="7"/>
      <c r="DF2001" s="7"/>
    </row>
    <row r="2002" spans="2:116" x14ac:dyDescent="0.3">
      <c r="B2002" s="7"/>
      <c r="AJ2002" s="7" t="str">
        <f>IF(B2002="","",
                IF(AND(L2002=METADATEN!$BL$2,K2002&lt;&gt;""),K2002,
                              IF(AND(L2002=METADATEN!$BL$3,K2002&lt;&gt;"",M2002&lt;&gt;""),K2002*M2002,
                                            IF(AND(L2002=METADATEN!$BL$4,K2002&lt;&gt;"",N2002&lt;&gt;""),K2002*N2002,
                                                          IF(AND(L2002=METADATEN!$BL$6,K2002&lt;&gt;"",O2002&lt;&gt;""),K2002*O2002,
                                                                        IF(AND(L2002=METADATEN!$BL$10,K2002&lt;&gt;"",P2002&lt;&gt;""),K2002*P2002,
                                                                                      IF(AND(Q2002&lt;&gt;"",M2002&lt;&gt;""),Q2002*M2002,
                                                                                                    IF(AND(T2002&lt;&gt;"",M2002&lt;&gt;""),T2002*M2002,
                                                                                                                  IF(AND(T2002="",M2002&lt;&gt;"",U2002&lt;&gt;"",W2002&lt;&gt;"",U2002+X2002+AA2002+AD2002+AG2002=1),(U2002*W2002+X2002*Z2002+AA2002*AC2002+AD2002*AF2002+AG2002*AI2002)*M2002,"-"
                                                                                                                                )
                                                                                                                  )
                                                                                                    )
                                                                                      )
                                                                        )
                                                        )
                                         )
                            )
                )</f>
        <v/>
      </c>
      <c r="AM2002" s="7"/>
      <c r="AN2002" s="7"/>
      <c r="AO2002" s="7"/>
      <c r="AP2002" s="7"/>
      <c r="AR2002" s="7"/>
      <c r="AS2002" s="7"/>
      <c r="AT2002" s="7"/>
      <c r="AU2002" s="7"/>
      <c r="AV2002" s="7"/>
      <c r="AX2002" s="7"/>
      <c r="AY2002" s="7"/>
      <c r="AZ2002" s="7"/>
      <c r="BA2002" s="7"/>
      <c r="BB2002" s="7"/>
      <c r="BD2002" s="7"/>
      <c r="BE2002" s="7"/>
      <c r="BF2002" s="7"/>
      <c r="BG2002" s="7"/>
      <c r="BH2002" s="7"/>
      <c r="BJ2002" s="7"/>
      <c r="BK2002" s="7"/>
      <c r="BL2002" s="7"/>
      <c r="BM2002" s="7"/>
      <c r="BN2002" s="7"/>
      <c r="BP2002" s="7"/>
      <c r="BQ2002" s="7"/>
      <c r="BR2002" s="7"/>
      <c r="BS2002" s="7"/>
      <c r="BT2002" s="7"/>
      <c r="DC2002" s="7"/>
      <c r="DD2002" s="7"/>
      <c r="DE2002" s="7"/>
      <c r="DF2002" s="7"/>
      <c r="DJ2002" s="47"/>
      <c r="DK2002" s="47"/>
      <c r="DL2002" s="47"/>
    </row>
    <row r="2003" spans="2:116" x14ac:dyDescent="0.3">
      <c r="AJ2003" s="7" t="str">
        <f>IF(B2003="","",
                IF(AND(L2003=METADATEN!$BL$2,K2003&lt;&gt;""),K2003,
                              IF(AND(L2003=METADATEN!$BL$3,K2003&lt;&gt;"",M2003&lt;&gt;""),K2003*M2003,
                                            IF(AND(L2003=METADATEN!$BL$4,K2003&lt;&gt;"",N2003&lt;&gt;""),K2003*N2003,
                                                          IF(AND(L2003=METADATEN!$BL$6,K2003&lt;&gt;"",O2003&lt;&gt;""),K2003*O2003,
                                                                        IF(AND(L2003=METADATEN!$BL$10,K2003&lt;&gt;"",P2003&lt;&gt;""),K2003*P2003,
                                                                                      IF(AND(Q2003&lt;&gt;"",M2003&lt;&gt;""),Q2003*M2003,
                                                                                                    IF(AND(T2003&lt;&gt;"",M2003&lt;&gt;""),T2003*M2003,
                                                                                                                  IF(AND(T2003="",M2003&lt;&gt;"",U2003&lt;&gt;"",W2003&lt;&gt;"",U2003+X2003+AA2003+AD2003+AG2003=1),(U2003*W2003+X2003*Z2003+AA2003*AC2003+AD2003*AF2003+AG2003*AI2003)*M2003,"-"
                                                                                                                                )
                                                                                                                  )
                                                                                                    )
                                                                                      )
                                                                        )
                                                        )
                                         )
                            )
                )</f>
        <v/>
      </c>
      <c r="AM2003" s="7"/>
      <c r="AN2003" s="7"/>
      <c r="AO2003" s="7"/>
      <c r="AP2003" s="7"/>
      <c r="AR2003" s="7"/>
      <c r="AS2003" s="7"/>
      <c r="AT2003" s="7"/>
      <c r="AU2003" s="7"/>
      <c r="AV2003" s="7"/>
      <c r="AX2003" s="7"/>
      <c r="AY2003" s="7"/>
      <c r="AZ2003" s="7"/>
      <c r="BA2003" s="7"/>
      <c r="BB2003" s="7"/>
      <c r="BD2003" s="7"/>
      <c r="BE2003" s="7"/>
      <c r="BF2003" s="7"/>
      <c r="BG2003" s="7"/>
      <c r="BH2003" s="7"/>
      <c r="BJ2003" s="7"/>
      <c r="BK2003" s="7"/>
      <c r="BL2003" s="7"/>
      <c r="BM2003" s="7"/>
      <c r="BN2003" s="7"/>
      <c r="BP2003" s="7"/>
      <c r="BQ2003" s="7"/>
      <c r="BR2003" s="7"/>
      <c r="BS2003" s="7"/>
      <c r="BT2003" s="7"/>
      <c r="DC2003" s="7"/>
      <c r="DD2003" s="7"/>
      <c r="DE2003" s="7"/>
      <c r="DF2003" s="7"/>
    </row>
    <row r="2004" spans="2:116" x14ac:dyDescent="0.3">
      <c r="AJ2004" s="7" t="str">
        <f>IF(B2004="","",
                IF(AND(L2004=METADATEN!$BL$2,K2004&lt;&gt;""),K2004,
                              IF(AND(L2004=METADATEN!$BL$3,K2004&lt;&gt;"",M2004&lt;&gt;""),K2004*M2004,
                                            IF(AND(L2004=METADATEN!$BL$4,K2004&lt;&gt;"",N2004&lt;&gt;""),K2004*N2004,
                                                          IF(AND(L2004=METADATEN!$BL$6,K2004&lt;&gt;"",O2004&lt;&gt;""),K2004*O2004,
                                                                        IF(AND(L2004=METADATEN!$BL$10,K2004&lt;&gt;"",P2004&lt;&gt;""),K2004*P2004,
                                                                                      IF(AND(Q2004&lt;&gt;"",M2004&lt;&gt;""),Q2004*M2004,
                                                                                                    IF(AND(T2004&lt;&gt;"",M2004&lt;&gt;""),T2004*M2004,
                                                                                                                  IF(AND(T2004="",M2004&lt;&gt;"",U2004&lt;&gt;"",W2004&lt;&gt;"",U2004+X2004+AA2004+AD2004+AG2004=1),(U2004*W2004+X2004*Z2004+AA2004*AC2004+AD2004*AF2004+AG2004*AI2004)*M2004,"-"
                                                                                                                                )
                                                                                                                  )
                                                                                                    )
                                                                                      )
                                                                        )
                                                        )
                                         )
                            )
                )</f>
        <v/>
      </c>
      <c r="AM2004" s="7"/>
      <c r="AN2004" s="7"/>
      <c r="AO2004" s="7"/>
      <c r="AP2004" s="7"/>
      <c r="AR2004" s="7"/>
      <c r="AS2004" s="7"/>
      <c r="AT2004" s="7"/>
      <c r="AU2004" s="7"/>
      <c r="AV2004" s="7"/>
      <c r="AX2004" s="7"/>
      <c r="AY2004" s="7"/>
      <c r="AZ2004" s="7"/>
      <c r="BA2004" s="7"/>
      <c r="BB2004" s="7"/>
      <c r="BD2004" s="7"/>
      <c r="BE2004" s="7"/>
      <c r="BF2004" s="7"/>
      <c r="BG2004" s="7"/>
      <c r="BH2004" s="7"/>
      <c r="BJ2004" s="7"/>
      <c r="BK2004" s="7"/>
      <c r="BL2004" s="7"/>
      <c r="BM2004" s="7"/>
      <c r="BN2004" s="7"/>
      <c r="BP2004" s="7"/>
      <c r="BQ2004" s="7"/>
      <c r="BR2004" s="7"/>
      <c r="BS2004" s="7"/>
      <c r="BT2004" s="7"/>
      <c r="DC2004" s="7"/>
      <c r="DD2004" s="7"/>
      <c r="DE2004" s="7"/>
      <c r="DF2004" s="7"/>
    </row>
    <row r="2005" spans="2:116" x14ac:dyDescent="0.3">
      <c r="AJ2005" s="7" t="str">
        <f>IF(B2005="","",
                IF(AND(L2005=METADATEN!$BL$2,K2005&lt;&gt;""),K2005,
                              IF(AND(L2005=METADATEN!$BL$3,K2005&lt;&gt;"",M2005&lt;&gt;""),K2005*M2005,
                                            IF(AND(L2005=METADATEN!$BL$4,K2005&lt;&gt;"",N2005&lt;&gt;""),K2005*N2005,
                                                          IF(AND(L2005=METADATEN!$BL$6,K2005&lt;&gt;"",O2005&lt;&gt;""),K2005*O2005,
                                                                        IF(AND(L2005=METADATEN!$BL$10,K2005&lt;&gt;"",P2005&lt;&gt;""),K2005*P2005,
                                                                                      IF(AND(Q2005&lt;&gt;"",M2005&lt;&gt;""),Q2005*M2005,
                                                                                                    IF(AND(T2005&lt;&gt;"",M2005&lt;&gt;""),T2005*M2005,
                                                                                                                  IF(AND(T2005="",M2005&lt;&gt;"",U2005&lt;&gt;"",W2005&lt;&gt;"",U2005+X2005+AA2005+AD2005+AG2005=1),(U2005*W2005+X2005*Z2005+AA2005*AC2005+AD2005*AF2005+AG2005*AI2005)*M2005,"-"
                                                                                                                                )
                                                                                                                  )
                                                                                                    )
                                                                                      )
                                                                        )
                                                        )
                                         )
                            )
                )</f>
        <v/>
      </c>
      <c r="AM2005" s="7"/>
      <c r="AN2005" s="7"/>
      <c r="AO2005" s="7"/>
      <c r="AP2005" s="7"/>
      <c r="AR2005" s="7"/>
      <c r="AS2005" s="7"/>
      <c r="AT2005" s="7"/>
      <c r="AU2005" s="7"/>
      <c r="AV2005" s="7"/>
      <c r="AX2005" s="7"/>
      <c r="AY2005" s="7"/>
      <c r="AZ2005" s="7"/>
      <c r="BA2005" s="7"/>
      <c r="BB2005" s="7"/>
      <c r="BD2005" s="7"/>
      <c r="BE2005" s="7"/>
      <c r="BF2005" s="7"/>
      <c r="BG2005" s="7"/>
      <c r="BH2005" s="7"/>
      <c r="BJ2005" s="7"/>
      <c r="BK2005" s="7"/>
      <c r="BL2005" s="7"/>
      <c r="BM2005" s="7"/>
      <c r="BN2005" s="7"/>
      <c r="BP2005" s="7"/>
      <c r="BQ2005" s="7"/>
      <c r="BR2005" s="7"/>
      <c r="BS2005" s="7"/>
      <c r="BT2005" s="7"/>
      <c r="DC2005" s="7"/>
      <c r="DD2005" s="7"/>
      <c r="DE2005" s="7"/>
      <c r="DF2005" s="7"/>
    </row>
    <row r="2006" spans="2:116" x14ac:dyDescent="0.3">
      <c r="AJ2006" s="7" t="str">
        <f>IF(B2006="","",
                IF(AND(L2006=METADATEN!$BL$2,K2006&lt;&gt;""),K2006,
                              IF(AND(L2006=METADATEN!$BL$3,K2006&lt;&gt;"",M2006&lt;&gt;""),K2006*M2006,
                                            IF(AND(L2006=METADATEN!$BL$4,K2006&lt;&gt;"",N2006&lt;&gt;""),K2006*N2006,
                                                          IF(AND(L2006=METADATEN!$BL$6,K2006&lt;&gt;"",O2006&lt;&gt;""),K2006*O2006,
                                                                        IF(AND(L2006=METADATEN!$BL$10,K2006&lt;&gt;"",P2006&lt;&gt;""),K2006*P2006,
                                                                                      IF(AND(Q2006&lt;&gt;"",M2006&lt;&gt;""),Q2006*M2006,
                                                                                                    IF(AND(T2006&lt;&gt;"",M2006&lt;&gt;""),T2006*M2006,
                                                                                                                  IF(AND(T2006="",M2006&lt;&gt;"",U2006&lt;&gt;"",W2006&lt;&gt;"",U2006+X2006+AA2006+AD2006+AG2006=1),(U2006*W2006+X2006*Z2006+AA2006*AC2006+AD2006*AF2006+AG2006*AI2006)*M2006,"-"
                                                                                                                                )
                                                                                                                  )
                                                                                                    )
                                                                                      )
                                                                        )
                                                        )
                                         )
                            )
                )</f>
        <v/>
      </c>
      <c r="AM2006" s="7"/>
      <c r="AN2006" s="7"/>
      <c r="AO2006" s="7"/>
      <c r="AP2006" s="7"/>
      <c r="AR2006" s="7"/>
      <c r="AS2006" s="7"/>
      <c r="AT2006" s="7"/>
      <c r="AU2006" s="7"/>
      <c r="AV2006" s="7"/>
      <c r="AX2006" s="7"/>
      <c r="AY2006" s="7"/>
      <c r="AZ2006" s="7"/>
      <c r="BA2006" s="7"/>
      <c r="BB2006" s="7"/>
      <c r="BD2006" s="7"/>
      <c r="BE2006" s="7"/>
      <c r="BF2006" s="7"/>
      <c r="BG2006" s="7"/>
      <c r="BH2006" s="7"/>
      <c r="BJ2006" s="7"/>
      <c r="BK2006" s="7"/>
      <c r="BL2006" s="7"/>
      <c r="BM2006" s="7"/>
      <c r="BN2006" s="7"/>
      <c r="BP2006" s="7"/>
      <c r="BQ2006" s="7"/>
      <c r="BR2006" s="7"/>
      <c r="BS2006" s="7"/>
      <c r="BT2006" s="7"/>
      <c r="DC2006" s="7"/>
      <c r="DD2006" s="7"/>
      <c r="DE2006" s="7"/>
      <c r="DF2006" s="7"/>
    </row>
    <row r="2007" spans="2:116" x14ac:dyDescent="0.3">
      <c r="AJ2007" s="7" t="str">
        <f>IF(B2007="","",
                IF(AND(L2007=METADATEN!$BL$2,K2007&lt;&gt;""),K2007,
                              IF(AND(L2007=METADATEN!$BL$3,K2007&lt;&gt;"",M2007&lt;&gt;""),K2007*M2007,
                                            IF(AND(L2007=METADATEN!$BL$4,K2007&lt;&gt;"",N2007&lt;&gt;""),K2007*N2007,
                                                          IF(AND(L2007=METADATEN!$BL$6,K2007&lt;&gt;"",O2007&lt;&gt;""),K2007*O2007,
                                                                        IF(AND(L2007=METADATEN!$BL$10,K2007&lt;&gt;"",P2007&lt;&gt;""),K2007*P2007,
                                                                                      IF(AND(Q2007&lt;&gt;"",M2007&lt;&gt;""),Q2007*M2007,
                                                                                                    IF(AND(T2007&lt;&gt;"",M2007&lt;&gt;""),T2007*M2007,
                                                                                                                  IF(AND(T2007="",M2007&lt;&gt;"",U2007&lt;&gt;"",W2007&lt;&gt;"",U2007+X2007+AA2007+AD2007+AG2007=1),(U2007*W2007+X2007*Z2007+AA2007*AC2007+AD2007*AF2007+AG2007*AI2007)*M2007,"-"
                                                                                                                                )
                                                                                                                  )
                                                                                                    )
                                                                                      )
                                                                        )
                                                        )
                                         )
                            )
                )</f>
        <v/>
      </c>
      <c r="AM2007" s="7"/>
      <c r="AN2007" s="7"/>
      <c r="AO2007" s="7"/>
      <c r="AP2007" s="7"/>
      <c r="AR2007" s="7"/>
      <c r="AS2007" s="7"/>
      <c r="AT2007" s="7"/>
      <c r="AU2007" s="7"/>
      <c r="AV2007" s="7"/>
      <c r="AX2007" s="7"/>
      <c r="AY2007" s="7"/>
      <c r="AZ2007" s="7"/>
      <c r="BA2007" s="7"/>
      <c r="BB2007" s="7"/>
      <c r="BD2007" s="7"/>
      <c r="BE2007" s="7"/>
      <c r="BF2007" s="7"/>
      <c r="BG2007" s="7"/>
      <c r="BH2007" s="7"/>
      <c r="BJ2007" s="7"/>
      <c r="BK2007" s="7"/>
      <c r="BL2007" s="7"/>
      <c r="BM2007" s="7"/>
      <c r="BN2007" s="7"/>
      <c r="BP2007" s="7"/>
      <c r="BQ2007" s="7"/>
      <c r="BR2007" s="7"/>
      <c r="BS2007" s="7"/>
      <c r="BT2007" s="7"/>
      <c r="DC2007" s="7"/>
      <c r="DD2007" s="7"/>
      <c r="DE2007" s="7"/>
      <c r="DF2007" s="7"/>
    </row>
    <row r="2008" spans="2:116" x14ac:dyDescent="0.3">
      <c r="AJ2008" s="7" t="str">
        <f>IF(B2008="","",
                IF(AND(L2008=METADATEN!$BL$2,K2008&lt;&gt;""),K2008,
                              IF(AND(L2008=METADATEN!$BL$3,K2008&lt;&gt;"",M2008&lt;&gt;""),K2008*M2008,
                                            IF(AND(L2008=METADATEN!$BL$4,K2008&lt;&gt;"",N2008&lt;&gt;""),K2008*N2008,
                                                          IF(AND(L2008=METADATEN!$BL$6,K2008&lt;&gt;"",O2008&lt;&gt;""),K2008*O2008,
                                                                        IF(AND(L2008=METADATEN!$BL$10,K2008&lt;&gt;"",P2008&lt;&gt;""),K2008*P2008,
                                                                                      IF(AND(Q2008&lt;&gt;"",M2008&lt;&gt;""),Q2008*M2008,
                                                                                                    IF(AND(T2008&lt;&gt;"",M2008&lt;&gt;""),T2008*M2008,
                                                                                                                  IF(AND(T2008="",M2008&lt;&gt;"",U2008&lt;&gt;"",W2008&lt;&gt;"",U2008+X2008+AA2008+AD2008+AG2008=1),(U2008*W2008+X2008*Z2008+AA2008*AC2008+AD2008*AF2008+AG2008*AI2008)*M2008,"-"
                                                                                                                                )
                                                                                                                  )
                                                                                                    )
                                                                                      )
                                                                        )
                                                        )
                                         )
                            )
                )</f>
        <v/>
      </c>
      <c r="AM2008" s="7"/>
      <c r="AN2008" s="7"/>
      <c r="AO2008" s="7"/>
      <c r="AP2008" s="7"/>
      <c r="AR2008" s="7"/>
      <c r="AS2008" s="7"/>
      <c r="AT2008" s="7"/>
      <c r="AU2008" s="7"/>
      <c r="AV2008" s="7"/>
      <c r="AX2008" s="7"/>
      <c r="AY2008" s="7"/>
      <c r="AZ2008" s="7"/>
      <c r="BA2008" s="7"/>
      <c r="BB2008" s="7"/>
      <c r="BD2008" s="7"/>
      <c r="BE2008" s="7"/>
      <c r="BF2008" s="7"/>
      <c r="BG2008" s="7"/>
      <c r="BH2008" s="7"/>
      <c r="BJ2008" s="7"/>
      <c r="BK2008" s="7"/>
      <c r="BL2008" s="7"/>
      <c r="BM2008" s="7"/>
      <c r="BN2008" s="7"/>
      <c r="BP2008" s="7"/>
      <c r="BQ2008" s="7"/>
      <c r="BR2008" s="7"/>
      <c r="BS2008" s="7"/>
      <c r="BT2008" s="7"/>
      <c r="DC2008" s="7"/>
      <c r="DD2008" s="7"/>
      <c r="DE2008" s="7"/>
      <c r="DF2008" s="7"/>
    </row>
    <row r="2009" spans="2:116" x14ac:dyDescent="0.3">
      <c r="AJ2009" s="7" t="str">
        <f>IF(B2009="","",
                IF(AND(L2009=METADATEN!$BL$2,K2009&lt;&gt;""),K2009,
                              IF(AND(L2009=METADATEN!$BL$3,K2009&lt;&gt;"",M2009&lt;&gt;""),K2009*M2009,
                                            IF(AND(L2009=METADATEN!$BL$4,K2009&lt;&gt;"",N2009&lt;&gt;""),K2009*N2009,
                                                          IF(AND(L2009=METADATEN!$BL$6,K2009&lt;&gt;"",O2009&lt;&gt;""),K2009*O2009,
                                                                        IF(AND(L2009=METADATEN!$BL$10,K2009&lt;&gt;"",P2009&lt;&gt;""),K2009*P2009,
                                                                                      IF(AND(Q2009&lt;&gt;"",M2009&lt;&gt;""),Q2009*M2009,
                                                                                                    IF(AND(T2009&lt;&gt;"",M2009&lt;&gt;""),T2009*M2009,
                                                                                                                  IF(AND(T2009="",M2009&lt;&gt;"",U2009&lt;&gt;"",W2009&lt;&gt;"",U2009+X2009+AA2009+AD2009+AG2009=1),(U2009*W2009+X2009*Z2009+AA2009*AC2009+AD2009*AF2009+AG2009*AI2009)*M2009,"-"
                                                                                                                                )
                                                                                                                  )
                                                                                                    )
                                                                                      )
                                                                        )
                                                        )
                                         )
                            )
                )</f>
        <v/>
      </c>
      <c r="AM2009" s="7"/>
      <c r="AN2009" s="7"/>
      <c r="AO2009" s="7"/>
      <c r="AP2009" s="7"/>
      <c r="AR2009" s="7"/>
      <c r="AS2009" s="7"/>
      <c r="AT2009" s="7"/>
      <c r="AU2009" s="7"/>
      <c r="AV2009" s="7"/>
      <c r="AX2009" s="7"/>
      <c r="AY2009" s="7"/>
      <c r="AZ2009" s="7"/>
      <c r="BA2009" s="7"/>
      <c r="BB2009" s="7"/>
      <c r="BD2009" s="7"/>
      <c r="BE2009" s="7"/>
      <c r="BF2009" s="7"/>
      <c r="BG2009" s="7"/>
      <c r="BH2009" s="7"/>
      <c r="BJ2009" s="7"/>
      <c r="BK2009" s="7"/>
      <c r="BL2009" s="7"/>
      <c r="BM2009" s="7"/>
      <c r="BN2009" s="7"/>
      <c r="BP2009" s="7"/>
      <c r="BQ2009" s="7"/>
      <c r="BR2009" s="7"/>
      <c r="BS2009" s="7"/>
      <c r="BT2009" s="7"/>
      <c r="DC2009" s="7"/>
      <c r="DD2009" s="7"/>
      <c r="DE2009" s="7"/>
      <c r="DF2009" s="7"/>
    </row>
    <row r="2010" spans="2:116" x14ac:dyDescent="0.3">
      <c r="AJ2010" s="7" t="str">
        <f>IF(B2010="","",
                IF(AND(L2010=METADATEN!$BL$2,K2010&lt;&gt;""),K2010,
                              IF(AND(L2010=METADATEN!$BL$3,K2010&lt;&gt;"",M2010&lt;&gt;""),K2010*M2010,
                                            IF(AND(L2010=METADATEN!$BL$4,K2010&lt;&gt;"",N2010&lt;&gt;""),K2010*N2010,
                                                          IF(AND(L2010=METADATEN!$BL$6,K2010&lt;&gt;"",O2010&lt;&gt;""),K2010*O2010,
                                                                        IF(AND(L2010=METADATEN!$BL$10,K2010&lt;&gt;"",P2010&lt;&gt;""),K2010*P2010,
                                                                                      IF(AND(Q2010&lt;&gt;"",M2010&lt;&gt;""),Q2010*M2010,
                                                                                                    IF(AND(T2010&lt;&gt;"",M2010&lt;&gt;""),T2010*M2010,
                                                                                                                  IF(AND(T2010="",M2010&lt;&gt;"",U2010&lt;&gt;"",W2010&lt;&gt;"",U2010+X2010+AA2010+AD2010+AG2010=1),(U2010*W2010+X2010*Z2010+AA2010*AC2010+AD2010*AF2010+AG2010*AI2010)*M2010,"-"
                                                                                                                                )
                                                                                                                  )
                                                                                                    )
                                                                                      )
                                                                        )
                                                        )
                                         )
                            )
                )</f>
        <v/>
      </c>
      <c r="AM2010" s="7"/>
      <c r="AN2010" s="7"/>
      <c r="AO2010" s="7"/>
      <c r="AP2010" s="7"/>
      <c r="AR2010" s="7"/>
      <c r="AS2010" s="7"/>
      <c r="AT2010" s="7"/>
      <c r="AU2010" s="7"/>
      <c r="AV2010" s="7"/>
      <c r="AX2010" s="7"/>
      <c r="AY2010" s="7"/>
      <c r="AZ2010" s="7"/>
      <c r="BA2010" s="7"/>
      <c r="BB2010" s="7"/>
      <c r="BD2010" s="7"/>
      <c r="BE2010" s="7"/>
      <c r="BF2010" s="7"/>
      <c r="BG2010" s="7"/>
      <c r="BH2010" s="7"/>
      <c r="BJ2010" s="7"/>
      <c r="BK2010" s="7"/>
      <c r="BL2010" s="7"/>
      <c r="BM2010" s="7"/>
      <c r="BN2010" s="7"/>
      <c r="BP2010" s="7"/>
      <c r="BQ2010" s="7"/>
      <c r="BR2010" s="7"/>
      <c r="BS2010" s="7"/>
      <c r="BT2010" s="7"/>
      <c r="DC2010" s="7"/>
      <c r="DD2010" s="7"/>
      <c r="DE2010" s="7"/>
      <c r="DF2010" s="7"/>
    </row>
    <row r="2011" spans="2:116" x14ac:dyDescent="0.3">
      <c r="DC2011" s="7"/>
      <c r="DD2011" s="7"/>
      <c r="DE2011" s="7"/>
      <c r="DF2011" s="7"/>
    </row>
    <row r="2012" spans="2:116" x14ac:dyDescent="0.3">
      <c r="DC2012" s="7"/>
      <c r="DD2012" s="7"/>
      <c r="DE2012" s="7"/>
      <c r="DF2012" s="7"/>
    </row>
    <row r="2013" spans="2:116" x14ac:dyDescent="0.3">
      <c r="DC2013" s="7"/>
      <c r="DD2013" s="7"/>
      <c r="DE2013" s="7"/>
      <c r="DF2013" s="7"/>
    </row>
    <row r="2014" spans="2:116" x14ac:dyDescent="0.3">
      <c r="DC2014" s="7"/>
      <c r="DD2014" s="7"/>
      <c r="DE2014" s="7"/>
      <c r="DF2014" s="7"/>
    </row>
    <row r="2015" spans="2:116" x14ac:dyDescent="0.3">
      <c r="DC2015" s="7"/>
      <c r="DD2015" s="7"/>
      <c r="DE2015" s="7"/>
      <c r="DF2015" s="7"/>
    </row>
    <row r="2016" spans="2:116" x14ac:dyDescent="0.3">
      <c r="DC2016" s="7"/>
      <c r="DD2016" s="7"/>
      <c r="DE2016" s="7"/>
      <c r="DF2016" s="7"/>
    </row>
    <row r="2017" spans="107:110" x14ac:dyDescent="0.3">
      <c r="DC2017" s="7"/>
      <c r="DD2017" s="7"/>
      <c r="DE2017" s="7"/>
      <c r="DF2017" s="7"/>
    </row>
    <row r="2018" spans="107:110" x14ac:dyDescent="0.3">
      <c r="DC2018" s="7"/>
      <c r="DD2018" s="7"/>
      <c r="DE2018" s="7"/>
      <c r="DF2018" s="7"/>
    </row>
    <row r="2019" spans="107:110" x14ac:dyDescent="0.3">
      <c r="DC2019" s="7"/>
      <c r="DD2019" s="7"/>
      <c r="DE2019" s="7"/>
      <c r="DF2019" s="7"/>
    </row>
    <row r="2020" spans="107:110" x14ac:dyDescent="0.3">
      <c r="DC2020" s="7"/>
      <c r="DD2020" s="7"/>
      <c r="DE2020" s="7"/>
      <c r="DF2020" s="7"/>
    </row>
    <row r="2021" spans="107:110" x14ac:dyDescent="0.3">
      <c r="DC2021" s="7"/>
      <c r="DD2021" s="7"/>
      <c r="DE2021" s="7"/>
      <c r="DF2021" s="7"/>
    </row>
    <row r="2022" spans="107:110" x14ac:dyDescent="0.3">
      <c r="DC2022" s="7"/>
      <c r="DD2022" s="7"/>
      <c r="DE2022" s="7"/>
      <c r="DF2022" s="7"/>
    </row>
  </sheetData>
  <sheetProtection insertRows="0"/>
  <autoFilter ref="A3:GS2010" xr:uid="{00000000-0001-0000-0100-000000000000}"/>
  <mergeCells count="28">
    <mergeCell ref="S1:T1"/>
    <mergeCell ref="K1:L1"/>
    <mergeCell ref="U1:AI1"/>
    <mergeCell ref="N1:P1"/>
    <mergeCell ref="DI1:DT1"/>
    <mergeCell ref="DB1:DF1"/>
    <mergeCell ref="AM1:BT1"/>
    <mergeCell ref="BW1:BW3"/>
    <mergeCell ref="DA1:DA3"/>
    <mergeCell ref="DH1:DH3"/>
    <mergeCell ref="AL1:AL3"/>
    <mergeCell ref="CI2:CO2"/>
    <mergeCell ref="CP2:CR2"/>
    <mergeCell ref="CS2:CU2"/>
    <mergeCell ref="CG2:CH2"/>
    <mergeCell ref="BX1:CY1"/>
    <mergeCell ref="AR2:AV2"/>
    <mergeCell ref="AX2:BB2"/>
    <mergeCell ref="BD2:BH2"/>
    <mergeCell ref="BJ2:BN2"/>
    <mergeCell ref="BP2:BT2"/>
    <mergeCell ref="GA1:HV1"/>
    <mergeCell ref="DV1:DV3"/>
    <mergeCell ref="EY1:FH1"/>
    <mergeCell ref="FK1:FS1"/>
    <mergeCell ref="FV1:FW1"/>
    <mergeCell ref="DY1:EW1"/>
    <mergeCell ref="DW1:DX1"/>
  </mergeCells>
  <phoneticPr fontId="19" type="noConversion"/>
  <conditionalFormatting sqref="A3">
    <cfRule type="expression" dxfId="30" priority="15">
      <formula>#REF!&lt;&gt;""</formula>
    </cfRule>
  </conditionalFormatting>
  <conditionalFormatting sqref="A4:A19">
    <cfRule type="expression" dxfId="29" priority="34">
      <formula>SEARCH("FEHLER",A4)&gt;=1</formula>
    </cfRule>
  </conditionalFormatting>
  <conditionalFormatting sqref="AF4:AF19">
    <cfRule type="expression" dxfId="28" priority="29">
      <formula>SEARCH("FEHLER",AF4)&gt;=1</formula>
    </cfRule>
  </conditionalFormatting>
  <conditionalFormatting sqref="AI4:AJ19">
    <cfRule type="expression" dxfId="27" priority="27">
      <formula>SEARCH("FEHLER",AI4)&gt;=1</formula>
    </cfRule>
  </conditionalFormatting>
  <conditionalFormatting sqref="AM4:AM19">
    <cfRule type="expression" dxfId="26" priority="16">
      <formula>AND(ISERROR(SEARCH("FEHLER",AM4)&gt;=1),SEARCH("WARNUNG",AM4)&gt;=1)</formula>
    </cfRule>
    <cfRule type="expression" dxfId="25" priority="26">
      <formula>SEARCH("FEHLER",AM4)&gt;=1</formula>
    </cfRule>
  </conditionalFormatting>
  <conditionalFormatting sqref="BD2 BJ2 BP2">
    <cfRule type="expression" dxfId="24" priority="3">
      <formula>#REF!="Kleine Wohngebäude, Version 2024 (NKW24)"</formula>
    </cfRule>
  </conditionalFormatting>
  <conditionalFormatting sqref="BD3:BH3 BJ3:BN3 BP3:BT3">
    <cfRule type="expression" dxfId="23" priority="2">
      <formula>#REF!="Kleine Wohngebäude, Version 2024 (NKW24)"</formula>
    </cfRule>
  </conditionalFormatting>
  <conditionalFormatting sqref="BD4:BH19 BJ4:BN19 BP4:BT19">
    <cfRule type="expression" dxfId="22" priority="1">
      <formula>#REF!="Kleine Wohngebäude, Version 2024 (NKW24)"</formula>
    </cfRule>
  </conditionalFormatting>
  <conditionalFormatting sqref="BY4:BY19">
    <cfRule type="expression" dxfId="21" priority="25">
      <formula>SEARCH("FEHLER",BY4)&gt;=1</formula>
    </cfRule>
  </conditionalFormatting>
  <conditionalFormatting sqref="CC4:CC19">
    <cfRule type="expression" dxfId="20" priority="23">
      <formula>SEARCH("FEHLER",CC4)&gt;=1</formula>
    </cfRule>
  </conditionalFormatting>
  <conditionalFormatting sqref="CE4:CE19">
    <cfRule type="expression" dxfId="19" priority="22">
      <formula>SEARCH("FEHLER",CE4)&gt;=1</formula>
    </cfRule>
  </conditionalFormatting>
  <conditionalFormatting sqref="CV4:CY19">
    <cfRule type="expression" dxfId="18" priority="21">
      <formula>SEARCH("FEHLER",CV4)&gt;=1</formula>
    </cfRule>
  </conditionalFormatting>
  <conditionalFormatting sqref="DB4:DB19">
    <cfRule type="expression" dxfId="17" priority="17">
      <formula>AND(ISERROR(SEARCH("FEHLER",DB4)&gt;=1),SEARCH("WARNUNG",DB4)&gt;=1)</formula>
    </cfRule>
    <cfRule type="expression" dxfId="16" priority="20">
      <formula>SEARCH("FEHLER",DB4)&gt;=1</formula>
    </cfRule>
  </conditionalFormatting>
  <conditionalFormatting sqref="DF2">
    <cfRule type="expression" dxfId="15" priority="41">
      <formula>$DF$2=""</formula>
    </cfRule>
    <cfRule type="expression" dxfId="14" priority="42">
      <formula>$DF$2&lt;0.5</formula>
    </cfRule>
    <cfRule type="expression" dxfId="13" priority="43">
      <formula>$DF$2&gt;=0.5</formula>
    </cfRule>
  </conditionalFormatting>
  <conditionalFormatting sqref="DI4:DI19">
    <cfRule type="expression" dxfId="12" priority="18">
      <formula>AND(ISERROR(SEARCH("FEHLER",DI4)&gt;=1),SEARCH("WARNUNG",DI4)&gt;=1)</formula>
    </cfRule>
    <cfRule type="expression" dxfId="11" priority="19">
      <formula>SEARCH("FEHLER",DI4)&gt;=1</formula>
    </cfRule>
  </conditionalFormatting>
  <conditionalFormatting sqref="DY4:DY19">
    <cfRule type="cellIs" dxfId="10" priority="7" operator="greaterThan">
      <formula>100</formula>
    </cfRule>
  </conditionalFormatting>
  <conditionalFormatting sqref="EY4:EY19">
    <cfRule type="cellIs" dxfId="9" priority="6" operator="greaterThan">
      <formula>100</formula>
    </cfRule>
    <cfRule type="expression" dxfId="8" priority="13">
      <formula>SEARCH("FEHLER",EY4)&gt;=1</formula>
    </cfRule>
  </conditionalFormatting>
  <conditionalFormatting sqref="FF4:FF19">
    <cfRule type="expression" dxfId="7" priority="12">
      <formula>SEARCH("FEHLER",FF4)&gt;=1</formula>
    </cfRule>
  </conditionalFormatting>
  <conditionalFormatting sqref="FJ4:FJ19">
    <cfRule type="cellIs" dxfId="6" priority="5" operator="greaterThan">
      <formula>100</formula>
    </cfRule>
    <cfRule type="expression" dxfId="5" priority="10">
      <formula>SEARCH("FEHLER",FJ4)&gt;=1</formula>
    </cfRule>
  </conditionalFormatting>
  <conditionalFormatting sqref="FU4:FU19">
    <cfRule type="expression" dxfId="4" priority="4">
      <formula>OR(FV4&gt;100,FW4&gt;100)</formula>
    </cfRule>
    <cfRule type="expression" dxfId="3" priority="9">
      <formula>SEARCH("FEHLER",FU4)&gt;=1</formula>
    </cfRule>
  </conditionalFormatting>
  <dataValidations count="7">
    <dataValidation type="list" allowBlank="1" showInputMessage="1" showErrorMessage="1" sqref="DC2001:DF2022" xr:uid="{106FFA7D-7A21-44BF-9F88-B65799AB4EA9}">
      <formula1>"QS1.1,QS1.2,QS1.3,QS2.1,QS2.2"</formula1>
    </dataValidation>
    <dataValidation type="list" allowBlank="1" showInputMessage="1" showErrorMessage="1" sqref="CG8 CF4:CF19" xr:uid="{00000000-0002-0000-0100-000004000000}">
      <formula1>"kA,QS0,QS1,QS2,QS3,QS4"</formula1>
    </dataValidation>
    <dataValidation type="list" allowBlank="1" showInputMessage="1" showErrorMessage="1" sqref="BZ4:CB19" xr:uid="{00000000-0002-0000-0100-000001000000}">
      <formula1>INDIRECT(BY4)</formula1>
    </dataValidation>
    <dataValidation type="list" allowBlank="1" showInputMessage="1" showErrorMessage="1" sqref="DO4:DO19 DQ4:DQ19 DS4:DS19 DM4:DM19" xr:uid="{04A40CA9-5BB1-437E-9E36-9B6693E04E0C}">
      <formula1>"x"</formula1>
    </dataValidation>
    <dataValidation allowBlank="1" showInputMessage="1" showErrorMessage="1" error="Bitte geben Sie einen Wert zwischen 0 und 100 ein!" sqref="DF4" xr:uid="{54355E51-FC4C-48BB-8218-0A87027C1440}"/>
    <dataValidation type="list" allowBlank="1" showInputMessage="1" showErrorMessage="1" sqref="DC4:DC19" xr:uid="{BCB6E11F-9F42-4F2E-A6B1-89259703A75F}">
      <formula1>"QS0,QS1,QS2,QS4"</formula1>
    </dataValidation>
    <dataValidation type="list" allowBlank="1" showInputMessage="1" showErrorMessage="1" sqref="DJ4:DJ19" xr:uid="{322FC6FF-341C-4169-92D4-2D0F78D09DC2}">
      <formula1>"QS0,QS1,QS2,QS3,QS4"</formula1>
    </dataValidation>
  </dataValidations>
  <printOptions horizontalCentered="1"/>
  <pageMargins left="0.59055118110236227" right="0.59055118110236227" top="0.59055118110236227" bottom="0.59055118110236227" header="0.31496062992125984" footer="0.31496062992125984"/>
  <pageSetup paperSize="8" scale="10" orientation="landscape"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5D135742-1BD4-40CE-A08B-A470FED13045}">
          <x14:formula1>
            <xm:f>METADATEN!$BJ$2:$BJ$74</xm:f>
          </x14:formula1>
          <xm:sqref>AE4:AE19 AB4:AB19 Y4:Y19 S4:S19 V4:V19 AH4:AH19</xm:sqref>
        </x14:dataValidation>
        <x14:dataValidation type="list" allowBlank="1" showInputMessage="1" showErrorMessage="1" xr:uid="{C87BC5EC-A6A7-479D-A7BA-5F7400D5393F}">
          <x14:formula1>
            <xm:f>METADATEN!$BL$2:$BL$10</xm:f>
          </x14:formula1>
          <xm:sqref>L2001</xm:sqref>
        </x14:dataValidation>
        <x14:dataValidation type="list" allowBlank="1" showInputMessage="1" showErrorMessage="1" xr:uid="{86E4ADF5-1ABC-40E0-9A59-C291C7313838}">
          <x14:formula1>
            <xm:f>METADATEN!$BL$2:$BL$12</xm:f>
          </x14:formula1>
          <xm:sqref>L4:L19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Uebersicht">
    <pageSetUpPr autoPageBreaks="0"/>
  </sheetPr>
  <dimension ref="A1:BA10000"/>
  <sheetViews>
    <sheetView showGridLines="0" topLeftCell="B1" zoomScale="90" zoomScaleNormal="90" zoomScaleSheetLayoutView="85" workbookViewId="0">
      <selection sqref="A1:A1048576"/>
    </sheetView>
  </sheetViews>
  <sheetFormatPr baseColWidth="10" defaultColWidth="11.44140625" defaultRowHeight="14.4" outlineLevelCol="1" x14ac:dyDescent="0.3"/>
  <cols>
    <col min="1" max="1" width="6" style="4" hidden="1" customWidth="1"/>
    <col min="2" max="2" width="35.5546875" style="4" customWidth="1"/>
    <col min="3" max="3" width="44" style="4" customWidth="1"/>
    <col min="4" max="4" width="35.5546875" style="4" customWidth="1"/>
    <col min="5" max="5" width="49.109375" style="4" bestFit="1" customWidth="1"/>
    <col min="6" max="6" width="88.109375" style="4" bestFit="1" customWidth="1"/>
    <col min="7" max="7" width="126.44140625" style="4" customWidth="1"/>
    <col min="8" max="8" width="20.44140625" style="121" customWidth="1"/>
    <col min="9" max="9" width="49.5546875" style="4" bestFit="1" customWidth="1"/>
    <col min="10" max="10" width="30.44140625" style="4" customWidth="1"/>
    <col min="11" max="11" width="25.88671875" style="4" customWidth="1"/>
    <col min="12" max="12" width="29.109375" style="4" customWidth="1"/>
    <col min="13" max="13" width="112" style="4" bestFit="1" customWidth="1"/>
    <col min="14" max="14" width="15.5546875" style="4" customWidth="1"/>
    <col min="15" max="15" width="44.44140625" style="4" hidden="1" customWidth="1" outlineLevel="1"/>
    <col min="16" max="16" width="26.6640625" style="4" hidden="1" customWidth="1" outlineLevel="1"/>
    <col min="17" max="17" width="34.6640625" style="4" hidden="1" customWidth="1" outlineLevel="1"/>
    <col min="18" max="18" width="48.33203125" style="4" hidden="1" customWidth="1" outlineLevel="1"/>
    <col min="19" max="19" width="12.33203125" style="121" hidden="1" customWidth="1" outlineLevel="1"/>
    <col min="20" max="20" width="16.5546875" style="4" hidden="1" customWidth="1" outlineLevel="1"/>
    <col min="21" max="21" width="112" style="4" hidden="1" customWidth="1" outlineLevel="1"/>
    <col min="22" max="22" width="11.44140625" style="4" collapsed="1"/>
    <col min="23" max="16384" width="11.44140625" style="4"/>
  </cols>
  <sheetData>
    <row r="1" spans="1:53" s="2" customFormat="1" ht="76.5" customHeight="1" thickBot="1" x14ac:dyDescent="0.35">
      <c r="A1" s="12">
        <v>0</v>
      </c>
      <c r="B1" s="64" t="s">
        <v>7</v>
      </c>
      <c r="C1" s="64" t="s">
        <v>55</v>
      </c>
      <c r="D1" s="64" t="s">
        <v>56</v>
      </c>
      <c r="E1" s="64" t="s">
        <v>58</v>
      </c>
      <c r="F1" s="64" t="s">
        <v>6</v>
      </c>
      <c r="G1" s="65" t="s">
        <v>57</v>
      </c>
      <c r="H1" s="119" t="s">
        <v>3</v>
      </c>
      <c r="I1" s="65" t="s">
        <v>4</v>
      </c>
      <c r="J1" s="65" t="s">
        <v>59</v>
      </c>
      <c r="K1" s="65" t="s">
        <v>60</v>
      </c>
      <c r="L1" s="65" t="s">
        <v>61</v>
      </c>
      <c r="M1" s="65" t="s">
        <v>5</v>
      </c>
      <c r="N1" s="65" t="s">
        <v>10</v>
      </c>
      <c r="O1" s="2" t="s">
        <v>88</v>
      </c>
      <c r="P1" s="2" t="s">
        <v>89</v>
      </c>
      <c r="Q1" s="2" t="s">
        <v>90</v>
      </c>
      <c r="R1" s="2" t="s">
        <v>91</v>
      </c>
      <c r="S1" s="125" t="s">
        <v>1908</v>
      </c>
      <c r="T1" s="2" t="s">
        <v>93</v>
      </c>
      <c r="U1" s="2" t="s">
        <v>847</v>
      </c>
    </row>
    <row r="2" spans="1:53" ht="87.6" thickTop="1" thickBot="1" x14ac:dyDescent="0.35">
      <c r="A2" s="3">
        <v>1</v>
      </c>
      <c r="B2" s="288" t="s">
        <v>145</v>
      </c>
      <c r="C2" s="182" t="s">
        <v>146</v>
      </c>
      <c r="D2" s="183" t="s">
        <v>9</v>
      </c>
      <c r="E2" s="249" t="s">
        <v>9</v>
      </c>
      <c r="F2" s="291"/>
      <c r="G2" s="184" t="s">
        <v>1764</v>
      </c>
      <c r="H2" s="185">
        <v>42</v>
      </c>
      <c r="I2" s="186" t="s">
        <v>403</v>
      </c>
      <c r="J2" s="186" t="s">
        <v>243</v>
      </c>
      <c r="K2" s="186" t="s">
        <v>243</v>
      </c>
      <c r="L2" s="187" t="s">
        <v>125</v>
      </c>
      <c r="M2" s="187" t="s">
        <v>125</v>
      </c>
      <c r="N2" s="194" t="s">
        <v>406</v>
      </c>
      <c r="O2" s="3" t="s">
        <v>179</v>
      </c>
      <c r="P2" s="3" t="s">
        <v>180</v>
      </c>
      <c r="Q2" s="3"/>
      <c r="R2" s="3"/>
      <c r="S2" s="120">
        <v>42</v>
      </c>
      <c r="T2" s="3">
        <f>A2</f>
        <v>1</v>
      </c>
      <c r="U2" s="3" t="s">
        <v>818</v>
      </c>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row>
    <row r="3" spans="1:53" ht="87" thickBot="1" x14ac:dyDescent="0.35">
      <c r="A3" s="3">
        <v>2</v>
      </c>
      <c r="B3" s="289"/>
      <c r="C3" s="160" t="s">
        <v>148</v>
      </c>
      <c r="D3" s="157" t="s">
        <v>147</v>
      </c>
      <c r="E3" s="250" t="s">
        <v>9</v>
      </c>
      <c r="F3" s="292"/>
      <c r="G3" s="157" t="s">
        <v>1764</v>
      </c>
      <c r="H3" s="158">
        <v>42</v>
      </c>
      <c r="I3" s="159" t="s">
        <v>403</v>
      </c>
      <c r="J3" s="159" t="s">
        <v>243</v>
      </c>
      <c r="K3" s="159" t="s">
        <v>243</v>
      </c>
      <c r="L3" s="155" t="s">
        <v>125</v>
      </c>
      <c r="M3" s="155" t="s">
        <v>125</v>
      </c>
      <c r="N3" s="195" t="s">
        <v>406</v>
      </c>
      <c r="O3" s="3" t="s">
        <v>179</v>
      </c>
      <c r="P3" s="3" t="s">
        <v>148</v>
      </c>
      <c r="Q3" s="5" t="s">
        <v>181</v>
      </c>
      <c r="R3" s="3"/>
      <c r="S3" s="120">
        <v>42</v>
      </c>
      <c r="T3" s="3">
        <f t="shared" ref="T3:T66" si="0">A3</f>
        <v>2</v>
      </c>
      <c r="U3" s="5" t="s">
        <v>819</v>
      </c>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159" thickBot="1" x14ac:dyDescent="0.35">
      <c r="A4" s="3">
        <v>3</v>
      </c>
      <c r="B4" s="290"/>
      <c r="C4" s="188" t="s">
        <v>54</v>
      </c>
      <c r="D4" s="189" t="s">
        <v>9</v>
      </c>
      <c r="E4" s="251" t="s">
        <v>9</v>
      </c>
      <c r="F4" s="318"/>
      <c r="G4" s="190" t="s">
        <v>436</v>
      </c>
      <c r="H4" s="191">
        <v>15</v>
      </c>
      <c r="I4" s="192" t="s">
        <v>292</v>
      </c>
      <c r="J4" s="192" t="s">
        <v>294</v>
      </c>
      <c r="K4" s="193" t="s">
        <v>1687</v>
      </c>
      <c r="L4" s="193" t="s">
        <v>1688</v>
      </c>
      <c r="M4" s="193" t="s">
        <v>1689</v>
      </c>
      <c r="N4" s="196" t="s">
        <v>1765</v>
      </c>
      <c r="O4" s="3" t="s">
        <v>179</v>
      </c>
      <c r="P4" s="3" t="s">
        <v>76</v>
      </c>
      <c r="Q4" s="3"/>
      <c r="R4" s="3"/>
      <c r="S4" s="120">
        <v>15</v>
      </c>
      <c r="T4" s="3">
        <f t="shared" si="0"/>
        <v>3</v>
      </c>
      <c r="U4" s="3" t="s">
        <v>820</v>
      </c>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73.2" thickTop="1" thickBot="1" x14ac:dyDescent="0.35">
      <c r="A5" s="3">
        <v>4</v>
      </c>
      <c r="B5" s="206" t="s">
        <v>781</v>
      </c>
      <c r="C5" s="309" t="s">
        <v>1294</v>
      </c>
      <c r="D5" s="202" t="s">
        <v>9</v>
      </c>
      <c r="E5" s="252" t="s">
        <v>9</v>
      </c>
      <c r="F5" s="319"/>
      <c r="G5" s="203" t="s">
        <v>437</v>
      </c>
      <c r="H5" s="204">
        <v>48</v>
      </c>
      <c r="I5" s="205" t="s">
        <v>1715</v>
      </c>
      <c r="J5" s="201" t="s">
        <v>946</v>
      </c>
      <c r="K5" s="201" t="s">
        <v>947</v>
      </c>
      <c r="L5" s="201" t="s">
        <v>946</v>
      </c>
      <c r="M5" s="201" t="s">
        <v>1725</v>
      </c>
      <c r="N5" s="207">
        <v>0</v>
      </c>
      <c r="O5" s="3" t="s">
        <v>785</v>
      </c>
      <c r="P5" s="3" t="s">
        <v>1294</v>
      </c>
      <c r="Q5" s="3"/>
      <c r="R5" s="3"/>
      <c r="S5" s="120" t="s">
        <v>789</v>
      </c>
      <c r="T5" s="3">
        <f t="shared" si="0"/>
        <v>4</v>
      </c>
      <c r="U5" s="3" t="s">
        <v>1315</v>
      </c>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73.2" thickTop="1" thickBot="1" x14ac:dyDescent="0.35">
      <c r="A6" s="3">
        <v>5</v>
      </c>
      <c r="B6" s="206" t="s">
        <v>782</v>
      </c>
      <c r="C6" s="310"/>
      <c r="D6" s="202" t="s">
        <v>9</v>
      </c>
      <c r="E6" s="252" t="s">
        <v>9</v>
      </c>
      <c r="F6" s="319"/>
      <c r="G6" s="203" t="s">
        <v>437</v>
      </c>
      <c r="H6" s="204">
        <v>48</v>
      </c>
      <c r="I6" s="205" t="s">
        <v>1715</v>
      </c>
      <c r="J6" s="201" t="s">
        <v>946</v>
      </c>
      <c r="K6" s="201" t="s">
        <v>947</v>
      </c>
      <c r="L6" s="201" t="s">
        <v>946</v>
      </c>
      <c r="M6" s="201" t="s">
        <v>1725</v>
      </c>
      <c r="N6" s="207">
        <v>0</v>
      </c>
      <c r="O6" s="3" t="s">
        <v>786</v>
      </c>
      <c r="P6" s="3" t="s">
        <v>1294</v>
      </c>
      <c r="Q6" s="3"/>
      <c r="R6" s="3"/>
      <c r="S6" s="120"/>
      <c r="T6" s="3">
        <f t="shared" si="0"/>
        <v>5</v>
      </c>
      <c r="U6" s="3" t="s">
        <v>1316</v>
      </c>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ht="73.2" thickTop="1" thickBot="1" x14ac:dyDescent="0.35">
      <c r="A7" s="3">
        <v>6</v>
      </c>
      <c r="B7" s="206" t="s">
        <v>783</v>
      </c>
      <c r="C7" s="310"/>
      <c r="D7" s="202" t="s">
        <v>9</v>
      </c>
      <c r="E7" s="252" t="s">
        <v>9</v>
      </c>
      <c r="F7" s="319"/>
      <c r="G7" s="203" t="s">
        <v>437</v>
      </c>
      <c r="H7" s="204">
        <v>48</v>
      </c>
      <c r="I7" s="205" t="s">
        <v>1715</v>
      </c>
      <c r="J7" s="201" t="s">
        <v>946</v>
      </c>
      <c r="K7" s="201" t="s">
        <v>947</v>
      </c>
      <c r="L7" s="201" t="s">
        <v>946</v>
      </c>
      <c r="M7" s="201" t="s">
        <v>1725</v>
      </c>
      <c r="N7" s="207">
        <v>0</v>
      </c>
      <c r="O7" s="3" t="s">
        <v>787</v>
      </c>
      <c r="P7" s="3" t="s">
        <v>1294</v>
      </c>
      <c r="Q7" s="3"/>
      <c r="R7" s="3"/>
      <c r="S7" s="120"/>
      <c r="T7" s="3">
        <f t="shared" si="0"/>
        <v>6</v>
      </c>
      <c r="U7" s="3" t="s">
        <v>1317</v>
      </c>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73.2" thickTop="1" thickBot="1" x14ac:dyDescent="0.35">
      <c r="A8" s="3">
        <v>7</v>
      </c>
      <c r="B8" s="206" t="s">
        <v>784</v>
      </c>
      <c r="C8" s="310"/>
      <c r="D8" s="202" t="s">
        <v>9</v>
      </c>
      <c r="E8" s="252" t="s">
        <v>9</v>
      </c>
      <c r="F8" s="319"/>
      <c r="G8" s="203" t="s">
        <v>437</v>
      </c>
      <c r="H8" s="204">
        <v>48</v>
      </c>
      <c r="I8" s="205" t="s">
        <v>1715</v>
      </c>
      <c r="J8" s="201" t="s">
        <v>946</v>
      </c>
      <c r="K8" s="201" t="s">
        <v>947</v>
      </c>
      <c r="L8" s="201" t="s">
        <v>946</v>
      </c>
      <c r="M8" s="201" t="s">
        <v>1725</v>
      </c>
      <c r="N8" s="207">
        <v>0</v>
      </c>
      <c r="O8" s="3" t="s">
        <v>788</v>
      </c>
      <c r="P8" s="3" t="s">
        <v>1294</v>
      </c>
      <c r="Q8" s="3"/>
      <c r="R8" s="3"/>
      <c r="S8" s="120"/>
      <c r="T8" s="3">
        <f t="shared" si="0"/>
        <v>7</v>
      </c>
      <c r="U8" s="3" t="s">
        <v>1318</v>
      </c>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30" thickTop="1" thickBot="1" x14ac:dyDescent="0.35">
      <c r="A9" s="3">
        <v>8</v>
      </c>
      <c r="B9" s="288" t="s">
        <v>973</v>
      </c>
      <c r="C9" s="182" t="s">
        <v>1047</v>
      </c>
      <c r="D9" s="183" t="s">
        <v>9</v>
      </c>
      <c r="E9" s="249" t="s">
        <v>9</v>
      </c>
      <c r="F9" s="291" t="s">
        <v>101</v>
      </c>
      <c r="G9" s="184" t="s">
        <v>438</v>
      </c>
      <c r="H9" s="185">
        <v>25</v>
      </c>
      <c r="I9" s="186" t="s">
        <v>342</v>
      </c>
      <c r="J9" s="186" t="s">
        <v>99</v>
      </c>
      <c r="K9" s="186" t="s">
        <v>99</v>
      </c>
      <c r="L9" s="186" t="s">
        <v>20</v>
      </c>
      <c r="M9" s="186" t="s">
        <v>20</v>
      </c>
      <c r="N9" s="208" t="s">
        <v>243</v>
      </c>
      <c r="O9" s="3" t="s">
        <v>973</v>
      </c>
      <c r="P9" s="3" t="s">
        <v>1063</v>
      </c>
      <c r="Q9" s="3"/>
      <c r="R9" s="3"/>
      <c r="S9" s="120">
        <v>25</v>
      </c>
      <c r="T9" s="3">
        <f t="shared" si="0"/>
        <v>8</v>
      </c>
      <c r="U9" s="3" t="s">
        <v>1064</v>
      </c>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ht="29.4" thickBot="1" x14ac:dyDescent="0.35">
      <c r="A10" s="3">
        <v>9</v>
      </c>
      <c r="B10" s="289"/>
      <c r="C10" s="160" t="s">
        <v>128</v>
      </c>
      <c r="D10" s="156" t="s">
        <v>9</v>
      </c>
      <c r="E10" s="250" t="s">
        <v>9</v>
      </c>
      <c r="F10" s="292"/>
      <c r="G10" s="157" t="s">
        <v>439</v>
      </c>
      <c r="H10" s="158">
        <v>26</v>
      </c>
      <c r="I10" s="159" t="s">
        <v>342</v>
      </c>
      <c r="J10" s="159" t="s">
        <v>21</v>
      </c>
      <c r="K10" s="159" t="s">
        <v>21</v>
      </c>
      <c r="L10" s="159" t="s">
        <v>21</v>
      </c>
      <c r="M10" s="159" t="s">
        <v>21</v>
      </c>
      <c r="N10" s="209" t="s">
        <v>243</v>
      </c>
      <c r="O10" s="3" t="s">
        <v>973</v>
      </c>
      <c r="P10" s="3" t="s">
        <v>129</v>
      </c>
      <c r="Q10" s="3"/>
      <c r="R10" s="3"/>
      <c r="S10" s="120">
        <v>26</v>
      </c>
      <c r="T10" s="3">
        <f t="shared" si="0"/>
        <v>9</v>
      </c>
      <c r="U10" s="3" t="s">
        <v>1065</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row>
    <row r="11" spans="1:53" ht="43.8" thickBot="1" x14ac:dyDescent="0.35">
      <c r="A11" s="3">
        <v>10</v>
      </c>
      <c r="B11" s="289"/>
      <c r="C11" s="160" t="s">
        <v>971</v>
      </c>
      <c r="D11" s="156" t="s">
        <v>9</v>
      </c>
      <c r="E11" s="250" t="s">
        <v>9</v>
      </c>
      <c r="F11" s="155"/>
      <c r="G11" s="157" t="s">
        <v>958</v>
      </c>
      <c r="H11" s="158" t="s">
        <v>949</v>
      </c>
      <c r="I11" s="159" t="s">
        <v>922</v>
      </c>
      <c r="J11" s="155" t="s">
        <v>924</v>
      </c>
      <c r="K11" s="155" t="s">
        <v>924</v>
      </c>
      <c r="L11" s="155" t="s">
        <v>924</v>
      </c>
      <c r="M11" s="159" t="s">
        <v>925</v>
      </c>
      <c r="N11" s="209">
        <v>0</v>
      </c>
      <c r="O11" s="3" t="s">
        <v>973</v>
      </c>
      <c r="P11" s="3" t="s">
        <v>1066</v>
      </c>
      <c r="Q11" s="3"/>
      <c r="R11" s="3"/>
      <c r="S11" s="120" t="s">
        <v>949</v>
      </c>
      <c r="T11" s="3">
        <f t="shared" si="0"/>
        <v>10</v>
      </c>
      <c r="U11" s="3" t="s">
        <v>1067</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ht="58.2" thickBot="1" x14ac:dyDescent="0.35">
      <c r="A12" s="3">
        <v>11</v>
      </c>
      <c r="B12" s="289"/>
      <c r="C12" s="160" t="s">
        <v>1202</v>
      </c>
      <c r="D12" s="157" t="s">
        <v>976</v>
      </c>
      <c r="E12" s="250" t="s">
        <v>9</v>
      </c>
      <c r="F12" s="155" t="s">
        <v>977</v>
      </c>
      <c r="G12" s="157" t="s">
        <v>959</v>
      </c>
      <c r="H12" s="158">
        <v>40</v>
      </c>
      <c r="I12" s="159" t="s">
        <v>11</v>
      </c>
      <c r="J12" s="159" t="s">
        <v>26</v>
      </c>
      <c r="K12" s="159" t="s">
        <v>26</v>
      </c>
      <c r="L12" s="159" t="s">
        <v>26</v>
      </c>
      <c r="M12" s="159" t="s">
        <v>26</v>
      </c>
      <c r="N12" s="209" t="s">
        <v>243</v>
      </c>
      <c r="O12" s="3" t="s">
        <v>973</v>
      </c>
      <c r="P12" s="3" t="s">
        <v>1202</v>
      </c>
      <c r="Q12" s="3" t="s">
        <v>1068</v>
      </c>
      <c r="R12" s="3"/>
      <c r="S12" s="120">
        <v>40</v>
      </c>
      <c r="T12" s="3">
        <f t="shared" si="0"/>
        <v>11</v>
      </c>
      <c r="U12" s="3" t="s">
        <v>1208</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187.2" x14ac:dyDescent="0.3">
      <c r="A13" s="3">
        <v>12</v>
      </c>
      <c r="B13" s="289"/>
      <c r="C13" s="296" t="s">
        <v>978</v>
      </c>
      <c r="D13" s="161" t="s">
        <v>1749</v>
      </c>
      <c r="E13" s="253" t="s">
        <v>9</v>
      </c>
      <c r="F13" s="293" t="s">
        <v>972</v>
      </c>
      <c r="G13" s="161" t="s">
        <v>1766</v>
      </c>
      <c r="H13" s="163">
        <v>38</v>
      </c>
      <c r="I13" s="164" t="s">
        <v>1706</v>
      </c>
      <c r="J13" s="165" t="s">
        <v>465</v>
      </c>
      <c r="K13" s="165" t="s">
        <v>465</v>
      </c>
      <c r="L13" s="165" t="s">
        <v>466</v>
      </c>
      <c r="M13" s="165" t="s">
        <v>466</v>
      </c>
      <c r="N13" s="210" t="s">
        <v>396</v>
      </c>
      <c r="O13" s="3" t="s">
        <v>973</v>
      </c>
      <c r="P13" s="3" t="s">
        <v>1069</v>
      </c>
      <c r="Q13" s="3" t="s">
        <v>1767</v>
      </c>
      <c r="R13" s="3"/>
      <c r="S13" s="120">
        <v>38</v>
      </c>
      <c r="T13" s="3">
        <f t="shared" si="0"/>
        <v>12</v>
      </c>
      <c r="U13" s="3" t="s">
        <v>1768</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86.4" x14ac:dyDescent="0.3">
      <c r="A14" s="3">
        <v>13</v>
      </c>
      <c r="B14" s="289"/>
      <c r="C14" s="297"/>
      <c r="D14" s="142" t="s">
        <v>1017</v>
      </c>
      <c r="E14" s="254" t="s">
        <v>9</v>
      </c>
      <c r="F14" s="294"/>
      <c r="G14" s="142" t="s">
        <v>1764</v>
      </c>
      <c r="H14" s="143">
        <v>42</v>
      </c>
      <c r="I14" s="144" t="s">
        <v>403</v>
      </c>
      <c r="J14" s="144" t="s">
        <v>243</v>
      </c>
      <c r="K14" s="144" t="s">
        <v>243</v>
      </c>
      <c r="L14" s="145" t="s">
        <v>125</v>
      </c>
      <c r="M14" s="145" t="s">
        <v>125</v>
      </c>
      <c r="N14" s="211" t="s">
        <v>406</v>
      </c>
      <c r="O14" s="3" t="s">
        <v>973</v>
      </c>
      <c r="P14" s="3" t="s">
        <v>1069</v>
      </c>
      <c r="Q14" s="3" t="s">
        <v>1078</v>
      </c>
      <c r="R14" s="3"/>
      <c r="S14" s="120">
        <v>42</v>
      </c>
      <c r="T14" s="3">
        <f t="shared" si="0"/>
        <v>13</v>
      </c>
      <c r="U14" s="3" t="s">
        <v>1319</v>
      </c>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43.8" thickBot="1" x14ac:dyDescent="0.35">
      <c r="A15" s="3">
        <v>14</v>
      </c>
      <c r="B15" s="289"/>
      <c r="C15" s="298"/>
      <c r="D15" s="176" t="s">
        <v>979</v>
      </c>
      <c r="E15" s="255" t="s">
        <v>9</v>
      </c>
      <c r="F15" s="295"/>
      <c r="G15" s="176" t="s">
        <v>440</v>
      </c>
      <c r="H15" s="178">
        <v>5</v>
      </c>
      <c r="I15" s="179" t="s">
        <v>899</v>
      </c>
      <c r="J15" s="179" t="s">
        <v>19</v>
      </c>
      <c r="K15" s="179" t="s">
        <v>19</v>
      </c>
      <c r="L15" s="179" t="s">
        <v>19</v>
      </c>
      <c r="M15" s="180" t="s">
        <v>901</v>
      </c>
      <c r="N15" s="212" t="s">
        <v>243</v>
      </c>
      <c r="O15" s="3" t="s">
        <v>973</v>
      </c>
      <c r="P15" s="3" t="s">
        <v>1069</v>
      </c>
      <c r="Q15" s="3" t="s">
        <v>1070</v>
      </c>
      <c r="R15" s="3"/>
      <c r="S15" s="120">
        <v>5</v>
      </c>
      <c r="T15" s="3">
        <f t="shared" si="0"/>
        <v>14</v>
      </c>
      <c r="U15" s="3" t="s">
        <v>1071</v>
      </c>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87" thickBot="1" x14ac:dyDescent="0.35">
      <c r="A16" s="3">
        <v>15</v>
      </c>
      <c r="B16" s="289"/>
      <c r="C16" s="160" t="s">
        <v>1258</v>
      </c>
      <c r="D16" s="157" t="s">
        <v>1259</v>
      </c>
      <c r="E16" s="250" t="s">
        <v>9</v>
      </c>
      <c r="F16" s="155"/>
      <c r="G16" s="157" t="s">
        <v>441</v>
      </c>
      <c r="H16" s="158">
        <v>13</v>
      </c>
      <c r="I16" s="159" t="s">
        <v>1653</v>
      </c>
      <c r="J16" s="159">
        <v>0</v>
      </c>
      <c r="K16" s="159">
        <v>0</v>
      </c>
      <c r="L16" s="155" t="s">
        <v>1769</v>
      </c>
      <c r="M16" s="155" t="s">
        <v>1769</v>
      </c>
      <c r="N16" s="209" t="s">
        <v>282</v>
      </c>
      <c r="O16" s="3" t="s">
        <v>973</v>
      </c>
      <c r="P16" s="3" t="s">
        <v>1258</v>
      </c>
      <c r="Q16" s="3" t="s">
        <v>1320</v>
      </c>
      <c r="R16" s="3"/>
      <c r="S16" s="120">
        <v>13</v>
      </c>
      <c r="T16" s="3">
        <f t="shared" si="0"/>
        <v>15</v>
      </c>
      <c r="U16" s="3" t="s">
        <v>1321</v>
      </c>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43.8" thickBot="1" x14ac:dyDescent="0.35">
      <c r="A17" s="3">
        <v>16</v>
      </c>
      <c r="B17" s="289"/>
      <c r="C17" s="160" t="s">
        <v>1014</v>
      </c>
      <c r="D17" s="156" t="s">
        <v>9</v>
      </c>
      <c r="E17" s="250" t="s">
        <v>9</v>
      </c>
      <c r="F17" s="155" t="s">
        <v>1015</v>
      </c>
      <c r="G17" s="157" t="s">
        <v>444</v>
      </c>
      <c r="H17" s="158">
        <v>22</v>
      </c>
      <c r="I17" s="159" t="s">
        <v>236</v>
      </c>
      <c r="J17" s="159" t="s">
        <v>243</v>
      </c>
      <c r="K17" s="159" t="s">
        <v>243</v>
      </c>
      <c r="L17" s="159" t="s">
        <v>98</v>
      </c>
      <c r="M17" s="159" t="s">
        <v>98</v>
      </c>
      <c r="N17" s="209" t="s">
        <v>243</v>
      </c>
      <c r="O17" s="3" t="s">
        <v>973</v>
      </c>
      <c r="P17" s="3" t="s">
        <v>1072</v>
      </c>
      <c r="Q17" s="3"/>
      <c r="R17" s="3"/>
      <c r="S17" s="120">
        <v>22</v>
      </c>
      <c r="T17" s="3">
        <f t="shared" si="0"/>
        <v>16</v>
      </c>
      <c r="U17" s="5" t="s">
        <v>1073</v>
      </c>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101.4" thickBot="1" x14ac:dyDescent="0.35">
      <c r="A18" s="3">
        <v>17</v>
      </c>
      <c r="B18" s="289"/>
      <c r="C18" s="160" t="s">
        <v>1739</v>
      </c>
      <c r="D18" s="156" t="s">
        <v>9</v>
      </c>
      <c r="E18" s="250" t="s">
        <v>9</v>
      </c>
      <c r="F18" s="299"/>
      <c r="G18" s="157" t="s">
        <v>445</v>
      </c>
      <c r="H18" s="158">
        <v>14</v>
      </c>
      <c r="I18" s="159" t="s">
        <v>1680</v>
      </c>
      <c r="J18" s="159" t="s">
        <v>1682</v>
      </c>
      <c r="K18" s="155" t="s">
        <v>1683</v>
      </c>
      <c r="L18" s="155" t="s">
        <v>1684</v>
      </c>
      <c r="M18" s="155" t="s">
        <v>1685</v>
      </c>
      <c r="N18" s="209" t="s">
        <v>243</v>
      </c>
      <c r="O18" s="3" t="s">
        <v>973</v>
      </c>
      <c r="P18" s="3" t="s">
        <v>1739</v>
      </c>
      <c r="Q18" s="3"/>
      <c r="R18" s="3"/>
      <c r="S18" s="120">
        <v>14</v>
      </c>
      <c r="T18" s="3">
        <f t="shared" si="0"/>
        <v>17</v>
      </c>
      <c r="U18" s="5" t="s">
        <v>1770</v>
      </c>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8.8" x14ac:dyDescent="0.3">
      <c r="A19" s="3">
        <v>18</v>
      </c>
      <c r="B19" s="289"/>
      <c r="C19" s="296" t="s">
        <v>1260</v>
      </c>
      <c r="D19" s="161" t="s">
        <v>1261</v>
      </c>
      <c r="E19" s="253" t="s">
        <v>9</v>
      </c>
      <c r="F19" s="300"/>
      <c r="G19" s="161" t="s">
        <v>446</v>
      </c>
      <c r="H19" s="163">
        <v>34</v>
      </c>
      <c r="I19" s="164" t="s">
        <v>744</v>
      </c>
      <c r="J19" s="164" t="s">
        <v>243</v>
      </c>
      <c r="K19" s="164" t="s">
        <v>243</v>
      </c>
      <c r="L19" s="164" t="s">
        <v>23</v>
      </c>
      <c r="M19" s="164" t="s">
        <v>23</v>
      </c>
      <c r="N19" s="213">
        <v>0</v>
      </c>
      <c r="O19" s="3" t="s">
        <v>973</v>
      </c>
      <c r="P19" s="3" t="s">
        <v>1322</v>
      </c>
      <c r="Q19" s="3" t="s">
        <v>1323</v>
      </c>
      <c r="R19" s="3"/>
      <c r="S19" s="120">
        <v>34</v>
      </c>
      <c r="T19" s="3">
        <f t="shared" si="0"/>
        <v>18</v>
      </c>
      <c r="U19" s="5" t="s">
        <v>1324</v>
      </c>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8.8" x14ac:dyDescent="0.3">
      <c r="A20" s="3">
        <v>19</v>
      </c>
      <c r="B20" s="289"/>
      <c r="C20" s="297"/>
      <c r="D20" s="142" t="s">
        <v>1262</v>
      </c>
      <c r="E20" s="254" t="s">
        <v>9</v>
      </c>
      <c r="F20" s="294"/>
      <c r="G20" s="142" t="s">
        <v>447</v>
      </c>
      <c r="H20" s="143" t="s">
        <v>122</v>
      </c>
      <c r="I20" s="144" t="s">
        <v>381</v>
      </c>
      <c r="J20" s="144" t="s">
        <v>243</v>
      </c>
      <c r="K20" s="144" t="s">
        <v>382</v>
      </c>
      <c r="L20" s="144" t="s">
        <v>383</v>
      </c>
      <c r="M20" s="144" t="s">
        <v>384</v>
      </c>
      <c r="N20" s="214" t="s">
        <v>243</v>
      </c>
      <c r="O20" s="3" t="s">
        <v>973</v>
      </c>
      <c r="P20" s="3" t="s">
        <v>1322</v>
      </c>
      <c r="Q20" s="3" t="s">
        <v>1325</v>
      </c>
      <c r="R20" s="3"/>
      <c r="S20" s="120" t="s">
        <v>122</v>
      </c>
      <c r="T20" s="3">
        <f t="shared" si="0"/>
        <v>19</v>
      </c>
      <c r="U20" s="3" t="s">
        <v>1326</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6" x14ac:dyDescent="0.3">
      <c r="A21" s="3">
        <v>20</v>
      </c>
      <c r="B21" s="289"/>
      <c r="C21" s="297"/>
      <c r="D21" s="142" t="s">
        <v>1263</v>
      </c>
      <c r="E21" s="254" t="s">
        <v>9</v>
      </c>
      <c r="F21" s="294"/>
      <c r="G21" s="142" t="s">
        <v>960</v>
      </c>
      <c r="H21" s="143" t="s">
        <v>950</v>
      </c>
      <c r="I21" s="144" t="s">
        <v>929</v>
      </c>
      <c r="J21" s="144">
        <v>0</v>
      </c>
      <c r="K21" s="145" t="s">
        <v>930</v>
      </c>
      <c r="L21" s="145" t="s">
        <v>930</v>
      </c>
      <c r="M21" s="145" t="s">
        <v>930</v>
      </c>
      <c r="N21" s="214">
        <v>0</v>
      </c>
      <c r="O21" s="3" t="s">
        <v>973</v>
      </c>
      <c r="P21" s="3" t="s">
        <v>1322</v>
      </c>
      <c r="Q21" s="3" t="s">
        <v>1327</v>
      </c>
      <c r="R21" s="3"/>
      <c r="S21" s="120" t="s">
        <v>950</v>
      </c>
      <c r="T21" s="3">
        <f t="shared" si="0"/>
        <v>20</v>
      </c>
      <c r="U21" s="3" t="s">
        <v>1328</v>
      </c>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43.2" x14ac:dyDescent="0.3">
      <c r="A22" s="3">
        <v>21</v>
      </c>
      <c r="B22" s="289"/>
      <c r="C22" s="297"/>
      <c r="D22" s="304" t="s">
        <v>1264</v>
      </c>
      <c r="E22" s="256" t="s">
        <v>9</v>
      </c>
      <c r="F22" s="301"/>
      <c r="G22" s="148" t="s">
        <v>451</v>
      </c>
      <c r="H22" s="149">
        <v>1</v>
      </c>
      <c r="I22" s="150" t="s">
        <v>1648</v>
      </c>
      <c r="J22" s="151" t="s">
        <v>238</v>
      </c>
      <c r="K22" s="151" t="s">
        <v>894</v>
      </c>
      <c r="L22" s="150" t="s">
        <v>895</v>
      </c>
      <c r="M22" s="151" t="s">
        <v>896</v>
      </c>
      <c r="N22" s="215" t="s">
        <v>241</v>
      </c>
      <c r="O22" s="3" t="s">
        <v>973</v>
      </c>
      <c r="P22" s="3" t="s">
        <v>1322</v>
      </c>
      <c r="Q22" s="3" t="s">
        <v>1329</v>
      </c>
      <c r="R22" s="3"/>
      <c r="S22" s="120" t="s">
        <v>1201</v>
      </c>
      <c r="T22" s="3">
        <f t="shared" si="0"/>
        <v>21</v>
      </c>
      <c r="U22" s="3" t="s">
        <v>1330</v>
      </c>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72" x14ac:dyDescent="0.3">
      <c r="A23" s="3">
        <v>22</v>
      </c>
      <c r="B23" s="289"/>
      <c r="C23" s="297"/>
      <c r="D23" s="305"/>
      <c r="E23" s="6" t="s">
        <v>9</v>
      </c>
      <c r="F23" s="302"/>
      <c r="G23" s="127" t="s">
        <v>442</v>
      </c>
      <c r="H23" s="132">
        <v>19</v>
      </c>
      <c r="I23" s="128" t="s">
        <v>236</v>
      </c>
      <c r="J23" s="128" t="s">
        <v>97</v>
      </c>
      <c r="K23" s="128" t="s">
        <v>97</v>
      </c>
      <c r="L23" s="129" t="s">
        <v>316</v>
      </c>
      <c r="M23" s="129" t="s">
        <v>915</v>
      </c>
      <c r="N23" s="130" t="s">
        <v>243</v>
      </c>
      <c r="O23" s="3" t="s">
        <v>973</v>
      </c>
      <c r="P23" s="3" t="s">
        <v>1322</v>
      </c>
      <c r="Q23" s="3" t="s">
        <v>1329</v>
      </c>
      <c r="R23" s="3"/>
      <c r="S23" s="120"/>
      <c r="T23" s="3">
        <f t="shared" si="0"/>
        <v>22</v>
      </c>
      <c r="U23" s="3" t="s">
        <v>1330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57.6" x14ac:dyDescent="0.3">
      <c r="A24" s="3">
        <v>23</v>
      </c>
      <c r="B24" s="289"/>
      <c r="C24" s="297"/>
      <c r="D24" s="306"/>
      <c r="E24" s="257" t="s">
        <v>9</v>
      </c>
      <c r="F24" s="303"/>
      <c r="G24" s="138" t="s">
        <v>1771</v>
      </c>
      <c r="H24" s="139">
        <v>33</v>
      </c>
      <c r="I24" s="140" t="s">
        <v>372</v>
      </c>
      <c r="J24" s="140" t="s">
        <v>121</v>
      </c>
      <c r="K24" s="140" t="s">
        <v>121</v>
      </c>
      <c r="L24" s="140" t="s">
        <v>121</v>
      </c>
      <c r="M24" s="140" t="s">
        <v>121</v>
      </c>
      <c r="N24" s="216" t="s">
        <v>243</v>
      </c>
      <c r="O24" s="3" t="s">
        <v>973</v>
      </c>
      <c r="P24" s="3" t="s">
        <v>1322</v>
      </c>
      <c r="Q24" s="3" t="s">
        <v>1329</v>
      </c>
      <c r="R24" s="3"/>
      <c r="S24" s="120"/>
      <c r="T24" s="3">
        <f t="shared" si="0"/>
        <v>23</v>
      </c>
      <c r="U24" s="3" t="s">
        <v>1330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43.8" thickBot="1" x14ac:dyDescent="0.35">
      <c r="A25" s="3">
        <v>24</v>
      </c>
      <c r="B25" s="289"/>
      <c r="C25" s="298"/>
      <c r="D25" s="176" t="s">
        <v>1265</v>
      </c>
      <c r="E25" s="255" t="s">
        <v>9</v>
      </c>
      <c r="F25" s="295"/>
      <c r="G25" s="176" t="s">
        <v>443</v>
      </c>
      <c r="H25" s="178">
        <v>32</v>
      </c>
      <c r="I25" s="179" t="s">
        <v>372</v>
      </c>
      <c r="J25" s="179" t="s">
        <v>243</v>
      </c>
      <c r="K25" s="179" t="s">
        <v>243</v>
      </c>
      <c r="L25" s="179" t="s">
        <v>22</v>
      </c>
      <c r="M25" s="179" t="s">
        <v>22</v>
      </c>
      <c r="N25" s="212" t="s">
        <v>243</v>
      </c>
      <c r="O25" s="3" t="s">
        <v>973</v>
      </c>
      <c r="P25" s="3" t="s">
        <v>1322</v>
      </c>
      <c r="Q25" s="3" t="s">
        <v>1331</v>
      </c>
      <c r="R25" s="3"/>
      <c r="S25" s="120">
        <v>32</v>
      </c>
      <c r="T25" s="3">
        <f t="shared" si="0"/>
        <v>24</v>
      </c>
      <c r="U25" s="3" t="s">
        <v>1332</v>
      </c>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8.8" x14ac:dyDescent="0.3">
      <c r="A26" s="3">
        <v>25</v>
      </c>
      <c r="B26" s="289"/>
      <c r="C26" s="296" t="s">
        <v>1266</v>
      </c>
      <c r="D26" s="161" t="s">
        <v>1261</v>
      </c>
      <c r="E26" s="253" t="s">
        <v>9</v>
      </c>
      <c r="F26" s="300"/>
      <c r="G26" s="161" t="s">
        <v>446</v>
      </c>
      <c r="H26" s="163">
        <v>34</v>
      </c>
      <c r="I26" s="164" t="s">
        <v>744</v>
      </c>
      <c r="J26" s="164" t="s">
        <v>243</v>
      </c>
      <c r="K26" s="164" t="s">
        <v>243</v>
      </c>
      <c r="L26" s="164" t="s">
        <v>23</v>
      </c>
      <c r="M26" s="164" t="s">
        <v>23</v>
      </c>
      <c r="N26" s="213">
        <v>0</v>
      </c>
      <c r="O26" s="3" t="s">
        <v>973</v>
      </c>
      <c r="P26" s="3" t="s">
        <v>1266</v>
      </c>
      <c r="Q26" s="3" t="s">
        <v>1323</v>
      </c>
      <c r="R26" s="3"/>
      <c r="S26" s="120">
        <v>34</v>
      </c>
      <c r="T26" s="3">
        <f t="shared" si="0"/>
        <v>25</v>
      </c>
      <c r="U26" s="3" t="s">
        <v>1333</v>
      </c>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8.8" x14ac:dyDescent="0.3">
      <c r="A27" s="3">
        <v>26</v>
      </c>
      <c r="B27" s="289"/>
      <c r="C27" s="297"/>
      <c r="D27" s="142" t="s">
        <v>1262</v>
      </c>
      <c r="E27" s="254" t="s">
        <v>9</v>
      </c>
      <c r="F27" s="294"/>
      <c r="G27" s="142" t="s">
        <v>447</v>
      </c>
      <c r="H27" s="143" t="s">
        <v>122</v>
      </c>
      <c r="I27" s="144" t="s">
        <v>381</v>
      </c>
      <c r="J27" s="144" t="s">
        <v>243</v>
      </c>
      <c r="K27" s="144" t="s">
        <v>382</v>
      </c>
      <c r="L27" s="144" t="s">
        <v>383</v>
      </c>
      <c r="M27" s="144" t="s">
        <v>384</v>
      </c>
      <c r="N27" s="214" t="s">
        <v>243</v>
      </c>
      <c r="O27" s="3" t="s">
        <v>973</v>
      </c>
      <c r="P27" s="3" t="s">
        <v>1266</v>
      </c>
      <c r="Q27" s="3" t="s">
        <v>1325</v>
      </c>
      <c r="R27" s="3"/>
      <c r="S27" s="120" t="s">
        <v>122</v>
      </c>
      <c r="T27" s="3">
        <f t="shared" si="0"/>
        <v>26</v>
      </c>
      <c r="U27" s="3" t="s">
        <v>1334</v>
      </c>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2.2" thickBot="1" x14ac:dyDescent="0.35">
      <c r="A28" s="3">
        <v>27</v>
      </c>
      <c r="B28" s="289"/>
      <c r="C28" s="298"/>
      <c r="D28" s="176" t="s">
        <v>1263</v>
      </c>
      <c r="E28" s="255" t="s">
        <v>9</v>
      </c>
      <c r="F28" s="295"/>
      <c r="G28" s="176" t="s">
        <v>960</v>
      </c>
      <c r="H28" s="178" t="s">
        <v>950</v>
      </c>
      <c r="I28" s="179" t="s">
        <v>929</v>
      </c>
      <c r="J28" s="179">
        <v>0</v>
      </c>
      <c r="K28" s="180" t="s">
        <v>930</v>
      </c>
      <c r="L28" s="180" t="s">
        <v>930</v>
      </c>
      <c r="M28" s="180" t="s">
        <v>930</v>
      </c>
      <c r="N28" s="212">
        <v>0</v>
      </c>
      <c r="O28" s="3" t="s">
        <v>973</v>
      </c>
      <c r="P28" s="3" t="s">
        <v>1266</v>
      </c>
      <c r="Q28" s="3" t="s">
        <v>1327</v>
      </c>
      <c r="R28" s="3"/>
      <c r="S28" s="120" t="s">
        <v>950</v>
      </c>
      <c r="T28" s="3">
        <f t="shared" si="0"/>
        <v>27</v>
      </c>
      <c r="U28" s="3" t="s">
        <v>1335</v>
      </c>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6" x14ac:dyDescent="0.3">
      <c r="A29" s="3">
        <v>28</v>
      </c>
      <c r="B29" s="289"/>
      <c r="C29" s="296" t="s">
        <v>1267</v>
      </c>
      <c r="D29" s="161" t="s">
        <v>1262</v>
      </c>
      <c r="E29" s="253" t="s">
        <v>9</v>
      </c>
      <c r="F29" s="300"/>
      <c r="G29" s="161" t="s">
        <v>960</v>
      </c>
      <c r="H29" s="163" t="s">
        <v>950</v>
      </c>
      <c r="I29" s="164" t="s">
        <v>929</v>
      </c>
      <c r="J29" s="164">
        <v>0</v>
      </c>
      <c r="K29" s="165" t="s">
        <v>930</v>
      </c>
      <c r="L29" s="165" t="s">
        <v>930</v>
      </c>
      <c r="M29" s="165" t="s">
        <v>930</v>
      </c>
      <c r="N29" s="213">
        <v>0</v>
      </c>
      <c r="O29" s="3" t="s">
        <v>973</v>
      </c>
      <c r="P29" s="3" t="s">
        <v>1336</v>
      </c>
      <c r="Q29" s="3" t="s">
        <v>1325</v>
      </c>
      <c r="R29" s="3"/>
      <c r="S29" s="120" t="s">
        <v>950</v>
      </c>
      <c r="T29" s="3">
        <f t="shared" si="0"/>
        <v>28</v>
      </c>
      <c r="U29" s="3" t="s">
        <v>1337</v>
      </c>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2.2" thickBot="1" x14ac:dyDescent="0.35">
      <c r="A30" s="3">
        <v>29</v>
      </c>
      <c r="B30" s="289"/>
      <c r="C30" s="298"/>
      <c r="D30" s="176" t="s">
        <v>1263</v>
      </c>
      <c r="E30" s="255" t="s">
        <v>9</v>
      </c>
      <c r="F30" s="295"/>
      <c r="G30" s="176" t="s">
        <v>960</v>
      </c>
      <c r="H30" s="178" t="s">
        <v>950</v>
      </c>
      <c r="I30" s="179" t="s">
        <v>929</v>
      </c>
      <c r="J30" s="179">
        <v>0</v>
      </c>
      <c r="K30" s="180" t="s">
        <v>930</v>
      </c>
      <c r="L30" s="180" t="s">
        <v>930</v>
      </c>
      <c r="M30" s="180" t="s">
        <v>930</v>
      </c>
      <c r="N30" s="212">
        <v>0</v>
      </c>
      <c r="O30" s="3" t="s">
        <v>973</v>
      </c>
      <c r="P30" s="3" t="s">
        <v>1336</v>
      </c>
      <c r="Q30" s="3" t="s">
        <v>1327</v>
      </c>
      <c r="R30" s="3"/>
      <c r="S30" s="120" t="s">
        <v>950</v>
      </c>
      <c r="T30" s="3">
        <f t="shared" si="0"/>
        <v>29</v>
      </c>
      <c r="U30" s="3" t="s">
        <v>1338</v>
      </c>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72.599999999999994" thickBot="1" x14ac:dyDescent="0.35">
      <c r="A31" s="3">
        <v>30</v>
      </c>
      <c r="B31" s="289"/>
      <c r="C31" s="160" t="s">
        <v>954</v>
      </c>
      <c r="D31" s="156" t="s">
        <v>9</v>
      </c>
      <c r="E31" s="250" t="s">
        <v>9</v>
      </c>
      <c r="F31" s="292"/>
      <c r="G31" s="157" t="s">
        <v>962</v>
      </c>
      <c r="H31" s="158" t="s">
        <v>948</v>
      </c>
      <c r="I31" s="159" t="s">
        <v>905</v>
      </c>
      <c r="J31" s="159" t="s">
        <v>906</v>
      </c>
      <c r="K31" s="159" t="s">
        <v>906</v>
      </c>
      <c r="L31" s="155" t="s">
        <v>907</v>
      </c>
      <c r="M31" s="155" t="s">
        <v>907</v>
      </c>
      <c r="N31" s="209">
        <v>0</v>
      </c>
      <c r="O31" s="3" t="s">
        <v>973</v>
      </c>
      <c r="P31" s="3" t="s">
        <v>954</v>
      </c>
      <c r="Q31" s="3"/>
      <c r="R31" s="3"/>
      <c r="S31" s="120" t="s">
        <v>948</v>
      </c>
      <c r="T31" s="3">
        <f t="shared" si="0"/>
        <v>30</v>
      </c>
      <c r="U31" s="3" t="s">
        <v>1074</v>
      </c>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86.4" x14ac:dyDescent="0.3">
      <c r="A32" s="3">
        <v>31</v>
      </c>
      <c r="B32" s="289"/>
      <c r="C32" s="296" t="s">
        <v>1231</v>
      </c>
      <c r="D32" s="161" t="s">
        <v>1220</v>
      </c>
      <c r="E32" s="253" t="s">
        <v>9</v>
      </c>
      <c r="F32" s="300"/>
      <c r="G32" s="161" t="s">
        <v>454</v>
      </c>
      <c r="H32" s="163" t="s">
        <v>118</v>
      </c>
      <c r="I32" s="164" t="s">
        <v>352</v>
      </c>
      <c r="J32" s="165" t="s">
        <v>363</v>
      </c>
      <c r="K32" s="165" t="s">
        <v>363</v>
      </c>
      <c r="L32" s="165" t="s">
        <v>363</v>
      </c>
      <c r="M32" s="164" t="s">
        <v>355</v>
      </c>
      <c r="N32" s="213" t="s">
        <v>243</v>
      </c>
      <c r="O32" s="3" t="s">
        <v>973</v>
      </c>
      <c r="P32" s="3" t="s">
        <v>1231</v>
      </c>
      <c r="Q32" s="3" t="s">
        <v>1225</v>
      </c>
      <c r="R32" s="3"/>
      <c r="S32" s="120" t="s">
        <v>118</v>
      </c>
      <c r="T32" s="3">
        <f t="shared" si="0"/>
        <v>31</v>
      </c>
      <c r="U32" s="3" t="s">
        <v>1239</v>
      </c>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43.8" thickBot="1" x14ac:dyDescent="0.35">
      <c r="A33" s="3">
        <v>32</v>
      </c>
      <c r="B33" s="289"/>
      <c r="C33" s="298"/>
      <c r="D33" s="176" t="s">
        <v>1222</v>
      </c>
      <c r="E33" s="255" t="s">
        <v>9</v>
      </c>
      <c r="F33" s="295"/>
      <c r="G33" s="176" t="s">
        <v>451</v>
      </c>
      <c r="H33" s="178">
        <v>1</v>
      </c>
      <c r="I33" s="179" t="s">
        <v>1648</v>
      </c>
      <c r="J33" s="180" t="s">
        <v>238</v>
      </c>
      <c r="K33" s="180" t="s">
        <v>894</v>
      </c>
      <c r="L33" s="179" t="s">
        <v>895</v>
      </c>
      <c r="M33" s="180" t="s">
        <v>896</v>
      </c>
      <c r="N33" s="217" t="s">
        <v>241</v>
      </c>
      <c r="O33" s="3" t="s">
        <v>973</v>
      </c>
      <c r="P33" s="3" t="s">
        <v>1231</v>
      </c>
      <c r="Q33" s="3" t="s">
        <v>1226</v>
      </c>
      <c r="R33" s="3"/>
      <c r="S33" s="120">
        <v>1</v>
      </c>
      <c r="T33" s="3">
        <f t="shared" si="0"/>
        <v>32</v>
      </c>
      <c r="U33" s="3" t="s">
        <v>1240</v>
      </c>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15" thickBot="1" x14ac:dyDescent="0.35">
      <c r="A34" s="3">
        <v>33</v>
      </c>
      <c r="B34" s="290"/>
      <c r="C34" s="312" t="s">
        <v>29</v>
      </c>
      <c r="D34" s="313"/>
      <c r="E34" s="314"/>
      <c r="F34" s="315" t="s">
        <v>1049</v>
      </c>
      <c r="G34" s="316"/>
      <c r="H34" s="316"/>
      <c r="I34" s="316"/>
      <c r="J34" s="316"/>
      <c r="K34" s="316"/>
      <c r="L34" s="316"/>
      <c r="M34" s="316"/>
      <c r="N34" s="317"/>
      <c r="O34" s="3" t="s">
        <v>973</v>
      </c>
      <c r="P34" s="3" t="s">
        <v>72</v>
      </c>
      <c r="Q34" s="3"/>
      <c r="R34" s="3"/>
      <c r="S34" s="120"/>
      <c r="T34" s="3">
        <f t="shared" si="0"/>
        <v>33</v>
      </c>
      <c r="U34" s="3" t="s">
        <v>1075</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159" thickTop="1" x14ac:dyDescent="0.3">
      <c r="A35" s="3">
        <v>34</v>
      </c>
      <c r="B35" s="288" t="s">
        <v>172</v>
      </c>
      <c r="C35" s="311" t="s">
        <v>1268</v>
      </c>
      <c r="D35" s="219" t="s">
        <v>1269</v>
      </c>
      <c r="E35" s="258" t="s">
        <v>9</v>
      </c>
      <c r="F35" s="320"/>
      <c r="G35" s="219" t="s">
        <v>436</v>
      </c>
      <c r="H35" s="221">
        <v>15</v>
      </c>
      <c r="I35" s="222" t="s">
        <v>292</v>
      </c>
      <c r="J35" s="222" t="s">
        <v>294</v>
      </c>
      <c r="K35" s="223" t="s">
        <v>1687</v>
      </c>
      <c r="L35" s="223" t="s">
        <v>1688</v>
      </c>
      <c r="M35" s="223" t="s">
        <v>1689</v>
      </c>
      <c r="N35" s="224" t="s">
        <v>1765</v>
      </c>
      <c r="O35" s="3" t="s">
        <v>172</v>
      </c>
      <c r="P35" s="3" t="s">
        <v>1268</v>
      </c>
      <c r="Q35" s="3" t="s">
        <v>1269</v>
      </c>
      <c r="R35" s="3"/>
      <c r="S35" s="120">
        <v>15</v>
      </c>
      <c r="T35" s="3">
        <f t="shared" si="0"/>
        <v>34</v>
      </c>
      <c r="U35" s="3" t="s">
        <v>1339</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43.2" x14ac:dyDescent="0.3">
      <c r="A36" s="3">
        <v>35</v>
      </c>
      <c r="B36" s="289"/>
      <c r="C36" s="297"/>
      <c r="D36" s="304" t="s">
        <v>1270</v>
      </c>
      <c r="E36" s="256" t="s">
        <v>9</v>
      </c>
      <c r="F36" s="301"/>
      <c r="G36" s="148" t="s">
        <v>448</v>
      </c>
      <c r="H36" s="149">
        <v>16</v>
      </c>
      <c r="I36" s="150" t="s">
        <v>236</v>
      </c>
      <c r="J36" s="150" t="s">
        <v>97</v>
      </c>
      <c r="K36" s="151" t="s">
        <v>301</v>
      </c>
      <c r="L36" s="151" t="s">
        <v>301</v>
      </c>
      <c r="M36" s="150" t="s">
        <v>302</v>
      </c>
      <c r="N36" s="225" t="s">
        <v>243</v>
      </c>
      <c r="O36" s="3" t="s">
        <v>172</v>
      </c>
      <c r="P36" s="3" t="s">
        <v>1268</v>
      </c>
      <c r="Q36" s="3" t="s">
        <v>1270</v>
      </c>
      <c r="R36" s="3"/>
      <c r="S36" s="120" t="s">
        <v>1468</v>
      </c>
      <c r="T36" s="3">
        <f t="shared" si="0"/>
        <v>35</v>
      </c>
      <c r="U36" s="3" t="s">
        <v>1340</v>
      </c>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57.6" x14ac:dyDescent="0.3">
      <c r="A37" s="3">
        <v>36</v>
      </c>
      <c r="B37" s="289"/>
      <c r="C37" s="297"/>
      <c r="D37" s="305"/>
      <c r="E37" s="6" t="s">
        <v>9</v>
      </c>
      <c r="F37" s="302"/>
      <c r="G37" s="127" t="s">
        <v>449</v>
      </c>
      <c r="H37" s="132">
        <v>17</v>
      </c>
      <c r="I37" s="128" t="s">
        <v>236</v>
      </c>
      <c r="J37" s="129" t="s">
        <v>307</v>
      </c>
      <c r="K37" s="129" t="s">
        <v>308</v>
      </c>
      <c r="L37" s="129" t="s">
        <v>309</v>
      </c>
      <c r="M37" s="129" t="s">
        <v>310</v>
      </c>
      <c r="N37" s="130" t="s">
        <v>243</v>
      </c>
      <c r="O37" s="3" t="s">
        <v>172</v>
      </c>
      <c r="P37" s="3" t="s">
        <v>1268</v>
      </c>
      <c r="Q37" s="3" t="s">
        <v>1270</v>
      </c>
      <c r="R37" s="3"/>
      <c r="S37" s="120"/>
      <c r="T37" s="3">
        <f t="shared" si="0"/>
        <v>36</v>
      </c>
      <c r="U37" s="3" t="s">
        <v>1340</v>
      </c>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8.8" x14ac:dyDescent="0.3">
      <c r="A38" s="3">
        <v>37</v>
      </c>
      <c r="B38" s="289"/>
      <c r="C38" s="297"/>
      <c r="D38" s="306"/>
      <c r="E38" s="257" t="s">
        <v>9</v>
      </c>
      <c r="F38" s="303"/>
      <c r="G38" s="138" t="s">
        <v>450</v>
      </c>
      <c r="H38" s="139">
        <v>18</v>
      </c>
      <c r="I38" s="140" t="s">
        <v>236</v>
      </c>
      <c r="J38" s="141" t="s">
        <v>313</v>
      </c>
      <c r="K38" s="141" t="s">
        <v>307</v>
      </c>
      <c r="L38" s="141" t="s">
        <v>308</v>
      </c>
      <c r="M38" s="141" t="s">
        <v>309</v>
      </c>
      <c r="N38" s="216" t="s">
        <v>243</v>
      </c>
      <c r="O38" s="3" t="s">
        <v>172</v>
      </c>
      <c r="P38" s="3" t="s">
        <v>1268</v>
      </c>
      <c r="Q38" s="3" t="s">
        <v>1270</v>
      </c>
      <c r="R38" s="3"/>
      <c r="S38" s="120"/>
      <c r="T38" s="3">
        <f t="shared" si="0"/>
        <v>37</v>
      </c>
      <c r="U38" s="3" t="s">
        <v>1340</v>
      </c>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43.8" thickBot="1" x14ac:dyDescent="0.35">
      <c r="A39" s="3">
        <v>38</v>
      </c>
      <c r="B39" s="289"/>
      <c r="C39" s="298"/>
      <c r="D39" s="176" t="s">
        <v>1271</v>
      </c>
      <c r="E39" s="255" t="s">
        <v>9</v>
      </c>
      <c r="F39" s="295"/>
      <c r="G39" s="176" t="s">
        <v>451</v>
      </c>
      <c r="H39" s="178">
        <v>1</v>
      </c>
      <c r="I39" s="179" t="s">
        <v>1648</v>
      </c>
      <c r="J39" s="180" t="s">
        <v>238</v>
      </c>
      <c r="K39" s="180" t="s">
        <v>894</v>
      </c>
      <c r="L39" s="179" t="s">
        <v>895</v>
      </c>
      <c r="M39" s="180" t="s">
        <v>896</v>
      </c>
      <c r="N39" s="217" t="s">
        <v>241</v>
      </c>
      <c r="O39" s="3" t="s">
        <v>172</v>
      </c>
      <c r="P39" s="3" t="s">
        <v>1268</v>
      </c>
      <c r="Q39" s="3" t="s">
        <v>1341</v>
      </c>
      <c r="R39" s="3"/>
      <c r="S39" s="120">
        <v>1</v>
      </c>
      <c r="T39" s="3">
        <f t="shared" si="0"/>
        <v>38</v>
      </c>
      <c r="U39" s="3" t="s">
        <v>1342</v>
      </c>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43.2" x14ac:dyDescent="0.3">
      <c r="A40" s="3">
        <v>39</v>
      </c>
      <c r="B40" s="289"/>
      <c r="C40" s="296" t="s">
        <v>1272</v>
      </c>
      <c r="D40" s="161" t="s">
        <v>1273</v>
      </c>
      <c r="E40" s="253" t="s">
        <v>9</v>
      </c>
      <c r="F40" s="293" t="s">
        <v>104</v>
      </c>
      <c r="G40" s="161" t="s">
        <v>451</v>
      </c>
      <c r="H40" s="163">
        <v>1</v>
      </c>
      <c r="I40" s="164" t="s">
        <v>1648</v>
      </c>
      <c r="J40" s="165" t="s">
        <v>238</v>
      </c>
      <c r="K40" s="165" t="s">
        <v>894</v>
      </c>
      <c r="L40" s="164" t="s">
        <v>895</v>
      </c>
      <c r="M40" s="165" t="s">
        <v>896</v>
      </c>
      <c r="N40" s="210" t="s">
        <v>241</v>
      </c>
      <c r="O40" s="3" t="s">
        <v>172</v>
      </c>
      <c r="P40" s="3" t="s">
        <v>1343</v>
      </c>
      <c r="Q40" s="3" t="s">
        <v>1344</v>
      </c>
      <c r="R40" s="3"/>
      <c r="S40" s="120">
        <v>1</v>
      </c>
      <c r="T40" s="3">
        <f t="shared" si="0"/>
        <v>39</v>
      </c>
      <c r="U40" s="3" t="s">
        <v>1345</v>
      </c>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72.599999999999994" thickBot="1" x14ac:dyDescent="0.35">
      <c r="A41" s="3">
        <v>40</v>
      </c>
      <c r="B41" s="289"/>
      <c r="C41" s="298"/>
      <c r="D41" s="307" t="s">
        <v>1301</v>
      </c>
      <c r="E41" s="255" t="s">
        <v>9</v>
      </c>
      <c r="F41" s="295"/>
      <c r="G41" s="176" t="s">
        <v>452</v>
      </c>
      <c r="H41" s="178">
        <v>28</v>
      </c>
      <c r="I41" s="179" t="s">
        <v>352</v>
      </c>
      <c r="J41" s="180" t="s">
        <v>354</v>
      </c>
      <c r="K41" s="179" t="s">
        <v>355</v>
      </c>
      <c r="L41" s="179" t="s">
        <v>355</v>
      </c>
      <c r="M41" s="179" t="s">
        <v>355</v>
      </c>
      <c r="N41" s="212" t="s">
        <v>357</v>
      </c>
      <c r="O41" s="3" t="s">
        <v>172</v>
      </c>
      <c r="P41" s="3" t="s">
        <v>1343</v>
      </c>
      <c r="Q41" s="3" t="s">
        <v>1346</v>
      </c>
      <c r="R41" s="3"/>
      <c r="S41" s="120" t="s">
        <v>1469</v>
      </c>
      <c r="T41" s="3">
        <f t="shared" si="0"/>
        <v>40</v>
      </c>
      <c r="U41" s="3" t="s">
        <v>1347</v>
      </c>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28.8" x14ac:dyDescent="0.3">
      <c r="A42" s="3">
        <v>41</v>
      </c>
      <c r="B42" s="289"/>
      <c r="C42" s="296" t="s">
        <v>1274</v>
      </c>
      <c r="D42" s="308"/>
      <c r="E42" s="253" t="s">
        <v>9</v>
      </c>
      <c r="F42" s="293"/>
      <c r="G42" s="161" t="s">
        <v>453</v>
      </c>
      <c r="H42" s="163">
        <v>29</v>
      </c>
      <c r="I42" s="164" t="s">
        <v>352</v>
      </c>
      <c r="J42" s="164" t="s">
        <v>116</v>
      </c>
      <c r="K42" s="164" t="s">
        <v>116</v>
      </c>
      <c r="L42" s="164" t="s">
        <v>116</v>
      </c>
      <c r="M42" s="164" t="s">
        <v>359</v>
      </c>
      <c r="N42" s="213" t="s">
        <v>357</v>
      </c>
      <c r="O42" s="3" t="s">
        <v>172</v>
      </c>
      <c r="P42" s="3" t="s">
        <v>1348</v>
      </c>
      <c r="Q42" s="3" t="s">
        <v>1346</v>
      </c>
      <c r="R42" s="3"/>
      <c r="S42" s="120"/>
      <c r="T42" s="3">
        <f t="shared" si="0"/>
        <v>41</v>
      </c>
      <c r="U42" s="3" t="s">
        <v>1349</v>
      </c>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43.8" thickBot="1" x14ac:dyDescent="0.35">
      <c r="A43" s="3">
        <v>42</v>
      </c>
      <c r="B43" s="289"/>
      <c r="C43" s="298"/>
      <c r="D43" s="176" t="s">
        <v>1273</v>
      </c>
      <c r="E43" s="255" t="s">
        <v>9</v>
      </c>
      <c r="F43" s="295"/>
      <c r="G43" s="176" t="s">
        <v>451</v>
      </c>
      <c r="H43" s="178">
        <v>1</v>
      </c>
      <c r="I43" s="179" t="s">
        <v>1648</v>
      </c>
      <c r="J43" s="180" t="s">
        <v>238</v>
      </c>
      <c r="K43" s="180" t="s">
        <v>894</v>
      </c>
      <c r="L43" s="179" t="s">
        <v>895</v>
      </c>
      <c r="M43" s="180" t="s">
        <v>896</v>
      </c>
      <c r="N43" s="217" t="s">
        <v>241</v>
      </c>
      <c r="O43" s="3" t="s">
        <v>172</v>
      </c>
      <c r="P43" s="3" t="s">
        <v>1348</v>
      </c>
      <c r="Q43" s="3" t="s">
        <v>1344</v>
      </c>
      <c r="R43" s="3"/>
      <c r="S43" s="120">
        <v>1</v>
      </c>
      <c r="T43" s="3">
        <f t="shared" si="0"/>
        <v>42</v>
      </c>
      <c r="U43" s="3" t="s">
        <v>1350</v>
      </c>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187.8" thickBot="1" x14ac:dyDescent="0.35">
      <c r="A44" s="3">
        <v>43</v>
      </c>
      <c r="B44" s="290"/>
      <c r="C44" s="188" t="s">
        <v>1746</v>
      </c>
      <c r="D44" s="190" t="s">
        <v>1747</v>
      </c>
      <c r="E44" s="251" t="s">
        <v>9</v>
      </c>
      <c r="F44" s="318"/>
      <c r="G44" s="190" t="s">
        <v>1766</v>
      </c>
      <c r="H44" s="191">
        <v>38</v>
      </c>
      <c r="I44" s="192" t="s">
        <v>1706</v>
      </c>
      <c r="J44" s="193" t="s">
        <v>465</v>
      </c>
      <c r="K44" s="193" t="s">
        <v>465</v>
      </c>
      <c r="L44" s="193" t="s">
        <v>466</v>
      </c>
      <c r="M44" s="193" t="s">
        <v>466</v>
      </c>
      <c r="N44" s="196" t="s">
        <v>396</v>
      </c>
      <c r="O44" s="3" t="s">
        <v>172</v>
      </c>
      <c r="P44" s="3" t="s">
        <v>1772</v>
      </c>
      <c r="Q44" s="3" t="s">
        <v>1747</v>
      </c>
      <c r="R44" s="3"/>
      <c r="S44" s="120">
        <v>38</v>
      </c>
      <c r="T44" s="3">
        <f t="shared" si="0"/>
        <v>43</v>
      </c>
      <c r="U44" s="3" t="s">
        <v>1773</v>
      </c>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43.8" thickTop="1" x14ac:dyDescent="0.3">
      <c r="A45" s="3">
        <v>44</v>
      </c>
      <c r="B45" s="288" t="s">
        <v>1275</v>
      </c>
      <c r="C45" s="311" t="s">
        <v>1276</v>
      </c>
      <c r="D45" s="329" t="s">
        <v>1271</v>
      </c>
      <c r="E45" s="259" t="s">
        <v>9</v>
      </c>
      <c r="F45" s="321"/>
      <c r="G45" s="197" t="s">
        <v>451</v>
      </c>
      <c r="H45" s="198">
        <v>1</v>
      </c>
      <c r="I45" s="199" t="s">
        <v>1648</v>
      </c>
      <c r="J45" s="200" t="s">
        <v>238</v>
      </c>
      <c r="K45" s="200" t="s">
        <v>894</v>
      </c>
      <c r="L45" s="199" t="s">
        <v>895</v>
      </c>
      <c r="M45" s="200" t="s">
        <v>896</v>
      </c>
      <c r="N45" s="226" t="s">
        <v>241</v>
      </c>
      <c r="O45" s="3" t="s">
        <v>1275</v>
      </c>
      <c r="P45" s="3" t="s">
        <v>1351</v>
      </c>
      <c r="Q45" s="3" t="s">
        <v>1341</v>
      </c>
      <c r="R45" s="3"/>
      <c r="S45" s="120" t="s">
        <v>87</v>
      </c>
      <c r="T45" s="3">
        <f t="shared" si="0"/>
        <v>44</v>
      </c>
      <c r="U45" s="3" t="s">
        <v>1352</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57.6" x14ac:dyDescent="0.3">
      <c r="A46" s="3">
        <v>45</v>
      </c>
      <c r="B46" s="289"/>
      <c r="C46" s="297"/>
      <c r="D46" s="306"/>
      <c r="E46" s="257" t="s">
        <v>9</v>
      </c>
      <c r="F46" s="303"/>
      <c r="G46" s="138" t="s">
        <v>1771</v>
      </c>
      <c r="H46" s="139">
        <v>33</v>
      </c>
      <c r="I46" s="140" t="s">
        <v>372</v>
      </c>
      <c r="J46" s="140" t="s">
        <v>121</v>
      </c>
      <c r="K46" s="140" t="s">
        <v>121</v>
      </c>
      <c r="L46" s="140" t="s">
        <v>121</v>
      </c>
      <c r="M46" s="140" t="s">
        <v>121</v>
      </c>
      <c r="N46" s="216" t="s">
        <v>243</v>
      </c>
      <c r="O46" s="3" t="s">
        <v>1275</v>
      </c>
      <c r="P46" s="3" t="s">
        <v>1351</v>
      </c>
      <c r="Q46" s="3" t="s">
        <v>1341</v>
      </c>
      <c r="R46" s="3"/>
      <c r="S46" s="120"/>
      <c r="T46" s="3">
        <f t="shared" si="0"/>
        <v>45</v>
      </c>
      <c r="U46" s="3" t="s">
        <v>1352</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72" x14ac:dyDescent="0.3">
      <c r="A47" s="3">
        <v>46</v>
      </c>
      <c r="B47" s="289"/>
      <c r="C47" s="297"/>
      <c r="D47" s="304" t="s">
        <v>1270</v>
      </c>
      <c r="E47" s="256" t="s">
        <v>9</v>
      </c>
      <c r="F47" s="301"/>
      <c r="G47" s="148" t="s">
        <v>442</v>
      </c>
      <c r="H47" s="149">
        <v>19</v>
      </c>
      <c r="I47" s="150" t="s">
        <v>236</v>
      </c>
      <c r="J47" s="150" t="s">
        <v>97</v>
      </c>
      <c r="K47" s="150" t="s">
        <v>97</v>
      </c>
      <c r="L47" s="151" t="s">
        <v>316</v>
      </c>
      <c r="M47" s="151" t="s">
        <v>915</v>
      </c>
      <c r="N47" s="225" t="s">
        <v>243</v>
      </c>
      <c r="O47" s="3" t="s">
        <v>1275</v>
      </c>
      <c r="P47" s="3" t="s">
        <v>1351</v>
      </c>
      <c r="Q47" s="3" t="s">
        <v>1270</v>
      </c>
      <c r="R47" s="3"/>
      <c r="S47" s="120" t="s">
        <v>86</v>
      </c>
      <c r="T47" s="3">
        <f t="shared" si="0"/>
        <v>46</v>
      </c>
      <c r="U47" s="3" t="s">
        <v>1353</v>
      </c>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57.6" x14ac:dyDescent="0.3">
      <c r="A48" s="3">
        <v>47</v>
      </c>
      <c r="B48" s="289"/>
      <c r="C48" s="297"/>
      <c r="D48" s="306"/>
      <c r="E48" s="257" t="s">
        <v>9</v>
      </c>
      <c r="F48" s="303"/>
      <c r="G48" s="138" t="s">
        <v>1771</v>
      </c>
      <c r="H48" s="139">
        <v>33</v>
      </c>
      <c r="I48" s="140" t="s">
        <v>372</v>
      </c>
      <c r="J48" s="140" t="s">
        <v>121</v>
      </c>
      <c r="K48" s="140" t="s">
        <v>121</v>
      </c>
      <c r="L48" s="140" t="s">
        <v>121</v>
      </c>
      <c r="M48" s="140" t="s">
        <v>121</v>
      </c>
      <c r="N48" s="216" t="s">
        <v>243</v>
      </c>
      <c r="O48" s="3" t="s">
        <v>1275</v>
      </c>
      <c r="P48" s="3" t="s">
        <v>1351</v>
      </c>
      <c r="Q48" s="3" t="s">
        <v>1270</v>
      </c>
      <c r="R48" s="3"/>
      <c r="S48" s="120"/>
      <c r="T48" s="3">
        <f t="shared" si="0"/>
        <v>47</v>
      </c>
      <c r="U48" s="3" t="s">
        <v>1353</v>
      </c>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43.2" x14ac:dyDescent="0.3">
      <c r="A49" s="3">
        <v>48</v>
      </c>
      <c r="B49" s="289"/>
      <c r="C49" s="297"/>
      <c r="D49" s="142" t="s">
        <v>1277</v>
      </c>
      <c r="E49" s="254" t="s">
        <v>9</v>
      </c>
      <c r="F49" s="294"/>
      <c r="G49" s="142" t="s">
        <v>443</v>
      </c>
      <c r="H49" s="143">
        <v>32</v>
      </c>
      <c r="I49" s="144" t="s">
        <v>372</v>
      </c>
      <c r="J49" s="144" t="s">
        <v>243</v>
      </c>
      <c r="K49" s="144" t="s">
        <v>243</v>
      </c>
      <c r="L49" s="144" t="s">
        <v>22</v>
      </c>
      <c r="M49" s="144" t="s">
        <v>22</v>
      </c>
      <c r="N49" s="214" t="s">
        <v>243</v>
      </c>
      <c r="O49" s="3" t="s">
        <v>1275</v>
      </c>
      <c r="P49" s="3" t="s">
        <v>1351</v>
      </c>
      <c r="Q49" s="3" t="s">
        <v>1354</v>
      </c>
      <c r="R49" s="3"/>
      <c r="S49" s="120">
        <v>32</v>
      </c>
      <c r="T49" s="3">
        <f t="shared" si="0"/>
        <v>48</v>
      </c>
      <c r="U49" s="3" t="s">
        <v>1355</v>
      </c>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29.4" thickBot="1" x14ac:dyDescent="0.35">
      <c r="A50" s="3">
        <v>49</v>
      </c>
      <c r="B50" s="289"/>
      <c r="C50" s="298"/>
      <c r="D50" s="307" t="s">
        <v>955</v>
      </c>
      <c r="E50" s="255" t="s">
        <v>9</v>
      </c>
      <c r="F50" s="295"/>
      <c r="G50" s="176" t="s">
        <v>447</v>
      </c>
      <c r="H50" s="178" t="s">
        <v>122</v>
      </c>
      <c r="I50" s="179" t="s">
        <v>381</v>
      </c>
      <c r="J50" s="179" t="s">
        <v>243</v>
      </c>
      <c r="K50" s="179" t="s">
        <v>382</v>
      </c>
      <c r="L50" s="179" t="s">
        <v>383</v>
      </c>
      <c r="M50" s="179" t="s">
        <v>384</v>
      </c>
      <c r="N50" s="212" t="s">
        <v>243</v>
      </c>
      <c r="O50" s="3" t="s">
        <v>1275</v>
      </c>
      <c r="P50" s="3" t="s">
        <v>1351</v>
      </c>
      <c r="Q50" s="3" t="s">
        <v>961</v>
      </c>
      <c r="R50" s="3"/>
      <c r="S50" s="120" t="s">
        <v>1909</v>
      </c>
      <c r="T50" s="3">
        <f t="shared" si="0"/>
        <v>49</v>
      </c>
      <c r="U50" s="3" t="s">
        <v>1356</v>
      </c>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29.4" thickBot="1" x14ac:dyDescent="0.35">
      <c r="A51" s="3">
        <v>50</v>
      </c>
      <c r="B51" s="290"/>
      <c r="C51" s="188" t="s">
        <v>1278</v>
      </c>
      <c r="D51" s="331"/>
      <c r="E51" s="251" t="s">
        <v>9</v>
      </c>
      <c r="F51" s="318"/>
      <c r="G51" s="190" t="s">
        <v>447</v>
      </c>
      <c r="H51" s="191" t="s">
        <v>122</v>
      </c>
      <c r="I51" s="192" t="s">
        <v>381</v>
      </c>
      <c r="J51" s="192" t="s">
        <v>243</v>
      </c>
      <c r="K51" s="192" t="s">
        <v>382</v>
      </c>
      <c r="L51" s="192" t="s">
        <v>383</v>
      </c>
      <c r="M51" s="192" t="s">
        <v>384</v>
      </c>
      <c r="N51" s="218" t="s">
        <v>243</v>
      </c>
      <c r="O51" s="3" t="s">
        <v>1275</v>
      </c>
      <c r="P51" s="3" t="s">
        <v>1278</v>
      </c>
      <c r="Q51" s="3" t="s">
        <v>961</v>
      </c>
      <c r="R51" s="3"/>
      <c r="S51" s="120"/>
      <c r="T51" s="3">
        <f t="shared" si="0"/>
        <v>50</v>
      </c>
      <c r="U51" s="3" t="s">
        <v>1357</v>
      </c>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102" thickTop="1" thickBot="1" x14ac:dyDescent="0.35">
      <c r="A52" s="3">
        <v>51</v>
      </c>
      <c r="B52" s="288" t="s">
        <v>157</v>
      </c>
      <c r="C52" s="182" t="s">
        <v>1740</v>
      </c>
      <c r="D52" s="183" t="s">
        <v>9</v>
      </c>
      <c r="E52" s="249" t="s">
        <v>9</v>
      </c>
      <c r="F52" s="322"/>
      <c r="G52" s="184" t="s">
        <v>445</v>
      </c>
      <c r="H52" s="185">
        <v>14</v>
      </c>
      <c r="I52" s="186" t="s">
        <v>1680</v>
      </c>
      <c r="J52" s="186" t="s">
        <v>1682</v>
      </c>
      <c r="K52" s="187" t="s">
        <v>1683</v>
      </c>
      <c r="L52" s="187" t="s">
        <v>1684</v>
      </c>
      <c r="M52" s="187" t="s">
        <v>1685</v>
      </c>
      <c r="N52" s="208" t="s">
        <v>243</v>
      </c>
      <c r="O52" s="3" t="s">
        <v>182</v>
      </c>
      <c r="P52" s="3" t="s">
        <v>1740</v>
      </c>
      <c r="Q52" s="3"/>
      <c r="R52" s="3"/>
      <c r="S52" s="120">
        <v>14</v>
      </c>
      <c r="T52" s="3">
        <f t="shared" si="0"/>
        <v>51</v>
      </c>
      <c r="U52" s="3" t="s">
        <v>1774</v>
      </c>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87" thickBot="1" x14ac:dyDescent="0.35">
      <c r="A53" s="3">
        <v>52</v>
      </c>
      <c r="B53" s="289"/>
      <c r="C53" s="160" t="s">
        <v>28</v>
      </c>
      <c r="D53" s="156" t="s">
        <v>9</v>
      </c>
      <c r="E53" s="250" t="s">
        <v>9</v>
      </c>
      <c r="F53" s="292"/>
      <c r="G53" s="157" t="s">
        <v>441</v>
      </c>
      <c r="H53" s="158">
        <v>13</v>
      </c>
      <c r="I53" s="159" t="s">
        <v>1653</v>
      </c>
      <c r="J53" s="159">
        <v>0</v>
      </c>
      <c r="K53" s="159">
        <v>0</v>
      </c>
      <c r="L53" s="155" t="s">
        <v>1769</v>
      </c>
      <c r="M53" s="155" t="s">
        <v>1769</v>
      </c>
      <c r="N53" s="209" t="s">
        <v>282</v>
      </c>
      <c r="O53" s="3" t="s">
        <v>182</v>
      </c>
      <c r="P53" s="3" t="s">
        <v>85</v>
      </c>
      <c r="Q53" s="3"/>
      <c r="R53" s="3"/>
      <c r="S53" s="120">
        <v>13</v>
      </c>
      <c r="T53" s="3">
        <f t="shared" si="0"/>
        <v>52</v>
      </c>
      <c r="U53" s="3" t="s">
        <v>821</v>
      </c>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158.4" x14ac:dyDescent="0.3">
      <c r="A54" s="3">
        <v>53</v>
      </c>
      <c r="B54" s="289"/>
      <c r="C54" s="296" t="s">
        <v>1279</v>
      </c>
      <c r="D54" s="161" t="s">
        <v>1269</v>
      </c>
      <c r="E54" s="253" t="s">
        <v>9</v>
      </c>
      <c r="F54" s="300"/>
      <c r="G54" s="161" t="s">
        <v>436</v>
      </c>
      <c r="H54" s="163">
        <v>15</v>
      </c>
      <c r="I54" s="164" t="s">
        <v>292</v>
      </c>
      <c r="J54" s="164" t="s">
        <v>294</v>
      </c>
      <c r="K54" s="165" t="s">
        <v>1687</v>
      </c>
      <c r="L54" s="165" t="s">
        <v>1688</v>
      </c>
      <c r="M54" s="165" t="s">
        <v>1689</v>
      </c>
      <c r="N54" s="210" t="s">
        <v>1765</v>
      </c>
      <c r="O54" s="3" t="s">
        <v>182</v>
      </c>
      <c r="P54" s="3" t="s">
        <v>1279</v>
      </c>
      <c r="Q54" s="3" t="s">
        <v>1269</v>
      </c>
      <c r="R54" s="3"/>
      <c r="S54" s="120">
        <v>15</v>
      </c>
      <c r="T54" s="3">
        <f t="shared" si="0"/>
        <v>53</v>
      </c>
      <c r="U54" s="3" t="s">
        <v>1358</v>
      </c>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43.2" x14ac:dyDescent="0.3">
      <c r="A55" s="3">
        <v>54</v>
      </c>
      <c r="B55" s="289"/>
      <c r="C55" s="297"/>
      <c r="D55" s="304" t="s">
        <v>1270</v>
      </c>
      <c r="E55" s="256" t="s">
        <v>9</v>
      </c>
      <c r="F55" s="301"/>
      <c r="G55" s="148" t="s">
        <v>448</v>
      </c>
      <c r="H55" s="149">
        <v>16</v>
      </c>
      <c r="I55" s="150" t="s">
        <v>236</v>
      </c>
      <c r="J55" s="150" t="s">
        <v>97</v>
      </c>
      <c r="K55" s="151" t="s">
        <v>301</v>
      </c>
      <c r="L55" s="151" t="s">
        <v>301</v>
      </c>
      <c r="M55" s="150" t="s">
        <v>302</v>
      </c>
      <c r="N55" s="225" t="s">
        <v>243</v>
      </c>
      <c r="O55" s="3" t="s">
        <v>182</v>
      </c>
      <c r="P55" s="3" t="s">
        <v>1279</v>
      </c>
      <c r="Q55" s="3" t="s">
        <v>1270</v>
      </c>
      <c r="R55" s="3"/>
      <c r="S55" s="120" t="s">
        <v>1468</v>
      </c>
      <c r="T55" s="3">
        <f t="shared" si="0"/>
        <v>54</v>
      </c>
      <c r="U55" s="3" t="s">
        <v>1359</v>
      </c>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57.6" x14ac:dyDescent="0.3">
      <c r="A56" s="3">
        <v>55</v>
      </c>
      <c r="B56" s="289"/>
      <c r="C56" s="297"/>
      <c r="D56" s="305"/>
      <c r="E56" s="6" t="s">
        <v>9</v>
      </c>
      <c r="F56" s="302"/>
      <c r="G56" s="127" t="s">
        <v>449</v>
      </c>
      <c r="H56" s="132">
        <v>17</v>
      </c>
      <c r="I56" s="128" t="s">
        <v>236</v>
      </c>
      <c r="J56" s="129" t="s">
        <v>307</v>
      </c>
      <c r="K56" s="129" t="s">
        <v>308</v>
      </c>
      <c r="L56" s="129" t="s">
        <v>309</v>
      </c>
      <c r="M56" s="129" t="s">
        <v>310</v>
      </c>
      <c r="N56" s="130" t="s">
        <v>243</v>
      </c>
      <c r="O56" s="3" t="s">
        <v>182</v>
      </c>
      <c r="P56" s="3" t="s">
        <v>1279</v>
      </c>
      <c r="Q56" s="3" t="s">
        <v>1270</v>
      </c>
      <c r="R56" s="3"/>
      <c r="S56" s="120"/>
      <c r="T56" s="3">
        <f t="shared" si="0"/>
        <v>55</v>
      </c>
      <c r="U56" s="3" t="s">
        <v>1359</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28.8" x14ac:dyDescent="0.3">
      <c r="A57" s="3">
        <v>56</v>
      </c>
      <c r="B57" s="289"/>
      <c r="C57" s="297"/>
      <c r="D57" s="306"/>
      <c r="E57" s="257" t="s">
        <v>9</v>
      </c>
      <c r="F57" s="303"/>
      <c r="G57" s="138" t="s">
        <v>450</v>
      </c>
      <c r="H57" s="139">
        <v>18</v>
      </c>
      <c r="I57" s="140" t="s">
        <v>236</v>
      </c>
      <c r="J57" s="141" t="s">
        <v>313</v>
      </c>
      <c r="K57" s="141" t="s">
        <v>307</v>
      </c>
      <c r="L57" s="141" t="s">
        <v>308</v>
      </c>
      <c r="M57" s="141" t="s">
        <v>309</v>
      </c>
      <c r="N57" s="216" t="s">
        <v>243</v>
      </c>
      <c r="O57" s="3" t="s">
        <v>182</v>
      </c>
      <c r="P57" s="3" t="s">
        <v>1279</v>
      </c>
      <c r="Q57" s="3" t="s">
        <v>1270</v>
      </c>
      <c r="R57" s="3"/>
      <c r="S57" s="120"/>
      <c r="T57" s="3">
        <f t="shared" si="0"/>
        <v>56</v>
      </c>
      <c r="U57" s="3" t="s">
        <v>1359</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43.8" thickBot="1" x14ac:dyDescent="0.35">
      <c r="A58" s="3">
        <v>57</v>
      </c>
      <c r="B58" s="289"/>
      <c r="C58" s="298"/>
      <c r="D58" s="176" t="s">
        <v>1271</v>
      </c>
      <c r="E58" s="255" t="s">
        <v>9</v>
      </c>
      <c r="F58" s="295"/>
      <c r="G58" s="176" t="s">
        <v>451</v>
      </c>
      <c r="H58" s="178">
        <v>1</v>
      </c>
      <c r="I58" s="179" t="s">
        <v>1648</v>
      </c>
      <c r="J58" s="180" t="s">
        <v>238</v>
      </c>
      <c r="K58" s="180" t="s">
        <v>894</v>
      </c>
      <c r="L58" s="179" t="s">
        <v>895</v>
      </c>
      <c r="M58" s="180" t="s">
        <v>896</v>
      </c>
      <c r="N58" s="217" t="s">
        <v>241</v>
      </c>
      <c r="O58" s="3" t="s">
        <v>182</v>
      </c>
      <c r="P58" s="3" t="s">
        <v>1279</v>
      </c>
      <c r="Q58" s="3" t="s">
        <v>1341</v>
      </c>
      <c r="R58" s="3"/>
      <c r="S58" s="120">
        <v>1</v>
      </c>
      <c r="T58" s="3">
        <f t="shared" si="0"/>
        <v>57</v>
      </c>
      <c r="U58" s="3" t="s">
        <v>1360</v>
      </c>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29.4" thickBot="1" x14ac:dyDescent="0.35">
      <c r="A59" s="3">
        <v>58</v>
      </c>
      <c r="B59" s="289"/>
      <c r="C59" s="160" t="s">
        <v>1280</v>
      </c>
      <c r="D59" s="157" t="s">
        <v>1301</v>
      </c>
      <c r="E59" s="250" t="s">
        <v>9</v>
      </c>
      <c r="F59" s="292"/>
      <c r="G59" s="157" t="s">
        <v>453</v>
      </c>
      <c r="H59" s="158">
        <v>29</v>
      </c>
      <c r="I59" s="159" t="s">
        <v>352</v>
      </c>
      <c r="J59" s="159" t="s">
        <v>116</v>
      </c>
      <c r="K59" s="159" t="s">
        <v>116</v>
      </c>
      <c r="L59" s="159" t="s">
        <v>116</v>
      </c>
      <c r="M59" s="159" t="s">
        <v>359</v>
      </c>
      <c r="N59" s="209" t="s">
        <v>357</v>
      </c>
      <c r="O59" s="3" t="s">
        <v>182</v>
      </c>
      <c r="P59" s="3" t="s">
        <v>1361</v>
      </c>
      <c r="Q59" s="3" t="s">
        <v>1346</v>
      </c>
      <c r="R59" s="3"/>
      <c r="S59" s="120">
        <v>29</v>
      </c>
      <c r="T59" s="3">
        <f t="shared" si="0"/>
        <v>58</v>
      </c>
      <c r="U59" s="3" t="s">
        <v>1362</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43.2" x14ac:dyDescent="0.3">
      <c r="A60" s="3">
        <v>59</v>
      </c>
      <c r="B60" s="289"/>
      <c r="C60" s="296" t="s">
        <v>1281</v>
      </c>
      <c r="D60" s="161" t="s">
        <v>1222</v>
      </c>
      <c r="E60" s="253" t="s">
        <v>9</v>
      </c>
      <c r="F60" s="300"/>
      <c r="G60" s="161" t="s">
        <v>451</v>
      </c>
      <c r="H60" s="163">
        <v>1</v>
      </c>
      <c r="I60" s="164" t="s">
        <v>1648</v>
      </c>
      <c r="J60" s="165" t="s">
        <v>238</v>
      </c>
      <c r="K60" s="165" t="s">
        <v>894</v>
      </c>
      <c r="L60" s="164" t="s">
        <v>895</v>
      </c>
      <c r="M60" s="165" t="s">
        <v>896</v>
      </c>
      <c r="N60" s="210" t="s">
        <v>241</v>
      </c>
      <c r="O60" s="3" t="s">
        <v>182</v>
      </c>
      <c r="P60" s="3" t="s">
        <v>1281</v>
      </c>
      <c r="Q60" s="3" t="s">
        <v>1226</v>
      </c>
      <c r="R60" s="3"/>
      <c r="S60" s="120">
        <v>1</v>
      </c>
      <c r="T60" s="3">
        <f t="shared" si="0"/>
        <v>59</v>
      </c>
      <c r="U60" s="3" t="s">
        <v>1363</v>
      </c>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115.8" thickBot="1" x14ac:dyDescent="0.35">
      <c r="A61" s="3">
        <v>60</v>
      </c>
      <c r="B61" s="289"/>
      <c r="C61" s="298"/>
      <c r="D61" s="176" t="s">
        <v>1762</v>
      </c>
      <c r="E61" s="255" t="s">
        <v>9</v>
      </c>
      <c r="F61" s="295"/>
      <c r="G61" s="176" t="s">
        <v>463</v>
      </c>
      <c r="H61" s="178">
        <v>31</v>
      </c>
      <c r="I61" s="179" t="s">
        <v>367</v>
      </c>
      <c r="J61" s="180" t="s">
        <v>919</v>
      </c>
      <c r="K61" s="180" t="s">
        <v>919</v>
      </c>
      <c r="L61" s="180" t="s">
        <v>919</v>
      </c>
      <c r="M61" s="180" t="s">
        <v>919</v>
      </c>
      <c r="N61" s="217" t="s">
        <v>369</v>
      </c>
      <c r="O61" s="3" t="s">
        <v>182</v>
      </c>
      <c r="P61" s="3" t="s">
        <v>1281</v>
      </c>
      <c r="Q61" s="3" t="s">
        <v>1775</v>
      </c>
      <c r="R61" s="3"/>
      <c r="S61" s="120">
        <v>31</v>
      </c>
      <c r="T61" s="3">
        <f t="shared" si="0"/>
        <v>60</v>
      </c>
      <c r="U61" s="3" t="s">
        <v>1776</v>
      </c>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5" thickBot="1" x14ac:dyDescent="0.35">
      <c r="A62" s="3">
        <v>61</v>
      </c>
      <c r="B62" s="290"/>
      <c r="C62" s="312" t="s">
        <v>29</v>
      </c>
      <c r="D62" s="313"/>
      <c r="E62" s="314"/>
      <c r="F62" s="315" t="s">
        <v>1050</v>
      </c>
      <c r="G62" s="316"/>
      <c r="H62" s="316"/>
      <c r="I62" s="316"/>
      <c r="J62" s="316"/>
      <c r="K62" s="316"/>
      <c r="L62" s="316"/>
      <c r="M62" s="316"/>
      <c r="N62" s="317"/>
      <c r="O62" s="3" t="s">
        <v>182</v>
      </c>
      <c r="P62" s="3" t="s">
        <v>72</v>
      </c>
      <c r="Q62" s="3"/>
      <c r="R62" s="3"/>
      <c r="S62" s="120"/>
      <c r="T62" s="3">
        <f t="shared" si="0"/>
        <v>61</v>
      </c>
      <c r="U62" s="3" t="s">
        <v>822</v>
      </c>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ht="29.4" thickTop="1" x14ac:dyDescent="0.3">
      <c r="A63" s="3">
        <v>62</v>
      </c>
      <c r="B63" s="288" t="s">
        <v>143</v>
      </c>
      <c r="C63" s="311" t="s">
        <v>1203</v>
      </c>
      <c r="D63" s="219" t="s">
        <v>956</v>
      </c>
      <c r="E63" s="258" t="s">
        <v>9</v>
      </c>
      <c r="F63" s="320" t="s">
        <v>977</v>
      </c>
      <c r="G63" s="219" t="s">
        <v>959</v>
      </c>
      <c r="H63" s="221">
        <v>40</v>
      </c>
      <c r="I63" s="222" t="s">
        <v>11</v>
      </c>
      <c r="J63" s="222" t="s">
        <v>26</v>
      </c>
      <c r="K63" s="222" t="s">
        <v>26</v>
      </c>
      <c r="L63" s="222" t="s">
        <v>26</v>
      </c>
      <c r="M63" s="222" t="s">
        <v>26</v>
      </c>
      <c r="N63" s="231" t="s">
        <v>243</v>
      </c>
      <c r="O63" s="3" t="s">
        <v>183</v>
      </c>
      <c r="P63" s="3" t="s">
        <v>1203</v>
      </c>
      <c r="Q63" s="3" t="s">
        <v>963</v>
      </c>
      <c r="R63" s="3"/>
      <c r="S63" s="120">
        <v>40</v>
      </c>
      <c r="T63" s="3">
        <f t="shared" si="0"/>
        <v>62</v>
      </c>
      <c r="U63" s="3" t="s">
        <v>1209</v>
      </c>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ht="28.8" x14ac:dyDescent="0.3">
      <c r="A64" s="3">
        <v>63</v>
      </c>
      <c r="B64" s="289"/>
      <c r="C64" s="297"/>
      <c r="D64" s="142" t="s">
        <v>981</v>
      </c>
      <c r="E64" s="254" t="s">
        <v>9</v>
      </c>
      <c r="F64" s="294"/>
      <c r="G64" s="142" t="s">
        <v>964</v>
      </c>
      <c r="H64" s="143">
        <v>45</v>
      </c>
      <c r="I64" s="144" t="s">
        <v>414</v>
      </c>
      <c r="J64" s="144" t="s">
        <v>243</v>
      </c>
      <c r="K64" s="144" t="s">
        <v>243</v>
      </c>
      <c r="L64" s="144" t="s">
        <v>27</v>
      </c>
      <c r="M64" s="144" t="s">
        <v>27</v>
      </c>
      <c r="N64" s="214" t="s">
        <v>243</v>
      </c>
      <c r="O64" s="3" t="s">
        <v>183</v>
      </c>
      <c r="P64" s="3" t="s">
        <v>1203</v>
      </c>
      <c r="Q64" s="3" t="s">
        <v>981</v>
      </c>
      <c r="R64" s="3"/>
      <c r="S64" s="120">
        <v>45</v>
      </c>
      <c r="T64" s="3">
        <f t="shared" si="0"/>
        <v>63</v>
      </c>
      <c r="U64" s="3" t="s">
        <v>1210</v>
      </c>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ht="100.8" x14ac:dyDescent="0.3">
      <c r="A65" s="3">
        <v>64</v>
      </c>
      <c r="B65" s="289"/>
      <c r="C65" s="297"/>
      <c r="D65" s="142" t="s">
        <v>1016</v>
      </c>
      <c r="E65" s="254" t="s">
        <v>9</v>
      </c>
      <c r="F65" s="323" t="s">
        <v>972</v>
      </c>
      <c r="G65" s="142" t="s">
        <v>1777</v>
      </c>
      <c r="H65" s="143">
        <v>39</v>
      </c>
      <c r="I65" s="144" t="s">
        <v>11</v>
      </c>
      <c r="J65" s="145" t="s">
        <v>25</v>
      </c>
      <c r="K65" s="145" t="s">
        <v>25</v>
      </c>
      <c r="L65" s="145" t="s">
        <v>25</v>
      </c>
      <c r="M65" s="145" t="s">
        <v>25</v>
      </c>
      <c r="N65" s="214" t="s">
        <v>243</v>
      </c>
      <c r="O65" s="3" t="s">
        <v>183</v>
      </c>
      <c r="P65" s="3" t="s">
        <v>1203</v>
      </c>
      <c r="Q65" s="3" t="s">
        <v>1077</v>
      </c>
      <c r="R65" s="3"/>
      <c r="S65" s="120">
        <v>39</v>
      </c>
      <c r="T65" s="3">
        <f t="shared" si="0"/>
        <v>64</v>
      </c>
      <c r="U65" s="3" t="s">
        <v>1364</v>
      </c>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ht="43.8" thickBot="1" x14ac:dyDescent="0.35">
      <c r="A66" s="3">
        <v>65</v>
      </c>
      <c r="B66" s="289"/>
      <c r="C66" s="298"/>
      <c r="D66" s="176" t="s">
        <v>982</v>
      </c>
      <c r="E66" s="255" t="s">
        <v>9</v>
      </c>
      <c r="F66" s="295"/>
      <c r="G66" s="176" t="s">
        <v>440</v>
      </c>
      <c r="H66" s="178">
        <v>5</v>
      </c>
      <c r="I66" s="179" t="s">
        <v>899</v>
      </c>
      <c r="J66" s="179" t="s">
        <v>19</v>
      </c>
      <c r="K66" s="179" t="s">
        <v>19</v>
      </c>
      <c r="L66" s="179" t="s">
        <v>19</v>
      </c>
      <c r="M66" s="180" t="s">
        <v>901</v>
      </c>
      <c r="N66" s="212" t="s">
        <v>243</v>
      </c>
      <c r="O66" s="3" t="s">
        <v>183</v>
      </c>
      <c r="P66" s="3" t="s">
        <v>1203</v>
      </c>
      <c r="Q66" s="3" t="s">
        <v>982</v>
      </c>
      <c r="R66" s="3"/>
      <c r="S66" s="120">
        <v>5</v>
      </c>
      <c r="T66" s="3">
        <f t="shared" si="0"/>
        <v>65</v>
      </c>
      <c r="U66" s="3" t="s">
        <v>1365</v>
      </c>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ht="43.8" thickBot="1" x14ac:dyDescent="0.35">
      <c r="A67" s="3">
        <v>66</v>
      </c>
      <c r="B67" s="289"/>
      <c r="C67" s="160" t="s">
        <v>1018</v>
      </c>
      <c r="D67" s="156" t="s">
        <v>9</v>
      </c>
      <c r="E67" s="250" t="s">
        <v>9</v>
      </c>
      <c r="F67" s="155" t="s">
        <v>1015</v>
      </c>
      <c r="G67" s="157" t="s">
        <v>444</v>
      </c>
      <c r="H67" s="158">
        <v>22</v>
      </c>
      <c r="I67" s="159" t="s">
        <v>236</v>
      </c>
      <c r="J67" s="159" t="s">
        <v>243</v>
      </c>
      <c r="K67" s="159" t="s">
        <v>243</v>
      </c>
      <c r="L67" s="159" t="s">
        <v>98</v>
      </c>
      <c r="M67" s="159" t="s">
        <v>98</v>
      </c>
      <c r="N67" s="209" t="s">
        <v>243</v>
      </c>
      <c r="O67" s="3" t="s">
        <v>183</v>
      </c>
      <c r="P67" s="3" t="s">
        <v>1079</v>
      </c>
      <c r="Q67" s="3"/>
      <c r="R67" s="3"/>
      <c r="S67" s="120">
        <v>22</v>
      </c>
      <c r="T67" s="3">
        <f t="shared" ref="T67:T130" si="1">A67</f>
        <v>66</v>
      </c>
      <c r="U67" s="3" t="s">
        <v>1080</v>
      </c>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ht="43.8" thickBot="1" x14ac:dyDescent="0.35">
      <c r="A68" s="3">
        <v>67</v>
      </c>
      <c r="B68" s="289"/>
      <c r="C68" s="160" t="s">
        <v>921</v>
      </c>
      <c r="D68" s="156" t="s">
        <v>9</v>
      </c>
      <c r="E68" s="250" t="s">
        <v>9</v>
      </c>
      <c r="F68" s="299"/>
      <c r="G68" s="157" t="s">
        <v>958</v>
      </c>
      <c r="H68" s="158" t="s">
        <v>949</v>
      </c>
      <c r="I68" s="159" t="s">
        <v>922</v>
      </c>
      <c r="J68" s="155" t="s">
        <v>924</v>
      </c>
      <c r="K68" s="155" t="s">
        <v>924</v>
      </c>
      <c r="L68" s="155" t="s">
        <v>924</v>
      </c>
      <c r="M68" s="159" t="s">
        <v>925</v>
      </c>
      <c r="N68" s="209">
        <v>0</v>
      </c>
      <c r="O68" s="3" t="s">
        <v>183</v>
      </c>
      <c r="P68" s="3" t="s">
        <v>921</v>
      </c>
      <c r="Q68" s="3"/>
      <c r="R68" s="3"/>
      <c r="S68" s="120" t="s">
        <v>949</v>
      </c>
      <c r="T68" s="3">
        <f t="shared" si="1"/>
        <v>67</v>
      </c>
      <c r="U68" s="3" t="s">
        <v>1179</v>
      </c>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ht="43.2" x14ac:dyDescent="0.3">
      <c r="A69" s="3">
        <v>68</v>
      </c>
      <c r="B69" s="289"/>
      <c r="C69" s="296" t="s">
        <v>30</v>
      </c>
      <c r="D69" s="161" t="s">
        <v>1282</v>
      </c>
      <c r="E69" s="253" t="s">
        <v>9</v>
      </c>
      <c r="F69" s="300"/>
      <c r="G69" s="161" t="s">
        <v>443</v>
      </c>
      <c r="H69" s="163">
        <v>32</v>
      </c>
      <c r="I69" s="164" t="s">
        <v>372</v>
      </c>
      <c r="J69" s="164" t="s">
        <v>243</v>
      </c>
      <c r="K69" s="164" t="s">
        <v>243</v>
      </c>
      <c r="L69" s="164" t="s">
        <v>22</v>
      </c>
      <c r="M69" s="164" t="s">
        <v>22</v>
      </c>
      <c r="N69" s="213" t="s">
        <v>243</v>
      </c>
      <c r="O69" s="3" t="s">
        <v>183</v>
      </c>
      <c r="P69" s="3" t="s">
        <v>30</v>
      </c>
      <c r="Q69" s="3" t="s">
        <v>1366</v>
      </c>
      <c r="R69" s="3"/>
      <c r="S69" s="120">
        <v>32</v>
      </c>
      <c r="T69" s="3">
        <f t="shared" si="1"/>
        <v>68</v>
      </c>
      <c r="U69" s="3" t="s">
        <v>1367</v>
      </c>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ht="72" x14ac:dyDescent="0.3">
      <c r="A70" s="3">
        <v>69</v>
      </c>
      <c r="B70" s="289"/>
      <c r="C70" s="297"/>
      <c r="D70" s="304" t="s">
        <v>1270</v>
      </c>
      <c r="E70" s="256" t="s">
        <v>9</v>
      </c>
      <c r="F70" s="301"/>
      <c r="G70" s="148" t="s">
        <v>442</v>
      </c>
      <c r="H70" s="149">
        <v>19</v>
      </c>
      <c r="I70" s="150" t="s">
        <v>236</v>
      </c>
      <c r="J70" s="150" t="s">
        <v>97</v>
      </c>
      <c r="K70" s="150" t="s">
        <v>97</v>
      </c>
      <c r="L70" s="151" t="s">
        <v>316</v>
      </c>
      <c r="M70" s="151" t="s">
        <v>915</v>
      </c>
      <c r="N70" s="225" t="s">
        <v>243</v>
      </c>
      <c r="O70" s="3" t="s">
        <v>183</v>
      </c>
      <c r="P70" s="3" t="s">
        <v>30</v>
      </c>
      <c r="Q70" s="3" t="s">
        <v>1270</v>
      </c>
      <c r="R70" s="3"/>
      <c r="S70" s="120" t="s">
        <v>86</v>
      </c>
      <c r="T70" s="3">
        <f t="shared" si="1"/>
        <v>69</v>
      </c>
      <c r="U70" s="3" t="s">
        <v>1368</v>
      </c>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ht="57.6" x14ac:dyDescent="0.3">
      <c r="A71" s="3">
        <v>70</v>
      </c>
      <c r="B71" s="289"/>
      <c r="C71" s="297"/>
      <c r="D71" s="306"/>
      <c r="E71" s="257" t="s">
        <v>9</v>
      </c>
      <c r="F71" s="303"/>
      <c r="G71" s="138" t="s">
        <v>1771</v>
      </c>
      <c r="H71" s="139">
        <v>33</v>
      </c>
      <c r="I71" s="140" t="s">
        <v>372</v>
      </c>
      <c r="J71" s="140" t="s">
        <v>121</v>
      </c>
      <c r="K71" s="140" t="s">
        <v>121</v>
      </c>
      <c r="L71" s="140" t="s">
        <v>121</v>
      </c>
      <c r="M71" s="140" t="s">
        <v>121</v>
      </c>
      <c r="N71" s="216" t="s">
        <v>243</v>
      </c>
      <c r="O71" s="3" t="s">
        <v>183</v>
      </c>
      <c r="P71" s="3" t="s">
        <v>30</v>
      </c>
      <c r="Q71" s="3" t="s">
        <v>1270</v>
      </c>
      <c r="R71" s="3"/>
      <c r="S71" s="120"/>
      <c r="T71" s="3">
        <f t="shared" si="1"/>
        <v>70</v>
      </c>
      <c r="U71" s="3" t="s">
        <v>1368</v>
      </c>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ht="43.2" x14ac:dyDescent="0.3">
      <c r="A72" s="3">
        <v>71</v>
      </c>
      <c r="B72" s="289"/>
      <c r="C72" s="297"/>
      <c r="D72" s="304" t="s">
        <v>1271</v>
      </c>
      <c r="E72" s="256" t="s">
        <v>9</v>
      </c>
      <c r="F72" s="301"/>
      <c r="G72" s="148" t="s">
        <v>451</v>
      </c>
      <c r="H72" s="149">
        <v>1</v>
      </c>
      <c r="I72" s="150" t="s">
        <v>1648</v>
      </c>
      <c r="J72" s="151" t="s">
        <v>238</v>
      </c>
      <c r="K72" s="151" t="s">
        <v>894</v>
      </c>
      <c r="L72" s="150" t="s">
        <v>895</v>
      </c>
      <c r="M72" s="151" t="s">
        <v>896</v>
      </c>
      <c r="N72" s="215" t="s">
        <v>241</v>
      </c>
      <c r="O72" s="3" t="s">
        <v>183</v>
      </c>
      <c r="P72" s="3" t="s">
        <v>30</v>
      </c>
      <c r="Q72" s="3" t="s">
        <v>1341</v>
      </c>
      <c r="R72" s="3"/>
      <c r="S72" s="120" t="s">
        <v>87</v>
      </c>
      <c r="T72" s="3">
        <f t="shared" si="1"/>
        <v>71</v>
      </c>
      <c r="U72" s="3" t="s">
        <v>1369</v>
      </c>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ht="58.2" thickBot="1" x14ac:dyDescent="0.35">
      <c r="A73" s="3">
        <v>72</v>
      </c>
      <c r="B73" s="289"/>
      <c r="C73" s="298"/>
      <c r="D73" s="339"/>
      <c r="E73" s="260" t="s">
        <v>9</v>
      </c>
      <c r="F73" s="330"/>
      <c r="G73" s="172" t="s">
        <v>1771</v>
      </c>
      <c r="H73" s="173">
        <v>33</v>
      </c>
      <c r="I73" s="174" t="s">
        <v>372</v>
      </c>
      <c r="J73" s="174" t="s">
        <v>121</v>
      </c>
      <c r="K73" s="174" t="s">
        <v>121</v>
      </c>
      <c r="L73" s="174" t="s">
        <v>121</v>
      </c>
      <c r="M73" s="174" t="s">
        <v>121</v>
      </c>
      <c r="N73" s="232" t="s">
        <v>243</v>
      </c>
      <c r="O73" s="3" t="s">
        <v>183</v>
      </c>
      <c r="P73" s="3" t="s">
        <v>30</v>
      </c>
      <c r="Q73" s="3" t="s">
        <v>1341</v>
      </c>
      <c r="R73" s="3"/>
      <c r="S73" s="120"/>
      <c r="T73" s="3">
        <f t="shared" si="1"/>
        <v>72</v>
      </c>
      <c r="U73" s="3" t="s">
        <v>1369</v>
      </c>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ht="43.8" thickBot="1" x14ac:dyDescent="0.35">
      <c r="A74" s="3">
        <v>73</v>
      </c>
      <c r="B74" s="289"/>
      <c r="C74" s="160" t="s">
        <v>1470</v>
      </c>
      <c r="D74" s="157" t="s">
        <v>52</v>
      </c>
      <c r="E74" s="250" t="s">
        <v>9</v>
      </c>
      <c r="F74" s="292"/>
      <c r="G74" s="157" t="s">
        <v>440</v>
      </c>
      <c r="H74" s="158">
        <v>5</v>
      </c>
      <c r="I74" s="159" t="s">
        <v>899</v>
      </c>
      <c r="J74" s="159" t="s">
        <v>19</v>
      </c>
      <c r="K74" s="159" t="s">
        <v>19</v>
      </c>
      <c r="L74" s="159" t="s">
        <v>19</v>
      </c>
      <c r="M74" s="155" t="s">
        <v>901</v>
      </c>
      <c r="N74" s="209" t="s">
        <v>243</v>
      </c>
      <c r="O74" s="3" t="s">
        <v>183</v>
      </c>
      <c r="P74" s="3" t="s">
        <v>1472</v>
      </c>
      <c r="Q74" s="3" t="s">
        <v>78</v>
      </c>
      <c r="R74" s="3"/>
      <c r="S74" s="120">
        <v>5</v>
      </c>
      <c r="T74" s="3">
        <f t="shared" si="1"/>
        <v>73</v>
      </c>
      <c r="U74" s="3" t="s">
        <v>1473</v>
      </c>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ht="43.8" thickBot="1" x14ac:dyDescent="0.35">
      <c r="A75" s="3">
        <v>74</v>
      </c>
      <c r="B75" s="289"/>
      <c r="C75" s="160" t="s">
        <v>1471</v>
      </c>
      <c r="D75" s="157" t="s">
        <v>1271</v>
      </c>
      <c r="E75" s="250" t="s">
        <v>9</v>
      </c>
      <c r="F75" s="292"/>
      <c r="G75" s="157" t="s">
        <v>451</v>
      </c>
      <c r="H75" s="158">
        <v>1</v>
      </c>
      <c r="I75" s="159" t="s">
        <v>1648</v>
      </c>
      <c r="J75" s="155" t="s">
        <v>238</v>
      </c>
      <c r="K75" s="155" t="s">
        <v>894</v>
      </c>
      <c r="L75" s="159" t="s">
        <v>895</v>
      </c>
      <c r="M75" s="155" t="s">
        <v>896</v>
      </c>
      <c r="N75" s="195" t="s">
        <v>241</v>
      </c>
      <c r="O75" s="3" t="s">
        <v>183</v>
      </c>
      <c r="P75" s="3" t="s">
        <v>1474</v>
      </c>
      <c r="Q75" s="3" t="s">
        <v>1341</v>
      </c>
      <c r="R75" s="3"/>
      <c r="S75" s="120">
        <v>1</v>
      </c>
      <c r="T75" s="3">
        <f t="shared" si="1"/>
        <v>74</v>
      </c>
      <c r="U75" s="3" t="s">
        <v>1475</v>
      </c>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ht="86.4" x14ac:dyDescent="0.3">
      <c r="A76" s="3">
        <v>75</v>
      </c>
      <c r="B76" s="289"/>
      <c r="C76" s="296" t="s">
        <v>1219</v>
      </c>
      <c r="D76" s="161" t="s">
        <v>1301</v>
      </c>
      <c r="E76" s="253" t="s">
        <v>9</v>
      </c>
      <c r="F76" s="300"/>
      <c r="G76" s="161" t="s">
        <v>454</v>
      </c>
      <c r="H76" s="163" t="s">
        <v>118</v>
      </c>
      <c r="I76" s="164" t="s">
        <v>352</v>
      </c>
      <c r="J76" s="165" t="s">
        <v>363</v>
      </c>
      <c r="K76" s="165" t="s">
        <v>363</v>
      </c>
      <c r="L76" s="165" t="s">
        <v>363</v>
      </c>
      <c r="M76" s="164" t="s">
        <v>355</v>
      </c>
      <c r="N76" s="213" t="s">
        <v>243</v>
      </c>
      <c r="O76" s="3" t="s">
        <v>183</v>
      </c>
      <c r="P76" s="3" t="s">
        <v>1219</v>
      </c>
      <c r="Q76" s="3" t="s">
        <v>1346</v>
      </c>
      <c r="R76" s="3"/>
      <c r="S76" s="120" t="s">
        <v>118</v>
      </c>
      <c r="T76" s="3">
        <f t="shared" si="1"/>
        <v>75</v>
      </c>
      <c r="U76" s="3" t="s">
        <v>1370</v>
      </c>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ht="43.8" thickBot="1" x14ac:dyDescent="0.35">
      <c r="A77" s="3">
        <v>76</v>
      </c>
      <c r="B77" s="289"/>
      <c r="C77" s="298"/>
      <c r="D77" s="176" t="s">
        <v>1222</v>
      </c>
      <c r="E77" s="255" t="s">
        <v>9</v>
      </c>
      <c r="F77" s="295"/>
      <c r="G77" s="176" t="s">
        <v>451</v>
      </c>
      <c r="H77" s="178">
        <v>1</v>
      </c>
      <c r="I77" s="179" t="s">
        <v>1648</v>
      </c>
      <c r="J77" s="180" t="s">
        <v>238</v>
      </c>
      <c r="K77" s="180" t="s">
        <v>894</v>
      </c>
      <c r="L77" s="179" t="s">
        <v>895</v>
      </c>
      <c r="M77" s="180" t="s">
        <v>896</v>
      </c>
      <c r="N77" s="217" t="s">
        <v>241</v>
      </c>
      <c r="O77" s="3" t="s">
        <v>183</v>
      </c>
      <c r="P77" s="3" t="s">
        <v>1219</v>
      </c>
      <c r="Q77" s="3" t="s">
        <v>1226</v>
      </c>
      <c r="R77" s="3"/>
      <c r="S77" s="120">
        <v>1</v>
      </c>
      <c r="T77" s="3">
        <f t="shared" si="1"/>
        <v>76</v>
      </c>
      <c r="U77" s="3" t="s">
        <v>1227</v>
      </c>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ht="87" thickBot="1" x14ac:dyDescent="0.35">
      <c r="A78" s="3">
        <v>77</v>
      </c>
      <c r="B78" s="289"/>
      <c r="C78" s="160" t="s">
        <v>1019</v>
      </c>
      <c r="D78" s="156" t="s">
        <v>9</v>
      </c>
      <c r="E78" s="250" t="s">
        <v>9</v>
      </c>
      <c r="F78" s="292"/>
      <c r="G78" s="157" t="s">
        <v>441</v>
      </c>
      <c r="H78" s="158">
        <v>13</v>
      </c>
      <c r="I78" s="159" t="s">
        <v>1653</v>
      </c>
      <c r="J78" s="159">
        <v>0</v>
      </c>
      <c r="K78" s="159">
        <v>0</v>
      </c>
      <c r="L78" s="155" t="s">
        <v>1769</v>
      </c>
      <c r="M78" s="155" t="s">
        <v>1769</v>
      </c>
      <c r="N78" s="209" t="s">
        <v>282</v>
      </c>
      <c r="O78" s="3" t="s">
        <v>183</v>
      </c>
      <c r="P78" s="3" t="s">
        <v>1081</v>
      </c>
      <c r="Q78" s="3"/>
      <c r="R78" s="3"/>
      <c r="S78" s="120">
        <v>13</v>
      </c>
      <c r="T78" s="3">
        <f t="shared" si="1"/>
        <v>77</v>
      </c>
      <c r="U78" s="3" t="s">
        <v>1082</v>
      </c>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201.6" x14ac:dyDescent="0.3">
      <c r="A79" s="3">
        <v>78</v>
      </c>
      <c r="B79" s="289"/>
      <c r="C79" s="296" t="s">
        <v>1313</v>
      </c>
      <c r="D79" s="161" t="s">
        <v>1314</v>
      </c>
      <c r="E79" s="253" t="s">
        <v>9</v>
      </c>
      <c r="F79" s="300"/>
      <c r="G79" s="161" t="s">
        <v>960</v>
      </c>
      <c r="H79" s="163" t="s">
        <v>950</v>
      </c>
      <c r="I79" s="164" t="s">
        <v>929</v>
      </c>
      <c r="J79" s="164">
        <v>0</v>
      </c>
      <c r="K79" s="165" t="s">
        <v>930</v>
      </c>
      <c r="L79" s="165" t="s">
        <v>930</v>
      </c>
      <c r="M79" s="165" t="s">
        <v>930</v>
      </c>
      <c r="N79" s="213">
        <v>0</v>
      </c>
      <c r="O79" s="3" t="s">
        <v>183</v>
      </c>
      <c r="P79" s="3" t="s">
        <v>1313</v>
      </c>
      <c r="Q79" s="3" t="s">
        <v>1371</v>
      </c>
      <c r="R79" s="3"/>
      <c r="S79" s="120" t="s">
        <v>950</v>
      </c>
      <c r="T79" s="3">
        <f t="shared" si="1"/>
        <v>78</v>
      </c>
      <c r="U79" s="3" t="s">
        <v>1372</v>
      </c>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72" x14ac:dyDescent="0.3">
      <c r="A80" s="3">
        <v>79</v>
      </c>
      <c r="B80" s="289"/>
      <c r="C80" s="297"/>
      <c r="D80" s="142" t="s">
        <v>1270</v>
      </c>
      <c r="E80" s="254" t="s">
        <v>9</v>
      </c>
      <c r="F80" s="294"/>
      <c r="G80" s="142" t="s">
        <v>442</v>
      </c>
      <c r="H80" s="143">
        <v>19</v>
      </c>
      <c r="I80" s="144" t="s">
        <v>236</v>
      </c>
      <c r="J80" s="144" t="s">
        <v>97</v>
      </c>
      <c r="K80" s="144" t="s">
        <v>97</v>
      </c>
      <c r="L80" s="145" t="s">
        <v>316</v>
      </c>
      <c r="M80" s="145" t="s">
        <v>915</v>
      </c>
      <c r="N80" s="214" t="s">
        <v>243</v>
      </c>
      <c r="O80" s="3" t="s">
        <v>183</v>
      </c>
      <c r="P80" s="3" t="s">
        <v>1313</v>
      </c>
      <c r="Q80" s="3" t="s">
        <v>1270</v>
      </c>
      <c r="R80" s="3"/>
      <c r="S80" s="120">
        <v>19</v>
      </c>
      <c r="T80" s="3">
        <f t="shared" si="1"/>
        <v>79</v>
      </c>
      <c r="U80" s="3" t="s">
        <v>1373</v>
      </c>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43.8" thickBot="1" x14ac:dyDescent="0.35">
      <c r="A81" s="3">
        <v>80</v>
      </c>
      <c r="B81" s="289"/>
      <c r="C81" s="298"/>
      <c r="D81" s="176" t="s">
        <v>1271</v>
      </c>
      <c r="E81" s="255" t="s">
        <v>9</v>
      </c>
      <c r="F81" s="295"/>
      <c r="G81" s="176" t="s">
        <v>451</v>
      </c>
      <c r="H81" s="178">
        <v>1</v>
      </c>
      <c r="I81" s="179" t="s">
        <v>1648</v>
      </c>
      <c r="J81" s="180" t="s">
        <v>238</v>
      </c>
      <c r="K81" s="180" t="s">
        <v>894</v>
      </c>
      <c r="L81" s="179" t="s">
        <v>895</v>
      </c>
      <c r="M81" s="180" t="s">
        <v>896</v>
      </c>
      <c r="N81" s="217" t="s">
        <v>241</v>
      </c>
      <c r="O81" s="3" t="s">
        <v>183</v>
      </c>
      <c r="P81" s="3" t="s">
        <v>1313</v>
      </c>
      <c r="Q81" s="3" t="s">
        <v>1341</v>
      </c>
      <c r="R81" s="3"/>
      <c r="S81" s="120">
        <v>1</v>
      </c>
      <c r="T81" s="3">
        <f t="shared" si="1"/>
        <v>80</v>
      </c>
      <c r="U81" s="3" t="s">
        <v>1374</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ht="100.8" x14ac:dyDescent="0.3">
      <c r="A82" s="3">
        <v>81</v>
      </c>
      <c r="B82" s="289"/>
      <c r="C82" s="296" t="s">
        <v>1020</v>
      </c>
      <c r="D82" s="161" t="s">
        <v>1048</v>
      </c>
      <c r="E82" s="253" t="s">
        <v>9</v>
      </c>
      <c r="F82" s="300"/>
      <c r="G82" s="161" t="s">
        <v>445</v>
      </c>
      <c r="H82" s="163">
        <v>14</v>
      </c>
      <c r="I82" s="164" t="s">
        <v>1680</v>
      </c>
      <c r="J82" s="164" t="s">
        <v>1682</v>
      </c>
      <c r="K82" s="165" t="s">
        <v>1683</v>
      </c>
      <c r="L82" s="165" t="s">
        <v>1684</v>
      </c>
      <c r="M82" s="165" t="s">
        <v>1685</v>
      </c>
      <c r="N82" s="213" t="s">
        <v>243</v>
      </c>
      <c r="O82" s="3" t="s">
        <v>183</v>
      </c>
      <c r="P82" s="3" t="s">
        <v>1083</v>
      </c>
      <c r="Q82" s="3" t="s">
        <v>1048</v>
      </c>
      <c r="R82" s="3"/>
      <c r="S82" s="120">
        <v>14</v>
      </c>
      <c r="T82" s="3">
        <f t="shared" si="1"/>
        <v>81</v>
      </c>
      <c r="U82" s="3" t="s">
        <v>1084</v>
      </c>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ht="86.4" x14ac:dyDescent="0.3">
      <c r="A83" s="3">
        <v>82</v>
      </c>
      <c r="B83" s="289"/>
      <c r="C83" s="297"/>
      <c r="D83" s="142" t="s">
        <v>28</v>
      </c>
      <c r="E83" s="254" t="s">
        <v>9</v>
      </c>
      <c r="F83" s="294"/>
      <c r="G83" s="142" t="s">
        <v>441</v>
      </c>
      <c r="H83" s="143">
        <v>13</v>
      </c>
      <c r="I83" s="144" t="s">
        <v>1653</v>
      </c>
      <c r="J83" s="144">
        <v>0</v>
      </c>
      <c r="K83" s="144">
        <v>0</v>
      </c>
      <c r="L83" s="145" t="s">
        <v>1769</v>
      </c>
      <c r="M83" s="145" t="s">
        <v>1769</v>
      </c>
      <c r="N83" s="214" t="s">
        <v>282</v>
      </c>
      <c r="O83" s="3" t="s">
        <v>183</v>
      </c>
      <c r="P83" s="3" t="s">
        <v>1083</v>
      </c>
      <c r="Q83" s="3" t="s">
        <v>85</v>
      </c>
      <c r="R83" s="3"/>
      <c r="S83" s="120">
        <v>13</v>
      </c>
      <c r="T83" s="3">
        <f t="shared" si="1"/>
        <v>82</v>
      </c>
      <c r="U83" s="3" t="s">
        <v>1085</v>
      </c>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ht="187.2" x14ac:dyDescent="0.3">
      <c r="A84" s="3">
        <v>83</v>
      </c>
      <c r="B84" s="289"/>
      <c r="C84" s="297"/>
      <c r="D84" s="304" t="s">
        <v>983</v>
      </c>
      <c r="E84" s="152" t="s">
        <v>1283</v>
      </c>
      <c r="F84" s="301"/>
      <c r="G84" s="148" t="s">
        <v>1766</v>
      </c>
      <c r="H84" s="149">
        <v>38</v>
      </c>
      <c r="I84" s="150" t="s">
        <v>1706</v>
      </c>
      <c r="J84" s="151" t="s">
        <v>465</v>
      </c>
      <c r="K84" s="151" t="s">
        <v>465</v>
      </c>
      <c r="L84" s="151" t="s">
        <v>466</v>
      </c>
      <c r="M84" s="151" t="s">
        <v>466</v>
      </c>
      <c r="N84" s="215" t="s">
        <v>396</v>
      </c>
      <c r="O84" s="3" t="s">
        <v>183</v>
      </c>
      <c r="P84" s="3" t="s">
        <v>1083</v>
      </c>
      <c r="Q84" s="3" t="s">
        <v>983</v>
      </c>
      <c r="R84" s="3" t="s">
        <v>1375</v>
      </c>
      <c r="S84" s="120">
        <v>38</v>
      </c>
      <c r="T84" s="3">
        <f t="shared" si="1"/>
        <v>83</v>
      </c>
      <c r="U84" s="3" t="s">
        <v>1376</v>
      </c>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ht="43.2" x14ac:dyDescent="0.3">
      <c r="A85" s="3">
        <v>84</v>
      </c>
      <c r="B85" s="289"/>
      <c r="C85" s="297"/>
      <c r="D85" s="306"/>
      <c r="E85" s="154" t="s">
        <v>976</v>
      </c>
      <c r="F85" s="137" t="s">
        <v>103</v>
      </c>
      <c r="G85" s="138" t="s">
        <v>959</v>
      </c>
      <c r="H85" s="139">
        <v>40</v>
      </c>
      <c r="I85" s="140" t="s">
        <v>11</v>
      </c>
      <c r="J85" s="140" t="s">
        <v>26</v>
      </c>
      <c r="K85" s="140" t="s">
        <v>26</v>
      </c>
      <c r="L85" s="140" t="s">
        <v>26</v>
      </c>
      <c r="M85" s="140" t="s">
        <v>26</v>
      </c>
      <c r="N85" s="216" t="s">
        <v>243</v>
      </c>
      <c r="O85" s="3" t="s">
        <v>183</v>
      </c>
      <c r="P85" s="3" t="s">
        <v>1083</v>
      </c>
      <c r="Q85" s="3" t="s">
        <v>983</v>
      </c>
      <c r="R85" s="3" t="s">
        <v>1068</v>
      </c>
      <c r="S85" s="120">
        <v>40</v>
      </c>
      <c r="T85" s="3">
        <f t="shared" si="1"/>
        <v>84</v>
      </c>
      <c r="U85" s="3" t="s">
        <v>1086</v>
      </c>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ht="57.6" x14ac:dyDescent="0.3">
      <c r="A86" s="3">
        <v>85</v>
      </c>
      <c r="B86" s="289"/>
      <c r="C86" s="297"/>
      <c r="D86" s="142" t="s">
        <v>1047</v>
      </c>
      <c r="E86" s="254" t="s">
        <v>9</v>
      </c>
      <c r="F86" s="145" t="s">
        <v>107</v>
      </c>
      <c r="G86" s="142" t="s">
        <v>438</v>
      </c>
      <c r="H86" s="143">
        <v>25</v>
      </c>
      <c r="I86" s="144" t="s">
        <v>342</v>
      </c>
      <c r="J86" s="144" t="s">
        <v>99</v>
      </c>
      <c r="K86" s="144" t="s">
        <v>99</v>
      </c>
      <c r="L86" s="144" t="s">
        <v>20</v>
      </c>
      <c r="M86" s="144" t="s">
        <v>20</v>
      </c>
      <c r="N86" s="214" t="s">
        <v>243</v>
      </c>
      <c r="O86" s="3" t="s">
        <v>183</v>
      </c>
      <c r="P86" s="3" t="s">
        <v>1083</v>
      </c>
      <c r="Q86" s="3" t="s">
        <v>1063</v>
      </c>
      <c r="R86" s="3"/>
      <c r="S86" s="120">
        <v>25</v>
      </c>
      <c r="T86" s="3">
        <f t="shared" si="1"/>
        <v>85</v>
      </c>
      <c r="U86" s="3" t="s">
        <v>1087</v>
      </c>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ht="43.2" x14ac:dyDescent="0.3">
      <c r="A87" s="3">
        <v>86</v>
      </c>
      <c r="B87" s="289"/>
      <c r="C87" s="297"/>
      <c r="D87" s="142" t="s">
        <v>921</v>
      </c>
      <c r="E87" s="254" t="s">
        <v>9</v>
      </c>
      <c r="F87" s="323"/>
      <c r="G87" s="142" t="s">
        <v>958</v>
      </c>
      <c r="H87" s="143" t="s">
        <v>949</v>
      </c>
      <c r="I87" s="144" t="s">
        <v>922</v>
      </c>
      <c r="J87" s="145" t="s">
        <v>924</v>
      </c>
      <c r="K87" s="145" t="s">
        <v>924</v>
      </c>
      <c r="L87" s="145" t="s">
        <v>924</v>
      </c>
      <c r="M87" s="144" t="s">
        <v>925</v>
      </c>
      <c r="N87" s="214">
        <v>0</v>
      </c>
      <c r="O87" s="3" t="s">
        <v>183</v>
      </c>
      <c r="P87" s="3" t="s">
        <v>1083</v>
      </c>
      <c r="Q87" s="3" t="s">
        <v>921</v>
      </c>
      <c r="R87" s="3"/>
      <c r="S87" s="120" t="s">
        <v>949</v>
      </c>
      <c r="T87" s="3">
        <f t="shared" si="1"/>
        <v>86</v>
      </c>
      <c r="U87" s="3" t="s">
        <v>1088</v>
      </c>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ht="43.8" thickBot="1" x14ac:dyDescent="0.35">
      <c r="A88" s="3">
        <v>87</v>
      </c>
      <c r="B88" s="290"/>
      <c r="C88" s="341"/>
      <c r="D88" s="227" t="s">
        <v>1021</v>
      </c>
      <c r="E88" s="261" t="s">
        <v>9</v>
      </c>
      <c r="F88" s="324"/>
      <c r="G88" s="227" t="s">
        <v>444</v>
      </c>
      <c r="H88" s="229">
        <v>22</v>
      </c>
      <c r="I88" s="230" t="s">
        <v>236</v>
      </c>
      <c r="J88" s="230" t="s">
        <v>243</v>
      </c>
      <c r="K88" s="230" t="s">
        <v>243</v>
      </c>
      <c r="L88" s="230" t="s">
        <v>98</v>
      </c>
      <c r="M88" s="230" t="s">
        <v>98</v>
      </c>
      <c r="N88" s="233" t="s">
        <v>243</v>
      </c>
      <c r="O88" s="3" t="s">
        <v>183</v>
      </c>
      <c r="P88" s="3" t="s">
        <v>1083</v>
      </c>
      <c r="Q88" s="3" t="s">
        <v>1089</v>
      </c>
      <c r="R88" s="3"/>
      <c r="S88" s="120">
        <v>22</v>
      </c>
      <c r="T88" s="3">
        <f t="shared" si="1"/>
        <v>87</v>
      </c>
      <c r="U88" s="3" t="s">
        <v>1090</v>
      </c>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ht="102" thickTop="1" thickBot="1" x14ac:dyDescent="0.35">
      <c r="A89" s="3">
        <v>88</v>
      </c>
      <c r="B89" s="288" t="s">
        <v>1022</v>
      </c>
      <c r="C89" s="182" t="s">
        <v>1741</v>
      </c>
      <c r="D89" s="183" t="s">
        <v>9</v>
      </c>
      <c r="E89" s="249" t="s">
        <v>9</v>
      </c>
      <c r="F89" s="322"/>
      <c r="G89" s="184" t="s">
        <v>445</v>
      </c>
      <c r="H89" s="185">
        <v>14</v>
      </c>
      <c r="I89" s="186" t="s">
        <v>1680</v>
      </c>
      <c r="J89" s="186" t="s">
        <v>1682</v>
      </c>
      <c r="K89" s="187" t="s">
        <v>1683</v>
      </c>
      <c r="L89" s="187" t="s">
        <v>1684</v>
      </c>
      <c r="M89" s="187" t="s">
        <v>1685</v>
      </c>
      <c r="N89" s="208" t="s">
        <v>243</v>
      </c>
      <c r="O89" s="3" t="s">
        <v>1091</v>
      </c>
      <c r="P89" s="3" t="s">
        <v>1741</v>
      </c>
      <c r="Q89" s="3"/>
      <c r="R89" s="3"/>
      <c r="S89" s="120">
        <v>14</v>
      </c>
      <c r="T89" s="3">
        <f t="shared" si="1"/>
        <v>88</v>
      </c>
      <c r="U89" s="3" t="s">
        <v>1778</v>
      </c>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ht="87" thickBot="1" x14ac:dyDescent="0.35">
      <c r="A90" s="3">
        <v>89</v>
      </c>
      <c r="B90" s="290"/>
      <c r="C90" s="188" t="s">
        <v>28</v>
      </c>
      <c r="D90" s="189" t="s">
        <v>9</v>
      </c>
      <c r="E90" s="251" t="s">
        <v>9</v>
      </c>
      <c r="F90" s="318"/>
      <c r="G90" s="190" t="s">
        <v>441</v>
      </c>
      <c r="H90" s="191">
        <v>13</v>
      </c>
      <c r="I90" s="192" t="s">
        <v>1653</v>
      </c>
      <c r="J90" s="192">
        <v>0</v>
      </c>
      <c r="K90" s="192">
        <v>0</v>
      </c>
      <c r="L90" s="193" t="s">
        <v>1769</v>
      </c>
      <c r="M90" s="193" t="s">
        <v>1769</v>
      </c>
      <c r="N90" s="218" t="s">
        <v>282</v>
      </c>
      <c r="O90" s="3" t="s">
        <v>1091</v>
      </c>
      <c r="P90" s="3" t="s">
        <v>85</v>
      </c>
      <c r="Q90" s="3"/>
      <c r="R90" s="3"/>
      <c r="S90" s="120">
        <v>13</v>
      </c>
      <c r="T90" s="3">
        <f t="shared" si="1"/>
        <v>89</v>
      </c>
      <c r="U90" s="3" t="s">
        <v>1092</v>
      </c>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ht="187.8" thickTop="1" x14ac:dyDescent="0.3">
      <c r="A91" s="3">
        <v>90</v>
      </c>
      <c r="B91" s="288" t="s">
        <v>1023</v>
      </c>
      <c r="C91" s="311" t="s">
        <v>983</v>
      </c>
      <c r="D91" s="219" t="s">
        <v>1284</v>
      </c>
      <c r="E91" s="258" t="s">
        <v>9</v>
      </c>
      <c r="F91" s="325"/>
      <c r="G91" s="219" t="s">
        <v>1766</v>
      </c>
      <c r="H91" s="221">
        <v>38</v>
      </c>
      <c r="I91" s="222" t="s">
        <v>1706</v>
      </c>
      <c r="J91" s="223" t="s">
        <v>465</v>
      </c>
      <c r="K91" s="223" t="s">
        <v>465</v>
      </c>
      <c r="L91" s="223" t="s">
        <v>466</v>
      </c>
      <c r="M91" s="223" t="s">
        <v>466</v>
      </c>
      <c r="N91" s="224" t="s">
        <v>396</v>
      </c>
      <c r="O91" s="3" t="s">
        <v>1093</v>
      </c>
      <c r="P91" s="3" t="s">
        <v>983</v>
      </c>
      <c r="Q91" s="3" t="s">
        <v>1377</v>
      </c>
      <c r="R91" s="3"/>
      <c r="S91" s="120">
        <v>38</v>
      </c>
      <c r="T91" s="3">
        <f t="shared" si="1"/>
        <v>90</v>
      </c>
      <c r="U91" s="3" t="s">
        <v>1378</v>
      </c>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ht="43.8" thickBot="1" x14ac:dyDescent="0.35">
      <c r="A92" s="3">
        <v>91</v>
      </c>
      <c r="B92" s="289"/>
      <c r="C92" s="298"/>
      <c r="D92" s="176" t="s">
        <v>976</v>
      </c>
      <c r="E92" s="255" t="s">
        <v>9</v>
      </c>
      <c r="F92" s="180" t="s">
        <v>103</v>
      </c>
      <c r="G92" s="176" t="s">
        <v>959</v>
      </c>
      <c r="H92" s="178">
        <v>40</v>
      </c>
      <c r="I92" s="179" t="s">
        <v>11</v>
      </c>
      <c r="J92" s="179" t="s">
        <v>26</v>
      </c>
      <c r="K92" s="179" t="s">
        <v>26</v>
      </c>
      <c r="L92" s="179" t="s">
        <v>26</v>
      </c>
      <c r="M92" s="179" t="s">
        <v>26</v>
      </c>
      <c r="N92" s="212" t="s">
        <v>243</v>
      </c>
      <c r="O92" s="3" t="s">
        <v>1093</v>
      </c>
      <c r="P92" s="3" t="s">
        <v>983</v>
      </c>
      <c r="Q92" s="3" t="s">
        <v>1068</v>
      </c>
      <c r="R92" s="3"/>
      <c r="S92" s="120">
        <v>40</v>
      </c>
      <c r="T92" s="3">
        <f t="shared" si="1"/>
        <v>91</v>
      </c>
      <c r="U92" s="3" t="s">
        <v>1094</v>
      </c>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ht="58.2" thickBot="1" x14ac:dyDescent="0.35">
      <c r="A93" s="3">
        <v>92</v>
      </c>
      <c r="B93" s="289"/>
      <c r="C93" s="160" t="s">
        <v>1047</v>
      </c>
      <c r="D93" s="156" t="s">
        <v>9</v>
      </c>
      <c r="E93" s="250" t="s">
        <v>9</v>
      </c>
      <c r="F93" s="155" t="s">
        <v>107</v>
      </c>
      <c r="G93" s="157" t="s">
        <v>438</v>
      </c>
      <c r="H93" s="158">
        <v>25</v>
      </c>
      <c r="I93" s="159" t="s">
        <v>342</v>
      </c>
      <c r="J93" s="159" t="s">
        <v>99</v>
      </c>
      <c r="K93" s="159" t="s">
        <v>99</v>
      </c>
      <c r="L93" s="159" t="s">
        <v>20</v>
      </c>
      <c r="M93" s="159" t="s">
        <v>20</v>
      </c>
      <c r="N93" s="209" t="s">
        <v>243</v>
      </c>
      <c r="O93" s="3" t="s">
        <v>1093</v>
      </c>
      <c r="P93" s="3" t="s">
        <v>1063</v>
      </c>
      <c r="Q93" s="3"/>
      <c r="R93" s="3"/>
      <c r="S93" s="120">
        <v>25</v>
      </c>
      <c r="T93" s="3">
        <f t="shared" si="1"/>
        <v>92</v>
      </c>
      <c r="U93" s="3" t="s">
        <v>1095</v>
      </c>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ht="43.8" thickBot="1" x14ac:dyDescent="0.35">
      <c r="A94" s="3">
        <v>93</v>
      </c>
      <c r="B94" s="290"/>
      <c r="C94" s="188" t="s">
        <v>163</v>
      </c>
      <c r="D94" s="189" t="s">
        <v>9</v>
      </c>
      <c r="E94" s="251" t="s">
        <v>9</v>
      </c>
      <c r="F94" s="326"/>
      <c r="G94" s="190" t="s">
        <v>444</v>
      </c>
      <c r="H94" s="191">
        <v>22</v>
      </c>
      <c r="I94" s="192" t="s">
        <v>236</v>
      </c>
      <c r="J94" s="192" t="s">
        <v>243</v>
      </c>
      <c r="K94" s="192" t="s">
        <v>243</v>
      </c>
      <c r="L94" s="192" t="s">
        <v>98</v>
      </c>
      <c r="M94" s="192" t="s">
        <v>98</v>
      </c>
      <c r="N94" s="218" t="s">
        <v>243</v>
      </c>
      <c r="O94" s="3" t="s">
        <v>1093</v>
      </c>
      <c r="P94" s="3" t="s">
        <v>184</v>
      </c>
      <c r="Q94" s="3"/>
      <c r="R94" s="3"/>
      <c r="S94" s="120">
        <v>22</v>
      </c>
      <c r="T94" s="3">
        <f t="shared" si="1"/>
        <v>93</v>
      </c>
      <c r="U94" s="3" t="s">
        <v>1096</v>
      </c>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ht="116.4" thickTop="1" thickBot="1" x14ac:dyDescent="0.35">
      <c r="A95" s="3">
        <v>94</v>
      </c>
      <c r="B95" s="288" t="s">
        <v>1024</v>
      </c>
      <c r="C95" s="182" t="s">
        <v>43</v>
      </c>
      <c r="D95" s="183" t="s">
        <v>9</v>
      </c>
      <c r="E95" s="249" t="s">
        <v>9</v>
      </c>
      <c r="F95" s="322"/>
      <c r="G95" s="184" t="s">
        <v>455</v>
      </c>
      <c r="H95" s="185">
        <v>9</v>
      </c>
      <c r="I95" s="186" t="s">
        <v>1653</v>
      </c>
      <c r="J95" s="187" t="s">
        <v>1670</v>
      </c>
      <c r="K95" s="187" t="s">
        <v>1670</v>
      </c>
      <c r="L95" s="187" t="s">
        <v>1779</v>
      </c>
      <c r="M95" s="187" t="s">
        <v>1779</v>
      </c>
      <c r="N95" s="208" t="s">
        <v>243</v>
      </c>
      <c r="O95" s="3" t="s">
        <v>1024</v>
      </c>
      <c r="P95" s="3" t="s">
        <v>43</v>
      </c>
      <c r="Q95" s="3"/>
      <c r="R95" s="3"/>
      <c r="S95" s="120">
        <v>9</v>
      </c>
      <c r="T95" s="3">
        <f t="shared" si="1"/>
        <v>94</v>
      </c>
      <c r="U95" s="3" t="s">
        <v>1097</v>
      </c>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ht="86.4" x14ac:dyDescent="0.3">
      <c r="A96" s="3">
        <v>95</v>
      </c>
      <c r="B96" s="289"/>
      <c r="C96" s="296" t="s">
        <v>1735</v>
      </c>
      <c r="D96" s="161" t="s">
        <v>50</v>
      </c>
      <c r="E96" s="253" t="s">
        <v>9</v>
      </c>
      <c r="F96" s="300"/>
      <c r="G96" s="161" t="s">
        <v>456</v>
      </c>
      <c r="H96" s="163">
        <v>2</v>
      </c>
      <c r="I96" s="164" t="s">
        <v>897</v>
      </c>
      <c r="J96" s="164" t="s">
        <v>248</v>
      </c>
      <c r="K96" s="164" t="s">
        <v>94</v>
      </c>
      <c r="L96" s="165" t="s">
        <v>898</v>
      </c>
      <c r="M96" s="165" t="s">
        <v>898</v>
      </c>
      <c r="N96" s="213" t="s">
        <v>243</v>
      </c>
      <c r="O96" s="3" t="s">
        <v>1024</v>
      </c>
      <c r="P96" s="3" t="s">
        <v>1735</v>
      </c>
      <c r="Q96" s="3" t="s">
        <v>50</v>
      </c>
      <c r="R96" s="3"/>
      <c r="S96" s="120">
        <v>2</v>
      </c>
      <c r="T96" s="3">
        <f t="shared" si="1"/>
        <v>95</v>
      </c>
      <c r="U96" s="3" t="s">
        <v>1780</v>
      </c>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ht="43.2" x14ac:dyDescent="0.3">
      <c r="A97" s="3">
        <v>96</v>
      </c>
      <c r="B97" s="289"/>
      <c r="C97" s="297"/>
      <c r="D97" s="142" t="s">
        <v>164</v>
      </c>
      <c r="E97" s="254" t="s">
        <v>9</v>
      </c>
      <c r="F97" s="294"/>
      <c r="G97" s="142" t="s">
        <v>444</v>
      </c>
      <c r="H97" s="143">
        <v>22</v>
      </c>
      <c r="I97" s="144" t="s">
        <v>236</v>
      </c>
      <c r="J97" s="144" t="s">
        <v>243</v>
      </c>
      <c r="K97" s="144" t="s">
        <v>243</v>
      </c>
      <c r="L97" s="144" t="s">
        <v>98</v>
      </c>
      <c r="M97" s="144" t="s">
        <v>98</v>
      </c>
      <c r="N97" s="214" t="s">
        <v>243</v>
      </c>
      <c r="O97" s="3" t="s">
        <v>1024</v>
      </c>
      <c r="P97" s="3" t="s">
        <v>1735</v>
      </c>
      <c r="Q97" s="3" t="s">
        <v>185</v>
      </c>
      <c r="R97" s="3"/>
      <c r="S97" s="120">
        <v>22</v>
      </c>
      <c r="T97" s="3">
        <f t="shared" si="1"/>
        <v>96</v>
      </c>
      <c r="U97" s="3" t="s">
        <v>1781</v>
      </c>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ht="172.8" x14ac:dyDescent="0.3">
      <c r="A98" s="3">
        <v>97</v>
      </c>
      <c r="B98" s="289"/>
      <c r="C98" s="297"/>
      <c r="D98" s="142" t="s">
        <v>165</v>
      </c>
      <c r="E98" s="254" t="s">
        <v>9</v>
      </c>
      <c r="F98" s="294"/>
      <c r="G98" s="142" t="s">
        <v>457</v>
      </c>
      <c r="H98" s="143">
        <v>23</v>
      </c>
      <c r="I98" s="144" t="s">
        <v>320</v>
      </c>
      <c r="J98" s="145" t="s">
        <v>332</v>
      </c>
      <c r="K98" s="145" t="s">
        <v>333</v>
      </c>
      <c r="L98" s="145" t="s">
        <v>1696</v>
      </c>
      <c r="M98" s="145" t="s">
        <v>1697</v>
      </c>
      <c r="N98" s="211" t="s">
        <v>1782</v>
      </c>
      <c r="O98" s="3" t="s">
        <v>1024</v>
      </c>
      <c r="P98" s="3" t="s">
        <v>1735</v>
      </c>
      <c r="Q98" s="3" t="s">
        <v>186</v>
      </c>
      <c r="R98" s="3"/>
      <c r="S98" s="120">
        <v>23</v>
      </c>
      <c r="T98" s="3">
        <f t="shared" si="1"/>
        <v>97</v>
      </c>
      <c r="U98" s="3" t="s">
        <v>1783</v>
      </c>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ht="58.2" thickBot="1" x14ac:dyDescent="0.35">
      <c r="A99" s="3">
        <v>98</v>
      </c>
      <c r="B99" s="289"/>
      <c r="C99" s="298"/>
      <c r="D99" s="176" t="s">
        <v>166</v>
      </c>
      <c r="E99" s="255" t="s">
        <v>9</v>
      </c>
      <c r="F99" s="295"/>
      <c r="G99" s="176" t="s">
        <v>458</v>
      </c>
      <c r="H99" s="178">
        <v>24</v>
      </c>
      <c r="I99" s="179" t="s">
        <v>336</v>
      </c>
      <c r="J99" s="180" t="s">
        <v>337</v>
      </c>
      <c r="K99" s="180" t="s">
        <v>338</v>
      </c>
      <c r="L99" s="180" t="s">
        <v>339</v>
      </c>
      <c r="M99" s="180" t="s">
        <v>339</v>
      </c>
      <c r="N99" s="212">
        <v>0</v>
      </c>
      <c r="O99" s="3" t="s">
        <v>1024</v>
      </c>
      <c r="P99" s="3" t="s">
        <v>1735</v>
      </c>
      <c r="Q99" s="3" t="s">
        <v>187</v>
      </c>
      <c r="R99" s="3"/>
      <c r="S99" s="120">
        <v>24</v>
      </c>
      <c r="T99" s="3">
        <f t="shared" si="1"/>
        <v>98</v>
      </c>
      <c r="U99" s="3" t="s">
        <v>1784</v>
      </c>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ht="43.2" x14ac:dyDescent="0.3">
      <c r="A100" s="3">
        <v>99</v>
      </c>
      <c r="B100" s="289"/>
      <c r="C100" s="296" t="s">
        <v>1736</v>
      </c>
      <c r="D100" s="161" t="s">
        <v>163</v>
      </c>
      <c r="E100" s="253" t="s">
        <v>9</v>
      </c>
      <c r="F100" s="300"/>
      <c r="G100" s="161" t="s">
        <v>444</v>
      </c>
      <c r="H100" s="163">
        <v>22</v>
      </c>
      <c r="I100" s="164" t="s">
        <v>236</v>
      </c>
      <c r="J100" s="164" t="s">
        <v>243</v>
      </c>
      <c r="K100" s="164" t="s">
        <v>243</v>
      </c>
      <c r="L100" s="164" t="s">
        <v>98</v>
      </c>
      <c r="M100" s="164" t="s">
        <v>98</v>
      </c>
      <c r="N100" s="213" t="s">
        <v>243</v>
      </c>
      <c r="O100" s="3" t="s">
        <v>1024</v>
      </c>
      <c r="P100" s="3" t="s">
        <v>1736</v>
      </c>
      <c r="Q100" s="3" t="s">
        <v>184</v>
      </c>
      <c r="R100" s="3"/>
      <c r="S100" s="120">
        <v>22</v>
      </c>
      <c r="T100" s="3">
        <f t="shared" si="1"/>
        <v>99</v>
      </c>
      <c r="U100" s="3" t="s">
        <v>1785</v>
      </c>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ht="187.2" x14ac:dyDescent="0.3">
      <c r="A101" s="3">
        <v>100</v>
      </c>
      <c r="B101" s="289"/>
      <c r="C101" s="297"/>
      <c r="D101" s="142" t="s">
        <v>47</v>
      </c>
      <c r="E101" s="254" t="s">
        <v>9</v>
      </c>
      <c r="F101" s="294"/>
      <c r="G101" s="142" t="s">
        <v>459</v>
      </c>
      <c r="H101" s="143">
        <v>8</v>
      </c>
      <c r="I101" s="144" t="s">
        <v>1653</v>
      </c>
      <c r="J101" s="145" t="s">
        <v>908</v>
      </c>
      <c r="K101" s="145" t="s">
        <v>965</v>
      </c>
      <c r="L101" s="145" t="s">
        <v>965</v>
      </c>
      <c r="M101" s="145" t="s">
        <v>965</v>
      </c>
      <c r="N101" s="214" t="s">
        <v>243</v>
      </c>
      <c r="O101" s="3" t="s">
        <v>1024</v>
      </c>
      <c r="P101" s="3" t="s">
        <v>1736</v>
      </c>
      <c r="Q101" s="3" t="s">
        <v>84</v>
      </c>
      <c r="R101" s="3"/>
      <c r="S101" s="120">
        <v>8</v>
      </c>
      <c r="T101" s="3">
        <f t="shared" si="1"/>
        <v>100</v>
      </c>
      <c r="U101" s="3" t="s">
        <v>1786</v>
      </c>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ht="115.2" x14ac:dyDescent="0.3">
      <c r="A102" s="3">
        <v>101</v>
      </c>
      <c r="B102" s="289"/>
      <c r="C102" s="297"/>
      <c r="D102" s="142" t="s">
        <v>1051</v>
      </c>
      <c r="E102" s="254" t="s">
        <v>9</v>
      </c>
      <c r="F102" s="294"/>
      <c r="G102" s="142" t="s">
        <v>455</v>
      </c>
      <c r="H102" s="143">
        <v>9</v>
      </c>
      <c r="I102" s="144" t="s">
        <v>1653</v>
      </c>
      <c r="J102" s="145" t="s">
        <v>1670</v>
      </c>
      <c r="K102" s="145" t="s">
        <v>1670</v>
      </c>
      <c r="L102" s="145" t="s">
        <v>1779</v>
      </c>
      <c r="M102" s="145" t="s">
        <v>1779</v>
      </c>
      <c r="N102" s="214" t="s">
        <v>243</v>
      </c>
      <c r="O102" s="3" t="s">
        <v>1024</v>
      </c>
      <c r="P102" s="3" t="s">
        <v>1736</v>
      </c>
      <c r="Q102" s="3" t="s">
        <v>1098</v>
      </c>
      <c r="R102" s="3"/>
      <c r="S102" s="120">
        <v>9</v>
      </c>
      <c r="T102" s="3">
        <f t="shared" si="1"/>
        <v>101</v>
      </c>
      <c r="U102" s="3" t="s">
        <v>1787</v>
      </c>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ht="187.2" x14ac:dyDescent="0.3">
      <c r="A103" s="3">
        <v>102</v>
      </c>
      <c r="B103" s="289"/>
      <c r="C103" s="297"/>
      <c r="D103" s="142" t="s">
        <v>48</v>
      </c>
      <c r="E103" s="254" t="s">
        <v>9</v>
      </c>
      <c r="F103" s="294"/>
      <c r="G103" s="142" t="s">
        <v>459</v>
      </c>
      <c r="H103" s="143">
        <v>8</v>
      </c>
      <c r="I103" s="144" t="s">
        <v>1653</v>
      </c>
      <c r="J103" s="145" t="s">
        <v>908</v>
      </c>
      <c r="K103" s="145" t="s">
        <v>965</v>
      </c>
      <c r="L103" s="145" t="s">
        <v>965</v>
      </c>
      <c r="M103" s="145" t="s">
        <v>965</v>
      </c>
      <c r="N103" s="214" t="s">
        <v>243</v>
      </c>
      <c r="O103" s="3" t="s">
        <v>1024</v>
      </c>
      <c r="P103" s="3" t="s">
        <v>1736</v>
      </c>
      <c r="Q103" s="3" t="s">
        <v>48</v>
      </c>
      <c r="R103" s="3"/>
      <c r="S103" s="120">
        <v>8</v>
      </c>
      <c r="T103" s="3">
        <f t="shared" si="1"/>
        <v>102</v>
      </c>
      <c r="U103" s="3" t="s">
        <v>1788</v>
      </c>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ht="187.2" x14ac:dyDescent="0.3">
      <c r="A104" s="3">
        <v>103</v>
      </c>
      <c r="B104" s="289"/>
      <c r="C104" s="297"/>
      <c r="D104" s="142" t="s">
        <v>1052</v>
      </c>
      <c r="E104" s="254" t="s">
        <v>9</v>
      </c>
      <c r="F104" s="294"/>
      <c r="G104" s="142" t="s">
        <v>459</v>
      </c>
      <c r="H104" s="143">
        <v>8</v>
      </c>
      <c r="I104" s="144" t="s">
        <v>1653</v>
      </c>
      <c r="J104" s="145" t="s">
        <v>908</v>
      </c>
      <c r="K104" s="145" t="s">
        <v>965</v>
      </c>
      <c r="L104" s="145" t="s">
        <v>965</v>
      </c>
      <c r="M104" s="145" t="s">
        <v>965</v>
      </c>
      <c r="N104" s="214" t="s">
        <v>243</v>
      </c>
      <c r="O104" s="3" t="s">
        <v>1024</v>
      </c>
      <c r="P104" s="3" t="s">
        <v>1736</v>
      </c>
      <c r="Q104" s="3" t="s">
        <v>1099</v>
      </c>
      <c r="R104" s="3"/>
      <c r="S104" s="120">
        <v>8</v>
      </c>
      <c r="T104" s="3">
        <f t="shared" si="1"/>
        <v>103</v>
      </c>
      <c r="U104" s="3" t="s">
        <v>1789</v>
      </c>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ht="187.2" x14ac:dyDescent="0.3">
      <c r="A105" s="3">
        <v>104</v>
      </c>
      <c r="B105" s="289"/>
      <c r="C105" s="297"/>
      <c r="D105" s="142" t="s">
        <v>1053</v>
      </c>
      <c r="E105" s="254" t="s">
        <v>9</v>
      </c>
      <c r="F105" s="294"/>
      <c r="G105" s="142" t="s">
        <v>459</v>
      </c>
      <c r="H105" s="143">
        <v>8</v>
      </c>
      <c r="I105" s="144" t="s">
        <v>1653</v>
      </c>
      <c r="J105" s="145" t="s">
        <v>908</v>
      </c>
      <c r="K105" s="145" t="s">
        <v>965</v>
      </c>
      <c r="L105" s="145" t="s">
        <v>965</v>
      </c>
      <c r="M105" s="145" t="s">
        <v>965</v>
      </c>
      <c r="N105" s="214" t="s">
        <v>243</v>
      </c>
      <c r="O105" s="3" t="s">
        <v>1024</v>
      </c>
      <c r="P105" s="3" t="s">
        <v>1736</v>
      </c>
      <c r="Q105" s="3" t="s">
        <v>1100</v>
      </c>
      <c r="R105" s="3"/>
      <c r="S105" s="120">
        <v>8</v>
      </c>
      <c r="T105" s="3">
        <f t="shared" si="1"/>
        <v>104</v>
      </c>
      <c r="U105" s="3" t="s">
        <v>1790</v>
      </c>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row>
    <row r="106" spans="1:53" ht="43.2" x14ac:dyDescent="0.3">
      <c r="A106" s="3">
        <v>105</v>
      </c>
      <c r="B106" s="289"/>
      <c r="C106" s="297"/>
      <c r="D106" s="304" t="s">
        <v>49</v>
      </c>
      <c r="E106" s="152" t="s">
        <v>984</v>
      </c>
      <c r="F106" s="301"/>
      <c r="G106" s="148" t="s">
        <v>460</v>
      </c>
      <c r="H106" s="149">
        <v>6</v>
      </c>
      <c r="I106" s="150" t="s">
        <v>1653</v>
      </c>
      <c r="J106" s="151" t="s">
        <v>263</v>
      </c>
      <c r="K106" s="151" t="s">
        <v>263</v>
      </c>
      <c r="L106" s="151" t="s">
        <v>263</v>
      </c>
      <c r="M106" s="151" t="s">
        <v>263</v>
      </c>
      <c r="N106" s="225" t="s">
        <v>243</v>
      </c>
      <c r="O106" s="3" t="s">
        <v>1024</v>
      </c>
      <c r="P106" s="3" t="s">
        <v>1736</v>
      </c>
      <c r="Q106" s="3" t="s">
        <v>81</v>
      </c>
      <c r="R106" s="3" t="s">
        <v>1101</v>
      </c>
      <c r="S106" s="120">
        <v>6</v>
      </c>
      <c r="T106" s="3">
        <f t="shared" si="1"/>
        <v>105</v>
      </c>
      <c r="U106" s="3" t="s">
        <v>1791</v>
      </c>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row>
    <row r="107" spans="1:53" ht="100.8" x14ac:dyDescent="0.3">
      <c r="A107" s="3">
        <v>106</v>
      </c>
      <c r="B107" s="289"/>
      <c r="C107" s="297"/>
      <c r="D107" s="305"/>
      <c r="E107" s="8" t="s">
        <v>1792</v>
      </c>
      <c r="F107" s="302"/>
      <c r="G107" s="127" t="s">
        <v>1793</v>
      </c>
      <c r="H107" s="132">
        <v>7</v>
      </c>
      <c r="I107" s="128" t="s">
        <v>1653</v>
      </c>
      <c r="J107" s="128" t="s">
        <v>1658</v>
      </c>
      <c r="K107" s="129" t="s">
        <v>266</v>
      </c>
      <c r="L107" s="129" t="s">
        <v>267</v>
      </c>
      <c r="M107" s="128" t="s">
        <v>1659</v>
      </c>
      <c r="N107" s="131" t="s">
        <v>268</v>
      </c>
      <c r="O107" s="3" t="s">
        <v>1024</v>
      </c>
      <c r="P107" s="3" t="s">
        <v>1736</v>
      </c>
      <c r="Q107" s="3" t="s">
        <v>81</v>
      </c>
      <c r="R107" s="3" t="s">
        <v>1794</v>
      </c>
      <c r="S107" s="120">
        <v>7</v>
      </c>
      <c r="T107" s="3">
        <f t="shared" si="1"/>
        <v>106</v>
      </c>
      <c r="U107" s="3" t="s">
        <v>1795</v>
      </c>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row>
    <row r="108" spans="1:53" ht="43.2" x14ac:dyDescent="0.3">
      <c r="A108" s="3">
        <v>107</v>
      </c>
      <c r="B108" s="289"/>
      <c r="C108" s="297"/>
      <c r="D108" s="305"/>
      <c r="E108" s="8" t="s">
        <v>1059</v>
      </c>
      <c r="F108" s="302"/>
      <c r="G108" s="127" t="s">
        <v>966</v>
      </c>
      <c r="H108" s="132">
        <v>10</v>
      </c>
      <c r="I108" s="128" t="s">
        <v>236</v>
      </c>
      <c r="J108" s="128" t="s">
        <v>96</v>
      </c>
      <c r="K108" s="128" t="s">
        <v>96</v>
      </c>
      <c r="L108" s="128" t="s">
        <v>96</v>
      </c>
      <c r="M108" s="129" t="s">
        <v>911</v>
      </c>
      <c r="N108" s="130" t="s">
        <v>243</v>
      </c>
      <c r="O108" s="3" t="s">
        <v>1024</v>
      </c>
      <c r="P108" s="3" t="s">
        <v>1736</v>
      </c>
      <c r="Q108" s="3" t="s">
        <v>81</v>
      </c>
      <c r="R108" s="3" t="s">
        <v>1153</v>
      </c>
      <c r="S108" s="120">
        <v>10</v>
      </c>
      <c r="T108" s="3">
        <f t="shared" si="1"/>
        <v>107</v>
      </c>
      <c r="U108" s="3" t="s">
        <v>1796</v>
      </c>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row>
    <row r="109" spans="1:53" ht="173.4" thickBot="1" x14ac:dyDescent="0.35">
      <c r="A109" s="3">
        <v>108</v>
      </c>
      <c r="B109" s="290"/>
      <c r="C109" s="341"/>
      <c r="D109" s="328"/>
      <c r="E109" s="262" t="s">
        <v>1025</v>
      </c>
      <c r="F109" s="327"/>
      <c r="G109" s="235" t="s">
        <v>967</v>
      </c>
      <c r="H109" s="236">
        <v>11</v>
      </c>
      <c r="I109" s="237" t="s">
        <v>1673</v>
      </c>
      <c r="J109" s="238" t="s">
        <v>1674</v>
      </c>
      <c r="K109" s="238" t="s">
        <v>1674</v>
      </c>
      <c r="L109" s="238" t="s">
        <v>1797</v>
      </c>
      <c r="M109" s="238" t="s">
        <v>1797</v>
      </c>
      <c r="N109" s="239" t="s">
        <v>278</v>
      </c>
      <c r="O109" s="3" t="s">
        <v>1024</v>
      </c>
      <c r="P109" s="3" t="s">
        <v>1736</v>
      </c>
      <c r="Q109" s="3" t="s">
        <v>81</v>
      </c>
      <c r="R109" s="3" t="s">
        <v>1102</v>
      </c>
      <c r="S109" s="120">
        <v>11</v>
      </c>
      <c r="T109" s="3">
        <f t="shared" si="1"/>
        <v>108</v>
      </c>
      <c r="U109" s="3" t="s">
        <v>1798</v>
      </c>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row>
    <row r="110" spans="1:53" ht="274.8" thickTop="1" thickBot="1" x14ac:dyDescent="0.35">
      <c r="A110" s="3">
        <v>109</v>
      </c>
      <c r="B110" s="288" t="s">
        <v>144</v>
      </c>
      <c r="C110" s="182" t="s">
        <v>1868</v>
      </c>
      <c r="D110" s="184" t="s">
        <v>1303</v>
      </c>
      <c r="E110" s="249" t="s">
        <v>9</v>
      </c>
      <c r="F110" s="322"/>
      <c r="G110" s="184" t="s">
        <v>968</v>
      </c>
      <c r="H110" s="185">
        <v>43</v>
      </c>
      <c r="I110" s="187" t="s">
        <v>935</v>
      </c>
      <c r="J110" s="186" t="s">
        <v>243</v>
      </c>
      <c r="K110" s="186" t="s">
        <v>243</v>
      </c>
      <c r="L110" s="187" t="s">
        <v>937</v>
      </c>
      <c r="M110" s="187" t="s">
        <v>938</v>
      </c>
      <c r="N110" s="194" t="s">
        <v>952</v>
      </c>
      <c r="O110" s="3" t="s">
        <v>188</v>
      </c>
      <c r="P110" s="3" t="s">
        <v>1877</v>
      </c>
      <c r="Q110" s="3" t="s">
        <v>1303</v>
      </c>
      <c r="R110" s="3"/>
      <c r="S110" s="120">
        <v>43</v>
      </c>
      <c r="T110" s="3">
        <f t="shared" si="1"/>
        <v>109</v>
      </c>
      <c r="U110" s="3" t="s">
        <v>1878</v>
      </c>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row>
    <row r="111" spans="1:53" ht="43.2" x14ac:dyDescent="0.3">
      <c r="A111" s="3">
        <v>110</v>
      </c>
      <c r="B111" s="289"/>
      <c r="C111" s="296" t="s">
        <v>985</v>
      </c>
      <c r="D111" s="161" t="s">
        <v>1271</v>
      </c>
      <c r="E111" s="253" t="s">
        <v>9</v>
      </c>
      <c r="F111" s="293" t="s">
        <v>986</v>
      </c>
      <c r="G111" s="161" t="s">
        <v>451</v>
      </c>
      <c r="H111" s="163">
        <v>1</v>
      </c>
      <c r="I111" s="164" t="s">
        <v>1648</v>
      </c>
      <c r="J111" s="165" t="s">
        <v>238</v>
      </c>
      <c r="K111" s="165" t="s">
        <v>894</v>
      </c>
      <c r="L111" s="164" t="s">
        <v>895</v>
      </c>
      <c r="M111" s="165" t="s">
        <v>896</v>
      </c>
      <c r="N111" s="210" t="s">
        <v>241</v>
      </c>
      <c r="O111" s="3" t="s">
        <v>188</v>
      </c>
      <c r="P111" s="3" t="s">
        <v>985</v>
      </c>
      <c r="Q111" s="3" t="s">
        <v>1341</v>
      </c>
      <c r="R111" s="3"/>
      <c r="S111" s="120">
        <v>1</v>
      </c>
      <c r="T111" s="3">
        <f t="shared" si="1"/>
        <v>110</v>
      </c>
      <c r="U111" s="3" t="s">
        <v>1379</v>
      </c>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row>
    <row r="112" spans="1:53" ht="29.4" thickBot="1" x14ac:dyDescent="0.35">
      <c r="A112" s="3">
        <v>111</v>
      </c>
      <c r="B112" s="289"/>
      <c r="C112" s="298"/>
      <c r="D112" s="176" t="s">
        <v>976</v>
      </c>
      <c r="E112" s="255" t="s">
        <v>9</v>
      </c>
      <c r="F112" s="295"/>
      <c r="G112" s="176" t="s">
        <v>959</v>
      </c>
      <c r="H112" s="178">
        <v>40</v>
      </c>
      <c r="I112" s="179" t="s">
        <v>11</v>
      </c>
      <c r="J112" s="179" t="s">
        <v>26</v>
      </c>
      <c r="K112" s="179" t="s">
        <v>26</v>
      </c>
      <c r="L112" s="179" t="s">
        <v>26</v>
      </c>
      <c r="M112" s="179" t="s">
        <v>26</v>
      </c>
      <c r="N112" s="212" t="s">
        <v>243</v>
      </c>
      <c r="O112" s="3" t="s">
        <v>188</v>
      </c>
      <c r="P112" s="3" t="s">
        <v>985</v>
      </c>
      <c r="Q112" s="3" t="s">
        <v>1068</v>
      </c>
      <c r="R112" s="3"/>
      <c r="S112" s="120">
        <v>40</v>
      </c>
      <c r="T112" s="3">
        <f t="shared" si="1"/>
        <v>111</v>
      </c>
      <c r="U112" s="3" t="s">
        <v>1103</v>
      </c>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row>
    <row r="113" spans="1:53" ht="58.2" thickBot="1" x14ac:dyDescent="0.35">
      <c r="A113" s="3">
        <v>112</v>
      </c>
      <c r="B113" s="289"/>
      <c r="C113" s="160" t="s">
        <v>31</v>
      </c>
      <c r="D113" s="156" t="s">
        <v>9</v>
      </c>
      <c r="E113" s="250" t="s">
        <v>9</v>
      </c>
      <c r="F113" s="155" t="s">
        <v>105</v>
      </c>
      <c r="G113" s="157" t="s">
        <v>461</v>
      </c>
      <c r="H113" s="158">
        <v>3</v>
      </c>
      <c r="I113" s="159" t="s">
        <v>236</v>
      </c>
      <c r="J113" s="159" t="s">
        <v>94</v>
      </c>
      <c r="K113" s="159" t="s">
        <v>94</v>
      </c>
      <c r="L113" s="159" t="s">
        <v>95</v>
      </c>
      <c r="M113" s="159" t="s">
        <v>18</v>
      </c>
      <c r="N113" s="209" t="s">
        <v>243</v>
      </c>
      <c r="O113" s="3" t="s">
        <v>188</v>
      </c>
      <c r="P113" s="3" t="s">
        <v>82</v>
      </c>
      <c r="Q113" s="3"/>
      <c r="R113" s="3"/>
      <c r="S113" s="120">
        <v>3</v>
      </c>
      <c r="T113" s="3">
        <f t="shared" si="1"/>
        <v>112</v>
      </c>
      <c r="U113" s="3" t="s">
        <v>823</v>
      </c>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row>
    <row r="114" spans="1:53" ht="173.4" thickBot="1" x14ac:dyDescent="0.35">
      <c r="A114" s="3">
        <v>113</v>
      </c>
      <c r="B114" s="289"/>
      <c r="C114" s="160" t="s">
        <v>1026</v>
      </c>
      <c r="D114" s="156" t="s">
        <v>9</v>
      </c>
      <c r="E114" s="250" t="s">
        <v>9</v>
      </c>
      <c r="F114" s="299"/>
      <c r="G114" s="157" t="s">
        <v>967</v>
      </c>
      <c r="H114" s="158">
        <v>11</v>
      </c>
      <c r="I114" s="159" t="s">
        <v>1673</v>
      </c>
      <c r="J114" s="155" t="s">
        <v>1674</v>
      </c>
      <c r="K114" s="155" t="s">
        <v>1674</v>
      </c>
      <c r="L114" s="155" t="s">
        <v>1797</v>
      </c>
      <c r="M114" s="155" t="s">
        <v>1797</v>
      </c>
      <c r="N114" s="209" t="s">
        <v>278</v>
      </c>
      <c r="O114" s="3" t="s">
        <v>188</v>
      </c>
      <c r="P114" s="3" t="s">
        <v>1104</v>
      </c>
      <c r="Q114" s="3"/>
      <c r="R114" s="3"/>
      <c r="S114" s="120">
        <v>11</v>
      </c>
      <c r="T114" s="3">
        <f t="shared" si="1"/>
        <v>113</v>
      </c>
      <c r="U114" s="3" t="s">
        <v>1105</v>
      </c>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row>
    <row r="115" spans="1:53" ht="87" thickBot="1" x14ac:dyDescent="0.35">
      <c r="A115" s="3">
        <v>114</v>
      </c>
      <c r="B115" s="289"/>
      <c r="C115" s="160" t="s">
        <v>32</v>
      </c>
      <c r="D115" s="156" t="s">
        <v>9</v>
      </c>
      <c r="E115" s="250" t="s">
        <v>9</v>
      </c>
      <c r="F115" s="292"/>
      <c r="G115" s="157" t="s">
        <v>456</v>
      </c>
      <c r="H115" s="158">
        <v>2</v>
      </c>
      <c r="I115" s="159" t="s">
        <v>897</v>
      </c>
      <c r="J115" s="159" t="s">
        <v>248</v>
      </c>
      <c r="K115" s="159" t="s">
        <v>94</v>
      </c>
      <c r="L115" s="155" t="s">
        <v>898</v>
      </c>
      <c r="M115" s="155" t="s">
        <v>898</v>
      </c>
      <c r="N115" s="209" t="s">
        <v>243</v>
      </c>
      <c r="O115" s="3" t="s">
        <v>188</v>
      </c>
      <c r="P115" s="3" t="s">
        <v>32</v>
      </c>
      <c r="Q115" s="3"/>
      <c r="R115" s="3"/>
      <c r="S115" s="120">
        <v>2</v>
      </c>
      <c r="T115" s="3">
        <f t="shared" si="1"/>
        <v>114</v>
      </c>
      <c r="U115" s="3" t="s">
        <v>824</v>
      </c>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row>
    <row r="116" spans="1:53" ht="187.8" thickBot="1" x14ac:dyDescent="0.35">
      <c r="A116" s="3">
        <v>115</v>
      </c>
      <c r="B116" s="289"/>
      <c r="C116" s="160" t="s">
        <v>142</v>
      </c>
      <c r="D116" s="156" t="s">
        <v>9</v>
      </c>
      <c r="E116" s="250" t="s">
        <v>9</v>
      </c>
      <c r="F116" s="155" t="s">
        <v>141</v>
      </c>
      <c r="G116" s="157" t="s">
        <v>459</v>
      </c>
      <c r="H116" s="158">
        <v>8</v>
      </c>
      <c r="I116" s="159" t="s">
        <v>1653</v>
      </c>
      <c r="J116" s="155" t="s">
        <v>908</v>
      </c>
      <c r="K116" s="155" t="s">
        <v>965</v>
      </c>
      <c r="L116" s="155" t="s">
        <v>965</v>
      </c>
      <c r="M116" s="155" t="s">
        <v>965</v>
      </c>
      <c r="N116" s="209" t="s">
        <v>243</v>
      </c>
      <c r="O116" s="3" t="s">
        <v>188</v>
      </c>
      <c r="P116" s="3" t="s">
        <v>189</v>
      </c>
      <c r="Q116" s="3"/>
      <c r="R116" s="3"/>
      <c r="S116" s="120">
        <v>8</v>
      </c>
      <c r="T116" s="3">
        <f t="shared" si="1"/>
        <v>115</v>
      </c>
      <c r="U116" s="3" t="s">
        <v>825</v>
      </c>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row>
    <row r="117" spans="1:53" ht="187.8" thickBot="1" x14ac:dyDescent="0.35">
      <c r="A117" s="3">
        <v>116</v>
      </c>
      <c r="B117" s="289"/>
      <c r="C117" s="160" t="s">
        <v>33</v>
      </c>
      <c r="D117" s="156" t="s">
        <v>9</v>
      </c>
      <c r="E117" s="250" t="s">
        <v>9</v>
      </c>
      <c r="F117" s="155" t="s">
        <v>115</v>
      </c>
      <c r="G117" s="157" t="s">
        <v>459</v>
      </c>
      <c r="H117" s="158">
        <v>8</v>
      </c>
      <c r="I117" s="159" t="s">
        <v>1653</v>
      </c>
      <c r="J117" s="155" t="s">
        <v>908</v>
      </c>
      <c r="K117" s="155" t="s">
        <v>965</v>
      </c>
      <c r="L117" s="155" t="s">
        <v>965</v>
      </c>
      <c r="M117" s="155" t="s">
        <v>965</v>
      </c>
      <c r="N117" s="209" t="s">
        <v>243</v>
      </c>
      <c r="O117" s="3" t="s">
        <v>188</v>
      </c>
      <c r="P117" s="3" t="s">
        <v>83</v>
      </c>
      <c r="Q117" s="3"/>
      <c r="R117" s="3"/>
      <c r="S117" s="120">
        <v>8</v>
      </c>
      <c r="T117" s="3">
        <f t="shared" si="1"/>
        <v>116</v>
      </c>
      <c r="U117" s="3" t="s">
        <v>826</v>
      </c>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row>
    <row r="118" spans="1:53" ht="115.8" thickBot="1" x14ac:dyDescent="0.35">
      <c r="A118" s="3">
        <v>117</v>
      </c>
      <c r="B118" s="289"/>
      <c r="C118" s="160" t="s">
        <v>1054</v>
      </c>
      <c r="D118" s="156" t="s">
        <v>9</v>
      </c>
      <c r="E118" s="250" t="s">
        <v>9</v>
      </c>
      <c r="F118" s="299"/>
      <c r="G118" s="157" t="s">
        <v>455</v>
      </c>
      <c r="H118" s="158">
        <v>9</v>
      </c>
      <c r="I118" s="159" t="s">
        <v>1653</v>
      </c>
      <c r="J118" s="155" t="s">
        <v>1670</v>
      </c>
      <c r="K118" s="155" t="s">
        <v>1670</v>
      </c>
      <c r="L118" s="155" t="s">
        <v>1779</v>
      </c>
      <c r="M118" s="155" t="s">
        <v>1779</v>
      </c>
      <c r="N118" s="209" t="s">
        <v>243</v>
      </c>
      <c r="O118" s="3" t="s">
        <v>188</v>
      </c>
      <c r="P118" s="3" t="s">
        <v>1106</v>
      </c>
      <c r="Q118" s="3"/>
      <c r="R118" s="3"/>
      <c r="S118" s="120">
        <v>9</v>
      </c>
      <c r="T118" s="3">
        <f t="shared" si="1"/>
        <v>117</v>
      </c>
      <c r="U118" s="3" t="s">
        <v>1107</v>
      </c>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row>
    <row r="119" spans="1:53" ht="87" thickBot="1" x14ac:dyDescent="0.35">
      <c r="A119" s="3">
        <v>118</v>
      </c>
      <c r="B119" s="289"/>
      <c r="C119" s="160" t="s">
        <v>100</v>
      </c>
      <c r="D119" s="156" t="s">
        <v>9</v>
      </c>
      <c r="E119" s="250" t="s">
        <v>9</v>
      </c>
      <c r="F119" s="292"/>
      <c r="G119" s="157" t="s">
        <v>456</v>
      </c>
      <c r="H119" s="158">
        <v>2</v>
      </c>
      <c r="I119" s="159" t="s">
        <v>897</v>
      </c>
      <c r="J119" s="159" t="s">
        <v>248</v>
      </c>
      <c r="K119" s="159" t="s">
        <v>94</v>
      </c>
      <c r="L119" s="155" t="s">
        <v>898</v>
      </c>
      <c r="M119" s="155" t="s">
        <v>898</v>
      </c>
      <c r="N119" s="209" t="s">
        <v>243</v>
      </c>
      <c r="O119" s="3" t="s">
        <v>188</v>
      </c>
      <c r="P119" s="3" t="s">
        <v>111</v>
      </c>
      <c r="Q119" s="3"/>
      <c r="R119" s="3"/>
      <c r="S119" s="120">
        <v>2</v>
      </c>
      <c r="T119" s="3">
        <f t="shared" si="1"/>
        <v>118</v>
      </c>
      <c r="U119" s="3" t="s">
        <v>827</v>
      </c>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row>
    <row r="120" spans="1:53" ht="274.2" thickBot="1" x14ac:dyDescent="0.35">
      <c r="A120" s="3">
        <v>119</v>
      </c>
      <c r="B120" s="289"/>
      <c r="C120" s="160" t="s">
        <v>1754</v>
      </c>
      <c r="D120" s="156" t="s">
        <v>9</v>
      </c>
      <c r="E120" s="250" t="s">
        <v>9</v>
      </c>
      <c r="F120" s="292"/>
      <c r="G120" s="157" t="s">
        <v>968</v>
      </c>
      <c r="H120" s="158">
        <v>43</v>
      </c>
      <c r="I120" s="155" t="s">
        <v>935</v>
      </c>
      <c r="J120" s="159" t="s">
        <v>243</v>
      </c>
      <c r="K120" s="159" t="s">
        <v>243</v>
      </c>
      <c r="L120" s="155" t="s">
        <v>937</v>
      </c>
      <c r="M120" s="155" t="s">
        <v>938</v>
      </c>
      <c r="N120" s="195" t="s">
        <v>952</v>
      </c>
      <c r="O120" s="3" t="s">
        <v>188</v>
      </c>
      <c r="P120" s="3" t="s">
        <v>1799</v>
      </c>
      <c r="Q120" s="3"/>
      <c r="R120" s="3"/>
      <c r="S120" s="120">
        <v>43</v>
      </c>
      <c r="T120" s="3">
        <f t="shared" si="1"/>
        <v>119</v>
      </c>
      <c r="U120" s="3" t="s">
        <v>1800</v>
      </c>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row>
    <row r="121" spans="1:53" ht="72.599999999999994" thickBot="1" x14ac:dyDescent="0.35">
      <c r="A121" s="3">
        <v>120</v>
      </c>
      <c r="B121" s="289"/>
      <c r="C121" s="160" t="s">
        <v>1752</v>
      </c>
      <c r="D121" s="156" t="s">
        <v>9</v>
      </c>
      <c r="E121" s="250" t="s">
        <v>9</v>
      </c>
      <c r="F121" s="292"/>
      <c r="G121" s="157" t="s">
        <v>969</v>
      </c>
      <c r="H121" s="158">
        <v>44</v>
      </c>
      <c r="I121" s="159" t="s">
        <v>127</v>
      </c>
      <c r="J121" s="159" t="s">
        <v>243</v>
      </c>
      <c r="K121" s="159" t="s">
        <v>243</v>
      </c>
      <c r="L121" s="159" t="s">
        <v>410</v>
      </c>
      <c r="M121" s="159" t="s">
        <v>941</v>
      </c>
      <c r="N121" s="209" t="s">
        <v>412</v>
      </c>
      <c r="O121" s="3" t="s">
        <v>188</v>
      </c>
      <c r="P121" s="3" t="s">
        <v>1801</v>
      </c>
      <c r="Q121" s="3"/>
      <c r="R121" s="3"/>
      <c r="S121" s="120">
        <v>44</v>
      </c>
      <c r="T121" s="3">
        <f t="shared" si="1"/>
        <v>120</v>
      </c>
      <c r="U121" s="3" t="s">
        <v>1802</v>
      </c>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row>
    <row r="122" spans="1:53" ht="58.2" thickBot="1" x14ac:dyDescent="0.35">
      <c r="A122" s="3">
        <v>121</v>
      </c>
      <c r="B122" s="289"/>
      <c r="C122" s="160" t="s">
        <v>1753</v>
      </c>
      <c r="D122" s="156" t="s">
        <v>9</v>
      </c>
      <c r="E122" s="250" t="s">
        <v>9</v>
      </c>
      <c r="F122" s="292"/>
      <c r="G122" s="157" t="s">
        <v>462</v>
      </c>
      <c r="H122" s="158">
        <v>4</v>
      </c>
      <c r="I122" s="159" t="s">
        <v>236</v>
      </c>
      <c r="J122" s="155" t="s">
        <v>255</v>
      </c>
      <c r="K122" s="155" t="s">
        <v>256</v>
      </c>
      <c r="L122" s="155" t="s">
        <v>255</v>
      </c>
      <c r="M122" s="155" t="s">
        <v>257</v>
      </c>
      <c r="N122" s="209" t="s">
        <v>243</v>
      </c>
      <c r="O122" s="3" t="s">
        <v>188</v>
      </c>
      <c r="P122" s="3" t="s">
        <v>1753</v>
      </c>
      <c r="Q122" s="3"/>
      <c r="R122" s="3"/>
      <c r="S122" s="120">
        <v>4</v>
      </c>
      <c r="T122" s="3">
        <f t="shared" si="1"/>
        <v>121</v>
      </c>
      <c r="U122" s="3" t="s">
        <v>1803</v>
      </c>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row>
    <row r="123" spans="1:53" ht="57.6" x14ac:dyDescent="0.3">
      <c r="A123" s="3">
        <v>122</v>
      </c>
      <c r="B123" s="289"/>
      <c r="C123" s="296" t="s">
        <v>987</v>
      </c>
      <c r="D123" s="332" t="s">
        <v>1755</v>
      </c>
      <c r="E123" s="263" t="s">
        <v>9</v>
      </c>
      <c r="F123" s="342"/>
      <c r="G123" s="167" t="s">
        <v>1804</v>
      </c>
      <c r="H123" s="168">
        <v>47</v>
      </c>
      <c r="I123" s="169" t="s">
        <v>1715</v>
      </c>
      <c r="J123" s="170" t="s">
        <v>944</v>
      </c>
      <c r="K123" s="170" t="s">
        <v>944</v>
      </c>
      <c r="L123" s="170" t="s">
        <v>944</v>
      </c>
      <c r="M123" s="170" t="s">
        <v>945</v>
      </c>
      <c r="N123" s="240" t="s">
        <v>421</v>
      </c>
      <c r="O123" s="3" t="s">
        <v>188</v>
      </c>
      <c r="P123" s="3" t="s">
        <v>1108</v>
      </c>
      <c r="Q123" s="3" t="s">
        <v>1805</v>
      </c>
      <c r="R123" s="3"/>
      <c r="S123" s="120" t="s">
        <v>1867</v>
      </c>
      <c r="T123" s="3">
        <f t="shared" si="1"/>
        <v>122</v>
      </c>
      <c r="U123" s="3" t="s">
        <v>1806</v>
      </c>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row>
    <row r="124" spans="1:53" ht="28.8" x14ac:dyDescent="0.3">
      <c r="A124" s="3">
        <v>123</v>
      </c>
      <c r="B124" s="289"/>
      <c r="C124" s="297"/>
      <c r="D124" s="306"/>
      <c r="E124" s="257" t="s">
        <v>9</v>
      </c>
      <c r="F124" s="303"/>
      <c r="G124" s="138" t="s">
        <v>1807</v>
      </c>
      <c r="H124" s="139" t="s">
        <v>1717</v>
      </c>
      <c r="I124" s="140" t="s">
        <v>1720</v>
      </c>
      <c r="J124" s="140" t="s">
        <v>1722</v>
      </c>
      <c r="K124" s="140" t="s">
        <v>1722</v>
      </c>
      <c r="L124" s="141" t="s">
        <v>1723</v>
      </c>
      <c r="M124" s="141" t="s">
        <v>1723</v>
      </c>
      <c r="N124" s="216">
        <v>0</v>
      </c>
      <c r="O124" s="3" t="s">
        <v>188</v>
      </c>
      <c r="P124" s="3" t="s">
        <v>1108</v>
      </c>
      <c r="Q124" s="3" t="s">
        <v>1805</v>
      </c>
      <c r="R124" s="3"/>
      <c r="S124" s="120"/>
      <c r="T124" s="3">
        <f t="shared" si="1"/>
        <v>123</v>
      </c>
      <c r="U124" s="3" t="s">
        <v>1806</v>
      </c>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row>
    <row r="125" spans="1:53" ht="43.2" x14ac:dyDescent="0.3">
      <c r="A125" s="3">
        <v>124</v>
      </c>
      <c r="B125" s="289"/>
      <c r="C125" s="297"/>
      <c r="D125" s="142" t="s">
        <v>1273</v>
      </c>
      <c r="E125" s="254" t="s">
        <v>9</v>
      </c>
      <c r="F125" s="294"/>
      <c r="G125" s="142" t="s">
        <v>451</v>
      </c>
      <c r="H125" s="143">
        <v>1</v>
      </c>
      <c r="I125" s="144" t="s">
        <v>1648</v>
      </c>
      <c r="J125" s="145" t="s">
        <v>238</v>
      </c>
      <c r="K125" s="145" t="s">
        <v>894</v>
      </c>
      <c r="L125" s="144" t="s">
        <v>895</v>
      </c>
      <c r="M125" s="145" t="s">
        <v>896</v>
      </c>
      <c r="N125" s="211" t="s">
        <v>241</v>
      </c>
      <c r="O125" s="3" t="s">
        <v>188</v>
      </c>
      <c r="P125" s="3" t="s">
        <v>1108</v>
      </c>
      <c r="Q125" s="3" t="s">
        <v>1344</v>
      </c>
      <c r="R125" s="3"/>
      <c r="S125" s="120">
        <v>1</v>
      </c>
      <c r="T125" s="3">
        <f t="shared" si="1"/>
        <v>124</v>
      </c>
      <c r="U125" s="3" t="s">
        <v>1382</v>
      </c>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row>
    <row r="126" spans="1:53" ht="115.8" thickBot="1" x14ac:dyDescent="0.35">
      <c r="A126" s="3">
        <v>125</v>
      </c>
      <c r="B126" s="289"/>
      <c r="C126" s="298"/>
      <c r="D126" s="176" t="s">
        <v>1759</v>
      </c>
      <c r="E126" s="255" t="s">
        <v>9</v>
      </c>
      <c r="F126" s="295"/>
      <c r="G126" s="176" t="s">
        <v>463</v>
      </c>
      <c r="H126" s="178">
        <v>31</v>
      </c>
      <c r="I126" s="179" t="s">
        <v>367</v>
      </c>
      <c r="J126" s="180" t="s">
        <v>919</v>
      </c>
      <c r="K126" s="180" t="s">
        <v>919</v>
      </c>
      <c r="L126" s="180" t="s">
        <v>919</v>
      </c>
      <c r="M126" s="180" t="s">
        <v>919</v>
      </c>
      <c r="N126" s="217" t="s">
        <v>369</v>
      </c>
      <c r="O126" s="3" t="s">
        <v>188</v>
      </c>
      <c r="P126" s="3" t="s">
        <v>1108</v>
      </c>
      <c r="Q126" s="3" t="s">
        <v>1808</v>
      </c>
      <c r="R126" s="3"/>
      <c r="S126" s="120">
        <v>31</v>
      </c>
      <c r="T126" s="3">
        <f t="shared" si="1"/>
        <v>125</v>
      </c>
      <c r="U126" s="3" t="s">
        <v>1809</v>
      </c>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row>
    <row r="127" spans="1:53" ht="72" x14ac:dyDescent="0.3">
      <c r="A127" s="3">
        <v>126</v>
      </c>
      <c r="B127" s="289"/>
      <c r="C127" s="296" t="s">
        <v>1285</v>
      </c>
      <c r="D127" s="161" t="s">
        <v>173</v>
      </c>
      <c r="E127" s="253" t="s">
        <v>9</v>
      </c>
      <c r="F127" s="300"/>
      <c r="G127" s="161" t="s">
        <v>969</v>
      </c>
      <c r="H127" s="163">
        <v>44</v>
      </c>
      <c r="I127" s="164" t="s">
        <v>127</v>
      </c>
      <c r="J127" s="164" t="s">
        <v>243</v>
      </c>
      <c r="K127" s="164" t="s">
        <v>243</v>
      </c>
      <c r="L127" s="164" t="s">
        <v>410</v>
      </c>
      <c r="M127" s="164" t="s">
        <v>941</v>
      </c>
      <c r="N127" s="213" t="s">
        <v>412</v>
      </c>
      <c r="O127" s="3" t="s">
        <v>188</v>
      </c>
      <c r="P127" s="3" t="s">
        <v>1285</v>
      </c>
      <c r="Q127" s="3" t="s">
        <v>196</v>
      </c>
      <c r="R127" s="3"/>
      <c r="S127" s="120">
        <v>44</v>
      </c>
      <c r="T127" s="3">
        <f t="shared" si="1"/>
        <v>126</v>
      </c>
      <c r="U127" s="3" t="s">
        <v>1380</v>
      </c>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row>
    <row r="128" spans="1:53" ht="43.2" x14ac:dyDescent="0.3">
      <c r="A128" s="3">
        <v>127</v>
      </c>
      <c r="B128" s="289"/>
      <c r="C128" s="297"/>
      <c r="D128" s="142" t="s">
        <v>1273</v>
      </c>
      <c r="E128" s="254" t="s">
        <v>9</v>
      </c>
      <c r="F128" s="294"/>
      <c r="G128" s="142" t="s">
        <v>451</v>
      </c>
      <c r="H128" s="143">
        <v>1</v>
      </c>
      <c r="I128" s="144" t="s">
        <v>1648</v>
      </c>
      <c r="J128" s="145" t="s">
        <v>238</v>
      </c>
      <c r="K128" s="145" t="s">
        <v>894</v>
      </c>
      <c r="L128" s="144" t="s">
        <v>895</v>
      </c>
      <c r="M128" s="145" t="s">
        <v>896</v>
      </c>
      <c r="N128" s="211" t="s">
        <v>241</v>
      </c>
      <c r="O128" s="3" t="s">
        <v>188</v>
      </c>
      <c r="P128" s="3" t="s">
        <v>1285</v>
      </c>
      <c r="Q128" s="3" t="s">
        <v>1344</v>
      </c>
      <c r="R128" s="3"/>
      <c r="S128" s="120">
        <v>1</v>
      </c>
      <c r="T128" s="3">
        <f t="shared" si="1"/>
        <v>127</v>
      </c>
      <c r="U128" s="3" t="s">
        <v>1381</v>
      </c>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row>
    <row r="129" spans="1:53" ht="173.4" thickBot="1" x14ac:dyDescent="0.35">
      <c r="A129" s="3">
        <v>128</v>
      </c>
      <c r="B129" s="289"/>
      <c r="C129" s="298"/>
      <c r="D129" s="176" t="s">
        <v>1875</v>
      </c>
      <c r="E129" s="255" t="s">
        <v>9</v>
      </c>
      <c r="F129" s="295"/>
      <c r="G129" s="176" t="s">
        <v>967</v>
      </c>
      <c r="H129" s="178">
        <v>11</v>
      </c>
      <c r="I129" s="179" t="s">
        <v>1673</v>
      </c>
      <c r="J129" s="180" t="s">
        <v>1674</v>
      </c>
      <c r="K129" s="180" t="s">
        <v>1674</v>
      </c>
      <c r="L129" s="180" t="s">
        <v>1797</v>
      </c>
      <c r="M129" s="180" t="s">
        <v>1797</v>
      </c>
      <c r="N129" s="212" t="s">
        <v>278</v>
      </c>
      <c r="O129" s="3" t="s">
        <v>188</v>
      </c>
      <c r="P129" s="3" t="s">
        <v>1285</v>
      </c>
      <c r="Q129" s="3" t="s">
        <v>1875</v>
      </c>
      <c r="R129" s="3"/>
      <c r="S129" s="120">
        <v>11</v>
      </c>
      <c r="T129" s="3">
        <f t="shared" si="1"/>
        <v>128</v>
      </c>
      <c r="U129" s="3" t="s">
        <v>1879</v>
      </c>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row>
    <row r="130" spans="1:53" ht="173.4" thickBot="1" x14ac:dyDescent="0.35">
      <c r="A130" s="3">
        <v>129</v>
      </c>
      <c r="B130" s="289"/>
      <c r="C130" s="160" t="s">
        <v>1027</v>
      </c>
      <c r="D130" s="156" t="s">
        <v>9</v>
      </c>
      <c r="E130" s="250" t="s">
        <v>9</v>
      </c>
      <c r="F130" s="155" t="s">
        <v>112</v>
      </c>
      <c r="G130" s="157" t="s">
        <v>967</v>
      </c>
      <c r="H130" s="158">
        <v>11</v>
      </c>
      <c r="I130" s="159" t="s">
        <v>1673</v>
      </c>
      <c r="J130" s="155" t="s">
        <v>1674</v>
      </c>
      <c r="K130" s="155" t="s">
        <v>1674</v>
      </c>
      <c r="L130" s="155" t="s">
        <v>1797</v>
      </c>
      <c r="M130" s="155" t="s">
        <v>1797</v>
      </c>
      <c r="N130" s="209" t="s">
        <v>278</v>
      </c>
      <c r="O130" s="3" t="s">
        <v>188</v>
      </c>
      <c r="P130" s="3" t="s">
        <v>1109</v>
      </c>
      <c r="Q130" s="3"/>
      <c r="R130" s="3"/>
      <c r="S130" s="120">
        <v>11</v>
      </c>
      <c r="T130" s="3">
        <f t="shared" si="1"/>
        <v>129</v>
      </c>
      <c r="U130" s="3" t="s">
        <v>1110</v>
      </c>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row>
    <row r="131" spans="1:53" ht="144.6" thickBot="1" x14ac:dyDescent="0.35">
      <c r="A131" s="3">
        <v>130</v>
      </c>
      <c r="B131" s="289"/>
      <c r="C131" s="160" t="s">
        <v>34</v>
      </c>
      <c r="D131" s="156" t="s">
        <v>9</v>
      </c>
      <c r="E131" s="250" t="s">
        <v>9</v>
      </c>
      <c r="F131" s="299"/>
      <c r="G131" s="157" t="s">
        <v>464</v>
      </c>
      <c r="H131" s="158">
        <v>20</v>
      </c>
      <c r="I131" s="159" t="s">
        <v>320</v>
      </c>
      <c r="J131" s="159" t="s">
        <v>1691</v>
      </c>
      <c r="K131" s="159" t="s">
        <v>1691</v>
      </c>
      <c r="L131" s="155" t="s">
        <v>1692</v>
      </c>
      <c r="M131" s="155" t="s">
        <v>1692</v>
      </c>
      <c r="N131" s="195" t="s">
        <v>1693</v>
      </c>
      <c r="O131" s="3" t="s">
        <v>188</v>
      </c>
      <c r="P131" s="3" t="s">
        <v>74</v>
      </c>
      <c r="Q131" s="3"/>
      <c r="R131" s="3"/>
      <c r="S131" s="120">
        <v>20</v>
      </c>
      <c r="T131" s="3">
        <f t="shared" ref="T131:T194" si="2">A131</f>
        <v>130</v>
      </c>
      <c r="U131" s="3" t="s">
        <v>828</v>
      </c>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ht="187.8" thickBot="1" x14ac:dyDescent="0.35">
      <c r="A132" s="3">
        <v>131</v>
      </c>
      <c r="B132" s="289"/>
      <c r="C132" s="160" t="s">
        <v>1869</v>
      </c>
      <c r="D132" s="157" t="s">
        <v>42</v>
      </c>
      <c r="E132" s="250" t="s">
        <v>9</v>
      </c>
      <c r="F132" s="292"/>
      <c r="G132" s="157" t="s">
        <v>1766</v>
      </c>
      <c r="H132" s="158">
        <v>38</v>
      </c>
      <c r="I132" s="159" t="s">
        <v>1706</v>
      </c>
      <c r="J132" s="155" t="s">
        <v>465</v>
      </c>
      <c r="K132" s="155" t="s">
        <v>465</v>
      </c>
      <c r="L132" s="155" t="s">
        <v>466</v>
      </c>
      <c r="M132" s="155" t="s">
        <v>466</v>
      </c>
      <c r="N132" s="195" t="s">
        <v>396</v>
      </c>
      <c r="O132" s="3" t="s">
        <v>188</v>
      </c>
      <c r="P132" s="3" t="s">
        <v>1880</v>
      </c>
      <c r="Q132" s="3" t="s">
        <v>42</v>
      </c>
      <c r="R132" s="3"/>
      <c r="S132" s="120">
        <v>38</v>
      </c>
      <c r="T132" s="3">
        <f t="shared" si="2"/>
        <v>131</v>
      </c>
      <c r="U132" s="3" t="s">
        <v>1881</v>
      </c>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ht="15" thickBot="1" x14ac:dyDescent="0.35">
      <c r="A133" s="3">
        <v>132</v>
      </c>
      <c r="B133" s="290"/>
      <c r="C133" s="312" t="s">
        <v>29</v>
      </c>
      <c r="D133" s="313"/>
      <c r="E133" s="314"/>
      <c r="F133" s="315" t="s">
        <v>35</v>
      </c>
      <c r="G133" s="316"/>
      <c r="H133" s="316"/>
      <c r="I133" s="316"/>
      <c r="J133" s="316"/>
      <c r="K133" s="316"/>
      <c r="L133" s="316"/>
      <c r="M133" s="316"/>
      <c r="N133" s="317"/>
      <c r="O133" s="3" t="s">
        <v>188</v>
      </c>
      <c r="P133" s="3" t="s">
        <v>72</v>
      </c>
      <c r="Q133" s="3"/>
      <c r="R133" s="3"/>
      <c r="S133" s="120"/>
      <c r="T133" s="3">
        <f t="shared" si="2"/>
        <v>132</v>
      </c>
      <c r="U133" s="3" t="s">
        <v>829</v>
      </c>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ht="102" thickTop="1" thickBot="1" x14ac:dyDescent="0.35">
      <c r="A134" s="3">
        <v>133</v>
      </c>
      <c r="B134" s="288" t="s">
        <v>143</v>
      </c>
      <c r="C134" s="182" t="s">
        <v>1741</v>
      </c>
      <c r="D134" s="183" t="s">
        <v>9</v>
      </c>
      <c r="E134" s="249" t="s">
        <v>9</v>
      </c>
      <c r="F134" s="291"/>
      <c r="G134" s="184" t="s">
        <v>445</v>
      </c>
      <c r="H134" s="185">
        <v>14</v>
      </c>
      <c r="I134" s="186" t="s">
        <v>1680</v>
      </c>
      <c r="J134" s="186" t="s">
        <v>1682</v>
      </c>
      <c r="K134" s="187" t="s">
        <v>1683</v>
      </c>
      <c r="L134" s="187" t="s">
        <v>1684</v>
      </c>
      <c r="M134" s="187" t="s">
        <v>1685</v>
      </c>
      <c r="N134" s="208" t="s">
        <v>243</v>
      </c>
      <c r="O134" s="3" t="s">
        <v>183</v>
      </c>
      <c r="P134" s="3" t="s">
        <v>1741</v>
      </c>
      <c r="Q134" s="3"/>
      <c r="R134" s="3"/>
      <c r="S134" s="120">
        <v>14</v>
      </c>
      <c r="T134" s="3">
        <f t="shared" si="2"/>
        <v>133</v>
      </c>
      <c r="U134" s="3" t="s">
        <v>1810</v>
      </c>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ht="87" thickBot="1" x14ac:dyDescent="0.35">
      <c r="A135" s="3">
        <v>134</v>
      </c>
      <c r="B135" s="290"/>
      <c r="C135" s="188" t="s">
        <v>28</v>
      </c>
      <c r="D135" s="189" t="s">
        <v>9</v>
      </c>
      <c r="E135" s="251" t="s">
        <v>9</v>
      </c>
      <c r="F135" s="318"/>
      <c r="G135" s="190" t="s">
        <v>441</v>
      </c>
      <c r="H135" s="191">
        <v>13</v>
      </c>
      <c r="I135" s="192" t="s">
        <v>1653</v>
      </c>
      <c r="J135" s="192">
        <v>0</v>
      </c>
      <c r="K135" s="192">
        <v>0</v>
      </c>
      <c r="L135" s="193" t="s">
        <v>1769</v>
      </c>
      <c r="M135" s="193" t="s">
        <v>1769</v>
      </c>
      <c r="N135" s="218" t="s">
        <v>282</v>
      </c>
      <c r="O135" s="3" t="s">
        <v>183</v>
      </c>
      <c r="P135" s="3" t="s">
        <v>85</v>
      </c>
      <c r="Q135" s="3"/>
      <c r="R135" s="3"/>
      <c r="S135" s="120">
        <v>13</v>
      </c>
      <c r="T135" s="3">
        <f t="shared" si="2"/>
        <v>134</v>
      </c>
      <c r="U135" s="3" t="s">
        <v>1493</v>
      </c>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ht="29.4" thickTop="1" x14ac:dyDescent="0.3">
      <c r="A136" s="3">
        <v>135</v>
      </c>
      <c r="B136" s="288" t="s">
        <v>1028</v>
      </c>
      <c r="C136" s="311" t="s">
        <v>1029</v>
      </c>
      <c r="D136" s="329" t="s">
        <v>1232</v>
      </c>
      <c r="E136" s="243" t="s">
        <v>1286</v>
      </c>
      <c r="F136" s="321"/>
      <c r="G136" s="197" t="s">
        <v>467</v>
      </c>
      <c r="H136" s="198" t="s">
        <v>117</v>
      </c>
      <c r="I136" s="199" t="s">
        <v>352</v>
      </c>
      <c r="J136" s="199" t="s">
        <v>361</v>
      </c>
      <c r="K136" s="199" t="s">
        <v>361</v>
      </c>
      <c r="L136" s="199" t="s">
        <v>361</v>
      </c>
      <c r="M136" s="199" t="s">
        <v>355</v>
      </c>
      <c r="N136" s="241" t="s">
        <v>243</v>
      </c>
      <c r="O136" s="3" t="s">
        <v>1112</v>
      </c>
      <c r="P136" s="3" t="s">
        <v>1113</v>
      </c>
      <c r="Q136" s="3" t="s">
        <v>1232</v>
      </c>
      <c r="R136" s="3" t="s">
        <v>1286</v>
      </c>
      <c r="S136" s="120" t="s">
        <v>117</v>
      </c>
      <c r="T136" s="3">
        <f t="shared" si="2"/>
        <v>135</v>
      </c>
      <c r="U136" s="3" t="s">
        <v>1383</v>
      </c>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ht="43.2" x14ac:dyDescent="0.3">
      <c r="A137" s="3">
        <v>136</v>
      </c>
      <c r="B137" s="289"/>
      <c r="C137" s="297"/>
      <c r="D137" s="306"/>
      <c r="E137" s="154" t="s">
        <v>1273</v>
      </c>
      <c r="F137" s="303"/>
      <c r="G137" s="138" t="s">
        <v>451</v>
      </c>
      <c r="H137" s="139">
        <v>1</v>
      </c>
      <c r="I137" s="140" t="s">
        <v>1648</v>
      </c>
      <c r="J137" s="141" t="s">
        <v>238</v>
      </c>
      <c r="K137" s="141" t="s">
        <v>894</v>
      </c>
      <c r="L137" s="140" t="s">
        <v>895</v>
      </c>
      <c r="M137" s="141" t="s">
        <v>896</v>
      </c>
      <c r="N137" s="242" t="s">
        <v>241</v>
      </c>
      <c r="O137" s="3" t="s">
        <v>1112</v>
      </c>
      <c r="P137" s="3" t="s">
        <v>1113</v>
      </c>
      <c r="Q137" s="3" t="s">
        <v>1232</v>
      </c>
      <c r="R137" s="3" t="s">
        <v>1344</v>
      </c>
      <c r="S137" s="120">
        <v>1</v>
      </c>
      <c r="T137" s="3">
        <f t="shared" si="2"/>
        <v>136</v>
      </c>
      <c r="U137" s="3" t="s">
        <v>1384</v>
      </c>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ht="72" x14ac:dyDescent="0.3">
      <c r="A138" s="3">
        <v>137</v>
      </c>
      <c r="B138" s="289"/>
      <c r="C138" s="297"/>
      <c r="D138" s="142" t="s">
        <v>1760</v>
      </c>
      <c r="E138" s="254" t="s">
        <v>9</v>
      </c>
      <c r="F138" s="294"/>
      <c r="G138" s="142" t="s">
        <v>969</v>
      </c>
      <c r="H138" s="143">
        <v>44</v>
      </c>
      <c r="I138" s="144" t="s">
        <v>127</v>
      </c>
      <c r="J138" s="144" t="s">
        <v>243</v>
      </c>
      <c r="K138" s="144" t="s">
        <v>243</v>
      </c>
      <c r="L138" s="144" t="s">
        <v>410</v>
      </c>
      <c r="M138" s="144" t="s">
        <v>941</v>
      </c>
      <c r="N138" s="214" t="s">
        <v>412</v>
      </c>
      <c r="O138" s="3" t="s">
        <v>1112</v>
      </c>
      <c r="P138" s="3" t="s">
        <v>1113</v>
      </c>
      <c r="Q138" s="3" t="s">
        <v>1823</v>
      </c>
      <c r="R138" s="3"/>
      <c r="S138" s="120">
        <v>44</v>
      </c>
      <c r="T138" s="3">
        <f t="shared" si="2"/>
        <v>137</v>
      </c>
      <c r="U138" s="3" t="s">
        <v>1882</v>
      </c>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ht="43.2" x14ac:dyDescent="0.3">
      <c r="A139" s="3">
        <v>138</v>
      </c>
      <c r="B139" s="289"/>
      <c r="C139" s="297"/>
      <c r="D139" s="304" t="s">
        <v>1271</v>
      </c>
      <c r="E139" s="256" t="s">
        <v>9</v>
      </c>
      <c r="F139" s="301"/>
      <c r="G139" s="148" t="s">
        <v>451</v>
      </c>
      <c r="H139" s="149">
        <v>1</v>
      </c>
      <c r="I139" s="150" t="s">
        <v>1648</v>
      </c>
      <c r="J139" s="151" t="s">
        <v>238</v>
      </c>
      <c r="K139" s="151" t="s">
        <v>894</v>
      </c>
      <c r="L139" s="150" t="s">
        <v>895</v>
      </c>
      <c r="M139" s="151" t="s">
        <v>896</v>
      </c>
      <c r="N139" s="215" t="s">
        <v>241</v>
      </c>
      <c r="O139" s="3" t="s">
        <v>1112</v>
      </c>
      <c r="P139" s="3" t="s">
        <v>1113</v>
      </c>
      <c r="Q139" s="3" t="s">
        <v>1341</v>
      </c>
      <c r="R139" s="3"/>
      <c r="S139" s="120" t="s">
        <v>87</v>
      </c>
      <c r="T139" s="3">
        <f t="shared" si="2"/>
        <v>138</v>
      </c>
      <c r="U139" s="3" t="s">
        <v>1385</v>
      </c>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ht="57.6" x14ac:dyDescent="0.3">
      <c r="A140" s="3">
        <v>139</v>
      </c>
      <c r="B140" s="289"/>
      <c r="C140" s="297"/>
      <c r="D140" s="306"/>
      <c r="E140" s="257" t="s">
        <v>9</v>
      </c>
      <c r="F140" s="303"/>
      <c r="G140" s="138" t="s">
        <v>1771</v>
      </c>
      <c r="H140" s="139">
        <v>33</v>
      </c>
      <c r="I140" s="140" t="s">
        <v>372</v>
      </c>
      <c r="J140" s="140" t="s">
        <v>121</v>
      </c>
      <c r="K140" s="140" t="s">
        <v>121</v>
      </c>
      <c r="L140" s="140" t="s">
        <v>121</v>
      </c>
      <c r="M140" s="140" t="s">
        <v>121</v>
      </c>
      <c r="N140" s="216" t="s">
        <v>243</v>
      </c>
      <c r="O140" s="3" t="s">
        <v>1112</v>
      </c>
      <c r="P140" s="3" t="s">
        <v>1113</v>
      </c>
      <c r="Q140" s="3" t="s">
        <v>1341</v>
      </c>
      <c r="R140" s="3"/>
      <c r="S140" s="120"/>
      <c r="T140" s="3">
        <f t="shared" si="2"/>
        <v>139</v>
      </c>
      <c r="U140" s="3" t="s">
        <v>1385</v>
      </c>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ht="72" x14ac:dyDescent="0.3">
      <c r="A141" s="3">
        <v>140</v>
      </c>
      <c r="B141" s="289"/>
      <c r="C141" s="297"/>
      <c r="D141" s="304" t="s">
        <v>1270</v>
      </c>
      <c r="E141" s="256" t="s">
        <v>9</v>
      </c>
      <c r="F141" s="301"/>
      <c r="G141" s="148" t="s">
        <v>442</v>
      </c>
      <c r="H141" s="149">
        <v>19</v>
      </c>
      <c r="I141" s="150" t="s">
        <v>236</v>
      </c>
      <c r="J141" s="150" t="s">
        <v>97</v>
      </c>
      <c r="K141" s="150" t="s">
        <v>97</v>
      </c>
      <c r="L141" s="151" t="s">
        <v>316</v>
      </c>
      <c r="M141" s="151" t="s">
        <v>915</v>
      </c>
      <c r="N141" s="225" t="s">
        <v>243</v>
      </c>
      <c r="O141" s="3" t="s">
        <v>1112</v>
      </c>
      <c r="P141" s="3" t="s">
        <v>1113</v>
      </c>
      <c r="Q141" s="3" t="s">
        <v>1270</v>
      </c>
      <c r="R141" s="3"/>
      <c r="S141" s="120" t="s">
        <v>86</v>
      </c>
      <c r="T141" s="3">
        <f t="shared" si="2"/>
        <v>140</v>
      </c>
      <c r="U141" s="3" t="s">
        <v>1386</v>
      </c>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ht="57.6" x14ac:dyDescent="0.3">
      <c r="A142" s="3">
        <v>141</v>
      </c>
      <c r="B142" s="289"/>
      <c r="C142" s="297"/>
      <c r="D142" s="306"/>
      <c r="E142" s="257" t="s">
        <v>9</v>
      </c>
      <c r="F142" s="303"/>
      <c r="G142" s="138" t="s">
        <v>1771</v>
      </c>
      <c r="H142" s="139">
        <v>33</v>
      </c>
      <c r="I142" s="140" t="s">
        <v>372</v>
      </c>
      <c r="J142" s="140" t="s">
        <v>121</v>
      </c>
      <c r="K142" s="140" t="s">
        <v>121</v>
      </c>
      <c r="L142" s="140" t="s">
        <v>121</v>
      </c>
      <c r="M142" s="140" t="s">
        <v>121</v>
      </c>
      <c r="N142" s="216" t="s">
        <v>243</v>
      </c>
      <c r="O142" s="3" t="s">
        <v>1112</v>
      </c>
      <c r="P142" s="3" t="s">
        <v>1113</v>
      </c>
      <c r="Q142" s="3" t="s">
        <v>1270</v>
      </c>
      <c r="R142" s="3"/>
      <c r="S142" s="120"/>
      <c r="T142" s="3">
        <f t="shared" si="2"/>
        <v>141</v>
      </c>
      <c r="U142" s="3" t="s">
        <v>1386</v>
      </c>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ht="43.2" x14ac:dyDescent="0.3">
      <c r="A143" s="3">
        <v>142</v>
      </c>
      <c r="B143" s="289"/>
      <c r="C143" s="297"/>
      <c r="D143" s="142" t="s">
        <v>1282</v>
      </c>
      <c r="E143" s="254" t="s">
        <v>9</v>
      </c>
      <c r="F143" s="294"/>
      <c r="G143" s="142" t="s">
        <v>443</v>
      </c>
      <c r="H143" s="143">
        <v>32</v>
      </c>
      <c r="I143" s="144" t="s">
        <v>372</v>
      </c>
      <c r="J143" s="144" t="s">
        <v>243</v>
      </c>
      <c r="K143" s="144" t="s">
        <v>243</v>
      </c>
      <c r="L143" s="144" t="s">
        <v>22</v>
      </c>
      <c r="M143" s="144" t="s">
        <v>22</v>
      </c>
      <c r="N143" s="214" t="s">
        <v>243</v>
      </c>
      <c r="O143" s="3" t="s">
        <v>1112</v>
      </c>
      <c r="P143" s="3" t="s">
        <v>1113</v>
      </c>
      <c r="Q143" s="3" t="s">
        <v>1366</v>
      </c>
      <c r="R143" s="3"/>
      <c r="S143" s="120">
        <v>32</v>
      </c>
      <c r="T143" s="3">
        <f t="shared" si="2"/>
        <v>142</v>
      </c>
      <c r="U143" s="3" t="s">
        <v>1387</v>
      </c>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ht="187.8" thickBot="1" x14ac:dyDescent="0.35">
      <c r="A144" s="3">
        <v>143</v>
      </c>
      <c r="B144" s="289"/>
      <c r="C144" s="298"/>
      <c r="D144" s="176" t="s">
        <v>989</v>
      </c>
      <c r="E144" s="255" t="s">
        <v>9</v>
      </c>
      <c r="F144" s="295"/>
      <c r="G144" s="176" t="s">
        <v>1766</v>
      </c>
      <c r="H144" s="178">
        <v>38</v>
      </c>
      <c r="I144" s="179" t="s">
        <v>1706</v>
      </c>
      <c r="J144" s="180" t="s">
        <v>465</v>
      </c>
      <c r="K144" s="180" t="s">
        <v>465</v>
      </c>
      <c r="L144" s="180" t="s">
        <v>466</v>
      </c>
      <c r="M144" s="180" t="s">
        <v>466</v>
      </c>
      <c r="N144" s="217" t="s">
        <v>396</v>
      </c>
      <c r="O144" s="3" t="s">
        <v>1112</v>
      </c>
      <c r="P144" s="3" t="s">
        <v>1113</v>
      </c>
      <c r="Q144" s="3" t="s">
        <v>989</v>
      </c>
      <c r="R144" s="3"/>
      <c r="S144" s="120">
        <v>38</v>
      </c>
      <c r="T144" s="3">
        <f t="shared" si="2"/>
        <v>143</v>
      </c>
      <c r="U144" s="3" t="s">
        <v>1114</v>
      </c>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ht="28.8" x14ac:dyDescent="0.3">
      <c r="A145" s="3">
        <v>144</v>
      </c>
      <c r="B145" s="289"/>
      <c r="C145" s="296" t="s">
        <v>1233</v>
      </c>
      <c r="D145" s="332" t="s">
        <v>1234</v>
      </c>
      <c r="E145" s="153" t="s">
        <v>1286</v>
      </c>
      <c r="F145" s="342"/>
      <c r="G145" s="167" t="s">
        <v>467</v>
      </c>
      <c r="H145" s="168" t="s">
        <v>117</v>
      </c>
      <c r="I145" s="169" t="s">
        <v>352</v>
      </c>
      <c r="J145" s="169" t="s">
        <v>361</v>
      </c>
      <c r="K145" s="169" t="s">
        <v>361</v>
      </c>
      <c r="L145" s="169" t="s">
        <v>361</v>
      </c>
      <c r="M145" s="169" t="s">
        <v>355</v>
      </c>
      <c r="N145" s="240" t="s">
        <v>243</v>
      </c>
      <c r="O145" s="3" t="s">
        <v>1112</v>
      </c>
      <c r="P145" s="3" t="s">
        <v>1233</v>
      </c>
      <c r="Q145" s="3" t="s">
        <v>1234</v>
      </c>
      <c r="R145" s="3" t="s">
        <v>1286</v>
      </c>
      <c r="S145" s="120" t="s">
        <v>117</v>
      </c>
      <c r="T145" s="3">
        <f t="shared" si="2"/>
        <v>144</v>
      </c>
      <c r="U145" s="3" t="s">
        <v>1388</v>
      </c>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ht="43.2" x14ac:dyDescent="0.3">
      <c r="A146" s="3">
        <v>145</v>
      </c>
      <c r="B146" s="289"/>
      <c r="C146" s="297"/>
      <c r="D146" s="306"/>
      <c r="E146" s="154" t="s">
        <v>1273</v>
      </c>
      <c r="F146" s="303"/>
      <c r="G146" s="138" t="s">
        <v>451</v>
      </c>
      <c r="H146" s="139">
        <v>1</v>
      </c>
      <c r="I146" s="140" t="s">
        <v>1648</v>
      </c>
      <c r="J146" s="141" t="s">
        <v>238</v>
      </c>
      <c r="K146" s="141" t="s">
        <v>894</v>
      </c>
      <c r="L146" s="140" t="s">
        <v>895</v>
      </c>
      <c r="M146" s="141" t="s">
        <v>896</v>
      </c>
      <c r="N146" s="242" t="s">
        <v>241</v>
      </c>
      <c r="O146" s="3" t="s">
        <v>1112</v>
      </c>
      <c r="P146" s="3" t="s">
        <v>1233</v>
      </c>
      <c r="Q146" s="3" t="s">
        <v>1234</v>
      </c>
      <c r="R146" s="3" t="s">
        <v>1344</v>
      </c>
      <c r="S146" s="120">
        <v>1</v>
      </c>
      <c r="T146" s="3">
        <f t="shared" si="2"/>
        <v>145</v>
      </c>
      <c r="U146" s="3" t="s">
        <v>1389</v>
      </c>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ht="72" x14ac:dyDescent="0.3">
      <c r="A147" s="3">
        <v>146</v>
      </c>
      <c r="B147" s="289"/>
      <c r="C147" s="297"/>
      <c r="D147" s="142" t="s">
        <v>1760</v>
      </c>
      <c r="E147" s="254" t="s">
        <v>9</v>
      </c>
      <c r="F147" s="294"/>
      <c r="G147" s="142" t="s">
        <v>969</v>
      </c>
      <c r="H147" s="143">
        <v>44</v>
      </c>
      <c r="I147" s="144" t="s">
        <v>127</v>
      </c>
      <c r="J147" s="144" t="s">
        <v>243</v>
      </c>
      <c r="K147" s="144" t="s">
        <v>243</v>
      </c>
      <c r="L147" s="144" t="s">
        <v>410</v>
      </c>
      <c r="M147" s="144" t="s">
        <v>941</v>
      </c>
      <c r="N147" s="214" t="s">
        <v>412</v>
      </c>
      <c r="O147" s="3" t="s">
        <v>1112</v>
      </c>
      <c r="P147" s="3" t="s">
        <v>1233</v>
      </c>
      <c r="Q147" s="3" t="s">
        <v>1823</v>
      </c>
      <c r="R147" s="3"/>
      <c r="S147" s="120">
        <v>44</v>
      </c>
      <c r="T147" s="3">
        <f t="shared" si="2"/>
        <v>146</v>
      </c>
      <c r="U147" s="3" t="s">
        <v>1883</v>
      </c>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ht="43.2" x14ac:dyDescent="0.3">
      <c r="A148" s="3">
        <v>147</v>
      </c>
      <c r="B148" s="289"/>
      <c r="C148" s="297"/>
      <c r="D148" s="304" t="s">
        <v>1271</v>
      </c>
      <c r="E148" s="256" t="s">
        <v>9</v>
      </c>
      <c r="F148" s="301"/>
      <c r="G148" s="148" t="s">
        <v>451</v>
      </c>
      <c r="H148" s="149">
        <v>1</v>
      </c>
      <c r="I148" s="150" t="s">
        <v>1648</v>
      </c>
      <c r="J148" s="151" t="s">
        <v>238</v>
      </c>
      <c r="K148" s="151" t="s">
        <v>894</v>
      </c>
      <c r="L148" s="150" t="s">
        <v>895</v>
      </c>
      <c r="M148" s="151" t="s">
        <v>896</v>
      </c>
      <c r="N148" s="215" t="s">
        <v>241</v>
      </c>
      <c r="O148" s="3" t="s">
        <v>1112</v>
      </c>
      <c r="P148" s="3" t="s">
        <v>1233</v>
      </c>
      <c r="Q148" s="3" t="s">
        <v>1341</v>
      </c>
      <c r="R148" s="3"/>
      <c r="S148" s="120" t="s">
        <v>87</v>
      </c>
      <c r="T148" s="3">
        <f t="shared" si="2"/>
        <v>147</v>
      </c>
      <c r="U148" s="3" t="s">
        <v>1390</v>
      </c>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ht="57.6" x14ac:dyDescent="0.3">
      <c r="A149" s="3">
        <v>148</v>
      </c>
      <c r="B149" s="289"/>
      <c r="C149" s="297"/>
      <c r="D149" s="306"/>
      <c r="E149" s="257" t="s">
        <v>9</v>
      </c>
      <c r="F149" s="303"/>
      <c r="G149" s="138" t="s">
        <v>1771</v>
      </c>
      <c r="H149" s="139">
        <v>33</v>
      </c>
      <c r="I149" s="140" t="s">
        <v>372</v>
      </c>
      <c r="J149" s="140" t="s">
        <v>121</v>
      </c>
      <c r="K149" s="140" t="s">
        <v>121</v>
      </c>
      <c r="L149" s="140" t="s">
        <v>121</v>
      </c>
      <c r="M149" s="140" t="s">
        <v>121</v>
      </c>
      <c r="N149" s="216" t="s">
        <v>243</v>
      </c>
      <c r="O149" s="3" t="s">
        <v>1112</v>
      </c>
      <c r="P149" s="3" t="s">
        <v>1233</v>
      </c>
      <c r="Q149" s="3" t="s">
        <v>1341</v>
      </c>
      <c r="R149" s="3"/>
      <c r="S149" s="120"/>
      <c r="T149" s="3">
        <f t="shared" si="2"/>
        <v>148</v>
      </c>
      <c r="U149" s="3" t="s">
        <v>1390</v>
      </c>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ht="72" x14ac:dyDescent="0.3">
      <c r="A150" s="3">
        <v>149</v>
      </c>
      <c r="B150" s="289"/>
      <c r="C150" s="297"/>
      <c r="D150" s="304" t="s">
        <v>1270</v>
      </c>
      <c r="E150" s="256" t="s">
        <v>9</v>
      </c>
      <c r="F150" s="301"/>
      <c r="G150" s="148" t="s">
        <v>442</v>
      </c>
      <c r="H150" s="149">
        <v>19</v>
      </c>
      <c r="I150" s="150" t="s">
        <v>236</v>
      </c>
      <c r="J150" s="150" t="s">
        <v>97</v>
      </c>
      <c r="K150" s="150" t="s">
        <v>97</v>
      </c>
      <c r="L150" s="151" t="s">
        <v>316</v>
      </c>
      <c r="M150" s="151" t="s">
        <v>915</v>
      </c>
      <c r="N150" s="225" t="s">
        <v>243</v>
      </c>
      <c r="O150" s="3" t="s">
        <v>1112</v>
      </c>
      <c r="P150" s="3" t="s">
        <v>1233</v>
      </c>
      <c r="Q150" s="3" t="s">
        <v>1270</v>
      </c>
      <c r="R150" s="3"/>
      <c r="S150" s="120" t="s">
        <v>86</v>
      </c>
      <c r="T150" s="3">
        <f t="shared" si="2"/>
        <v>149</v>
      </c>
      <c r="U150" s="3" t="s">
        <v>1391</v>
      </c>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ht="57.6" x14ac:dyDescent="0.3">
      <c r="A151" s="3">
        <v>150</v>
      </c>
      <c r="B151" s="289"/>
      <c r="C151" s="297"/>
      <c r="D151" s="306"/>
      <c r="E151" s="257" t="s">
        <v>9</v>
      </c>
      <c r="F151" s="303"/>
      <c r="G151" s="138" t="s">
        <v>1771</v>
      </c>
      <c r="H151" s="139">
        <v>33</v>
      </c>
      <c r="I151" s="140" t="s">
        <v>372</v>
      </c>
      <c r="J151" s="140" t="s">
        <v>121</v>
      </c>
      <c r="K151" s="140" t="s">
        <v>121</v>
      </c>
      <c r="L151" s="140" t="s">
        <v>121</v>
      </c>
      <c r="M151" s="140" t="s">
        <v>121</v>
      </c>
      <c r="N151" s="216" t="s">
        <v>243</v>
      </c>
      <c r="O151" s="3" t="s">
        <v>1112</v>
      </c>
      <c r="P151" s="3" t="s">
        <v>1233</v>
      </c>
      <c r="Q151" s="3" t="s">
        <v>1270</v>
      </c>
      <c r="R151" s="3"/>
      <c r="S151" s="120"/>
      <c r="T151" s="3">
        <f t="shared" si="2"/>
        <v>150</v>
      </c>
      <c r="U151" s="3" t="s">
        <v>1391</v>
      </c>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ht="43.2" x14ac:dyDescent="0.3">
      <c r="A152" s="3">
        <v>151</v>
      </c>
      <c r="B152" s="289"/>
      <c r="C152" s="297"/>
      <c r="D152" s="142" t="s">
        <v>1287</v>
      </c>
      <c r="E152" s="254" t="s">
        <v>9</v>
      </c>
      <c r="F152" s="294"/>
      <c r="G152" s="142" t="s">
        <v>443</v>
      </c>
      <c r="H152" s="143">
        <v>32</v>
      </c>
      <c r="I152" s="144" t="s">
        <v>372</v>
      </c>
      <c r="J152" s="144" t="s">
        <v>243</v>
      </c>
      <c r="K152" s="144" t="s">
        <v>243</v>
      </c>
      <c r="L152" s="144" t="s">
        <v>22</v>
      </c>
      <c r="M152" s="144" t="s">
        <v>22</v>
      </c>
      <c r="N152" s="214" t="s">
        <v>243</v>
      </c>
      <c r="O152" s="3" t="s">
        <v>1112</v>
      </c>
      <c r="P152" s="3" t="s">
        <v>1233</v>
      </c>
      <c r="Q152" s="3" t="s">
        <v>1392</v>
      </c>
      <c r="R152" s="3"/>
      <c r="S152" s="120">
        <v>32</v>
      </c>
      <c r="T152" s="3">
        <f t="shared" si="2"/>
        <v>151</v>
      </c>
      <c r="U152" s="3" t="s">
        <v>1393</v>
      </c>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ht="187.8" thickBot="1" x14ac:dyDescent="0.35">
      <c r="A153" s="3">
        <v>152</v>
      </c>
      <c r="B153" s="289"/>
      <c r="C153" s="298"/>
      <c r="D153" s="176" t="s">
        <v>1235</v>
      </c>
      <c r="E153" s="255" t="s">
        <v>9</v>
      </c>
      <c r="F153" s="295"/>
      <c r="G153" s="176" t="s">
        <v>1766</v>
      </c>
      <c r="H153" s="178">
        <v>38</v>
      </c>
      <c r="I153" s="179" t="s">
        <v>1706</v>
      </c>
      <c r="J153" s="180" t="s">
        <v>465</v>
      </c>
      <c r="K153" s="180" t="s">
        <v>465</v>
      </c>
      <c r="L153" s="180" t="s">
        <v>466</v>
      </c>
      <c r="M153" s="180" t="s">
        <v>466</v>
      </c>
      <c r="N153" s="217" t="s">
        <v>396</v>
      </c>
      <c r="O153" s="3" t="s">
        <v>1112</v>
      </c>
      <c r="P153" s="3" t="s">
        <v>1233</v>
      </c>
      <c r="Q153" s="3" t="s">
        <v>1235</v>
      </c>
      <c r="R153" s="3"/>
      <c r="S153" s="120">
        <v>38</v>
      </c>
      <c r="T153" s="3">
        <f t="shared" si="2"/>
        <v>152</v>
      </c>
      <c r="U153" s="3" t="s">
        <v>1241</v>
      </c>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ht="87" thickBot="1" x14ac:dyDescent="0.35">
      <c r="A154" s="3">
        <v>153</v>
      </c>
      <c r="B154" s="289"/>
      <c r="C154" s="160" t="s">
        <v>37</v>
      </c>
      <c r="D154" s="157" t="s">
        <v>1259</v>
      </c>
      <c r="E154" s="250" t="s">
        <v>9</v>
      </c>
      <c r="F154" s="292"/>
      <c r="G154" s="157" t="s">
        <v>441</v>
      </c>
      <c r="H154" s="158">
        <v>13</v>
      </c>
      <c r="I154" s="159" t="s">
        <v>1653</v>
      </c>
      <c r="J154" s="159">
        <v>0</v>
      </c>
      <c r="K154" s="159">
        <v>0</v>
      </c>
      <c r="L154" s="155" t="s">
        <v>1769</v>
      </c>
      <c r="M154" s="155" t="s">
        <v>1769</v>
      </c>
      <c r="N154" s="209" t="s">
        <v>282</v>
      </c>
      <c r="O154" s="3" t="s">
        <v>1112</v>
      </c>
      <c r="P154" s="3" t="s">
        <v>75</v>
      </c>
      <c r="Q154" s="3" t="s">
        <v>1320</v>
      </c>
      <c r="R154" s="3"/>
      <c r="S154" s="120">
        <v>13</v>
      </c>
      <c r="T154" s="3">
        <f t="shared" si="2"/>
        <v>153</v>
      </c>
      <c r="U154" s="3" t="s">
        <v>1394</v>
      </c>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ht="87" thickBot="1" x14ac:dyDescent="0.35">
      <c r="A155" s="3">
        <v>154</v>
      </c>
      <c r="B155" s="289"/>
      <c r="C155" s="160" t="s">
        <v>38</v>
      </c>
      <c r="D155" s="156" t="s">
        <v>9</v>
      </c>
      <c r="E155" s="250" t="s">
        <v>9</v>
      </c>
      <c r="F155" s="292"/>
      <c r="G155" s="157" t="s">
        <v>441</v>
      </c>
      <c r="H155" s="158">
        <v>13</v>
      </c>
      <c r="I155" s="159" t="s">
        <v>1653</v>
      </c>
      <c r="J155" s="159">
        <v>0</v>
      </c>
      <c r="K155" s="159">
        <v>0</v>
      </c>
      <c r="L155" s="155" t="s">
        <v>1769</v>
      </c>
      <c r="M155" s="155" t="s">
        <v>1769</v>
      </c>
      <c r="N155" s="209" t="s">
        <v>282</v>
      </c>
      <c r="O155" s="3" t="s">
        <v>1112</v>
      </c>
      <c r="P155" s="3" t="s">
        <v>77</v>
      </c>
      <c r="Q155" s="3"/>
      <c r="R155" s="3"/>
      <c r="S155" s="120">
        <v>13</v>
      </c>
      <c r="T155" s="3">
        <f t="shared" si="2"/>
        <v>154</v>
      </c>
      <c r="U155" s="3" t="s">
        <v>1395</v>
      </c>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ht="43.2" x14ac:dyDescent="0.3">
      <c r="A156" s="3">
        <v>155</v>
      </c>
      <c r="B156" s="289"/>
      <c r="C156" s="296" t="s">
        <v>39</v>
      </c>
      <c r="D156" s="161" t="s">
        <v>40</v>
      </c>
      <c r="E156" s="166" t="s">
        <v>1222</v>
      </c>
      <c r="F156" s="300"/>
      <c r="G156" s="161" t="s">
        <v>451</v>
      </c>
      <c r="H156" s="163">
        <v>1</v>
      </c>
      <c r="I156" s="164" t="s">
        <v>1648</v>
      </c>
      <c r="J156" s="165" t="s">
        <v>238</v>
      </c>
      <c r="K156" s="165" t="s">
        <v>894</v>
      </c>
      <c r="L156" s="164" t="s">
        <v>895</v>
      </c>
      <c r="M156" s="165" t="s">
        <v>896</v>
      </c>
      <c r="N156" s="210" t="s">
        <v>241</v>
      </c>
      <c r="O156" s="3" t="s">
        <v>1112</v>
      </c>
      <c r="P156" s="3" t="s">
        <v>39</v>
      </c>
      <c r="Q156" s="3" t="s">
        <v>40</v>
      </c>
      <c r="R156" s="3" t="s">
        <v>1226</v>
      </c>
      <c r="S156" s="120">
        <v>1</v>
      </c>
      <c r="T156" s="3">
        <f t="shared" si="2"/>
        <v>155</v>
      </c>
      <c r="U156" s="3" t="s">
        <v>1228</v>
      </c>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ht="43.2" x14ac:dyDescent="0.3">
      <c r="A157" s="3">
        <v>156</v>
      </c>
      <c r="B157" s="289"/>
      <c r="C157" s="297"/>
      <c r="D157" s="142" t="s">
        <v>41</v>
      </c>
      <c r="E157" s="254" t="s">
        <v>9</v>
      </c>
      <c r="F157" s="294"/>
      <c r="G157" s="142" t="s">
        <v>966</v>
      </c>
      <c r="H157" s="143">
        <v>10</v>
      </c>
      <c r="I157" s="144" t="s">
        <v>236</v>
      </c>
      <c r="J157" s="144" t="s">
        <v>96</v>
      </c>
      <c r="K157" s="144" t="s">
        <v>96</v>
      </c>
      <c r="L157" s="144" t="s">
        <v>96</v>
      </c>
      <c r="M157" s="145" t="s">
        <v>911</v>
      </c>
      <c r="N157" s="214" t="s">
        <v>243</v>
      </c>
      <c r="O157" s="3" t="s">
        <v>1112</v>
      </c>
      <c r="P157" s="3" t="s">
        <v>39</v>
      </c>
      <c r="Q157" s="3" t="s">
        <v>41</v>
      </c>
      <c r="R157" s="3"/>
      <c r="S157" s="120">
        <v>10</v>
      </c>
      <c r="T157" s="3">
        <f t="shared" si="2"/>
        <v>156</v>
      </c>
      <c r="U157" s="3" t="s">
        <v>1115</v>
      </c>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ht="43.2" x14ac:dyDescent="0.3">
      <c r="A158" s="3">
        <v>157</v>
      </c>
      <c r="B158" s="289"/>
      <c r="C158" s="297"/>
      <c r="D158" s="142" t="s">
        <v>1271</v>
      </c>
      <c r="E158" s="254" t="s">
        <v>9</v>
      </c>
      <c r="F158" s="294"/>
      <c r="G158" s="142" t="s">
        <v>451</v>
      </c>
      <c r="H158" s="143">
        <v>1</v>
      </c>
      <c r="I158" s="144" t="s">
        <v>1648</v>
      </c>
      <c r="J158" s="145" t="s">
        <v>238</v>
      </c>
      <c r="K158" s="145" t="s">
        <v>894</v>
      </c>
      <c r="L158" s="144" t="s">
        <v>895</v>
      </c>
      <c r="M158" s="145" t="s">
        <v>896</v>
      </c>
      <c r="N158" s="211" t="s">
        <v>241</v>
      </c>
      <c r="O158" s="3" t="s">
        <v>1112</v>
      </c>
      <c r="P158" s="3" t="s">
        <v>39</v>
      </c>
      <c r="Q158" s="3" t="s">
        <v>1341</v>
      </c>
      <c r="R158" s="3"/>
      <c r="S158" s="120">
        <v>1</v>
      </c>
      <c r="T158" s="3">
        <f t="shared" si="2"/>
        <v>157</v>
      </c>
      <c r="U158" s="3" t="s">
        <v>1396</v>
      </c>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ht="87" thickBot="1" x14ac:dyDescent="0.35">
      <c r="A159" s="3">
        <v>158</v>
      </c>
      <c r="B159" s="289"/>
      <c r="C159" s="298"/>
      <c r="D159" s="176" t="s">
        <v>990</v>
      </c>
      <c r="E159" s="255" t="s">
        <v>9</v>
      </c>
      <c r="F159" s="295"/>
      <c r="G159" s="176" t="s">
        <v>441</v>
      </c>
      <c r="H159" s="178">
        <v>13</v>
      </c>
      <c r="I159" s="179" t="s">
        <v>1653</v>
      </c>
      <c r="J159" s="179">
        <v>0</v>
      </c>
      <c r="K159" s="179">
        <v>0</v>
      </c>
      <c r="L159" s="180" t="s">
        <v>1769</v>
      </c>
      <c r="M159" s="180" t="s">
        <v>1769</v>
      </c>
      <c r="N159" s="212" t="s">
        <v>282</v>
      </c>
      <c r="O159" s="3" t="s">
        <v>1112</v>
      </c>
      <c r="P159" s="3" t="s">
        <v>39</v>
      </c>
      <c r="Q159" s="3" t="s">
        <v>1116</v>
      </c>
      <c r="R159" s="3"/>
      <c r="S159" s="120">
        <v>13</v>
      </c>
      <c r="T159" s="3">
        <f t="shared" si="2"/>
        <v>158</v>
      </c>
      <c r="U159" s="3" t="s">
        <v>1117</v>
      </c>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ht="29.4" thickBot="1" x14ac:dyDescent="0.35">
      <c r="A160" s="3">
        <v>159</v>
      </c>
      <c r="B160" s="289"/>
      <c r="C160" s="160" t="s">
        <v>1204</v>
      </c>
      <c r="D160" s="157" t="s">
        <v>956</v>
      </c>
      <c r="E160" s="250" t="s">
        <v>9</v>
      </c>
      <c r="F160" s="292"/>
      <c r="G160" s="157" t="s">
        <v>959</v>
      </c>
      <c r="H160" s="158">
        <v>40</v>
      </c>
      <c r="I160" s="159" t="s">
        <v>11</v>
      </c>
      <c r="J160" s="159" t="s">
        <v>26</v>
      </c>
      <c r="K160" s="159" t="s">
        <v>26</v>
      </c>
      <c r="L160" s="159" t="s">
        <v>26</v>
      </c>
      <c r="M160" s="159" t="s">
        <v>26</v>
      </c>
      <c r="N160" s="209" t="s">
        <v>243</v>
      </c>
      <c r="O160" s="3" t="s">
        <v>1112</v>
      </c>
      <c r="P160" s="3" t="s">
        <v>1204</v>
      </c>
      <c r="Q160" s="3" t="s">
        <v>963</v>
      </c>
      <c r="R160" s="3"/>
      <c r="S160" s="120">
        <v>40</v>
      </c>
      <c r="T160" s="3">
        <f t="shared" si="2"/>
        <v>159</v>
      </c>
      <c r="U160" s="3" t="s">
        <v>1211</v>
      </c>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ht="15" thickBot="1" x14ac:dyDescent="0.35">
      <c r="A161" s="3">
        <v>160</v>
      </c>
      <c r="B161" s="290"/>
      <c r="C161" s="312" t="s">
        <v>29</v>
      </c>
      <c r="D161" s="313"/>
      <c r="E161" s="314"/>
      <c r="F161" s="315" t="s">
        <v>1030</v>
      </c>
      <c r="G161" s="316"/>
      <c r="H161" s="316"/>
      <c r="I161" s="316"/>
      <c r="J161" s="316"/>
      <c r="K161" s="316"/>
      <c r="L161" s="316"/>
      <c r="M161" s="316"/>
      <c r="N161" s="317"/>
      <c r="O161" s="3" t="s">
        <v>1112</v>
      </c>
      <c r="P161" s="3" t="s">
        <v>72</v>
      </c>
      <c r="Q161" s="3"/>
      <c r="R161" s="3"/>
      <c r="S161" s="120"/>
      <c r="T161" s="3">
        <f t="shared" si="2"/>
        <v>160</v>
      </c>
      <c r="U161" s="3" t="s">
        <v>1118</v>
      </c>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ht="29.4" thickTop="1" x14ac:dyDescent="0.3">
      <c r="A162" s="3">
        <v>161</v>
      </c>
      <c r="B162" s="288" t="s">
        <v>175</v>
      </c>
      <c r="C162" s="311" t="s">
        <v>174</v>
      </c>
      <c r="D162" s="329" t="s">
        <v>1288</v>
      </c>
      <c r="E162" s="243" t="s">
        <v>1286</v>
      </c>
      <c r="F162" s="340"/>
      <c r="G162" s="197" t="s">
        <v>453</v>
      </c>
      <c r="H162" s="198">
        <v>29</v>
      </c>
      <c r="I162" s="199" t="s">
        <v>352</v>
      </c>
      <c r="J162" s="199" t="s">
        <v>116</v>
      </c>
      <c r="K162" s="199" t="s">
        <v>116</v>
      </c>
      <c r="L162" s="199" t="s">
        <v>116</v>
      </c>
      <c r="M162" s="199" t="s">
        <v>359</v>
      </c>
      <c r="N162" s="241" t="s">
        <v>357</v>
      </c>
      <c r="O162" s="3" t="s">
        <v>190</v>
      </c>
      <c r="P162" s="3" t="s">
        <v>191</v>
      </c>
      <c r="Q162" s="3" t="s">
        <v>1288</v>
      </c>
      <c r="R162" s="3" t="s">
        <v>1286</v>
      </c>
      <c r="S162" s="120">
        <v>29</v>
      </c>
      <c r="T162" s="3">
        <f t="shared" si="2"/>
        <v>161</v>
      </c>
      <c r="U162" s="3" t="s">
        <v>1397</v>
      </c>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ht="43.2" x14ac:dyDescent="0.3">
      <c r="A163" s="3">
        <v>162</v>
      </c>
      <c r="B163" s="289"/>
      <c r="C163" s="297"/>
      <c r="D163" s="306"/>
      <c r="E163" s="154" t="s">
        <v>1273</v>
      </c>
      <c r="F163" s="303"/>
      <c r="G163" s="138" t="s">
        <v>451</v>
      </c>
      <c r="H163" s="139">
        <v>1</v>
      </c>
      <c r="I163" s="140" t="s">
        <v>1648</v>
      </c>
      <c r="J163" s="141" t="s">
        <v>238</v>
      </c>
      <c r="K163" s="141" t="s">
        <v>894</v>
      </c>
      <c r="L163" s="140" t="s">
        <v>895</v>
      </c>
      <c r="M163" s="141" t="s">
        <v>896</v>
      </c>
      <c r="N163" s="242" t="s">
        <v>241</v>
      </c>
      <c r="O163" s="3" t="s">
        <v>190</v>
      </c>
      <c r="P163" s="3" t="s">
        <v>191</v>
      </c>
      <c r="Q163" s="3" t="s">
        <v>1288</v>
      </c>
      <c r="R163" s="3" t="s">
        <v>1344</v>
      </c>
      <c r="S163" s="120">
        <v>1</v>
      </c>
      <c r="T163" s="3">
        <f t="shared" si="2"/>
        <v>162</v>
      </c>
      <c r="U163" s="3" t="s">
        <v>1398</v>
      </c>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ht="43.2" x14ac:dyDescent="0.3">
      <c r="A164" s="3">
        <v>163</v>
      </c>
      <c r="B164" s="289"/>
      <c r="C164" s="297"/>
      <c r="D164" s="304" t="s">
        <v>1271</v>
      </c>
      <c r="E164" s="256" t="s">
        <v>9</v>
      </c>
      <c r="F164" s="301"/>
      <c r="G164" s="148" t="s">
        <v>451</v>
      </c>
      <c r="H164" s="149">
        <v>1</v>
      </c>
      <c r="I164" s="150" t="s">
        <v>1648</v>
      </c>
      <c r="J164" s="151" t="s">
        <v>238</v>
      </c>
      <c r="K164" s="151" t="s">
        <v>894</v>
      </c>
      <c r="L164" s="150" t="s">
        <v>895</v>
      </c>
      <c r="M164" s="151" t="s">
        <v>896</v>
      </c>
      <c r="N164" s="215" t="s">
        <v>241</v>
      </c>
      <c r="O164" s="3" t="s">
        <v>190</v>
      </c>
      <c r="P164" s="3" t="s">
        <v>191</v>
      </c>
      <c r="Q164" s="3" t="s">
        <v>1341</v>
      </c>
      <c r="R164" s="3"/>
      <c r="S164" s="120" t="s">
        <v>87</v>
      </c>
      <c r="T164" s="3">
        <f t="shared" si="2"/>
        <v>163</v>
      </c>
      <c r="U164" s="3" t="s">
        <v>1399</v>
      </c>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ht="57.6" x14ac:dyDescent="0.3">
      <c r="A165" s="3">
        <v>164</v>
      </c>
      <c r="B165" s="289"/>
      <c r="C165" s="297"/>
      <c r="D165" s="306"/>
      <c r="E165" s="257" t="s">
        <v>9</v>
      </c>
      <c r="F165" s="303"/>
      <c r="G165" s="138" t="s">
        <v>1771</v>
      </c>
      <c r="H165" s="139">
        <v>33</v>
      </c>
      <c r="I165" s="140" t="s">
        <v>372</v>
      </c>
      <c r="J165" s="140" t="s">
        <v>121</v>
      </c>
      <c r="K165" s="140" t="s">
        <v>121</v>
      </c>
      <c r="L165" s="140" t="s">
        <v>121</v>
      </c>
      <c r="M165" s="140" t="s">
        <v>121</v>
      </c>
      <c r="N165" s="216" t="s">
        <v>243</v>
      </c>
      <c r="O165" s="3" t="s">
        <v>190</v>
      </c>
      <c r="P165" s="3" t="s">
        <v>191</v>
      </c>
      <c r="Q165" s="3" t="s">
        <v>1341</v>
      </c>
      <c r="R165" s="3"/>
      <c r="S165" s="120"/>
      <c r="T165" s="3">
        <f t="shared" si="2"/>
        <v>164</v>
      </c>
      <c r="U165" s="3" t="s">
        <v>1399</v>
      </c>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ht="158.4" x14ac:dyDescent="0.3">
      <c r="A166" s="3">
        <v>165</v>
      </c>
      <c r="B166" s="289"/>
      <c r="C166" s="297"/>
      <c r="D166" s="142" t="s">
        <v>1289</v>
      </c>
      <c r="E166" s="254" t="s">
        <v>9</v>
      </c>
      <c r="F166" s="294"/>
      <c r="G166" s="142" t="s">
        <v>436</v>
      </c>
      <c r="H166" s="143">
        <v>15</v>
      </c>
      <c r="I166" s="144" t="s">
        <v>292</v>
      </c>
      <c r="J166" s="144" t="s">
        <v>294</v>
      </c>
      <c r="K166" s="145" t="s">
        <v>1687</v>
      </c>
      <c r="L166" s="145" t="s">
        <v>1688</v>
      </c>
      <c r="M166" s="145" t="s">
        <v>1689</v>
      </c>
      <c r="N166" s="211" t="s">
        <v>1765</v>
      </c>
      <c r="O166" s="3" t="s">
        <v>190</v>
      </c>
      <c r="P166" s="3" t="s">
        <v>191</v>
      </c>
      <c r="Q166" s="3" t="s">
        <v>1289</v>
      </c>
      <c r="R166" s="3"/>
      <c r="S166" s="120">
        <v>15</v>
      </c>
      <c r="T166" s="3">
        <f t="shared" si="2"/>
        <v>165</v>
      </c>
      <c r="U166" s="3" t="s">
        <v>1400</v>
      </c>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ht="43.2" x14ac:dyDescent="0.3">
      <c r="A167" s="3">
        <v>166</v>
      </c>
      <c r="B167" s="289"/>
      <c r="C167" s="297"/>
      <c r="D167" s="304" t="s">
        <v>1270</v>
      </c>
      <c r="E167" s="256" t="s">
        <v>9</v>
      </c>
      <c r="F167" s="301"/>
      <c r="G167" s="148" t="s">
        <v>448</v>
      </c>
      <c r="H167" s="149">
        <v>16</v>
      </c>
      <c r="I167" s="150" t="s">
        <v>236</v>
      </c>
      <c r="J167" s="150" t="s">
        <v>97</v>
      </c>
      <c r="K167" s="151" t="s">
        <v>301</v>
      </c>
      <c r="L167" s="151" t="s">
        <v>301</v>
      </c>
      <c r="M167" s="150" t="s">
        <v>302</v>
      </c>
      <c r="N167" s="225" t="s">
        <v>243</v>
      </c>
      <c r="O167" s="3" t="s">
        <v>190</v>
      </c>
      <c r="P167" s="3" t="s">
        <v>191</v>
      </c>
      <c r="Q167" s="3" t="s">
        <v>1270</v>
      </c>
      <c r="R167" s="3"/>
      <c r="S167" s="120" t="s">
        <v>1468</v>
      </c>
      <c r="T167" s="3">
        <f t="shared" si="2"/>
        <v>166</v>
      </c>
      <c r="U167" s="3" t="s">
        <v>1401</v>
      </c>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ht="57.6" x14ac:dyDescent="0.3">
      <c r="A168" s="3">
        <v>167</v>
      </c>
      <c r="B168" s="289"/>
      <c r="C168" s="297"/>
      <c r="D168" s="305"/>
      <c r="E168" s="6" t="s">
        <v>9</v>
      </c>
      <c r="F168" s="302"/>
      <c r="G168" s="127" t="s">
        <v>449</v>
      </c>
      <c r="H168" s="132">
        <v>17</v>
      </c>
      <c r="I168" s="128" t="s">
        <v>236</v>
      </c>
      <c r="J168" s="129" t="s">
        <v>307</v>
      </c>
      <c r="K168" s="129" t="s">
        <v>308</v>
      </c>
      <c r="L168" s="129" t="s">
        <v>309</v>
      </c>
      <c r="M168" s="129" t="s">
        <v>310</v>
      </c>
      <c r="N168" s="130" t="s">
        <v>243</v>
      </c>
      <c r="O168" s="3" t="s">
        <v>190</v>
      </c>
      <c r="P168" s="3" t="s">
        <v>191</v>
      </c>
      <c r="Q168" s="3" t="s">
        <v>1270</v>
      </c>
      <c r="R168" s="3"/>
      <c r="S168" s="120"/>
      <c r="T168" s="3">
        <f t="shared" si="2"/>
        <v>167</v>
      </c>
      <c r="U168" s="3" t="s">
        <v>1401</v>
      </c>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ht="28.8" x14ac:dyDescent="0.3">
      <c r="A169" s="3">
        <v>168</v>
      </c>
      <c r="B169" s="289"/>
      <c r="C169" s="297"/>
      <c r="D169" s="306"/>
      <c r="E169" s="257" t="s">
        <v>9</v>
      </c>
      <c r="F169" s="303"/>
      <c r="G169" s="138" t="s">
        <v>450</v>
      </c>
      <c r="H169" s="139">
        <v>18</v>
      </c>
      <c r="I169" s="140" t="s">
        <v>236</v>
      </c>
      <c r="J169" s="141" t="s">
        <v>313</v>
      </c>
      <c r="K169" s="141" t="s">
        <v>307</v>
      </c>
      <c r="L169" s="141" t="s">
        <v>308</v>
      </c>
      <c r="M169" s="141" t="s">
        <v>309</v>
      </c>
      <c r="N169" s="216" t="s">
        <v>243</v>
      </c>
      <c r="O169" s="3" t="s">
        <v>190</v>
      </c>
      <c r="P169" s="3" t="s">
        <v>191</v>
      </c>
      <c r="Q169" s="3" t="s">
        <v>1270</v>
      </c>
      <c r="R169" s="3"/>
      <c r="S169" s="120"/>
      <c r="T169" s="3">
        <f t="shared" si="2"/>
        <v>168</v>
      </c>
      <c r="U169" s="3" t="s">
        <v>1401</v>
      </c>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ht="43.8" thickBot="1" x14ac:dyDescent="0.35">
      <c r="A170" s="3">
        <v>169</v>
      </c>
      <c r="B170" s="290"/>
      <c r="C170" s="341"/>
      <c r="D170" s="227" t="s">
        <v>1287</v>
      </c>
      <c r="E170" s="261" t="s">
        <v>9</v>
      </c>
      <c r="F170" s="324"/>
      <c r="G170" s="227" t="s">
        <v>443</v>
      </c>
      <c r="H170" s="229">
        <v>32</v>
      </c>
      <c r="I170" s="230" t="s">
        <v>372</v>
      </c>
      <c r="J170" s="230" t="s">
        <v>243</v>
      </c>
      <c r="K170" s="230" t="s">
        <v>243</v>
      </c>
      <c r="L170" s="230" t="s">
        <v>22</v>
      </c>
      <c r="M170" s="230" t="s">
        <v>22</v>
      </c>
      <c r="N170" s="233" t="s">
        <v>243</v>
      </c>
      <c r="O170" s="3" t="s">
        <v>190</v>
      </c>
      <c r="P170" s="3" t="s">
        <v>191</v>
      </c>
      <c r="Q170" s="3" t="s">
        <v>1392</v>
      </c>
      <c r="R170" s="3"/>
      <c r="S170" s="120">
        <v>32</v>
      </c>
      <c r="T170" s="3">
        <f t="shared" si="2"/>
        <v>169</v>
      </c>
      <c r="U170" s="3" t="s">
        <v>1402</v>
      </c>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ht="30" thickTop="1" thickBot="1" x14ac:dyDescent="0.35">
      <c r="A171" s="3">
        <v>170</v>
      </c>
      <c r="B171" s="288" t="s">
        <v>991</v>
      </c>
      <c r="C171" s="182" t="s">
        <v>1290</v>
      </c>
      <c r="D171" s="184" t="s">
        <v>976</v>
      </c>
      <c r="E171" s="249" t="s">
        <v>9</v>
      </c>
      <c r="F171" s="322"/>
      <c r="G171" s="184" t="s">
        <v>959</v>
      </c>
      <c r="H171" s="185">
        <v>40</v>
      </c>
      <c r="I171" s="186" t="s">
        <v>11</v>
      </c>
      <c r="J171" s="186" t="s">
        <v>26</v>
      </c>
      <c r="K171" s="186" t="s">
        <v>26</v>
      </c>
      <c r="L171" s="186" t="s">
        <v>26</v>
      </c>
      <c r="M171" s="186" t="s">
        <v>26</v>
      </c>
      <c r="N171" s="208" t="s">
        <v>243</v>
      </c>
      <c r="O171" s="3" t="s">
        <v>1119</v>
      </c>
      <c r="P171" s="3" t="s">
        <v>1403</v>
      </c>
      <c r="Q171" s="3" t="s">
        <v>1068</v>
      </c>
      <c r="R171" s="3"/>
      <c r="S171" s="120">
        <v>40</v>
      </c>
      <c r="T171" s="3">
        <f t="shared" si="2"/>
        <v>170</v>
      </c>
      <c r="U171" s="3" t="s">
        <v>1404</v>
      </c>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ht="43.2" x14ac:dyDescent="0.3">
      <c r="A172" s="3">
        <v>171</v>
      </c>
      <c r="B172" s="289"/>
      <c r="C172" s="296" t="s">
        <v>1291</v>
      </c>
      <c r="D172" s="332" t="s">
        <v>1271</v>
      </c>
      <c r="E172" s="263" t="s">
        <v>9</v>
      </c>
      <c r="F172" s="342"/>
      <c r="G172" s="167" t="s">
        <v>451</v>
      </c>
      <c r="H172" s="168">
        <v>1</v>
      </c>
      <c r="I172" s="169" t="s">
        <v>1648</v>
      </c>
      <c r="J172" s="170" t="s">
        <v>238</v>
      </c>
      <c r="K172" s="170" t="s">
        <v>894</v>
      </c>
      <c r="L172" s="169" t="s">
        <v>895</v>
      </c>
      <c r="M172" s="170" t="s">
        <v>896</v>
      </c>
      <c r="N172" s="244" t="s">
        <v>241</v>
      </c>
      <c r="O172" s="3" t="s">
        <v>1119</v>
      </c>
      <c r="P172" s="3" t="s">
        <v>1291</v>
      </c>
      <c r="Q172" s="3" t="s">
        <v>1341</v>
      </c>
      <c r="R172" s="3"/>
      <c r="S172" s="120" t="s">
        <v>87</v>
      </c>
      <c r="T172" s="3">
        <f t="shared" si="2"/>
        <v>171</v>
      </c>
      <c r="U172" s="3" t="s">
        <v>1405</v>
      </c>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ht="57.6" x14ac:dyDescent="0.3">
      <c r="A173" s="3">
        <v>172</v>
      </c>
      <c r="B173" s="289"/>
      <c r="C173" s="297"/>
      <c r="D173" s="306"/>
      <c r="E173" s="257" t="s">
        <v>9</v>
      </c>
      <c r="F173" s="303"/>
      <c r="G173" s="138" t="s">
        <v>1771</v>
      </c>
      <c r="H173" s="139">
        <v>33</v>
      </c>
      <c r="I173" s="140" t="s">
        <v>372</v>
      </c>
      <c r="J173" s="140" t="s">
        <v>121</v>
      </c>
      <c r="K173" s="140" t="s">
        <v>121</v>
      </c>
      <c r="L173" s="140" t="s">
        <v>121</v>
      </c>
      <c r="M173" s="140" t="s">
        <v>121</v>
      </c>
      <c r="N173" s="216" t="s">
        <v>243</v>
      </c>
      <c r="O173" s="3" t="s">
        <v>1119</v>
      </c>
      <c r="P173" s="3" t="s">
        <v>1291</v>
      </c>
      <c r="Q173" s="3" t="s">
        <v>1341</v>
      </c>
      <c r="R173" s="3"/>
      <c r="S173" s="120"/>
      <c r="T173" s="3">
        <f t="shared" si="2"/>
        <v>172</v>
      </c>
      <c r="U173" s="3" t="s">
        <v>1405</v>
      </c>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ht="72" x14ac:dyDescent="0.3">
      <c r="A174" s="3">
        <v>173</v>
      </c>
      <c r="B174" s="289"/>
      <c r="C174" s="297"/>
      <c r="D174" s="304" t="s">
        <v>1270</v>
      </c>
      <c r="E174" s="256" t="s">
        <v>9</v>
      </c>
      <c r="F174" s="301"/>
      <c r="G174" s="148" t="s">
        <v>442</v>
      </c>
      <c r="H174" s="149">
        <v>19</v>
      </c>
      <c r="I174" s="150" t="s">
        <v>236</v>
      </c>
      <c r="J174" s="150" t="s">
        <v>97</v>
      </c>
      <c r="K174" s="150" t="s">
        <v>97</v>
      </c>
      <c r="L174" s="151" t="s">
        <v>316</v>
      </c>
      <c r="M174" s="151" t="s">
        <v>915</v>
      </c>
      <c r="N174" s="225" t="s">
        <v>243</v>
      </c>
      <c r="O174" s="3" t="s">
        <v>1119</v>
      </c>
      <c r="P174" s="3" t="s">
        <v>1291</v>
      </c>
      <c r="Q174" s="3" t="s">
        <v>1270</v>
      </c>
      <c r="R174" s="3"/>
      <c r="S174" s="120" t="s">
        <v>86</v>
      </c>
      <c r="T174" s="3">
        <f t="shared" si="2"/>
        <v>173</v>
      </c>
      <c r="U174" s="3" t="s">
        <v>1406</v>
      </c>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ht="57.6" x14ac:dyDescent="0.3">
      <c r="A175" s="3">
        <v>174</v>
      </c>
      <c r="B175" s="289"/>
      <c r="C175" s="297"/>
      <c r="D175" s="306"/>
      <c r="E175" s="257" t="s">
        <v>9</v>
      </c>
      <c r="F175" s="303"/>
      <c r="G175" s="138" t="s">
        <v>1771</v>
      </c>
      <c r="H175" s="139">
        <v>33</v>
      </c>
      <c r="I175" s="140" t="s">
        <v>372</v>
      </c>
      <c r="J175" s="140" t="s">
        <v>121</v>
      </c>
      <c r="K175" s="140" t="s">
        <v>121</v>
      </c>
      <c r="L175" s="140" t="s">
        <v>121</v>
      </c>
      <c r="M175" s="140" t="s">
        <v>121</v>
      </c>
      <c r="N175" s="216" t="s">
        <v>243</v>
      </c>
      <c r="O175" s="3" t="s">
        <v>1119</v>
      </c>
      <c r="P175" s="3" t="s">
        <v>1291</v>
      </c>
      <c r="Q175" s="3" t="s">
        <v>1270</v>
      </c>
      <c r="R175" s="3"/>
      <c r="S175" s="120"/>
      <c r="T175" s="3">
        <f t="shared" si="2"/>
        <v>174</v>
      </c>
      <c r="U175" s="3" t="s">
        <v>1406</v>
      </c>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ht="43.8" thickBot="1" x14ac:dyDescent="0.35">
      <c r="A176" s="3">
        <v>175</v>
      </c>
      <c r="B176" s="290"/>
      <c r="C176" s="341"/>
      <c r="D176" s="227" t="s">
        <v>1287</v>
      </c>
      <c r="E176" s="261" t="s">
        <v>9</v>
      </c>
      <c r="F176" s="324"/>
      <c r="G176" s="227" t="s">
        <v>443</v>
      </c>
      <c r="H176" s="229">
        <v>32</v>
      </c>
      <c r="I176" s="230" t="s">
        <v>372</v>
      </c>
      <c r="J176" s="230" t="s">
        <v>243</v>
      </c>
      <c r="K176" s="230" t="s">
        <v>243</v>
      </c>
      <c r="L176" s="230" t="s">
        <v>22</v>
      </c>
      <c r="M176" s="230" t="s">
        <v>22</v>
      </c>
      <c r="N176" s="233" t="s">
        <v>243</v>
      </c>
      <c r="O176" s="3" t="s">
        <v>1119</v>
      </c>
      <c r="P176" s="3" t="s">
        <v>1291</v>
      </c>
      <c r="Q176" s="3" t="s">
        <v>1392</v>
      </c>
      <c r="R176" s="3"/>
      <c r="S176" s="120">
        <v>32</v>
      </c>
      <c r="T176" s="3">
        <f t="shared" si="2"/>
        <v>175</v>
      </c>
      <c r="U176" s="3" t="s">
        <v>1407</v>
      </c>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ht="58.8" thickTop="1" thickBot="1" x14ac:dyDescent="0.35">
      <c r="A177" s="3">
        <v>176</v>
      </c>
      <c r="B177" s="288" t="s">
        <v>1031</v>
      </c>
      <c r="C177" s="182" t="s">
        <v>31</v>
      </c>
      <c r="D177" s="183" t="s">
        <v>9</v>
      </c>
      <c r="E177" s="249" t="s">
        <v>9</v>
      </c>
      <c r="F177" s="322"/>
      <c r="G177" s="184" t="s">
        <v>461</v>
      </c>
      <c r="H177" s="185">
        <v>3</v>
      </c>
      <c r="I177" s="186" t="s">
        <v>236</v>
      </c>
      <c r="J177" s="186" t="s">
        <v>94</v>
      </c>
      <c r="K177" s="186" t="s">
        <v>94</v>
      </c>
      <c r="L177" s="186" t="s">
        <v>95</v>
      </c>
      <c r="M177" s="186" t="s">
        <v>18</v>
      </c>
      <c r="N177" s="208" t="s">
        <v>243</v>
      </c>
      <c r="O177" s="3" t="s">
        <v>1031</v>
      </c>
      <c r="P177" s="3" t="s">
        <v>82</v>
      </c>
      <c r="Q177" s="3"/>
      <c r="R177" s="3"/>
      <c r="S177" s="120">
        <v>3</v>
      </c>
      <c r="T177" s="3">
        <f t="shared" si="2"/>
        <v>176</v>
      </c>
      <c r="U177" s="3" t="s">
        <v>1120</v>
      </c>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ht="43.8" thickBot="1" x14ac:dyDescent="0.35">
      <c r="A178" s="3">
        <v>177</v>
      </c>
      <c r="B178" s="290"/>
      <c r="C178" s="188" t="s">
        <v>176</v>
      </c>
      <c r="D178" s="189" t="s">
        <v>9</v>
      </c>
      <c r="E178" s="251" t="s">
        <v>9</v>
      </c>
      <c r="F178" s="318"/>
      <c r="G178" s="190" t="s">
        <v>440</v>
      </c>
      <c r="H178" s="191">
        <v>5</v>
      </c>
      <c r="I178" s="192" t="s">
        <v>899</v>
      </c>
      <c r="J178" s="192" t="s">
        <v>19</v>
      </c>
      <c r="K178" s="192" t="s">
        <v>19</v>
      </c>
      <c r="L178" s="192" t="s">
        <v>19</v>
      </c>
      <c r="M178" s="193" t="s">
        <v>901</v>
      </c>
      <c r="N178" s="218" t="s">
        <v>243</v>
      </c>
      <c r="O178" s="3" t="s">
        <v>1031</v>
      </c>
      <c r="P178" s="3" t="s">
        <v>176</v>
      </c>
      <c r="Q178" s="3"/>
      <c r="R178" s="3"/>
      <c r="S178" s="120">
        <v>5</v>
      </c>
      <c r="T178" s="3">
        <f t="shared" si="2"/>
        <v>177</v>
      </c>
      <c r="U178" s="3" t="s">
        <v>1121</v>
      </c>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ht="58.8" thickTop="1" thickBot="1" x14ac:dyDescent="0.35">
      <c r="A179" s="3">
        <v>178</v>
      </c>
      <c r="B179" s="288" t="s">
        <v>1032</v>
      </c>
      <c r="C179" s="182" t="s">
        <v>31</v>
      </c>
      <c r="D179" s="183" t="s">
        <v>9</v>
      </c>
      <c r="E179" s="249" t="s">
        <v>9</v>
      </c>
      <c r="F179" s="322"/>
      <c r="G179" s="184" t="s">
        <v>461</v>
      </c>
      <c r="H179" s="185">
        <v>3</v>
      </c>
      <c r="I179" s="186" t="s">
        <v>236</v>
      </c>
      <c r="J179" s="186" t="s">
        <v>94</v>
      </c>
      <c r="K179" s="186" t="s">
        <v>94</v>
      </c>
      <c r="L179" s="186" t="s">
        <v>95</v>
      </c>
      <c r="M179" s="186" t="s">
        <v>18</v>
      </c>
      <c r="N179" s="208" t="s">
        <v>243</v>
      </c>
      <c r="O179" s="3" t="s">
        <v>1032</v>
      </c>
      <c r="P179" s="3" t="s">
        <v>82</v>
      </c>
      <c r="Q179" s="3"/>
      <c r="R179" s="3"/>
      <c r="S179" s="120">
        <v>3</v>
      </c>
      <c r="T179" s="3">
        <f t="shared" si="2"/>
        <v>178</v>
      </c>
      <c r="U179" s="3" t="s">
        <v>1122</v>
      </c>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ht="87" thickBot="1" x14ac:dyDescent="0.35">
      <c r="A180" s="3">
        <v>179</v>
      </c>
      <c r="B180" s="289"/>
      <c r="C180" s="160" t="s">
        <v>177</v>
      </c>
      <c r="D180" s="156" t="s">
        <v>9</v>
      </c>
      <c r="E180" s="250" t="s">
        <v>9</v>
      </c>
      <c r="F180" s="292"/>
      <c r="G180" s="157" t="s">
        <v>456</v>
      </c>
      <c r="H180" s="158">
        <v>2</v>
      </c>
      <c r="I180" s="159" t="s">
        <v>897</v>
      </c>
      <c r="J180" s="159" t="s">
        <v>248</v>
      </c>
      <c r="K180" s="159" t="s">
        <v>94</v>
      </c>
      <c r="L180" s="155" t="s">
        <v>898</v>
      </c>
      <c r="M180" s="155" t="s">
        <v>898</v>
      </c>
      <c r="N180" s="209" t="s">
        <v>243</v>
      </c>
      <c r="O180" s="3" t="s">
        <v>1032</v>
      </c>
      <c r="P180" s="3" t="s">
        <v>177</v>
      </c>
      <c r="Q180" s="3"/>
      <c r="R180" s="3"/>
      <c r="S180" s="120">
        <v>2</v>
      </c>
      <c r="T180" s="3">
        <f t="shared" si="2"/>
        <v>179</v>
      </c>
      <c r="U180" s="3" t="s">
        <v>1123</v>
      </c>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ht="87" thickBot="1" x14ac:dyDescent="0.35">
      <c r="A181" s="3">
        <v>180</v>
      </c>
      <c r="B181" s="290"/>
      <c r="C181" s="188" t="s">
        <v>178</v>
      </c>
      <c r="D181" s="189" t="s">
        <v>9</v>
      </c>
      <c r="E181" s="251" t="s">
        <v>9</v>
      </c>
      <c r="F181" s="318"/>
      <c r="G181" s="190" t="s">
        <v>456</v>
      </c>
      <c r="H181" s="191">
        <v>2</v>
      </c>
      <c r="I181" s="192" t="s">
        <v>897</v>
      </c>
      <c r="J181" s="192" t="s">
        <v>248</v>
      </c>
      <c r="K181" s="192" t="s">
        <v>94</v>
      </c>
      <c r="L181" s="193" t="s">
        <v>898</v>
      </c>
      <c r="M181" s="193" t="s">
        <v>898</v>
      </c>
      <c r="N181" s="218" t="s">
        <v>243</v>
      </c>
      <c r="O181" s="3" t="s">
        <v>1032</v>
      </c>
      <c r="P181" s="3" t="s">
        <v>192</v>
      </c>
      <c r="Q181" s="3"/>
      <c r="R181" s="3"/>
      <c r="S181" s="120">
        <v>2</v>
      </c>
      <c r="T181" s="3">
        <f t="shared" si="2"/>
        <v>180</v>
      </c>
      <c r="U181" s="3" t="s">
        <v>1124</v>
      </c>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ht="43.8" thickTop="1" x14ac:dyDescent="0.3">
      <c r="A182" s="3">
        <v>181</v>
      </c>
      <c r="B182" s="288" t="s">
        <v>1028</v>
      </c>
      <c r="C182" s="311" t="s">
        <v>1492</v>
      </c>
      <c r="D182" s="329" t="s">
        <v>1271</v>
      </c>
      <c r="E182" s="259" t="s">
        <v>9</v>
      </c>
      <c r="F182" s="321"/>
      <c r="G182" s="197" t="s">
        <v>451</v>
      </c>
      <c r="H182" s="198">
        <v>1</v>
      </c>
      <c r="I182" s="199" t="s">
        <v>1648</v>
      </c>
      <c r="J182" s="200" t="s">
        <v>238</v>
      </c>
      <c r="K182" s="200" t="s">
        <v>894</v>
      </c>
      <c r="L182" s="199" t="s">
        <v>895</v>
      </c>
      <c r="M182" s="200" t="s">
        <v>896</v>
      </c>
      <c r="N182" s="226" t="s">
        <v>241</v>
      </c>
      <c r="O182" s="3" t="s">
        <v>1112</v>
      </c>
      <c r="P182" s="3" t="s">
        <v>1494</v>
      </c>
      <c r="Q182" s="3" t="s">
        <v>1341</v>
      </c>
      <c r="R182" s="3"/>
      <c r="S182" s="120" t="s">
        <v>87</v>
      </c>
      <c r="T182" s="3">
        <f t="shared" si="2"/>
        <v>181</v>
      </c>
      <c r="U182" s="3" t="s">
        <v>1495</v>
      </c>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ht="57.6" x14ac:dyDescent="0.3">
      <c r="A183" s="3">
        <v>182</v>
      </c>
      <c r="B183" s="289"/>
      <c r="C183" s="297"/>
      <c r="D183" s="306"/>
      <c r="E183" s="257" t="s">
        <v>9</v>
      </c>
      <c r="F183" s="303"/>
      <c r="G183" s="138" t="s">
        <v>1771</v>
      </c>
      <c r="H183" s="139">
        <v>33</v>
      </c>
      <c r="I183" s="140" t="s">
        <v>372</v>
      </c>
      <c r="J183" s="140" t="s">
        <v>121</v>
      </c>
      <c r="K183" s="140" t="s">
        <v>121</v>
      </c>
      <c r="L183" s="140" t="s">
        <v>121</v>
      </c>
      <c r="M183" s="140" t="s">
        <v>121</v>
      </c>
      <c r="N183" s="216" t="s">
        <v>243</v>
      </c>
      <c r="O183" s="3" t="s">
        <v>1112</v>
      </c>
      <c r="P183" s="3" t="s">
        <v>1494</v>
      </c>
      <c r="Q183" s="3" t="s">
        <v>1341</v>
      </c>
      <c r="R183" s="3"/>
      <c r="S183" s="120"/>
      <c r="T183" s="3">
        <f t="shared" si="2"/>
        <v>182</v>
      </c>
      <c r="U183" s="3" t="s">
        <v>1495</v>
      </c>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ht="72" x14ac:dyDescent="0.3">
      <c r="A184" s="3">
        <v>183</v>
      </c>
      <c r="B184" s="289"/>
      <c r="C184" s="297"/>
      <c r="D184" s="304" t="s">
        <v>1270</v>
      </c>
      <c r="E184" s="256" t="s">
        <v>9</v>
      </c>
      <c r="F184" s="301"/>
      <c r="G184" s="148" t="s">
        <v>442</v>
      </c>
      <c r="H184" s="149">
        <v>19</v>
      </c>
      <c r="I184" s="150" t="s">
        <v>236</v>
      </c>
      <c r="J184" s="150" t="s">
        <v>97</v>
      </c>
      <c r="K184" s="150" t="s">
        <v>97</v>
      </c>
      <c r="L184" s="151" t="s">
        <v>316</v>
      </c>
      <c r="M184" s="151" t="s">
        <v>915</v>
      </c>
      <c r="N184" s="225" t="s">
        <v>243</v>
      </c>
      <c r="O184" s="3" t="s">
        <v>1112</v>
      </c>
      <c r="P184" s="3" t="s">
        <v>1494</v>
      </c>
      <c r="Q184" s="3" t="s">
        <v>1270</v>
      </c>
      <c r="R184" s="3"/>
      <c r="S184" s="120" t="s">
        <v>86</v>
      </c>
      <c r="T184" s="3">
        <f t="shared" si="2"/>
        <v>183</v>
      </c>
      <c r="U184" s="3" t="s">
        <v>1496</v>
      </c>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ht="57.6" x14ac:dyDescent="0.3">
      <c r="A185" s="3">
        <v>184</v>
      </c>
      <c r="B185" s="289"/>
      <c r="C185" s="297"/>
      <c r="D185" s="306"/>
      <c r="E185" s="257" t="s">
        <v>9</v>
      </c>
      <c r="F185" s="303"/>
      <c r="G185" s="138" t="s">
        <v>1771</v>
      </c>
      <c r="H185" s="139">
        <v>33</v>
      </c>
      <c r="I185" s="140" t="s">
        <v>372</v>
      </c>
      <c r="J185" s="140" t="s">
        <v>121</v>
      </c>
      <c r="K185" s="140" t="s">
        <v>121</v>
      </c>
      <c r="L185" s="140" t="s">
        <v>121</v>
      </c>
      <c r="M185" s="140" t="s">
        <v>121</v>
      </c>
      <c r="N185" s="216" t="s">
        <v>243</v>
      </c>
      <c r="O185" s="3" t="s">
        <v>1112</v>
      </c>
      <c r="P185" s="3" t="s">
        <v>1494</v>
      </c>
      <c r="Q185" s="3" t="s">
        <v>1270</v>
      </c>
      <c r="R185" s="3"/>
      <c r="S185" s="120"/>
      <c r="T185" s="3">
        <f t="shared" si="2"/>
        <v>184</v>
      </c>
      <c r="U185" s="3" t="s">
        <v>1496</v>
      </c>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ht="43.2" x14ac:dyDescent="0.3">
      <c r="A186" s="3">
        <v>185</v>
      </c>
      <c r="B186" s="289"/>
      <c r="C186" s="297"/>
      <c r="D186" s="142" t="s">
        <v>1287</v>
      </c>
      <c r="E186" s="254" t="s">
        <v>9</v>
      </c>
      <c r="F186" s="294"/>
      <c r="G186" s="142" t="s">
        <v>443</v>
      </c>
      <c r="H186" s="143">
        <v>32</v>
      </c>
      <c r="I186" s="144" t="s">
        <v>372</v>
      </c>
      <c r="J186" s="144" t="s">
        <v>243</v>
      </c>
      <c r="K186" s="144" t="s">
        <v>243</v>
      </c>
      <c r="L186" s="144" t="s">
        <v>22</v>
      </c>
      <c r="M186" s="144" t="s">
        <v>22</v>
      </c>
      <c r="N186" s="214" t="s">
        <v>243</v>
      </c>
      <c r="O186" s="3" t="s">
        <v>1112</v>
      </c>
      <c r="P186" s="3" t="s">
        <v>1494</v>
      </c>
      <c r="Q186" s="3" t="s">
        <v>1392</v>
      </c>
      <c r="R186" s="3"/>
      <c r="S186" s="120">
        <v>32</v>
      </c>
      <c r="T186" s="3">
        <f t="shared" si="2"/>
        <v>185</v>
      </c>
      <c r="U186" s="3" t="s">
        <v>1497</v>
      </c>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ht="28.8" x14ac:dyDescent="0.3">
      <c r="A187" s="3">
        <v>186</v>
      </c>
      <c r="B187" s="289"/>
      <c r="C187" s="297"/>
      <c r="D187" s="142" t="s">
        <v>1205</v>
      </c>
      <c r="E187" s="146" t="s">
        <v>956</v>
      </c>
      <c r="F187" s="145" t="s">
        <v>106</v>
      </c>
      <c r="G187" s="142" t="s">
        <v>959</v>
      </c>
      <c r="H187" s="143">
        <v>40</v>
      </c>
      <c r="I187" s="144" t="s">
        <v>11</v>
      </c>
      <c r="J187" s="144" t="s">
        <v>26</v>
      </c>
      <c r="K187" s="144" t="s">
        <v>26</v>
      </c>
      <c r="L187" s="144" t="s">
        <v>26</v>
      </c>
      <c r="M187" s="144" t="s">
        <v>26</v>
      </c>
      <c r="N187" s="214" t="s">
        <v>243</v>
      </c>
      <c r="O187" s="3" t="s">
        <v>1112</v>
      </c>
      <c r="P187" s="3" t="s">
        <v>1494</v>
      </c>
      <c r="Q187" s="3" t="s">
        <v>1205</v>
      </c>
      <c r="R187" s="3" t="s">
        <v>963</v>
      </c>
      <c r="S187" s="120">
        <v>40</v>
      </c>
      <c r="T187" s="3">
        <f t="shared" si="2"/>
        <v>186</v>
      </c>
      <c r="U187" s="3" t="s">
        <v>1498</v>
      </c>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ht="187.2" x14ac:dyDescent="0.3">
      <c r="A188" s="3">
        <v>187</v>
      </c>
      <c r="B188" s="289"/>
      <c r="C188" s="297"/>
      <c r="D188" s="142" t="s">
        <v>42</v>
      </c>
      <c r="E188" s="254" t="s">
        <v>9</v>
      </c>
      <c r="F188" s="323"/>
      <c r="G188" s="142" t="s">
        <v>1766</v>
      </c>
      <c r="H188" s="143">
        <v>38</v>
      </c>
      <c r="I188" s="144" t="s">
        <v>1706</v>
      </c>
      <c r="J188" s="145" t="s">
        <v>465</v>
      </c>
      <c r="K188" s="145" t="s">
        <v>465</v>
      </c>
      <c r="L188" s="145" t="s">
        <v>466</v>
      </c>
      <c r="M188" s="145" t="s">
        <v>466</v>
      </c>
      <c r="N188" s="211" t="s">
        <v>396</v>
      </c>
      <c r="O188" s="3" t="s">
        <v>1112</v>
      </c>
      <c r="P188" s="3" t="s">
        <v>1494</v>
      </c>
      <c r="Q188" s="3" t="s">
        <v>42</v>
      </c>
      <c r="R188" s="3"/>
      <c r="S188" s="120">
        <v>38</v>
      </c>
      <c r="T188" s="3">
        <f t="shared" si="2"/>
        <v>187</v>
      </c>
      <c r="U188" s="3" t="s">
        <v>1499</v>
      </c>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ht="86.4" x14ac:dyDescent="0.3">
      <c r="A189" s="3">
        <v>188</v>
      </c>
      <c r="B189" s="289"/>
      <c r="C189" s="297"/>
      <c r="D189" s="142" t="s">
        <v>37</v>
      </c>
      <c r="E189" s="146" t="s">
        <v>1259</v>
      </c>
      <c r="F189" s="294"/>
      <c r="G189" s="142" t="s">
        <v>441</v>
      </c>
      <c r="H189" s="143">
        <v>13</v>
      </c>
      <c r="I189" s="144" t="s">
        <v>1653</v>
      </c>
      <c r="J189" s="144">
        <v>0</v>
      </c>
      <c r="K189" s="144">
        <v>0</v>
      </c>
      <c r="L189" s="145" t="s">
        <v>1769</v>
      </c>
      <c r="M189" s="145" t="s">
        <v>1769</v>
      </c>
      <c r="N189" s="214" t="s">
        <v>282</v>
      </c>
      <c r="O189" s="3" t="s">
        <v>1112</v>
      </c>
      <c r="P189" s="3" t="s">
        <v>1494</v>
      </c>
      <c r="Q189" s="3" t="s">
        <v>75</v>
      </c>
      <c r="R189" s="3" t="s">
        <v>1320</v>
      </c>
      <c r="S189" s="120">
        <v>13</v>
      </c>
      <c r="T189" s="3">
        <f t="shared" si="2"/>
        <v>188</v>
      </c>
      <c r="U189" s="3" t="s">
        <v>1500</v>
      </c>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ht="86.4" x14ac:dyDescent="0.3">
      <c r="A190" s="3">
        <v>189</v>
      </c>
      <c r="B190" s="289"/>
      <c r="C190" s="297"/>
      <c r="D190" s="142" t="s">
        <v>38</v>
      </c>
      <c r="E190" s="254" t="s">
        <v>9</v>
      </c>
      <c r="F190" s="294"/>
      <c r="G190" s="142" t="s">
        <v>441</v>
      </c>
      <c r="H190" s="143">
        <v>13</v>
      </c>
      <c r="I190" s="144" t="s">
        <v>1653</v>
      </c>
      <c r="J190" s="144">
        <v>0</v>
      </c>
      <c r="K190" s="144">
        <v>0</v>
      </c>
      <c r="L190" s="145" t="s">
        <v>1769</v>
      </c>
      <c r="M190" s="145" t="s">
        <v>1769</v>
      </c>
      <c r="N190" s="214" t="s">
        <v>282</v>
      </c>
      <c r="O190" s="3" t="s">
        <v>1112</v>
      </c>
      <c r="P190" s="3" t="s">
        <v>1494</v>
      </c>
      <c r="Q190" s="3" t="s">
        <v>77</v>
      </c>
      <c r="R190" s="3"/>
      <c r="S190" s="120">
        <v>13</v>
      </c>
      <c r="T190" s="3">
        <f t="shared" si="2"/>
        <v>189</v>
      </c>
      <c r="U190" s="3" t="s">
        <v>1501</v>
      </c>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ht="101.4" thickBot="1" x14ac:dyDescent="0.35">
      <c r="A191" s="3">
        <v>190</v>
      </c>
      <c r="B191" s="290"/>
      <c r="C191" s="341"/>
      <c r="D191" s="227" t="s">
        <v>29</v>
      </c>
      <c r="E191" s="261" t="s">
        <v>9</v>
      </c>
      <c r="F191" s="245" t="s">
        <v>1033</v>
      </c>
      <c r="G191" s="246"/>
      <c r="H191" s="229"/>
      <c r="I191" s="230"/>
      <c r="J191" s="230"/>
      <c r="K191" s="230"/>
      <c r="L191" s="230"/>
      <c r="M191" s="230"/>
      <c r="N191" s="233"/>
      <c r="O191" s="3" t="s">
        <v>1112</v>
      </c>
      <c r="P191" s="3" t="s">
        <v>1494</v>
      </c>
      <c r="Q191" s="3" t="s">
        <v>72</v>
      </c>
      <c r="R191" s="3"/>
      <c r="S191" s="120"/>
      <c r="T191" s="3">
        <f t="shared" si="2"/>
        <v>190</v>
      </c>
      <c r="U191" s="3" t="s">
        <v>1502</v>
      </c>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ht="30" thickTop="1" thickBot="1" x14ac:dyDescent="0.35">
      <c r="A192" s="3">
        <v>191</v>
      </c>
      <c r="B192" s="288" t="s">
        <v>152</v>
      </c>
      <c r="C192" s="182" t="s">
        <v>992</v>
      </c>
      <c r="D192" s="184" t="s">
        <v>976</v>
      </c>
      <c r="E192" s="249" t="s">
        <v>9</v>
      </c>
      <c r="F192" s="291" t="s">
        <v>106</v>
      </c>
      <c r="G192" s="184" t="s">
        <v>959</v>
      </c>
      <c r="H192" s="185">
        <v>40</v>
      </c>
      <c r="I192" s="186" t="s">
        <v>11</v>
      </c>
      <c r="J192" s="186" t="s">
        <v>26</v>
      </c>
      <c r="K192" s="186" t="s">
        <v>26</v>
      </c>
      <c r="L192" s="186" t="s">
        <v>26</v>
      </c>
      <c r="M192" s="186" t="s">
        <v>26</v>
      </c>
      <c r="N192" s="208" t="s">
        <v>243</v>
      </c>
      <c r="O192" s="3" t="s">
        <v>152</v>
      </c>
      <c r="P192" s="3" t="s">
        <v>1125</v>
      </c>
      <c r="Q192" s="3" t="s">
        <v>1068</v>
      </c>
      <c r="R192" s="3"/>
      <c r="S192" s="120">
        <v>40</v>
      </c>
      <c r="T192" s="3">
        <f t="shared" si="2"/>
        <v>191</v>
      </c>
      <c r="U192" s="3" t="s">
        <v>1126</v>
      </c>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ht="58.2" thickBot="1" x14ac:dyDescent="0.35">
      <c r="A193" s="3">
        <v>192</v>
      </c>
      <c r="B193" s="289"/>
      <c r="C193" s="160" t="s">
        <v>31</v>
      </c>
      <c r="D193" s="156" t="s">
        <v>9</v>
      </c>
      <c r="E193" s="250" t="s">
        <v>9</v>
      </c>
      <c r="F193" s="292"/>
      <c r="G193" s="157" t="s">
        <v>461</v>
      </c>
      <c r="H193" s="158">
        <v>3</v>
      </c>
      <c r="I193" s="159" t="s">
        <v>236</v>
      </c>
      <c r="J193" s="159" t="s">
        <v>94</v>
      </c>
      <c r="K193" s="159" t="s">
        <v>94</v>
      </c>
      <c r="L193" s="159" t="s">
        <v>95</v>
      </c>
      <c r="M193" s="159" t="s">
        <v>18</v>
      </c>
      <c r="N193" s="209" t="s">
        <v>243</v>
      </c>
      <c r="O193" s="3" t="s">
        <v>152</v>
      </c>
      <c r="P193" s="3" t="s">
        <v>82</v>
      </c>
      <c r="Q193" s="3"/>
      <c r="R193" s="3"/>
      <c r="S193" s="120">
        <v>3</v>
      </c>
      <c r="T193" s="3">
        <f t="shared" si="2"/>
        <v>192</v>
      </c>
      <c r="U193" s="3" t="s">
        <v>830</v>
      </c>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ht="173.4" thickBot="1" x14ac:dyDescent="0.35">
      <c r="A194" s="3">
        <v>193</v>
      </c>
      <c r="B194" s="289"/>
      <c r="C194" s="160" t="s">
        <v>1190</v>
      </c>
      <c r="D194" s="156" t="s">
        <v>9</v>
      </c>
      <c r="E194" s="250" t="s">
        <v>9</v>
      </c>
      <c r="F194" s="299"/>
      <c r="G194" s="157" t="s">
        <v>967</v>
      </c>
      <c r="H194" s="158">
        <v>11</v>
      </c>
      <c r="I194" s="159" t="s">
        <v>1673</v>
      </c>
      <c r="J194" s="155" t="s">
        <v>1674</v>
      </c>
      <c r="K194" s="155" t="s">
        <v>1674</v>
      </c>
      <c r="L194" s="155" t="s">
        <v>1797</v>
      </c>
      <c r="M194" s="155" t="s">
        <v>1797</v>
      </c>
      <c r="N194" s="209" t="s">
        <v>278</v>
      </c>
      <c r="O194" s="3" t="s">
        <v>152</v>
      </c>
      <c r="P194" s="3" t="s">
        <v>1194</v>
      </c>
      <c r="Q194" s="3"/>
      <c r="R194" s="3"/>
      <c r="S194" s="120">
        <v>11</v>
      </c>
      <c r="T194" s="3">
        <f t="shared" si="2"/>
        <v>193</v>
      </c>
      <c r="U194" s="3" t="s">
        <v>1195</v>
      </c>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ht="87" thickBot="1" x14ac:dyDescent="0.35">
      <c r="A195" s="3">
        <v>194</v>
      </c>
      <c r="B195" s="289"/>
      <c r="C195" s="160" t="s">
        <v>153</v>
      </c>
      <c r="D195" s="156" t="s">
        <v>9</v>
      </c>
      <c r="E195" s="250" t="s">
        <v>9</v>
      </c>
      <c r="F195" s="292"/>
      <c r="G195" s="157" t="s">
        <v>456</v>
      </c>
      <c r="H195" s="158">
        <v>2</v>
      </c>
      <c r="I195" s="159" t="s">
        <v>897</v>
      </c>
      <c r="J195" s="159" t="s">
        <v>248</v>
      </c>
      <c r="K195" s="159" t="s">
        <v>94</v>
      </c>
      <c r="L195" s="155" t="s">
        <v>898</v>
      </c>
      <c r="M195" s="155" t="s">
        <v>898</v>
      </c>
      <c r="N195" s="209" t="s">
        <v>243</v>
      </c>
      <c r="O195" s="3" t="s">
        <v>152</v>
      </c>
      <c r="P195" s="3" t="s">
        <v>193</v>
      </c>
      <c r="Q195" s="3"/>
      <c r="R195" s="3"/>
      <c r="S195" s="120">
        <v>2</v>
      </c>
      <c r="T195" s="3">
        <f t="shared" ref="T195:T258" si="3">A195</f>
        <v>194</v>
      </c>
      <c r="U195" s="3" t="s">
        <v>831</v>
      </c>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ht="87" thickBot="1" x14ac:dyDescent="0.35">
      <c r="A196" s="3">
        <v>195</v>
      </c>
      <c r="B196" s="289"/>
      <c r="C196" s="160" t="s">
        <v>154</v>
      </c>
      <c r="D196" s="156" t="s">
        <v>9</v>
      </c>
      <c r="E196" s="250" t="s">
        <v>9</v>
      </c>
      <c r="F196" s="292"/>
      <c r="G196" s="157" t="s">
        <v>456</v>
      </c>
      <c r="H196" s="158">
        <v>2</v>
      </c>
      <c r="I196" s="159" t="s">
        <v>897</v>
      </c>
      <c r="J196" s="159" t="s">
        <v>248</v>
      </c>
      <c r="K196" s="159" t="s">
        <v>94</v>
      </c>
      <c r="L196" s="155" t="s">
        <v>898</v>
      </c>
      <c r="M196" s="155" t="s">
        <v>898</v>
      </c>
      <c r="N196" s="209" t="s">
        <v>243</v>
      </c>
      <c r="O196" s="3" t="s">
        <v>152</v>
      </c>
      <c r="P196" s="3" t="s">
        <v>194</v>
      </c>
      <c r="Q196" s="3"/>
      <c r="R196" s="3"/>
      <c r="S196" s="120">
        <v>2</v>
      </c>
      <c r="T196" s="3">
        <f t="shared" si="3"/>
        <v>195</v>
      </c>
      <c r="U196" s="3" t="s">
        <v>832</v>
      </c>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ht="273.60000000000002" x14ac:dyDescent="0.3">
      <c r="A197" s="3">
        <v>196</v>
      </c>
      <c r="B197" s="289"/>
      <c r="C197" s="343" t="s">
        <v>1189</v>
      </c>
      <c r="D197" s="161" t="s">
        <v>1303</v>
      </c>
      <c r="E197" s="253" t="s">
        <v>9</v>
      </c>
      <c r="F197" s="300"/>
      <c r="G197" s="161" t="s">
        <v>968</v>
      </c>
      <c r="H197" s="163">
        <v>43</v>
      </c>
      <c r="I197" s="165" t="s">
        <v>935</v>
      </c>
      <c r="J197" s="164" t="s">
        <v>243</v>
      </c>
      <c r="K197" s="164" t="s">
        <v>243</v>
      </c>
      <c r="L197" s="165" t="s">
        <v>937</v>
      </c>
      <c r="M197" s="165" t="s">
        <v>938</v>
      </c>
      <c r="N197" s="210" t="s">
        <v>952</v>
      </c>
      <c r="O197" s="3" t="s">
        <v>152</v>
      </c>
      <c r="P197" s="3" t="s">
        <v>1193</v>
      </c>
      <c r="Q197" s="3" t="s">
        <v>1303</v>
      </c>
      <c r="R197" s="3"/>
      <c r="S197" s="120" t="s">
        <v>1200</v>
      </c>
      <c r="T197" s="3">
        <f t="shared" si="3"/>
        <v>196</v>
      </c>
      <c r="U197" s="3" t="s">
        <v>1408</v>
      </c>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ht="72" x14ac:dyDescent="0.3">
      <c r="A198" s="3">
        <v>197</v>
      </c>
      <c r="B198" s="289"/>
      <c r="C198" s="344"/>
      <c r="D198" s="3" t="s">
        <v>9</v>
      </c>
      <c r="E198" s="6" t="s">
        <v>9</v>
      </c>
      <c r="F198" s="302"/>
      <c r="G198" s="134" t="s">
        <v>969</v>
      </c>
      <c r="H198" s="135">
        <v>44</v>
      </c>
      <c r="I198" s="136" t="s">
        <v>127</v>
      </c>
      <c r="J198" s="136" t="s">
        <v>243</v>
      </c>
      <c r="K198" s="136" t="s">
        <v>243</v>
      </c>
      <c r="L198" s="136" t="s">
        <v>410</v>
      </c>
      <c r="M198" s="136" t="s">
        <v>941</v>
      </c>
      <c r="N198" s="95" t="s">
        <v>412</v>
      </c>
      <c r="O198" s="3" t="s">
        <v>152</v>
      </c>
      <c r="P198" s="3" t="s">
        <v>1193</v>
      </c>
      <c r="Q198" s="3"/>
      <c r="R198" s="3"/>
      <c r="S198" s="120"/>
      <c r="T198" s="3">
        <f t="shared" si="3"/>
        <v>197</v>
      </c>
      <c r="U198" s="3" t="s">
        <v>1196</v>
      </c>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ht="58.2" thickBot="1" x14ac:dyDescent="0.35">
      <c r="A199" s="3">
        <v>198</v>
      </c>
      <c r="B199" s="289"/>
      <c r="C199" s="345"/>
      <c r="D199" s="171" t="s">
        <v>9</v>
      </c>
      <c r="E199" s="260" t="s">
        <v>9</v>
      </c>
      <c r="F199" s="330"/>
      <c r="G199" s="172" t="s">
        <v>462</v>
      </c>
      <c r="H199" s="173">
        <v>4</v>
      </c>
      <c r="I199" s="174" t="s">
        <v>236</v>
      </c>
      <c r="J199" s="175" t="s">
        <v>255</v>
      </c>
      <c r="K199" s="175" t="s">
        <v>256</v>
      </c>
      <c r="L199" s="175" t="s">
        <v>255</v>
      </c>
      <c r="M199" s="175" t="s">
        <v>257</v>
      </c>
      <c r="N199" s="232" t="s">
        <v>243</v>
      </c>
      <c r="O199" s="3" t="s">
        <v>152</v>
      </c>
      <c r="P199" s="3" t="s">
        <v>1193</v>
      </c>
      <c r="Q199" s="3"/>
      <c r="R199" s="3"/>
      <c r="S199" s="120"/>
      <c r="T199" s="3">
        <f t="shared" si="3"/>
        <v>198</v>
      </c>
      <c r="U199" s="3" t="s">
        <v>1196</v>
      </c>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ht="87" thickBot="1" x14ac:dyDescent="0.35">
      <c r="A200" s="3">
        <v>199</v>
      </c>
      <c r="B200" s="289"/>
      <c r="C200" s="160" t="s">
        <v>155</v>
      </c>
      <c r="D200" s="156" t="s">
        <v>9</v>
      </c>
      <c r="E200" s="250" t="s">
        <v>9</v>
      </c>
      <c r="F200" s="292"/>
      <c r="G200" s="157" t="s">
        <v>456</v>
      </c>
      <c r="H200" s="158">
        <v>2</v>
      </c>
      <c r="I200" s="159" t="s">
        <v>897</v>
      </c>
      <c r="J200" s="159" t="s">
        <v>248</v>
      </c>
      <c r="K200" s="159" t="s">
        <v>94</v>
      </c>
      <c r="L200" s="155" t="s">
        <v>898</v>
      </c>
      <c r="M200" s="155" t="s">
        <v>898</v>
      </c>
      <c r="N200" s="209" t="s">
        <v>243</v>
      </c>
      <c r="O200" s="3" t="s">
        <v>152</v>
      </c>
      <c r="P200" s="3" t="s">
        <v>195</v>
      </c>
      <c r="Q200" s="3"/>
      <c r="R200" s="3"/>
      <c r="S200" s="120">
        <v>2</v>
      </c>
      <c r="T200" s="3">
        <f t="shared" si="3"/>
        <v>199</v>
      </c>
      <c r="U200" s="3" t="s">
        <v>833</v>
      </c>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ht="144.6" thickBot="1" x14ac:dyDescent="0.35">
      <c r="A201" s="3">
        <v>200</v>
      </c>
      <c r="B201" s="289"/>
      <c r="C201" s="160" t="s">
        <v>34</v>
      </c>
      <c r="D201" s="156" t="s">
        <v>9</v>
      </c>
      <c r="E201" s="250" t="s">
        <v>9</v>
      </c>
      <c r="F201" s="292"/>
      <c r="G201" s="157" t="s">
        <v>464</v>
      </c>
      <c r="H201" s="158">
        <v>20</v>
      </c>
      <c r="I201" s="159" t="s">
        <v>320</v>
      </c>
      <c r="J201" s="159" t="s">
        <v>1691</v>
      </c>
      <c r="K201" s="159" t="s">
        <v>1691</v>
      </c>
      <c r="L201" s="155" t="s">
        <v>1692</v>
      </c>
      <c r="M201" s="155" t="s">
        <v>1692</v>
      </c>
      <c r="N201" s="195" t="s">
        <v>1693</v>
      </c>
      <c r="O201" s="3" t="s">
        <v>152</v>
      </c>
      <c r="P201" s="3" t="s">
        <v>74</v>
      </c>
      <c r="Q201" s="3"/>
      <c r="R201" s="3"/>
      <c r="S201" s="120">
        <v>20</v>
      </c>
      <c r="T201" s="3">
        <f t="shared" si="3"/>
        <v>200</v>
      </c>
      <c r="U201" s="3" t="s">
        <v>834</v>
      </c>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ht="187.8" thickBot="1" x14ac:dyDescent="0.35">
      <c r="A202" s="3">
        <v>201</v>
      </c>
      <c r="B202" s="289"/>
      <c r="C202" s="160" t="s">
        <v>1191</v>
      </c>
      <c r="D202" s="156" t="s">
        <v>9</v>
      </c>
      <c r="E202" s="250" t="s">
        <v>9</v>
      </c>
      <c r="F202" s="299" t="s">
        <v>141</v>
      </c>
      <c r="G202" s="157" t="s">
        <v>459</v>
      </c>
      <c r="H202" s="158">
        <v>8</v>
      </c>
      <c r="I202" s="159" t="s">
        <v>1653</v>
      </c>
      <c r="J202" s="155" t="s">
        <v>908</v>
      </c>
      <c r="K202" s="155" t="s">
        <v>965</v>
      </c>
      <c r="L202" s="155" t="s">
        <v>965</v>
      </c>
      <c r="M202" s="155" t="s">
        <v>965</v>
      </c>
      <c r="N202" s="209" t="s">
        <v>243</v>
      </c>
      <c r="O202" s="3" t="s">
        <v>152</v>
      </c>
      <c r="P202" s="3" t="s">
        <v>1197</v>
      </c>
      <c r="Q202" s="3"/>
      <c r="R202" s="3"/>
      <c r="S202" s="120">
        <v>8</v>
      </c>
      <c r="T202" s="3">
        <f t="shared" si="3"/>
        <v>201</v>
      </c>
      <c r="U202" s="3" t="s">
        <v>1198</v>
      </c>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ht="187.8" thickBot="1" x14ac:dyDescent="0.35">
      <c r="A203" s="3">
        <v>202</v>
      </c>
      <c r="B203" s="289"/>
      <c r="C203" s="160" t="s">
        <v>33</v>
      </c>
      <c r="D203" s="156" t="s">
        <v>9</v>
      </c>
      <c r="E203" s="250" t="s">
        <v>9</v>
      </c>
      <c r="F203" s="292"/>
      <c r="G203" s="157" t="s">
        <v>459</v>
      </c>
      <c r="H203" s="158">
        <v>8</v>
      </c>
      <c r="I203" s="159" t="s">
        <v>1653</v>
      </c>
      <c r="J203" s="155" t="s">
        <v>908</v>
      </c>
      <c r="K203" s="155" t="s">
        <v>965</v>
      </c>
      <c r="L203" s="155" t="s">
        <v>965</v>
      </c>
      <c r="M203" s="155" t="s">
        <v>965</v>
      </c>
      <c r="N203" s="209" t="s">
        <v>243</v>
      </c>
      <c r="O203" s="3" t="s">
        <v>152</v>
      </c>
      <c r="P203" s="3" t="s">
        <v>83</v>
      </c>
      <c r="Q203" s="3"/>
      <c r="R203" s="3"/>
      <c r="S203" s="120">
        <v>8</v>
      </c>
      <c r="T203" s="3">
        <f t="shared" si="3"/>
        <v>202</v>
      </c>
      <c r="U203" s="3" t="s">
        <v>835</v>
      </c>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ht="29.4" thickBot="1" x14ac:dyDescent="0.35">
      <c r="A204" s="3">
        <v>203</v>
      </c>
      <c r="B204" s="289"/>
      <c r="C204" s="160" t="s">
        <v>1034</v>
      </c>
      <c r="D204" s="156" t="s">
        <v>9</v>
      </c>
      <c r="E204" s="250" t="s">
        <v>9</v>
      </c>
      <c r="F204" s="155"/>
      <c r="G204" s="157" t="s">
        <v>468</v>
      </c>
      <c r="H204" s="158">
        <v>46</v>
      </c>
      <c r="I204" s="159" t="s">
        <v>417</v>
      </c>
      <c r="J204" s="159" t="s">
        <v>243</v>
      </c>
      <c r="K204" s="159" t="s">
        <v>1713</v>
      </c>
      <c r="L204" s="159" t="s">
        <v>1713</v>
      </c>
      <c r="M204" s="159" t="s">
        <v>1713</v>
      </c>
      <c r="N204" s="209" t="s">
        <v>243</v>
      </c>
      <c r="O204" s="3" t="s">
        <v>152</v>
      </c>
      <c r="P204" s="3" t="s">
        <v>1127</v>
      </c>
      <c r="Q204" s="3"/>
      <c r="R204" s="3"/>
      <c r="S204" s="120">
        <v>46</v>
      </c>
      <c r="T204" s="3">
        <f t="shared" si="3"/>
        <v>203</v>
      </c>
      <c r="U204" s="3" t="s">
        <v>1128</v>
      </c>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ht="173.4" thickBot="1" x14ac:dyDescent="0.35">
      <c r="A205" s="3">
        <v>204</v>
      </c>
      <c r="B205" s="289"/>
      <c r="C205" s="160" t="s">
        <v>156</v>
      </c>
      <c r="D205" s="156" t="s">
        <v>9</v>
      </c>
      <c r="E205" s="250" t="s">
        <v>9</v>
      </c>
      <c r="F205" s="155" t="s">
        <v>141</v>
      </c>
      <c r="G205" s="157" t="s">
        <v>967</v>
      </c>
      <c r="H205" s="158">
        <v>11</v>
      </c>
      <c r="I205" s="159" t="s">
        <v>1673</v>
      </c>
      <c r="J205" s="155" t="s">
        <v>1674</v>
      </c>
      <c r="K205" s="155" t="s">
        <v>1674</v>
      </c>
      <c r="L205" s="155" t="s">
        <v>1797</v>
      </c>
      <c r="M205" s="155" t="s">
        <v>1797</v>
      </c>
      <c r="N205" s="209" t="s">
        <v>278</v>
      </c>
      <c r="O205" s="3" t="s">
        <v>152</v>
      </c>
      <c r="P205" s="3" t="s">
        <v>156</v>
      </c>
      <c r="Q205" s="3"/>
      <c r="R205" s="3"/>
      <c r="S205" s="120">
        <v>11</v>
      </c>
      <c r="T205" s="3">
        <f t="shared" si="3"/>
        <v>204</v>
      </c>
      <c r="U205" s="3" t="s">
        <v>836</v>
      </c>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row>
    <row r="206" spans="1:53" ht="117.75" customHeight="1" x14ac:dyDescent="0.3">
      <c r="A206" s="3">
        <v>205</v>
      </c>
      <c r="B206" s="289"/>
      <c r="C206" s="296" t="s">
        <v>1285</v>
      </c>
      <c r="D206" s="161" t="s">
        <v>173</v>
      </c>
      <c r="E206" s="253" t="s">
        <v>9</v>
      </c>
      <c r="F206" s="293"/>
      <c r="G206" s="161" t="s">
        <v>969</v>
      </c>
      <c r="H206" s="163">
        <v>44</v>
      </c>
      <c r="I206" s="164" t="s">
        <v>127</v>
      </c>
      <c r="J206" s="164" t="s">
        <v>243</v>
      </c>
      <c r="K206" s="164" t="s">
        <v>243</v>
      </c>
      <c r="L206" s="164" t="s">
        <v>410</v>
      </c>
      <c r="M206" s="164" t="s">
        <v>941</v>
      </c>
      <c r="N206" s="213" t="s">
        <v>412</v>
      </c>
      <c r="O206" s="3" t="s">
        <v>152</v>
      </c>
      <c r="P206" s="3" t="s">
        <v>1285</v>
      </c>
      <c r="Q206" s="3" t="s">
        <v>196</v>
      </c>
      <c r="R206" s="3"/>
      <c r="S206" s="120">
        <v>44</v>
      </c>
      <c r="T206" s="3">
        <f t="shared" si="3"/>
        <v>205</v>
      </c>
      <c r="U206" s="3" t="s">
        <v>1409</v>
      </c>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row>
    <row r="207" spans="1:53" ht="43.2" x14ac:dyDescent="0.3">
      <c r="A207" s="3">
        <v>206</v>
      </c>
      <c r="B207" s="289"/>
      <c r="C207" s="297"/>
      <c r="D207" s="142" t="s">
        <v>1273</v>
      </c>
      <c r="E207" s="254" t="s">
        <v>9</v>
      </c>
      <c r="F207" s="294"/>
      <c r="G207" s="142" t="s">
        <v>451</v>
      </c>
      <c r="H207" s="143">
        <v>1</v>
      </c>
      <c r="I207" s="144" t="s">
        <v>1648</v>
      </c>
      <c r="J207" s="145" t="s">
        <v>238</v>
      </c>
      <c r="K207" s="145" t="s">
        <v>894</v>
      </c>
      <c r="L207" s="144" t="s">
        <v>895</v>
      </c>
      <c r="M207" s="145" t="s">
        <v>896</v>
      </c>
      <c r="N207" s="211" t="s">
        <v>241</v>
      </c>
      <c r="O207" s="3" t="s">
        <v>152</v>
      </c>
      <c r="P207" s="3" t="s">
        <v>1285</v>
      </c>
      <c r="Q207" s="3" t="s">
        <v>1344</v>
      </c>
      <c r="R207" s="3"/>
      <c r="S207" s="120">
        <v>1</v>
      </c>
      <c r="T207" s="3">
        <f t="shared" si="3"/>
        <v>206</v>
      </c>
      <c r="U207" s="3" t="s">
        <v>1410</v>
      </c>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row>
    <row r="208" spans="1:53" ht="172.8" x14ac:dyDescent="0.3">
      <c r="A208" s="3">
        <v>207</v>
      </c>
      <c r="B208" s="289"/>
      <c r="C208" s="297"/>
      <c r="D208" s="304" t="s">
        <v>1876</v>
      </c>
      <c r="E208" s="152" t="s">
        <v>1874</v>
      </c>
      <c r="F208" s="301"/>
      <c r="G208" s="148" t="s">
        <v>967</v>
      </c>
      <c r="H208" s="149">
        <v>11</v>
      </c>
      <c r="I208" s="150" t="s">
        <v>1673</v>
      </c>
      <c r="J208" s="151" t="s">
        <v>1674</v>
      </c>
      <c r="K208" s="151" t="s">
        <v>1674</v>
      </c>
      <c r="L208" s="151" t="s">
        <v>1797</v>
      </c>
      <c r="M208" s="151" t="s">
        <v>1797</v>
      </c>
      <c r="N208" s="225" t="s">
        <v>278</v>
      </c>
      <c r="O208" s="3" t="s">
        <v>152</v>
      </c>
      <c r="P208" s="3" t="s">
        <v>1285</v>
      </c>
      <c r="Q208" s="3" t="s">
        <v>1876</v>
      </c>
      <c r="R208" s="3" t="s">
        <v>1874</v>
      </c>
      <c r="S208" s="120">
        <v>11</v>
      </c>
      <c r="T208" s="3">
        <f t="shared" si="3"/>
        <v>207</v>
      </c>
      <c r="U208" s="3" t="s">
        <v>1884</v>
      </c>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row>
    <row r="209" spans="1:53" ht="187.8" thickBot="1" x14ac:dyDescent="0.35">
      <c r="A209" s="3">
        <v>208</v>
      </c>
      <c r="B209" s="289"/>
      <c r="C209" s="298"/>
      <c r="D209" s="339"/>
      <c r="E209" s="234" t="s">
        <v>42</v>
      </c>
      <c r="F209" s="330"/>
      <c r="G209" s="172" t="s">
        <v>1766</v>
      </c>
      <c r="H209" s="173">
        <v>38</v>
      </c>
      <c r="I209" s="174" t="s">
        <v>1706</v>
      </c>
      <c r="J209" s="175" t="s">
        <v>465</v>
      </c>
      <c r="K209" s="175" t="s">
        <v>465</v>
      </c>
      <c r="L209" s="175" t="s">
        <v>466</v>
      </c>
      <c r="M209" s="175" t="s">
        <v>466</v>
      </c>
      <c r="N209" s="247" t="s">
        <v>396</v>
      </c>
      <c r="O209" s="3" t="s">
        <v>152</v>
      </c>
      <c r="P209" s="3" t="s">
        <v>1285</v>
      </c>
      <c r="Q209" s="3" t="s">
        <v>1876</v>
      </c>
      <c r="R209" s="3" t="s">
        <v>42</v>
      </c>
      <c r="S209" s="120">
        <v>38</v>
      </c>
      <c r="T209" s="3">
        <f t="shared" si="3"/>
        <v>208</v>
      </c>
      <c r="U209" s="3" t="s">
        <v>1885</v>
      </c>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row>
    <row r="210" spans="1:53" ht="187.8" thickBot="1" x14ac:dyDescent="0.35">
      <c r="A210" s="3">
        <v>209</v>
      </c>
      <c r="B210" s="289"/>
      <c r="C210" s="160" t="s">
        <v>1870</v>
      </c>
      <c r="D210" s="157" t="s">
        <v>42</v>
      </c>
      <c r="E210" s="250" t="s">
        <v>9</v>
      </c>
      <c r="F210" s="292"/>
      <c r="G210" s="157" t="s">
        <v>1766</v>
      </c>
      <c r="H210" s="158">
        <v>38</v>
      </c>
      <c r="I210" s="159" t="s">
        <v>1706</v>
      </c>
      <c r="J210" s="155" t="s">
        <v>465</v>
      </c>
      <c r="K210" s="155" t="s">
        <v>465</v>
      </c>
      <c r="L210" s="155" t="s">
        <v>466</v>
      </c>
      <c r="M210" s="155" t="s">
        <v>466</v>
      </c>
      <c r="N210" s="195" t="s">
        <v>396</v>
      </c>
      <c r="O210" s="3" t="s">
        <v>152</v>
      </c>
      <c r="P210" s="3" t="s">
        <v>1886</v>
      </c>
      <c r="Q210" s="3" t="s">
        <v>42</v>
      </c>
      <c r="R210" s="3"/>
      <c r="S210" s="120">
        <v>38</v>
      </c>
      <c r="T210" s="3">
        <f t="shared" si="3"/>
        <v>209</v>
      </c>
      <c r="U210" s="3" t="s">
        <v>1887</v>
      </c>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row>
    <row r="211" spans="1:53" ht="57.6" x14ac:dyDescent="0.3">
      <c r="A211" s="3">
        <v>210</v>
      </c>
      <c r="B211" s="289"/>
      <c r="C211" s="296" t="s">
        <v>987</v>
      </c>
      <c r="D211" s="161" t="s">
        <v>1294</v>
      </c>
      <c r="E211" s="253" t="s">
        <v>9</v>
      </c>
      <c r="F211" s="300"/>
      <c r="G211" s="161" t="s">
        <v>1804</v>
      </c>
      <c r="H211" s="163">
        <v>47</v>
      </c>
      <c r="I211" s="164" t="s">
        <v>1715</v>
      </c>
      <c r="J211" s="165" t="s">
        <v>944</v>
      </c>
      <c r="K211" s="165" t="s">
        <v>944</v>
      </c>
      <c r="L211" s="165" t="s">
        <v>944</v>
      </c>
      <c r="M211" s="165" t="s">
        <v>945</v>
      </c>
      <c r="N211" s="213" t="s">
        <v>421</v>
      </c>
      <c r="O211" s="3" t="s">
        <v>152</v>
      </c>
      <c r="P211" s="3" t="s">
        <v>1108</v>
      </c>
      <c r="Q211" s="3" t="s">
        <v>1294</v>
      </c>
      <c r="R211" s="3"/>
      <c r="S211" s="120">
        <v>47</v>
      </c>
      <c r="T211" s="3">
        <f t="shared" si="3"/>
        <v>210</v>
      </c>
      <c r="U211" s="3" t="s">
        <v>1411</v>
      </c>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row>
    <row r="212" spans="1:53" ht="115.2" x14ac:dyDescent="0.3">
      <c r="A212" s="3">
        <v>211</v>
      </c>
      <c r="B212" s="289"/>
      <c r="C212" s="297"/>
      <c r="D212" s="142" t="s">
        <v>1759</v>
      </c>
      <c r="E212" s="254" t="s">
        <v>9</v>
      </c>
      <c r="F212" s="294"/>
      <c r="G212" s="142" t="s">
        <v>463</v>
      </c>
      <c r="H212" s="143">
        <v>31</v>
      </c>
      <c r="I212" s="144" t="s">
        <v>367</v>
      </c>
      <c r="J212" s="145" t="s">
        <v>919</v>
      </c>
      <c r="K212" s="145" t="s">
        <v>919</v>
      </c>
      <c r="L212" s="145" t="s">
        <v>919</v>
      </c>
      <c r="M212" s="145" t="s">
        <v>919</v>
      </c>
      <c r="N212" s="211" t="s">
        <v>369</v>
      </c>
      <c r="O212" s="3" t="s">
        <v>152</v>
      </c>
      <c r="P212" s="3" t="s">
        <v>1108</v>
      </c>
      <c r="Q212" s="3" t="s">
        <v>1808</v>
      </c>
      <c r="R212" s="3"/>
      <c r="S212" s="120">
        <v>31</v>
      </c>
      <c r="T212" s="3">
        <f t="shared" si="3"/>
        <v>211</v>
      </c>
      <c r="U212" s="3" t="s">
        <v>1811</v>
      </c>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row>
    <row r="213" spans="1:53" ht="43.8" thickBot="1" x14ac:dyDescent="0.35">
      <c r="A213" s="3">
        <v>212</v>
      </c>
      <c r="B213" s="289"/>
      <c r="C213" s="298"/>
      <c r="D213" s="176" t="s">
        <v>1273</v>
      </c>
      <c r="E213" s="255" t="s">
        <v>9</v>
      </c>
      <c r="F213" s="295"/>
      <c r="G213" s="176" t="s">
        <v>451</v>
      </c>
      <c r="H213" s="178">
        <v>1</v>
      </c>
      <c r="I213" s="179" t="s">
        <v>1648</v>
      </c>
      <c r="J213" s="180" t="s">
        <v>238</v>
      </c>
      <c r="K213" s="180" t="s">
        <v>894</v>
      </c>
      <c r="L213" s="179" t="s">
        <v>895</v>
      </c>
      <c r="M213" s="180" t="s">
        <v>896</v>
      </c>
      <c r="N213" s="217" t="s">
        <v>241</v>
      </c>
      <c r="O213" s="3" t="s">
        <v>152</v>
      </c>
      <c r="P213" s="3" t="s">
        <v>1108</v>
      </c>
      <c r="Q213" s="3" t="s">
        <v>1344</v>
      </c>
      <c r="R213" s="3"/>
      <c r="S213" s="120">
        <v>1</v>
      </c>
      <c r="T213" s="3">
        <f t="shared" si="3"/>
        <v>212</v>
      </c>
      <c r="U213" s="3" t="s">
        <v>1412</v>
      </c>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row>
    <row r="214" spans="1:53" ht="187.8" thickBot="1" x14ac:dyDescent="0.35">
      <c r="A214" s="3">
        <v>213</v>
      </c>
      <c r="B214" s="289"/>
      <c r="C214" s="160" t="s">
        <v>988</v>
      </c>
      <c r="D214" s="156" t="s">
        <v>9</v>
      </c>
      <c r="E214" s="250" t="s">
        <v>9</v>
      </c>
      <c r="F214" s="292"/>
      <c r="G214" s="157" t="s">
        <v>1766</v>
      </c>
      <c r="H214" s="158">
        <v>38</v>
      </c>
      <c r="I214" s="159" t="s">
        <v>1706</v>
      </c>
      <c r="J214" s="155" t="s">
        <v>465</v>
      </c>
      <c r="K214" s="155" t="s">
        <v>465</v>
      </c>
      <c r="L214" s="155" t="s">
        <v>466</v>
      </c>
      <c r="M214" s="155" t="s">
        <v>466</v>
      </c>
      <c r="N214" s="195" t="s">
        <v>396</v>
      </c>
      <c r="O214" s="3" t="s">
        <v>152</v>
      </c>
      <c r="P214" s="3" t="s">
        <v>1111</v>
      </c>
      <c r="Q214" s="3"/>
      <c r="R214" s="3"/>
      <c r="S214" s="120">
        <v>38</v>
      </c>
      <c r="T214" s="3">
        <f t="shared" si="3"/>
        <v>213</v>
      </c>
      <c r="U214" s="3" t="s">
        <v>1129</v>
      </c>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row>
    <row r="215" spans="1:53" ht="15" thickBot="1" x14ac:dyDescent="0.35">
      <c r="A215" s="3">
        <v>214</v>
      </c>
      <c r="B215" s="290"/>
      <c r="C215" s="312" t="s">
        <v>29</v>
      </c>
      <c r="D215" s="313"/>
      <c r="E215" s="314"/>
      <c r="F215" s="315" t="s">
        <v>993</v>
      </c>
      <c r="G215" s="316"/>
      <c r="H215" s="316"/>
      <c r="I215" s="316"/>
      <c r="J215" s="316"/>
      <c r="K215" s="316"/>
      <c r="L215" s="316"/>
      <c r="M215" s="316"/>
      <c r="N215" s="317"/>
      <c r="O215" s="3" t="s">
        <v>152</v>
      </c>
      <c r="P215" s="3" t="s">
        <v>72</v>
      </c>
      <c r="Q215" s="3"/>
      <c r="R215" s="3"/>
      <c r="S215" s="120"/>
      <c r="T215" s="3">
        <f t="shared" si="3"/>
        <v>214</v>
      </c>
      <c r="U215" s="3" t="s">
        <v>837</v>
      </c>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row>
    <row r="216" spans="1:53" ht="102" thickTop="1" thickBot="1" x14ac:dyDescent="0.35">
      <c r="A216" s="3">
        <v>215</v>
      </c>
      <c r="B216" s="288" t="s">
        <v>994</v>
      </c>
      <c r="C216" s="182" t="s">
        <v>1741</v>
      </c>
      <c r="D216" s="183" t="s">
        <v>9</v>
      </c>
      <c r="E216" s="249" t="s">
        <v>9</v>
      </c>
      <c r="F216" s="187"/>
      <c r="G216" s="184" t="s">
        <v>445</v>
      </c>
      <c r="H216" s="185">
        <v>14</v>
      </c>
      <c r="I216" s="186" t="s">
        <v>1680</v>
      </c>
      <c r="J216" s="186" t="s">
        <v>1682</v>
      </c>
      <c r="K216" s="187" t="s">
        <v>1683</v>
      </c>
      <c r="L216" s="187" t="s">
        <v>1684</v>
      </c>
      <c r="M216" s="187" t="s">
        <v>1685</v>
      </c>
      <c r="N216" s="208" t="s">
        <v>243</v>
      </c>
      <c r="O216" s="3" t="s">
        <v>1130</v>
      </c>
      <c r="P216" s="3" t="s">
        <v>1741</v>
      </c>
      <c r="Q216" s="3"/>
      <c r="R216" s="3"/>
      <c r="S216" s="120">
        <v>14</v>
      </c>
      <c r="T216" s="3">
        <f t="shared" si="3"/>
        <v>215</v>
      </c>
      <c r="U216" s="3" t="s">
        <v>1812</v>
      </c>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row>
    <row r="217" spans="1:53" ht="87" thickBot="1" x14ac:dyDescent="0.35">
      <c r="A217" s="3">
        <v>216</v>
      </c>
      <c r="B217" s="289"/>
      <c r="C217" s="160" t="s">
        <v>28</v>
      </c>
      <c r="D217" s="156" t="s">
        <v>9</v>
      </c>
      <c r="E217" s="250" t="s">
        <v>9</v>
      </c>
      <c r="F217" s="155" t="s">
        <v>102</v>
      </c>
      <c r="G217" s="157" t="s">
        <v>441</v>
      </c>
      <c r="H217" s="158">
        <v>13</v>
      </c>
      <c r="I217" s="159" t="s">
        <v>1653</v>
      </c>
      <c r="J217" s="159">
        <v>0</v>
      </c>
      <c r="K217" s="159">
        <v>0</v>
      </c>
      <c r="L217" s="155" t="s">
        <v>1769</v>
      </c>
      <c r="M217" s="155" t="s">
        <v>1769</v>
      </c>
      <c r="N217" s="209" t="s">
        <v>282</v>
      </c>
      <c r="O217" s="3" t="s">
        <v>1130</v>
      </c>
      <c r="P217" s="3" t="s">
        <v>85</v>
      </c>
      <c r="Q217" s="3"/>
      <c r="R217" s="3"/>
      <c r="S217" s="120">
        <v>13</v>
      </c>
      <c r="T217" s="3">
        <f t="shared" si="3"/>
        <v>216</v>
      </c>
      <c r="U217" s="3" t="s">
        <v>1131</v>
      </c>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row>
    <row r="218" spans="1:53" ht="187.8" thickBot="1" x14ac:dyDescent="0.35">
      <c r="A218" s="3">
        <v>217</v>
      </c>
      <c r="B218" s="289"/>
      <c r="C218" s="160" t="s">
        <v>1871</v>
      </c>
      <c r="D218" s="157" t="s">
        <v>42</v>
      </c>
      <c r="E218" s="250" t="s">
        <v>9</v>
      </c>
      <c r="F218" s="299"/>
      <c r="G218" s="157" t="s">
        <v>1766</v>
      </c>
      <c r="H218" s="158">
        <v>38</v>
      </c>
      <c r="I218" s="159" t="s">
        <v>1706</v>
      </c>
      <c r="J218" s="155" t="s">
        <v>465</v>
      </c>
      <c r="K218" s="155" t="s">
        <v>465</v>
      </c>
      <c r="L218" s="155" t="s">
        <v>466</v>
      </c>
      <c r="M218" s="155" t="s">
        <v>466</v>
      </c>
      <c r="N218" s="195" t="s">
        <v>396</v>
      </c>
      <c r="O218" s="3" t="s">
        <v>1130</v>
      </c>
      <c r="P218" s="3" t="s">
        <v>1888</v>
      </c>
      <c r="Q218" s="3" t="s">
        <v>42</v>
      </c>
      <c r="R218" s="3"/>
      <c r="S218" s="120">
        <v>38</v>
      </c>
      <c r="T218" s="3">
        <f t="shared" si="3"/>
        <v>217</v>
      </c>
      <c r="U218" s="3" t="s">
        <v>1889</v>
      </c>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row>
    <row r="219" spans="1:53" ht="158.4" x14ac:dyDescent="0.3">
      <c r="A219" s="3">
        <v>218</v>
      </c>
      <c r="B219" s="289"/>
      <c r="C219" s="296" t="s">
        <v>1279</v>
      </c>
      <c r="D219" s="161" t="s">
        <v>1289</v>
      </c>
      <c r="E219" s="253" t="s">
        <v>9</v>
      </c>
      <c r="F219" s="300"/>
      <c r="G219" s="161" t="s">
        <v>436</v>
      </c>
      <c r="H219" s="163">
        <v>15</v>
      </c>
      <c r="I219" s="164" t="s">
        <v>292</v>
      </c>
      <c r="J219" s="164" t="s">
        <v>294</v>
      </c>
      <c r="K219" s="165" t="s">
        <v>1687</v>
      </c>
      <c r="L219" s="165" t="s">
        <v>1688</v>
      </c>
      <c r="M219" s="165" t="s">
        <v>1689</v>
      </c>
      <c r="N219" s="210" t="s">
        <v>1765</v>
      </c>
      <c r="O219" s="3" t="s">
        <v>1130</v>
      </c>
      <c r="P219" s="3" t="s">
        <v>1279</v>
      </c>
      <c r="Q219" s="3" t="s">
        <v>1289</v>
      </c>
      <c r="R219" s="3"/>
      <c r="S219" s="120">
        <v>15</v>
      </c>
      <c r="T219" s="3">
        <f t="shared" si="3"/>
        <v>218</v>
      </c>
      <c r="U219" s="3" t="s">
        <v>1413</v>
      </c>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row>
    <row r="220" spans="1:53" ht="43.2" x14ac:dyDescent="0.3">
      <c r="A220" s="3">
        <v>219</v>
      </c>
      <c r="B220" s="289"/>
      <c r="C220" s="297"/>
      <c r="D220" s="304" t="s">
        <v>1270</v>
      </c>
      <c r="E220" s="256" t="s">
        <v>9</v>
      </c>
      <c r="F220" s="301"/>
      <c r="G220" s="148" t="s">
        <v>448</v>
      </c>
      <c r="H220" s="149">
        <v>16</v>
      </c>
      <c r="I220" s="150" t="s">
        <v>236</v>
      </c>
      <c r="J220" s="150" t="s">
        <v>97</v>
      </c>
      <c r="K220" s="151" t="s">
        <v>301</v>
      </c>
      <c r="L220" s="151" t="s">
        <v>301</v>
      </c>
      <c r="M220" s="150" t="s">
        <v>302</v>
      </c>
      <c r="N220" s="225" t="s">
        <v>243</v>
      </c>
      <c r="O220" s="3" t="s">
        <v>1130</v>
      </c>
      <c r="P220" s="3" t="s">
        <v>1279</v>
      </c>
      <c r="Q220" s="3" t="s">
        <v>1270</v>
      </c>
      <c r="R220" s="3"/>
      <c r="S220" s="120" t="s">
        <v>1468</v>
      </c>
      <c r="T220" s="3">
        <f t="shared" si="3"/>
        <v>219</v>
      </c>
      <c r="U220" s="3" t="s">
        <v>1414</v>
      </c>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row>
    <row r="221" spans="1:53" ht="57.6" x14ac:dyDescent="0.3">
      <c r="A221" s="3">
        <v>220</v>
      </c>
      <c r="B221" s="289"/>
      <c r="C221" s="297"/>
      <c r="D221" s="305"/>
      <c r="E221" s="6" t="s">
        <v>9</v>
      </c>
      <c r="F221" s="302"/>
      <c r="G221" s="127" t="s">
        <v>449</v>
      </c>
      <c r="H221" s="132">
        <v>17</v>
      </c>
      <c r="I221" s="128" t="s">
        <v>236</v>
      </c>
      <c r="J221" s="129" t="s">
        <v>307</v>
      </c>
      <c r="K221" s="129" t="s">
        <v>308</v>
      </c>
      <c r="L221" s="129" t="s">
        <v>309</v>
      </c>
      <c r="M221" s="129" t="s">
        <v>310</v>
      </c>
      <c r="N221" s="130" t="s">
        <v>243</v>
      </c>
      <c r="O221" s="3" t="s">
        <v>1130</v>
      </c>
      <c r="P221" s="3" t="s">
        <v>1279</v>
      </c>
      <c r="Q221" s="3" t="s">
        <v>1270</v>
      </c>
      <c r="R221" s="3"/>
      <c r="S221" s="120"/>
      <c r="T221" s="3">
        <f t="shared" si="3"/>
        <v>220</v>
      </c>
      <c r="U221" s="3" t="s">
        <v>1414</v>
      </c>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row>
    <row r="222" spans="1:53" ht="28.8" x14ac:dyDescent="0.3">
      <c r="A222" s="3">
        <v>221</v>
      </c>
      <c r="B222" s="289"/>
      <c r="C222" s="297"/>
      <c r="D222" s="306"/>
      <c r="E222" s="257" t="s">
        <v>9</v>
      </c>
      <c r="F222" s="303"/>
      <c r="G222" s="138" t="s">
        <v>450</v>
      </c>
      <c r="H222" s="139">
        <v>18</v>
      </c>
      <c r="I222" s="140" t="s">
        <v>236</v>
      </c>
      <c r="J222" s="141" t="s">
        <v>313</v>
      </c>
      <c r="K222" s="141" t="s">
        <v>307</v>
      </c>
      <c r="L222" s="141" t="s">
        <v>308</v>
      </c>
      <c r="M222" s="141" t="s">
        <v>309</v>
      </c>
      <c r="N222" s="216" t="s">
        <v>243</v>
      </c>
      <c r="O222" s="3" t="s">
        <v>1130</v>
      </c>
      <c r="P222" s="3" t="s">
        <v>1279</v>
      </c>
      <c r="Q222" s="3" t="s">
        <v>1270</v>
      </c>
      <c r="R222" s="3"/>
      <c r="S222" s="120"/>
      <c r="T222" s="3">
        <f t="shared" si="3"/>
        <v>221</v>
      </c>
      <c r="U222" s="3" t="s">
        <v>1414</v>
      </c>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row>
    <row r="223" spans="1:53" ht="43.8" thickBot="1" x14ac:dyDescent="0.35">
      <c r="A223" s="3">
        <v>222</v>
      </c>
      <c r="B223" s="289"/>
      <c r="C223" s="298"/>
      <c r="D223" s="176" t="s">
        <v>1271</v>
      </c>
      <c r="E223" s="255" t="s">
        <v>9</v>
      </c>
      <c r="F223" s="295"/>
      <c r="G223" s="176" t="s">
        <v>451</v>
      </c>
      <c r="H223" s="178">
        <v>1</v>
      </c>
      <c r="I223" s="179" t="s">
        <v>1648</v>
      </c>
      <c r="J223" s="180" t="s">
        <v>238</v>
      </c>
      <c r="K223" s="180" t="s">
        <v>894</v>
      </c>
      <c r="L223" s="179" t="s">
        <v>895</v>
      </c>
      <c r="M223" s="180" t="s">
        <v>896</v>
      </c>
      <c r="N223" s="217" t="s">
        <v>241</v>
      </c>
      <c r="O223" s="3" t="s">
        <v>1130</v>
      </c>
      <c r="P223" s="3" t="s">
        <v>1279</v>
      </c>
      <c r="Q223" s="3" t="s">
        <v>1341</v>
      </c>
      <c r="R223" s="3"/>
      <c r="S223" s="120">
        <v>1</v>
      </c>
      <c r="T223" s="3">
        <f t="shared" si="3"/>
        <v>222</v>
      </c>
      <c r="U223" s="3" t="s">
        <v>1415</v>
      </c>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ht="72" x14ac:dyDescent="0.3">
      <c r="A224" s="3">
        <v>223</v>
      </c>
      <c r="B224" s="289"/>
      <c r="C224" s="296" t="s">
        <v>1292</v>
      </c>
      <c r="D224" s="161" t="s">
        <v>1301</v>
      </c>
      <c r="E224" s="253" t="s">
        <v>9</v>
      </c>
      <c r="F224" s="300"/>
      <c r="G224" s="161" t="s">
        <v>452</v>
      </c>
      <c r="H224" s="163">
        <v>28</v>
      </c>
      <c r="I224" s="164" t="s">
        <v>352</v>
      </c>
      <c r="J224" s="165" t="s">
        <v>354</v>
      </c>
      <c r="K224" s="164" t="s">
        <v>355</v>
      </c>
      <c r="L224" s="164" t="s">
        <v>355</v>
      </c>
      <c r="M224" s="164" t="s">
        <v>355</v>
      </c>
      <c r="N224" s="213" t="s">
        <v>357</v>
      </c>
      <c r="O224" s="3" t="s">
        <v>1130</v>
      </c>
      <c r="P224" s="3" t="s">
        <v>1292</v>
      </c>
      <c r="Q224" s="3" t="s">
        <v>1346</v>
      </c>
      <c r="R224" s="3"/>
      <c r="S224" s="120">
        <v>28</v>
      </c>
      <c r="T224" s="3">
        <f t="shared" si="3"/>
        <v>223</v>
      </c>
      <c r="U224" s="3" t="s">
        <v>1416</v>
      </c>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ht="43.2" x14ac:dyDescent="0.3">
      <c r="A225" s="3">
        <v>224</v>
      </c>
      <c r="B225" s="289"/>
      <c r="C225" s="297"/>
      <c r="D225" s="142" t="s">
        <v>1222</v>
      </c>
      <c r="E225" s="254" t="s">
        <v>9</v>
      </c>
      <c r="F225" s="294"/>
      <c r="G225" s="142" t="s">
        <v>451</v>
      </c>
      <c r="H225" s="143">
        <v>1</v>
      </c>
      <c r="I225" s="144" t="s">
        <v>1648</v>
      </c>
      <c r="J225" s="145" t="s">
        <v>238</v>
      </c>
      <c r="K225" s="145" t="s">
        <v>894</v>
      </c>
      <c r="L225" s="144" t="s">
        <v>895</v>
      </c>
      <c r="M225" s="145" t="s">
        <v>896</v>
      </c>
      <c r="N225" s="211" t="s">
        <v>241</v>
      </c>
      <c r="O225" s="3" t="s">
        <v>1130</v>
      </c>
      <c r="P225" s="3" t="s">
        <v>1292</v>
      </c>
      <c r="Q225" s="3" t="s">
        <v>1226</v>
      </c>
      <c r="R225" s="3"/>
      <c r="S225" s="120">
        <v>1</v>
      </c>
      <c r="T225" s="3">
        <f t="shared" si="3"/>
        <v>224</v>
      </c>
      <c r="U225" s="3" t="s">
        <v>1417</v>
      </c>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ht="115.8" thickBot="1" x14ac:dyDescent="0.35">
      <c r="A226" s="3">
        <v>225</v>
      </c>
      <c r="B226" s="289"/>
      <c r="C226" s="298"/>
      <c r="D226" s="176" t="s">
        <v>1763</v>
      </c>
      <c r="E226" s="255" t="s">
        <v>9</v>
      </c>
      <c r="F226" s="295"/>
      <c r="G226" s="176" t="s">
        <v>463</v>
      </c>
      <c r="H226" s="178">
        <v>31</v>
      </c>
      <c r="I226" s="179" t="s">
        <v>367</v>
      </c>
      <c r="J226" s="180" t="s">
        <v>919</v>
      </c>
      <c r="K226" s="180" t="s">
        <v>919</v>
      </c>
      <c r="L226" s="180" t="s">
        <v>919</v>
      </c>
      <c r="M226" s="180" t="s">
        <v>919</v>
      </c>
      <c r="N226" s="217" t="s">
        <v>369</v>
      </c>
      <c r="O226" s="3" t="s">
        <v>1130</v>
      </c>
      <c r="P226" s="3" t="s">
        <v>1292</v>
      </c>
      <c r="Q226" s="3" t="s">
        <v>1813</v>
      </c>
      <c r="R226" s="3"/>
      <c r="S226" s="120">
        <v>31</v>
      </c>
      <c r="T226" s="3">
        <f t="shared" si="3"/>
        <v>225</v>
      </c>
      <c r="U226" s="3" t="s">
        <v>1814</v>
      </c>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ht="15" thickBot="1" x14ac:dyDescent="0.35">
      <c r="A227" s="3">
        <v>226</v>
      </c>
      <c r="B227" s="290"/>
      <c r="C227" s="312" t="s">
        <v>29</v>
      </c>
      <c r="D227" s="313"/>
      <c r="E227" s="314"/>
      <c r="F227" s="315" t="s">
        <v>1055</v>
      </c>
      <c r="G227" s="316"/>
      <c r="H227" s="316"/>
      <c r="I227" s="316"/>
      <c r="J227" s="316"/>
      <c r="K227" s="316"/>
      <c r="L227" s="316"/>
      <c r="M227" s="316"/>
      <c r="N227" s="317"/>
      <c r="O227" s="3" t="s">
        <v>1130</v>
      </c>
      <c r="P227" s="3" t="s">
        <v>72</v>
      </c>
      <c r="Q227" s="3"/>
      <c r="R227" s="3"/>
      <c r="S227" s="120"/>
      <c r="T227" s="3">
        <f t="shared" si="3"/>
        <v>226</v>
      </c>
      <c r="U227" s="3" t="s">
        <v>1132</v>
      </c>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ht="58.2" thickTop="1" x14ac:dyDescent="0.3">
      <c r="A228" s="3">
        <v>227</v>
      </c>
      <c r="B228" s="288" t="s">
        <v>1035</v>
      </c>
      <c r="C228" s="311" t="s">
        <v>1029</v>
      </c>
      <c r="D228" s="329" t="s">
        <v>1293</v>
      </c>
      <c r="E228" s="243" t="s">
        <v>1756</v>
      </c>
      <c r="F228" s="340"/>
      <c r="G228" s="197" t="s">
        <v>1804</v>
      </c>
      <c r="H228" s="198">
        <v>47</v>
      </c>
      <c r="I228" s="199" t="s">
        <v>1715</v>
      </c>
      <c r="J228" s="200" t="s">
        <v>944</v>
      </c>
      <c r="K228" s="200" t="s">
        <v>944</v>
      </c>
      <c r="L228" s="200" t="s">
        <v>944</v>
      </c>
      <c r="M228" s="200" t="s">
        <v>945</v>
      </c>
      <c r="N228" s="241" t="s">
        <v>421</v>
      </c>
      <c r="O228" s="3" t="s">
        <v>1133</v>
      </c>
      <c r="P228" s="3" t="s">
        <v>1113</v>
      </c>
      <c r="Q228" s="3" t="s">
        <v>1293</v>
      </c>
      <c r="R228" s="3" t="s">
        <v>1756</v>
      </c>
      <c r="S228" s="120">
        <v>47</v>
      </c>
      <c r="T228" s="3">
        <f t="shared" si="3"/>
        <v>227</v>
      </c>
      <c r="U228" s="3" t="s">
        <v>1815</v>
      </c>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ht="115.2" x14ac:dyDescent="0.3">
      <c r="A229" s="3">
        <v>228</v>
      </c>
      <c r="B229" s="289"/>
      <c r="C229" s="297"/>
      <c r="D229" s="305"/>
      <c r="E229" s="8" t="s">
        <v>1759</v>
      </c>
      <c r="F229" s="302"/>
      <c r="G229" s="127" t="s">
        <v>463</v>
      </c>
      <c r="H229" s="132">
        <v>31</v>
      </c>
      <c r="I229" s="128" t="s">
        <v>367</v>
      </c>
      <c r="J229" s="129" t="s">
        <v>919</v>
      </c>
      <c r="K229" s="129" t="s">
        <v>919</v>
      </c>
      <c r="L229" s="129" t="s">
        <v>919</v>
      </c>
      <c r="M229" s="129" t="s">
        <v>919</v>
      </c>
      <c r="N229" s="131" t="s">
        <v>369</v>
      </c>
      <c r="O229" s="3" t="s">
        <v>1133</v>
      </c>
      <c r="P229" s="3" t="s">
        <v>1113</v>
      </c>
      <c r="Q229" s="3" t="s">
        <v>1293</v>
      </c>
      <c r="R229" s="3" t="s">
        <v>1808</v>
      </c>
      <c r="S229" s="120">
        <v>31</v>
      </c>
      <c r="T229" s="3">
        <f t="shared" si="3"/>
        <v>228</v>
      </c>
      <c r="U229" s="3" t="s">
        <v>1816</v>
      </c>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ht="43.2" x14ac:dyDescent="0.3">
      <c r="A230" s="3">
        <v>229</v>
      </c>
      <c r="B230" s="289"/>
      <c r="C230" s="297"/>
      <c r="D230" s="306"/>
      <c r="E230" s="154" t="s">
        <v>1222</v>
      </c>
      <c r="F230" s="303"/>
      <c r="G230" s="138" t="s">
        <v>451</v>
      </c>
      <c r="H230" s="139">
        <v>1</v>
      </c>
      <c r="I230" s="140" t="s">
        <v>1648</v>
      </c>
      <c r="J230" s="141" t="s">
        <v>238</v>
      </c>
      <c r="K230" s="141" t="s">
        <v>894</v>
      </c>
      <c r="L230" s="140" t="s">
        <v>895</v>
      </c>
      <c r="M230" s="141" t="s">
        <v>896</v>
      </c>
      <c r="N230" s="242" t="s">
        <v>241</v>
      </c>
      <c r="O230" s="3" t="s">
        <v>1133</v>
      </c>
      <c r="P230" s="3" t="s">
        <v>1113</v>
      </c>
      <c r="Q230" s="3" t="s">
        <v>1293</v>
      </c>
      <c r="R230" s="3" t="s">
        <v>1226</v>
      </c>
      <c r="S230" s="120">
        <v>1</v>
      </c>
      <c r="T230" s="3">
        <f t="shared" si="3"/>
        <v>229</v>
      </c>
      <c r="U230" s="3" t="s">
        <v>1418</v>
      </c>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ht="72" x14ac:dyDescent="0.3">
      <c r="A231" s="3">
        <v>230</v>
      </c>
      <c r="B231" s="289"/>
      <c r="C231" s="297"/>
      <c r="D231" s="142" t="s">
        <v>1760</v>
      </c>
      <c r="E231" s="254" t="s">
        <v>9</v>
      </c>
      <c r="F231" s="294"/>
      <c r="G231" s="142" t="s">
        <v>969</v>
      </c>
      <c r="H231" s="143">
        <v>44</v>
      </c>
      <c r="I231" s="144" t="s">
        <v>127</v>
      </c>
      <c r="J231" s="144" t="s">
        <v>243</v>
      </c>
      <c r="K231" s="144" t="s">
        <v>243</v>
      </c>
      <c r="L231" s="144" t="s">
        <v>410</v>
      </c>
      <c r="M231" s="144" t="s">
        <v>941</v>
      </c>
      <c r="N231" s="214" t="s">
        <v>412</v>
      </c>
      <c r="O231" s="3" t="s">
        <v>1133</v>
      </c>
      <c r="P231" s="3" t="s">
        <v>1113</v>
      </c>
      <c r="Q231" s="3" t="s">
        <v>1823</v>
      </c>
      <c r="R231" s="3"/>
      <c r="S231" s="120">
        <v>44</v>
      </c>
      <c r="T231" s="3">
        <f t="shared" si="3"/>
        <v>230</v>
      </c>
      <c r="U231" s="3" t="s">
        <v>1890</v>
      </c>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ht="72" x14ac:dyDescent="0.3">
      <c r="A232" s="3">
        <v>231</v>
      </c>
      <c r="B232" s="289"/>
      <c r="C232" s="297"/>
      <c r="D232" s="142" t="s">
        <v>1270</v>
      </c>
      <c r="E232" s="254" t="s">
        <v>9</v>
      </c>
      <c r="F232" s="294"/>
      <c r="G232" s="142" t="s">
        <v>442</v>
      </c>
      <c r="H232" s="143">
        <v>19</v>
      </c>
      <c r="I232" s="144" t="s">
        <v>236</v>
      </c>
      <c r="J232" s="144" t="s">
        <v>97</v>
      </c>
      <c r="K232" s="144" t="s">
        <v>97</v>
      </c>
      <c r="L232" s="145" t="s">
        <v>316</v>
      </c>
      <c r="M232" s="145" t="s">
        <v>915</v>
      </c>
      <c r="N232" s="214" t="s">
        <v>243</v>
      </c>
      <c r="O232" s="3" t="s">
        <v>1133</v>
      </c>
      <c r="P232" s="3" t="s">
        <v>1113</v>
      </c>
      <c r="Q232" s="3" t="s">
        <v>1270</v>
      </c>
      <c r="R232" s="3"/>
      <c r="S232" s="120">
        <v>19</v>
      </c>
      <c r="T232" s="3">
        <f t="shared" si="3"/>
        <v>231</v>
      </c>
      <c r="U232" s="3" t="s">
        <v>1419</v>
      </c>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ht="43.2" x14ac:dyDescent="0.3">
      <c r="A233" s="3">
        <v>232</v>
      </c>
      <c r="B233" s="289"/>
      <c r="C233" s="297"/>
      <c r="D233" s="142" t="s">
        <v>1271</v>
      </c>
      <c r="E233" s="254" t="s">
        <v>9</v>
      </c>
      <c r="F233" s="294"/>
      <c r="G233" s="142" t="s">
        <v>451</v>
      </c>
      <c r="H233" s="143">
        <v>1</v>
      </c>
      <c r="I233" s="144" t="s">
        <v>1648</v>
      </c>
      <c r="J233" s="145" t="s">
        <v>238</v>
      </c>
      <c r="K233" s="145" t="s">
        <v>894</v>
      </c>
      <c r="L233" s="144" t="s">
        <v>895</v>
      </c>
      <c r="M233" s="145" t="s">
        <v>896</v>
      </c>
      <c r="N233" s="211" t="s">
        <v>241</v>
      </c>
      <c r="O233" s="3" t="s">
        <v>1133</v>
      </c>
      <c r="P233" s="3" t="s">
        <v>1113</v>
      </c>
      <c r="Q233" s="3" t="s">
        <v>1341</v>
      </c>
      <c r="R233" s="3"/>
      <c r="S233" s="120">
        <v>1</v>
      </c>
      <c r="T233" s="3">
        <f t="shared" si="3"/>
        <v>232</v>
      </c>
      <c r="U233" s="3" t="s">
        <v>1420</v>
      </c>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ht="187.2" x14ac:dyDescent="0.3">
      <c r="A234" s="3">
        <v>233</v>
      </c>
      <c r="B234" s="289"/>
      <c r="C234" s="297"/>
      <c r="D234" s="142" t="s">
        <v>989</v>
      </c>
      <c r="E234" s="254" t="s">
        <v>9</v>
      </c>
      <c r="F234" s="294"/>
      <c r="G234" s="142" t="s">
        <v>1766</v>
      </c>
      <c r="H234" s="143">
        <v>38</v>
      </c>
      <c r="I234" s="144" t="s">
        <v>1706</v>
      </c>
      <c r="J234" s="145" t="s">
        <v>465</v>
      </c>
      <c r="K234" s="145" t="s">
        <v>465</v>
      </c>
      <c r="L234" s="145" t="s">
        <v>466</v>
      </c>
      <c r="M234" s="145" t="s">
        <v>466</v>
      </c>
      <c r="N234" s="211" t="s">
        <v>396</v>
      </c>
      <c r="O234" s="3" t="s">
        <v>1133</v>
      </c>
      <c r="P234" s="3" t="s">
        <v>1113</v>
      </c>
      <c r="Q234" s="3" t="s">
        <v>989</v>
      </c>
      <c r="R234" s="3"/>
      <c r="S234" s="120">
        <v>38</v>
      </c>
      <c r="T234" s="3">
        <f t="shared" si="3"/>
        <v>233</v>
      </c>
      <c r="U234" s="3" t="s">
        <v>1134</v>
      </c>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ht="173.4" thickBot="1" x14ac:dyDescent="0.35">
      <c r="A235" s="3">
        <v>234</v>
      </c>
      <c r="B235" s="289"/>
      <c r="C235" s="298"/>
      <c r="D235" s="176" t="s">
        <v>1295</v>
      </c>
      <c r="E235" s="255" t="s">
        <v>9</v>
      </c>
      <c r="F235" s="295"/>
      <c r="G235" s="176" t="s">
        <v>967</v>
      </c>
      <c r="H235" s="178">
        <v>11</v>
      </c>
      <c r="I235" s="179" t="s">
        <v>1673</v>
      </c>
      <c r="J235" s="180" t="s">
        <v>1674</v>
      </c>
      <c r="K235" s="180" t="s">
        <v>1674</v>
      </c>
      <c r="L235" s="180" t="s">
        <v>1797</v>
      </c>
      <c r="M235" s="180" t="s">
        <v>1797</v>
      </c>
      <c r="N235" s="212" t="s">
        <v>278</v>
      </c>
      <c r="O235" s="3" t="s">
        <v>1133</v>
      </c>
      <c r="P235" s="3" t="s">
        <v>1113</v>
      </c>
      <c r="Q235" s="3" t="s">
        <v>1421</v>
      </c>
      <c r="R235" s="3"/>
      <c r="S235" s="120">
        <v>11</v>
      </c>
      <c r="T235" s="3">
        <f t="shared" si="3"/>
        <v>234</v>
      </c>
      <c r="U235" s="3" t="s">
        <v>1422</v>
      </c>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ht="57.6" x14ac:dyDescent="0.3">
      <c r="A236" s="3">
        <v>235</v>
      </c>
      <c r="B236" s="289"/>
      <c r="C236" s="296" t="s">
        <v>1751</v>
      </c>
      <c r="D236" s="161" t="s">
        <v>1757</v>
      </c>
      <c r="E236" s="253" t="s">
        <v>9</v>
      </c>
      <c r="F236" s="300"/>
      <c r="G236" s="161" t="s">
        <v>1804</v>
      </c>
      <c r="H236" s="163">
        <v>47</v>
      </c>
      <c r="I236" s="164" t="s">
        <v>1715</v>
      </c>
      <c r="J236" s="165" t="s">
        <v>944</v>
      </c>
      <c r="K236" s="165" t="s">
        <v>944</v>
      </c>
      <c r="L236" s="165" t="s">
        <v>944</v>
      </c>
      <c r="M236" s="165" t="s">
        <v>945</v>
      </c>
      <c r="N236" s="213" t="s">
        <v>421</v>
      </c>
      <c r="O236" s="3" t="s">
        <v>1133</v>
      </c>
      <c r="P236" s="3" t="s">
        <v>1817</v>
      </c>
      <c r="Q236" s="3" t="s">
        <v>1818</v>
      </c>
      <c r="R236" s="3"/>
      <c r="S236" s="120">
        <v>47</v>
      </c>
      <c r="T236" s="3">
        <f t="shared" si="3"/>
        <v>235</v>
      </c>
      <c r="U236" s="3" t="s">
        <v>1819</v>
      </c>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ht="72.599999999999994" thickBot="1" x14ac:dyDescent="0.35">
      <c r="A237" s="3">
        <v>236</v>
      </c>
      <c r="B237" s="289"/>
      <c r="C237" s="298"/>
      <c r="D237" s="176" t="s">
        <v>1758</v>
      </c>
      <c r="E237" s="255" t="s">
        <v>9</v>
      </c>
      <c r="F237" s="295"/>
      <c r="G237" s="176" t="s">
        <v>969</v>
      </c>
      <c r="H237" s="178">
        <v>44</v>
      </c>
      <c r="I237" s="179" t="s">
        <v>127</v>
      </c>
      <c r="J237" s="179" t="s">
        <v>243</v>
      </c>
      <c r="K237" s="179" t="s">
        <v>243</v>
      </c>
      <c r="L237" s="179" t="s">
        <v>410</v>
      </c>
      <c r="M237" s="179" t="s">
        <v>941</v>
      </c>
      <c r="N237" s="212" t="s">
        <v>412</v>
      </c>
      <c r="O237" s="3" t="s">
        <v>1133</v>
      </c>
      <c r="P237" s="3" t="s">
        <v>1817</v>
      </c>
      <c r="Q237" s="3" t="s">
        <v>1820</v>
      </c>
      <c r="R237" s="3"/>
      <c r="S237" s="120">
        <v>44</v>
      </c>
      <c r="T237" s="3">
        <f t="shared" si="3"/>
        <v>236</v>
      </c>
      <c r="U237" s="3" t="s">
        <v>1821</v>
      </c>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ht="115.2" x14ac:dyDescent="0.3">
      <c r="A238" s="3">
        <v>237</v>
      </c>
      <c r="B238" s="289"/>
      <c r="C238" s="296" t="s">
        <v>36</v>
      </c>
      <c r="D238" s="332" t="s">
        <v>1296</v>
      </c>
      <c r="E238" s="153" t="s">
        <v>1759</v>
      </c>
      <c r="F238" s="342"/>
      <c r="G238" s="167" t="s">
        <v>463</v>
      </c>
      <c r="H238" s="168">
        <v>31</v>
      </c>
      <c r="I238" s="169" t="s">
        <v>367</v>
      </c>
      <c r="J238" s="170" t="s">
        <v>919</v>
      </c>
      <c r="K238" s="170" t="s">
        <v>919</v>
      </c>
      <c r="L238" s="170" t="s">
        <v>919</v>
      </c>
      <c r="M238" s="170" t="s">
        <v>919</v>
      </c>
      <c r="N238" s="244" t="s">
        <v>369</v>
      </c>
      <c r="O238" s="3" t="s">
        <v>1133</v>
      </c>
      <c r="P238" s="3" t="s">
        <v>36</v>
      </c>
      <c r="Q238" s="3" t="s">
        <v>1296</v>
      </c>
      <c r="R238" s="3" t="s">
        <v>1808</v>
      </c>
      <c r="S238" s="120">
        <v>31</v>
      </c>
      <c r="T238" s="3">
        <f t="shared" si="3"/>
        <v>237</v>
      </c>
      <c r="U238" s="3" t="s">
        <v>1822</v>
      </c>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ht="43.2" x14ac:dyDescent="0.3">
      <c r="A239" s="3">
        <v>238</v>
      </c>
      <c r="B239" s="289"/>
      <c r="C239" s="297"/>
      <c r="D239" s="306"/>
      <c r="E239" s="154" t="s">
        <v>1222</v>
      </c>
      <c r="F239" s="303"/>
      <c r="G239" s="138" t="s">
        <v>451</v>
      </c>
      <c r="H239" s="139">
        <v>1</v>
      </c>
      <c r="I239" s="140" t="s">
        <v>1648</v>
      </c>
      <c r="J239" s="141" t="s">
        <v>238</v>
      </c>
      <c r="K239" s="141" t="s">
        <v>894</v>
      </c>
      <c r="L239" s="140" t="s">
        <v>895</v>
      </c>
      <c r="M239" s="141" t="s">
        <v>896</v>
      </c>
      <c r="N239" s="242" t="s">
        <v>241</v>
      </c>
      <c r="O239" s="3" t="s">
        <v>1133</v>
      </c>
      <c r="P239" s="3" t="s">
        <v>36</v>
      </c>
      <c r="Q239" s="3" t="s">
        <v>1296</v>
      </c>
      <c r="R239" s="3" t="s">
        <v>1226</v>
      </c>
      <c r="S239" s="120">
        <v>1</v>
      </c>
      <c r="T239" s="3">
        <f t="shared" si="3"/>
        <v>238</v>
      </c>
      <c r="U239" s="3" t="s">
        <v>1423</v>
      </c>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ht="72" x14ac:dyDescent="0.3">
      <c r="A240" s="3">
        <v>239</v>
      </c>
      <c r="B240" s="289"/>
      <c r="C240" s="297"/>
      <c r="D240" s="142" t="s">
        <v>1760</v>
      </c>
      <c r="E240" s="254" t="s">
        <v>9</v>
      </c>
      <c r="F240" s="294"/>
      <c r="G240" s="142" t="s">
        <v>969</v>
      </c>
      <c r="H240" s="143">
        <v>44</v>
      </c>
      <c r="I240" s="144" t="s">
        <v>127</v>
      </c>
      <c r="J240" s="144" t="s">
        <v>243</v>
      </c>
      <c r="K240" s="144" t="s">
        <v>243</v>
      </c>
      <c r="L240" s="144" t="s">
        <v>410</v>
      </c>
      <c r="M240" s="144" t="s">
        <v>941</v>
      </c>
      <c r="N240" s="214" t="s">
        <v>412</v>
      </c>
      <c r="O240" s="3" t="s">
        <v>1133</v>
      </c>
      <c r="P240" s="3" t="s">
        <v>36</v>
      </c>
      <c r="Q240" s="3" t="s">
        <v>1823</v>
      </c>
      <c r="R240" s="3"/>
      <c r="S240" s="120">
        <v>44</v>
      </c>
      <c r="T240" s="3">
        <f t="shared" si="3"/>
        <v>239</v>
      </c>
      <c r="U240" s="3" t="s">
        <v>1824</v>
      </c>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ht="43.2" x14ac:dyDescent="0.3">
      <c r="A241" s="3">
        <v>240</v>
      </c>
      <c r="B241" s="289"/>
      <c r="C241" s="297"/>
      <c r="D241" s="142" t="s">
        <v>1271</v>
      </c>
      <c r="E241" s="254" t="s">
        <v>9</v>
      </c>
      <c r="F241" s="294"/>
      <c r="G241" s="142" t="s">
        <v>451</v>
      </c>
      <c r="H241" s="143">
        <v>1</v>
      </c>
      <c r="I241" s="144" t="s">
        <v>1648</v>
      </c>
      <c r="J241" s="145" t="s">
        <v>238</v>
      </c>
      <c r="K241" s="145" t="s">
        <v>894</v>
      </c>
      <c r="L241" s="144" t="s">
        <v>895</v>
      </c>
      <c r="M241" s="145" t="s">
        <v>896</v>
      </c>
      <c r="N241" s="211" t="s">
        <v>241</v>
      </c>
      <c r="O241" s="3" t="s">
        <v>1133</v>
      </c>
      <c r="P241" s="3" t="s">
        <v>36</v>
      </c>
      <c r="Q241" s="3" t="s">
        <v>1341</v>
      </c>
      <c r="R241" s="3"/>
      <c r="S241" s="120">
        <v>1</v>
      </c>
      <c r="T241" s="3">
        <f t="shared" si="3"/>
        <v>240</v>
      </c>
      <c r="U241" s="3" t="s">
        <v>1424</v>
      </c>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ht="72" x14ac:dyDescent="0.3">
      <c r="A242" s="3">
        <v>241</v>
      </c>
      <c r="B242" s="289"/>
      <c r="C242" s="297"/>
      <c r="D242" s="142" t="s">
        <v>1270</v>
      </c>
      <c r="E242" s="254" t="s">
        <v>9</v>
      </c>
      <c r="F242" s="294"/>
      <c r="G242" s="142" t="s">
        <v>442</v>
      </c>
      <c r="H242" s="143">
        <v>19</v>
      </c>
      <c r="I242" s="144" t="s">
        <v>236</v>
      </c>
      <c r="J242" s="144" t="s">
        <v>97</v>
      </c>
      <c r="K242" s="144" t="s">
        <v>97</v>
      </c>
      <c r="L242" s="145" t="s">
        <v>316</v>
      </c>
      <c r="M242" s="145" t="s">
        <v>915</v>
      </c>
      <c r="N242" s="214" t="s">
        <v>243</v>
      </c>
      <c r="O242" s="3" t="s">
        <v>1133</v>
      </c>
      <c r="P242" s="3" t="s">
        <v>36</v>
      </c>
      <c r="Q242" s="3" t="s">
        <v>1270</v>
      </c>
      <c r="R242" s="3"/>
      <c r="S242" s="120">
        <v>19</v>
      </c>
      <c r="T242" s="3">
        <f t="shared" si="3"/>
        <v>241</v>
      </c>
      <c r="U242" s="3" t="s">
        <v>1425</v>
      </c>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ht="187.2" x14ac:dyDescent="0.3">
      <c r="A243" s="3">
        <v>242</v>
      </c>
      <c r="B243" s="289"/>
      <c r="C243" s="297"/>
      <c r="D243" s="142" t="s">
        <v>989</v>
      </c>
      <c r="E243" s="254" t="s">
        <v>9</v>
      </c>
      <c r="F243" s="294"/>
      <c r="G243" s="142" t="s">
        <v>1766</v>
      </c>
      <c r="H243" s="143">
        <v>38</v>
      </c>
      <c r="I243" s="144" t="s">
        <v>1706</v>
      </c>
      <c r="J243" s="145" t="s">
        <v>465</v>
      </c>
      <c r="K243" s="145" t="s">
        <v>465</v>
      </c>
      <c r="L243" s="145" t="s">
        <v>466</v>
      </c>
      <c r="M243" s="145" t="s">
        <v>466</v>
      </c>
      <c r="N243" s="211" t="s">
        <v>396</v>
      </c>
      <c r="O243" s="3" t="s">
        <v>1133</v>
      </c>
      <c r="P243" s="3" t="s">
        <v>36</v>
      </c>
      <c r="Q243" s="3" t="s">
        <v>989</v>
      </c>
      <c r="R243" s="3"/>
      <c r="S243" s="120">
        <v>38</v>
      </c>
      <c r="T243" s="3">
        <f t="shared" si="3"/>
        <v>242</v>
      </c>
      <c r="U243" s="3" t="s">
        <v>1135</v>
      </c>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ht="173.4" thickBot="1" x14ac:dyDescent="0.35">
      <c r="A244" s="3">
        <v>243</v>
      </c>
      <c r="B244" s="289"/>
      <c r="C244" s="298"/>
      <c r="D244" s="176" t="s">
        <v>1297</v>
      </c>
      <c r="E244" s="255" t="s">
        <v>9</v>
      </c>
      <c r="F244" s="295"/>
      <c r="G244" s="176" t="s">
        <v>967</v>
      </c>
      <c r="H244" s="178">
        <v>11</v>
      </c>
      <c r="I244" s="179" t="s">
        <v>1673</v>
      </c>
      <c r="J244" s="180" t="s">
        <v>1674</v>
      </c>
      <c r="K244" s="180" t="s">
        <v>1674</v>
      </c>
      <c r="L244" s="180" t="s">
        <v>1797</v>
      </c>
      <c r="M244" s="180" t="s">
        <v>1797</v>
      </c>
      <c r="N244" s="212" t="s">
        <v>278</v>
      </c>
      <c r="O244" s="3" t="s">
        <v>1133</v>
      </c>
      <c r="P244" s="3" t="s">
        <v>36</v>
      </c>
      <c r="Q244" s="3" t="s">
        <v>1426</v>
      </c>
      <c r="R244" s="3"/>
      <c r="S244" s="120">
        <v>11</v>
      </c>
      <c r="T244" s="3">
        <f t="shared" si="3"/>
        <v>243</v>
      </c>
      <c r="U244" s="3" t="s">
        <v>1427</v>
      </c>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ht="15" thickBot="1" x14ac:dyDescent="0.35">
      <c r="A245" s="3">
        <v>244</v>
      </c>
      <c r="B245" s="290"/>
      <c r="C245" s="312" t="s">
        <v>29</v>
      </c>
      <c r="D245" s="313"/>
      <c r="E245" s="314"/>
      <c r="F245" s="315" t="s">
        <v>1036</v>
      </c>
      <c r="G245" s="316"/>
      <c r="H245" s="316"/>
      <c r="I245" s="316"/>
      <c r="J245" s="316"/>
      <c r="K245" s="316"/>
      <c r="L245" s="316"/>
      <c r="M245" s="316"/>
      <c r="N245" s="317"/>
      <c r="O245" s="3" t="s">
        <v>1133</v>
      </c>
      <c r="P245" s="3" t="s">
        <v>72</v>
      </c>
      <c r="Q245" s="3"/>
      <c r="R245" s="3"/>
      <c r="S245" s="120"/>
      <c r="T245" s="3">
        <f t="shared" si="3"/>
        <v>244</v>
      </c>
      <c r="U245" s="3" t="s">
        <v>1136</v>
      </c>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ht="58.2" thickTop="1" x14ac:dyDescent="0.3">
      <c r="A246" s="3">
        <v>245</v>
      </c>
      <c r="B246" s="288" t="s">
        <v>159</v>
      </c>
      <c r="C246" s="311" t="s">
        <v>158</v>
      </c>
      <c r="D246" s="329" t="s">
        <v>1298</v>
      </c>
      <c r="E246" s="243" t="s">
        <v>1294</v>
      </c>
      <c r="F246" s="340"/>
      <c r="G246" s="197" t="s">
        <v>1804</v>
      </c>
      <c r="H246" s="198">
        <v>47</v>
      </c>
      <c r="I246" s="199" t="s">
        <v>1715</v>
      </c>
      <c r="J246" s="200" t="s">
        <v>944</v>
      </c>
      <c r="K246" s="200" t="s">
        <v>944</v>
      </c>
      <c r="L246" s="200" t="s">
        <v>944</v>
      </c>
      <c r="M246" s="200" t="s">
        <v>945</v>
      </c>
      <c r="N246" s="241" t="s">
        <v>421</v>
      </c>
      <c r="O246" s="3" t="s">
        <v>197</v>
      </c>
      <c r="P246" s="3" t="s">
        <v>198</v>
      </c>
      <c r="Q246" s="3" t="s">
        <v>1298</v>
      </c>
      <c r="R246" s="3" t="s">
        <v>1294</v>
      </c>
      <c r="S246" s="120">
        <v>47</v>
      </c>
      <c r="T246" s="3">
        <f t="shared" si="3"/>
        <v>245</v>
      </c>
      <c r="U246" s="3" t="s">
        <v>1428</v>
      </c>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ht="43.2" x14ac:dyDescent="0.3">
      <c r="A247" s="3">
        <v>246</v>
      </c>
      <c r="B247" s="289"/>
      <c r="C247" s="297"/>
      <c r="D247" s="306"/>
      <c r="E247" s="154" t="s">
        <v>1271</v>
      </c>
      <c r="F247" s="303"/>
      <c r="G247" s="138" t="s">
        <v>451</v>
      </c>
      <c r="H247" s="139">
        <v>1</v>
      </c>
      <c r="I247" s="140" t="s">
        <v>1648</v>
      </c>
      <c r="J247" s="141" t="s">
        <v>238</v>
      </c>
      <c r="K247" s="141" t="s">
        <v>894</v>
      </c>
      <c r="L247" s="140" t="s">
        <v>895</v>
      </c>
      <c r="M247" s="141" t="s">
        <v>896</v>
      </c>
      <c r="N247" s="242" t="s">
        <v>241</v>
      </c>
      <c r="O247" s="3" t="s">
        <v>197</v>
      </c>
      <c r="P247" s="3" t="s">
        <v>198</v>
      </c>
      <c r="Q247" s="3" t="s">
        <v>1298</v>
      </c>
      <c r="R247" s="3" t="s">
        <v>1341</v>
      </c>
      <c r="S247" s="120">
        <v>1</v>
      </c>
      <c r="T247" s="3">
        <f t="shared" si="3"/>
        <v>246</v>
      </c>
      <c r="U247" s="3" t="s">
        <v>1429</v>
      </c>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ht="72" x14ac:dyDescent="0.3">
      <c r="A248" s="3">
        <v>247</v>
      </c>
      <c r="B248" s="289"/>
      <c r="C248" s="297"/>
      <c r="D248" s="142" t="s">
        <v>1760</v>
      </c>
      <c r="E248" s="254" t="s">
        <v>9</v>
      </c>
      <c r="F248" s="294"/>
      <c r="G248" s="142" t="s">
        <v>969</v>
      </c>
      <c r="H248" s="143">
        <v>44</v>
      </c>
      <c r="I248" s="144" t="s">
        <v>127</v>
      </c>
      <c r="J248" s="144" t="s">
        <v>243</v>
      </c>
      <c r="K248" s="144" t="s">
        <v>243</v>
      </c>
      <c r="L248" s="144" t="s">
        <v>410</v>
      </c>
      <c r="M248" s="144" t="s">
        <v>941</v>
      </c>
      <c r="N248" s="214" t="s">
        <v>412</v>
      </c>
      <c r="O248" s="3" t="s">
        <v>197</v>
      </c>
      <c r="P248" s="3" t="s">
        <v>198</v>
      </c>
      <c r="Q248" s="3" t="s">
        <v>1823</v>
      </c>
      <c r="R248" s="3"/>
      <c r="S248" s="120">
        <v>44</v>
      </c>
      <c r="T248" s="3">
        <f t="shared" si="3"/>
        <v>247</v>
      </c>
      <c r="U248" s="3" t="s">
        <v>1891</v>
      </c>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ht="43.2" x14ac:dyDescent="0.3">
      <c r="A249" s="3">
        <v>248</v>
      </c>
      <c r="B249" s="289"/>
      <c r="C249" s="297"/>
      <c r="D249" s="304" t="s">
        <v>1299</v>
      </c>
      <c r="E249" s="152" t="s">
        <v>1271</v>
      </c>
      <c r="F249" s="301"/>
      <c r="G249" s="148" t="s">
        <v>451</v>
      </c>
      <c r="H249" s="149">
        <v>1</v>
      </c>
      <c r="I249" s="150" t="s">
        <v>1648</v>
      </c>
      <c r="J249" s="151" t="s">
        <v>238</v>
      </c>
      <c r="K249" s="151" t="s">
        <v>894</v>
      </c>
      <c r="L249" s="150" t="s">
        <v>895</v>
      </c>
      <c r="M249" s="151" t="s">
        <v>896</v>
      </c>
      <c r="N249" s="215" t="s">
        <v>241</v>
      </c>
      <c r="O249" s="3" t="s">
        <v>197</v>
      </c>
      <c r="P249" s="3" t="s">
        <v>198</v>
      </c>
      <c r="Q249" s="3" t="s">
        <v>1299</v>
      </c>
      <c r="R249" s="3" t="s">
        <v>1341</v>
      </c>
      <c r="S249" s="120">
        <v>1</v>
      </c>
      <c r="T249" s="3">
        <f t="shared" si="3"/>
        <v>248</v>
      </c>
      <c r="U249" s="3" t="s">
        <v>1430</v>
      </c>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ht="72" x14ac:dyDescent="0.3">
      <c r="A250" s="3">
        <v>249</v>
      </c>
      <c r="B250" s="289"/>
      <c r="C250" s="297"/>
      <c r="D250" s="305"/>
      <c r="E250" s="8" t="s">
        <v>1270</v>
      </c>
      <c r="F250" s="302"/>
      <c r="G250" s="127" t="s">
        <v>442</v>
      </c>
      <c r="H250" s="132">
        <v>19</v>
      </c>
      <c r="I250" s="128" t="s">
        <v>236</v>
      </c>
      <c r="J250" s="128" t="s">
        <v>97</v>
      </c>
      <c r="K250" s="128" t="s">
        <v>97</v>
      </c>
      <c r="L250" s="129" t="s">
        <v>316</v>
      </c>
      <c r="M250" s="129" t="s">
        <v>915</v>
      </c>
      <c r="N250" s="130" t="s">
        <v>243</v>
      </c>
      <c r="O250" s="3" t="s">
        <v>197</v>
      </c>
      <c r="P250" s="3" t="s">
        <v>198</v>
      </c>
      <c r="Q250" s="3" t="s">
        <v>1299</v>
      </c>
      <c r="R250" s="3" t="s">
        <v>1270</v>
      </c>
      <c r="S250" s="120">
        <v>19</v>
      </c>
      <c r="T250" s="3">
        <f t="shared" si="3"/>
        <v>249</v>
      </c>
      <c r="U250" s="3" t="s">
        <v>1431</v>
      </c>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ht="187.2" x14ac:dyDescent="0.3">
      <c r="A251" s="3">
        <v>250</v>
      </c>
      <c r="B251" s="289"/>
      <c r="C251" s="297"/>
      <c r="D251" s="306"/>
      <c r="E251" s="154" t="s">
        <v>989</v>
      </c>
      <c r="F251" s="303"/>
      <c r="G251" s="138" t="s">
        <v>1766</v>
      </c>
      <c r="H251" s="139">
        <v>38</v>
      </c>
      <c r="I251" s="140" t="s">
        <v>1706</v>
      </c>
      <c r="J251" s="141" t="s">
        <v>465</v>
      </c>
      <c r="K251" s="141" t="s">
        <v>465</v>
      </c>
      <c r="L251" s="141" t="s">
        <v>466</v>
      </c>
      <c r="M251" s="141" t="s">
        <v>466</v>
      </c>
      <c r="N251" s="242" t="s">
        <v>396</v>
      </c>
      <c r="O251" s="3" t="s">
        <v>197</v>
      </c>
      <c r="P251" s="3" t="s">
        <v>198</v>
      </c>
      <c r="Q251" s="3" t="s">
        <v>1299</v>
      </c>
      <c r="R251" s="3" t="s">
        <v>989</v>
      </c>
      <c r="S251" s="120">
        <v>38</v>
      </c>
      <c r="T251" s="3">
        <f t="shared" si="3"/>
        <v>250</v>
      </c>
      <c r="U251" s="3" t="s">
        <v>1432</v>
      </c>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ht="173.4" thickBot="1" x14ac:dyDescent="0.35">
      <c r="A252" s="3">
        <v>251</v>
      </c>
      <c r="B252" s="290"/>
      <c r="C252" s="341"/>
      <c r="D252" s="227" t="s">
        <v>1297</v>
      </c>
      <c r="E252" s="261" t="s">
        <v>9</v>
      </c>
      <c r="F252" s="324"/>
      <c r="G252" s="227" t="s">
        <v>967</v>
      </c>
      <c r="H252" s="229">
        <v>11</v>
      </c>
      <c r="I252" s="230" t="s">
        <v>1673</v>
      </c>
      <c r="J252" s="245" t="s">
        <v>1674</v>
      </c>
      <c r="K252" s="245" t="s">
        <v>1674</v>
      </c>
      <c r="L252" s="245" t="s">
        <v>1797</v>
      </c>
      <c r="M252" s="245" t="s">
        <v>1797</v>
      </c>
      <c r="N252" s="233" t="s">
        <v>278</v>
      </c>
      <c r="O252" s="3" t="s">
        <v>197</v>
      </c>
      <c r="P252" s="3" t="s">
        <v>198</v>
      </c>
      <c r="Q252" s="3" t="s">
        <v>1426</v>
      </c>
      <c r="R252" s="3"/>
      <c r="S252" s="120">
        <v>11</v>
      </c>
      <c r="T252" s="3">
        <f t="shared" si="3"/>
        <v>251</v>
      </c>
      <c r="U252" s="3" t="s">
        <v>1433</v>
      </c>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ht="102" thickTop="1" thickBot="1" x14ac:dyDescent="0.35">
      <c r="A253" s="3">
        <v>252</v>
      </c>
      <c r="B253" s="288" t="s">
        <v>170</v>
      </c>
      <c r="C253" s="182" t="s">
        <v>1741</v>
      </c>
      <c r="D253" s="183" t="s">
        <v>9</v>
      </c>
      <c r="E253" s="249" t="s">
        <v>9</v>
      </c>
      <c r="F253" s="322"/>
      <c r="G253" s="184" t="s">
        <v>445</v>
      </c>
      <c r="H253" s="185">
        <v>14</v>
      </c>
      <c r="I253" s="186" t="s">
        <v>1680</v>
      </c>
      <c r="J253" s="186" t="s">
        <v>1682</v>
      </c>
      <c r="K253" s="187" t="s">
        <v>1683</v>
      </c>
      <c r="L253" s="187" t="s">
        <v>1684</v>
      </c>
      <c r="M253" s="187" t="s">
        <v>1685</v>
      </c>
      <c r="N253" s="208" t="s">
        <v>243</v>
      </c>
      <c r="O253" s="3" t="s">
        <v>170</v>
      </c>
      <c r="P253" s="3" t="s">
        <v>1741</v>
      </c>
      <c r="Q253" s="3"/>
      <c r="R253" s="3"/>
      <c r="S253" s="120">
        <v>14</v>
      </c>
      <c r="T253" s="3">
        <f t="shared" si="3"/>
        <v>252</v>
      </c>
      <c r="U253" s="3" t="s">
        <v>1825</v>
      </c>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ht="87" thickBot="1" x14ac:dyDescent="0.35">
      <c r="A254" s="3">
        <v>253</v>
      </c>
      <c r="B254" s="289"/>
      <c r="C254" s="160" t="s">
        <v>28</v>
      </c>
      <c r="D254" s="156" t="s">
        <v>9</v>
      </c>
      <c r="E254" s="250" t="s">
        <v>9</v>
      </c>
      <c r="F254" s="155" t="s">
        <v>102</v>
      </c>
      <c r="G254" s="157" t="s">
        <v>441</v>
      </c>
      <c r="H254" s="158">
        <v>13</v>
      </c>
      <c r="I254" s="159" t="s">
        <v>1653</v>
      </c>
      <c r="J254" s="159">
        <v>0</v>
      </c>
      <c r="K254" s="159">
        <v>0</v>
      </c>
      <c r="L254" s="155" t="s">
        <v>1769</v>
      </c>
      <c r="M254" s="155" t="s">
        <v>1769</v>
      </c>
      <c r="N254" s="209" t="s">
        <v>282</v>
      </c>
      <c r="O254" s="3" t="s">
        <v>170</v>
      </c>
      <c r="P254" s="3" t="s">
        <v>85</v>
      </c>
      <c r="Q254" s="3"/>
      <c r="R254" s="3"/>
      <c r="S254" s="120">
        <v>13</v>
      </c>
      <c r="T254" s="3">
        <f t="shared" si="3"/>
        <v>253</v>
      </c>
      <c r="U254" s="3" t="s">
        <v>838</v>
      </c>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ht="187.8" thickBot="1" x14ac:dyDescent="0.35">
      <c r="A255" s="3">
        <v>254</v>
      </c>
      <c r="B255" s="289"/>
      <c r="C255" s="160" t="s">
        <v>1872</v>
      </c>
      <c r="D255" s="157" t="s">
        <v>42</v>
      </c>
      <c r="E255" s="250" t="s">
        <v>9</v>
      </c>
      <c r="F255" s="299"/>
      <c r="G255" s="157" t="s">
        <v>1766</v>
      </c>
      <c r="H255" s="158">
        <v>38</v>
      </c>
      <c r="I255" s="159" t="s">
        <v>1706</v>
      </c>
      <c r="J255" s="155" t="s">
        <v>465</v>
      </c>
      <c r="K255" s="155" t="s">
        <v>465</v>
      </c>
      <c r="L255" s="155" t="s">
        <v>466</v>
      </c>
      <c r="M255" s="155" t="s">
        <v>466</v>
      </c>
      <c r="N255" s="195" t="s">
        <v>396</v>
      </c>
      <c r="O255" s="3" t="s">
        <v>170</v>
      </c>
      <c r="P255" s="3" t="s">
        <v>1892</v>
      </c>
      <c r="Q255" s="3" t="s">
        <v>42</v>
      </c>
      <c r="R255" s="3"/>
      <c r="S255" s="120">
        <v>38</v>
      </c>
      <c r="T255" s="3">
        <f t="shared" si="3"/>
        <v>254</v>
      </c>
      <c r="U255" s="3" t="s">
        <v>1893</v>
      </c>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ht="158.4" x14ac:dyDescent="0.3">
      <c r="A256" s="3">
        <v>255</v>
      </c>
      <c r="B256" s="289"/>
      <c r="C256" s="296" t="s">
        <v>1279</v>
      </c>
      <c r="D256" s="161" t="s">
        <v>1269</v>
      </c>
      <c r="E256" s="253" t="s">
        <v>9</v>
      </c>
      <c r="F256" s="300"/>
      <c r="G256" s="161" t="s">
        <v>436</v>
      </c>
      <c r="H256" s="163">
        <v>15</v>
      </c>
      <c r="I256" s="164" t="s">
        <v>292</v>
      </c>
      <c r="J256" s="164" t="s">
        <v>294</v>
      </c>
      <c r="K256" s="165" t="s">
        <v>1687</v>
      </c>
      <c r="L256" s="165" t="s">
        <v>1688</v>
      </c>
      <c r="M256" s="165" t="s">
        <v>1689</v>
      </c>
      <c r="N256" s="210" t="s">
        <v>1765</v>
      </c>
      <c r="O256" s="3" t="s">
        <v>170</v>
      </c>
      <c r="P256" s="3" t="s">
        <v>1279</v>
      </c>
      <c r="Q256" s="3" t="s">
        <v>1269</v>
      </c>
      <c r="R256" s="3"/>
      <c r="S256" s="120">
        <v>15</v>
      </c>
      <c r="T256" s="3">
        <f t="shared" si="3"/>
        <v>255</v>
      </c>
      <c r="U256" s="3" t="s">
        <v>1434</v>
      </c>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ht="43.2" x14ac:dyDescent="0.3">
      <c r="A257" s="3">
        <v>256</v>
      </c>
      <c r="B257" s="289"/>
      <c r="C257" s="297"/>
      <c r="D257" s="304" t="s">
        <v>1270</v>
      </c>
      <c r="E257" s="256" t="s">
        <v>9</v>
      </c>
      <c r="F257" s="301"/>
      <c r="G257" s="148" t="s">
        <v>448</v>
      </c>
      <c r="H257" s="149">
        <v>16</v>
      </c>
      <c r="I257" s="150" t="s">
        <v>236</v>
      </c>
      <c r="J257" s="150" t="s">
        <v>97</v>
      </c>
      <c r="K257" s="151" t="s">
        <v>301</v>
      </c>
      <c r="L257" s="151" t="s">
        <v>301</v>
      </c>
      <c r="M257" s="150" t="s">
        <v>302</v>
      </c>
      <c r="N257" s="225" t="s">
        <v>243</v>
      </c>
      <c r="O257" s="3" t="s">
        <v>170</v>
      </c>
      <c r="P257" s="3" t="s">
        <v>1279</v>
      </c>
      <c r="Q257" s="3" t="s">
        <v>1270</v>
      </c>
      <c r="R257" s="3"/>
      <c r="S257" s="120" t="s">
        <v>1468</v>
      </c>
      <c r="T257" s="3">
        <f t="shared" si="3"/>
        <v>256</v>
      </c>
      <c r="U257" s="3" t="s">
        <v>1435</v>
      </c>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ht="57.6" x14ac:dyDescent="0.3">
      <c r="A258" s="3">
        <v>257</v>
      </c>
      <c r="B258" s="289"/>
      <c r="C258" s="297"/>
      <c r="D258" s="305"/>
      <c r="E258" s="6" t="s">
        <v>9</v>
      </c>
      <c r="F258" s="302"/>
      <c r="G258" s="127" t="s">
        <v>449</v>
      </c>
      <c r="H258" s="132">
        <v>17</v>
      </c>
      <c r="I258" s="128" t="s">
        <v>236</v>
      </c>
      <c r="J258" s="129" t="s">
        <v>307</v>
      </c>
      <c r="K258" s="129" t="s">
        <v>308</v>
      </c>
      <c r="L258" s="129" t="s">
        <v>309</v>
      </c>
      <c r="M258" s="129" t="s">
        <v>310</v>
      </c>
      <c r="N258" s="130" t="s">
        <v>243</v>
      </c>
      <c r="O258" s="3" t="s">
        <v>170</v>
      </c>
      <c r="P258" s="3" t="s">
        <v>1279</v>
      </c>
      <c r="Q258" s="3" t="s">
        <v>1270</v>
      </c>
      <c r="R258" s="3"/>
      <c r="S258" s="120"/>
      <c r="T258" s="3">
        <f t="shared" si="3"/>
        <v>257</v>
      </c>
      <c r="U258" s="3" t="s">
        <v>1435</v>
      </c>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ht="29.4" thickBot="1" x14ac:dyDescent="0.35">
      <c r="A259" s="3">
        <v>258</v>
      </c>
      <c r="B259" s="289"/>
      <c r="C259" s="298"/>
      <c r="D259" s="339"/>
      <c r="E259" s="260" t="s">
        <v>9</v>
      </c>
      <c r="F259" s="330"/>
      <c r="G259" s="172" t="s">
        <v>450</v>
      </c>
      <c r="H259" s="173">
        <v>18</v>
      </c>
      <c r="I259" s="174" t="s">
        <v>236</v>
      </c>
      <c r="J259" s="175" t="s">
        <v>313</v>
      </c>
      <c r="K259" s="175" t="s">
        <v>307</v>
      </c>
      <c r="L259" s="175" t="s">
        <v>308</v>
      </c>
      <c r="M259" s="175" t="s">
        <v>309</v>
      </c>
      <c r="N259" s="232" t="s">
        <v>243</v>
      </c>
      <c r="O259" s="3" t="s">
        <v>170</v>
      </c>
      <c r="P259" s="3" t="s">
        <v>1279</v>
      </c>
      <c r="Q259" s="3" t="s">
        <v>1270</v>
      </c>
      <c r="R259" s="3"/>
      <c r="S259" s="120"/>
      <c r="T259" s="3">
        <f t="shared" ref="T259:T322" si="4">A259</f>
        <v>258</v>
      </c>
      <c r="U259" s="3" t="s">
        <v>1435</v>
      </c>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ht="43.8" thickBot="1" x14ac:dyDescent="0.35">
      <c r="A260" s="3">
        <v>259</v>
      </c>
      <c r="B260" s="289"/>
      <c r="C260" s="160" t="s">
        <v>980</v>
      </c>
      <c r="D260" s="157" t="s">
        <v>1271</v>
      </c>
      <c r="E260" s="250" t="s">
        <v>9</v>
      </c>
      <c r="F260" s="292"/>
      <c r="G260" s="157" t="s">
        <v>451</v>
      </c>
      <c r="H260" s="158">
        <v>1</v>
      </c>
      <c r="I260" s="159" t="s">
        <v>1648</v>
      </c>
      <c r="J260" s="155" t="s">
        <v>238</v>
      </c>
      <c r="K260" s="155" t="s">
        <v>894</v>
      </c>
      <c r="L260" s="159" t="s">
        <v>895</v>
      </c>
      <c r="M260" s="155" t="s">
        <v>896</v>
      </c>
      <c r="N260" s="195" t="s">
        <v>241</v>
      </c>
      <c r="O260" s="3" t="s">
        <v>170</v>
      </c>
      <c r="P260" s="3" t="s">
        <v>1076</v>
      </c>
      <c r="Q260" s="3" t="s">
        <v>1341</v>
      </c>
      <c r="R260" s="3"/>
      <c r="S260" s="120">
        <v>1</v>
      </c>
      <c r="T260" s="3">
        <f t="shared" si="4"/>
        <v>259</v>
      </c>
      <c r="U260" s="3" t="s">
        <v>1436</v>
      </c>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ht="72" x14ac:dyDescent="0.3">
      <c r="A261" s="3">
        <v>260</v>
      </c>
      <c r="B261" s="289"/>
      <c r="C261" s="296" t="s">
        <v>1292</v>
      </c>
      <c r="D261" s="161" t="s">
        <v>1301</v>
      </c>
      <c r="E261" s="253" t="s">
        <v>9</v>
      </c>
      <c r="F261" s="165" t="s">
        <v>108</v>
      </c>
      <c r="G261" s="161" t="s">
        <v>452</v>
      </c>
      <c r="H261" s="163">
        <v>28</v>
      </c>
      <c r="I261" s="164" t="s">
        <v>352</v>
      </c>
      <c r="J261" s="165" t="s">
        <v>354</v>
      </c>
      <c r="K261" s="164" t="s">
        <v>355</v>
      </c>
      <c r="L261" s="164" t="s">
        <v>355</v>
      </c>
      <c r="M261" s="164" t="s">
        <v>355</v>
      </c>
      <c r="N261" s="213" t="s">
        <v>357</v>
      </c>
      <c r="O261" s="3" t="s">
        <v>170</v>
      </c>
      <c r="P261" s="3" t="s">
        <v>1292</v>
      </c>
      <c r="Q261" s="3" t="s">
        <v>1346</v>
      </c>
      <c r="R261" s="3"/>
      <c r="S261" s="120">
        <v>28</v>
      </c>
      <c r="T261" s="3">
        <f t="shared" si="4"/>
        <v>260</v>
      </c>
      <c r="U261" s="3" t="s">
        <v>1437</v>
      </c>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ht="115.2" x14ac:dyDescent="0.3">
      <c r="A262" s="3">
        <v>261</v>
      </c>
      <c r="B262" s="289"/>
      <c r="C262" s="297"/>
      <c r="D262" s="142" t="s">
        <v>1759</v>
      </c>
      <c r="E262" s="254" t="s">
        <v>9</v>
      </c>
      <c r="F262" s="323"/>
      <c r="G262" s="142" t="s">
        <v>463</v>
      </c>
      <c r="H262" s="143">
        <v>31</v>
      </c>
      <c r="I262" s="144" t="s">
        <v>367</v>
      </c>
      <c r="J262" s="145" t="s">
        <v>919</v>
      </c>
      <c r="K262" s="145" t="s">
        <v>919</v>
      </c>
      <c r="L262" s="145" t="s">
        <v>919</v>
      </c>
      <c r="M262" s="145" t="s">
        <v>919</v>
      </c>
      <c r="N262" s="211" t="s">
        <v>369</v>
      </c>
      <c r="O262" s="3" t="s">
        <v>170</v>
      </c>
      <c r="P262" s="3" t="s">
        <v>1292</v>
      </c>
      <c r="Q262" s="3" t="s">
        <v>1808</v>
      </c>
      <c r="R262" s="3"/>
      <c r="S262" s="120">
        <v>31</v>
      </c>
      <c r="T262" s="3">
        <f t="shared" si="4"/>
        <v>261</v>
      </c>
      <c r="U262" s="3" t="s">
        <v>1826</v>
      </c>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ht="43.8" thickBot="1" x14ac:dyDescent="0.35">
      <c r="A263" s="3">
        <v>262</v>
      </c>
      <c r="B263" s="289"/>
      <c r="C263" s="298"/>
      <c r="D263" s="176" t="s">
        <v>1273</v>
      </c>
      <c r="E263" s="255" t="s">
        <v>9</v>
      </c>
      <c r="F263" s="295"/>
      <c r="G263" s="176" t="s">
        <v>451</v>
      </c>
      <c r="H263" s="178">
        <v>1</v>
      </c>
      <c r="I263" s="179" t="s">
        <v>1648</v>
      </c>
      <c r="J263" s="180" t="s">
        <v>238</v>
      </c>
      <c r="K263" s="180" t="s">
        <v>894</v>
      </c>
      <c r="L263" s="179" t="s">
        <v>895</v>
      </c>
      <c r="M263" s="180" t="s">
        <v>896</v>
      </c>
      <c r="N263" s="217" t="s">
        <v>241</v>
      </c>
      <c r="O263" s="3" t="s">
        <v>170</v>
      </c>
      <c r="P263" s="3" t="s">
        <v>1292</v>
      </c>
      <c r="Q263" s="3" t="s">
        <v>1344</v>
      </c>
      <c r="R263" s="3"/>
      <c r="S263" s="120">
        <v>1</v>
      </c>
      <c r="T263" s="3">
        <f t="shared" si="4"/>
        <v>262</v>
      </c>
      <c r="U263" s="3" t="s">
        <v>1438</v>
      </c>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ht="15" thickBot="1" x14ac:dyDescent="0.35">
      <c r="A264" s="3">
        <v>263</v>
      </c>
      <c r="B264" s="290"/>
      <c r="C264" s="312" t="s">
        <v>29</v>
      </c>
      <c r="D264" s="313"/>
      <c r="E264" s="314"/>
      <c r="F264" s="315" t="s">
        <v>995</v>
      </c>
      <c r="G264" s="316"/>
      <c r="H264" s="316"/>
      <c r="I264" s="316"/>
      <c r="J264" s="316"/>
      <c r="K264" s="316"/>
      <c r="L264" s="316"/>
      <c r="M264" s="316"/>
      <c r="N264" s="317"/>
      <c r="O264" s="3" t="s">
        <v>170</v>
      </c>
      <c r="P264" s="3" t="s">
        <v>72</v>
      </c>
      <c r="Q264" s="3"/>
      <c r="R264" s="3"/>
      <c r="S264" s="120"/>
      <c r="T264" s="3">
        <f t="shared" si="4"/>
        <v>263</v>
      </c>
      <c r="U264" s="3" t="s">
        <v>839</v>
      </c>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ht="44.4" thickTop="1" thickBot="1" x14ac:dyDescent="0.35">
      <c r="A265" s="3">
        <v>264</v>
      </c>
      <c r="B265" s="288" t="s">
        <v>996</v>
      </c>
      <c r="C265" s="182" t="s">
        <v>1056</v>
      </c>
      <c r="D265" s="183" t="s">
        <v>9</v>
      </c>
      <c r="E265" s="249" t="s">
        <v>9</v>
      </c>
      <c r="F265" s="187" t="s">
        <v>109</v>
      </c>
      <c r="G265" s="184" t="s">
        <v>438</v>
      </c>
      <c r="H265" s="185">
        <v>25</v>
      </c>
      <c r="I265" s="186" t="s">
        <v>342</v>
      </c>
      <c r="J265" s="186" t="s">
        <v>99</v>
      </c>
      <c r="K265" s="186" t="s">
        <v>99</v>
      </c>
      <c r="L265" s="186" t="s">
        <v>20</v>
      </c>
      <c r="M265" s="186" t="s">
        <v>20</v>
      </c>
      <c r="N265" s="208" t="s">
        <v>243</v>
      </c>
      <c r="O265" s="3" t="s">
        <v>996</v>
      </c>
      <c r="P265" s="3" t="s">
        <v>1137</v>
      </c>
      <c r="Q265" s="3"/>
      <c r="R265" s="3"/>
      <c r="S265" s="120">
        <v>25</v>
      </c>
      <c r="T265" s="3">
        <f t="shared" si="4"/>
        <v>264</v>
      </c>
      <c r="U265" s="3" t="s">
        <v>1138</v>
      </c>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ht="115.8" thickBot="1" x14ac:dyDescent="0.35">
      <c r="A266" s="3">
        <v>265</v>
      </c>
      <c r="B266" s="289"/>
      <c r="C266" s="160" t="s">
        <v>43</v>
      </c>
      <c r="D266" s="156" t="s">
        <v>9</v>
      </c>
      <c r="E266" s="250" t="s">
        <v>9</v>
      </c>
      <c r="F266" s="155" t="s">
        <v>115</v>
      </c>
      <c r="G266" s="157" t="s">
        <v>455</v>
      </c>
      <c r="H266" s="158">
        <v>9</v>
      </c>
      <c r="I266" s="159" t="s">
        <v>1653</v>
      </c>
      <c r="J266" s="155" t="s">
        <v>1670</v>
      </c>
      <c r="K266" s="155" t="s">
        <v>1670</v>
      </c>
      <c r="L266" s="155" t="s">
        <v>1779</v>
      </c>
      <c r="M266" s="155" t="s">
        <v>1779</v>
      </c>
      <c r="N266" s="209" t="s">
        <v>243</v>
      </c>
      <c r="O266" s="3" t="s">
        <v>996</v>
      </c>
      <c r="P266" s="3" t="s">
        <v>43</v>
      </c>
      <c r="Q266" s="3"/>
      <c r="R266" s="3"/>
      <c r="S266" s="120">
        <v>9</v>
      </c>
      <c r="T266" s="3">
        <f t="shared" si="4"/>
        <v>265</v>
      </c>
      <c r="U266" s="3" t="s">
        <v>1139</v>
      </c>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ht="57.6" x14ac:dyDescent="0.3">
      <c r="A267" s="3">
        <v>266</v>
      </c>
      <c r="B267" s="289"/>
      <c r="C267" s="296" t="s">
        <v>44</v>
      </c>
      <c r="D267" s="161" t="s">
        <v>45</v>
      </c>
      <c r="E267" s="253" t="s">
        <v>9</v>
      </c>
      <c r="F267" s="165"/>
      <c r="G267" s="161" t="s">
        <v>461</v>
      </c>
      <c r="H267" s="163">
        <v>3</v>
      </c>
      <c r="I267" s="164" t="s">
        <v>236</v>
      </c>
      <c r="J267" s="164" t="s">
        <v>94</v>
      </c>
      <c r="K267" s="164" t="s">
        <v>94</v>
      </c>
      <c r="L267" s="164" t="s">
        <v>95</v>
      </c>
      <c r="M267" s="164" t="s">
        <v>18</v>
      </c>
      <c r="N267" s="213" t="s">
        <v>243</v>
      </c>
      <c r="O267" s="3" t="s">
        <v>996</v>
      </c>
      <c r="P267" s="3" t="s">
        <v>73</v>
      </c>
      <c r="Q267" s="3" t="s">
        <v>79</v>
      </c>
      <c r="R267" s="3"/>
      <c r="S267" s="120">
        <v>3</v>
      </c>
      <c r="T267" s="3">
        <f t="shared" si="4"/>
        <v>266</v>
      </c>
      <c r="U267" s="3" t="s">
        <v>1140</v>
      </c>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ht="172.8" x14ac:dyDescent="0.3">
      <c r="A268" s="3">
        <v>267</v>
      </c>
      <c r="B268" s="289"/>
      <c r="C268" s="297"/>
      <c r="D268" s="142" t="s">
        <v>1037</v>
      </c>
      <c r="E268" s="254" t="s">
        <v>9</v>
      </c>
      <c r="F268" s="145" t="s">
        <v>112</v>
      </c>
      <c r="G268" s="142" t="s">
        <v>967</v>
      </c>
      <c r="H268" s="143">
        <v>11</v>
      </c>
      <c r="I268" s="144" t="s">
        <v>1673</v>
      </c>
      <c r="J268" s="145" t="s">
        <v>1674</v>
      </c>
      <c r="K268" s="145" t="s">
        <v>1674</v>
      </c>
      <c r="L268" s="145" t="s">
        <v>1797</v>
      </c>
      <c r="M268" s="145" t="s">
        <v>1797</v>
      </c>
      <c r="N268" s="214" t="s">
        <v>278</v>
      </c>
      <c r="O268" s="3" t="s">
        <v>996</v>
      </c>
      <c r="P268" s="3" t="s">
        <v>73</v>
      </c>
      <c r="Q268" s="3" t="s">
        <v>1141</v>
      </c>
      <c r="R268" s="3"/>
      <c r="S268" s="120">
        <v>11</v>
      </c>
      <c r="T268" s="3">
        <f t="shared" si="4"/>
        <v>267</v>
      </c>
      <c r="U268" s="3" t="s">
        <v>1142</v>
      </c>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ht="57.6" x14ac:dyDescent="0.3">
      <c r="A269" s="3">
        <v>268</v>
      </c>
      <c r="B269" s="289"/>
      <c r="C269" s="297"/>
      <c r="D269" s="142" t="s">
        <v>1761</v>
      </c>
      <c r="E269" s="254" t="s">
        <v>9</v>
      </c>
      <c r="F269" s="145"/>
      <c r="G269" s="142" t="s">
        <v>1804</v>
      </c>
      <c r="H269" s="143">
        <v>47</v>
      </c>
      <c r="I269" s="144" t="s">
        <v>1715</v>
      </c>
      <c r="J269" s="145" t="s">
        <v>944</v>
      </c>
      <c r="K269" s="145" t="s">
        <v>944</v>
      </c>
      <c r="L269" s="145" t="s">
        <v>944</v>
      </c>
      <c r="M269" s="145" t="s">
        <v>945</v>
      </c>
      <c r="N269" s="214" t="s">
        <v>421</v>
      </c>
      <c r="O269" s="3" t="s">
        <v>996</v>
      </c>
      <c r="P269" s="3" t="s">
        <v>73</v>
      </c>
      <c r="Q269" s="3" t="s">
        <v>1827</v>
      </c>
      <c r="R269" s="3"/>
      <c r="S269" s="120">
        <v>47</v>
      </c>
      <c r="T269" s="3">
        <f t="shared" si="4"/>
        <v>268</v>
      </c>
      <c r="U269" s="3" t="s">
        <v>1828</v>
      </c>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ht="172.8" x14ac:dyDescent="0.3">
      <c r="A270" s="3">
        <v>269</v>
      </c>
      <c r="B270" s="289"/>
      <c r="C270" s="297"/>
      <c r="D270" s="142" t="s">
        <v>1057</v>
      </c>
      <c r="E270" s="254" t="s">
        <v>9</v>
      </c>
      <c r="F270" s="145" t="s">
        <v>112</v>
      </c>
      <c r="G270" s="142" t="s">
        <v>967</v>
      </c>
      <c r="H270" s="143">
        <v>11</v>
      </c>
      <c r="I270" s="144" t="s">
        <v>1673</v>
      </c>
      <c r="J270" s="145" t="s">
        <v>1674</v>
      </c>
      <c r="K270" s="145" t="s">
        <v>1674</v>
      </c>
      <c r="L270" s="145" t="s">
        <v>1797</v>
      </c>
      <c r="M270" s="145" t="s">
        <v>1797</v>
      </c>
      <c r="N270" s="214" t="s">
        <v>278</v>
      </c>
      <c r="O270" s="3" t="s">
        <v>996</v>
      </c>
      <c r="P270" s="3" t="s">
        <v>73</v>
      </c>
      <c r="Q270" s="3" t="s">
        <v>1143</v>
      </c>
      <c r="R270" s="3"/>
      <c r="S270" s="120">
        <v>11</v>
      </c>
      <c r="T270" s="3">
        <f t="shared" si="4"/>
        <v>269</v>
      </c>
      <c r="U270" s="5" t="s">
        <v>1144</v>
      </c>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ht="28.8" x14ac:dyDescent="0.3">
      <c r="A271" s="3">
        <v>270</v>
      </c>
      <c r="B271" s="289"/>
      <c r="C271" s="297"/>
      <c r="D271" s="142" t="s">
        <v>1058</v>
      </c>
      <c r="E271" s="254" t="s">
        <v>9</v>
      </c>
      <c r="F271" s="145"/>
      <c r="G271" s="142" t="s">
        <v>468</v>
      </c>
      <c r="H271" s="143">
        <v>46</v>
      </c>
      <c r="I271" s="144" t="s">
        <v>417</v>
      </c>
      <c r="J271" s="144" t="s">
        <v>243</v>
      </c>
      <c r="K271" s="144" t="s">
        <v>1713</v>
      </c>
      <c r="L271" s="144" t="s">
        <v>1713</v>
      </c>
      <c r="M271" s="144" t="s">
        <v>1713</v>
      </c>
      <c r="N271" s="214" t="s">
        <v>243</v>
      </c>
      <c r="O271" s="3" t="s">
        <v>996</v>
      </c>
      <c r="P271" s="3" t="s">
        <v>73</v>
      </c>
      <c r="Q271" s="3" t="s">
        <v>1145</v>
      </c>
      <c r="R271" s="3"/>
      <c r="S271" s="120">
        <v>46</v>
      </c>
      <c r="T271" s="3">
        <f t="shared" si="4"/>
        <v>270</v>
      </c>
      <c r="U271" s="5" t="s">
        <v>1146</v>
      </c>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ht="187.8" thickBot="1" x14ac:dyDescent="0.35">
      <c r="A272" s="3">
        <v>271</v>
      </c>
      <c r="B272" s="289"/>
      <c r="C272" s="298"/>
      <c r="D272" s="176" t="s">
        <v>46</v>
      </c>
      <c r="E272" s="255" t="s">
        <v>9</v>
      </c>
      <c r="F272" s="180" t="s">
        <v>115</v>
      </c>
      <c r="G272" s="176" t="s">
        <v>459</v>
      </c>
      <c r="H272" s="178">
        <v>8</v>
      </c>
      <c r="I272" s="179" t="s">
        <v>1653</v>
      </c>
      <c r="J272" s="180" t="s">
        <v>908</v>
      </c>
      <c r="K272" s="180" t="s">
        <v>965</v>
      </c>
      <c r="L272" s="180" t="s">
        <v>965</v>
      </c>
      <c r="M272" s="180" t="s">
        <v>965</v>
      </c>
      <c r="N272" s="212" t="s">
        <v>243</v>
      </c>
      <c r="O272" s="3" t="s">
        <v>996</v>
      </c>
      <c r="P272" s="3" t="s">
        <v>73</v>
      </c>
      <c r="Q272" s="3" t="s">
        <v>80</v>
      </c>
      <c r="R272" s="3"/>
      <c r="S272" s="120">
        <v>8</v>
      </c>
      <c r="T272" s="3">
        <f t="shared" si="4"/>
        <v>271</v>
      </c>
      <c r="U272" s="5" t="s">
        <v>1147</v>
      </c>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ht="29.4" thickBot="1" x14ac:dyDescent="0.35">
      <c r="A273" s="3">
        <v>272</v>
      </c>
      <c r="B273" s="289"/>
      <c r="C273" s="160" t="s">
        <v>1038</v>
      </c>
      <c r="D273" s="156" t="s">
        <v>9</v>
      </c>
      <c r="E273" s="250" t="s">
        <v>9</v>
      </c>
      <c r="F273" s="155"/>
      <c r="G273" s="157" t="s">
        <v>468</v>
      </c>
      <c r="H273" s="158">
        <v>46</v>
      </c>
      <c r="I273" s="159" t="s">
        <v>417</v>
      </c>
      <c r="J273" s="159" t="s">
        <v>243</v>
      </c>
      <c r="K273" s="159" t="s">
        <v>1713</v>
      </c>
      <c r="L273" s="159" t="s">
        <v>1713</v>
      </c>
      <c r="M273" s="159" t="s">
        <v>1713</v>
      </c>
      <c r="N273" s="209" t="s">
        <v>243</v>
      </c>
      <c r="O273" s="3" t="s">
        <v>996</v>
      </c>
      <c r="P273" s="3" t="s">
        <v>1148</v>
      </c>
      <c r="Q273" s="3"/>
      <c r="R273" s="3"/>
      <c r="S273" s="120">
        <v>46</v>
      </c>
      <c r="T273" s="3">
        <f t="shared" si="4"/>
        <v>272</v>
      </c>
      <c r="U273" s="5" t="s">
        <v>1149</v>
      </c>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ht="187.2" x14ac:dyDescent="0.3">
      <c r="A274" s="3">
        <v>273</v>
      </c>
      <c r="B274" s="289"/>
      <c r="C274" s="296" t="s">
        <v>1737</v>
      </c>
      <c r="D274" s="161" t="s">
        <v>47</v>
      </c>
      <c r="E274" s="253" t="s">
        <v>9</v>
      </c>
      <c r="F274" s="293" t="s">
        <v>115</v>
      </c>
      <c r="G274" s="161" t="s">
        <v>459</v>
      </c>
      <c r="H274" s="163">
        <v>8</v>
      </c>
      <c r="I274" s="164" t="s">
        <v>1653</v>
      </c>
      <c r="J274" s="165" t="s">
        <v>908</v>
      </c>
      <c r="K274" s="165" t="s">
        <v>965</v>
      </c>
      <c r="L274" s="165" t="s">
        <v>965</v>
      </c>
      <c r="M274" s="165" t="s">
        <v>965</v>
      </c>
      <c r="N274" s="213" t="s">
        <v>243</v>
      </c>
      <c r="O274" s="3" t="s">
        <v>996</v>
      </c>
      <c r="P274" s="3" t="s">
        <v>1737</v>
      </c>
      <c r="Q274" s="3" t="s">
        <v>84</v>
      </c>
      <c r="R274" s="3"/>
      <c r="S274" s="120">
        <v>8</v>
      </c>
      <c r="T274" s="3">
        <f t="shared" si="4"/>
        <v>273</v>
      </c>
      <c r="U274" s="5" t="s">
        <v>1829</v>
      </c>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ht="115.2" x14ac:dyDescent="0.3">
      <c r="A275" s="3">
        <v>274</v>
      </c>
      <c r="B275" s="289"/>
      <c r="C275" s="297"/>
      <c r="D275" s="142" t="s">
        <v>1051</v>
      </c>
      <c r="E275" s="254" t="s">
        <v>9</v>
      </c>
      <c r="F275" s="294"/>
      <c r="G275" s="142" t="s">
        <v>455</v>
      </c>
      <c r="H275" s="143">
        <v>9</v>
      </c>
      <c r="I275" s="144" t="s">
        <v>1653</v>
      </c>
      <c r="J275" s="145" t="s">
        <v>1670</v>
      </c>
      <c r="K275" s="145" t="s">
        <v>1670</v>
      </c>
      <c r="L275" s="145" t="s">
        <v>1779</v>
      </c>
      <c r="M275" s="145" t="s">
        <v>1779</v>
      </c>
      <c r="N275" s="214" t="s">
        <v>243</v>
      </c>
      <c r="O275" s="3" t="s">
        <v>996</v>
      </c>
      <c r="P275" s="3" t="s">
        <v>1737</v>
      </c>
      <c r="Q275" s="3" t="s">
        <v>1098</v>
      </c>
      <c r="R275" s="3"/>
      <c r="S275" s="120">
        <v>9</v>
      </c>
      <c r="T275" s="3">
        <f t="shared" si="4"/>
        <v>274</v>
      </c>
      <c r="U275" s="5" t="s">
        <v>1830</v>
      </c>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ht="187.8" thickBot="1" x14ac:dyDescent="0.35">
      <c r="A276" s="3">
        <v>275</v>
      </c>
      <c r="B276" s="289"/>
      <c r="C276" s="298"/>
      <c r="D276" s="176" t="s">
        <v>48</v>
      </c>
      <c r="E276" s="255" t="s">
        <v>9</v>
      </c>
      <c r="F276" s="295"/>
      <c r="G276" s="176" t="s">
        <v>459</v>
      </c>
      <c r="H276" s="178">
        <v>8</v>
      </c>
      <c r="I276" s="179" t="s">
        <v>1653</v>
      </c>
      <c r="J276" s="180" t="s">
        <v>908</v>
      </c>
      <c r="K276" s="180" t="s">
        <v>965</v>
      </c>
      <c r="L276" s="180" t="s">
        <v>965</v>
      </c>
      <c r="M276" s="180" t="s">
        <v>965</v>
      </c>
      <c r="N276" s="212" t="s">
        <v>243</v>
      </c>
      <c r="O276" s="3" t="s">
        <v>996</v>
      </c>
      <c r="P276" s="3" t="s">
        <v>1737</v>
      </c>
      <c r="Q276" s="3" t="s">
        <v>48</v>
      </c>
      <c r="R276" s="3"/>
      <c r="S276" s="120">
        <v>8</v>
      </c>
      <c r="T276" s="3">
        <f t="shared" si="4"/>
        <v>275</v>
      </c>
      <c r="U276" s="5" t="s">
        <v>1831</v>
      </c>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ht="187.8" thickBot="1" x14ac:dyDescent="0.35">
      <c r="A277" s="3">
        <v>276</v>
      </c>
      <c r="B277" s="289"/>
      <c r="C277" s="160" t="s">
        <v>1873</v>
      </c>
      <c r="D277" s="157" t="s">
        <v>42</v>
      </c>
      <c r="E277" s="250" t="s">
        <v>9</v>
      </c>
      <c r="F277" s="155"/>
      <c r="G277" s="157" t="s">
        <v>1766</v>
      </c>
      <c r="H277" s="158">
        <v>38</v>
      </c>
      <c r="I277" s="159" t="s">
        <v>1706</v>
      </c>
      <c r="J277" s="155" t="s">
        <v>465</v>
      </c>
      <c r="K277" s="155" t="s">
        <v>465</v>
      </c>
      <c r="L277" s="155" t="s">
        <v>466</v>
      </c>
      <c r="M277" s="155" t="s">
        <v>466</v>
      </c>
      <c r="N277" s="195" t="s">
        <v>396</v>
      </c>
      <c r="O277" s="3" t="s">
        <v>996</v>
      </c>
      <c r="P277" s="3" t="s">
        <v>1894</v>
      </c>
      <c r="Q277" s="3" t="s">
        <v>42</v>
      </c>
      <c r="R277" s="3"/>
      <c r="S277" s="120">
        <v>38</v>
      </c>
      <c r="T277" s="3">
        <f t="shared" si="4"/>
        <v>276</v>
      </c>
      <c r="U277" s="5" t="s">
        <v>1895</v>
      </c>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ht="187.2" x14ac:dyDescent="0.3">
      <c r="A278" s="3">
        <v>277</v>
      </c>
      <c r="B278" s="289"/>
      <c r="C278" s="296" t="s">
        <v>1737</v>
      </c>
      <c r="D278" s="161" t="s">
        <v>1052</v>
      </c>
      <c r="E278" s="253" t="s">
        <v>9</v>
      </c>
      <c r="F278" s="293" t="s">
        <v>115</v>
      </c>
      <c r="G278" s="161" t="s">
        <v>459</v>
      </c>
      <c r="H278" s="163">
        <v>8</v>
      </c>
      <c r="I278" s="164" t="s">
        <v>1653</v>
      </c>
      <c r="J278" s="165" t="s">
        <v>908</v>
      </c>
      <c r="K278" s="165" t="s">
        <v>965</v>
      </c>
      <c r="L278" s="165" t="s">
        <v>965</v>
      </c>
      <c r="M278" s="165" t="s">
        <v>965</v>
      </c>
      <c r="N278" s="213" t="s">
        <v>243</v>
      </c>
      <c r="O278" s="3" t="s">
        <v>996</v>
      </c>
      <c r="P278" s="3" t="s">
        <v>1737</v>
      </c>
      <c r="Q278" s="3" t="s">
        <v>1099</v>
      </c>
      <c r="R278" s="3"/>
      <c r="S278" s="120">
        <v>8</v>
      </c>
      <c r="T278" s="3">
        <f t="shared" si="4"/>
        <v>277</v>
      </c>
      <c r="U278" s="5" t="s">
        <v>1832</v>
      </c>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ht="187.2" x14ac:dyDescent="0.3">
      <c r="A279" s="3">
        <v>278</v>
      </c>
      <c r="B279" s="289"/>
      <c r="C279" s="297"/>
      <c r="D279" s="142" t="s">
        <v>1053</v>
      </c>
      <c r="E279" s="254" t="s">
        <v>9</v>
      </c>
      <c r="F279" s="294"/>
      <c r="G279" s="142" t="s">
        <v>459</v>
      </c>
      <c r="H279" s="143">
        <v>8</v>
      </c>
      <c r="I279" s="144" t="s">
        <v>1653</v>
      </c>
      <c r="J279" s="145" t="s">
        <v>908</v>
      </c>
      <c r="K279" s="145" t="s">
        <v>965</v>
      </c>
      <c r="L279" s="145" t="s">
        <v>965</v>
      </c>
      <c r="M279" s="145" t="s">
        <v>965</v>
      </c>
      <c r="N279" s="214" t="s">
        <v>243</v>
      </c>
      <c r="O279" s="3" t="s">
        <v>996</v>
      </c>
      <c r="P279" s="3" t="s">
        <v>1737</v>
      </c>
      <c r="Q279" s="3" t="s">
        <v>1100</v>
      </c>
      <c r="R279" s="3"/>
      <c r="S279" s="120">
        <v>8</v>
      </c>
      <c r="T279" s="3">
        <f t="shared" si="4"/>
        <v>278</v>
      </c>
      <c r="U279" s="5" t="s">
        <v>1833</v>
      </c>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ht="100.8" x14ac:dyDescent="0.3">
      <c r="A280" s="3">
        <v>279</v>
      </c>
      <c r="B280" s="289"/>
      <c r="C280" s="297"/>
      <c r="D280" s="304" t="s">
        <v>49</v>
      </c>
      <c r="E280" s="152" t="s">
        <v>1792</v>
      </c>
      <c r="F280" s="333" t="s">
        <v>114</v>
      </c>
      <c r="G280" s="148" t="s">
        <v>1793</v>
      </c>
      <c r="H280" s="149">
        <v>7</v>
      </c>
      <c r="I280" s="150" t="s">
        <v>1653</v>
      </c>
      <c r="J280" s="150" t="s">
        <v>1658</v>
      </c>
      <c r="K280" s="151" t="s">
        <v>266</v>
      </c>
      <c r="L280" s="151" t="s">
        <v>267</v>
      </c>
      <c r="M280" s="150" t="s">
        <v>1659</v>
      </c>
      <c r="N280" s="215" t="s">
        <v>268</v>
      </c>
      <c r="O280" s="3" t="s">
        <v>996</v>
      </c>
      <c r="P280" s="3" t="s">
        <v>1737</v>
      </c>
      <c r="Q280" s="3" t="s">
        <v>81</v>
      </c>
      <c r="R280" s="3" t="s">
        <v>1794</v>
      </c>
      <c r="S280" s="120">
        <v>7</v>
      </c>
      <c r="T280" s="3">
        <f t="shared" si="4"/>
        <v>279</v>
      </c>
      <c r="U280" s="5" t="s">
        <v>1834</v>
      </c>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ht="100.8" x14ac:dyDescent="0.3">
      <c r="A281" s="3">
        <v>280</v>
      </c>
      <c r="B281" s="289"/>
      <c r="C281" s="297"/>
      <c r="D281" s="305"/>
      <c r="E281" s="8" t="s">
        <v>998</v>
      </c>
      <c r="F281" s="302"/>
      <c r="G281" s="127" t="s">
        <v>1793</v>
      </c>
      <c r="H281" s="132">
        <v>7</v>
      </c>
      <c r="I281" s="128" t="s">
        <v>1653</v>
      </c>
      <c r="J281" s="128" t="s">
        <v>1658</v>
      </c>
      <c r="K281" s="129" t="s">
        <v>266</v>
      </c>
      <c r="L281" s="129" t="s">
        <v>267</v>
      </c>
      <c r="M281" s="128" t="s">
        <v>1659</v>
      </c>
      <c r="N281" s="131" t="s">
        <v>268</v>
      </c>
      <c r="O281" s="3" t="s">
        <v>996</v>
      </c>
      <c r="P281" s="3" t="s">
        <v>1737</v>
      </c>
      <c r="Q281" s="3" t="s">
        <v>81</v>
      </c>
      <c r="R281" s="3" t="s">
        <v>1151</v>
      </c>
      <c r="S281" s="120">
        <v>7</v>
      </c>
      <c r="T281" s="3">
        <f t="shared" si="4"/>
        <v>280</v>
      </c>
      <c r="U281" s="5" t="s">
        <v>1835</v>
      </c>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ht="57.6" x14ac:dyDescent="0.3">
      <c r="A282" s="3">
        <v>281</v>
      </c>
      <c r="B282" s="289"/>
      <c r="C282" s="297"/>
      <c r="D282" s="305"/>
      <c r="E282" s="8" t="s">
        <v>1836</v>
      </c>
      <c r="F282" s="334"/>
      <c r="G282" s="127" t="s">
        <v>1837</v>
      </c>
      <c r="H282" s="132" t="s">
        <v>951</v>
      </c>
      <c r="I282" s="128" t="s">
        <v>1653</v>
      </c>
      <c r="J282" s="129" t="s">
        <v>1664</v>
      </c>
      <c r="K282" s="129" t="s">
        <v>1664</v>
      </c>
      <c r="L282" s="129" t="s">
        <v>1664</v>
      </c>
      <c r="M282" s="129" t="s">
        <v>1665</v>
      </c>
      <c r="N282" s="130" t="s">
        <v>953</v>
      </c>
      <c r="O282" s="3" t="s">
        <v>996</v>
      </c>
      <c r="P282" s="3" t="s">
        <v>1737</v>
      </c>
      <c r="Q282" s="3" t="s">
        <v>81</v>
      </c>
      <c r="R282" s="3" t="s">
        <v>1838</v>
      </c>
      <c r="S282" s="120" t="s">
        <v>951</v>
      </c>
      <c r="T282" s="3">
        <f t="shared" si="4"/>
        <v>281</v>
      </c>
      <c r="U282" s="5" t="s">
        <v>1839</v>
      </c>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ht="86.4" x14ac:dyDescent="0.3">
      <c r="A283" s="3">
        <v>282</v>
      </c>
      <c r="B283" s="289"/>
      <c r="C283" s="297"/>
      <c r="D283" s="305"/>
      <c r="E283" s="334" t="s">
        <v>997</v>
      </c>
      <c r="F283" s="302"/>
      <c r="G283" s="127" t="s">
        <v>469</v>
      </c>
      <c r="H283" s="132">
        <v>21</v>
      </c>
      <c r="I283" s="128" t="s">
        <v>1653</v>
      </c>
      <c r="J283" s="128" t="s">
        <v>326</v>
      </c>
      <c r="K283" s="128" t="s">
        <v>326</v>
      </c>
      <c r="L283" s="129" t="s">
        <v>1840</v>
      </c>
      <c r="M283" s="129" t="s">
        <v>1840</v>
      </c>
      <c r="N283" s="130" t="s">
        <v>243</v>
      </c>
      <c r="O283" s="3" t="s">
        <v>996</v>
      </c>
      <c r="P283" s="3" t="s">
        <v>1737</v>
      </c>
      <c r="Q283" s="3" t="s">
        <v>81</v>
      </c>
      <c r="R283" s="3" t="s">
        <v>1150</v>
      </c>
      <c r="S283" s="120" t="s">
        <v>92</v>
      </c>
      <c r="T283" s="3">
        <f t="shared" si="4"/>
        <v>282</v>
      </c>
      <c r="U283" s="5" t="s">
        <v>1841</v>
      </c>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ht="43.2" x14ac:dyDescent="0.3">
      <c r="A284" s="3">
        <v>283</v>
      </c>
      <c r="B284" s="289"/>
      <c r="C284" s="297"/>
      <c r="D284" s="305"/>
      <c r="E284" s="302"/>
      <c r="F284" s="302"/>
      <c r="G284" s="127" t="s">
        <v>1842</v>
      </c>
      <c r="H284" s="132">
        <v>27</v>
      </c>
      <c r="I284" s="128" t="s">
        <v>1701</v>
      </c>
      <c r="J284" s="128" t="s">
        <v>916</v>
      </c>
      <c r="K284" s="128" t="s">
        <v>917</v>
      </c>
      <c r="L284" s="129" t="s">
        <v>918</v>
      </c>
      <c r="M284" s="129" t="s">
        <v>918</v>
      </c>
      <c r="N284" s="130" t="s">
        <v>243</v>
      </c>
      <c r="O284" s="3" t="s">
        <v>996</v>
      </c>
      <c r="P284" s="3" t="s">
        <v>1737</v>
      </c>
      <c r="Q284" s="3" t="s">
        <v>81</v>
      </c>
      <c r="R284" s="3" t="s">
        <v>1150</v>
      </c>
      <c r="S284" s="120"/>
      <c r="T284" s="3">
        <f t="shared" si="4"/>
        <v>283</v>
      </c>
      <c r="U284" s="3" t="s">
        <v>1841</v>
      </c>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ht="57.6" x14ac:dyDescent="0.3">
      <c r="A285" s="3">
        <v>284</v>
      </c>
      <c r="B285" s="289"/>
      <c r="C285" s="297"/>
      <c r="D285" s="305"/>
      <c r="E285" s="8" t="s">
        <v>1731</v>
      </c>
      <c r="F285" s="302"/>
      <c r="G285" s="127" t="s">
        <v>1837</v>
      </c>
      <c r="H285" s="132" t="s">
        <v>951</v>
      </c>
      <c r="I285" s="128" t="s">
        <v>1653</v>
      </c>
      <c r="J285" s="129" t="s">
        <v>1664</v>
      </c>
      <c r="K285" s="129" t="s">
        <v>1664</v>
      </c>
      <c r="L285" s="129" t="s">
        <v>1664</v>
      </c>
      <c r="M285" s="129" t="s">
        <v>1665</v>
      </c>
      <c r="N285" s="130" t="s">
        <v>953</v>
      </c>
      <c r="O285" s="3" t="s">
        <v>996</v>
      </c>
      <c r="P285" s="3" t="s">
        <v>1737</v>
      </c>
      <c r="Q285" s="3" t="s">
        <v>81</v>
      </c>
      <c r="R285" s="3" t="s">
        <v>1731</v>
      </c>
      <c r="S285" s="120" t="s">
        <v>951</v>
      </c>
      <c r="T285" s="3">
        <f t="shared" si="4"/>
        <v>284</v>
      </c>
      <c r="U285" s="3" t="s">
        <v>1843</v>
      </c>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ht="57.6" x14ac:dyDescent="0.3">
      <c r="A286" s="3">
        <v>285</v>
      </c>
      <c r="B286" s="289"/>
      <c r="C286" s="297"/>
      <c r="D286" s="305"/>
      <c r="E286" s="8" t="s">
        <v>1844</v>
      </c>
      <c r="F286" s="302"/>
      <c r="G286" s="127" t="s">
        <v>1837</v>
      </c>
      <c r="H286" s="132" t="s">
        <v>951</v>
      </c>
      <c r="I286" s="128" t="s">
        <v>1653</v>
      </c>
      <c r="J286" s="129" t="s">
        <v>1664</v>
      </c>
      <c r="K286" s="129" t="s">
        <v>1664</v>
      </c>
      <c r="L286" s="129" t="s">
        <v>1664</v>
      </c>
      <c r="M286" s="129" t="s">
        <v>1665</v>
      </c>
      <c r="N286" s="130" t="s">
        <v>953</v>
      </c>
      <c r="O286" s="3" t="s">
        <v>996</v>
      </c>
      <c r="P286" s="3" t="s">
        <v>1737</v>
      </c>
      <c r="Q286" s="3" t="s">
        <v>81</v>
      </c>
      <c r="R286" s="3" t="s">
        <v>1845</v>
      </c>
      <c r="S286" s="120" t="s">
        <v>951</v>
      </c>
      <c r="T286" s="3">
        <f t="shared" si="4"/>
        <v>285</v>
      </c>
      <c r="U286" s="5" t="s">
        <v>1846</v>
      </c>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ht="43.2" x14ac:dyDescent="0.3">
      <c r="A287" s="3">
        <v>286</v>
      </c>
      <c r="B287" s="289"/>
      <c r="C287" s="297"/>
      <c r="D287" s="305"/>
      <c r="E287" s="8" t="s">
        <v>999</v>
      </c>
      <c r="F287" s="302"/>
      <c r="G287" s="127" t="s">
        <v>460</v>
      </c>
      <c r="H287" s="132">
        <v>6</v>
      </c>
      <c r="I287" s="128" t="s">
        <v>1653</v>
      </c>
      <c r="J287" s="129" t="s">
        <v>263</v>
      </c>
      <c r="K287" s="129" t="s">
        <v>263</v>
      </c>
      <c r="L287" s="129" t="s">
        <v>263</v>
      </c>
      <c r="M287" s="129" t="s">
        <v>263</v>
      </c>
      <c r="N287" s="130" t="s">
        <v>243</v>
      </c>
      <c r="O287" s="3" t="s">
        <v>996</v>
      </c>
      <c r="P287" s="3" t="s">
        <v>1737</v>
      </c>
      <c r="Q287" s="3" t="s">
        <v>81</v>
      </c>
      <c r="R287" s="3" t="s">
        <v>1152</v>
      </c>
      <c r="S287" s="120">
        <v>6</v>
      </c>
      <c r="T287" s="3">
        <f t="shared" si="4"/>
        <v>286</v>
      </c>
      <c r="U287" s="5" t="s">
        <v>1847</v>
      </c>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ht="43.2" x14ac:dyDescent="0.3">
      <c r="A288" s="3">
        <v>287</v>
      </c>
      <c r="B288" s="289"/>
      <c r="C288" s="297"/>
      <c r="D288" s="305"/>
      <c r="E288" s="8" t="s">
        <v>1059</v>
      </c>
      <c r="F288" s="302"/>
      <c r="G288" s="127" t="s">
        <v>966</v>
      </c>
      <c r="H288" s="132">
        <v>10</v>
      </c>
      <c r="I288" s="128" t="s">
        <v>236</v>
      </c>
      <c r="J288" s="128" t="s">
        <v>96</v>
      </c>
      <c r="K288" s="128" t="s">
        <v>96</v>
      </c>
      <c r="L288" s="128" t="s">
        <v>96</v>
      </c>
      <c r="M288" s="129" t="s">
        <v>911</v>
      </c>
      <c r="N288" s="130" t="s">
        <v>243</v>
      </c>
      <c r="O288" s="3" t="s">
        <v>996</v>
      </c>
      <c r="P288" s="3" t="s">
        <v>1737</v>
      </c>
      <c r="Q288" s="3" t="s">
        <v>81</v>
      </c>
      <c r="R288" s="3" t="s">
        <v>1153</v>
      </c>
      <c r="S288" s="120">
        <v>10</v>
      </c>
      <c r="T288" s="3">
        <f t="shared" si="4"/>
        <v>287</v>
      </c>
      <c r="U288" s="5" t="s">
        <v>1848</v>
      </c>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ht="173.4" thickBot="1" x14ac:dyDescent="0.35">
      <c r="A289" s="3">
        <v>288</v>
      </c>
      <c r="B289" s="289"/>
      <c r="C289" s="298"/>
      <c r="D289" s="339"/>
      <c r="E289" s="234" t="s">
        <v>1025</v>
      </c>
      <c r="F289" s="181" t="s">
        <v>112</v>
      </c>
      <c r="G289" s="172" t="s">
        <v>967</v>
      </c>
      <c r="H289" s="173">
        <v>11</v>
      </c>
      <c r="I289" s="174" t="s">
        <v>1673</v>
      </c>
      <c r="J289" s="175" t="s">
        <v>1674</v>
      </c>
      <c r="K289" s="175" t="s">
        <v>1674</v>
      </c>
      <c r="L289" s="175" t="s">
        <v>1797</v>
      </c>
      <c r="M289" s="175" t="s">
        <v>1797</v>
      </c>
      <c r="N289" s="232" t="s">
        <v>278</v>
      </c>
      <c r="O289" s="3" t="s">
        <v>996</v>
      </c>
      <c r="P289" s="3" t="s">
        <v>1737</v>
      </c>
      <c r="Q289" s="3" t="s">
        <v>81</v>
      </c>
      <c r="R289" s="3" t="s">
        <v>1102</v>
      </c>
      <c r="S289" s="120">
        <v>11</v>
      </c>
      <c r="T289" s="3">
        <f t="shared" si="4"/>
        <v>288</v>
      </c>
      <c r="U289" s="5" t="s">
        <v>1849</v>
      </c>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ht="172.8" x14ac:dyDescent="0.3">
      <c r="A290" s="3">
        <v>289</v>
      </c>
      <c r="B290" s="289"/>
      <c r="C290" s="296" t="s">
        <v>1300</v>
      </c>
      <c r="D290" s="161" t="s">
        <v>1748</v>
      </c>
      <c r="E290" s="253" t="s">
        <v>9</v>
      </c>
      <c r="F290" s="165" t="s">
        <v>113</v>
      </c>
      <c r="G290" s="161" t="s">
        <v>967</v>
      </c>
      <c r="H290" s="163">
        <v>11</v>
      </c>
      <c r="I290" s="164" t="s">
        <v>1673</v>
      </c>
      <c r="J290" s="165" t="s">
        <v>1674</v>
      </c>
      <c r="K290" s="165" t="s">
        <v>1674</v>
      </c>
      <c r="L290" s="165" t="s">
        <v>1797</v>
      </c>
      <c r="M290" s="165" t="s">
        <v>1797</v>
      </c>
      <c r="N290" s="213" t="s">
        <v>278</v>
      </c>
      <c r="O290" s="3" t="s">
        <v>996</v>
      </c>
      <c r="P290" s="3" t="s">
        <v>1439</v>
      </c>
      <c r="Q290" s="3" t="s">
        <v>1748</v>
      </c>
      <c r="R290" s="3"/>
      <c r="S290" s="120">
        <v>11</v>
      </c>
      <c r="T290" s="3">
        <f t="shared" si="4"/>
        <v>289</v>
      </c>
      <c r="U290" s="5" t="s">
        <v>1850</v>
      </c>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ht="187.8" thickBot="1" x14ac:dyDescent="0.35">
      <c r="A291" s="3">
        <v>290</v>
      </c>
      <c r="B291" s="289"/>
      <c r="C291" s="298"/>
      <c r="D291" s="176" t="s">
        <v>42</v>
      </c>
      <c r="E291" s="255" t="s">
        <v>9</v>
      </c>
      <c r="F291" s="335"/>
      <c r="G291" s="176" t="s">
        <v>1766</v>
      </c>
      <c r="H291" s="178">
        <v>38</v>
      </c>
      <c r="I291" s="179" t="s">
        <v>1706</v>
      </c>
      <c r="J291" s="180" t="s">
        <v>465</v>
      </c>
      <c r="K291" s="180" t="s">
        <v>465</v>
      </c>
      <c r="L291" s="180" t="s">
        <v>466</v>
      </c>
      <c r="M291" s="180" t="s">
        <v>466</v>
      </c>
      <c r="N291" s="217" t="s">
        <v>396</v>
      </c>
      <c r="O291" s="3" t="s">
        <v>996</v>
      </c>
      <c r="P291" s="3" t="s">
        <v>1439</v>
      </c>
      <c r="Q291" s="3" t="s">
        <v>42</v>
      </c>
      <c r="R291" s="3"/>
      <c r="S291" s="120">
        <v>38</v>
      </c>
      <c r="T291" s="3">
        <f t="shared" si="4"/>
        <v>290</v>
      </c>
      <c r="U291" s="3" t="s">
        <v>1851</v>
      </c>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ht="86.4" x14ac:dyDescent="0.3">
      <c r="A292" s="3">
        <v>291</v>
      </c>
      <c r="B292" s="289"/>
      <c r="C292" s="296" t="s">
        <v>1738</v>
      </c>
      <c r="D292" s="161" t="s">
        <v>50</v>
      </c>
      <c r="E292" s="253" t="s">
        <v>9</v>
      </c>
      <c r="F292" s="300"/>
      <c r="G292" s="161" t="s">
        <v>456</v>
      </c>
      <c r="H292" s="163">
        <v>2</v>
      </c>
      <c r="I292" s="164" t="s">
        <v>897</v>
      </c>
      <c r="J292" s="164" t="s">
        <v>248</v>
      </c>
      <c r="K292" s="164" t="s">
        <v>94</v>
      </c>
      <c r="L292" s="165" t="s">
        <v>898</v>
      </c>
      <c r="M292" s="165" t="s">
        <v>898</v>
      </c>
      <c r="N292" s="213" t="s">
        <v>243</v>
      </c>
      <c r="O292" s="3" t="s">
        <v>996</v>
      </c>
      <c r="P292" s="3" t="s">
        <v>1738</v>
      </c>
      <c r="Q292" s="3" t="s">
        <v>50</v>
      </c>
      <c r="R292" s="3"/>
      <c r="S292" s="120">
        <v>2</v>
      </c>
      <c r="T292" s="3">
        <f t="shared" si="4"/>
        <v>291</v>
      </c>
      <c r="U292" s="5" t="s">
        <v>1852</v>
      </c>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ht="57.6" x14ac:dyDescent="0.3">
      <c r="A293" s="3">
        <v>292</v>
      </c>
      <c r="B293" s="289"/>
      <c r="C293" s="297"/>
      <c r="D293" s="142" t="s">
        <v>1503</v>
      </c>
      <c r="E293" s="254" t="s">
        <v>9</v>
      </c>
      <c r="F293" s="294"/>
      <c r="G293" s="142" t="s">
        <v>461</v>
      </c>
      <c r="H293" s="143">
        <v>3</v>
      </c>
      <c r="I293" s="144" t="s">
        <v>236</v>
      </c>
      <c r="J293" s="144" t="s">
        <v>94</v>
      </c>
      <c r="K293" s="144" t="s">
        <v>94</v>
      </c>
      <c r="L293" s="144" t="s">
        <v>95</v>
      </c>
      <c r="M293" s="144" t="s">
        <v>18</v>
      </c>
      <c r="N293" s="214" t="s">
        <v>243</v>
      </c>
      <c r="O293" s="3" t="s">
        <v>996</v>
      </c>
      <c r="P293" s="3" t="s">
        <v>1738</v>
      </c>
      <c r="Q293" s="3" t="s">
        <v>1504</v>
      </c>
      <c r="R293" s="3"/>
      <c r="S293" s="120">
        <v>3</v>
      </c>
      <c r="T293" s="3">
        <f t="shared" si="4"/>
        <v>292</v>
      </c>
      <c r="U293" s="5" t="s">
        <v>1853</v>
      </c>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ht="144" x14ac:dyDescent="0.3">
      <c r="A294" s="3">
        <v>293</v>
      </c>
      <c r="B294" s="289"/>
      <c r="C294" s="297"/>
      <c r="D294" s="142" t="s">
        <v>168</v>
      </c>
      <c r="E294" s="254" t="s">
        <v>9</v>
      </c>
      <c r="F294" s="294"/>
      <c r="G294" s="142" t="s">
        <v>464</v>
      </c>
      <c r="H294" s="143">
        <v>20</v>
      </c>
      <c r="I294" s="144" t="s">
        <v>320</v>
      </c>
      <c r="J294" s="144" t="s">
        <v>1691</v>
      </c>
      <c r="K294" s="144" t="s">
        <v>1691</v>
      </c>
      <c r="L294" s="145" t="s">
        <v>1692</v>
      </c>
      <c r="M294" s="145" t="s">
        <v>1692</v>
      </c>
      <c r="N294" s="211" t="s">
        <v>1693</v>
      </c>
      <c r="O294" s="3" t="s">
        <v>996</v>
      </c>
      <c r="P294" s="3" t="s">
        <v>1738</v>
      </c>
      <c r="Q294" s="3" t="s">
        <v>199</v>
      </c>
      <c r="R294" s="3"/>
      <c r="S294" s="120">
        <v>20</v>
      </c>
      <c r="T294" s="3">
        <f t="shared" si="4"/>
        <v>293</v>
      </c>
      <c r="U294" s="5" t="s">
        <v>1854</v>
      </c>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ht="43.2" x14ac:dyDescent="0.3">
      <c r="A295" s="3">
        <v>294</v>
      </c>
      <c r="B295" s="289"/>
      <c r="C295" s="297"/>
      <c r="D295" s="142" t="s">
        <v>164</v>
      </c>
      <c r="E295" s="254" t="s">
        <v>9</v>
      </c>
      <c r="F295" s="294"/>
      <c r="G295" s="142" t="s">
        <v>444</v>
      </c>
      <c r="H295" s="143">
        <v>22</v>
      </c>
      <c r="I295" s="144" t="s">
        <v>236</v>
      </c>
      <c r="J295" s="144" t="s">
        <v>243</v>
      </c>
      <c r="K295" s="144" t="s">
        <v>243</v>
      </c>
      <c r="L295" s="144" t="s">
        <v>98</v>
      </c>
      <c r="M295" s="144" t="s">
        <v>98</v>
      </c>
      <c r="N295" s="214" t="s">
        <v>243</v>
      </c>
      <c r="O295" s="3" t="s">
        <v>996</v>
      </c>
      <c r="P295" s="3" t="s">
        <v>1738</v>
      </c>
      <c r="Q295" s="3" t="s">
        <v>185</v>
      </c>
      <c r="R295" s="3"/>
      <c r="S295" s="120">
        <v>22</v>
      </c>
      <c r="T295" s="3">
        <f t="shared" si="4"/>
        <v>294</v>
      </c>
      <c r="U295" s="5" t="s">
        <v>1855</v>
      </c>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ht="172.8" x14ac:dyDescent="0.3">
      <c r="A296" s="3">
        <v>295</v>
      </c>
      <c r="B296" s="289"/>
      <c r="C296" s="297"/>
      <c r="D296" s="142" t="s">
        <v>165</v>
      </c>
      <c r="E296" s="254" t="s">
        <v>9</v>
      </c>
      <c r="F296" s="294"/>
      <c r="G296" s="142" t="s">
        <v>457</v>
      </c>
      <c r="H296" s="143">
        <v>23</v>
      </c>
      <c r="I296" s="144" t="s">
        <v>320</v>
      </c>
      <c r="J296" s="145" t="s">
        <v>332</v>
      </c>
      <c r="K296" s="145" t="s">
        <v>333</v>
      </c>
      <c r="L296" s="145" t="s">
        <v>1696</v>
      </c>
      <c r="M296" s="145" t="s">
        <v>1697</v>
      </c>
      <c r="N296" s="211" t="s">
        <v>1782</v>
      </c>
      <c r="O296" s="3" t="s">
        <v>996</v>
      </c>
      <c r="P296" s="3" t="s">
        <v>1738</v>
      </c>
      <c r="Q296" s="3" t="s">
        <v>186</v>
      </c>
      <c r="R296" s="3"/>
      <c r="S296" s="120">
        <v>23</v>
      </c>
      <c r="T296" s="3">
        <f t="shared" si="4"/>
        <v>295</v>
      </c>
      <c r="U296" s="5" t="s">
        <v>1856</v>
      </c>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ht="58.2" thickBot="1" x14ac:dyDescent="0.35">
      <c r="A297" s="3">
        <v>296</v>
      </c>
      <c r="B297" s="289"/>
      <c r="C297" s="298"/>
      <c r="D297" s="176" t="s">
        <v>166</v>
      </c>
      <c r="E297" s="255" t="s">
        <v>9</v>
      </c>
      <c r="F297" s="295"/>
      <c r="G297" s="176" t="s">
        <v>458</v>
      </c>
      <c r="H297" s="178">
        <v>24</v>
      </c>
      <c r="I297" s="179" t="s">
        <v>336</v>
      </c>
      <c r="J297" s="180" t="s">
        <v>337</v>
      </c>
      <c r="K297" s="180" t="s">
        <v>338</v>
      </c>
      <c r="L297" s="180" t="s">
        <v>339</v>
      </c>
      <c r="M297" s="180" t="s">
        <v>339</v>
      </c>
      <c r="N297" s="212">
        <v>0</v>
      </c>
      <c r="O297" s="3" t="s">
        <v>996</v>
      </c>
      <c r="P297" s="3" t="s">
        <v>1738</v>
      </c>
      <c r="Q297" s="3" t="s">
        <v>187</v>
      </c>
      <c r="R297" s="3"/>
      <c r="S297" s="120">
        <v>24</v>
      </c>
      <c r="T297" s="3">
        <f t="shared" si="4"/>
        <v>296</v>
      </c>
      <c r="U297" s="3" t="s">
        <v>1857</v>
      </c>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ht="43.8" thickBot="1" x14ac:dyDescent="0.35">
      <c r="A298" s="3">
        <v>297</v>
      </c>
      <c r="B298" s="289"/>
      <c r="C298" s="160" t="s">
        <v>1039</v>
      </c>
      <c r="D298" s="156" t="s">
        <v>9</v>
      </c>
      <c r="E298" s="250" t="s">
        <v>9</v>
      </c>
      <c r="F298" s="292"/>
      <c r="G298" s="157" t="s">
        <v>444</v>
      </c>
      <c r="H298" s="158">
        <v>22</v>
      </c>
      <c r="I298" s="159" t="s">
        <v>236</v>
      </c>
      <c r="J298" s="159" t="s">
        <v>243</v>
      </c>
      <c r="K298" s="159" t="s">
        <v>243</v>
      </c>
      <c r="L298" s="159" t="s">
        <v>98</v>
      </c>
      <c r="M298" s="159" t="s">
        <v>98</v>
      </c>
      <c r="N298" s="209" t="s">
        <v>243</v>
      </c>
      <c r="O298" s="3" t="s">
        <v>996</v>
      </c>
      <c r="P298" s="3" t="s">
        <v>1154</v>
      </c>
      <c r="Q298" s="3"/>
      <c r="R298" s="3"/>
      <c r="S298" s="120">
        <v>22</v>
      </c>
      <c r="T298" s="3">
        <f t="shared" si="4"/>
        <v>297</v>
      </c>
      <c r="U298" s="3" t="s">
        <v>1155</v>
      </c>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ht="87" thickBot="1" x14ac:dyDescent="0.35">
      <c r="A299" s="3">
        <v>298</v>
      </c>
      <c r="B299" s="289"/>
      <c r="C299" s="160" t="s">
        <v>1221</v>
      </c>
      <c r="D299" s="157" t="s">
        <v>1286</v>
      </c>
      <c r="E299" s="250" t="s">
        <v>9</v>
      </c>
      <c r="F299" s="292"/>
      <c r="G299" s="157" t="s">
        <v>454</v>
      </c>
      <c r="H299" s="158" t="s">
        <v>118</v>
      </c>
      <c r="I299" s="159" t="s">
        <v>352</v>
      </c>
      <c r="J299" s="155" t="s">
        <v>363</v>
      </c>
      <c r="K299" s="155" t="s">
        <v>363</v>
      </c>
      <c r="L299" s="155" t="s">
        <v>363</v>
      </c>
      <c r="M299" s="159" t="s">
        <v>355</v>
      </c>
      <c r="N299" s="209" t="s">
        <v>243</v>
      </c>
      <c r="O299" s="3" t="s">
        <v>996</v>
      </c>
      <c r="P299" s="3" t="s">
        <v>1221</v>
      </c>
      <c r="Q299" s="3" t="s">
        <v>1286</v>
      </c>
      <c r="R299" s="3"/>
      <c r="S299" s="120" t="s">
        <v>118</v>
      </c>
      <c r="T299" s="3">
        <f t="shared" si="4"/>
        <v>298</v>
      </c>
      <c r="U299" s="3" t="s">
        <v>1440</v>
      </c>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ht="115.8" thickBot="1" x14ac:dyDescent="0.35">
      <c r="A300" s="3">
        <v>299</v>
      </c>
      <c r="B300" s="289"/>
      <c r="C300" s="160" t="s">
        <v>1000</v>
      </c>
      <c r="D300" s="156" t="s">
        <v>9</v>
      </c>
      <c r="E300" s="250" t="s">
        <v>9</v>
      </c>
      <c r="F300" s="155" t="s">
        <v>115</v>
      </c>
      <c r="G300" s="157" t="s">
        <v>455</v>
      </c>
      <c r="H300" s="158">
        <v>9</v>
      </c>
      <c r="I300" s="159" t="s">
        <v>1653</v>
      </c>
      <c r="J300" s="155" t="s">
        <v>1670</v>
      </c>
      <c r="K300" s="155" t="s">
        <v>1670</v>
      </c>
      <c r="L300" s="155" t="s">
        <v>1779</v>
      </c>
      <c r="M300" s="155" t="s">
        <v>1779</v>
      </c>
      <c r="N300" s="209" t="s">
        <v>243</v>
      </c>
      <c r="O300" s="3" t="s">
        <v>996</v>
      </c>
      <c r="P300" s="3" t="s">
        <v>1156</v>
      </c>
      <c r="Q300" s="3"/>
      <c r="R300" s="3"/>
      <c r="S300" s="120">
        <v>9</v>
      </c>
      <c r="T300" s="3">
        <f t="shared" si="4"/>
        <v>299</v>
      </c>
      <c r="U300" s="3" t="s">
        <v>1157</v>
      </c>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ht="187.8" thickBot="1" x14ac:dyDescent="0.35">
      <c r="A301" s="3">
        <v>300</v>
      </c>
      <c r="B301" s="289"/>
      <c r="C301" s="160" t="s">
        <v>988</v>
      </c>
      <c r="D301" s="156" t="s">
        <v>9</v>
      </c>
      <c r="E301" s="250" t="s">
        <v>9</v>
      </c>
      <c r="F301" s="155"/>
      <c r="G301" s="157" t="s">
        <v>1766</v>
      </c>
      <c r="H301" s="158">
        <v>38</v>
      </c>
      <c r="I301" s="159" t="s">
        <v>1706</v>
      </c>
      <c r="J301" s="155" t="s">
        <v>465</v>
      </c>
      <c r="K301" s="155" t="s">
        <v>465</v>
      </c>
      <c r="L301" s="155" t="s">
        <v>466</v>
      </c>
      <c r="M301" s="155" t="s">
        <v>466</v>
      </c>
      <c r="N301" s="195" t="s">
        <v>396</v>
      </c>
      <c r="O301" s="3" t="s">
        <v>996</v>
      </c>
      <c r="P301" s="3" t="s">
        <v>1111</v>
      </c>
      <c r="Q301" s="3"/>
      <c r="R301" s="3"/>
      <c r="S301" s="120">
        <v>38</v>
      </c>
      <c r="T301" s="3">
        <f t="shared" si="4"/>
        <v>300</v>
      </c>
      <c r="U301" s="3" t="s">
        <v>1158</v>
      </c>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ht="15" thickBot="1" x14ac:dyDescent="0.35">
      <c r="A302" s="3">
        <v>301</v>
      </c>
      <c r="B302" s="289"/>
      <c r="C302" s="346" t="s">
        <v>29</v>
      </c>
      <c r="D302" s="347"/>
      <c r="E302" s="348"/>
      <c r="F302" s="336" t="s">
        <v>1040</v>
      </c>
      <c r="G302" s="337"/>
      <c r="H302" s="337"/>
      <c r="I302" s="337"/>
      <c r="J302" s="337"/>
      <c r="K302" s="337"/>
      <c r="L302" s="337"/>
      <c r="M302" s="337"/>
      <c r="N302" s="338"/>
      <c r="O302" s="3" t="s">
        <v>996</v>
      </c>
      <c r="P302" s="3" t="s">
        <v>72</v>
      </c>
      <c r="Q302" s="3"/>
      <c r="R302" s="3"/>
      <c r="S302" s="120"/>
      <c r="T302" s="3">
        <f t="shared" si="4"/>
        <v>301</v>
      </c>
      <c r="U302" s="3" t="s">
        <v>1159</v>
      </c>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ht="57.6" x14ac:dyDescent="0.3">
      <c r="A303" s="3">
        <v>302</v>
      </c>
      <c r="B303" s="289"/>
      <c r="C303" s="296" t="s">
        <v>1487</v>
      </c>
      <c r="D303" s="161" t="s">
        <v>1001</v>
      </c>
      <c r="E303" s="253" t="s">
        <v>9</v>
      </c>
      <c r="F303" s="165"/>
      <c r="G303" s="161" t="s">
        <v>458</v>
      </c>
      <c r="H303" s="163">
        <v>24</v>
      </c>
      <c r="I303" s="164" t="s">
        <v>336</v>
      </c>
      <c r="J303" s="165" t="s">
        <v>337</v>
      </c>
      <c r="K303" s="165" t="s">
        <v>338</v>
      </c>
      <c r="L303" s="165" t="s">
        <v>339</v>
      </c>
      <c r="M303" s="165" t="s">
        <v>339</v>
      </c>
      <c r="N303" s="213">
        <v>0</v>
      </c>
      <c r="O303" s="3" t="s">
        <v>996</v>
      </c>
      <c r="P303" s="3" t="s">
        <v>1488</v>
      </c>
      <c r="Q303" s="3" t="s">
        <v>1160</v>
      </c>
      <c r="R303" s="3"/>
      <c r="S303" s="120">
        <v>24</v>
      </c>
      <c r="T303" s="3">
        <f t="shared" si="4"/>
        <v>302</v>
      </c>
      <c r="U303" s="3" t="s">
        <v>1489</v>
      </c>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ht="57.6" x14ac:dyDescent="0.3">
      <c r="A304" s="3">
        <v>303</v>
      </c>
      <c r="B304" s="289"/>
      <c r="C304" s="297"/>
      <c r="D304" s="142" t="s">
        <v>1192</v>
      </c>
      <c r="E304" s="254" t="s">
        <v>9</v>
      </c>
      <c r="F304" s="145" t="s">
        <v>130</v>
      </c>
      <c r="G304" s="142" t="s">
        <v>458</v>
      </c>
      <c r="H304" s="143">
        <v>24</v>
      </c>
      <c r="I304" s="144" t="s">
        <v>336</v>
      </c>
      <c r="J304" s="145" t="s">
        <v>337</v>
      </c>
      <c r="K304" s="145" t="s">
        <v>338</v>
      </c>
      <c r="L304" s="145" t="s">
        <v>339</v>
      </c>
      <c r="M304" s="145" t="s">
        <v>339</v>
      </c>
      <c r="N304" s="214">
        <v>0</v>
      </c>
      <c r="O304" s="3" t="s">
        <v>996</v>
      </c>
      <c r="P304" s="3" t="s">
        <v>1488</v>
      </c>
      <c r="Q304" s="3" t="s">
        <v>1199</v>
      </c>
      <c r="R304" s="3"/>
      <c r="S304" s="120">
        <v>24</v>
      </c>
      <c r="T304" s="3">
        <f t="shared" si="4"/>
        <v>303</v>
      </c>
      <c r="U304" s="3" t="s">
        <v>1490</v>
      </c>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ht="72.599999999999994" thickBot="1" x14ac:dyDescent="0.35">
      <c r="A305" s="3">
        <v>304</v>
      </c>
      <c r="B305" s="290"/>
      <c r="C305" s="341"/>
      <c r="D305" s="227" t="s">
        <v>29</v>
      </c>
      <c r="E305" s="261" t="s">
        <v>9</v>
      </c>
      <c r="F305" s="245" t="s">
        <v>1002</v>
      </c>
      <c r="G305" s="246"/>
      <c r="H305" s="229"/>
      <c r="I305" s="230"/>
      <c r="J305" s="230"/>
      <c r="K305" s="230"/>
      <c r="L305" s="230"/>
      <c r="M305" s="230"/>
      <c r="N305" s="233"/>
      <c r="O305" s="3" t="s">
        <v>996</v>
      </c>
      <c r="P305" s="3" t="s">
        <v>1488</v>
      </c>
      <c r="Q305" s="3" t="s">
        <v>72</v>
      </c>
      <c r="R305" s="3"/>
      <c r="S305" s="120"/>
      <c r="T305" s="3">
        <f t="shared" si="4"/>
        <v>304</v>
      </c>
      <c r="U305" s="3" t="s">
        <v>1491</v>
      </c>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row>
    <row r="306" spans="1:53" ht="73.2" thickTop="1" thickBot="1" x14ac:dyDescent="0.35">
      <c r="A306" s="3">
        <v>305</v>
      </c>
      <c r="B306" s="288" t="s">
        <v>1224</v>
      </c>
      <c r="C306" s="182" t="s">
        <v>1270</v>
      </c>
      <c r="D306" s="183" t="s">
        <v>9</v>
      </c>
      <c r="E306" s="249" t="s">
        <v>9</v>
      </c>
      <c r="F306" s="183"/>
      <c r="G306" s="184" t="s">
        <v>442</v>
      </c>
      <c r="H306" s="185">
        <v>19</v>
      </c>
      <c r="I306" s="186" t="s">
        <v>236</v>
      </c>
      <c r="J306" s="186" t="s">
        <v>97</v>
      </c>
      <c r="K306" s="186" t="s">
        <v>97</v>
      </c>
      <c r="L306" s="187" t="s">
        <v>316</v>
      </c>
      <c r="M306" s="187" t="s">
        <v>915</v>
      </c>
      <c r="N306" s="208" t="s">
        <v>243</v>
      </c>
      <c r="O306" s="3" t="s">
        <v>1224</v>
      </c>
      <c r="P306" s="3" t="s">
        <v>1270</v>
      </c>
      <c r="Q306" s="3"/>
      <c r="R306" s="3"/>
      <c r="S306" s="120">
        <v>19</v>
      </c>
      <c r="T306" s="3">
        <f t="shared" si="4"/>
        <v>305</v>
      </c>
      <c r="U306" s="3" t="s">
        <v>1441</v>
      </c>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row>
    <row r="307" spans="1:53" ht="43.8" thickBot="1" x14ac:dyDescent="0.35">
      <c r="A307" s="3">
        <v>306</v>
      </c>
      <c r="B307" s="289"/>
      <c r="C307" s="160" t="s">
        <v>1271</v>
      </c>
      <c r="D307" s="156" t="s">
        <v>9</v>
      </c>
      <c r="E307" s="250" t="s">
        <v>9</v>
      </c>
      <c r="F307" s="156"/>
      <c r="G307" s="157" t="s">
        <v>451</v>
      </c>
      <c r="H307" s="158">
        <v>1</v>
      </c>
      <c r="I307" s="159" t="s">
        <v>1648</v>
      </c>
      <c r="J307" s="155" t="s">
        <v>238</v>
      </c>
      <c r="K307" s="155" t="s">
        <v>894</v>
      </c>
      <c r="L307" s="159" t="s">
        <v>895</v>
      </c>
      <c r="M307" s="155" t="s">
        <v>896</v>
      </c>
      <c r="N307" s="195" t="s">
        <v>241</v>
      </c>
      <c r="O307" s="3" t="s">
        <v>1224</v>
      </c>
      <c r="P307" s="3" t="s">
        <v>1341</v>
      </c>
      <c r="Q307" s="3"/>
      <c r="R307" s="3"/>
      <c r="S307" s="120">
        <v>1</v>
      </c>
      <c r="T307" s="3">
        <f t="shared" si="4"/>
        <v>306</v>
      </c>
      <c r="U307" s="3" t="s">
        <v>1442</v>
      </c>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row>
    <row r="308" spans="1:53" ht="86.4" x14ac:dyDescent="0.3">
      <c r="A308" s="3">
        <v>307</v>
      </c>
      <c r="B308" s="289"/>
      <c r="C308" s="296" t="s">
        <v>1236</v>
      </c>
      <c r="D308" s="161" t="s">
        <v>1301</v>
      </c>
      <c r="E308" s="253" t="s">
        <v>9</v>
      </c>
      <c r="F308" s="162"/>
      <c r="G308" s="161" t="s">
        <v>454</v>
      </c>
      <c r="H308" s="163" t="s">
        <v>118</v>
      </c>
      <c r="I308" s="164" t="s">
        <v>352</v>
      </c>
      <c r="J308" s="165" t="s">
        <v>363</v>
      </c>
      <c r="K308" s="165" t="s">
        <v>363</v>
      </c>
      <c r="L308" s="165" t="s">
        <v>363</v>
      </c>
      <c r="M308" s="164" t="s">
        <v>355</v>
      </c>
      <c r="N308" s="213" t="s">
        <v>243</v>
      </c>
      <c r="O308" s="3" t="s">
        <v>1224</v>
      </c>
      <c r="P308" s="3" t="s">
        <v>1236</v>
      </c>
      <c r="Q308" s="3" t="s">
        <v>1346</v>
      </c>
      <c r="R308" s="3"/>
      <c r="S308" s="120" t="s">
        <v>118</v>
      </c>
      <c r="T308" s="3">
        <f t="shared" si="4"/>
        <v>307</v>
      </c>
      <c r="U308" s="3" t="s">
        <v>1443</v>
      </c>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row>
    <row r="309" spans="1:53" ht="43.8" thickBot="1" x14ac:dyDescent="0.35">
      <c r="A309" s="3">
        <v>308</v>
      </c>
      <c r="B309" s="290"/>
      <c r="C309" s="341"/>
      <c r="D309" s="227" t="s">
        <v>1223</v>
      </c>
      <c r="E309" s="261" t="s">
        <v>9</v>
      </c>
      <c r="F309" s="228"/>
      <c r="G309" s="227" t="s">
        <v>451</v>
      </c>
      <c r="H309" s="229">
        <v>1</v>
      </c>
      <c r="I309" s="230" t="s">
        <v>1648</v>
      </c>
      <c r="J309" s="245" t="s">
        <v>238</v>
      </c>
      <c r="K309" s="245" t="s">
        <v>894</v>
      </c>
      <c r="L309" s="230" t="s">
        <v>895</v>
      </c>
      <c r="M309" s="245" t="s">
        <v>896</v>
      </c>
      <c r="N309" s="248" t="s">
        <v>241</v>
      </c>
      <c r="O309" s="3" t="s">
        <v>1224</v>
      </c>
      <c r="P309" s="3" t="s">
        <v>1236</v>
      </c>
      <c r="Q309" s="3" t="s">
        <v>1229</v>
      </c>
      <c r="R309" s="3"/>
      <c r="S309" s="120">
        <v>1</v>
      </c>
      <c r="T309" s="3">
        <f t="shared" si="4"/>
        <v>308</v>
      </c>
      <c r="U309" s="3" t="s">
        <v>1242</v>
      </c>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row>
    <row r="310" spans="1:53" ht="72.599999999999994" thickTop="1" x14ac:dyDescent="0.3">
      <c r="A310" s="3">
        <v>309</v>
      </c>
      <c r="B310" s="288" t="s">
        <v>1237</v>
      </c>
      <c r="C310" s="311" t="s">
        <v>1246</v>
      </c>
      <c r="D310" s="219" t="s">
        <v>1270</v>
      </c>
      <c r="E310" s="258" t="s">
        <v>9</v>
      </c>
      <c r="F310" s="220"/>
      <c r="G310" s="219" t="s">
        <v>442</v>
      </c>
      <c r="H310" s="221">
        <v>19</v>
      </c>
      <c r="I310" s="222" t="s">
        <v>236</v>
      </c>
      <c r="J310" s="222" t="s">
        <v>97</v>
      </c>
      <c r="K310" s="222" t="s">
        <v>97</v>
      </c>
      <c r="L310" s="223" t="s">
        <v>316</v>
      </c>
      <c r="M310" s="223" t="s">
        <v>915</v>
      </c>
      <c r="N310" s="231" t="s">
        <v>243</v>
      </c>
      <c r="O310" s="3" t="s">
        <v>1237</v>
      </c>
      <c r="P310" s="3" t="s">
        <v>1246</v>
      </c>
      <c r="Q310" s="3" t="s">
        <v>1270</v>
      </c>
      <c r="R310" s="3"/>
      <c r="S310" s="120">
        <v>19</v>
      </c>
      <c r="T310" s="3">
        <f t="shared" si="4"/>
        <v>309</v>
      </c>
      <c r="U310" s="3" t="s">
        <v>1444</v>
      </c>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row>
    <row r="311" spans="1:53" ht="43.8" thickBot="1" x14ac:dyDescent="0.35">
      <c r="A311" s="3">
        <v>310</v>
      </c>
      <c r="B311" s="289"/>
      <c r="C311" s="298"/>
      <c r="D311" s="176" t="s">
        <v>1271</v>
      </c>
      <c r="E311" s="255" t="s">
        <v>9</v>
      </c>
      <c r="F311" s="177"/>
      <c r="G311" s="176" t="s">
        <v>451</v>
      </c>
      <c r="H311" s="178">
        <v>1</v>
      </c>
      <c r="I311" s="179" t="s">
        <v>1648</v>
      </c>
      <c r="J311" s="180" t="s">
        <v>238</v>
      </c>
      <c r="K311" s="180" t="s">
        <v>894</v>
      </c>
      <c r="L311" s="179" t="s">
        <v>895</v>
      </c>
      <c r="M311" s="180" t="s">
        <v>896</v>
      </c>
      <c r="N311" s="217" t="s">
        <v>241</v>
      </c>
      <c r="O311" s="3" t="s">
        <v>1237</v>
      </c>
      <c r="P311" s="3" t="s">
        <v>1246</v>
      </c>
      <c r="Q311" s="3" t="s">
        <v>1341</v>
      </c>
      <c r="R311" s="3"/>
      <c r="S311" s="120">
        <v>1</v>
      </c>
      <c r="T311" s="3">
        <f t="shared" si="4"/>
        <v>310</v>
      </c>
      <c r="U311" s="3" t="s">
        <v>1445</v>
      </c>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row>
    <row r="312" spans="1:53" ht="86.4" x14ac:dyDescent="0.3">
      <c r="A312" s="3">
        <v>311</v>
      </c>
      <c r="B312" s="289"/>
      <c r="C312" s="296" t="s">
        <v>1238</v>
      </c>
      <c r="D312" s="161" t="s">
        <v>1220</v>
      </c>
      <c r="E312" s="253" t="s">
        <v>9</v>
      </c>
      <c r="F312" s="162"/>
      <c r="G312" s="161" t="s">
        <v>454</v>
      </c>
      <c r="H312" s="163" t="s">
        <v>118</v>
      </c>
      <c r="I312" s="164" t="s">
        <v>352</v>
      </c>
      <c r="J312" s="165" t="s">
        <v>363</v>
      </c>
      <c r="K312" s="165" t="s">
        <v>363</v>
      </c>
      <c r="L312" s="165" t="s">
        <v>363</v>
      </c>
      <c r="M312" s="164" t="s">
        <v>355</v>
      </c>
      <c r="N312" s="213" t="s">
        <v>243</v>
      </c>
      <c r="O312" s="3" t="s">
        <v>1237</v>
      </c>
      <c r="P312" s="3" t="s">
        <v>1238</v>
      </c>
      <c r="Q312" s="3" t="s">
        <v>1225</v>
      </c>
      <c r="R312" s="3"/>
      <c r="S312" s="120" t="s">
        <v>118</v>
      </c>
      <c r="T312" s="3">
        <f t="shared" si="4"/>
        <v>311</v>
      </c>
      <c r="U312" s="3" t="s">
        <v>1243</v>
      </c>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row>
    <row r="313" spans="1:53" ht="43.8" thickBot="1" x14ac:dyDescent="0.35">
      <c r="A313" s="3">
        <v>312</v>
      </c>
      <c r="B313" s="290"/>
      <c r="C313" s="341"/>
      <c r="D313" s="227" t="s">
        <v>1223</v>
      </c>
      <c r="E313" s="261" t="s">
        <v>9</v>
      </c>
      <c r="F313" s="228"/>
      <c r="G313" s="227" t="s">
        <v>451</v>
      </c>
      <c r="H313" s="229">
        <v>1</v>
      </c>
      <c r="I313" s="230" t="s">
        <v>1648</v>
      </c>
      <c r="J313" s="245" t="s">
        <v>238</v>
      </c>
      <c r="K313" s="245" t="s">
        <v>894</v>
      </c>
      <c r="L313" s="230" t="s">
        <v>895</v>
      </c>
      <c r="M313" s="245" t="s">
        <v>896</v>
      </c>
      <c r="N313" s="248" t="s">
        <v>241</v>
      </c>
      <c r="O313" s="3" t="s">
        <v>1237</v>
      </c>
      <c r="P313" s="3" t="s">
        <v>1238</v>
      </c>
      <c r="Q313" s="3" t="s">
        <v>1229</v>
      </c>
      <c r="R313" s="3"/>
      <c r="S313" s="120">
        <v>1</v>
      </c>
      <c r="T313" s="3">
        <f t="shared" si="4"/>
        <v>312</v>
      </c>
      <c r="U313" s="3" t="s">
        <v>1446</v>
      </c>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row>
    <row r="314" spans="1:53" ht="202.2" thickTop="1" x14ac:dyDescent="0.3">
      <c r="A314" s="3">
        <v>313</v>
      </c>
      <c r="B314" s="3" t="s">
        <v>1244</v>
      </c>
      <c r="C314" s="3" t="s">
        <v>955</v>
      </c>
      <c r="D314" s="3" t="s">
        <v>9</v>
      </c>
      <c r="E314" s="6" t="s">
        <v>9</v>
      </c>
      <c r="F314" s="3"/>
      <c r="G314" s="134" t="s">
        <v>960</v>
      </c>
      <c r="H314" s="135" t="s">
        <v>950</v>
      </c>
      <c r="I314" s="136" t="s">
        <v>929</v>
      </c>
      <c r="J314" s="136">
        <v>0</v>
      </c>
      <c r="K314" s="126" t="s">
        <v>930</v>
      </c>
      <c r="L314" s="126" t="s">
        <v>930</v>
      </c>
      <c r="M314" s="126" t="s">
        <v>930</v>
      </c>
      <c r="N314" s="147">
        <v>0</v>
      </c>
      <c r="O314" s="3" t="s">
        <v>1244</v>
      </c>
      <c r="P314" s="3" t="s">
        <v>961</v>
      </c>
      <c r="Q314" s="3"/>
      <c r="R314" s="3"/>
      <c r="S314" s="120" t="s">
        <v>950</v>
      </c>
      <c r="T314" s="3">
        <f t="shared" si="4"/>
        <v>313</v>
      </c>
      <c r="U314" s="3" t="s">
        <v>1245</v>
      </c>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row>
    <row r="315" spans="1:53" x14ac:dyDescent="0.3">
      <c r="A315" s="3"/>
      <c r="B315" s="3"/>
      <c r="C315" s="3"/>
      <c r="D315" s="3"/>
      <c r="E315" s="3"/>
      <c r="F315" s="3"/>
      <c r="G315" s="3"/>
      <c r="H315" s="3"/>
      <c r="I315" s="3"/>
      <c r="J315" s="3"/>
      <c r="K315" s="3"/>
      <c r="L315" s="3"/>
      <c r="M315" s="3"/>
      <c r="N315" s="3"/>
      <c r="O315" s="3"/>
      <c r="P315" s="3"/>
      <c r="Q315" s="3"/>
      <c r="R315" s="3"/>
      <c r="S315" s="120"/>
      <c r="T315" s="3">
        <f t="shared" si="4"/>
        <v>0</v>
      </c>
      <c r="U315" s="3" t="s">
        <v>1896</v>
      </c>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row>
    <row r="316" spans="1:53" x14ac:dyDescent="0.3">
      <c r="A316" s="3"/>
      <c r="B316" s="3"/>
      <c r="C316" s="3"/>
      <c r="D316" s="3"/>
      <c r="E316" s="3"/>
      <c r="F316" s="3"/>
      <c r="G316" s="3"/>
      <c r="H316" s="3"/>
      <c r="I316" s="3"/>
      <c r="J316" s="3"/>
      <c r="K316" s="3"/>
      <c r="L316" s="3"/>
      <c r="M316" s="3"/>
      <c r="N316" s="3"/>
      <c r="O316" s="3"/>
      <c r="P316" s="3"/>
      <c r="Q316" s="3"/>
      <c r="R316" s="3"/>
      <c r="S316" s="120"/>
      <c r="T316" s="3">
        <f t="shared" si="4"/>
        <v>0</v>
      </c>
      <c r="U316" s="3" t="s">
        <v>1447</v>
      </c>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row>
    <row r="317" spans="1:53" x14ac:dyDescent="0.3">
      <c r="A317" s="3"/>
      <c r="B317" s="3"/>
      <c r="C317" s="3"/>
      <c r="D317" s="3"/>
      <c r="E317" s="3"/>
      <c r="F317" s="3"/>
      <c r="G317" s="3"/>
      <c r="H317" s="3"/>
      <c r="I317" s="3"/>
      <c r="J317" s="3"/>
      <c r="K317" s="3"/>
      <c r="L317" s="3"/>
      <c r="M317" s="3"/>
      <c r="N317" s="3"/>
      <c r="O317" s="3"/>
      <c r="P317" s="3"/>
      <c r="Q317" s="3"/>
      <c r="R317" s="3"/>
      <c r="S317" s="120"/>
      <c r="T317" s="3">
        <f t="shared" si="4"/>
        <v>0</v>
      </c>
      <c r="U317" s="3" t="s">
        <v>1447</v>
      </c>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row>
    <row r="318" spans="1:53" x14ac:dyDescent="0.3">
      <c r="A318" s="3"/>
      <c r="B318" s="3"/>
      <c r="C318" s="3"/>
      <c r="D318" s="3"/>
      <c r="E318" s="3"/>
      <c r="F318" s="3"/>
      <c r="G318" s="3"/>
      <c r="H318" s="3"/>
      <c r="I318" s="3"/>
      <c r="J318" s="3"/>
      <c r="K318" s="3"/>
      <c r="L318" s="3"/>
      <c r="M318" s="3"/>
      <c r="N318" s="3"/>
      <c r="O318" s="3"/>
      <c r="P318" s="3"/>
      <c r="Q318" s="3"/>
      <c r="R318" s="3"/>
      <c r="S318" s="120"/>
      <c r="T318" s="3">
        <f t="shared" si="4"/>
        <v>0</v>
      </c>
      <c r="U318" s="3" t="s">
        <v>1448</v>
      </c>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row>
    <row r="319" spans="1:53" x14ac:dyDescent="0.3">
      <c r="A319" s="3"/>
      <c r="B319" s="3"/>
      <c r="C319" s="3"/>
      <c r="D319" s="3"/>
      <c r="E319" s="3"/>
      <c r="F319" s="3"/>
      <c r="G319" s="3"/>
      <c r="H319" s="3"/>
      <c r="I319" s="3"/>
      <c r="J319" s="3"/>
      <c r="K319" s="3"/>
      <c r="L319" s="3"/>
      <c r="M319" s="3"/>
      <c r="N319" s="3"/>
      <c r="O319" s="3"/>
      <c r="P319" s="3"/>
      <c r="Q319" s="3"/>
      <c r="R319" s="3"/>
      <c r="S319" s="120"/>
      <c r="T319" s="3">
        <f t="shared" si="4"/>
        <v>0</v>
      </c>
      <c r="U319" s="3" t="s">
        <v>1448</v>
      </c>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row>
    <row r="320" spans="1:53" x14ac:dyDescent="0.3">
      <c r="A320" s="3"/>
      <c r="B320" s="3"/>
      <c r="C320" s="3"/>
      <c r="D320" s="3"/>
      <c r="E320" s="3"/>
      <c r="F320" s="3"/>
      <c r="G320" s="3"/>
      <c r="H320" s="3"/>
      <c r="I320" s="3"/>
      <c r="J320" s="3"/>
      <c r="K320" s="3"/>
      <c r="L320" s="3"/>
      <c r="M320" s="3"/>
      <c r="N320" s="3"/>
      <c r="O320" s="3"/>
      <c r="P320" s="3"/>
      <c r="Q320" s="3"/>
      <c r="R320" s="3"/>
      <c r="S320" s="120"/>
      <c r="T320" s="3">
        <f t="shared" si="4"/>
        <v>0</v>
      </c>
      <c r="U320" s="3" t="s">
        <v>1449</v>
      </c>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row>
    <row r="321" spans="1:53" x14ac:dyDescent="0.3">
      <c r="A321" s="3"/>
      <c r="B321" s="3"/>
      <c r="C321" s="3"/>
      <c r="D321" s="3"/>
      <c r="E321" s="3"/>
      <c r="F321" s="3"/>
      <c r="G321" s="3"/>
      <c r="H321" s="3"/>
      <c r="I321" s="3"/>
      <c r="J321" s="3"/>
      <c r="K321" s="3"/>
      <c r="L321" s="3"/>
      <c r="M321" s="3"/>
      <c r="N321" s="3"/>
      <c r="O321" s="3"/>
      <c r="P321" s="3"/>
      <c r="Q321" s="3"/>
      <c r="R321" s="3"/>
      <c r="S321" s="120"/>
      <c r="T321" s="3">
        <f t="shared" si="4"/>
        <v>0</v>
      </c>
      <c r="U321" s="3" t="s">
        <v>1161</v>
      </c>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row>
    <row r="322" spans="1:53" x14ac:dyDescent="0.3">
      <c r="A322" s="3"/>
      <c r="B322" s="3"/>
      <c r="C322" s="3"/>
      <c r="D322" s="3"/>
      <c r="E322" s="3"/>
      <c r="F322" s="3"/>
      <c r="G322" s="3"/>
      <c r="H322" s="3"/>
      <c r="I322" s="3"/>
      <c r="J322" s="3"/>
      <c r="K322" s="3"/>
      <c r="L322" s="3"/>
      <c r="M322" s="3"/>
      <c r="N322" s="3"/>
      <c r="O322" s="3"/>
      <c r="P322" s="3"/>
      <c r="Q322" s="3"/>
      <c r="R322" s="3"/>
      <c r="S322" s="120"/>
      <c r="T322" s="3">
        <f t="shared" si="4"/>
        <v>0</v>
      </c>
      <c r="U322" s="3" t="s">
        <v>1450</v>
      </c>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row>
    <row r="323" spans="1:53" x14ac:dyDescent="0.3">
      <c r="A323" s="3"/>
      <c r="B323" s="3"/>
      <c r="C323" s="3"/>
      <c r="D323" s="3"/>
      <c r="E323" s="3"/>
      <c r="F323" s="3"/>
      <c r="G323" s="3"/>
      <c r="H323" s="3"/>
      <c r="I323" s="3"/>
      <c r="J323" s="3"/>
      <c r="K323" s="3"/>
      <c r="L323" s="3"/>
      <c r="M323" s="3"/>
      <c r="N323" s="3"/>
      <c r="O323" s="3"/>
      <c r="P323" s="3"/>
      <c r="Q323" s="3"/>
      <c r="R323" s="3"/>
      <c r="S323" s="120"/>
      <c r="T323" s="3">
        <f t="shared" ref="T323:T386" si="5">A323</f>
        <v>0</v>
      </c>
      <c r="U323" s="3" t="s">
        <v>1451</v>
      </c>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row>
    <row r="324" spans="1:53" x14ac:dyDescent="0.3">
      <c r="A324" s="3"/>
      <c r="B324" s="3"/>
      <c r="C324" s="3"/>
      <c r="D324" s="3"/>
      <c r="E324" s="3"/>
      <c r="F324" s="3"/>
      <c r="G324" s="3"/>
      <c r="H324" s="3"/>
      <c r="I324" s="3"/>
      <c r="J324" s="3"/>
      <c r="K324" s="3"/>
      <c r="L324" s="3"/>
      <c r="M324" s="3"/>
      <c r="N324" s="3"/>
      <c r="O324" s="3"/>
      <c r="P324" s="3"/>
      <c r="Q324" s="3"/>
      <c r="R324" s="3"/>
      <c r="S324" s="120"/>
      <c r="T324" s="3">
        <f t="shared" si="5"/>
        <v>0</v>
      </c>
      <c r="U324" s="3" t="s">
        <v>1858</v>
      </c>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row>
    <row r="325" spans="1:53" x14ac:dyDescent="0.3">
      <c r="A325" s="3"/>
      <c r="B325" s="3"/>
      <c r="C325" s="3"/>
      <c r="D325" s="3"/>
      <c r="E325" s="3"/>
      <c r="F325" s="3"/>
      <c r="G325" s="3"/>
      <c r="H325" s="3"/>
      <c r="I325" s="3"/>
      <c r="J325" s="3"/>
      <c r="K325" s="3"/>
      <c r="L325" s="3"/>
      <c r="M325" s="3"/>
      <c r="N325" s="3"/>
      <c r="O325" s="3"/>
      <c r="P325" s="3"/>
      <c r="Q325" s="3"/>
      <c r="R325" s="3"/>
      <c r="S325" s="120"/>
      <c r="T325" s="3">
        <f t="shared" si="5"/>
        <v>0</v>
      </c>
      <c r="U325" s="3" t="s">
        <v>840</v>
      </c>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row>
    <row r="326" spans="1:53" x14ac:dyDescent="0.3">
      <c r="A326" s="3"/>
      <c r="B326" s="3"/>
      <c r="C326" s="3"/>
      <c r="D326" s="3"/>
      <c r="E326" s="3"/>
      <c r="F326" s="3"/>
      <c r="G326" s="3"/>
      <c r="H326" s="3"/>
      <c r="I326" s="3"/>
      <c r="J326" s="3"/>
      <c r="K326" s="3"/>
      <c r="L326" s="3"/>
      <c r="M326" s="3"/>
      <c r="N326" s="3"/>
      <c r="O326" s="3"/>
      <c r="P326" s="3"/>
      <c r="Q326" s="3"/>
      <c r="R326" s="3"/>
      <c r="S326" s="120"/>
      <c r="T326" s="3">
        <f t="shared" si="5"/>
        <v>0</v>
      </c>
      <c r="U326" s="3" t="s">
        <v>841</v>
      </c>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row>
    <row r="327" spans="1:53" x14ac:dyDescent="0.3">
      <c r="A327" s="3"/>
      <c r="B327" s="3"/>
      <c r="C327" s="3"/>
      <c r="D327" s="3"/>
      <c r="E327" s="3"/>
      <c r="F327" s="3"/>
      <c r="G327" s="3"/>
      <c r="H327" s="3"/>
      <c r="I327" s="3"/>
      <c r="J327" s="3"/>
      <c r="K327" s="3"/>
      <c r="L327" s="3"/>
      <c r="M327" s="3"/>
      <c r="N327" s="3"/>
      <c r="O327" s="3"/>
      <c r="P327" s="3"/>
      <c r="Q327" s="3"/>
      <c r="R327" s="3"/>
      <c r="S327" s="120"/>
      <c r="T327" s="3">
        <f t="shared" si="5"/>
        <v>0</v>
      </c>
      <c r="U327" s="3" t="s">
        <v>842</v>
      </c>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row>
    <row r="328" spans="1:53" x14ac:dyDescent="0.3">
      <c r="A328" s="3"/>
      <c r="B328" s="3"/>
      <c r="C328" s="3"/>
      <c r="D328" s="3"/>
      <c r="E328" s="3"/>
      <c r="F328" s="3"/>
      <c r="G328" s="3"/>
      <c r="H328" s="3"/>
      <c r="I328" s="3"/>
      <c r="J328" s="3"/>
      <c r="K328" s="3"/>
      <c r="L328" s="3"/>
      <c r="M328" s="3"/>
      <c r="N328" s="3"/>
      <c r="O328" s="3"/>
      <c r="P328" s="3"/>
      <c r="Q328" s="3"/>
      <c r="R328" s="3"/>
      <c r="S328" s="120"/>
      <c r="T328" s="3">
        <f t="shared" si="5"/>
        <v>0</v>
      </c>
      <c r="U328" s="3" t="s">
        <v>843</v>
      </c>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row>
    <row r="329" spans="1:53" x14ac:dyDescent="0.3">
      <c r="A329" s="3"/>
      <c r="B329" s="3"/>
      <c r="C329" s="3"/>
      <c r="D329" s="3"/>
      <c r="E329" s="3"/>
      <c r="F329" s="3"/>
      <c r="G329" s="3"/>
      <c r="H329" s="3"/>
      <c r="I329" s="3"/>
      <c r="J329" s="3"/>
      <c r="K329" s="3"/>
      <c r="L329" s="3"/>
      <c r="M329" s="3"/>
      <c r="N329" s="3"/>
      <c r="O329" s="3"/>
      <c r="P329" s="3"/>
      <c r="Q329" s="3"/>
      <c r="R329" s="3"/>
      <c r="S329" s="120"/>
      <c r="T329" s="3">
        <f t="shared" si="5"/>
        <v>0</v>
      </c>
      <c r="U329" s="3" t="s">
        <v>844</v>
      </c>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row>
    <row r="330" spans="1:53" x14ac:dyDescent="0.3">
      <c r="A330" s="3"/>
      <c r="B330" s="3"/>
      <c r="C330" s="3"/>
      <c r="D330" s="3"/>
      <c r="E330" s="3"/>
      <c r="F330" s="3"/>
      <c r="G330" s="3"/>
      <c r="H330" s="3"/>
      <c r="I330" s="3"/>
      <c r="J330" s="3"/>
      <c r="K330" s="3"/>
      <c r="L330" s="3"/>
      <c r="M330" s="3"/>
      <c r="N330" s="3"/>
      <c r="O330" s="3"/>
      <c r="P330" s="3"/>
      <c r="Q330" s="3"/>
      <c r="R330" s="3"/>
      <c r="S330" s="120"/>
      <c r="T330" s="3">
        <f t="shared" si="5"/>
        <v>0</v>
      </c>
      <c r="U330" s="3" t="s">
        <v>1859</v>
      </c>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row>
    <row r="331" spans="1:53" x14ac:dyDescent="0.3">
      <c r="A331" s="3"/>
      <c r="B331" s="3"/>
      <c r="C331" s="3"/>
      <c r="D331" s="3"/>
      <c r="E331" s="3"/>
      <c r="F331" s="3"/>
      <c r="G331" s="3"/>
      <c r="H331" s="3"/>
      <c r="I331" s="3"/>
      <c r="J331" s="3"/>
      <c r="K331" s="3"/>
      <c r="L331" s="3"/>
      <c r="M331" s="3"/>
      <c r="N331" s="3"/>
      <c r="O331" s="3"/>
      <c r="P331" s="3"/>
      <c r="Q331" s="3"/>
      <c r="R331" s="3"/>
      <c r="S331" s="120"/>
      <c r="T331" s="3">
        <f t="shared" si="5"/>
        <v>0</v>
      </c>
      <c r="U331" s="3" t="s">
        <v>1859</v>
      </c>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row>
    <row r="332" spans="1:53" x14ac:dyDescent="0.3">
      <c r="A332" s="3"/>
      <c r="B332" s="3"/>
      <c r="C332" s="3"/>
      <c r="D332" s="3"/>
      <c r="E332" s="3"/>
      <c r="F332" s="3"/>
      <c r="G332" s="3"/>
      <c r="H332" s="3"/>
      <c r="I332" s="3"/>
      <c r="J332" s="3"/>
      <c r="K332" s="3"/>
      <c r="L332" s="3"/>
      <c r="M332" s="3"/>
      <c r="N332" s="3"/>
      <c r="O332" s="3"/>
      <c r="P332" s="3"/>
      <c r="Q332" s="3"/>
      <c r="R332" s="3"/>
      <c r="S332" s="120"/>
      <c r="T332" s="3">
        <f t="shared" si="5"/>
        <v>0</v>
      </c>
      <c r="U332" s="3" t="s">
        <v>1452</v>
      </c>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row>
    <row r="333" spans="1:53" x14ac:dyDescent="0.3">
      <c r="A333" s="3"/>
      <c r="B333" s="3"/>
      <c r="C333" s="3"/>
      <c r="D333" s="3"/>
      <c r="E333" s="3"/>
      <c r="F333" s="3"/>
      <c r="G333" s="3"/>
      <c r="H333" s="3"/>
      <c r="I333" s="3"/>
      <c r="J333" s="3"/>
      <c r="K333" s="3"/>
      <c r="L333" s="3"/>
      <c r="M333" s="3"/>
      <c r="N333" s="3"/>
      <c r="O333" s="3"/>
      <c r="P333" s="3"/>
      <c r="Q333" s="3"/>
      <c r="R333" s="3"/>
      <c r="S333" s="120"/>
      <c r="T333" s="3">
        <f t="shared" si="5"/>
        <v>0</v>
      </c>
      <c r="U333" s="3" t="s">
        <v>1453</v>
      </c>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row>
    <row r="334" spans="1:53" x14ac:dyDescent="0.3">
      <c r="A334" s="3"/>
      <c r="B334" s="3"/>
      <c r="C334" s="3"/>
      <c r="D334" s="3"/>
      <c r="E334" s="3"/>
      <c r="F334" s="3"/>
      <c r="G334" s="3"/>
      <c r="H334" s="3"/>
      <c r="I334" s="3"/>
      <c r="J334" s="3"/>
      <c r="K334" s="3"/>
      <c r="L334" s="3"/>
      <c r="M334" s="3"/>
      <c r="N334" s="3"/>
      <c r="O334" s="3"/>
      <c r="P334" s="3"/>
      <c r="Q334" s="3"/>
      <c r="R334" s="3"/>
      <c r="S334" s="120"/>
      <c r="T334" s="3">
        <f t="shared" si="5"/>
        <v>0</v>
      </c>
      <c r="U334" s="3" t="s">
        <v>1454</v>
      </c>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row>
    <row r="335" spans="1:53" x14ac:dyDescent="0.3">
      <c r="A335" s="3"/>
      <c r="B335" s="3"/>
      <c r="C335" s="3"/>
      <c r="D335" s="3"/>
      <c r="E335" s="3"/>
      <c r="F335" s="3"/>
      <c r="G335" s="3"/>
      <c r="H335" s="3"/>
      <c r="I335" s="3"/>
      <c r="J335" s="3"/>
      <c r="K335" s="3"/>
      <c r="L335" s="3"/>
      <c r="M335" s="3"/>
      <c r="N335" s="3"/>
      <c r="O335" s="3"/>
      <c r="P335" s="3"/>
      <c r="Q335" s="3"/>
      <c r="R335" s="3"/>
      <c r="S335" s="120"/>
      <c r="T335" s="3">
        <f t="shared" si="5"/>
        <v>0</v>
      </c>
      <c r="U335" s="3" t="s">
        <v>1455</v>
      </c>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row>
    <row r="336" spans="1:53" x14ac:dyDescent="0.3">
      <c r="A336" s="3"/>
      <c r="B336" s="3"/>
      <c r="C336" s="3"/>
      <c r="D336" s="3"/>
      <c r="E336" s="3"/>
      <c r="F336" s="3"/>
      <c r="G336" s="3"/>
      <c r="H336" s="3"/>
      <c r="I336" s="3"/>
      <c r="J336" s="3"/>
      <c r="K336" s="3"/>
      <c r="L336" s="3"/>
      <c r="M336" s="3"/>
      <c r="N336" s="3"/>
      <c r="O336" s="3"/>
      <c r="P336" s="3"/>
      <c r="Q336" s="3"/>
      <c r="R336" s="3"/>
      <c r="S336" s="120"/>
      <c r="T336" s="3">
        <f t="shared" si="5"/>
        <v>0</v>
      </c>
      <c r="U336" s="3" t="s">
        <v>1456</v>
      </c>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row>
    <row r="337" spans="1:53" x14ac:dyDescent="0.3">
      <c r="A337" s="3"/>
      <c r="B337" s="3"/>
      <c r="C337" s="3"/>
      <c r="D337" s="3"/>
      <c r="E337" s="3"/>
      <c r="F337" s="3"/>
      <c r="G337" s="3"/>
      <c r="H337" s="3"/>
      <c r="I337" s="3"/>
      <c r="J337" s="3"/>
      <c r="K337" s="3"/>
      <c r="L337" s="3"/>
      <c r="M337" s="3"/>
      <c r="N337" s="3"/>
      <c r="O337" s="3"/>
      <c r="P337" s="3"/>
      <c r="Q337" s="3"/>
      <c r="R337" s="3"/>
      <c r="S337" s="120"/>
      <c r="T337" s="3">
        <f t="shared" si="5"/>
        <v>0</v>
      </c>
      <c r="U337" s="3" t="s">
        <v>1860</v>
      </c>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row>
    <row r="338" spans="1:53" x14ac:dyDescent="0.3">
      <c r="A338" s="3"/>
      <c r="B338" s="3"/>
      <c r="C338" s="3"/>
      <c r="D338" s="3"/>
      <c r="E338" s="3"/>
      <c r="F338" s="3"/>
      <c r="G338" s="3"/>
      <c r="H338" s="3"/>
      <c r="I338" s="3"/>
      <c r="J338" s="3"/>
      <c r="K338" s="3"/>
      <c r="L338" s="3"/>
      <c r="M338" s="3"/>
      <c r="N338" s="3"/>
      <c r="O338" s="3"/>
      <c r="P338" s="3"/>
      <c r="Q338" s="3"/>
      <c r="R338" s="3"/>
      <c r="S338" s="120"/>
      <c r="T338" s="3">
        <f t="shared" si="5"/>
        <v>0</v>
      </c>
      <c r="U338" s="3" t="s">
        <v>1457</v>
      </c>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row>
    <row r="339" spans="1:53" x14ac:dyDescent="0.3">
      <c r="A339" s="3"/>
      <c r="B339" s="3"/>
      <c r="C339" s="3"/>
      <c r="D339" s="3"/>
      <c r="E339" s="3"/>
      <c r="F339" s="3"/>
      <c r="G339" s="3"/>
      <c r="H339" s="3"/>
      <c r="I339" s="3"/>
      <c r="J339" s="3"/>
      <c r="K339" s="3"/>
      <c r="L339" s="3"/>
      <c r="M339" s="3"/>
      <c r="N339" s="3"/>
      <c r="O339" s="3"/>
      <c r="P339" s="3"/>
      <c r="Q339" s="3"/>
      <c r="R339" s="3"/>
      <c r="S339" s="120"/>
      <c r="T339" s="3">
        <f t="shared" si="5"/>
        <v>0</v>
      </c>
      <c r="U339" s="3" t="s">
        <v>1458</v>
      </c>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row>
    <row r="340" spans="1:53" x14ac:dyDescent="0.3">
      <c r="A340" s="3"/>
      <c r="B340" s="3"/>
      <c r="C340" s="3"/>
      <c r="D340" s="3"/>
      <c r="E340" s="3"/>
      <c r="F340" s="3"/>
      <c r="G340" s="3"/>
      <c r="H340" s="3"/>
      <c r="I340" s="3"/>
      <c r="J340" s="3"/>
      <c r="K340" s="3"/>
      <c r="L340" s="3"/>
      <c r="M340" s="3"/>
      <c r="N340" s="3"/>
      <c r="O340" s="3"/>
      <c r="P340" s="3"/>
      <c r="Q340" s="3"/>
      <c r="R340" s="3"/>
      <c r="S340" s="120"/>
      <c r="T340" s="3">
        <f t="shared" si="5"/>
        <v>0</v>
      </c>
      <c r="U340" s="3" t="s">
        <v>1459</v>
      </c>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row>
    <row r="341" spans="1:53" x14ac:dyDescent="0.3">
      <c r="A341" s="3"/>
      <c r="B341" s="3"/>
      <c r="C341" s="3"/>
      <c r="D341" s="3"/>
      <c r="E341" s="3"/>
      <c r="F341" s="3"/>
      <c r="G341" s="3"/>
      <c r="H341" s="3"/>
      <c r="I341" s="3"/>
      <c r="J341" s="3"/>
      <c r="K341" s="3"/>
      <c r="L341" s="3"/>
      <c r="M341" s="3"/>
      <c r="N341" s="3"/>
      <c r="O341" s="3"/>
      <c r="P341" s="3"/>
      <c r="Q341" s="3"/>
      <c r="R341" s="3"/>
      <c r="S341" s="120"/>
      <c r="T341" s="3">
        <f t="shared" si="5"/>
        <v>0</v>
      </c>
      <c r="U341" s="3" t="s">
        <v>1897</v>
      </c>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row>
    <row r="342" spans="1:53" x14ac:dyDescent="0.3">
      <c r="A342" s="3"/>
      <c r="B342" s="3"/>
      <c r="C342" s="3"/>
      <c r="D342" s="3"/>
      <c r="E342" s="3"/>
      <c r="F342" s="3"/>
      <c r="G342" s="3"/>
      <c r="H342" s="3"/>
      <c r="I342" s="3"/>
      <c r="J342" s="3"/>
      <c r="K342" s="3"/>
      <c r="L342" s="3"/>
      <c r="M342" s="3"/>
      <c r="N342" s="3"/>
      <c r="O342" s="3"/>
      <c r="P342" s="3"/>
      <c r="Q342" s="3"/>
      <c r="R342" s="3"/>
      <c r="S342" s="120"/>
      <c r="T342" s="3">
        <f t="shared" si="5"/>
        <v>0</v>
      </c>
      <c r="U342" s="3" t="s">
        <v>1460</v>
      </c>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row>
    <row r="343" spans="1:53" x14ac:dyDescent="0.3">
      <c r="A343" s="3"/>
      <c r="B343" s="3"/>
      <c r="C343" s="3"/>
      <c r="D343" s="3"/>
      <c r="E343" s="3"/>
      <c r="F343" s="3"/>
      <c r="G343" s="3"/>
      <c r="H343" s="3"/>
      <c r="I343" s="3"/>
      <c r="J343" s="3"/>
      <c r="K343" s="3"/>
      <c r="L343" s="3"/>
      <c r="M343" s="3"/>
      <c r="N343" s="3"/>
      <c r="O343" s="3"/>
      <c r="P343" s="3"/>
      <c r="Q343" s="3"/>
      <c r="R343" s="3"/>
      <c r="S343" s="120"/>
      <c r="T343" s="3">
        <f t="shared" si="5"/>
        <v>0</v>
      </c>
      <c r="U343" s="3" t="s">
        <v>1861</v>
      </c>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row>
    <row r="344" spans="1:53" x14ac:dyDescent="0.3">
      <c r="A344" s="3"/>
      <c r="B344" s="3"/>
      <c r="C344" s="3"/>
      <c r="D344" s="3"/>
      <c r="E344" s="3"/>
      <c r="F344" s="3"/>
      <c r="G344" s="3"/>
      <c r="H344" s="3"/>
      <c r="I344" s="3"/>
      <c r="J344" s="3"/>
      <c r="K344" s="3"/>
      <c r="L344" s="3"/>
      <c r="M344" s="3"/>
      <c r="N344" s="3"/>
      <c r="O344" s="3"/>
      <c r="P344" s="3"/>
      <c r="Q344" s="3"/>
      <c r="R344" s="3"/>
      <c r="S344" s="120"/>
      <c r="T344" s="3">
        <f t="shared" si="5"/>
        <v>0</v>
      </c>
      <c r="U344" s="3" t="s">
        <v>1861</v>
      </c>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row>
    <row r="345" spans="1:53" x14ac:dyDescent="0.3">
      <c r="A345" s="3"/>
      <c r="B345" s="3"/>
      <c r="C345" s="3"/>
      <c r="D345" s="3"/>
      <c r="E345" s="3"/>
      <c r="F345" s="3"/>
      <c r="G345" s="3"/>
      <c r="H345" s="3"/>
      <c r="I345" s="3"/>
      <c r="J345" s="3"/>
      <c r="K345" s="3"/>
      <c r="L345" s="3"/>
      <c r="M345" s="3"/>
      <c r="N345" s="3"/>
      <c r="O345" s="3"/>
      <c r="P345" s="3"/>
      <c r="Q345" s="3"/>
      <c r="R345" s="3"/>
      <c r="S345" s="120"/>
      <c r="T345" s="3">
        <f t="shared" si="5"/>
        <v>0</v>
      </c>
      <c r="U345" s="3" t="s">
        <v>1862</v>
      </c>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row>
    <row r="346" spans="1:53" x14ac:dyDescent="0.3">
      <c r="A346" s="3"/>
      <c r="B346" s="3"/>
      <c r="C346" s="3"/>
      <c r="D346" s="3"/>
      <c r="E346" s="3"/>
      <c r="F346" s="3"/>
      <c r="G346" s="3"/>
      <c r="H346" s="3"/>
      <c r="I346" s="3"/>
      <c r="J346" s="3"/>
      <c r="K346" s="3"/>
      <c r="L346" s="3"/>
      <c r="M346" s="3"/>
      <c r="N346" s="3"/>
      <c r="O346" s="3"/>
      <c r="P346" s="3"/>
      <c r="Q346" s="3"/>
      <c r="R346" s="3"/>
      <c r="S346" s="120"/>
      <c r="T346" s="3">
        <f t="shared" si="5"/>
        <v>0</v>
      </c>
      <c r="U346" s="3" t="s">
        <v>1461</v>
      </c>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row>
    <row r="347" spans="1:53" x14ac:dyDescent="0.3">
      <c r="A347" s="3"/>
      <c r="B347" s="3"/>
      <c r="C347" s="3"/>
      <c r="D347" s="3"/>
      <c r="E347" s="3"/>
      <c r="F347" s="3"/>
      <c r="G347" s="3"/>
      <c r="H347" s="3"/>
      <c r="I347" s="3"/>
      <c r="J347" s="3"/>
      <c r="K347" s="3"/>
      <c r="L347" s="3"/>
      <c r="M347" s="3"/>
      <c r="N347" s="3"/>
      <c r="O347" s="3"/>
      <c r="P347" s="3"/>
      <c r="Q347" s="3"/>
      <c r="R347" s="3"/>
      <c r="S347" s="120"/>
      <c r="T347" s="3">
        <f t="shared" si="5"/>
        <v>0</v>
      </c>
      <c r="U347" s="3" t="s">
        <v>1462</v>
      </c>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row>
    <row r="348" spans="1:53" x14ac:dyDescent="0.3">
      <c r="A348" s="3"/>
      <c r="B348" s="3"/>
      <c r="C348" s="3"/>
      <c r="D348" s="3"/>
      <c r="E348" s="3"/>
      <c r="F348" s="3"/>
      <c r="G348" s="3"/>
      <c r="H348" s="3"/>
      <c r="I348" s="3"/>
      <c r="J348" s="3"/>
      <c r="K348" s="3"/>
      <c r="L348" s="3"/>
      <c r="M348" s="3"/>
      <c r="N348" s="3"/>
      <c r="O348" s="3"/>
      <c r="P348" s="3"/>
      <c r="Q348" s="3"/>
      <c r="R348" s="3"/>
      <c r="S348" s="120"/>
      <c r="T348" s="3">
        <f t="shared" si="5"/>
        <v>0</v>
      </c>
      <c r="U348" s="3" t="s">
        <v>1463</v>
      </c>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row>
    <row r="349" spans="1:53" x14ac:dyDescent="0.3">
      <c r="A349" s="3"/>
      <c r="B349" s="3"/>
      <c r="C349" s="3"/>
      <c r="D349" s="3"/>
      <c r="E349" s="3"/>
      <c r="F349" s="3"/>
      <c r="G349" s="3"/>
      <c r="H349" s="3"/>
      <c r="I349" s="3"/>
      <c r="J349" s="3"/>
      <c r="K349" s="3"/>
      <c r="L349" s="3"/>
      <c r="M349" s="3"/>
      <c r="N349" s="3"/>
      <c r="O349" s="3"/>
      <c r="P349" s="3"/>
      <c r="Q349" s="3"/>
      <c r="R349" s="3"/>
      <c r="S349" s="120"/>
      <c r="T349" s="3">
        <f t="shared" si="5"/>
        <v>0</v>
      </c>
      <c r="U349" s="3" t="s">
        <v>1162</v>
      </c>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row>
    <row r="350" spans="1:53" x14ac:dyDescent="0.3">
      <c r="A350" s="3"/>
      <c r="B350" s="3"/>
      <c r="C350" s="3"/>
      <c r="D350" s="3"/>
      <c r="E350" s="3"/>
      <c r="F350" s="3"/>
      <c r="G350" s="3"/>
      <c r="H350" s="3"/>
      <c r="I350" s="3"/>
      <c r="J350" s="3"/>
      <c r="K350" s="3"/>
      <c r="L350" s="3"/>
      <c r="M350" s="3"/>
      <c r="N350" s="3"/>
      <c r="O350" s="3"/>
      <c r="P350" s="3"/>
      <c r="Q350" s="3"/>
      <c r="R350" s="3"/>
      <c r="S350" s="120"/>
      <c r="T350" s="3">
        <f t="shared" si="5"/>
        <v>0</v>
      </c>
      <c r="U350" s="3" t="s">
        <v>1163</v>
      </c>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row>
    <row r="351" spans="1:53" x14ac:dyDescent="0.3">
      <c r="A351" s="3"/>
      <c r="B351" s="3"/>
      <c r="C351" s="3"/>
      <c r="D351" s="3"/>
      <c r="E351" s="3"/>
      <c r="F351" s="3"/>
      <c r="G351" s="3"/>
      <c r="H351" s="3"/>
      <c r="I351" s="3"/>
      <c r="J351" s="3"/>
      <c r="K351" s="3"/>
      <c r="L351" s="3"/>
      <c r="M351" s="3"/>
      <c r="N351" s="3"/>
      <c r="O351" s="3"/>
      <c r="P351" s="3"/>
      <c r="Q351" s="3"/>
      <c r="R351" s="3"/>
      <c r="S351" s="120"/>
      <c r="T351" s="3">
        <f t="shared" si="5"/>
        <v>0</v>
      </c>
      <c r="U351" s="3" t="s">
        <v>1164</v>
      </c>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row>
    <row r="352" spans="1:53" x14ac:dyDescent="0.3">
      <c r="A352" s="3"/>
      <c r="B352" s="3"/>
      <c r="C352" s="3"/>
      <c r="D352" s="3"/>
      <c r="E352" s="3"/>
      <c r="F352" s="3"/>
      <c r="G352" s="3"/>
      <c r="H352" s="3"/>
      <c r="I352" s="3"/>
      <c r="J352" s="3"/>
      <c r="K352" s="3"/>
      <c r="L352" s="3"/>
      <c r="M352" s="3"/>
      <c r="N352" s="3"/>
      <c r="O352" s="3"/>
      <c r="P352" s="3"/>
      <c r="Q352" s="3"/>
      <c r="R352" s="3"/>
      <c r="S352" s="120"/>
      <c r="T352" s="3">
        <f t="shared" si="5"/>
        <v>0</v>
      </c>
      <c r="U352" s="3" t="s">
        <v>1165</v>
      </c>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row>
    <row r="353" spans="1:53" x14ac:dyDescent="0.3">
      <c r="A353" s="3"/>
      <c r="B353" s="3"/>
      <c r="C353" s="3"/>
      <c r="D353" s="3"/>
      <c r="E353" s="3"/>
      <c r="F353" s="3"/>
      <c r="G353" s="3"/>
      <c r="H353" s="3"/>
      <c r="I353" s="3"/>
      <c r="J353" s="3"/>
      <c r="K353" s="3"/>
      <c r="L353" s="3"/>
      <c r="M353" s="3"/>
      <c r="N353" s="3"/>
      <c r="O353" s="3"/>
      <c r="P353" s="3"/>
      <c r="Q353" s="3"/>
      <c r="R353" s="3"/>
      <c r="S353" s="120"/>
      <c r="T353" s="3">
        <f t="shared" si="5"/>
        <v>0</v>
      </c>
      <c r="U353" s="3" t="s">
        <v>845</v>
      </c>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row>
    <row r="354" spans="1:53" x14ac:dyDescent="0.3">
      <c r="A354" s="3"/>
      <c r="B354" s="3"/>
      <c r="C354" s="3"/>
      <c r="D354" s="3"/>
      <c r="E354" s="3"/>
      <c r="F354" s="3"/>
      <c r="G354" s="3"/>
      <c r="H354" s="3"/>
      <c r="I354" s="3"/>
      <c r="J354" s="3"/>
      <c r="K354" s="3"/>
      <c r="L354" s="3"/>
      <c r="M354" s="3"/>
      <c r="N354" s="3"/>
      <c r="O354" s="3"/>
      <c r="P354" s="3"/>
      <c r="Q354" s="3"/>
      <c r="R354" s="3"/>
      <c r="S354" s="120"/>
      <c r="T354" s="3">
        <f t="shared" si="5"/>
        <v>0</v>
      </c>
      <c r="U354" s="3" t="s">
        <v>1863</v>
      </c>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row>
    <row r="355" spans="1:53" x14ac:dyDescent="0.3">
      <c r="A355" s="3"/>
      <c r="B355" s="3"/>
      <c r="C355" s="3"/>
      <c r="D355" s="3"/>
      <c r="E355" s="3"/>
      <c r="F355" s="3"/>
      <c r="G355" s="3"/>
      <c r="H355" s="3"/>
      <c r="I355" s="3"/>
      <c r="J355" s="3"/>
      <c r="K355" s="3"/>
      <c r="L355" s="3"/>
      <c r="M355" s="3"/>
      <c r="N355" s="3"/>
      <c r="O355" s="3"/>
      <c r="P355" s="3"/>
      <c r="Q355" s="3"/>
      <c r="R355" s="3"/>
      <c r="S355" s="120"/>
      <c r="T355" s="3">
        <f t="shared" si="5"/>
        <v>0</v>
      </c>
      <c r="U355" s="3" t="s">
        <v>1230</v>
      </c>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x14ac:dyDescent="0.3">
      <c r="A356" s="3"/>
      <c r="B356" s="3"/>
      <c r="C356" s="3"/>
      <c r="D356" s="3"/>
      <c r="E356" s="3"/>
      <c r="F356" s="3"/>
      <c r="G356" s="3"/>
      <c r="H356" s="3"/>
      <c r="I356" s="3"/>
      <c r="J356" s="3"/>
      <c r="K356" s="3"/>
      <c r="L356" s="3"/>
      <c r="M356" s="3"/>
      <c r="N356" s="3"/>
      <c r="O356" s="3"/>
      <c r="P356" s="3"/>
      <c r="Q356" s="3"/>
      <c r="R356" s="3"/>
      <c r="S356" s="120"/>
      <c r="T356" s="3">
        <f t="shared" si="5"/>
        <v>0</v>
      </c>
      <c r="U356" s="3" t="s">
        <v>1864</v>
      </c>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x14ac:dyDescent="0.3">
      <c r="A357" s="3"/>
      <c r="B357" s="3"/>
      <c r="C357" s="3"/>
      <c r="D357" s="3"/>
      <c r="E357" s="3"/>
      <c r="F357" s="3"/>
      <c r="G357" s="3"/>
      <c r="H357" s="3"/>
      <c r="I357" s="3"/>
      <c r="J357" s="3"/>
      <c r="K357" s="3"/>
      <c r="L357" s="3"/>
      <c r="M357" s="3"/>
      <c r="N357" s="3"/>
      <c r="O357" s="3"/>
      <c r="P357" s="3"/>
      <c r="Q357" s="3"/>
      <c r="R357" s="3"/>
      <c r="S357" s="120"/>
      <c r="T357" s="3">
        <f t="shared" si="5"/>
        <v>0</v>
      </c>
      <c r="U357" s="3" t="s">
        <v>1864</v>
      </c>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x14ac:dyDescent="0.3">
      <c r="A358" s="3"/>
      <c r="B358" s="3"/>
      <c r="C358" s="3"/>
      <c r="D358" s="3"/>
      <c r="E358" s="3"/>
      <c r="F358" s="3"/>
      <c r="G358" s="3"/>
      <c r="H358" s="3"/>
      <c r="I358" s="3"/>
      <c r="J358" s="3"/>
      <c r="K358" s="3"/>
      <c r="L358" s="3"/>
      <c r="M358" s="3"/>
      <c r="N358" s="3"/>
      <c r="O358" s="3"/>
      <c r="P358" s="3"/>
      <c r="Q358" s="3"/>
      <c r="R358" s="3"/>
      <c r="S358" s="120"/>
      <c r="T358" s="3">
        <f t="shared" si="5"/>
        <v>0</v>
      </c>
      <c r="U358" s="3" t="s">
        <v>1865</v>
      </c>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x14ac:dyDescent="0.3">
      <c r="A359" s="3"/>
      <c r="B359" s="3"/>
      <c r="C359" s="3"/>
      <c r="D359" s="3"/>
      <c r="E359" s="3"/>
      <c r="F359" s="3"/>
      <c r="G359" s="3"/>
      <c r="H359" s="3"/>
      <c r="I359" s="3"/>
      <c r="J359" s="3"/>
      <c r="K359" s="3"/>
      <c r="L359" s="3"/>
      <c r="M359" s="3"/>
      <c r="N359" s="3"/>
      <c r="O359" s="3"/>
      <c r="P359" s="3"/>
      <c r="Q359" s="3"/>
      <c r="R359" s="3"/>
      <c r="S359" s="120"/>
      <c r="T359" s="3">
        <f t="shared" si="5"/>
        <v>0</v>
      </c>
      <c r="U359" s="3" t="s">
        <v>1865</v>
      </c>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x14ac:dyDescent="0.3">
      <c r="A360" s="3"/>
      <c r="B360" s="3"/>
      <c r="C360" s="3"/>
      <c r="D360" s="3"/>
      <c r="E360" s="3"/>
      <c r="F360" s="3"/>
      <c r="G360" s="3"/>
      <c r="H360" s="3"/>
      <c r="I360" s="3"/>
      <c r="J360" s="3"/>
      <c r="K360" s="3"/>
      <c r="L360" s="3"/>
      <c r="M360" s="3"/>
      <c r="N360" s="3"/>
      <c r="O360" s="3"/>
      <c r="P360" s="3"/>
      <c r="Q360" s="3"/>
      <c r="R360" s="3"/>
      <c r="S360" s="120"/>
      <c r="T360" s="3">
        <f t="shared" si="5"/>
        <v>0</v>
      </c>
      <c r="U360" s="3" t="s">
        <v>1866</v>
      </c>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x14ac:dyDescent="0.3">
      <c r="A361" s="3"/>
      <c r="B361" s="3"/>
      <c r="C361" s="3"/>
      <c r="D361" s="3"/>
      <c r="E361" s="3"/>
      <c r="F361" s="3"/>
      <c r="G361" s="3"/>
      <c r="H361" s="3"/>
      <c r="I361" s="3"/>
      <c r="J361" s="3"/>
      <c r="K361" s="3"/>
      <c r="L361" s="3"/>
      <c r="M361" s="3"/>
      <c r="N361" s="3"/>
      <c r="O361" s="3"/>
      <c r="P361" s="3"/>
      <c r="Q361" s="3"/>
      <c r="R361" s="3"/>
      <c r="S361" s="120"/>
      <c r="T361" s="3">
        <f t="shared" si="5"/>
        <v>0</v>
      </c>
      <c r="U361" s="3" t="s">
        <v>1866</v>
      </c>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x14ac:dyDescent="0.3">
      <c r="A362" s="3"/>
      <c r="B362" s="3"/>
      <c r="C362" s="3"/>
      <c r="D362" s="3"/>
      <c r="E362" s="3"/>
      <c r="F362" s="3"/>
      <c r="G362" s="3"/>
      <c r="H362" s="3"/>
      <c r="I362" s="3"/>
      <c r="J362" s="3"/>
      <c r="K362" s="3"/>
      <c r="L362" s="3"/>
      <c r="M362" s="3"/>
      <c r="N362" s="3"/>
      <c r="O362" s="3"/>
      <c r="P362" s="3"/>
      <c r="Q362" s="3"/>
      <c r="R362" s="3"/>
      <c r="S362" s="120"/>
      <c r="T362" s="3">
        <f t="shared" si="5"/>
        <v>0</v>
      </c>
      <c r="U362" s="3" t="s">
        <v>1464</v>
      </c>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x14ac:dyDescent="0.3">
      <c r="A363" s="3"/>
      <c r="B363" s="3"/>
      <c r="C363" s="3"/>
      <c r="D363" s="3"/>
      <c r="E363" s="3"/>
      <c r="F363" s="3"/>
      <c r="G363" s="3"/>
      <c r="H363" s="3"/>
      <c r="I363" s="3"/>
      <c r="J363" s="3"/>
      <c r="K363" s="3"/>
      <c r="L363" s="3"/>
      <c r="M363" s="3"/>
      <c r="N363" s="3"/>
      <c r="O363" s="3"/>
      <c r="P363" s="3"/>
      <c r="Q363" s="3"/>
      <c r="R363" s="3"/>
      <c r="S363" s="120"/>
      <c r="T363" s="3">
        <f t="shared" si="5"/>
        <v>0</v>
      </c>
      <c r="U363" s="3" t="s">
        <v>1465</v>
      </c>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x14ac:dyDescent="0.3">
      <c r="A364" s="3"/>
      <c r="B364" s="3"/>
      <c r="C364" s="3"/>
      <c r="D364" s="3"/>
      <c r="E364" s="3"/>
      <c r="F364" s="3"/>
      <c r="G364" s="3"/>
      <c r="H364" s="3"/>
      <c r="I364" s="3"/>
      <c r="J364" s="3"/>
      <c r="K364" s="3"/>
      <c r="L364" s="3"/>
      <c r="M364" s="3"/>
      <c r="N364" s="3"/>
      <c r="O364" s="3"/>
      <c r="P364" s="3"/>
      <c r="Q364" s="3"/>
      <c r="R364" s="3"/>
      <c r="S364" s="120"/>
      <c r="T364" s="3">
        <f t="shared" si="5"/>
        <v>0</v>
      </c>
      <c r="U364" s="3" t="s">
        <v>1166</v>
      </c>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x14ac:dyDescent="0.3">
      <c r="A365" s="3"/>
      <c r="B365" s="3"/>
      <c r="C365" s="3"/>
      <c r="D365" s="3"/>
      <c r="E365" s="3"/>
      <c r="F365" s="3"/>
      <c r="G365" s="3"/>
      <c r="H365" s="3"/>
      <c r="I365" s="3"/>
      <c r="J365" s="3"/>
      <c r="K365" s="3"/>
      <c r="L365" s="3"/>
      <c r="M365" s="3"/>
      <c r="N365" s="3"/>
      <c r="O365" s="3"/>
      <c r="P365" s="3"/>
      <c r="Q365" s="3"/>
      <c r="R365" s="3"/>
      <c r="S365" s="120"/>
      <c r="T365" s="3">
        <f t="shared" si="5"/>
        <v>0</v>
      </c>
      <c r="U365" s="3" t="s">
        <v>1167</v>
      </c>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x14ac:dyDescent="0.3">
      <c r="A366" s="3"/>
      <c r="B366" s="3"/>
      <c r="C366" s="3"/>
      <c r="D366" s="3"/>
      <c r="E366" s="3"/>
      <c r="F366" s="3"/>
      <c r="G366" s="3"/>
      <c r="H366" s="3"/>
      <c r="I366" s="3"/>
      <c r="J366" s="3"/>
      <c r="K366" s="3"/>
      <c r="L366" s="3"/>
      <c r="M366" s="3"/>
      <c r="N366" s="3"/>
      <c r="O366" s="3"/>
      <c r="P366" s="3"/>
      <c r="Q366" s="3"/>
      <c r="R366" s="3"/>
      <c r="S366" s="120"/>
      <c r="T366" s="3">
        <f t="shared" si="5"/>
        <v>0</v>
      </c>
      <c r="U366" s="3" t="s">
        <v>1168</v>
      </c>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x14ac:dyDescent="0.3">
      <c r="A367" s="3"/>
      <c r="B367" s="3"/>
      <c r="C367" s="3"/>
      <c r="D367" s="3"/>
      <c r="E367" s="3"/>
      <c r="F367" s="3"/>
      <c r="G367" s="3"/>
      <c r="H367" s="3"/>
      <c r="I367" s="3"/>
      <c r="J367" s="3"/>
      <c r="K367" s="3"/>
      <c r="L367" s="3"/>
      <c r="M367" s="3"/>
      <c r="N367" s="3"/>
      <c r="O367" s="3"/>
      <c r="P367" s="3"/>
      <c r="Q367" s="3"/>
      <c r="R367" s="3"/>
      <c r="S367" s="120"/>
      <c r="T367" s="3">
        <f t="shared" si="5"/>
        <v>0</v>
      </c>
      <c r="U367" s="3" t="s">
        <v>1212</v>
      </c>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x14ac:dyDescent="0.3">
      <c r="A368" s="3"/>
      <c r="B368" s="3"/>
      <c r="C368" s="3"/>
      <c r="D368" s="3"/>
      <c r="E368" s="3"/>
      <c r="F368" s="3"/>
      <c r="G368" s="3"/>
      <c r="H368" s="3"/>
      <c r="I368" s="3"/>
      <c r="J368" s="3"/>
      <c r="K368" s="3"/>
      <c r="L368" s="3"/>
      <c r="M368" s="3"/>
      <c r="N368" s="3"/>
      <c r="O368" s="3"/>
      <c r="P368" s="3"/>
      <c r="Q368" s="3"/>
      <c r="R368" s="3"/>
      <c r="S368" s="120"/>
      <c r="T368" s="3">
        <f t="shared" si="5"/>
        <v>0</v>
      </c>
      <c r="U368" s="3" t="s">
        <v>1213</v>
      </c>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x14ac:dyDescent="0.3">
      <c r="A369" s="3"/>
      <c r="B369" s="3"/>
      <c r="C369" s="3"/>
      <c r="D369" s="3"/>
      <c r="E369" s="3"/>
      <c r="F369" s="3"/>
      <c r="G369" s="3"/>
      <c r="H369" s="3"/>
      <c r="I369" s="3"/>
      <c r="J369" s="3"/>
      <c r="K369" s="3"/>
      <c r="L369" s="3"/>
      <c r="M369" s="3"/>
      <c r="N369" s="3"/>
      <c r="O369" s="3"/>
      <c r="P369" s="3"/>
      <c r="Q369" s="3"/>
      <c r="R369" s="3"/>
      <c r="S369" s="120"/>
      <c r="T369" s="3">
        <f t="shared" si="5"/>
        <v>0</v>
      </c>
      <c r="U369" s="3" t="s">
        <v>1214</v>
      </c>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x14ac:dyDescent="0.3">
      <c r="A370" s="3"/>
      <c r="B370" s="3"/>
      <c r="C370" s="3"/>
      <c r="D370" s="3"/>
      <c r="E370" s="3"/>
      <c r="F370" s="3"/>
      <c r="G370" s="3"/>
      <c r="H370" s="3"/>
      <c r="I370" s="3"/>
      <c r="J370" s="3"/>
      <c r="K370" s="3"/>
      <c r="L370" s="3"/>
      <c r="M370" s="3"/>
      <c r="N370" s="3"/>
      <c r="O370" s="3"/>
      <c r="P370" s="3"/>
      <c r="Q370" s="3"/>
      <c r="R370" s="3"/>
      <c r="S370" s="120"/>
      <c r="T370" s="3">
        <f t="shared" si="5"/>
        <v>0</v>
      </c>
      <c r="U370" s="3" t="s">
        <v>1466</v>
      </c>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x14ac:dyDescent="0.3">
      <c r="A371" s="3"/>
      <c r="B371" s="3"/>
      <c r="C371" s="3"/>
      <c r="D371" s="3"/>
      <c r="E371" s="3"/>
      <c r="F371" s="3"/>
      <c r="G371" s="3"/>
      <c r="H371" s="3"/>
      <c r="I371" s="3"/>
      <c r="J371" s="3"/>
      <c r="K371" s="3"/>
      <c r="L371" s="3"/>
      <c r="M371" s="3"/>
      <c r="N371" s="3"/>
      <c r="O371" s="3"/>
      <c r="P371" s="3"/>
      <c r="Q371" s="3"/>
      <c r="R371" s="3"/>
      <c r="S371" s="120"/>
      <c r="T371" s="3">
        <f t="shared" si="5"/>
        <v>0</v>
      </c>
      <c r="U371" s="3" t="s">
        <v>1467</v>
      </c>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x14ac:dyDescent="0.3">
      <c r="A372" s="3"/>
      <c r="B372" s="3"/>
      <c r="C372" s="3"/>
      <c r="D372" s="3"/>
      <c r="E372" s="3"/>
      <c r="F372" s="3"/>
      <c r="G372" s="3"/>
      <c r="H372" s="3"/>
      <c r="I372" s="3"/>
      <c r="J372" s="3"/>
      <c r="K372" s="3"/>
      <c r="L372" s="3"/>
      <c r="M372" s="3"/>
      <c r="N372" s="3"/>
      <c r="O372" s="3"/>
      <c r="P372" s="3"/>
      <c r="Q372" s="3"/>
      <c r="R372" s="3"/>
      <c r="S372" s="120"/>
      <c r="T372" s="3">
        <f t="shared" si="5"/>
        <v>0</v>
      </c>
      <c r="U372" s="3" t="s">
        <v>1169</v>
      </c>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x14ac:dyDescent="0.3">
      <c r="A373" s="3"/>
      <c r="B373" s="3"/>
      <c r="C373" s="3"/>
      <c r="D373" s="3"/>
      <c r="E373" s="3"/>
      <c r="F373" s="3"/>
      <c r="G373" s="3"/>
      <c r="H373" s="3"/>
      <c r="I373" s="3"/>
      <c r="J373" s="3"/>
      <c r="K373" s="3"/>
      <c r="L373" s="3"/>
      <c r="M373" s="3"/>
      <c r="N373" s="3"/>
      <c r="O373" s="3"/>
      <c r="P373" s="3"/>
      <c r="Q373" s="3"/>
      <c r="R373" s="3"/>
      <c r="S373" s="120"/>
      <c r="T373" s="3">
        <f t="shared" si="5"/>
        <v>0</v>
      </c>
      <c r="U373" s="3" t="s">
        <v>1170</v>
      </c>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x14ac:dyDescent="0.3">
      <c r="A374" s="3"/>
      <c r="B374" s="3"/>
      <c r="C374" s="3"/>
      <c r="D374" s="3"/>
      <c r="E374" s="3"/>
      <c r="F374" s="3"/>
      <c r="G374" s="3"/>
      <c r="H374" s="3"/>
      <c r="I374" s="3"/>
      <c r="J374" s="3"/>
      <c r="K374" s="3"/>
      <c r="L374" s="3"/>
      <c r="M374" s="3"/>
      <c r="N374" s="3"/>
      <c r="O374" s="3"/>
      <c r="P374" s="3"/>
      <c r="Q374" s="3"/>
      <c r="R374" s="3"/>
      <c r="S374" s="120"/>
      <c r="T374" s="3">
        <f t="shared" si="5"/>
        <v>0</v>
      </c>
      <c r="U374" s="3" t="s">
        <v>1171</v>
      </c>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x14ac:dyDescent="0.3">
      <c r="A375" s="3"/>
      <c r="B375" s="3"/>
      <c r="C375" s="3"/>
      <c r="D375" s="3"/>
      <c r="E375" s="3"/>
      <c r="F375" s="3"/>
      <c r="G375" s="3"/>
      <c r="H375" s="3"/>
      <c r="I375" s="3"/>
      <c r="J375" s="3"/>
      <c r="K375" s="3"/>
      <c r="L375" s="3"/>
      <c r="M375" s="3"/>
      <c r="N375" s="3"/>
      <c r="O375" s="3"/>
      <c r="P375" s="3"/>
      <c r="Q375" s="3"/>
      <c r="R375" s="3"/>
      <c r="S375" s="120"/>
      <c r="T375" s="3">
        <f t="shared" si="5"/>
        <v>0</v>
      </c>
      <c r="U375" s="3" t="s">
        <v>1172</v>
      </c>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x14ac:dyDescent="0.3">
      <c r="A376" s="3"/>
      <c r="B376" s="3"/>
      <c r="C376" s="3"/>
      <c r="D376" s="3"/>
      <c r="E376" s="3"/>
      <c r="F376" s="3"/>
      <c r="G376" s="3"/>
      <c r="H376" s="3"/>
      <c r="I376" s="3"/>
      <c r="J376" s="3"/>
      <c r="K376" s="3"/>
      <c r="L376" s="3"/>
      <c r="M376" s="3"/>
      <c r="N376" s="3"/>
      <c r="O376" s="3"/>
      <c r="P376" s="3"/>
      <c r="Q376" s="3"/>
      <c r="R376" s="3"/>
      <c r="S376" s="120"/>
      <c r="T376" s="3">
        <f t="shared" si="5"/>
        <v>0</v>
      </c>
      <c r="U376" s="3" t="s">
        <v>1173</v>
      </c>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x14ac:dyDescent="0.3">
      <c r="A377" s="3"/>
      <c r="B377" s="3"/>
      <c r="C377" s="3"/>
      <c r="D377" s="3"/>
      <c r="E377" s="3"/>
      <c r="F377" s="3"/>
      <c r="G377" s="3"/>
      <c r="H377" s="3"/>
      <c r="I377" s="3"/>
      <c r="J377" s="3"/>
      <c r="K377" s="3"/>
      <c r="L377" s="3"/>
      <c r="M377" s="3"/>
      <c r="N377" s="3"/>
      <c r="O377" s="3"/>
      <c r="P377" s="3"/>
      <c r="Q377" s="3"/>
      <c r="R377" s="3"/>
      <c r="S377" s="120"/>
      <c r="T377" s="3">
        <f t="shared" si="5"/>
        <v>0</v>
      </c>
      <c r="U377" s="3" t="s">
        <v>1215</v>
      </c>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x14ac:dyDescent="0.3">
      <c r="A378" s="3"/>
      <c r="B378" s="3"/>
      <c r="C378" s="3"/>
      <c r="D378" s="3"/>
      <c r="E378" s="3"/>
      <c r="F378" s="3"/>
      <c r="G378" s="3"/>
      <c r="H378" s="3"/>
      <c r="I378" s="3"/>
      <c r="J378" s="3"/>
      <c r="K378" s="3"/>
      <c r="L378" s="3"/>
      <c r="M378" s="3"/>
      <c r="N378" s="3"/>
      <c r="O378" s="3"/>
      <c r="P378" s="3"/>
      <c r="Q378" s="3"/>
      <c r="R378" s="3"/>
      <c r="S378" s="120"/>
      <c r="T378" s="3">
        <f t="shared" si="5"/>
        <v>0</v>
      </c>
      <c r="U378" s="3" t="s">
        <v>1216</v>
      </c>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x14ac:dyDescent="0.3">
      <c r="A379" s="3"/>
      <c r="B379" s="3"/>
      <c r="C379" s="3"/>
      <c r="D379" s="3"/>
      <c r="E379" s="3"/>
      <c r="F379" s="3"/>
      <c r="G379" s="3"/>
      <c r="H379" s="3"/>
      <c r="I379" s="3"/>
      <c r="J379" s="3"/>
      <c r="K379" s="3"/>
      <c r="L379" s="3"/>
      <c r="M379" s="3"/>
      <c r="N379" s="3"/>
      <c r="O379" s="3"/>
      <c r="P379" s="3"/>
      <c r="Q379" s="3"/>
      <c r="R379" s="3"/>
      <c r="S379" s="120"/>
      <c r="T379" s="3">
        <f t="shared" si="5"/>
        <v>0</v>
      </c>
      <c r="U379" s="3" t="s">
        <v>1217</v>
      </c>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x14ac:dyDescent="0.3">
      <c r="A380" s="3"/>
      <c r="B380" s="3"/>
      <c r="C380" s="3"/>
      <c r="D380" s="3"/>
      <c r="E380" s="3"/>
      <c r="F380" s="3"/>
      <c r="G380" s="3"/>
      <c r="H380" s="3"/>
      <c r="I380" s="3"/>
      <c r="J380" s="3"/>
      <c r="K380" s="3"/>
      <c r="L380" s="3"/>
      <c r="M380" s="3"/>
      <c r="N380" s="3"/>
      <c r="O380" s="3"/>
      <c r="P380" s="3"/>
      <c r="Q380" s="3"/>
      <c r="R380" s="3"/>
      <c r="S380" s="120"/>
      <c r="T380" s="3">
        <f t="shared" si="5"/>
        <v>0</v>
      </c>
      <c r="U380" s="3" t="s">
        <v>1174</v>
      </c>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x14ac:dyDescent="0.3">
      <c r="A381" s="3"/>
      <c r="B381" s="3"/>
      <c r="C381" s="3"/>
      <c r="D381" s="3"/>
      <c r="E381" s="3"/>
      <c r="F381" s="3"/>
      <c r="G381" s="3"/>
      <c r="H381" s="3"/>
      <c r="I381" s="3"/>
      <c r="J381" s="3"/>
      <c r="K381" s="3"/>
      <c r="L381" s="3"/>
      <c r="M381" s="3"/>
      <c r="N381" s="3"/>
      <c r="O381" s="3"/>
      <c r="P381" s="3"/>
      <c r="Q381" s="3"/>
      <c r="R381" s="3"/>
      <c r="S381" s="120"/>
      <c r="T381" s="3">
        <f t="shared" si="5"/>
        <v>0</v>
      </c>
      <c r="U381" s="3" t="s">
        <v>1175</v>
      </c>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x14ac:dyDescent="0.3">
      <c r="A382" s="3"/>
      <c r="B382" s="3"/>
      <c r="C382" s="3"/>
      <c r="D382" s="3"/>
      <c r="E382" s="3"/>
      <c r="F382" s="3"/>
      <c r="G382" s="3"/>
      <c r="H382" s="3"/>
      <c r="I382" s="3"/>
      <c r="J382" s="3"/>
      <c r="K382" s="3"/>
      <c r="L382" s="3"/>
      <c r="M382" s="3"/>
      <c r="N382" s="3"/>
      <c r="O382" s="3"/>
      <c r="P382" s="3"/>
      <c r="Q382" s="3"/>
      <c r="R382" s="3"/>
      <c r="S382" s="120"/>
      <c r="T382" s="3">
        <f t="shared" si="5"/>
        <v>0</v>
      </c>
      <c r="U382" s="3" t="s">
        <v>846</v>
      </c>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x14ac:dyDescent="0.3">
      <c r="A383" s="3"/>
      <c r="B383" s="3"/>
      <c r="C383" s="3"/>
      <c r="D383" s="3"/>
      <c r="E383" s="3"/>
      <c r="F383" s="3"/>
      <c r="G383" s="3"/>
      <c r="H383" s="3"/>
      <c r="I383" s="3"/>
      <c r="J383" s="3"/>
      <c r="K383" s="3"/>
      <c r="L383" s="3"/>
      <c r="M383" s="3"/>
      <c r="N383" s="3"/>
      <c r="O383" s="3"/>
      <c r="P383" s="3"/>
      <c r="Q383" s="3"/>
      <c r="R383" s="3"/>
      <c r="S383" s="120"/>
      <c r="T383" s="3">
        <f t="shared" si="5"/>
        <v>0</v>
      </c>
      <c r="U383" s="3" t="s">
        <v>200</v>
      </c>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x14ac:dyDescent="0.3">
      <c r="A384" s="3"/>
      <c r="B384" s="3"/>
      <c r="C384" s="3"/>
      <c r="D384" s="3"/>
      <c r="E384" s="3"/>
      <c r="F384" s="3"/>
      <c r="G384" s="3"/>
      <c r="H384" s="3"/>
      <c r="I384" s="3"/>
      <c r="J384" s="3"/>
      <c r="K384" s="3"/>
      <c r="L384" s="3"/>
      <c r="M384" s="3"/>
      <c r="N384" s="3"/>
      <c r="O384" s="3"/>
      <c r="P384" s="3"/>
      <c r="Q384" s="3"/>
      <c r="R384" s="3"/>
      <c r="S384" s="120"/>
      <c r="T384" s="3">
        <f t="shared" si="5"/>
        <v>0</v>
      </c>
      <c r="U384" s="3" t="s">
        <v>1176</v>
      </c>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x14ac:dyDescent="0.3">
      <c r="A385" s="3"/>
      <c r="B385" s="3"/>
      <c r="C385" s="3"/>
      <c r="D385" s="3"/>
      <c r="E385" s="3"/>
      <c r="F385" s="3"/>
      <c r="G385" s="3"/>
      <c r="H385" s="3"/>
      <c r="I385" s="3"/>
      <c r="J385" s="3"/>
      <c r="K385" s="3"/>
      <c r="L385" s="3"/>
      <c r="M385" s="3"/>
      <c r="N385" s="3"/>
      <c r="O385" s="3"/>
      <c r="P385" s="3"/>
      <c r="Q385" s="3"/>
      <c r="R385" s="3"/>
      <c r="S385" s="120"/>
      <c r="T385" s="3">
        <f t="shared" si="5"/>
        <v>0</v>
      </c>
      <c r="U385" s="3" t="s">
        <v>1177</v>
      </c>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x14ac:dyDescent="0.3">
      <c r="A386" s="3"/>
      <c r="B386" s="3"/>
      <c r="C386" s="3"/>
      <c r="D386" s="3"/>
      <c r="E386" s="3"/>
      <c r="F386" s="3"/>
      <c r="G386" s="3"/>
      <c r="H386" s="3"/>
      <c r="I386" s="3"/>
      <c r="J386" s="3"/>
      <c r="K386" s="3"/>
      <c r="L386" s="3"/>
      <c r="M386" s="3"/>
      <c r="N386" s="3"/>
      <c r="O386" s="3"/>
      <c r="P386" s="3"/>
      <c r="Q386" s="3"/>
      <c r="R386" s="3"/>
      <c r="S386" s="120"/>
      <c r="T386" s="3">
        <f t="shared" si="5"/>
        <v>0</v>
      </c>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x14ac:dyDescent="0.3">
      <c r="A387" s="3"/>
      <c r="B387" s="3"/>
      <c r="C387" s="3"/>
      <c r="D387" s="3"/>
      <c r="E387" s="3"/>
      <c r="F387" s="3"/>
      <c r="G387" s="3"/>
      <c r="H387" s="3"/>
      <c r="I387" s="3"/>
      <c r="J387" s="3"/>
      <c r="K387" s="3"/>
      <c r="L387" s="3"/>
      <c r="M387" s="3"/>
      <c r="N387" s="3"/>
      <c r="O387" s="3"/>
      <c r="P387" s="3"/>
      <c r="Q387" s="3"/>
      <c r="R387" s="3"/>
      <c r="S387" s="120"/>
      <c r="T387" s="3">
        <f t="shared" ref="T387:T450" si="6">A387</f>
        <v>0</v>
      </c>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x14ac:dyDescent="0.3">
      <c r="A388" s="3"/>
      <c r="B388" s="3"/>
      <c r="C388" s="3"/>
      <c r="D388" s="3"/>
      <c r="E388" s="3"/>
      <c r="F388" s="3"/>
      <c r="G388" s="3"/>
      <c r="H388" s="3"/>
      <c r="I388" s="3"/>
      <c r="J388" s="3"/>
      <c r="K388" s="3"/>
      <c r="L388" s="3"/>
      <c r="M388" s="3"/>
      <c r="N388" s="3"/>
      <c r="O388" s="3"/>
      <c r="P388" s="3"/>
      <c r="Q388" s="3"/>
      <c r="R388" s="3"/>
      <c r="S388" s="120"/>
      <c r="T388" s="3">
        <f t="shared" si="6"/>
        <v>0</v>
      </c>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x14ac:dyDescent="0.3">
      <c r="A389" s="3"/>
      <c r="B389" s="3"/>
      <c r="C389" s="3"/>
      <c r="D389" s="3"/>
      <c r="E389" s="3"/>
      <c r="F389" s="3"/>
      <c r="G389" s="3"/>
      <c r="H389" s="3"/>
      <c r="I389" s="3"/>
      <c r="J389" s="3"/>
      <c r="K389" s="3"/>
      <c r="L389" s="3"/>
      <c r="M389" s="3"/>
      <c r="N389" s="3"/>
      <c r="O389" s="3"/>
      <c r="P389" s="3"/>
      <c r="Q389" s="3"/>
      <c r="R389" s="3"/>
      <c r="S389" s="120"/>
      <c r="T389" s="3">
        <f t="shared" si="6"/>
        <v>0</v>
      </c>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
      <c r="B390" s="3"/>
      <c r="C390" s="3"/>
      <c r="D390" s="3"/>
      <c r="E390" s="3"/>
      <c r="F390" s="3"/>
      <c r="G390" s="3"/>
      <c r="H390" s="3"/>
      <c r="I390" s="3"/>
      <c r="J390" s="3"/>
      <c r="K390" s="3"/>
      <c r="L390" s="3"/>
      <c r="M390" s="3"/>
      <c r="N390" s="3"/>
      <c r="O390" s="3"/>
      <c r="P390" s="3"/>
      <c r="Q390" s="3"/>
      <c r="R390" s="3"/>
      <c r="S390" s="120"/>
      <c r="T390" s="3">
        <f t="shared" si="6"/>
        <v>0</v>
      </c>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
      <c r="B391" s="3"/>
      <c r="C391" s="3"/>
      <c r="D391" s="3"/>
      <c r="E391" s="3"/>
      <c r="F391" s="3"/>
      <c r="G391" s="3"/>
      <c r="H391" s="3"/>
      <c r="I391" s="3"/>
      <c r="J391" s="3"/>
      <c r="K391" s="3"/>
      <c r="L391" s="3"/>
      <c r="M391" s="3"/>
      <c r="N391" s="3"/>
      <c r="O391" s="3"/>
      <c r="P391" s="3"/>
      <c r="Q391" s="3"/>
      <c r="R391" s="3"/>
      <c r="S391" s="120"/>
      <c r="T391" s="3">
        <f t="shared" si="6"/>
        <v>0</v>
      </c>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
      <c r="B392" s="3"/>
      <c r="C392" s="3"/>
      <c r="D392" s="3"/>
      <c r="E392" s="3"/>
      <c r="F392" s="3"/>
      <c r="G392" s="3"/>
      <c r="H392" s="3"/>
      <c r="I392" s="3"/>
      <c r="J392" s="3"/>
      <c r="K392" s="3"/>
      <c r="L392" s="3"/>
      <c r="M392" s="3"/>
      <c r="N392" s="3"/>
      <c r="O392" s="3"/>
      <c r="P392" s="3"/>
      <c r="Q392" s="3"/>
      <c r="R392" s="3"/>
      <c r="S392" s="120"/>
      <c r="T392" s="3">
        <f t="shared" si="6"/>
        <v>0</v>
      </c>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
      <c r="B393" s="3"/>
      <c r="C393" s="3"/>
      <c r="D393" s="3"/>
      <c r="E393" s="3"/>
      <c r="F393" s="3"/>
      <c r="G393" s="3"/>
      <c r="H393" s="3"/>
      <c r="I393" s="3"/>
      <c r="J393" s="3"/>
      <c r="K393" s="3"/>
      <c r="L393" s="3"/>
      <c r="M393" s="3"/>
      <c r="N393" s="3"/>
      <c r="O393" s="3"/>
      <c r="P393" s="3"/>
      <c r="Q393" s="3"/>
      <c r="R393" s="3"/>
      <c r="S393" s="120"/>
      <c r="T393" s="3">
        <f t="shared" si="6"/>
        <v>0</v>
      </c>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
      <c r="B394" s="3"/>
      <c r="C394" s="3"/>
      <c r="D394" s="3"/>
      <c r="E394" s="3"/>
      <c r="F394" s="3"/>
      <c r="G394" s="3"/>
      <c r="H394" s="3"/>
      <c r="I394" s="3"/>
      <c r="J394" s="3"/>
      <c r="K394" s="3"/>
      <c r="L394" s="3"/>
      <c r="M394" s="3"/>
      <c r="N394" s="3"/>
      <c r="O394" s="3"/>
      <c r="P394" s="3"/>
      <c r="Q394" s="3"/>
      <c r="R394" s="3"/>
      <c r="S394" s="120"/>
      <c r="T394" s="3">
        <f t="shared" si="6"/>
        <v>0</v>
      </c>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
      <c r="B395" s="3"/>
      <c r="C395" s="3"/>
      <c r="D395" s="3"/>
      <c r="E395" s="3"/>
      <c r="F395" s="3"/>
      <c r="G395" s="3"/>
      <c r="H395" s="3"/>
      <c r="I395" s="3"/>
      <c r="J395" s="3"/>
      <c r="K395" s="3"/>
      <c r="L395" s="3"/>
      <c r="M395" s="3"/>
      <c r="N395" s="3"/>
      <c r="O395" s="3"/>
      <c r="P395" s="3"/>
      <c r="Q395" s="3"/>
      <c r="R395" s="3"/>
      <c r="S395" s="120"/>
      <c r="T395" s="3">
        <f t="shared" si="6"/>
        <v>0</v>
      </c>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
      <c r="B396" s="3"/>
      <c r="C396" s="3"/>
      <c r="D396" s="3"/>
      <c r="E396" s="3"/>
      <c r="F396" s="3"/>
      <c r="G396" s="3"/>
      <c r="H396" s="3"/>
      <c r="I396" s="3"/>
      <c r="J396" s="3"/>
      <c r="K396" s="3"/>
      <c r="L396" s="3"/>
      <c r="M396" s="3"/>
      <c r="N396" s="3"/>
      <c r="O396" s="3"/>
      <c r="P396" s="3"/>
      <c r="Q396" s="3"/>
      <c r="R396" s="3"/>
      <c r="S396" s="120"/>
      <c r="T396" s="3">
        <f t="shared" si="6"/>
        <v>0</v>
      </c>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
      <c r="B397" s="3"/>
      <c r="C397" s="3"/>
      <c r="D397" s="3"/>
      <c r="E397" s="3"/>
      <c r="F397" s="3"/>
      <c r="G397" s="3"/>
      <c r="H397" s="3"/>
      <c r="I397" s="3"/>
      <c r="J397" s="3"/>
      <c r="K397" s="3"/>
      <c r="L397" s="3"/>
      <c r="M397" s="3"/>
      <c r="N397" s="3"/>
      <c r="O397" s="3"/>
      <c r="P397" s="3"/>
      <c r="Q397" s="3"/>
      <c r="R397" s="3"/>
      <c r="S397" s="120"/>
      <c r="T397" s="3">
        <f t="shared" si="6"/>
        <v>0</v>
      </c>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
      <c r="B398" s="3"/>
      <c r="C398" s="3"/>
      <c r="D398" s="3"/>
      <c r="E398" s="3"/>
      <c r="F398" s="3"/>
      <c r="G398" s="3"/>
      <c r="H398" s="3"/>
      <c r="I398" s="3"/>
      <c r="J398" s="3"/>
      <c r="K398" s="3"/>
      <c r="L398" s="3"/>
      <c r="M398" s="3"/>
      <c r="N398" s="3"/>
      <c r="O398" s="3"/>
      <c r="P398" s="3"/>
      <c r="Q398" s="3"/>
      <c r="R398" s="3"/>
      <c r="S398" s="120"/>
      <c r="T398" s="3">
        <f t="shared" si="6"/>
        <v>0</v>
      </c>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
      <c r="B399" s="3"/>
      <c r="C399" s="3"/>
      <c r="D399" s="3"/>
      <c r="E399" s="3"/>
      <c r="F399" s="3"/>
      <c r="G399" s="3"/>
      <c r="H399" s="3"/>
      <c r="I399" s="3"/>
      <c r="J399" s="3"/>
      <c r="K399" s="3"/>
      <c r="L399" s="3"/>
      <c r="M399" s="3"/>
      <c r="N399" s="3"/>
      <c r="O399" s="3"/>
      <c r="P399" s="3"/>
      <c r="Q399" s="3"/>
      <c r="R399" s="3"/>
      <c r="S399" s="120"/>
      <c r="T399" s="3">
        <f t="shared" si="6"/>
        <v>0</v>
      </c>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
      <c r="B400" s="3"/>
      <c r="C400" s="3"/>
      <c r="D400" s="3"/>
      <c r="E400" s="3"/>
      <c r="F400" s="3"/>
      <c r="G400" s="3"/>
      <c r="H400" s="3"/>
      <c r="I400" s="3"/>
      <c r="J400" s="3"/>
      <c r="K400" s="3"/>
      <c r="L400" s="3"/>
      <c r="M400" s="3"/>
      <c r="N400" s="3"/>
      <c r="O400" s="3"/>
      <c r="P400" s="3"/>
      <c r="Q400" s="3"/>
      <c r="R400" s="3"/>
      <c r="S400" s="120"/>
      <c r="T400" s="3">
        <f t="shared" si="6"/>
        <v>0</v>
      </c>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
      <c r="B401" s="3"/>
      <c r="C401" s="3"/>
      <c r="D401" s="3"/>
      <c r="E401" s="3"/>
      <c r="F401" s="3"/>
      <c r="G401" s="3"/>
      <c r="H401" s="3"/>
      <c r="I401" s="3"/>
      <c r="J401" s="3"/>
      <c r="K401" s="3"/>
      <c r="L401" s="3"/>
      <c r="M401" s="3"/>
      <c r="N401" s="3"/>
      <c r="O401" s="3"/>
      <c r="P401" s="3"/>
      <c r="Q401" s="3"/>
      <c r="R401" s="3"/>
      <c r="S401" s="120"/>
      <c r="T401" s="3">
        <f t="shared" si="6"/>
        <v>0</v>
      </c>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
      <c r="B402" s="3"/>
      <c r="C402" s="3"/>
      <c r="D402" s="3"/>
      <c r="E402" s="3"/>
      <c r="F402" s="3"/>
      <c r="G402" s="3"/>
      <c r="H402" s="3"/>
      <c r="I402" s="3"/>
      <c r="J402" s="3"/>
      <c r="K402" s="3"/>
      <c r="L402" s="3"/>
      <c r="M402" s="3"/>
      <c r="N402" s="3"/>
      <c r="O402" s="3"/>
      <c r="P402" s="3"/>
      <c r="Q402" s="3"/>
      <c r="R402" s="3"/>
      <c r="S402" s="120"/>
      <c r="T402" s="3">
        <f t="shared" si="6"/>
        <v>0</v>
      </c>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
      <c r="B403" s="3"/>
      <c r="C403" s="3"/>
      <c r="D403" s="3"/>
      <c r="E403" s="3"/>
      <c r="F403" s="3"/>
      <c r="G403" s="3"/>
      <c r="H403" s="3"/>
      <c r="I403" s="3"/>
      <c r="J403" s="3"/>
      <c r="K403" s="3"/>
      <c r="L403" s="3"/>
      <c r="M403" s="3"/>
      <c r="N403" s="3"/>
      <c r="O403" s="3"/>
      <c r="P403" s="3"/>
      <c r="Q403" s="3"/>
      <c r="R403" s="3"/>
      <c r="S403" s="120"/>
      <c r="T403" s="3">
        <f t="shared" si="6"/>
        <v>0</v>
      </c>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
      <c r="B404" s="3"/>
      <c r="C404" s="3"/>
      <c r="D404" s="3"/>
      <c r="E404" s="3"/>
      <c r="F404" s="3"/>
      <c r="G404" s="3"/>
      <c r="H404" s="3"/>
      <c r="I404" s="3"/>
      <c r="J404" s="3"/>
      <c r="K404" s="3"/>
      <c r="L404" s="3"/>
      <c r="M404" s="3"/>
      <c r="N404" s="3"/>
      <c r="O404" s="3"/>
      <c r="P404" s="3"/>
      <c r="Q404" s="3"/>
      <c r="R404" s="3"/>
      <c r="S404" s="120"/>
      <c r="T404" s="3">
        <f t="shared" si="6"/>
        <v>0</v>
      </c>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row>
    <row r="405" spans="1:53" x14ac:dyDescent="0.3">
      <c r="A405" s="3"/>
      <c r="B405" s="3"/>
      <c r="C405" s="3"/>
      <c r="D405" s="3"/>
      <c r="E405" s="3"/>
      <c r="F405" s="3"/>
      <c r="G405" s="3"/>
      <c r="H405" s="3"/>
      <c r="I405" s="3"/>
      <c r="J405" s="3"/>
      <c r="K405" s="3"/>
      <c r="L405" s="3"/>
      <c r="M405" s="3"/>
      <c r="N405" s="3"/>
      <c r="O405" s="3"/>
      <c r="P405" s="3"/>
      <c r="Q405" s="3"/>
      <c r="R405" s="3"/>
      <c r="S405" s="120"/>
      <c r="T405" s="3">
        <f t="shared" si="6"/>
        <v>0</v>
      </c>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row>
    <row r="406" spans="1:53" x14ac:dyDescent="0.3">
      <c r="A406" s="3"/>
      <c r="B406" s="3"/>
      <c r="C406" s="3"/>
      <c r="D406" s="3"/>
      <c r="E406" s="3"/>
      <c r="F406" s="3"/>
      <c r="G406" s="3"/>
      <c r="H406" s="3"/>
      <c r="I406" s="3"/>
      <c r="J406" s="3"/>
      <c r="K406" s="3"/>
      <c r="L406" s="3"/>
      <c r="M406" s="3"/>
      <c r="N406" s="3"/>
      <c r="O406" s="3"/>
      <c r="P406" s="3"/>
      <c r="Q406" s="3"/>
      <c r="R406" s="3"/>
      <c r="S406" s="120"/>
      <c r="T406" s="3">
        <f t="shared" si="6"/>
        <v>0</v>
      </c>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row>
    <row r="407" spans="1:53" x14ac:dyDescent="0.3">
      <c r="A407" s="3"/>
      <c r="B407" s="3"/>
      <c r="C407" s="3"/>
      <c r="D407" s="3"/>
      <c r="E407" s="3"/>
      <c r="F407" s="3"/>
      <c r="G407" s="3"/>
      <c r="H407" s="3"/>
      <c r="I407" s="3"/>
      <c r="J407" s="3"/>
      <c r="K407" s="3"/>
      <c r="L407" s="3"/>
      <c r="M407" s="3"/>
      <c r="N407" s="3"/>
      <c r="O407" s="3"/>
      <c r="P407" s="3"/>
      <c r="Q407" s="3"/>
      <c r="R407" s="3"/>
      <c r="S407" s="120"/>
      <c r="T407" s="3">
        <f t="shared" si="6"/>
        <v>0</v>
      </c>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row>
    <row r="408" spans="1:53" x14ac:dyDescent="0.3">
      <c r="A408" s="3"/>
      <c r="B408" s="3"/>
      <c r="C408" s="3"/>
      <c r="D408" s="3"/>
      <c r="E408" s="3"/>
      <c r="F408" s="3"/>
      <c r="G408" s="3"/>
      <c r="H408" s="3"/>
      <c r="I408" s="3"/>
      <c r="J408" s="3"/>
      <c r="K408" s="3"/>
      <c r="L408" s="3"/>
      <c r="M408" s="3"/>
      <c r="N408" s="3"/>
      <c r="O408" s="3"/>
      <c r="P408" s="3"/>
      <c r="Q408" s="3"/>
      <c r="R408" s="3"/>
      <c r="S408" s="120"/>
      <c r="T408" s="3">
        <f t="shared" si="6"/>
        <v>0</v>
      </c>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row>
    <row r="409" spans="1:53" x14ac:dyDescent="0.3">
      <c r="A409" s="3"/>
      <c r="B409" s="3"/>
      <c r="C409" s="3"/>
      <c r="D409" s="3"/>
      <c r="E409" s="3"/>
      <c r="F409" s="3"/>
      <c r="G409" s="3"/>
      <c r="H409" s="3"/>
      <c r="I409" s="3"/>
      <c r="J409" s="3"/>
      <c r="K409" s="3"/>
      <c r="L409" s="3"/>
      <c r="M409" s="3"/>
      <c r="N409" s="3"/>
      <c r="O409" s="3"/>
      <c r="P409" s="3"/>
      <c r="Q409" s="3"/>
      <c r="R409" s="3"/>
      <c r="S409" s="120"/>
      <c r="T409" s="3">
        <f t="shared" si="6"/>
        <v>0</v>
      </c>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row>
    <row r="410" spans="1:53" x14ac:dyDescent="0.3">
      <c r="A410" s="3"/>
      <c r="B410" s="3"/>
      <c r="C410" s="3"/>
      <c r="D410" s="3"/>
      <c r="E410" s="3"/>
      <c r="F410" s="3"/>
      <c r="G410" s="3"/>
      <c r="H410" s="3"/>
      <c r="I410" s="3"/>
      <c r="J410" s="3"/>
      <c r="K410" s="3"/>
      <c r="L410" s="3"/>
      <c r="M410" s="3"/>
      <c r="N410" s="3"/>
      <c r="O410" s="3"/>
      <c r="P410" s="3"/>
      <c r="Q410" s="3"/>
      <c r="R410" s="3"/>
      <c r="S410" s="120"/>
      <c r="T410" s="3">
        <f t="shared" si="6"/>
        <v>0</v>
      </c>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row>
    <row r="411" spans="1:53" x14ac:dyDescent="0.3">
      <c r="A411" s="3"/>
      <c r="B411" s="3"/>
      <c r="C411" s="3"/>
      <c r="D411" s="3"/>
      <c r="E411" s="3"/>
      <c r="F411" s="3"/>
      <c r="G411" s="3"/>
      <c r="H411" s="3"/>
      <c r="I411" s="3"/>
      <c r="J411" s="3"/>
      <c r="K411" s="3"/>
      <c r="L411" s="3"/>
      <c r="M411" s="3"/>
      <c r="N411" s="3"/>
      <c r="O411" s="3"/>
      <c r="P411" s="3"/>
      <c r="Q411" s="3"/>
      <c r="R411" s="3"/>
      <c r="S411" s="120"/>
      <c r="T411" s="3">
        <f t="shared" si="6"/>
        <v>0</v>
      </c>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row>
    <row r="412" spans="1:53" x14ac:dyDescent="0.3">
      <c r="A412" s="3"/>
      <c r="B412" s="3"/>
      <c r="C412" s="3"/>
      <c r="D412" s="3"/>
      <c r="E412" s="3"/>
      <c r="F412" s="3"/>
      <c r="G412" s="3"/>
      <c r="H412" s="3"/>
      <c r="I412" s="3"/>
      <c r="J412" s="3"/>
      <c r="K412" s="3"/>
      <c r="L412" s="3"/>
      <c r="M412" s="3"/>
      <c r="N412" s="3"/>
      <c r="O412" s="3"/>
      <c r="P412" s="3"/>
      <c r="Q412" s="3"/>
      <c r="R412" s="3"/>
      <c r="S412" s="120"/>
      <c r="T412" s="3">
        <f t="shared" si="6"/>
        <v>0</v>
      </c>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row>
    <row r="413" spans="1:53" x14ac:dyDescent="0.3">
      <c r="A413" s="3"/>
      <c r="B413" s="3"/>
      <c r="C413" s="3"/>
      <c r="D413" s="3"/>
      <c r="E413" s="3"/>
      <c r="F413" s="3"/>
      <c r="G413" s="3"/>
      <c r="H413" s="3"/>
      <c r="I413" s="3"/>
      <c r="J413" s="3"/>
      <c r="K413" s="3"/>
      <c r="L413" s="3"/>
      <c r="M413" s="3"/>
      <c r="N413" s="3"/>
      <c r="O413" s="3"/>
      <c r="P413" s="3"/>
      <c r="Q413" s="3"/>
      <c r="R413" s="3"/>
      <c r="S413" s="120"/>
      <c r="T413" s="3">
        <f t="shared" si="6"/>
        <v>0</v>
      </c>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row>
    <row r="414" spans="1:53" x14ac:dyDescent="0.3">
      <c r="A414" s="3"/>
      <c r="B414" s="3"/>
      <c r="C414" s="3"/>
      <c r="D414" s="3"/>
      <c r="E414" s="3"/>
      <c r="F414" s="3"/>
      <c r="G414" s="3"/>
      <c r="H414" s="3"/>
      <c r="I414" s="3"/>
      <c r="J414" s="3"/>
      <c r="K414" s="3"/>
      <c r="L414" s="3"/>
      <c r="M414" s="3"/>
      <c r="N414" s="3"/>
      <c r="O414" s="3"/>
      <c r="P414" s="3"/>
      <c r="Q414" s="3"/>
      <c r="R414" s="3"/>
      <c r="S414" s="120"/>
      <c r="T414" s="3">
        <f t="shared" si="6"/>
        <v>0</v>
      </c>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row>
    <row r="415" spans="1:53" x14ac:dyDescent="0.3">
      <c r="A415" s="3"/>
      <c r="B415" s="3"/>
      <c r="C415" s="3"/>
      <c r="D415" s="3"/>
      <c r="E415" s="3"/>
      <c r="F415" s="3"/>
      <c r="G415" s="3"/>
      <c r="H415" s="3"/>
      <c r="I415" s="3"/>
      <c r="J415" s="3"/>
      <c r="K415" s="3"/>
      <c r="L415" s="3"/>
      <c r="M415" s="3"/>
      <c r="N415" s="3"/>
      <c r="O415" s="3"/>
      <c r="P415" s="3"/>
      <c r="Q415" s="3"/>
      <c r="R415" s="3"/>
      <c r="S415" s="120"/>
      <c r="T415" s="3">
        <f t="shared" si="6"/>
        <v>0</v>
      </c>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row>
    <row r="416" spans="1:53" x14ac:dyDescent="0.3">
      <c r="A416" s="3"/>
      <c r="B416" s="3"/>
      <c r="C416" s="3"/>
      <c r="D416" s="3"/>
      <c r="E416" s="3"/>
      <c r="F416" s="3"/>
      <c r="G416" s="3"/>
      <c r="H416" s="3"/>
      <c r="I416" s="3"/>
      <c r="J416" s="3"/>
      <c r="K416" s="3"/>
      <c r="L416" s="3"/>
      <c r="M416" s="3"/>
      <c r="N416" s="3"/>
      <c r="O416" s="3"/>
      <c r="P416" s="3"/>
      <c r="Q416" s="3"/>
      <c r="R416" s="3"/>
      <c r="S416" s="120"/>
      <c r="T416" s="3">
        <f t="shared" si="6"/>
        <v>0</v>
      </c>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row>
    <row r="417" spans="1:53" x14ac:dyDescent="0.3">
      <c r="A417" s="3"/>
      <c r="B417" s="3"/>
      <c r="C417" s="3"/>
      <c r="D417" s="3"/>
      <c r="E417" s="3"/>
      <c r="F417" s="3"/>
      <c r="G417" s="3"/>
      <c r="H417" s="3"/>
      <c r="I417" s="3"/>
      <c r="J417" s="3"/>
      <c r="K417" s="3"/>
      <c r="L417" s="3"/>
      <c r="M417" s="3"/>
      <c r="N417" s="3"/>
      <c r="O417" s="3"/>
      <c r="P417" s="3"/>
      <c r="Q417" s="3"/>
      <c r="R417" s="3"/>
      <c r="S417" s="120"/>
      <c r="T417" s="3">
        <f t="shared" si="6"/>
        <v>0</v>
      </c>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row>
    <row r="418" spans="1:53" x14ac:dyDescent="0.3">
      <c r="A418" s="3"/>
      <c r="B418" s="3"/>
      <c r="C418" s="3"/>
      <c r="D418" s="3"/>
      <c r="E418" s="3"/>
      <c r="F418" s="3"/>
      <c r="G418" s="3"/>
      <c r="H418" s="3"/>
      <c r="I418" s="3"/>
      <c r="J418" s="3"/>
      <c r="K418" s="3"/>
      <c r="L418" s="3"/>
      <c r="M418" s="3"/>
      <c r="N418" s="3"/>
      <c r="O418" s="3"/>
      <c r="P418" s="3"/>
      <c r="Q418" s="3"/>
      <c r="R418" s="3"/>
      <c r="S418" s="120"/>
      <c r="T418" s="3">
        <f t="shared" si="6"/>
        <v>0</v>
      </c>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row>
    <row r="419" spans="1:53" x14ac:dyDescent="0.3">
      <c r="A419" s="3"/>
      <c r="B419" s="3"/>
      <c r="C419" s="3"/>
      <c r="D419" s="3"/>
      <c r="E419" s="3"/>
      <c r="F419" s="3"/>
      <c r="G419" s="3"/>
      <c r="H419" s="3"/>
      <c r="I419" s="3"/>
      <c r="J419" s="3"/>
      <c r="K419" s="3"/>
      <c r="L419" s="3"/>
      <c r="M419" s="3"/>
      <c r="N419" s="3"/>
      <c r="O419" s="3"/>
      <c r="P419" s="3"/>
      <c r="Q419" s="3"/>
      <c r="R419" s="3"/>
      <c r="S419" s="120"/>
      <c r="T419" s="3">
        <f t="shared" si="6"/>
        <v>0</v>
      </c>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row>
    <row r="420" spans="1:53" x14ac:dyDescent="0.3">
      <c r="A420" s="3"/>
      <c r="B420" s="3"/>
      <c r="C420" s="3"/>
      <c r="D420" s="3"/>
      <c r="E420" s="3"/>
      <c r="F420" s="3"/>
      <c r="G420" s="3"/>
      <c r="H420" s="3"/>
      <c r="I420" s="3"/>
      <c r="J420" s="3"/>
      <c r="K420" s="3"/>
      <c r="L420" s="3"/>
      <c r="M420" s="3"/>
      <c r="N420" s="3"/>
      <c r="O420" s="3"/>
      <c r="P420" s="3"/>
      <c r="Q420" s="3"/>
      <c r="R420" s="3"/>
      <c r="S420" s="120"/>
      <c r="T420" s="3">
        <f t="shared" si="6"/>
        <v>0</v>
      </c>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row>
    <row r="421" spans="1:53" x14ac:dyDescent="0.3">
      <c r="A421" s="3"/>
      <c r="B421" s="3"/>
      <c r="C421" s="3"/>
      <c r="D421" s="3"/>
      <c r="E421" s="3"/>
      <c r="F421" s="3"/>
      <c r="G421" s="3"/>
      <c r="H421" s="3"/>
      <c r="I421" s="3"/>
      <c r="J421" s="3"/>
      <c r="K421" s="3"/>
      <c r="L421" s="3"/>
      <c r="M421" s="3"/>
      <c r="N421" s="3"/>
      <c r="O421" s="3"/>
      <c r="P421" s="3"/>
      <c r="Q421" s="3"/>
      <c r="R421" s="3"/>
      <c r="S421" s="120"/>
      <c r="T421" s="3">
        <f t="shared" si="6"/>
        <v>0</v>
      </c>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row>
    <row r="422" spans="1:53" x14ac:dyDescent="0.3">
      <c r="A422" s="3"/>
      <c r="B422" s="3"/>
      <c r="C422" s="3"/>
      <c r="D422" s="3"/>
      <c r="E422" s="3"/>
      <c r="F422" s="3"/>
      <c r="G422" s="3"/>
      <c r="H422" s="3"/>
      <c r="I422" s="3"/>
      <c r="J422" s="3"/>
      <c r="K422" s="3"/>
      <c r="L422" s="3"/>
      <c r="M422" s="3"/>
      <c r="N422" s="3"/>
      <c r="O422" s="3"/>
      <c r="P422" s="3"/>
      <c r="Q422" s="3"/>
      <c r="R422" s="3"/>
      <c r="S422" s="120"/>
      <c r="T422" s="3">
        <f t="shared" si="6"/>
        <v>0</v>
      </c>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
      <c r="B423" s="3"/>
      <c r="C423" s="3"/>
      <c r="D423" s="3"/>
      <c r="E423" s="3"/>
      <c r="F423" s="3"/>
      <c r="G423" s="3"/>
      <c r="H423" s="3"/>
      <c r="I423" s="3"/>
      <c r="J423" s="3"/>
      <c r="K423" s="3"/>
      <c r="L423" s="3"/>
      <c r="M423" s="3"/>
      <c r="N423" s="3"/>
      <c r="O423" s="3"/>
      <c r="P423" s="3"/>
      <c r="Q423" s="3"/>
      <c r="R423" s="3"/>
      <c r="S423" s="120"/>
      <c r="T423" s="3">
        <f t="shared" si="6"/>
        <v>0</v>
      </c>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
      <c r="B424" s="3"/>
      <c r="C424" s="3"/>
      <c r="D424" s="3"/>
      <c r="E424" s="3"/>
      <c r="F424" s="3"/>
      <c r="G424" s="3"/>
      <c r="H424" s="3"/>
      <c r="I424" s="3"/>
      <c r="J424" s="3"/>
      <c r="K424" s="3"/>
      <c r="L424" s="3"/>
      <c r="M424" s="3"/>
      <c r="N424" s="3"/>
      <c r="O424" s="3"/>
      <c r="P424" s="3"/>
      <c r="Q424" s="3"/>
      <c r="R424" s="3"/>
      <c r="S424" s="120"/>
      <c r="T424" s="3">
        <f t="shared" si="6"/>
        <v>0</v>
      </c>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
      <c r="B425" s="3"/>
      <c r="C425" s="3"/>
      <c r="D425" s="3"/>
      <c r="E425" s="3"/>
      <c r="F425" s="3"/>
      <c r="G425" s="3"/>
      <c r="H425" s="3"/>
      <c r="I425" s="3"/>
      <c r="J425" s="3"/>
      <c r="K425" s="3"/>
      <c r="L425" s="3"/>
      <c r="M425" s="3"/>
      <c r="N425" s="3"/>
      <c r="O425" s="3"/>
      <c r="P425" s="3"/>
      <c r="Q425" s="3"/>
      <c r="R425" s="3"/>
      <c r="S425" s="120"/>
      <c r="T425" s="3">
        <f t="shared" si="6"/>
        <v>0</v>
      </c>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
      <c r="B426" s="3"/>
      <c r="C426" s="3"/>
      <c r="D426" s="3"/>
      <c r="E426" s="3"/>
      <c r="F426" s="3"/>
      <c r="G426" s="3"/>
      <c r="H426" s="3"/>
      <c r="I426" s="3"/>
      <c r="J426" s="3"/>
      <c r="K426" s="3"/>
      <c r="L426" s="3"/>
      <c r="M426" s="3"/>
      <c r="N426" s="3"/>
      <c r="O426" s="3"/>
      <c r="P426" s="3"/>
      <c r="Q426" s="3"/>
      <c r="R426" s="3"/>
      <c r="S426" s="120"/>
      <c r="T426" s="3">
        <f t="shared" si="6"/>
        <v>0</v>
      </c>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
      <c r="B427" s="3"/>
      <c r="C427" s="3"/>
      <c r="D427" s="3"/>
      <c r="E427" s="3"/>
      <c r="F427" s="3"/>
      <c r="G427" s="3"/>
      <c r="H427" s="3"/>
      <c r="I427" s="3"/>
      <c r="J427" s="3"/>
      <c r="K427" s="3"/>
      <c r="L427" s="3"/>
      <c r="M427" s="3"/>
      <c r="N427" s="3"/>
      <c r="O427" s="3"/>
      <c r="P427" s="3"/>
      <c r="Q427" s="3"/>
      <c r="R427" s="3"/>
      <c r="S427" s="120"/>
      <c r="T427" s="3">
        <f t="shared" si="6"/>
        <v>0</v>
      </c>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
      <c r="B428" s="3"/>
      <c r="C428" s="3"/>
      <c r="D428" s="3"/>
      <c r="E428" s="3"/>
      <c r="F428" s="3"/>
      <c r="G428" s="3"/>
      <c r="H428" s="3"/>
      <c r="I428" s="3"/>
      <c r="J428" s="3"/>
      <c r="K428" s="3"/>
      <c r="L428" s="3"/>
      <c r="M428" s="3"/>
      <c r="N428" s="3"/>
      <c r="O428" s="3"/>
      <c r="P428" s="3"/>
      <c r="Q428" s="3"/>
      <c r="R428" s="3"/>
      <c r="S428" s="120"/>
      <c r="T428" s="3">
        <f t="shared" si="6"/>
        <v>0</v>
      </c>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
      <c r="B429" s="3"/>
      <c r="C429" s="3"/>
      <c r="D429" s="3"/>
      <c r="E429" s="3"/>
      <c r="F429" s="3"/>
      <c r="G429" s="3"/>
      <c r="H429" s="3"/>
      <c r="I429" s="3"/>
      <c r="J429" s="3"/>
      <c r="K429" s="3"/>
      <c r="L429" s="3"/>
      <c r="M429" s="3"/>
      <c r="N429" s="3"/>
      <c r="O429" s="3"/>
      <c r="P429" s="3"/>
      <c r="Q429" s="3"/>
      <c r="R429" s="3"/>
      <c r="S429" s="120"/>
      <c r="T429" s="3">
        <f t="shared" si="6"/>
        <v>0</v>
      </c>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
      <c r="B430" s="3"/>
      <c r="C430" s="3"/>
      <c r="D430" s="3"/>
      <c r="E430" s="3"/>
      <c r="F430" s="3"/>
      <c r="G430" s="3"/>
      <c r="H430" s="3"/>
      <c r="I430" s="3"/>
      <c r="J430" s="3"/>
      <c r="K430" s="3"/>
      <c r="L430" s="3"/>
      <c r="M430" s="3"/>
      <c r="N430" s="3"/>
      <c r="O430" s="3"/>
      <c r="P430" s="3"/>
      <c r="Q430" s="3"/>
      <c r="R430" s="3"/>
      <c r="S430" s="120"/>
      <c r="T430" s="3">
        <f t="shared" si="6"/>
        <v>0</v>
      </c>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
      <c r="B431" s="3"/>
      <c r="C431" s="3"/>
      <c r="D431" s="3"/>
      <c r="E431" s="3"/>
      <c r="F431" s="3"/>
      <c r="G431" s="3"/>
      <c r="H431" s="3"/>
      <c r="I431" s="3"/>
      <c r="J431" s="3"/>
      <c r="K431" s="3"/>
      <c r="L431" s="3"/>
      <c r="M431" s="3"/>
      <c r="N431" s="3"/>
      <c r="O431" s="3"/>
      <c r="P431" s="3"/>
      <c r="Q431" s="3"/>
      <c r="R431" s="3"/>
      <c r="S431" s="120"/>
      <c r="T431" s="3">
        <f t="shared" si="6"/>
        <v>0</v>
      </c>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
      <c r="B432" s="3"/>
      <c r="C432" s="3"/>
      <c r="D432" s="3"/>
      <c r="E432" s="3"/>
      <c r="F432" s="3"/>
      <c r="G432" s="3"/>
      <c r="H432" s="3"/>
      <c r="I432" s="3"/>
      <c r="J432" s="3"/>
      <c r="K432" s="3"/>
      <c r="L432" s="3"/>
      <c r="M432" s="3"/>
      <c r="N432" s="3"/>
      <c r="O432" s="3"/>
      <c r="P432" s="3"/>
      <c r="Q432" s="3"/>
      <c r="R432" s="3"/>
      <c r="S432" s="120"/>
      <c r="T432" s="3">
        <f t="shared" si="6"/>
        <v>0</v>
      </c>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
      <c r="B433" s="3"/>
      <c r="C433" s="3"/>
      <c r="D433" s="3"/>
      <c r="E433" s="3"/>
      <c r="F433" s="3"/>
      <c r="G433" s="3"/>
      <c r="H433" s="3"/>
      <c r="I433" s="3"/>
      <c r="J433" s="3"/>
      <c r="K433" s="3"/>
      <c r="L433" s="3"/>
      <c r="M433" s="3"/>
      <c r="N433" s="3"/>
      <c r="O433" s="3"/>
      <c r="P433" s="3"/>
      <c r="Q433" s="3"/>
      <c r="R433" s="3"/>
      <c r="S433" s="120"/>
      <c r="T433" s="3">
        <f t="shared" si="6"/>
        <v>0</v>
      </c>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
      <c r="B434" s="3"/>
      <c r="C434" s="3"/>
      <c r="D434" s="3"/>
      <c r="E434" s="3"/>
      <c r="F434" s="3"/>
      <c r="G434" s="3"/>
      <c r="H434" s="3"/>
      <c r="I434" s="3"/>
      <c r="J434" s="3"/>
      <c r="K434" s="3"/>
      <c r="L434" s="3"/>
      <c r="M434" s="3"/>
      <c r="N434" s="3"/>
      <c r="O434" s="3"/>
      <c r="P434" s="3"/>
      <c r="Q434" s="3"/>
      <c r="R434" s="3"/>
      <c r="S434" s="120"/>
      <c r="T434" s="3">
        <f t="shared" si="6"/>
        <v>0</v>
      </c>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
      <c r="B435" s="3"/>
      <c r="C435" s="3"/>
      <c r="D435" s="3"/>
      <c r="E435" s="3"/>
      <c r="F435" s="3"/>
      <c r="G435" s="3"/>
      <c r="H435" s="3"/>
      <c r="I435" s="3"/>
      <c r="J435" s="3"/>
      <c r="K435" s="3"/>
      <c r="L435" s="3"/>
      <c r="M435" s="3"/>
      <c r="N435" s="3"/>
      <c r="O435" s="3"/>
      <c r="P435" s="3"/>
      <c r="Q435" s="3"/>
      <c r="R435" s="3"/>
      <c r="S435" s="120"/>
      <c r="T435" s="3">
        <f t="shared" si="6"/>
        <v>0</v>
      </c>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
      <c r="B436" s="3"/>
      <c r="C436" s="3"/>
      <c r="D436" s="3"/>
      <c r="E436" s="3"/>
      <c r="F436" s="3"/>
      <c r="G436" s="3"/>
      <c r="H436" s="3"/>
      <c r="I436" s="3"/>
      <c r="J436" s="3"/>
      <c r="K436" s="3"/>
      <c r="L436" s="3"/>
      <c r="M436" s="3"/>
      <c r="N436" s="3"/>
      <c r="O436" s="3"/>
      <c r="P436" s="3"/>
      <c r="Q436" s="3"/>
      <c r="R436" s="3"/>
      <c r="S436" s="120"/>
      <c r="T436" s="3">
        <f t="shared" si="6"/>
        <v>0</v>
      </c>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
      <c r="B437" s="3"/>
      <c r="C437" s="3"/>
      <c r="D437" s="3"/>
      <c r="E437" s="3"/>
      <c r="F437" s="3"/>
      <c r="G437" s="3"/>
      <c r="H437" s="3"/>
      <c r="I437" s="3"/>
      <c r="J437" s="3"/>
      <c r="K437" s="3"/>
      <c r="L437" s="3"/>
      <c r="M437" s="3"/>
      <c r="N437" s="3"/>
      <c r="O437" s="3"/>
      <c r="P437" s="3"/>
      <c r="Q437" s="3"/>
      <c r="R437" s="3"/>
      <c r="S437" s="120"/>
      <c r="T437" s="3">
        <f t="shared" si="6"/>
        <v>0</v>
      </c>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
      <c r="B438" s="3"/>
      <c r="C438" s="3"/>
      <c r="D438" s="3"/>
      <c r="E438" s="3"/>
      <c r="F438" s="3"/>
      <c r="G438" s="3"/>
      <c r="H438" s="3"/>
      <c r="I438" s="3"/>
      <c r="J438" s="3"/>
      <c r="K438" s="3"/>
      <c r="L438" s="3"/>
      <c r="M438" s="3"/>
      <c r="N438" s="3"/>
      <c r="O438" s="3"/>
      <c r="P438" s="3"/>
      <c r="Q438" s="3"/>
      <c r="R438" s="3"/>
      <c r="S438" s="120"/>
      <c r="T438" s="3">
        <f t="shared" si="6"/>
        <v>0</v>
      </c>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
      <c r="B439" s="3"/>
      <c r="C439" s="3"/>
      <c r="D439" s="3"/>
      <c r="E439" s="3"/>
      <c r="F439" s="3"/>
      <c r="G439" s="3"/>
      <c r="H439" s="3"/>
      <c r="I439" s="3"/>
      <c r="J439" s="3"/>
      <c r="K439" s="3"/>
      <c r="L439" s="3"/>
      <c r="M439" s="3"/>
      <c r="N439" s="3"/>
      <c r="O439" s="3"/>
      <c r="P439" s="3"/>
      <c r="Q439" s="3"/>
      <c r="R439" s="3"/>
      <c r="S439" s="120"/>
      <c r="T439" s="3">
        <f t="shared" si="6"/>
        <v>0</v>
      </c>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
      <c r="B440" s="3"/>
      <c r="C440" s="3"/>
      <c r="D440" s="3"/>
      <c r="E440" s="3"/>
      <c r="F440" s="3"/>
      <c r="G440" s="3"/>
      <c r="H440" s="3"/>
      <c r="I440" s="3"/>
      <c r="J440" s="3"/>
      <c r="K440" s="3"/>
      <c r="L440" s="3"/>
      <c r="M440" s="3"/>
      <c r="N440" s="3"/>
      <c r="O440" s="3"/>
      <c r="P440" s="3"/>
      <c r="Q440" s="3"/>
      <c r="R440" s="3"/>
      <c r="S440" s="120"/>
      <c r="T440" s="3">
        <f t="shared" si="6"/>
        <v>0</v>
      </c>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
      <c r="B441" s="3"/>
      <c r="C441" s="3"/>
      <c r="D441" s="3"/>
      <c r="E441" s="3"/>
      <c r="F441" s="3"/>
      <c r="G441" s="3"/>
      <c r="H441" s="3"/>
      <c r="I441" s="3"/>
      <c r="J441" s="3"/>
      <c r="K441" s="3"/>
      <c r="L441" s="3"/>
      <c r="M441" s="3"/>
      <c r="N441" s="3"/>
      <c r="O441" s="3"/>
      <c r="P441" s="3"/>
      <c r="Q441" s="3"/>
      <c r="R441" s="3"/>
      <c r="S441" s="120"/>
      <c r="T441" s="3">
        <f t="shared" si="6"/>
        <v>0</v>
      </c>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
      <c r="B442" s="3"/>
      <c r="C442" s="3"/>
      <c r="D442" s="3"/>
      <c r="E442" s="3"/>
      <c r="F442" s="3"/>
      <c r="G442" s="3"/>
      <c r="H442" s="3"/>
      <c r="I442" s="3"/>
      <c r="J442" s="3"/>
      <c r="K442" s="3"/>
      <c r="L442" s="3"/>
      <c r="M442" s="3"/>
      <c r="N442" s="3"/>
      <c r="O442" s="3"/>
      <c r="P442" s="3"/>
      <c r="Q442" s="3"/>
      <c r="R442" s="3"/>
      <c r="S442" s="120"/>
      <c r="T442" s="3">
        <f t="shared" si="6"/>
        <v>0</v>
      </c>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
      <c r="B443" s="3"/>
      <c r="C443" s="3"/>
      <c r="D443" s="3"/>
      <c r="E443" s="3"/>
      <c r="F443" s="3"/>
      <c r="G443" s="3"/>
      <c r="H443" s="3"/>
      <c r="I443" s="3"/>
      <c r="J443" s="3"/>
      <c r="K443" s="3"/>
      <c r="L443" s="3"/>
      <c r="M443" s="3"/>
      <c r="N443" s="3"/>
      <c r="O443" s="3"/>
      <c r="P443" s="3"/>
      <c r="Q443" s="3"/>
      <c r="R443" s="3"/>
      <c r="S443" s="120"/>
      <c r="T443" s="3">
        <f t="shared" si="6"/>
        <v>0</v>
      </c>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
      <c r="B444" s="3"/>
      <c r="C444" s="3"/>
      <c r="D444" s="3"/>
      <c r="E444" s="3"/>
      <c r="F444" s="3"/>
      <c r="G444" s="3"/>
      <c r="H444" s="3"/>
      <c r="I444" s="3"/>
      <c r="J444" s="3"/>
      <c r="K444" s="3"/>
      <c r="L444" s="3"/>
      <c r="M444" s="3"/>
      <c r="N444" s="3"/>
      <c r="O444" s="3"/>
      <c r="P444" s="3"/>
      <c r="Q444" s="3"/>
      <c r="R444" s="3"/>
      <c r="S444" s="120"/>
      <c r="T444" s="3">
        <f t="shared" si="6"/>
        <v>0</v>
      </c>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
      <c r="B445" s="3"/>
      <c r="C445" s="3"/>
      <c r="D445" s="3"/>
      <c r="E445" s="3"/>
      <c r="F445" s="3"/>
      <c r="G445" s="3"/>
      <c r="H445" s="3"/>
      <c r="I445" s="3"/>
      <c r="J445" s="3"/>
      <c r="K445" s="3"/>
      <c r="L445" s="3"/>
      <c r="M445" s="3"/>
      <c r="N445" s="3"/>
      <c r="O445" s="3"/>
      <c r="P445" s="3"/>
      <c r="Q445" s="3"/>
      <c r="R445" s="3"/>
      <c r="S445" s="120"/>
      <c r="T445" s="3">
        <f t="shared" si="6"/>
        <v>0</v>
      </c>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
      <c r="B446" s="3"/>
      <c r="C446" s="3"/>
      <c r="D446" s="3"/>
      <c r="E446" s="3"/>
      <c r="F446" s="3"/>
      <c r="G446" s="3"/>
      <c r="H446" s="3"/>
      <c r="I446" s="3"/>
      <c r="J446" s="3"/>
      <c r="K446" s="3"/>
      <c r="L446" s="3"/>
      <c r="M446" s="3"/>
      <c r="N446" s="3"/>
      <c r="O446" s="3"/>
      <c r="P446" s="3"/>
      <c r="Q446" s="3"/>
      <c r="R446" s="3"/>
      <c r="S446" s="120"/>
      <c r="T446" s="3">
        <f t="shared" si="6"/>
        <v>0</v>
      </c>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
      <c r="B447" s="3"/>
      <c r="C447" s="3"/>
      <c r="D447" s="3"/>
      <c r="E447" s="3"/>
      <c r="F447" s="3"/>
      <c r="G447" s="3"/>
      <c r="H447" s="3"/>
      <c r="I447" s="3"/>
      <c r="J447" s="3"/>
      <c r="K447" s="3"/>
      <c r="L447" s="3"/>
      <c r="M447" s="3"/>
      <c r="N447" s="3"/>
      <c r="O447" s="3"/>
      <c r="P447" s="3"/>
      <c r="Q447" s="3"/>
      <c r="R447" s="3"/>
      <c r="S447" s="120"/>
      <c r="T447" s="3">
        <f t="shared" si="6"/>
        <v>0</v>
      </c>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
      <c r="B448" s="3"/>
      <c r="C448" s="3"/>
      <c r="D448" s="3"/>
      <c r="E448" s="3"/>
      <c r="F448" s="3"/>
      <c r="G448" s="3"/>
      <c r="H448" s="3"/>
      <c r="I448" s="3"/>
      <c r="J448" s="3"/>
      <c r="K448" s="3"/>
      <c r="L448" s="3"/>
      <c r="M448" s="3"/>
      <c r="N448" s="3"/>
      <c r="O448" s="3"/>
      <c r="P448" s="3"/>
      <c r="Q448" s="3"/>
      <c r="R448" s="3"/>
      <c r="S448" s="120"/>
      <c r="T448" s="3">
        <f t="shared" si="6"/>
        <v>0</v>
      </c>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
      <c r="B449" s="3"/>
      <c r="C449" s="3"/>
      <c r="D449" s="3"/>
      <c r="E449" s="3"/>
      <c r="F449" s="3"/>
      <c r="G449" s="3"/>
      <c r="H449" s="3"/>
      <c r="I449" s="3"/>
      <c r="J449" s="3"/>
      <c r="K449" s="3"/>
      <c r="L449" s="3"/>
      <c r="M449" s="3"/>
      <c r="N449" s="3"/>
      <c r="O449" s="3"/>
      <c r="P449" s="3"/>
      <c r="Q449" s="3"/>
      <c r="R449" s="3"/>
      <c r="S449" s="120"/>
      <c r="T449" s="3">
        <f t="shared" si="6"/>
        <v>0</v>
      </c>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
      <c r="B450" s="3"/>
      <c r="C450" s="3"/>
      <c r="D450" s="3"/>
      <c r="E450" s="3"/>
      <c r="F450" s="3"/>
      <c r="G450" s="3"/>
      <c r="H450" s="3"/>
      <c r="I450" s="3"/>
      <c r="J450" s="3"/>
      <c r="K450" s="3"/>
      <c r="L450" s="3"/>
      <c r="M450" s="3"/>
      <c r="N450" s="3"/>
      <c r="O450" s="3"/>
      <c r="P450" s="3"/>
      <c r="Q450" s="3"/>
      <c r="R450" s="3"/>
      <c r="S450" s="120"/>
      <c r="T450" s="3">
        <f t="shared" si="6"/>
        <v>0</v>
      </c>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
      <c r="B451" s="3"/>
      <c r="C451" s="3"/>
      <c r="D451" s="3"/>
      <c r="E451" s="3"/>
      <c r="F451" s="3"/>
      <c r="G451" s="3"/>
      <c r="H451" s="3"/>
      <c r="I451" s="3"/>
      <c r="J451" s="3"/>
      <c r="K451" s="3"/>
      <c r="L451" s="3"/>
      <c r="M451" s="3"/>
      <c r="N451" s="3"/>
      <c r="O451" s="3"/>
      <c r="P451" s="3"/>
      <c r="Q451" s="3"/>
      <c r="R451" s="3"/>
      <c r="S451" s="120"/>
      <c r="T451" s="3">
        <f t="shared" ref="T451:T514" si="7">A451</f>
        <v>0</v>
      </c>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
      <c r="B452" s="3"/>
      <c r="C452" s="3"/>
      <c r="D452" s="3"/>
      <c r="E452" s="3"/>
      <c r="F452" s="3"/>
      <c r="G452" s="3"/>
      <c r="H452" s="3"/>
      <c r="I452" s="3"/>
      <c r="J452" s="3"/>
      <c r="K452" s="3"/>
      <c r="L452" s="3"/>
      <c r="M452" s="3"/>
      <c r="N452" s="3"/>
      <c r="O452" s="3"/>
      <c r="P452" s="3"/>
      <c r="Q452" s="3"/>
      <c r="R452" s="3"/>
      <c r="S452" s="120"/>
      <c r="T452" s="3">
        <f t="shared" si="7"/>
        <v>0</v>
      </c>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
      <c r="B453" s="3"/>
      <c r="C453" s="3"/>
      <c r="D453" s="3"/>
      <c r="E453" s="3"/>
      <c r="F453" s="3"/>
      <c r="G453" s="3"/>
      <c r="H453" s="3"/>
      <c r="I453" s="3"/>
      <c r="J453" s="3"/>
      <c r="K453" s="3"/>
      <c r="L453" s="3"/>
      <c r="M453" s="3"/>
      <c r="N453" s="3"/>
      <c r="O453" s="3"/>
      <c r="P453" s="3"/>
      <c r="Q453" s="3"/>
      <c r="R453" s="3"/>
      <c r="S453" s="120"/>
      <c r="T453" s="3">
        <f t="shared" si="7"/>
        <v>0</v>
      </c>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
      <c r="B454" s="3"/>
      <c r="C454" s="3"/>
      <c r="D454" s="3"/>
      <c r="E454" s="3"/>
      <c r="F454" s="3"/>
      <c r="G454" s="3"/>
      <c r="H454" s="3"/>
      <c r="I454" s="3"/>
      <c r="J454" s="3"/>
      <c r="K454" s="3"/>
      <c r="L454" s="3"/>
      <c r="M454" s="3"/>
      <c r="N454" s="3"/>
      <c r="O454" s="3"/>
      <c r="P454" s="3"/>
      <c r="Q454" s="3"/>
      <c r="R454" s="3"/>
      <c r="S454" s="120"/>
      <c r="T454" s="3">
        <f t="shared" si="7"/>
        <v>0</v>
      </c>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
      <c r="B455" s="3"/>
      <c r="C455" s="3"/>
      <c r="D455" s="3"/>
      <c r="E455" s="3"/>
      <c r="F455" s="3"/>
      <c r="G455" s="3"/>
      <c r="H455" s="3"/>
      <c r="I455" s="3"/>
      <c r="J455" s="3"/>
      <c r="K455" s="3"/>
      <c r="L455" s="3"/>
      <c r="M455" s="3"/>
      <c r="N455" s="3"/>
      <c r="O455" s="3"/>
      <c r="P455" s="3"/>
      <c r="Q455" s="3"/>
      <c r="R455" s="3"/>
      <c r="S455" s="120"/>
      <c r="T455" s="3">
        <f t="shared" si="7"/>
        <v>0</v>
      </c>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
      <c r="B456" s="3"/>
      <c r="C456" s="3"/>
      <c r="D456" s="3"/>
      <c r="E456" s="3"/>
      <c r="F456" s="3"/>
      <c r="G456" s="3"/>
      <c r="H456" s="3"/>
      <c r="I456" s="3"/>
      <c r="J456" s="3"/>
      <c r="K456" s="3"/>
      <c r="L456" s="3"/>
      <c r="M456" s="3"/>
      <c r="N456" s="3"/>
      <c r="O456" s="3"/>
      <c r="P456" s="3"/>
      <c r="Q456" s="3"/>
      <c r="R456" s="3"/>
      <c r="S456" s="120"/>
      <c r="T456" s="3">
        <f t="shared" si="7"/>
        <v>0</v>
      </c>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
      <c r="B457" s="3"/>
      <c r="C457" s="3"/>
      <c r="D457" s="3"/>
      <c r="E457" s="3"/>
      <c r="F457" s="3"/>
      <c r="G457" s="3"/>
      <c r="H457" s="3"/>
      <c r="I457" s="3"/>
      <c r="J457" s="3"/>
      <c r="K457" s="3"/>
      <c r="L457" s="3"/>
      <c r="M457" s="3"/>
      <c r="N457" s="3"/>
      <c r="O457" s="3"/>
      <c r="P457" s="3"/>
      <c r="Q457" s="3"/>
      <c r="R457" s="3"/>
      <c r="S457" s="120"/>
      <c r="T457" s="3">
        <f t="shared" si="7"/>
        <v>0</v>
      </c>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
      <c r="B458" s="3"/>
      <c r="C458" s="3"/>
      <c r="D458" s="3"/>
      <c r="E458" s="3"/>
      <c r="F458" s="3"/>
      <c r="G458" s="3"/>
      <c r="H458" s="3"/>
      <c r="I458" s="3"/>
      <c r="J458" s="3"/>
      <c r="K458" s="3"/>
      <c r="L458" s="3"/>
      <c r="M458" s="3"/>
      <c r="N458" s="3"/>
      <c r="O458" s="3"/>
      <c r="P458" s="3"/>
      <c r="Q458" s="3"/>
      <c r="R458" s="3"/>
      <c r="S458" s="120"/>
      <c r="T458" s="3">
        <f t="shared" si="7"/>
        <v>0</v>
      </c>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
      <c r="B459" s="3"/>
      <c r="C459" s="3"/>
      <c r="D459" s="3"/>
      <c r="E459" s="3"/>
      <c r="F459" s="3"/>
      <c r="G459" s="3"/>
      <c r="H459" s="3"/>
      <c r="I459" s="3"/>
      <c r="J459" s="3"/>
      <c r="K459" s="3"/>
      <c r="L459" s="3"/>
      <c r="M459" s="3"/>
      <c r="N459" s="3"/>
      <c r="O459" s="3"/>
      <c r="P459" s="3"/>
      <c r="Q459" s="3"/>
      <c r="R459" s="3"/>
      <c r="S459" s="120"/>
      <c r="T459" s="3">
        <f t="shared" si="7"/>
        <v>0</v>
      </c>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
      <c r="B460" s="3"/>
      <c r="C460" s="3"/>
      <c r="D460" s="3"/>
      <c r="E460" s="3"/>
      <c r="F460" s="3"/>
      <c r="G460" s="3"/>
      <c r="H460" s="3"/>
      <c r="I460" s="3"/>
      <c r="J460" s="3"/>
      <c r="K460" s="3"/>
      <c r="L460" s="3"/>
      <c r="M460" s="3"/>
      <c r="N460" s="3"/>
      <c r="O460" s="3"/>
      <c r="P460" s="3"/>
      <c r="Q460" s="3"/>
      <c r="R460" s="3"/>
      <c r="S460" s="120"/>
      <c r="T460" s="3">
        <f t="shared" si="7"/>
        <v>0</v>
      </c>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
      <c r="B461" s="3"/>
      <c r="C461" s="3"/>
      <c r="D461" s="3"/>
      <c r="E461" s="3"/>
      <c r="F461" s="3"/>
      <c r="G461" s="3"/>
      <c r="H461" s="3"/>
      <c r="I461" s="3"/>
      <c r="J461" s="3"/>
      <c r="K461" s="3"/>
      <c r="L461" s="3"/>
      <c r="M461" s="3"/>
      <c r="N461" s="3"/>
      <c r="O461" s="3"/>
      <c r="P461" s="3"/>
      <c r="Q461" s="3"/>
      <c r="R461" s="3"/>
      <c r="S461" s="120"/>
      <c r="T461" s="3">
        <f t="shared" si="7"/>
        <v>0</v>
      </c>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
      <c r="B462" s="3"/>
      <c r="C462" s="3"/>
      <c r="D462" s="3"/>
      <c r="E462" s="3"/>
      <c r="F462" s="3"/>
      <c r="G462" s="3"/>
      <c r="H462" s="3"/>
      <c r="I462" s="3"/>
      <c r="J462" s="3"/>
      <c r="K462" s="3"/>
      <c r="L462" s="3"/>
      <c r="M462" s="3"/>
      <c r="N462" s="3"/>
      <c r="O462" s="3"/>
      <c r="P462" s="3"/>
      <c r="Q462" s="3"/>
      <c r="R462" s="3"/>
      <c r="S462" s="120"/>
      <c r="T462" s="3">
        <f t="shared" si="7"/>
        <v>0</v>
      </c>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
      <c r="B463" s="3"/>
      <c r="C463" s="3"/>
      <c r="D463" s="3"/>
      <c r="E463" s="3"/>
      <c r="F463" s="3"/>
      <c r="G463" s="3"/>
      <c r="H463" s="3"/>
      <c r="I463" s="3"/>
      <c r="J463" s="3"/>
      <c r="K463" s="3"/>
      <c r="L463" s="3"/>
      <c r="M463" s="3"/>
      <c r="N463" s="3"/>
      <c r="O463" s="3"/>
      <c r="P463" s="3"/>
      <c r="Q463" s="3"/>
      <c r="R463" s="3"/>
      <c r="S463" s="120"/>
      <c r="T463" s="3">
        <f t="shared" si="7"/>
        <v>0</v>
      </c>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
      <c r="B464" s="3"/>
      <c r="C464" s="3"/>
      <c r="D464" s="3"/>
      <c r="E464" s="3"/>
      <c r="F464" s="3"/>
      <c r="G464" s="3"/>
      <c r="H464" s="3"/>
      <c r="I464" s="3"/>
      <c r="J464" s="3"/>
      <c r="K464" s="3"/>
      <c r="L464" s="3"/>
      <c r="M464" s="3"/>
      <c r="N464" s="3"/>
      <c r="O464" s="3"/>
      <c r="P464" s="3"/>
      <c r="Q464" s="3"/>
      <c r="R464" s="3"/>
      <c r="S464" s="120"/>
      <c r="T464" s="3">
        <f t="shared" si="7"/>
        <v>0</v>
      </c>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
      <c r="B465" s="3"/>
      <c r="C465" s="3"/>
      <c r="D465" s="3"/>
      <c r="E465" s="3"/>
      <c r="F465" s="3"/>
      <c r="G465" s="3"/>
      <c r="H465" s="3"/>
      <c r="I465" s="3"/>
      <c r="J465" s="3"/>
      <c r="K465" s="3"/>
      <c r="L465" s="3"/>
      <c r="M465" s="3"/>
      <c r="N465" s="3"/>
      <c r="O465" s="3"/>
      <c r="P465" s="3"/>
      <c r="Q465" s="3"/>
      <c r="R465" s="3"/>
      <c r="S465" s="120"/>
      <c r="T465" s="3">
        <f t="shared" si="7"/>
        <v>0</v>
      </c>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
      <c r="B466" s="3"/>
      <c r="C466" s="3"/>
      <c r="D466" s="3"/>
      <c r="E466" s="3"/>
      <c r="F466" s="3"/>
      <c r="G466" s="3"/>
      <c r="H466" s="3"/>
      <c r="I466" s="3"/>
      <c r="J466" s="3"/>
      <c r="K466" s="3"/>
      <c r="L466" s="3"/>
      <c r="M466" s="3"/>
      <c r="N466" s="3"/>
      <c r="O466" s="3"/>
      <c r="P466" s="3"/>
      <c r="Q466" s="3"/>
      <c r="R466" s="3"/>
      <c r="S466" s="120"/>
      <c r="T466" s="3">
        <f t="shared" si="7"/>
        <v>0</v>
      </c>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
      <c r="B467" s="3"/>
      <c r="C467" s="3"/>
      <c r="D467" s="3"/>
      <c r="E467" s="3"/>
      <c r="F467" s="3"/>
      <c r="G467" s="3"/>
      <c r="H467" s="3"/>
      <c r="I467" s="3"/>
      <c r="J467" s="3"/>
      <c r="K467" s="3"/>
      <c r="L467" s="3"/>
      <c r="M467" s="3"/>
      <c r="N467" s="3"/>
      <c r="O467" s="3"/>
      <c r="P467" s="3"/>
      <c r="Q467" s="3"/>
      <c r="R467" s="3"/>
      <c r="S467" s="120"/>
      <c r="T467" s="3">
        <f t="shared" si="7"/>
        <v>0</v>
      </c>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
      <c r="B468" s="3"/>
      <c r="C468" s="3"/>
      <c r="D468" s="3"/>
      <c r="E468" s="3"/>
      <c r="F468" s="3"/>
      <c r="G468" s="3"/>
      <c r="H468" s="3"/>
      <c r="I468" s="3"/>
      <c r="J468" s="3"/>
      <c r="K468" s="3"/>
      <c r="L468" s="3"/>
      <c r="M468" s="3"/>
      <c r="N468" s="3"/>
      <c r="O468" s="3"/>
      <c r="P468" s="3"/>
      <c r="Q468" s="3"/>
      <c r="R468" s="3"/>
      <c r="S468" s="120"/>
      <c r="T468" s="3">
        <f t="shared" si="7"/>
        <v>0</v>
      </c>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
      <c r="B469" s="3"/>
      <c r="C469" s="3"/>
      <c r="D469" s="3"/>
      <c r="E469" s="3"/>
      <c r="F469" s="3"/>
      <c r="G469" s="3"/>
      <c r="H469" s="3"/>
      <c r="I469" s="3"/>
      <c r="J469" s="3"/>
      <c r="K469" s="3"/>
      <c r="L469" s="3"/>
      <c r="M469" s="3"/>
      <c r="N469" s="3"/>
      <c r="O469" s="3"/>
      <c r="P469" s="3"/>
      <c r="Q469" s="3"/>
      <c r="R469" s="3"/>
      <c r="S469" s="120"/>
      <c r="T469" s="3">
        <f t="shared" si="7"/>
        <v>0</v>
      </c>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
      <c r="B470" s="3"/>
      <c r="C470" s="3"/>
      <c r="D470" s="3"/>
      <c r="E470" s="3"/>
      <c r="F470" s="3"/>
      <c r="G470" s="3"/>
      <c r="H470" s="3"/>
      <c r="I470" s="3"/>
      <c r="J470" s="3"/>
      <c r="K470" s="3"/>
      <c r="L470" s="3"/>
      <c r="M470" s="3"/>
      <c r="N470" s="3"/>
      <c r="O470" s="3"/>
      <c r="P470" s="3"/>
      <c r="Q470" s="3"/>
      <c r="R470" s="3"/>
      <c r="S470" s="120"/>
      <c r="T470" s="3">
        <f t="shared" si="7"/>
        <v>0</v>
      </c>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
      <c r="B471" s="3"/>
      <c r="C471" s="3"/>
      <c r="D471" s="3"/>
      <c r="E471" s="3"/>
      <c r="F471" s="3"/>
      <c r="G471" s="3"/>
      <c r="H471" s="3"/>
      <c r="I471" s="3"/>
      <c r="J471" s="3"/>
      <c r="K471" s="3"/>
      <c r="L471" s="3"/>
      <c r="M471" s="3"/>
      <c r="N471" s="3"/>
      <c r="O471" s="3"/>
      <c r="P471" s="3"/>
      <c r="Q471" s="3"/>
      <c r="R471" s="3"/>
      <c r="S471" s="120"/>
      <c r="T471" s="3">
        <f t="shared" si="7"/>
        <v>0</v>
      </c>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
      <c r="B472" s="3"/>
      <c r="C472" s="3"/>
      <c r="D472" s="3"/>
      <c r="E472" s="3"/>
      <c r="F472" s="3"/>
      <c r="G472" s="3"/>
      <c r="H472" s="3"/>
      <c r="I472" s="3"/>
      <c r="J472" s="3"/>
      <c r="K472" s="3"/>
      <c r="L472" s="3"/>
      <c r="M472" s="3"/>
      <c r="N472" s="3"/>
      <c r="O472" s="3"/>
      <c r="P472" s="3"/>
      <c r="Q472" s="3"/>
      <c r="R472" s="3"/>
      <c r="S472" s="120"/>
      <c r="T472" s="3">
        <f t="shared" si="7"/>
        <v>0</v>
      </c>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
      <c r="B473" s="3"/>
      <c r="C473" s="3"/>
      <c r="D473" s="3"/>
      <c r="E473" s="3"/>
      <c r="F473" s="3"/>
      <c r="G473" s="3"/>
      <c r="H473" s="3"/>
      <c r="I473" s="3"/>
      <c r="J473" s="3"/>
      <c r="K473" s="3"/>
      <c r="L473" s="3"/>
      <c r="M473" s="3"/>
      <c r="N473" s="3"/>
      <c r="O473" s="3"/>
      <c r="P473" s="3"/>
      <c r="Q473" s="3"/>
      <c r="R473" s="3"/>
      <c r="S473" s="120"/>
      <c r="T473" s="3">
        <f t="shared" si="7"/>
        <v>0</v>
      </c>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
      <c r="B474" s="3"/>
      <c r="C474" s="3"/>
      <c r="D474" s="3"/>
      <c r="E474" s="3"/>
      <c r="F474" s="3"/>
      <c r="G474" s="3"/>
      <c r="H474" s="3"/>
      <c r="I474" s="3"/>
      <c r="J474" s="3"/>
      <c r="K474" s="3"/>
      <c r="L474" s="3"/>
      <c r="M474" s="3"/>
      <c r="N474" s="3"/>
      <c r="O474" s="3"/>
      <c r="P474" s="3"/>
      <c r="Q474" s="3"/>
      <c r="R474" s="3"/>
      <c r="S474" s="120"/>
      <c r="T474" s="3">
        <f t="shared" si="7"/>
        <v>0</v>
      </c>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
      <c r="B475" s="3"/>
      <c r="C475" s="3"/>
      <c r="D475" s="3"/>
      <c r="E475" s="3"/>
      <c r="F475" s="3"/>
      <c r="G475" s="3"/>
      <c r="H475" s="3"/>
      <c r="I475" s="3"/>
      <c r="J475" s="3"/>
      <c r="K475" s="3"/>
      <c r="L475" s="3"/>
      <c r="M475" s="3"/>
      <c r="N475" s="3"/>
      <c r="O475" s="3"/>
      <c r="P475" s="3"/>
      <c r="Q475" s="3"/>
      <c r="R475" s="3"/>
      <c r="S475" s="120"/>
      <c r="T475" s="3">
        <f t="shared" si="7"/>
        <v>0</v>
      </c>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
      <c r="B476" s="3"/>
      <c r="C476" s="3"/>
      <c r="D476" s="3"/>
      <c r="E476" s="3"/>
      <c r="F476" s="3"/>
      <c r="G476" s="3"/>
      <c r="H476" s="3"/>
      <c r="I476" s="3"/>
      <c r="J476" s="3"/>
      <c r="K476" s="3"/>
      <c r="L476" s="3"/>
      <c r="M476" s="3"/>
      <c r="N476" s="3"/>
      <c r="O476" s="3"/>
      <c r="P476" s="3"/>
      <c r="Q476" s="3"/>
      <c r="R476" s="3"/>
      <c r="S476" s="120"/>
      <c r="T476" s="3">
        <f t="shared" si="7"/>
        <v>0</v>
      </c>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
      <c r="B477" s="3"/>
      <c r="C477" s="3"/>
      <c r="D477" s="3"/>
      <c r="E477" s="3"/>
      <c r="F477" s="3"/>
      <c r="G477" s="3"/>
      <c r="H477" s="3"/>
      <c r="I477" s="3"/>
      <c r="J477" s="3"/>
      <c r="K477" s="3"/>
      <c r="L477" s="3"/>
      <c r="M477" s="3"/>
      <c r="N477" s="3"/>
      <c r="O477" s="3"/>
      <c r="P477" s="3"/>
      <c r="Q477" s="3"/>
      <c r="R477" s="3"/>
      <c r="S477" s="120"/>
      <c r="T477" s="3">
        <f t="shared" si="7"/>
        <v>0</v>
      </c>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
      <c r="B478" s="3"/>
      <c r="C478" s="3"/>
      <c r="D478" s="3"/>
      <c r="E478" s="3"/>
      <c r="F478" s="3"/>
      <c r="G478" s="3"/>
      <c r="H478" s="3"/>
      <c r="I478" s="3"/>
      <c r="J478" s="3"/>
      <c r="K478" s="3"/>
      <c r="L478" s="3"/>
      <c r="M478" s="3"/>
      <c r="N478" s="3"/>
      <c r="O478" s="3"/>
      <c r="P478" s="3"/>
      <c r="Q478" s="3"/>
      <c r="R478" s="3"/>
      <c r="S478" s="120"/>
      <c r="T478" s="3">
        <f t="shared" si="7"/>
        <v>0</v>
      </c>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
      <c r="B479" s="3"/>
      <c r="C479" s="3"/>
      <c r="D479" s="3"/>
      <c r="E479" s="3"/>
      <c r="F479" s="3"/>
      <c r="G479" s="3"/>
      <c r="H479" s="3"/>
      <c r="I479" s="3"/>
      <c r="J479" s="3"/>
      <c r="K479" s="3"/>
      <c r="L479" s="3"/>
      <c r="M479" s="3"/>
      <c r="N479" s="3"/>
      <c r="O479" s="3"/>
      <c r="P479" s="3"/>
      <c r="Q479" s="3"/>
      <c r="R479" s="3"/>
      <c r="S479" s="120"/>
      <c r="T479" s="3">
        <f t="shared" si="7"/>
        <v>0</v>
      </c>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
      <c r="B480" s="3"/>
      <c r="C480" s="3"/>
      <c r="D480" s="3"/>
      <c r="E480" s="3"/>
      <c r="F480" s="3"/>
      <c r="G480" s="3"/>
      <c r="H480" s="3"/>
      <c r="I480" s="3"/>
      <c r="J480" s="3"/>
      <c r="K480" s="3"/>
      <c r="L480" s="3"/>
      <c r="M480" s="3"/>
      <c r="N480" s="3"/>
      <c r="O480" s="3"/>
      <c r="P480" s="3"/>
      <c r="Q480" s="3"/>
      <c r="R480" s="3"/>
      <c r="S480" s="120"/>
      <c r="T480" s="3">
        <f t="shared" si="7"/>
        <v>0</v>
      </c>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
      <c r="B481" s="3"/>
      <c r="C481" s="3"/>
      <c r="D481" s="3"/>
      <c r="E481" s="3"/>
      <c r="F481" s="3"/>
      <c r="G481" s="3"/>
      <c r="H481" s="3"/>
      <c r="I481" s="3"/>
      <c r="J481" s="3"/>
      <c r="K481" s="3"/>
      <c r="L481" s="3"/>
      <c r="M481" s="3"/>
      <c r="N481" s="3"/>
      <c r="O481" s="3"/>
      <c r="P481" s="3"/>
      <c r="Q481" s="3"/>
      <c r="R481" s="3"/>
      <c r="S481" s="120"/>
      <c r="T481" s="3">
        <f t="shared" si="7"/>
        <v>0</v>
      </c>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
      <c r="B482" s="3"/>
      <c r="C482" s="3"/>
      <c r="D482" s="3"/>
      <c r="E482" s="3"/>
      <c r="F482" s="3"/>
      <c r="G482" s="3"/>
      <c r="H482" s="3"/>
      <c r="I482" s="3"/>
      <c r="J482" s="3"/>
      <c r="K482" s="3"/>
      <c r="L482" s="3"/>
      <c r="M482" s="3"/>
      <c r="N482" s="3"/>
      <c r="O482" s="3"/>
      <c r="P482" s="3"/>
      <c r="Q482" s="3"/>
      <c r="R482" s="3"/>
      <c r="S482" s="120"/>
      <c r="T482" s="3">
        <f t="shared" si="7"/>
        <v>0</v>
      </c>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
      <c r="B483" s="3"/>
      <c r="C483" s="3"/>
      <c r="D483" s="3"/>
      <c r="E483" s="3"/>
      <c r="F483" s="3"/>
      <c r="G483" s="3"/>
      <c r="H483" s="3"/>
      <c r="I483" s="3"/>
      <c r="J483" s="3"/>
      <c r="K483" s="3"/>
      <c r="L483" s="3"/>
      <c r="M483" s="3"/>
      <c r="N483" s="3"/>
      <c r="O483" s="3"/>
      <c r="P483" s="3"/>
      <c r="Q483" s="3"/>
      <c r="R483" s="3"/>
      <c r="S483" s="120"/>
      <c r="T483" s="3">
        <f t="shared" si="7"/>
        <v>0</v>
      </c>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
      <c r="B484" s="3"/>
      <c r="C484" s="3"/>
      <c r="D484" s="3"/>
      <c r="E484" s="3"/>
      <c r="F484" s="3"/>
      <c r="G484" s="3"/>
      <c r="H484" s="3"/>
      <c r="I484" s="3"/>
      <c r="J484" s="3"/>
      <c r="K484" s="3"/>
      <c r="L484" s="3"/>
      <c r="M484" s="3"/>
      <c r="N484" s="3"/>
      <c r="O484" s="3"/>
      <c r="P484" s="3"/>
      <c r="Q484" s="3"/>
      <c r="R484" s="3"/>
      <c r="S484" s="120"/>
      <c r="T484" s="3">
        <f t="shared" si="7"/>
        <v>0</v>
      </c>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
      <c r="B485" s="3"/>
      <c r="C485" s="3"/>
      <c r="D485" s="3"/>
      <c r="E485" s="3"/>
      <c r="F485" s="3"/>
      <c r="G485" s="3"/>
      <c r="H485" s="3"/>
      <c r="I485" s="3"/>
      <c r="J485" s="3"/>
      <c r="K485" s="3"/>
      <c r="L485" s="3"/>
      <c r="M485" s="3"/>
      <c r="N485" s="3"/>
      <c r="O485" s="3"/>
      <c r="P485" s="3"/>
      <c r="Q485" s="3"/>
      <c r="R485" s="3"/>
      <c r="S485" s="120"/>
      <c r="T485" s="3">
        <f t="shared" si="7"/>
        <v>0</v>
      </c>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
      <c r="B486" s="3"/>
      <c r="C486" s="3"/>
      <c r="D486" s="3"/>
      <c r="E486" s="3"/>
      <c r="F486" s="3"/>
      <c r="G486" s="3"/>
      <c r="H486" s="3"/>
      <c r="I486" s="3"/>
      <c r="J486" s="3"/>
      <c r="K486" s="3"/>
      <c r="L486" s="3"/>
      <c r="M486" s="3"/>
      <c r="N486" s="3"/>
      <c r="O486" s="3"/>
      <c r="P486" s="3"/>
      <c r="Q486" s="3"/>
      <c r="R486" s="3"/>
      <c r="S486" s="120"/>
      <c r="T486" s="3">
        <f t="shared" si="7"/>
        <v>0</v>
      </c>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
      <c r="B487" s="3"/>
      <c r="C487" s="3"/>
      <c r="D487" s="3"/>
      <c r="E487" s="3"/>
      <c r="F487" s="3"/>
      <c r="G487" s="3"/>
      <c r="H487" s="3"/>
      <c r="I487" s="3"/>
      <c r="J487" s="3"/>
      <c r="K487" s="3"/>
      <c r="L487" s="3"/>
      <c r="M487" s="3"/>
      <c r="N487" s="3"/>
      <c r="O487" s="3"/>
      <c r="P487" s="3"/>
      <c r="Q487" s="3"/>
      <c r="R487" s="3"/>
      <c r="S487" s="120"/>
      <c r="T487" s="3">
        <f t="shared" si="7"/>
        <v>0</v>
      </c>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
      <c r="B488" s="3"/>
      <c r="C488" s="3"/>
      <c r="D488" s="3"/>
      <c r="E488" s="3"/>
      <c r="F488" s="3"/>
      <c r="G488" s="3"/>
      <c r="H488" s="3"/>
      <c r="I488" s="3"/>
      <c r="J488" s="3"/>
      <c r="K488" s="3"/>
      <c r="L488" s="3"/>
      <c r="M488" s="3"/>
      <c r="N488" s="3"/>
      <c r="O488" s="3"/>
      <c r="P488" s="3"/>
      <c r="Q488" s="3"/>
      <c r="R488" s="3"/>
      <c r="S488" s="120"/>
      <c r="T488" s="3">
        <f t="shared" si="7"/>
        <v>0</v>
      </c>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
      <c r="B489" s="3"/>
      <c r="C489" s="3"/>
      <c r="D489" s="3"/>
      <c r="E489" s="3"/>
      <c r="F489" s="3"/>
      <c r="G489" s="3"/>
      <c r="H489" s="3"/>
      <c r="I489" s="3"/>
      <c r="J489" s="3"/>
      <c r="K489" s="3"/>
      <c r="L489" s="3"/>
      <c r="M489" s="3"/>
      <c r="N489" s="3"/>
      <c r="O489" s="3"/>
      <c r="P489" s="3"/>
      <c r="Q489" s="3"/>
      <c r="R489" s="3"/>
      <c r="S489" s="120"/>
      <c r="T489" s="3">
        <f t="shared" si="7"/>
        <v>0</v>
      </c>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
      <c r="B490" s="3"/>
      <c r="C490" s="3"/>
      <c r="D490" s="3"/>
      <c r="E490" s="3"/>
      <c r="F490" s="3"/>
      <c r="G490" s="3"/>
      <c r="H490" s="3"/>
      <c r="I490" s="3"/>
      <c r="J490" s="3"/>
      <c r="K490" s="3"/>
      <c r="L490" s="3"/>
      <c r="M490" s="3"/>
      <c r="N490" s="3"/>
      <c r="O490" s="3"/>
      <c r="P490" s="3"/>
      <c r="Q490" s="3"/>
      <c r="R490" s="3"/>
      <c r="S490" s="120"/>
      <c r="T490" s="3">
        <f t="shared" si="7"/>
        <v>0</v>
      </c>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
      <c r="B491" s="3"/>
      <c r="C491" s="3"/>
      <c r="D491" s="3"/>
      <c r="E491" s="3"/>
      <c r="F491" s="3"/>
      <c r="G491" s="3"/>
      <c r="H491" s="3"/>
      <c r="I491" s="3"/>
      <c r="J491" s="3"/>
      <c r="K491" s="3"/>
      <c r="L491" s="3"/>
      <c r="M491" s="3"/>
      <c r="N491" s="3"/>
      <c r="O491" s="3"/>
      <c r="P491" s="3"/>
      <c r="Q491" s="3"/>
      <c r="R491" s="3"/>
      <c r="S491" s="120"/>
      <c r="T491" s="3">
        <f t="shared" si="7"/>
        <v>0</v>
      </c>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
      <c r="B492" s="3"/>
      <c r="C492" s="3"/>
      <c r="D492" s="3"/>
      <c r="E492" s="3"/>
      <c r="F492" s="3"/>
      <c r="G492" s="3"/>
      <c r="H492" s="3"/>
      <c r="I492" s="3"/>
      <c r="J492" s="3"/>
      <c r="K492" s="3"/>
      <c r="L492" s="3"/>
      <c r="M492" s="3"/>
      <c r="N492" s="3"/>
      <c r="O492" s="3"/>
      <c r="P492" s="3"/>
      <c r="Q492" s="3"/>
      <c r="R492" s="3"/>
      <c r="S492" s="120"/>
      <c r="T492" s="3">
        <f t="shared" si="7"/>
        <v>0</v>
      </c>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
      <c r="B493" s="3"/>
      <c r="C493" s="3"/>
      <c r="D493" s="3"/>
      <c r="E493" s="3"/>
      <c r="F493" s="3"/>
      <c r="G493" s="3"/>
      <c r="H493" s="3"/>
      <c r="I493" s="3"/>
      <c r="J493" s="3"/>
      <c r="K493" s="3"/>
      <c r="L493" s="3"/>
      <c r="M493" s="3"/>
      <c r="N493" s="3"/>
      <c r="O493" s="3"/>
      <c r="P493" s="3"/>
      <c r="Q493" s="3"/>
      <c r="R493" s="3"/>
      <c r="S493" s="120"/>
      <c r="T493" s="3">
        <f t="shared" si="7"/>
        <v>0</v>
      </c>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
      <c r="B494" s="3"/>
      <c r="C494" s="3"/>
      <c r="D494" s="3"/>
      <c r="E494" s="3"/>
      <c r="F494" s="3"/>
      <c r="G494" s="3"/>
      <c r="H494" s="3"/>
      <c r="I494" s="3"/>
      <c r="J494" s="3"/>
      <c r="K494" s="3"/>
      <c r="L494" s="3"/>
      <c r="M494" s="3"/>
      <c r="N494" s="3"/>
      <c r="O494" s="3"/>
      <c r="P494" s="3"/>
      <c r="Q494" s="3"/>
      <c r="R494" s="3"/>
      <c r="S494" s="120"/>
      <c r="T494" s="3">
        <f t="shared" si="7"/>
        <v>0</v>
      </c>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
      <c r="B495" s="3"/>
      <c r="C495" s="3"/>
      <c r="D495" s="3"/>
      <c r="E495" s="3"/>
      <c r="F495" s="3"/>
      <c r="G495" s="3"/>
      <c r="H495" s="3"/>
      <c r="I495" s="3"/>
      <c r="J495" s="3"/>
      <c r="K495" s="3"/>
      <c r="L495" s="3"/>
      <c r="M495" s="3"/>
      <c r="N495" s="3"/>
      <c r="O495" s="3"/>
      <c r="P495" s="3"/>
      <c r="Q495" s="3"/>
      <c r="R495" s="3"/>
      <c r="S495" s="120"/>
      <c r="T495" s="3">
        <f t="shared" si="7"/>
        <v>0</v>
      </c>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
      <c r="B496" s="3"/>
      <c r="C496" s="3"/>
      <c r="D496" s="3"/>
      <c r="E496" s="3"/>
      <c r="F496" s="3"/>
      <c r="G496" s="3"/>
      <c r="H496" s="3"/>
      <c r="I496" s="3"/>
      <c r="J496" s="3"/>
      <c r="K496" s="3"/>
      <c r="L496" s="3"/>
      <c r="M496" s="3"/>
      <c r="N496" s="3"/>
      <c r="O496" s="3"/>
      <c r="P496" s="3"/>
      <c r="Q496" s="3"/>
      <c r="R496" s="3"/>
      <c r="S496" s="120"/>
      <c r="T496" s="3">
        <f t="shared" si="7"/>
        <v>0</v>
      </c>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
      <c r="B497" s="3"/>
      <c r="C497" s="3"/>
      <c r="D497" s="3"/>
      <c r="E497" s="3"/>
      <c r="F497" s="3"/>
      <c r="G497" s="3"/>
      <c r="H497" s="3"/>
      <c r="I497" s="3"/>
      <c r="J497" s="3"/>
      <c r="K497" s="3"/>
      <c r="L497" s="3"/>
      <c r="M497" s="3"/>
      <c r="N497" s="3"/>
      <c r="O497" s="3"/>
      <c r="P497" s="3"/>
      <c r="Q497" s="3"/>
      <c r="R497" s="3"/>
      <c r="S497" s="120"/>
      <c r="T497" s="3">
        <f t="shared" si="7"/>
        <v>0</v>
      </c>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
      <c r="B498" s="3"/>
      <c r="C498" s="3"/>
      <c r="D498" s="3"/>
      <c r="E498" s="3"/>
      <c r="F498" s="3"/>
      <c r="G498" s="3"/>
      <c r="H498" s="3"/>
      <c r="I498" s="3"/>
      <c r="J498" s="3"/>
      <c r="K498" s="3"/>
      <c r="L498" s="3"/>
      <c r="M498" s="3"/>
      <c r="N498" s="3"/>
      <c r="O498" s="3"/>
      <c r="P498" s="3"/>
      <c r="Q498" s="3"/>
      <c r="R498" s="3"/>
      <c r="S498" s="120"/>
      <c r="T498" s="3">
        <f t="shared" si="7"/>
        <v>0</v>
      </c>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
      <c r="B499" s="3"/>
      <c r="C499" s="3"/>
      <c r="D499" s="3"/>
      <c r="E499" s="3"/>
      <c r="F499" s="3"/>
      <c r="G499" s="3"/>
      <c r="H499" s="3"/>
      <c r="I499" s="3"/>
      <c r="J499" s="3"/>
      <c r="K499" s="3"/>
      <c r="L499" s="3"/>
      <c r="M499" s="3"/>
      <c r="N499" s="3"/>
      <c r="O499" s="3"/>
      <c r="P499" s="3"/>
      <c r="Q499" s="3"/>
      <c r="R499" s="3"/>
      <c r="S499" s="120"/>
      <c r="T499" s="3">
        <f t="shared" si="7"/>
        <v>0</v>
      </c>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
      <c r="B500" s="3"/>
      <c r="C500" s="3"/>
      <c r="D500" s="3"/>
      <c r="E500" s="3"/>
      <c r="F500" s="3"/>
      <c r="G500" s="3"/>
      <c r="H500" s="3"/>
      <c r="I500" s="3"/>
      <c r="J500" s="3"/>
      <c r="K500" s="3"/>
      <c r="L500" s="3"/>
      <c r="M500" s="3"/>
      <c r="N500" s="3"/>
      <c r="O500" s="3"/>
      <c r="P500" s="3"/>
      <c r="Q500" s="3"/>
      <c r="R500" s="3"/>
      <c r="S500" s="120"/>
      <c r="T500" s="3">
        <f t="shared" si="7"/>
        <v>0</v>
      </c>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
      <c r="B501" s="3"/>
      <c r="C501" s="3"/>
      <c r="D501" s="3"/>
      <c r="E501" s="3"/>
      <c r="F501" s="3"/>
      <c r="G501" s="3"/>
      <c r="H501" s="3"/>
      <c r="I501" s="3"/>
      <c r="J501" s="3"/>
      <c r="K501" s="3"/>
      <c r="L501" s="3"/>
      <c r="M501" s="3"/>
      <c r="N501" s="3"/>
      <c r="O501" s="3"/>
      <c r="P501" s="3"/>
      <c r="Q501" s="3"/>
      <c r="R501" s="3"/>
      <c r="S501" s="120"/>
      <c r="T501" s="3">
        <f t="shared" si="7"/>
        <v>0</v>
      </c>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
      <c r="B502" s="3"/>
      <c r="C502" s="3"/>
      <c r="D502" s="3"/>
      <c r="E502" s="3"/>
      <c r="F502" s="3"/>
      <c r="G502" s="3"/>
      <c r="H502" s="3"/>
      <c r="I502" s="3"/>
      <c r="J502" s="3"/>
      <c r="K502" s="3"/>
      <c r="L502" s="3"/>
      <c r="M502" s="3"/>
      <c r="N502" s="3"/>
      <c r="O502" s="3"/>
      <c r="P502" s="3"/>
      <c r="Q502" s="3"/>
      <c r="R502" s="3"/>
      <c r="S502" s="120"/>
      <c r="T502" s="3">
        <f t="shared" si="7"/>
        <v>0</v>
      </c>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
      <c r="B503" s="3"/>
      <c r="C503" s="3"/>
      <c r="D503" s="3"/>
      <c r="E503" s="3"/>
      <c r="F503" s="3"/>
      <c r="G503" s="3"/>
      <c r="H503" s="3"/>
      <c r="I503" s="3"/>
      <c r="J503" s="3"/>
      <c r="K503" s="3"/>
      <c r="L503" s="3"/>
      <c r="M503" s="3"/>
      <c r="N503" s="3"/>
      <c r="O503" s="3"/>
      <c r="P503" s="3"/>
      <c r="Q503" s="3"/>
      <c r="R503" s="3"/>
      <c r="S503" s="120"/>
      <c r="T503" s="3">
        <f t="shared" si="7"/>
        <v>0</v>
      </c>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
      <c r="B504" s="3"/>
      <c r="C504" s="3"/>
      <c r="D504" s="3"/>
      <c r="E504" s="3"/>
      <c r="F504" s="3"/>
      <c r="G504" s="3"/>
      <c r="H504" s="3"/>
      <c r="I504" s="3"/>
      <c r="J504" s="3"/>
      <c r="K504" s="3"/>
      <c r="L504" s="3"/>
      <c r="M504" s="3"/>
      <c r="N504" s="3"/>
      <c r="O504" s="3"/>
      <c r="P504" s="3"/>
      <c r="Q504" s="3"/>
      <c r="R504" s="3"/>
      <c r="S504" s="120"/>
      <c r="T504" s="3">
        <f t="shared" si="7"/>
        <v>0</v>
      </c>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row>
    <row r="505" spans="1:53" x14ac:dyDescent="0.3">
      <c r="A505" s="3"/>
      <c r="B505" s="3"/>
      <c r="C505" s="3"/>
      <c r="D505" s="3"/>
      <c r="E505" s="3"/>
      <c r="F505" s="3"/>
      <c r="G505" s="3"/>
      <c r="H505" s="3"/>
      <c r="I505" s="3"/>
      <c r="J505" s="3"/>
      <c r="K505" s="3"/>
      <c r="L505" s="3"/>
      <c r="M505" s="3"/>
      <c r="N505" s="3"/>
      <c r="O505" s="3"/>
      <c r="P505" s="3"/>
      <c r="Q505" s="3"/>
      <c r="R505" s="3"/>
      <c r="S505" s="120"/>
      <c r="T505" s="3">
        <f t="shared" si="7"/>
        <v>0</v>
      </c>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row>
    <row r="506" spans="1:53" x14ac:dyDescent="0.3">
      <c r="A506" s="3"/>
      <c r="B506" s="3"/>
      <c r="C506" s="3"/>
      <c r="D506" s="3"/>
      <c r="E506" s="3"/>
      <c r="F506" s="3"/>
      <c r="G506" s="3"/>
      <c r="H506" s="3"/>
      <c r="I506" s="3"/>
      <c r="J506" s="3"/>
      <c r="K506" s="3"/>
      <c r="L506" s="3"/>
      <c r="M506" s="3"/>
      <c r="N506" s="3"/>
      <c r="O506" s="3"/>
      <c r="P506" s="3"/>
      <c r="Q506" s="3"/>
      <c r="R506" s="3"/>
      <c r="S506" s="120"/>
      <c r="T506" s="3">
        <f t="shared" si="7"/>
        <v>0</v>
      </c>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row>
    <row r="507" spans="1:53" x14ac:dyDescent="0.3">
      <c r="A507" s="3"/>
      <c r="B507" s="3"/>
      <c r="C507" s="3"/>
      <c r="D507" s="3"/>
      <c r="E507" s="3"/>
      <c r="F507" s="3"/>
      <c r="G507" s="3"/>
      <c r="H507" s="3"/>
      <c r="I507" s="3"/>
      <c r="J507" s="3"/>
      <c r="K507" s="3"/>
      <c r="L507" s="3"/>
      <c r="M507" s="3"/>
      <c r="N507" s="3"/>
      <c r="O507" s="3"/>
      <c r="P507" s="3"/>
      <c r="Q507" s="3"/>
      <c r="R507" s="3"/>
      <c r="S507" s="120"/>
      <c r="T507" s="3">
        <f t="shared" si="7"/>
        <v>0</v>
      </c>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row>
    <row r="508" spans="1:53" x14ac:dyDescent="0.3">
      <c r="A508" s="3"/>
      <c r="B508" s="3"/>
      <c r="C508" s="3"/>
      <c r="D508" s="3"/>
      <c r="E508" s="3"/>
      <c r="F508" s="3"/>
      <c r="G508" s="3"/>
      <c r="H508" s="3"/>
      <c r="I508" s="3"/>
      <c r="J508" s="3"/>
      <c r="K508" s="3"/>
      <c r="L508" s="3"/>
      <c r="M508" s="3"/>
      <c r="N508" s="3"/>
      <c r="O508" s="3"/>
      <c r="P508" s="3"/>
      <c r="Q508" s="3"/>
      <c r="R508" s="3"/>
      <c r="S508" s="120"/>
      <c r="T508" s="3">
        <f t="shared" si="7"/>
        <v>0</v>
      </c>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row>
    <row r="509" spans="1:53" x14ac:dyDescent="0.3">
      <c r="A509" s="3"/>
      <c r="B509" s="3"/>
      <c r="C509" s="3"/>
      <c r="D509" s="3"/>
      <c r="E509" s="3"/>
      <c r="F509" s="3"/>
      <c r="G509" s="3"/>
      <c r="H509" s="3"/>
      <c r="I509" s="3"/>
      <c r="J509" s="3"/>
      <c r="K509" s="3"/>
      <c r="L509" s="3"/>
      <c r="M509" s="3"/>
      <c r="N509" s="3"/>
      <c r="O509" s="3"/>
      <c r="P509" s="3"/>
      <c r="Q509" s="3"/>
      <c r="R509" s="3"/>
      <c r="S509" s="120"/>
      <c r="T509" s="3">
        <f t="shared" si="7"/>
        <v>0</v>
      </c>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row>
    <row r="510" spans="1:53" x14ac:dyDescent="0.3">
      <c r="A510" s="3"/>
      <c r="B510" s="3"/>
      <c r="C510" s="3"/>
      <c r="D510" s="3"/>
      <c r="E510" s="3"/>
      <c r="F510" s="3"/>
      <c r="G510" s="3"/>
      <c r="H510" s="3"/>
      <c r="I510" s="3"/>
      <c r="J510" s="3"/>
      <c r="K510" s="3"/>
      <c r="L510" s="3"/>
      <c r="M510" s="3"/>
      <c r="N510" s="3"/>
      <c r="O510" s="3"/>
      <c r="P510" s="3"/>
      <c r="Q510" s="3"/>
      <c r="R510" s="3"/>
      <c r="S510" s="120"/>
      <c r="T510" s="3">
        <f t="shared" si="7"/>
        <v>0</v>
      </c>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row>
    <row r="511" spans="1:53" x14ac:dyDescent="0.3">
      <c r="A511" s="3"/>
      <c r="B511" s="3"/>
      <c r="C511" s="3"/>
      <c r="D511" s="3"/>
      <c r="E511" s="3"/>
      <c r="F511" s="3"/>
      <c r="G511" s="3"/>
      <c r="H511" s="3"/>
      <c r="I511" s="3"/>
      <c r="J511" s="3"/>
      <c r="K511" s="3"/>
      <c r="L511" s="3"/>
      <c r="M511" s="3"/>
      <c r="N511" s="3"/>
      <c r="O511" s="3"/>
      <c r="P511" s="3"/>
      <c r="Q511" s="3"/>
      <c r="R511" s="3"/>
      <c r="S511" s="120"/>
      <c r="T511" s="3">
        <f t="shared" si="7"/>
        <v>0</v>
      </c>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row>
    <row r="512" spans="1:53" x14ac:dyDescent="0.3">
      <c r="A512" s="3"/>
      <c r="B512" s="3"/>
      <c r="C512" s="3"/>
      <c r="D512" s="3"/>
      <c r="E512" s="3"/>
      <c r="F512" s="3"/>
      <c r="G512" s="3"/>
      <c r="H512" s="3"/>
      <c r="I512" s="3"/>
      <c r="J512" s="3"/>
      <c r="K512" s="3"/>
      <c r="L512" s="3"/>
      <c r="M512" s="3"/>
      <c r="N512" s="3"/>
      <c r="O512" s="3"/>
      <c r="P512" s="3"/>
      <c r="Q512" s="3"/>
      <c r="R512" s="3"/>
      <c r="S512" s="120"/>
      <c r="T512" s="3">
        <f t="shared" si="7"/>
        <v>0</v>
      </c>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row>
    <row r="513" spans="1:53" x14ac:dyDescent="0.3">
      <c r="A513" s="3"/>
      <c r="B513" s="3"/>
      <c r="C513" s="3"/>
      <c r="D513" s="3"/>
      <c r="E513" s="3"/>
      <c r="F513" s="3"/>
      <c r="G513" s="3"/>
      <c r="H513" s="3"/>
      <c r="I513" s="3"/>
      <c r="J513" s="3"/>
      <c r="K513" s="3"/>
      <c r="L513" s="3"/>
      <c r="M513" s="3"/>
      <c r="N513" s="3"/>
      <c r="O513" s="3"/>
      <c r="P513" s="3"/>
      <c r="Q513" s="3"/>
      <c r="R513" s="3"/>
      <c r="S513" s="120"/>
      <c r="T513" s="3">
        <f t="shared" si="7"/>
        <v>0</v>
      </c>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row>
    <row r="514" spans="1:53" x14ac:dyDescent="0.3">
      <c r="A514" s="3"/>
      <c r="B514" s="3"/>
      <c r="C514" s="3"/>
      <c r="D514" s="3"/>
      <c r="E514" s="3"/>
      <c r="F514" s="3"/>
      <c r="G514" s="3"/>
      <c r="H514" s="3"/>
      <c r="I514" s="3"/>
      <c r="J514" s="3"/>
      <c r="K514" s="3"/>
      <c r="L514" s="3"/>
      <c r="M514" s="3"/>
      <c r="N514" s="3"/>
      <c r="O514" s="3"/>
      <c r="P514" s="3"/>
      <c r="Q514" s="3"/>
      <c r="R514" s="3"/>
      <c r="S514" s="120"/>
      <c r="T514" s="3">
        <f t="shared" si="7"/>
        <v>0</v>
      </c>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row>
    <row r="515" spans="1:53" x14ac:dyDescent="0.3">
      <c r="A515" s="3"/>
      <c r="B515" s="3"/>
      <c r="C515" s="3"/>
      <c r="D515" s="3"/>
      <c r="E515" s="3"/>
      <c r="F515" s="3"/>
      <c r="G515" s="3"/>
      <c r="H515" s="3"/>
      <c r="I515" s="3"/>
      <c r="J515" s="3"/>
      <c r="K515" s="3"/>
      <c r="L515" s="3"/>
      <c r="M515" s="3"/>
      <c r="N515" s="3"/>
      <c r="O515" s="3"/>
      <c r="P515" s="3"/>
      <c r="Q515" s="3"/>
      <c r="R515" s="3"/>
      <c r="S515" s="120"/>
      <c r="T515" s="3">
        <f t="shared" ref="T515:T578" si="8">A515</f>
        <v>0</v>
      </c>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row>
    <row r="516" spans="1:53" x14ac:dyDescent="0.3">
      <c r="A516" s="3"/>
      <c r="B516" s="3"/>
      <c r="C516" s="3"/>
      <c r="D516" s="3"/>
      <c r="E516" s="3"/>
      <c r="F516" s="3"/>
      <c r="G516" s="3"/>
      <c r="H516" s="3"/>
      <c r="I516" s="3"/>
      <c r="J516" s="3"/>
      <c r="K516" s="3"/>
      <c r="L516" s="3"/>
      <c r="M516" s="3"/>
      <c r="N516" s="3"/>
      <c r="O516" s="3"/>
      <c r="P516" s="3"/>
      <c r="Q516" s="3"/>
      <c r="R516" s="3"/>
      <c r="S516" s="120"/>
      <c r="T516" s="3">
        <f t="shared" si="8"/>
        <v>0</v>
      </c>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row>
    <row r="517" spans="1:53" x14ac:dyDescent="0.3">
      <c r="A517" s="3"/>
      <c r="B517" s="3"/>
      <c r="C517" s="3"/>
      <c r="D517" s="3"/>
      <c r="E517" s="3"/>
      <c r="F517" s="3"/>
      <c r="G517" s="3"/>
      <c r="H517" s="3"/>
      <c r="I517" s="3"/>
      <c r="J517" s="3"/>
      <c r="K517" s="3"/>
      <c r="L517" s="3"/>
      <c r="M517" s="3"/>
      <c r="N517" s="3"/>
      <c r="O517" s="3"/>
      <c r="P517" s="3"/>
      <c r="Q517" s="3"/>
      <c r="R517" s="3"/>
      <c r="S517" s="120"/>
      <c r="T517" s="3">
        <f t="shared" si="8"/>
        <v>0</v>
      </c>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row>
    <row r="518" spans="1:53" x14ac:dyDescent="0.3">
      <c r="A518" s="3"/>
      <c r="B518" s="3"/>
      <c r="C518" s="3"/>
      <c r="D518" s="3"/>
      <c r="E518" s="3"/>
      <c r="F518" s="3"/>
      <c r="G518" s="3"/>
      <c r="H518" s="3"/>
      <c r="I518" s="3"/>
      <c r="J518" s="3"/>
      <c r="K518" s="3"/>
      <c r="L518" s="3"/>
      <c r="M518" s="3"/>
      <c r="N518" s="3"/>
      <c r="O518" s="3"/>
      <c r="P518" s="3"/>
      <c r="Q518" s="3"/>
      <c r="R518" s="3"/>
      <c r="S518" s="120"/>
      <c r="T518" s="3">
        <f t="shared" si="8"/>
        <v>0</v>
      </c>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row>
    <row r="519" spans="1:53" x14ac:dyDescent="0.3">
      <c r="A519" s="3"/>
      <c r="B519" s="3"/>
      <c r="C519" s="3"/>
      <c r="D519" s="3"/>
      <c r="E519" s="3"/>
      <c r="F519" s="3"/>
      <c r="G519" s="3"/>
      <c r="H519" s="3"/>
      <c r="I519" s="3"/>
      <c r="J519" s="3"/>
      <c r="K519" s="3"/>
      <c r="L519" s="3"/>
      <c r="M519" s="3"/>
      <c r="N519" s="3"/>
      <c r="O519" s="3"/>
      <c r="P519" s="3"/>
      <c r="Q519" s="3"/>
      <c r="R519" s="3"/>
      <c r="S519" s="120"/>
      <c r="T519" s="3">
        <f t="shared" si="8"/>
        <v>0</v>
      </c>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row>
    <row r="520" spans="1:53" x14ac:dyDescent="0.3">
      <c r="A520" s="3"/>
      <c r="B520" s="3"/>
      <c r="C520" s="3"/>
      <c r="D520" s="3"/>
      <c r="E520" s="3"/>
      <c r="F520" s="3"/>
      <c r="G520" s="3"/>
      <c r="H520" s="3"/>
      <c r="I520" s="3"/>
      <c r="J520" s="3"/>
      <c r="K520" s="3"/>
      <c r="L520" s="3"/>
      <c r="M520" s="3"/>
      <c r="N520" s="3"/>
      <c r="O520" s="3"/>
      <c r="P520" s="3"/>
      <c r="Q520" s="3"/>
      <c r="R520" s="3"/>
      <c r="S520" s="120"/>
      <c r="T520" s="3">
        <f t="shared" si="8"/>
        <v>0</v>
      </c>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row>
    <row r="521" spans="1:53" x14ac:dyDescent="0.3">
      <c r="A521" s="3"/>
      <c r="B521" s="3"/>
      <c r="C521" s="3"/>
      <c r="D521" s="3"/>
      <c r="E521" s="3"/>
      <c r="F521" s="3"/>
      <c r="G521" s="3"/>
      <c r="H521" s="3"/>
      <c r="I521" s="3"/>
      <c r="J521" s="3"/>
      <c r="K521" s="3"/>
      <c r="L521" s="3"/>
      <c r="M521" s="3"/>
      <c r="N521" s="3"/>
      <c r="O521" s="3"/>
      <c r="P521" s="3"/>
      <c r="Q521" s="3"/>
      <c r="R521" s="3"/>
      <c r="S521" s="120"/>
      <c r="T521" s="3">
        <f t="shared" si="8"/>
        <v>0</v>
      </c>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row>
    <row r="522" spans="1:53" x14ac:dyDescent="0.3">
      <c r="A522" s="3"/>
      <c r="B522" s="3"/>
      <c r="C522" s="3"/>
      <c r="D522" s="3"/>
      <c r="E522" s="3"/>
      <c r="F522" s="3"/>
      <c r="G522" s="3"/>
      <c r="H522" s="3"/>
      <c r="I522" s="3"/>
      <c r="J522" s="3"/>
      <c r="K522" s="3"/>
      <c r="L522" s="3"/>
      <c r="M522" s="3"/>
      <c r="N522" s="3"/>
      <c r="O522" s="3"/>
      <c r="P522" s="3"/>
      <c r="Q522" s="3"/>
      <c r="R522" s="3"/>
      <c r="S522" s="120"/>
      <c r="T522" s="3">
        <f t="shared" si="8"/>
        <v>0</v>
      </c>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row>
    <row r="523" spans="1:53" x14ac:dyDescent="0.3">
      <c r="A523" s="3"/>
      <c r="B523" s="3"/>
      <c r="C523" s="3"/>
      <c r="D523" s="3"/>
      <c r="E523" s="3"/>
      <c r="F523" s="3"/>
      <c r="G523" s="3"/>
      <c r="H523" s="3"/>
      <c r="I523" s="3"/>
      <c r="J523" s="3"/>
      <c r="K523" s="3"/>
      <c r="L523" s="3"/>
      <c r="M523" s="3"/>
      <c r="N523" s="3"/>
      <c r="O523" s="3"/>
      <c r="P523" s="3"/>
      <c r="Q523" s="3"/>
      <c r="R523" s="3"/>
      <c r="S523" s="120"/>
      <c r="T523" s="3">
        <f t="shared" si="8"/>
        <v>0</v>
      </c>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row>
    <row r="524" spans="1:53" x14ac:dyDescent="0.3">
      <c r="A524" s="3"/>
      <c r="B524" s="3"/>
      <c r="C524" s="3"/>
      <c r="D524" s="3"/>
      <c r="E524" s="3"/>
      <c r="F524" s="3"/>
      <c r="G524" s="3"/>
      <c r="H524" s="3"/>
      <c r="I524" s="3"/>
      <c r="J524" s="3"/>
      <c r="K524" s="3"/>
      <c r="L524" s="3"/>
      <c r="M524" s="3"/>
      <c r="N524" s="3"/>
      <c r="O524" s="3"/>
      <c r="P524" s="3"/>
      <c r="Q524" s="3"/>
      <c r="R524" s="3"/>
      <c r="S524" s="120"/>
      <c r="T524" s="3">
        <f t="shared" si="8"/>
        <v>0</v>
      </c>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row>
    <row r="525" spans="1:53" x14ac:dyDescent="0.3">
      <c r="A525" s="3"/>
      <c r="B525" s="3"/>
      <c r="C525" s="3"/>
      <c r="D525" s="3"/>
      <c r="E525" s="3"/>
      <c r="F525" s="3"/>
      <c r="G525" s="3"/>
      <c r="H525" s="3"/>
      <c r="I525" s="3"/>
      <c r="J525" s="3"/>
      <c r="K525" s="3"/>
      <c r="L525" s="3"/>
      <c r="M525" s="3"/>
      <c r="N525" s="3"/>
      <c r="O525" s="3"/>
      <c r="P525" s="3"/>
      <c r="Q525" s="3"/>
      <c r="R525" s="3"/>
      <c r="S525" s="120"/>
      <c r="T525" s="3">
        <f t="shared" si="8"/>
        <v>0</v>
      </c>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row>
    <row r="526" spans="1:53" x14ac:dyDescent="0.3">
      <c r="A526" s="3"/>
      <c r="B526" s="3"/>
      <c r="C526" s="3"/>
      <c r="D526" s="3"/>
      <c r="E526" s="3"/>
      <c r="F526" s="3"/>
      <c r="G526" s="3"/>
      <c r="H526" s="3"/>
      <c r="I526" s="3"/>
      <c r="J526" s="3"/>
      <c r="K526" s="3"/>
      <c r="L526" s="3"/>
      <c r="M526" s="3"/>
      <c r="N526" s="3"/>
      <c r="O526" s="3"/>
      <c r="P526" s="3"/>
      <c r="Q526" s="3"/>
      <c r="R526" s="3"/>
      <c r="S526" s="120"/>
      <c r="T526" s="3">
        <f t="shared" si="8"/>
        <v>0</v>
      </c>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row>
    <row r="527" spans="1:53" x14ac:dyDescent="0.3">
      <c r="A527" s="3"/>
      <c r="B527" s="3"/>
      <c r="C527" s="3"/>
      <c r="D527" s="3"/>
      <c r="E527" s="3"/>
      <c r="F527" s="3"/>
      <c r="G527" s="3"/>
      <c r="H527" s="3"/>
      <c r="I527" s="3"/>
      <c r="J527" s="3"/>
      <c r="K527" s="3"/>
      <c r="L527" s="3"/>
      <c r="M527" s="3"/>
      <c r="N527" s="3"/>
      <c r="O527" s="3"/>
      <c r="P527" s="3"/>
      <c r="Q527" s="3"/>
      <c r="R527" s="3"/>
      <c r="S527" s="120"/>
      <c r="T527" s="3">
        <f t="shared" si="8"/>
        <v>0</v>
      </c>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row>
    <row r="528" spans="1:53" x14ac:dyDescent="0.3">
      <c r="A528" s="3"/>
      <c r="B528" s="3"/>
      <c r="C528" s="3"/>
      <c r="D528" s="3"/>
      <c r="E528" s="3"/>
      <c r="F528" s="3"/>
      <c r="G528" s="3"/>
      <c r="H528" s="3"/>
      <c r="I528" s="3"/>
      <c r="J528" s="3"/>
      <c r="K528" s="3"/>
      <c r="L528" s="3"/>
      <c r="M528" s="3"/>
      <c r="N528" s="3"/>
      <c r="O528" s="3"/>
      <c r="P528" s="3"/>
      <c r="Q528" s="3"/>
      <c r="R528" s="3"/>
      <c r="S528" s="120"/>
      <c r="T528" s="3">
        <f t="shared" si="8"/>
        <v>0</v>
      </c>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row>
    <row r="529" spans="1:53" x14ac:dyDescent="0.3">
      <c r="A529" s="3"/>
      <c r="B529" s="3"/>
      <c r="C529" s="3"/>
      <c r="D529" s="3"/>
      <c r="E529" s="3"/>
      <c r="F529" s="3"/>
      <c r="G529" s="3"/>
      <c r="H529" s="3"/>
      <c r="I529" s="3"/>
      <c r="J529" s="3"/>
      <c r="K529" s="3"/>
      <c r="L529" s="3"/>
      <c r="M529" s="3"/>
      <c r="N529" s="3"/>
      <c r="O529" s="3"/>
      <c r="P529" s="3"/>
      <c r="Q529" s="3"/>
      <c r="R529" s="3"/>
      <c r="S529" s="120"/>
      <c r="T529" s="3">
        <f t="shared" si="8"/>
        <v>0</v>
      </c>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row>
    <row r="530" spans="1:53" x14ac:dyDescent="0.3">
      <c r="A530" s="3"/>
      <c r="B530" s="3"/>
      <c r="C530" s="3"/>
      <c r="D530" s="3"/>
      <c r="E530" s="3"/>
      <c r="F530" s="3"/>
      <c r="G530" s="3"/>
      <c r="H530" s="3"/>
      <c r="I530" s="3"/>
      <c r="J530" s="3"/>
      <c r="K530" s="3"/>
      <c r="L530" s="3"/>
      <c r="M530" s="3"/>
      <c r="N530" s="3"/>
      <c r="O530" s="3"/>
      <c r="P530" s="3"/>
      <c r="Q530" s="3"/>
      <c r="R530" s="3"/>
      <c r="S530" s="120"/>
      <c r="T530" s="3">
        <f t="shared" si="8"/>
        <v>0</v>
      </c>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row>
    <row r="531" spans="1:53" x14ac:dyDescent="0.3">
      <c r="A531" s="3"/>
      <c r="B531" s="3"/>
      <c r="C531" s="3"/>
      <c r="D531" s="3"/>
      <c r="E531" s="3"/>
      <c r="F531" s="3"/>
      <c r="G531" s="3"/>
      <c r="H531" s="3"/>
      <c r="I531" s="3"/>
      <c r="J531" s="3"/>
      <c r="K531" s="3"/>
      <c r="L531" s="3"/>
      <c r="M531" s="3"/>
      <c r="N531" s="3"/>
      <c r="O531" s="3"/>
      <c r="P531" s="3"/>
      <c r="Q531" s="3"/>
      <c r="R531" s="3"/>
      <c r="S531" s="120"/>
      <c r="T531" s="3">
        <f t="shared" si="8"/>
        <v>0</v>
      </c>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row>
    <row r="532" spans="1:53" x14ac:dyDescent="0.3">
      <c r="A532" s="3"/>
      <c r="B532" s="3"/>
      <c r="C532" s="3"/>
      <c r="D532" s="3"/>
      <c r="E532" s="3"/>
      <c r="F532" s="3"/>
      <c r="G532" s="3"/>
      <c r="H532" s="3"/>
      <c r="I532" s="3"/>
      <c r="J532" s="3"/>
      <c r="K532" s="3"/>
      <c r="L532" s="3"/>
      <c r="M532" s="3"/>
      <c r="N532" s="3"/>
      <c r="O532" s="3"/>
      <c r="P532" s="3"/>
      <c r="Q532" s="3"/>
      <c r="R532" s="3"/>
      <c r="S532" s="120"/>
      <c r="T532" s="3">
        <f t="shared" si="8"/>
        <v>0</v>
      </c>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row>
    <row r="533" spans="1:53" x14ac:dyDescent="0.3">
      <c r="A533" s="3"/>
      <c r="B533" s="3"/>
      <c r="C533" s="3"/>
      <c r="D533" s="3"/>
      <c r="E533" s="3"/>
      <c r="F533" s="3"/>
      <c r="G533" s="3"/>
      <c r="H533" s="3"/>
      <c r="I533" s="3"/>
      <c r="J533" s="3"/>
      <c r="K533" s="3"/>
      <c r="L533" s="3"/>
      <c r="M533" s="3"/>
      <c r="N533" s="3"/>
      <c r="O533" s="3"/>
      <c r="P533" s="3"/>
      <c r="Q533" s="3"/>
      <c r="R533" s="3"/>
      <c r="S533" s="120"/>
      <c r="T533" s="3">
        <f t="shared" si="8"/>
        <v>0</v>
      </c>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row>
    <row r="534" spans="1:53" x14ac:dyDescent="0.3">
      <c r="A534" s="3"/>
      <c r="B534" s="3"/>
      <c r="C534" s="3"/>
      <c r="D534" s="3"/>
      <c r="E534" s="3"/>
      <c r="F534" s="3"/>
      <c r="G534" s="3"/>
      <c r="H534" s="3"/>
      <c r="I534" s="3"/>
      <c r="J534" s="3"/>
      <c r="K534" s="3"/>
      <c r="L534" s="3"/>
      <c r="M534" s="3"/>
      <c r="N534" s="3"/>
      <c r="O534" s="3"/>
      <c r="P534" s="3"/>
      <c r="Q534" s="3"/>
      <c r="R534" s="3"/>
      <c r="S534" s="120"/>
      <c r="T534" s="3">
        <f t="shared" si="8"/>
        <v>0</v>
      </c>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row>
    <row r="535" spans="1:53" x14ac:dyDescent="0.3">
      <c r="A535" s="3"/>
      <c r="B535" s="3"/>
      <c r="C535" s="3"/>
      <c r="D535" s="3"/>
      <c r="E535" s="3"/>
      <c r="F535" s="3"/>
      <c r="G535" s="3"/>
      <c r="H535" s="3"/>
      <c r="I535" s="3"/>
      <c r="J535" s="3"/>
      <c r="K535" s="3"/>
      <c r="L535" s="3"/>
      <c r="M535" s="3"/>
      <c r="N535" s="3"/>
      <c r="O535" s="3"/>
      <c r="P535" s="3"/>
      <c r="Q535" s="3"/>
      <c r="R535" s="3"/>
      <c r="S535" s="120"/>
      <c r="T535" s="3">
        <f t="shared" si="8"/>
        <v>0</v>
      </c>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row>
    <row r="536" spans="1:53" x14ac:dyDescent="0.3">
      <c r="A536" s="3"/>
      <c r="B536" s="3"/>
      <c r="C536" s="3"/>
      <c r="D536" s="3"/>
      <c r="E536" s="3"/>
      <c r="F536" s="3"/>
      <c r="G536" s="3"/>
      <c r="H536" s="3"/>
      <c r="I536" s="3"/>
      <c r="J536" s="3"/>
      <c r="K536" s="3"/>
      <c r="L536" s="3"/>
      <c r="M536" s="3"/>
      <c r="N536" s="3"/>
      <c r="O536" s="3"/>
      <c r="P536" s="3"/>
      <c r="Q536" s="3"/>
      <c r="R536" s="3"/>
      <c r="S536" s="120"/>
      <c r="T536" s="3">
        <f t="shared" si="8"/>
        <v>0</v>
      </c>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row>
    <row r="537" spans="1:53" x14ac:dyDescent="0.3">
      <c r="A537" s="3"/>
      <c r="B537" s="3"/>
      <c r="C537" s="3"/>
      <c r="D537" s="3"/>
      <c r="E537" s="3"/>
      <c r="F537" s="3"/>
      <c r="G537" s="3"/>
      <c r="H537" s="3"/>
      <c r="I537" s="3"/>
      <c r="J537" s="3"/>
      <c r="K537" s="3"/>
      <c r="L537" s="3"/>
      <c r="M537" s="3"/>
      <c r="N537" s="3"/>
      <c r="O537" s="3"/>
      <c r="P537" s="3"/>
      <c r="Q537" s="3"/>
      <c r="R537" s="3"/>
      <c r="S537" s="120"/>
      <c r="T537" s="3">
        <f t="shared" si="8"/>
        <v>0</v>
      </c>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row>
    <row r="538" spans="1:53" x14ac:dyDescent="0.3">
      <c r="A538" s="3"/>
      <c r="B538" s="3"/>
      <c r="C538" s="3"/>
      <c r="D538" s="3"/>
      <c r="E538" s="3"/>
      <c r="F538" s="3"/>
      <c r="G538" s="3"/>
      <c r="H538" s="3"/>
      <c r="I538" s="3"/>
      <c r="J538" s="3"/>
      <c r="K538" s="3"/>
      <c r="L538" s="3"/>
      <c r="M538" s="3"/>
      <c r="N538" s="3"/>
      <c r="O538" s="3"/>
      <c r="P538" s="3"/>
      <c r="Q538" s="3"/>
      <c r="R538" s="3"/>
      <c r="S538" s="120"/>
      <c r="T538" s="3">
        <f t="shared" si="8"/>
        <v>0</v>
      </c>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row>
    <row r="539" spans="1:53" x14ac:dyDescent="0.3">
      <c r="A539" s="3"/>
      <c r="B539" s="3"/>
      <c r="C539" s="3"/>
      <c r="D539" s="3"/>
      <c r="E539" s="3"/>
      <c r="F539" s="3"/>
      <c r="G539" s="3"/>
      <c r="H539" s="3"/>
      <c r="I539" s="3"/>
      <c r="J539" s="3"/>
      <c r="K539" s="3"/>
      <c r="L539" s="3"/>
      <c r="M539" s="3"/>
      <c r="N539" s="3"/>
      <c r="O539" s="3"/>
      <c r="P539" s="3"/>
      <c r="Q539" s="3"/>
      <c r="R539" s="3"/>
      <c r="S539" s="120"/>
      <c r="T539" s="3">
        <f t="shared" si="8"/>
        <v>0</v>
      </c>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row>
    <row r="540" spans="1:53" x14ac:dyDescent="0.3">
      <c r="A540" s="3"/>
      <c r="B540" s="3"/>
      <c r="C540" s="3"/>
      <c r="D540" s="3"/>
      <c r="E540" s="3"/>
      <c r="F540" s="3"/>
      <c r="G540" s="3"/>
      <c r="H540" s="3"/>
      <c r="I540" s="3"/>
      <c r="J540" s="3"/>
      <c r="K540" s="3"/>
      <c r="L540" s="3"/>
      <c r="M540" s="3"/>
      <c r="N540" s="3"/>
      <c r="O540" s="3"/>
      <c r="P540" s="3"/>
      <c r="Q540" s="3"/>
      <c r="R540" s="3"/>
      <c r="S540" s="120"/>
      <c r="T540" s="3">
        <f t="shared" si="8"/>
        <v>0</v>
      </c>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row>
    <row r="541" spans="1:53" x14ac:dyDescent="0.3">
      <c r="A541" s="3"/>
      <c r="B541" s="3"/>
      <c r="C541" s="3"/>
      <c r="D541" s="3"/>
      <c r="E541" s="3"/>
      <c r="F541" s="3"/>
      <c r="G541" s="3"/>
      <c r="H541" s="3"/>
      <c r="I541" s="3"/>
      <c r="J541" s="3"/>
      <c r="K541" s="3"/>
      <c r="L541" s="3"/>
      <c r="M541" s="3"/>
      <c r="N541" s="3"/>
      <c r="O541" s="3"/>
      <c r="P541" s="3"/>
      <c r="Q541" s="3"/>
      <c r="R541" s="3"/>
      <c r="S541" s="120"/>
      <c r="T541" s="3">
        <f t="shared" si="8"/>
        <v>0</v>
      </c>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row>
    <row r="542" spans="1:53" x14ac:dyDescent="0.3">
      <c r="A542" s="3"/>
      <c r="B542" s="3"/>
      <c r="C542" s="3"/>
      <c r="D542" s="3"/>
      <c r="E542" s="3"/>
      <c r="F542" s="3"/>
      <c r="G542" s="3"/>
      <c r="H542" s="3"/>
      <c r="I542" s="3"/>
      <c r="J542" s="3"/>
      <c r="K542" s="3"/>
      <c r="L542" s="3"/>
      <c r="M542" s="3"/>
      <c r="N542" s="3"/>
      <c r="O542" s="3"/>
      <c r="P542" s="3"/>
      <c r="Q542" s="3"/>
      <c r="R542" s="3"/>
      <c r="S542" s="120"/>
      <c r="T542" s="3">
        <f t="shared" si="8"/>
        <v>0</v>
      </c>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
      <c r="B543" s="3"/>
      <c r="C543" s="3"/>
      <c r="D543" s="3"/>
      <c r="E543" s="3"/>
      <c r="F543" s="3"/>
      <c r="G543" s="3"/>
      <c r="H543" s="3"/>
      <c r="I543" s="3"/>
      <c r="J543" s="3"/>
      <c r="K543" s="3"/>
      <c r="L543" s="3"/>
      <c r="M543" s="3"/>
      <c r="N543" s="3"/>
      <c r="O543" s="3"/>
      <c r="P543" s="3"/>
      <c r="Q543" s="3"/>
      <c r="R543" s="3"/>
      <c r="S543" s="120"/>
      <c r="T543" s="3">
        <f t="shared" si="8"/>
        <v>0</v>
      </c>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
      <c r="B544" s="3"/>
      <c r="C544" s="3"/>
      <c r="D544" s="3"/>
      <c r="E544" s="3"/>
      <c r="F544" s="3"/>
      <c r="G544" s="3"/>
      <c r="H544" s="3"/>
      <c r="I544" s="3"/>
      <c r="J544" s="3"/>
      <c r="K544" s="3"/>
      <c r="L544" s="3"/>
      <c r="M544" s="3"/>
      <c r="N544" s="3"/>
      <c r="O544" s="3"/>
      <c r="P544" s="3"/>
      <c r="Q544" s="3"/>
      <c r="R544" s="3"/>
      <c r="S544" s="120"/>
      <c r="T544" s="3">
        <f t="shared" si="8"/>
        <v>0</v>
      </c>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
      <c r="B545" s="3"/>
      <c r="C545" s="3"/>
      <c r="D545" s="3"/>
      <c r="E545" s="3"/>
      <c r="F545" s="3"/>
      <c r="G545" s="3"/>
      <c r="H545" s="3"/>
      <c r="I545" s="3"/>
      <c r="J545" s="3"/>
      <c r="K545" s="3"/>
      <c r="L545" s="3"/>
      <c r="M545" s="3"/>
      <c r="N545" s="3"/>
      <c r="O545" s="3"/>
      <c r="P545" s="3"/>
      <c r="Q545" s="3"/>
      <c r="R545" s="3"/>
      <c r="S545" s="120"/>
      <c r="T545" s="3">
        <f t="shared" si="8"/>
        <v>0</v>
      </c>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
      <c r="B546" s="3"/>
      <c r="C546" s="3"/>
      <c r="D546" s="3"/>
      <c r="E546" s="3"/>
      <c r="F546" s="3"/>
      <c r="G546" s="3"/>
      <c r="H546" s="3"/>
      <c r="I546" s="3"/>
      <c r="J546" s="3"/>
      <c r="K546" s="3"/>
      <c r="L546" s="3"/>
      <c r="M546" s="3"/>
      <c r="N546" s="3"/>
      <c r="O546" s="3"/>
      <c r="P546" s="3"/>
      <c r="Q546" s="3"/>
      <c r="R546" s="3"/>
      <c r="S546" s="120"/>
      <c r="T546" s="3">
        <f t="shared" si="8"/>
        <v>0</v>
      </c>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
      <c r="B547" s="3"/>
      <c r="C547" s="3"/>
      <c r="D547" s="3"/>
      <c r="E547" s="3"/>
      <c r="F547" s="3"/>
      <c r="G547" s="3"/>
      <c r="H547" s="3"/>
      <c r="I547" s="3"/>
      <c r="J547" s="3"/>
      <c r="K547" s="3"/>
      <c r="L547" s="3"/>
      <c r="M547" s="3"/>
      <c r="N547" s="3"/>
      <c r="O547" s="3"/>
      <c r="P547" s="3"/>
      <c r="Q547" s="3"/>
      <c r="R547" s="3"/>
      <c r="S547" s="120"/>
      <c r="T547" s="3">
        <f t="shared" si="8"/>
        <v>0</v>
      </c>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
      <c r="B548" s="3"/>
      <c r="C548" s="3"/>
      <c r="D548" s="3"/>
      <c r="E548" s="3"/>
      <c r="F548" s="3"/>
      <c r="G548" s="3"/>
      <c r="H548" s="3"/>
      <c r="I548" s="3"/>
      <c r="J548" s="3"/>
      <c r="K548" s="3"/>
      <c r="L548" s="3"/>
      <c r="M548" s="3"/>
      <c r="N548" s="3"/>
      <c r="O548" s="3"/>
      <c r="P548" s="3"/>
      <c r="Q548" s="3"/>
      <c r="R548" s="3"/>
      <c r="S548" s="120"/>
      <c r="T548" s="3">
        <f t="shared" si="8"/>
        <v>0</v>
      </c>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
      <c r="B549" s="3"/>
      <c r="C549" s="3"/>
      <c r="D549" s="3"/>
      <c r="E549" s="3"/>
      <c r="F549" s="3"/>
      <c r="G549" s="3"/>
      <c r="H549" s="3"/>
      <c r="I549" s="3"/>
      <c r="J549" s="3"/>
      <c r="K549" s="3"/>
      <c r="L549" s="3"/>
      <c r="M549" s="3"/>
      <c r="N549" s="3"/>
      <c r="O549" s="3"/>
      <c r="P549" s="3"/>
      <c r="Q549" s="3"/>
      <c r="R549" s="3"/>
      <c r="S549" s="120"/>
      <c r="T549" s="3">
        <f t="shared" si="8"/>
        <v>0</v>
      </c>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
      <c r="B550" s="3"/>
      <c r="C550" s="3"/>
      <c r="D550" s="3"/>
      <c r="E550" s="3"/>
      <c r="F550" s="3"/>
      <c r="G550" s="3"/>
      <c r="H550" s="3"/>
      <c r="I550" s="3"/>
      <c r="J550" s="3"/>
      <c r="K550" s="3"/>
      <c r="L550" s="3"/>
      <c r="M550" s="3"/>
      <c r="N550" s="3"/>
      <c r="O550" s="3"/>
      <c r="P550" s="3"/>
      <c r="Q550" s="3"/>
      <c r="R550" s="3"/>
      <c r="S550" s="120"/>
      <c r="T550" s="3">
        <f t="shared" si="8"/>
        <v>0</v>
      </c>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
      <c r="B551" s="3"/>
      <c r="C551" s="3"/>
      <c r="D551" s="3"/>
      <c r="E551" s="3"/>
      <c r="F551" s="3"/>
      <c r="G551" s="3"/>
      <c r="H551" s="3"/>
      <c r="I551" s="3"/>
      <c r="J551" s="3"/>
      <c r="K551" s="3"/>
      <c r="L551" s="3"/>
      <c r="M551" s="3"/>
      <c r="N551" s="3"/>
      <c r="O551" s="3"/>
      <c r="P551" s="3"/>
      <c r="Q551" s="3"/>
      <c r="R551" s="3"/>
      <c r="S551" s="120"/>
      <c r="T551" s="3">
        <f t="shared" si="8"/>
        <v>0</v>
      </c>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
      <c r="B552" s="3"/>
      <c r="C552" s="3"/>
      <c r="D552" s="3"/>
      <c r="E552" s="3"/>
      <c r="F552" s="3"/>
      <c r="G552" s="3"/>
      <c r="H552" s="3"/>
      <c r="I552" s="3"/>
      <c r="J552" s="3"/>
      <c r="K552" s="3"/>
      <c r="L552" s="3"/>
      <c r="M552" s="3"/>
      <c r="N552" s="3"/>
      <c r="O552" s="3"/>
      <c r="P552" s="3"/>
      <c r="Q552" s="3"/>
      <c r="R552" s="3"/>
      <c r="S552" s="120"/>
      <c r="T552" s="3">
        <f t="shared" si="8"/>
        <v>0</v>
      </c>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
      <c r="B553" s="3"/>
      <c r="C553" s="3"/>
      <c r="D553" s="3"/>
      <c r="E553" s="3"/>
      <c r="F553" s="3"/>
      <c r="G553" s="3"/>
      <c r="H553" s="3"/>
      <c r="I553" s="3"/>
      <c r="J553" s="3"/>
      <c r="K553" s="3"/>
      <c r="L553" s="3"/>
      <c r="M553" s="3"/>
      <c r="N553" s="3"/>
      <c r="O553" s="3"/>
      <c r="P553" s="3"/>
      <c r="Q553" s="3"/>
      <c r="R553" s="3"/>
      <c r="S553" s="120"/>
      <c r="T553" s="3">
        <f t="shared" si="8"/>
        <v>0</v>
      </c>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
      <c r="B554" s="3"/>
      <c r="C554" s="3"/>
      <c r="D554" s="3"/>
      <c r="E554" s="3"/>
      <c r="F554" s="3"/>
      <c r="G554" s="3"/>
      <c r="H554" s="3"/>
      <c r="I554" s="3"/>
      <c r="J554" s="3"/>
      <c r="K554" s="3"/>
      <c r="L554" s="3"/>
      <c r="M554" s="3"/>
      <c r="N554" s="3"/>
      <c r="O554" s="3"/>
      <c r="P554" s="3"/>
      <c r="Q554" s="3"/>
      <c r="R554" s="3"/>
      <c r="S554" s="120"/>
      <c r="T554" s="3">
        <f t="shared" si="8"/>
        <v>0</v>
      </c>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
      <c r="B555" s="3"/>
      <c r="C555" s="3"/>
      <c r="D555" s="3"/>
      <c r="E555" s="3"/>
      <c r="F555" s="3"/>
      <c r="G555" s="3"/>
      <c r="H555" s="3"/>
      <c r="I555" s="3"/>
      <c r="J555" s="3"/>
      <c r="K555" s="3"/>
      <c r="L555" s="3"/>
      <c r="M555" s="3"/>
      <c r="N555" s="3"/>
      <c r="O555" s="3"/>
      <c r="P555" s="3"/>
      <c r="Q555" s="3"/>
      <c r="R555" s="3"/>
      <c r="S555" s="120"/>
      <c r="T555" s="3">
        <f t="shared" si="8"/>
        <v>0</v>
      </c>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
      <c r="B556" s="3"/>
      <c r="C556" s="3"/>
      <c r="D556" s="3"/>
      <c r="E556" s="3"/>
      <c r="F556" s="3"/>
      <c r="G556" s="3"/>
      <c r="H556" s="3"/>
      <c r="I556" s="3"/>
      <c r="J556" s="3"/>
      <c r="K556" s="3"/>
      <c r="L556" s="3"/>
      <c r="M556" s="3"/>
      <c r="N556" s="3"/>
      <c r="O556" s="3"/>
      <c r="P556" s="3"/>
      <c r="Q556" s="3"/>
      <c r="R556" s="3"/>
      <c r="S556" s="120"/>
      <c r="T556" s="3">
        <f t="shared" si="8"/>
        <v>0</v>
      </c>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
      <c r="B557" s="3"/>
      <c r="C557" s="3"/>
      <c r="D557" s="3"/>
      <c r="E557" s="3"/>
      <c r="F557" s="3"/>
      <c r="G557" s="3"/>
      <c r="H557" s="3"/>
      <c r="I557" s="3"/>
      <c r="J557" s="3"/>
      <c r="K557" s="3"/>
      <c r="L557" s="3"/>
      <c r="M557" s="3"/>
      <c r="N557" s="3"/>
      <c r="O557" s="3"/>
      <c r="P557" s="3"/>
      <c r="Q557" s="3"/>
      <c r="R557" s="3"/>
      <c r="S557" s="120"/>
      <c r="T557" s="3">
        <f t="shared" si="8"/>
        <v>0</v>
      </c>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
      <c r="B558" s="3"/>
      <c r="C558" s="3"/>
      <c r="D558" s="3"/>
      <c r="E558" s="3"/>
      <c r="F558" s="3"/>
      <c r="G558" s="3"/>
      <c r="H558" s="3"/>
      <c r="I558" s="3"/>
      <c r="J558" s="3"/>
      <c r="K558" s="3"/>
      <c r="L558" s="3"/>
      <c r="M558" s="3"/>
      <c r="N558" s="3"/>
      <c r="O558" s="3"/>
      <c r="P558" s="3"/>
      <c r="Q558" s="3"/>
      <c r="R558" s="3"/>
      <c r="S558" s="120"/>
      <c r="T558" s="3">
        <f t="shared" si="8"/>
        <v>0</v>
      </c>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
      <c r="B559" s="3"/>
      <c r="C559" s="3"/>
      <c r="D559" s="3"/>
      <c r="E559" s="3"/>
      <c r="F559" s="3"/>
      <c r="G559" s="3"/>
      <c r="H559" s="3"/>
      <c r="I559" s="3"/>
      <c r="J559" s="3"/>
      <c r="K559" s="3"/>
      <c r="L559" s="3"/>
      <c r="M559" s="3"/>
      <c r="N559" s="3"/>
      <c r="O559" s="3"/>
      <c r="P559" s="3"/>
      <c r="Q559" s="3"/>
      <c r="R559" s="3"/>
      <c r="S559" s="120"/>
      <c r="T559" s="3">
        <f t="shared" si="8"/>
        <v>0</v>
      </c>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
      <c r="B560" s="3"/>
      <c r="C560" s="3"/>
      <c r="D560" s="3"/>
      <c r="E560" s="3"/>
      <c r="F560" s="3"/>
      <c r="G560" s="3"/>
      <c r="H560" s="3"/>
      <c r="I560" s="3"/>
      <c r="J560" s="3"/>
      <c r="K560" s="3"/>
      <c r="L560" s="3"/>
      <c r="M560" s="3"/>
      <c r="N560" s="3"/>
      <c r="O560" s="3"/>
      <c r="P560" s="3"/>
      <c r="Q560" s="3"/>
      <c r="R560" s="3"/>
      <c r="S560" s="120"/>
      <c r="T560" s="3">
        <f t="shared" si="8"/>
        <v>0</v>
      </c>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
      <c r="B561" s="3"/>
      <c r="C561" s="3"/>
      <c r="D561" s="3"/>
      <c r="E561" s="3"/>
      <c r="F561" s="3"/>
      <c r="G561" s="3"/>
      <c r="H561" s="3"/>
      <c r="I561" s="3"/>
      <c r="J561" s="3"/>
      <c r="K561" s="3"/>
      <c r="L561" s="3"/>
      <c r="M561" s="3"/>
      <c r="N561" s="3"/>
      <c r="O561" s="3"/>
      <c r="P561" s="3"/>
      <c r="Q561" s="3"/>
      <c r="R561" s="3"/>
      <c r="S561" s="120"/>
      <c r="T561" s="3">
        <f t="shared" si="8"/>
        <v>0</v>
      </c>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
      <c r="B562" s="3"/>
      <c r="C562" s="3"/>
      <c r="D562" s="3"/>
      <c r="E562" s="3"/>
      <c r="F562" s="3"/>
      <c r="G562" s="3"/>
      <c r="H562" s="3"/>
      <c r="I562" s="3"/>
      <c r="J562" s="3"/>
      <c r="K562" s="3"/>
      <c r="L562" s="3"/>
      <c r="M562" s="3"/>
      <c r="N562" s="3"/>
      <c r="O562" s="3"/>
      <c r="P562" s="3"/>
      <c r="Q562" s="3"/>
      <c r="R562" s="3"/>
      <c r="S562" s="120"/>
      <c r="T562" s="3">
        <f t="shared" si="8"/>
        <v>0</v>
      </c>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
      <c r="B563" s="3"/>
      <c r="C563" s="3"/>
      <c r="D563" s="3"/>
      <c r="E563" s="3"/>
      <c r="F563" s="3"/>
      <c r="G563" s="3"/>
      <c r="H563" s="3"/>
      <c r="I563" s="3"/>
      <c r="J563" s="3"/>
      <c r="K563" s="3"/>
      <c r="L563" s="3"/>
      <c r="M563" s="3"/>
      <c r="N563" s="3"/>
      <c r="O563" s="3"/>
      <c r="P563" s="3"/>
      <c r="Q563" s="3"/>
      <c r="R563" s="3"/>
      <c r="S563" s="120"/>
      <c r="T563" s="3">
        <f t="shared" si="8"/>
        <v>0</v>
      </c>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
      <c r="B564" s="3"/>
      <c r="C564" s="3"/>
      <c r="D564" s="3"/>
      <c r="E564" s="3"/>
      <c r="F564" s="3"/>
      <c r="G564" s="3"/>
      <c r="H564" s="3"/>
      <c r="I564" s="3"/>
      <c r="J564" s="3"/>
      <c r="K564" s="3"/>
      <c r="L564" s="3"/>
      <c r="M564" s="3"/>
      <c r="N564" s="3"/>
      <c r="O564" s="3"/>
      <c r="P564" s="3"/>
      <c r="Q564" s="3"/>
      <c r="R564" s="3"/>
      <c r="S564" s="120"/>
      <c r="T564" s="3">
        <f t="shared" si="8"/>
        <v>0</v>
      </c>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
      <c r="B565" s="3"/>
      <c r="C565" s="3"/>
      <c r="D565" s="3"/>
      <c r="E565" s="3"/>
      <c r="F565" s="3"/>
      <c r="G565" s="3"/>
      <c r="H565" s="3"/>
      <c r="I565" s="3"/>
      <c r="J565" s="3"/>
      <c r="K565" s="3"/>
      <c r="L565" s="3"/>
      <c r="M565" s="3"/>
      <c r="N565" s="3"/>
      <c r="O565" s="3"/>
      <c r="P565" s="3"/>
      <c r="Q565" s="3"/>
      <c r="R565" s="3"/>
      <c r="S565" s="120"/>
      <c r="T565" s="3">
        <f t="shared" si="8"/>
        <v>0</v>
      </c>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
      <c r="B566" s="3"/>
      <c r="C566" s="3"/>
      <c r="D566" s="3"/>
      <c r="E566" s="3"/>
      <c r="F566" s="3"/>
      <c r="G566" s="3"/>
      <c r="H566" s="3"/>
      <c r="I566" s="3"/>
      <c r="J566" s="3"/>
      <c r="K566" s="3"/>
      <c r="L566" s="3"/>
      <c r="M566" s="3"/>
      <c r="N566" s="3"/>
      <c r="O566" s="3"/>
      <c r="P566" s="3"/>
      <c r="Q566" s="3"/>
      <c r="R566" s="3"/>
      <c r="S566" s="120"/>
      <c r="T566" s="3">
        <f t="shared" si="8"/>
        <v>0</v>
      </c>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
      <c r="B567" s="3"/>
      <c r="C567" s="3"/>
      <c r="D567" s="3"/>
      <c r="E567" s="3"/>
      <c r="F567" s="3"/>
      <c r="G567" s="3"/>
      <c r="H567" s="3"/>
      <c r="I567" s="3"/>
      <c r="J567" s="3"/>
      <c r="K567" s="3"/>
      <c r="L567" s="3"/>
      <c r="M567" s="3"/>
      <c r="N567" s="3"/>
      <c r="O567" s="3"/>
      <c r="P567" s="3"/>
      <c r="Q567" s="3"/>
      <c r="R567" s="3"/>
      <c r="S567" s="120"/>
      <c r="T567" s="3">
        <f t="shared" si="8"/>
        <v>0</v>
      </c>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
      <c r="B568" s="3"/>
      <c r="C568" s="3"/>
      <c r="D568" s="3"/>
      <c r="E568" s="3"/>
      <c r="F568" s="3"/>
      <c r="G568" s="3"/>
      <c r="H568" s="3"/>
      <c r="I568" s="3"/>
      <c r="J568" s="3"/>
      <c r="K568" s="3"/>
      <c r="L568" s="3"/>
      <c r="M568" s="3"/>
      <c r="N568" s="3"/>
      <c r="O568" s="3"/>
      <c r="P568" s="3"/>
      <c r="Q568" s="3"/>
      <c r="R568" s="3"/>
      <c r="S568" s="120"/>
      <c r="T568" s="3">
        <f t="shared" si="8"/>
        <v>0</v>
      </c>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
      <c r="B569" s="3"/>
      <c r="C569" s="3"/>
      <c r="D569" s="3"/>
      <c r="E569" s="3"/>
      <c r="F569" s="3"/>
      <c r="G569" s="3"/>
      <c r="H569" s="3"/>
      <c r="I569" s="3"/>
      <c r="J569" s="3"/>
      <c r="K569" s="3"/>
      <c r="L569" s="3"/>
      <c r="M569" s="3"/>
      <c r="N569" s="3"/>
      <c r="O569" s="3"/>
      <c r="P569" s="3"/>
      <c r="Q569" s="3"/>
      <c r="R569" s="3"/>
      <c r="S569" s="120"/>
      <c r="T569" s="3">
        <f t="shared" si="8"/>
        <v>0</v>
      </c>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
      <c r="B570" s="3"/>
      <c r="C570" s="3"/>
      <c r="D570" s="3"/>
      <c r="E570" s="3"/>
      <c r="F570" s="3"/>
      <c r="G570" s="3"/>
      <c r="H570" s="3"/>
      <c r="I570" s="3"/>
      <c r="J570" s="3"/>
      <c r="K570" s="3"/>
      <c r="L570" s="3"/>
      <c r="M570" s="3"/>
      <c r="N570" s="3"/>
      <c r="O570" s="3"/>
      <c r="P570" s="3"/>
      <c r="Q570" s="3"/>
      <c r="R570" s="3"/>
      <c r="S570" s="120"/>
      <c r="T570" s="3">
        <f t="shared" si="8"/>
        <v>0</v>
      </c>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
      <c r="B571" s="3"/>
      <c r="C571" s="3"/>
      <c r="D571" s="3"/>
      <c r="E571" s="3"/>
      <c r="F571" s="3"/>
      <c r="G571" s="3"/>
      <c r="H571" s="3"/>
      <c r="I571" s="3"/>
      <c r="J571" s="3"/>
      <c r="K571" s="3"/>
      <c r="L571" s="3"/>
      <c r="M571" s="3"/>
      <c r="N571" s="3"/>
      <c r="O571" s="3"/>
      <c r="P571" s="3"/>
      <c r="Q571" s="3"/>
      <c r="R571" s="3"/>
      <c r="S571" s="120"/>
      <c r="T571" s="3">
        <f t="shared" si="8"/>
        <v>0</v>
      </c>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
      <c r="B572" s="3"/>
      <c r="C572" s="3"/>
      <c r="D572" s="3"/>
      <c r="E572" s="3"/>
      <c r="F572" s="3"/>
      <c r="G572" s="3"/>
      <c r="H572" s="3"/>
      <c r="I572" s="3"/>
      <c r="J572" s="3"/>
      <c r="K572" s="3"/>
      <c r="L572" s="3"/>
      <c r="M572" s="3"/>
      <c r="N572" s="3"/>
      <c r="O572" s="3"/>
      <c r="P572" s="3"/>
      <c r="Q572" s="3"/>
      <c r="R572" s="3"/>
      <c r="S572" s="120"/>
      <c r="T572" s="3">
        <f t="shared" si="8"/>
        <v>0</v>
      </c>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
      <c r="B573" s="3"/>
      <c r="C573" s="3"/>
      <c r="D573" s="3"/>
      <c r="E573" s="3"/>
      <c r="F573" s="3"/>
      <c r="G573" s="3"/>
      <c r="H573" s="3"/>
      <c r="I573" s="3"/>
      <c r="J573" s="3"/>
      <c r="K573" s="3"/>
      <c r="L573" s="3"/>
      <c r="M573" s="3"/>
      <c r="N573" s="3"/>
      <c r="O573" s="3"/>
      <c r="P573" s="3"/>
      <c r="Q573" s="3"/>
      <c r="R573" s="3"/>
      <c r="S573" s="120"/>
      <c r="T573" s="3">
        <f t="shared" si="8"/>
        <v>0</v>
      </c>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
      <c r="B574" s="3"/>
      <c r="C574" s="3"/>
      <c r="D574" s="3"/>
      <c r="E574" s="3"/>
      <c r="F574" s="3"/>
      <c r="G574" s="3"/>
      <c r="H574" s="3"/>
      <c r="I574" s="3"/>
      <c r="J574" s="3"/>
      <c r="K574" s="3"/>
      <c r="L574" s="3"/>
      <c r="M574" s="3"/>
      <c r="N574" s="3"/>
      <c r="O574" s="3"/>
      <c r="P574" s="3"/>
      <c r="Q574" s="3"/>
      <c r="R574" s="3"/>
      <c r="S574" s="120"/>
      <c r="T574" s="3">
        <f t="shared" si="8"/>
        <v>0</v>
      </c>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
      <c r="B575" s="3"/>
      <c r="C575" s="3"/>
      <c r="D575" s="3"/>
      <c r="E575" s="3"/>
      <c r="F575" s="3"/>
      <c r="G575" s="3"/>
      <c r="H575" s="3"/>
      <c r="I575" s="3"/>
      <c r="J575" s="3"/>
      <c r="K575" s="3"/>
      <c r="L575" s="3"/>
      <c r="M575" s="3"/>
      <c r="N575" s="3"/>
      <c r="O575" s="3"/>
      <c r="P575" s="3"/>
      <c r="Q575" s="3"/>
      <c r="R575" s="3"/>
      <c r="S575" s="120"/>
      <c r="T575" s="3">
        <f t="shared" si="8"/>
        <v>0</v>
      </c>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
      <c r="B576" s="3"/>
      <c r="C576" s="3"/>
      <c r="D576" s="3"/>
      <c r="E576" s="3"/>
      <c r="F576" s="3"/>
      <c r="G576" s="3"/>
      <c r="H576" s="3"/>
      <c r="I576" s="3"/>
      <c r="J576" s="3"/>
      <c r="K576" s="3"/>
      <c r="L576" s="3"/>
      <c r="M576" s="3"/>
      <c r="N576" s="3"/>
      <c r="O576" s="3"/>
      <c r="P576" s="3"/>
      <c r="Q576" s="3"/>
      <c r="R576" s="3"/>
      <c r="S576" s="120"/>
      <c r="T576" s="3">
        <f t="shared" si="8"/>
        <v>0</v>
      </c>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
      <c r="B577" s="3"/>
      <c r="C577" s="3"/>
      <c r="D577" s="3"/>
      <c r="E577" s="3"/>
      <c r="F577" s="3"/>
      <c r="G577" s="3"/>
      <c r="H577" s="3"/>
      <c r="I577" s="3"/>
      <c r="J577" s="3"/>
      <c r="K577" s="3"/>
      <c r="L577" s="3"/>
      <c r="M577" s="3"/>
      <c r="N577" s="3"/>
      <c r="O577" s="3"/>
      <c r="P577" s="3"/>
      <c r="Q577" s="3"/>
      <c r="R577" s="3"/>
      <c r="S577" s="120"/>
      <c r="T577" s="3">
        <f t="shared" si="8"/>
        <v>0</v>
      </c>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
      <c r="B578" s="3"/>
      <c r="C578" s="3"/>
      <c r="D578" s="3"/>
      <c r="E578" s="3"/>
      <c r="F578" s="3"/>
      <c r="G578" s="3"/>
      <c r="H578" s="3"/>
      <c r="I578" s="3"/>
      <c r="J578" s="3"/>
      <c r="K578" s="3"/>
      <c r="L578" s="3"/>
      <c r="M578" s="3"/>
      <c r="N578" s="3"/>
      <c r="O578" s="3"/>
      <c r="P578" s="3"/>
      <c r="Q578" s="3"/>
      <c r="R578" s="3"/>
      <c r="S578" s="120"/>
      <c r="T578" s="3">
        <f t="shared" si="8"/>
        <v>0</v>
      </c>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
      <c r="B579" s="3"/>
      <c r="C579" s="3"/>
      <c r="D579" s="3"/>
      <c r="E579" s="3"/>
      <c r="F579" s="3"/>
      <c r="G579" s="3"/>
      <c r="H579" s="3"/>
      <c r="I579" s="3"/>
      <c r="J579" s="3"/>
      <c r="K579" s="3"/>
      <c r="L579" s="3"/>
      <c r="M579" s="3"/>
      <c r="N579" s="3"/>
      <c r="O579" s="3"/>
      <c r="P579" s="3"/>
      <c r="Q579" s="3"/>
      <c r="R579" s="3"/>
      <c r="S579" s="120"/>
      <c r="T579" s="3">
        <f t="shared" ref="T579:T642" si="9">A579</f>
        <v>0</v>
      </c>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
      <c r="B580" s="3"/>
      <c r="C580" s="3"/>
      <c r="D580" s="3"/>
      <c r="E580" s="3"/>
      <c r="F580" s="3"/>
      <c r="G580" s="3"/>
      <c r="H580" s="3"/>
      <c r="I580" s="3"/>
      <c r="J580" s="3"/>
      <c r="K580" s="3"/>
      <c r="L580" s="3"/>
      <c r="M580" s="3"/>
      <c r="N580" s="3"/>
      <c r="O580" s="3"/>
      <c r="P580" s="3"/>
      <c r="Q580" s="3"/>
      <c r="R580" s="3"/>
      <c r="S580" s="120"/>
      <c r="T580" s="3">
        <f t="shared" si="9"/>
        <v>0</v>
      </c>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
      <c r="B581" s="3"/>
      <c r="C581" s="3"/>
      <c r="D581" s="3"/>
      <c r="E581" s="3"/>
      <c r="F581" s="3"/>
      <c r="G581" s="3"/>
      <c r="H581" s="3"/>
      <c r="I581" s="3"/>
      <c r="J581" s="3"/>
      <c r="K581" s="3"/>
      <c r="L581" s="3"/>
      <c r="M581" s="3"/>
      <c r="N581" s="3"/>
      <c r="O581" s="3"/>
      <c r="P581" s="3"/>
      <c r="Q581" s="3"/>
      <c r="R581" s="3"/>
      <c r="S581" s="120"/>
      <c r="T581" s="3">
        <f t="shared" si="9"/>
        <v>0</v>
      </c>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
      <c r="B582" s="3"/>
      <c r="C582" s="3"/>
      <c r="D582" s="3"/>
      <c r="E582" s="3"/>
      <c r="F582" s="3"/>
      <c r="G582" s="3"/>
      <c r="H582" s="3"/>
      <c r="I582" s="3"/>
      <c r="J582" s="3"/>
      <c r="K582" s="3"/>
      <c r="L582" s="3"/>
      <c r="M582" s="3"/>
      <c r="N582" s="3"/>
      <c r="O582" s="3"/>
      <c r="P582" s="3"/>
      <c r="Q582" s="3"/>
      <c r="R582" s="3"/>
      <c r="S582" s="120"/>
      <c r="T582" s="3">
        <f t="shared" si="9"/>
        <v>0</v>
      </c>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
      <c r="B583" s="3"/>
      <c r="C583" s="3"/>
      <c r="D583" s="3"/>
      <c r="E583" s="3"/>
      <c r="F583" s="3"/>
      <c r="G583" s="3"/>
      <c r="H583" s="3"/>
      <c r="I583" s="3"/>
      <c r="J583" s="3"/>
      <c r="K583" s="3"/>
      <c r="L583" s="3"/>
      <c r="M583" s="3"/>
      <c r="N583" s="3"/>
      <c r="O583" s="3"/>
      <c r="P583" s="3"/>
      <c r="Q583" s="3"/>
      <c r="R583" s="3"/>
      <c r="S583" s="120"/>
      <c r="T583" s="3">
        <f t="shared" si="9"/>
        <v>0</v>
      </c>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
      <c r="B584" s="3"/>
      <c r="C584" s="3"/>
      <c r="D584" s="3"/>
      <c r="E584" s="3"/>
      <c r="F584" s="3"/>
      <c r="G584" s="3"/>
      <c r="H584" s="3"/>
      <c r="I584" s="3"/>
      <c r="J584" s="3"/>
      <c r="K584" s="3"/>
      <c r="L584" s="3"/>
      <c r="M584" s="3"/>
      <c r="N584" s="3"/>
      <c r="O584" s="3"/>
      <c r="P584" s="3"/>
      <c r="Q584" s="3"/>
      <c r="R584" s="3"/>
      <c r="S584" s="120"/>
      <c r="T584" s="3">
        <f t="shared" si="9"/>
        <v>0</v>
      </c>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
      <c r="B585" s="3"/>
      <c r="C585" s="3"/>
      <c r="D585" s="3"/>
      <c r="E585" s="3"/>
      <c r="F585" s="3"/>
      <c r="G585" s="3"/>
      <c r="H585" s="3"/>
      <c r="I585" s="3"/>
      <c r="J585" s="3"/>
      <c r="K585" s="3"/>
      <c r="L585" s="3"/>
      <c r="M585" s="3"/>
      <c r="N585" s="3"/>
      <c r="O585" s="3"/>
      <c r="P585" s="3"/>
      <c r="Q585" s="3"/>
      <c r="R585" s="3"/>
      <c r="S585" s="120"/>
      <c r="T585" s="3">
        <f t="shared" si="9"/>
        <v>0</v>
      </c>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
      <c r="B586" s="3"/>
      <c r="C586" s="3"/>
      <c r="D586" s="3"/>
      <c r="E586" s="3"/>
      <c r="F586" s="3"/>
      <c r="G586" s="3"/>
      <c r="H586" s="3"/>
      <c r="I586" s="3"/>
      <c r="J586" s="3"/>
      <c r="K586" s="3"/>
      <c r="L586" s="3"/>
      <c r="M586" s="3"/>
      <c r="N586" s="3"/>
      <c r="O586" s="3"/>
      <c r="P586" s="3"/>
      <c r="Q586" s="3"/>
      <c r="R586" s="3"/>
      <c r="S586" s="120"/>
      <c r="T586" s="3">
        <f t="shared" si="9"/>
        <v>0</v>
      </c>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
      <c r="B587" s="3"/>
      <c r="C587" s="3"/>
      <c r="D587" s="3"/>
      <c r="E587" s="3"/>
      <c r="F587" s="3"/>
      <c r="G587" s="3"/>
      <c r="H587" s="3"/>
      <c r="I587" s="3"/>
      <c r="J587" s="3"/>
      <c r="K587" s="3"/>
      <c r="L587" s="3"/>
      <c r="M587" s="3"/>
      <c r="N587" s="3"/>
      <c r="O587" s="3"/>
      <c r="P587" s="3"/>
      <c r="Q587" s="3"/>
      <c r="R587" s="3"/>
      <c r="S587" s="120"/>
      <c r="T587" s="3">
        <f t="shared" si="9"/>
        <v>0</v>
      </c>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
      <c r="B588" s="3"/>
      <c r="C588" s="3"/>
      <c r="D588" s="3"/>
      <c r="E588" s="3"/>
      <c r="F588" s="3"/>
      <c r="G588" s="3"/>
      <c r="H588" s="3"/>
      <c r="I588" s="3"/>
      <c r="J588" s="3"/>
      <c r="K588" s="3"/>
      <c r="L588" s="3"/>
      <c r="M588" s="3"/>
      <c r="N588" s="3"/>
      <c r="O588" s="3"/>
      <c r="P588" s="3"/>
      <c r="Q588" s="3"/>
      <c r="R588" s="3"/>
      <c r="S588" s="120"/>
      <c r="T588" s="3">
        <f t="shared" si="9"/>
        <v>0</v>
      </c>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
      <c r="B589" s="3"/>
      <c r="C589" s="3"/>
      <c r="D589" s="3"/>
      <c r="E589" s="3"/>
      <c r="F589" s="3"/>
      <c r="G589" s="3"/>
      <c r="H589" s="3"/>
      <c r="I589" s="3"/>
      <c r="J589" s="3"/>
      <c r="K589" s="3"/>
      <c r="L589" s="3"/>
      <c r="M589" s="3"/>
      <c r="N589" s="3"/>
      <c r="O589" s="3"/>
      <c r="P589" s="3"/>
      <c r="Q589" s="3"/>
      <c r="R589" s="3"/>
      <c r="S589" s="120"/>
      <c r="T589" s="3">
        <f t="shared" si="9"/>
        <v>0</v>
      </c>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
      <c r="B590" s="3"/>
      <c r="C590" s="3"/>
      <c r="D590" s="3"/>
      <c r="E590" s="3"/>
      <c r="F590" s="3"/>
      <c r="G590" s="3"/>
      <c r="H590" s="3"/>
      <c r="I590" s="3"/>
      <c r="J590" s="3"/>
      <c r="K590" s="3"/>
      <c r="L590" s="3"/>
      <c r="M590" s="3"/>
      <c r="N590" s="3"/>
      <c r="O590" s="3"/>
      <c r="P590" s="3"/>
      <c r="Q590" s="3"/>
      <c r="R590" s="3"/>
      <c r="S590" s="120"/>
      <c r="T590" s="3">
        <f t="shared" si="9"/>
        <v>0</v>
      </c>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
      <c r="B591" s="3"/>
      <c r="C591" s="3"/>
      <c r="D591" s="3"/>
      <c r="E591" s="3"/>
      <c r="F591" s="3"/>
      <c r="G591" s="3"/>
      <c r="H591" s="3"/>
      <c r="I591" s="3"/>
      <c r="J591" s="3"/>
      <c r="K591" s="3"/>
      <c r="L591" s="3"/>
      <c r="M591" s="3"/>
      <c r="N591" s="3"/>
      <c r="O591" s="3"/>
      <c r="P591" s="3"/>
      <c r="Q591" s="3"/>
      <c r="R591" s="3"/>
      <c r="S591" s="120"/>
      <c r="T591" s="3">
        <f t="shared" si="9"/>
        <v>0</v>
      </c>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
      <c r="B592" s="3"/>
      <c r="C592" s="3"/>
      <c r="D592" s="3"/>
      <c r="E592" s="3"/>
      <c r="F592" s="3"/>
      <c r="G592" s="3"/>
      <c r="H592" s="3"/>
      <c r="I592" s="3"/>
      <c r="J592" s="3"/>
      <c r="K592" s="3"/>
      <c r="L592" s="3"/>
      <c r="M592" s="3"/>
      <c r="N592" s="3"/>
      <c r="O592" s="3"/>
      <c r="P592" s="3"/>
      <c r="Q592" s="3"/>
      <c r="R592" s="3"/>
      <c r="S592" s="120"/>
      <c r="T592" s="3">
        <f t="shared" si="9"/>
        <v>0</v>
      </c>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
      <c r="B593" s="3"/>
      <c r="C593" s="3"/>
      <c r="D593" s="3"/>
      <c r="E593" s="3"/>
      <c r="F593" s="3"/>
      <c r="G593" s="3"/>
      <c r="H593" s="3"/>
      <c r="I593" s="3"/>
      <c r="J593" s="3"/>
      <c r="K593" s="3"/>
      <c r="L593" s="3"/>
      <c r="M593" s="3"/>
      <c r="N593" s="3"/>
      <c r="O593" s="3"/>
      <c r="P593" s="3"/>
      <c r="Q593" s="3"/>
      <c r="R593" s="3"/>
      <c r="S593" s="120"/>
      <c r="T593" s="3">
        <f t="shared" si="9"/>
        <v>0</v>
      </c>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
      <c r="B594" s="3"/>
      <c r="C594" s="3"/>
      <c r="D594" s="3"/>
      <c r="E594" s="3"/>
      <c r="F594" s="3"/>
      <c r="G594" s="3"/>
      <c r="H594" s="3"/>
      <c r="I594" s="3"/>
      <c r="J594" s="3"/>
      <c r="K594" s="3"/>
      <c r="L594" s="3"/>
      <c r="M594" s="3"/>
      <c r="N594" s="3"/>
      <c r="O594" s="3"/>
      <c r="P594" s="3"/>
      <c r="Q594" s="3"/>
      <c r="R594" s="3"/>
      <c r="S594" s="120"/>
      <c r="T594" s="3">
        <f t="shared" si="9"/>
        <v>0</v>
      </c>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
      <c r="B595" s="3"/>
      <c r="C595" s="3"/>
      <c r="D595" s="3"/>
      <c r="E595" s="3"/>
      <c r="F595" s="3"/>
      <c r="G595" s="3"/>
      <c r="H595" s="3"/>
      <c r="I595" s="3"/>
      <c r="J595" s="3"/>
      <c r="K595" s="3"/>
      <c r="L595" s="3"/>
      <c r="M595" s="3"/>
      <c r="N595" s="3"/>
      <c r="O595" s="3"/>
      <c r="P595" s="3"/>
      <c r="Q595" s="3"/>
      <c r="R595" s="3"/>
      <c r="S595" s="120"/>
      <c r="T595" s="3">
        <f t="shared" si="9"/>
        <v>0</v>
      </c>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
      <c r="B596" s="3"/>
      <c r="C596" s="3"/>
      <c r="D596" s="3"/>
      <c r="E596" s="3"/>
      <c r="F596" s="3"/>
      <c r="G596" s="3"/>
      <c r="H596" s="3"/>
      <c r="I596" s="3"/>
      <c r="J596" s="3"/>
      <c r="K596" s="3"/>
      <c r="L596" s="3"/>
      <c r="M596" s="3"/>
      <c r="N596" s="3"/>
      <c r="O596" s="3"/>
      <c r="P596" s="3"/>
      <c r="Q596" s="3"/>
      <c r="R596" s="3"/>
      <c r="S596" s="120"/>
      <c r="T596" s="3">
        <f t="shared" si="9"/>
        <v>0</v>
      </c>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
      <c r="B597" s="3"/>
      <c r="C597" s="3"/>
      <c r="D597" s="3"/>
      <c r="E597" s="3"/>
      <c r="F597" s="3"/>
      <c r="G597" s="3"/>
      <c r="H597" s="3"/>
      <c r="I597" s="3"/>
      <c r="J597" s="3"/>
      <c r="K597" s="3"/>
      <c r="L597" s="3"/>
      <c r="M597" s="3"/>
      <c r="N597" s="3"/>
      <c r="O597" s="3"/>
      <c r="P597" s="3"/>
      <c r="Q597" s="3"/>
      <c r="R597" s="3"/>
      <c r="S597" s="120"/>
      <c r="T597" s="3">
        <f t="shared" si="9"/>
        <v>0</v>
      </c>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
      <c r="B598" s="3"/>
      <c r="C598" s="3"/>
      <c r="D598" s="3"/>
      <c r="E598" s="3"/>
      <c r="F598" s="3"/>
      <c r="G598" s="3"/>
      <c r="H598" s="3"/>
      <c r="I598" s="3"/>
      <c r="J598" s="3"/>
      <c r="K598" s="3"/>
      <c r="L598" s="3"/>
      <c r="M598" s="3"/>
      <c r="N598" s="3"/>
      <c r="O598" s="3"/>
      <c r="P598" s="3"/>
      <c r="Q598" s="3"/>
      <c r="R598" s="3"/>
      <c r="S598" s="120"/>
      <c r="T598" s="3">
        <f t="shared" si="9"/>
        <v>0</v>
      </c>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
      <c r="B599" s="3"/>
      <c r="C599" s="3"/>
      <c r="D599" s="3"/>
      <c r="E599" s="3"/>
      <c r="F599" s="3"/>
      <c r="G599" s="3"/>
      <c r="H599" s="3"/>
      <c r="I599" s="3"/>
      <c r="J599" s="3"/>
      <c r="K599" s="3"/>
      <c r="L599" s="3"/>
      <c r="M599" s="3"/>
      <c r="N599" s="3"/>
      <c r="O599" s="3"/>
      <c r="P599" s="3"/>
      <c r="Q599" s="3"/>
      <c r="R599" s="3"/>
      <c r="S599" s="120"/>
      <c r="T599" s="3">
        <f t="shared" si="9"/>
        <v>0</v>
      </c>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
      <c r="B600" s="3"/>
      <c r="C600" s="3"/>
      <c r="D600" s="3"/>
      <c r="E600" s="3"/>
      <c r="F600" s="3"/>
      <c r="G600" s="3"/>
      <c r="H600" s="3"/>
      <c r="I600" s="3"/>
      <c r="J600" s="3"/>
      <c r="K600" s="3"/>
      <c r="L600" s="3"/>
      <c r="M600" s="3"/>
      <c r="N600" s="3"/>
      <c r="O600" s="3"/>
      <c r="P600" s="3"/>
      <c r="Q600" s="3"/>
      <c r="R600" s="3"/>
      <c r="S600" s="120"/>
      <c r="T600" s="3">
        <f t="shared" si="9"/>
        <v>0</v>
      </c>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
      <c r="B601" s="3"/>
      <c r="C601" s="3"/>
      <c r="D601" s="3"/>
      <c r="E601" s="3"/>
      <c r="F601" s="3"/>
      <c r="G601" s="3"/>
      <c r="H601" s="3"/>
      <c r="I601" s="3"/>
      <c r="J601" s="3"/>
      <c r="K601" s="3"/>
      <c r="L601" s="3"/>
      <c r="M601" s="3"/>
      <c r="N601" s="3"/>
      <c r="O601" s="3"/>
      <c r="P601" s="3"/>
      <c r="Q601" s="3"/>
      <c r="R601" s="3"/>
      <c r="S601" s="120"/>
      <c r="T601" s="3">
        <f t="shared" si="9"/>
        <v>0</v>
      </c>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
      <c r="B602" s="3"/>
      <c r="C602" s="3"/>
      <c r="D602" s="3"/>
      <c r="E602" s="3"/>
      <c r="F602" s="3"/>
      <c r="G602" s="3"/>
      <c r="H602" s="3"/>
      <c r="I602" s="3"/>
      <c r="J602" s="3"/>
      <c r="K602" s="3"/>
      <c r="L602" s="3"/>
      <c r="M602" s="3"/>
      <c r="N602" s="3"/>
      <c r="O602" s="3"/>
      <c r="P602" s="3"/>
      <c r="Q602" s="3"/>
      <c r="R602" s="3"/>
      <c r="S602" s="120"/>
      <c r="T602" s="3">
        <f t="shared" si="9"/>
        <v>0</v>
      </c>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
      <c r="B603" s="3"/>
      <c r="C603" s="3"/>
      <c r="D603" s="3"/>
      <c r="E603" s="3"/>
      <c r="F603" s="3"/>
      <c r="G603" s="3"/>
      <c r="H603" s="3"/>
      <c r="I603" s="3"/>
      <c r="J603" s="3"/>
      <c r="K603" s="3"/>
      <c r="L603" s="3"/>
      <c r="M603" s="3"/>
      <c r="N603" s="3"/>
      <c r="O603" s="3"/>
      <c r="P603" s="3"/>
      <c r="Q603" s="3"/>
      <c r="R603" s="3"/>
      <c r="S603" s="120"/>
      <c r="T603" s="3">
        <f t="shared" si="9"/>
        <v>0</v>
      </c>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
      <c r="B604" s="3"/>
      <c r="C604" s="3"/>
      <c r="D604" s="3"/>
      <c r="E604" s="3"/>
      <c r="F604" s="3"/>
      <c r="G604" s="3"/>
      <c r="H604" s="3"/>
      <c r="I604" s="3"/>
      <c r="J604" s="3"/>
      <c r="K604" s="3"/>
      <c r="L604" s="3"/>
      <c r="M604" s="3"/>
      <c r="N604" s="3"/>
      <c r="O604" s="3"/>
      <c r="P604" s="3"/>
      <c r="Q604" s="3"/>
      <c r="R604" s="3"/>
      <c r="S604" s="120"/>
      <c r="T604" s="3">
        <f t="shared" si="9"/>
        <v>0</v>
      </c>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
      <c r="B605" s="3"/>
      <c r="C605" s="3"/>
      <c r="D605" s="3"/>
      <c r="E605" s="3"/>
      <c r="F605" s="3"/>
      <c r="G605" s="3"/>
      <c r="H605" s="3"/>
      <c r="I605" s="3"/>
      <c r="J605" s="3"/>
      <c r="K605" s="3"/>
      <c r="L605" s="3"/>
      <c r="M605" s="3"/>
      <c r="N605" s="3"/>
      <c r="O605" s="3"/>
      <c r="P605" s="3"/>
      <c r="Q605" s="3"/>
      <c r="R605" s="3"/>
      <c r="S605" s="120"/>
      <c r="T605" s="3">
        <f t="shared" si="9"/>
        <v>0</v>
      </c>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row>
    <row r="606" spans="1:53" x14ac:dyDescent="0.3">
      <c r="A606" s="3"/>
      <c r="B606" s="3"/>
      <c r="C606" s="3"/>
      <c r="D606" s="3"/>
      <c r="E606" s="3"/>
      <c r="F606" s="3"/>
      <c r="G606" s="3"/>
      <c r="H606" s="3"/>
      <c r="I606" s="3"/>
      <c r="J606" s="3"/>
      <c r="K606" s="3"/>
      <c r="L606" s="3"/>
      <c r="M606" s="3"/>
      <c r="N606" s="3"/>
      <c r="O606" s="3"/>
      <c r="P606" s="3"/>
      <c r="Q606" s="3"/>
      <c r="R606" s="3"/>
      <c r="S606" s="120"/>
      <c r="T606" s="3">
        <f t="shared" si="9"/>
        <v>0</v>
      </c>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row>
    <row r="607" spans="1:53" x14ac:dyDescent="0.3">
      <c r="A607" s="3"/>
      <c r="B607" s="3"/>
      <c r="C607" s="3"/>
      <c r="D607" s="3"/>
      <c r="E607" s="3"/>
      <c r="F607" s="3"/>
      <c r="G607" s="3"/>
      <c r="H607" s="3"/>
      <c r="I607" s="3"/>
      <c r="J607" s="3"/>
      <c r="K607" s="3"/>
      <c r="L607" s="3"/>
      <c r="M607" s="3"/>
      <c r="N607" s="3"/>
      <c r="O607" s="3"/>
      <c r="P607" s="3"/>
      <c r="Q607" s="3"/>
      <c r="R607" s="3"/>
      <c r="S607" s="120"/>
      <c r="T607" s="3">
        <f t="shared" si="9"/>
        <v>0</v>
      </c>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row>
    <row r="608" spans="1:53" x14ac:dyDescent="0.3">
      <c r="A608" s="3"/>
      <c r="B608" s="3"/>
      <c r="C608" s="3"/>
      <c r="D608" s="3"/>
      <c r="E608" s="3"/>
      <c r="F608" s="3"/>
      <c r="G608" s="3"/>
      <c r="H608" s="3"/>
      <c r="I608" s="3"/>
      <c r="J608" s="3"/>
      <c r="K608" s="3"/>
      <c r="L608" s="3"/>
      <c r="M608" s="3"/>
      <c r="N608" s="3"/>
      <c r="O608" s="3"/>
      <c r="P608" s="3"/>
      <c r="Q608" s="3"/>
      <c r="R608" s="3"/>
      <c r="S608" s="120"/>
      <c r="T608" s="3">
        <f t="shared" si="9"/>
        <v>0</v>
      </c>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row>
    <row r="609" spans="1:53" x14ac:dyDescent="0.3">
      <c r="A609" s="3"/>
      <c r="B609" s="3"/>
      <c r="C609" s="3"/>
      <c r="D609" s="3"/>
      <c r="E609" s="3"/>
      <c r="F609" s="3"/>
      <c r="G609" s="3"/>
      <c r="H609" s="3"/>
      <c r="I609" s="3"/>
      <c r="J609" s="3"/>
      <c r="K609" s="3"/>
      <c r="L609" s="3"/>
      <c r="M609" s="3"/>
      <c r="N609" s="3"/>
      <c r="O609" s="3"/>
      <c r="P609" s="3"/>
      <c r="Q609" s="3"/>
      <c r="R609" s="3"/>
      <c r="S609" s="120"/>
      <c r="T609" s="3">
        <f t="shared" si="9"/>
        <v>0</v>
      </c>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row>
    <row r="610" spans="1:53" x14ac:dyDescent="0.3">
      <c r="A610" s="3"/>
      <c r="B610" s="3"/>
      <c r="C610" s="3"/>
      <c r="D610" s="3"/>
      <c r="E610" s="3"/>
      <c r="F610" s="3"/>
      <c r="G610" s="3"/>
      <c r="H610" s="3"/>
      <c r="I610" s="3"/>
      <c r="J610" s="3"/>
      <c r="K610" s="3"/>
      <c r="L610" s="3"/>
      <c r="M610" s="3"/>
      <c r="N610" s="3"/>
      <c r="O610" s="3"/>
      <c r="P610" s="3"/>
      <c r="Q610" s="3"/>
      <c r="R610" s="3"/>
      <c r="S610" s="120"/>
      <c r="T610" s="3">
        <f t="shared" si="9"/>
        <v>0</v>
      </c>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row>
    <row r="611" spans="1:53" x14ac:dyDescent="0.3">
      <c r="A611" s="3"/>
      <c r="B611" s="3"/>
      <c r="C611" s="3"/>
      <c r="D611" s="3"/>
      <c r="E611" s="3"/>
      <c r="F611" s="3"/>
      <c r="G611" s="3"/>
      <c r="H611" s="3"/>
      <c r="I611" s="3"/>
      <c r="J611" s="3"/>
      <c r="K611" s="3"/>
      <c r="L611" s="3"/>
      <c r="M611" s="3"/>
      <c r="N611" s="3"/>
      <c r="O611" s="3"/>
      <c r="P611" s="3"/>
      <c r="Q611" s="3"/>
      <c r="R611" s="3"/>
      <c r="S611" s="120"/>
      <c r="T611" s="3">
        <f t="shared" si="9"/>
        <v>0</v>
      </c>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row>
    <row r="612" spans="1:53" x14ac:dyDescent="0.3">
      <c r="A612" s="3"/>
      <c r="B612" s="3"/>
      <c r="C612" s="3"/>
      <c r="D612" s="3"/>
      <c r="E612" s="3"/>
      <c r="F612" s="3"/>
      <c r="G612" s="3"/>
      <c r="H612" s="3"/>
      <c r="I612" s="3"/>
      <c r="J612" s="3"/>
      <c r="K612" s="3"/>
      <c r="L612" s="3"/>
      <c r="M612" s="3"/>
      <c r="N612" s="3"/>
      <c r="O612" s="3"/>
      <c r="P612" s="3"/>
      <c r="Q612" s="3"/>
      <c r="R612" s="3"/>
      <c r="S612" s="120"/>
      <c r="T612" s="3">
        <f t="shared" si="9"/>
        <v>0</v>
      </c>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row>
    <row r="613" spans="1:53" x14ac:dyDescent="0.3">
      <c r="A613" s="3"/>
      <c r="B613" s="3"/>
      <c r="C613" s="3"/>
      <c r="D613" s="3"/>
      <c r="E613" s="3"/>
      <c r="F613" s="3"/>
      <c r="G613" s="3"/>
      <c r="H613" s="3"/>
      <c r="I613" s="3"/>
      <c r="J613" s="3"/>
      <c r="K613" s="3"/>
      <c r="L613" s="3"/>
      <c r="M613" s="3"/>
      <c r="N613" s="3"/>
      <c r="O613" s="3"/>
      <c r="P613" s="3"/>
      <c r="Q613" s="3"/>
      <c r="R613" s="3"/>
      <c r="S613" s="120"/>
      <c r="T613" s="3">
        <f t="shared" si="9"/>
        <v>0</v>
      </c>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row>
    <row r="614" spans="1:53" x14ac:dyDescent="0.3">
      <c r="A614" s="3"/>
      <c r="B614" s="3"/>
      <c r="C614" s="3"/>
      <c r="D614" s="3"/>
      <c r="E614" s="3"/>
      <c r="F614" s="3"/>
      <c r="G614" s="3"/>
      <c r="H614" s="3"/>
      <c r="I614" s="3"/>
      <c r="J614" s="3"/>
      <c r="K614" s="3"/>
      <c r="L614" s="3"/>
      <c r="M614" s="3"/>
      <c r="N614" s="3"/>
      <c r="O614" s="3"/>
      <c r="P614" s="3"/>
      <c r="Q614" s="3"/>
      <c r="R614" s="3"/>
      <c r="S614" s="120"/>
      <c r="T614" s="3">
        <f t="shared" si="9"/>
        <v>0</v>
      </c>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row>
    <row r="615" spans="1:53" x14ac:dyDescent="0.3">
      <c r="A615" s="3"/>
      <c r="B615" s="3"/>
      <c r="C615" s="3"/>
      <c r="D615" s="3"/>
      <c r="E615" s="3"/>
      <c r="F615" s="3"/>
      <c r="G615" s="3"/>
      <c r="H615" s="3"/>
      <c r="I615" s="3"/>
      <c r="J615" s="3"/>
      <c r="K615" s="3"/>
      <c r="L615" s="3"/>
      <c r="M615" s="3"/>
      <c r="N615" s="3"/>
      <c r="O615" s="3"/>
      <c r="P615" s="3"/>
      <c r="Q615" s="3"/>
      <c r="R615" s="3"/>
      <c r="S615" s="120"/>
      <c r="T615" s="3">
        <f t="shared" si="9"/>
        <v>0</v>
      </c>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row>
    <row r="616" spans="1:53" x14ac:dyDescent="0.3">
      <c r="A616" s="3"/>
      <c r="B616" s="3"/>
      <c r="C616" s="3"/>
      <c r="D616" s="3"/>
      <c r="E616" s="3"/>
      <c r="F616" s="3"/>
      <c r="G616" s="3"/>
      <c r="H616" s="3"/>
      <c r="I616" s="3"/>
      <c r="J616" s="3"/>
      <c r="K616" s="3"/>
      <c r="L616" s="3"/>
      <c r="M616" s="3"/>
      <c r="N616" s="3"/>
      <c r="O616" s="3"/>
      <c r="P616" s="3"/>
      <c r="Q616" s="3"/>
      <c r="R616" s="3"/>
      <c r="S616" s="120"/>
      <c r="T616" s="3">
        <f t="shared" si="9"/>
        <v>0</v>
      </c>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row>
    <row r="617" spans="1:53" x14ac:dyDescent="0.3">
      <c r="A617" s="3"/>
      <c r="B617" s="3"/>
      <c r="C617" s="3"/>
      <c r="D617" s="3"/>
      <c r="E617" s="3"/>
      <c r="F617" s="3"/>
      <c r="G617" s="3"/>
      <c r="H617" s="3"/>
      <c r="I617" s="3"/>
      <c r="J617" s="3"/>
      <c r="K617" s="3"/>
      <c r="L617" s="3"/>
      <c r="M617" s="3"/>
      <c r="N617" s="3"/>
      <c r="O617" s="3"/>
      <c r="P617" s="3"/>
      <c r="Q617" s="3"/>
      <c r="R617" s="3"/>
      <c r="S617" s="120"/>
      <c r="T617" s="3">
        <f t="shared" si="9"/>
        <v>0</v>
      </c>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row>
    <row r="618" spans="1:53" x14ac:dyDescent="0.3">
      <c r="A618" s="3"/>
      <c r="B618" s="3"/>
      <c r="C618" s="3"/>
      <c r="D618" s="3"/>
      <c r="E618" s="3"/>
      <c r="F618" s="3"/>
      <c r="G618" s="3"/>
      <c r="H618" s="3"/>
      <c r="I618" s="3"/>
      <c r="J618" s="3"/>
      <c r="K618" s="3"/>
      <c r="L618" s="3"/>
      <c r="M618" s="3"/>
      <c r="N618" s="3"/>
      <c r="O618" s="3"/>
      <c r="P618" s="3"/>
      <c r="Q618" s="3"/>
      <c r="R618" s="3"/>
      <c r="S618" s="120"/>
      <c r="T618" s="3">
        <f t="shared" si="9"/>
        <v>0</v>
      </c>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row>
    <row r="619" spans="1:53" x14ac:dyDescent="0.3">
      <c r="A619" s="3"/>
      <c r="B619" s="3"/>
      <c r="C619" s="3"/>
      <c r="D619" s="3"/>
      <c r="E619" s="3"/>
      <c r="F619" s="3"/>
      <c r="G619" s="3"/>
      <c r="H619" s="3"/>
      <c r="I619" s="3"/>
      <c r="J619" s="3"/>
      <c r="K619" s="3"/>
      <c r="L619" s="3"/>
      <c r="M619" s="3"/>
      <c r="N619" s="3"/>
      <c r="O619" s="3"/>
      <c r="P619" s="3"/>
      <c r="Q619" s="3"/>
      <c r="R619" s="3"/>
      <c r="S619" s="120"/>
      <c r="T619" s="3">
        <f t="shared" si="9"/>
        <v>0</v>
      </c>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row>
    <row r="620" spans="1:53" x14ac:dyDescent="0.3">
      <c r="A620" s="3"/>
      <c r="B620" s="3"/>
      <c r="C620" s="3"/>
      <c r="D620" s="3"/>
      <c r="E620" s="3"/>
      <c r="F620" s="3"/>
      <c r="G620" s="3"/>
      <c r="H620" s="3"/>
      <c r="I620" s="3"/>
      <c r="J620" s="3"/>
      <c r="K620" s="3"/>
      <c r="L620" s="3"/>
      <c r="M620" s="3"/>
      <c r="N620" s="3"/>
      <c r="O620" s="3"/>
      <c r="P620" s="3"/>
      <c r="Q620" s="3"/>
      <c r="R620" s="3"/>
      <c r="S620" s="120"/>
      <c r="T620" s="3">
        <f t="shared" si="9"/>
        <v>0</v>
      </c>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row>
    <row r="621" spans="1:53" x14ac:dyDescent="0.3">
      <c r="A621" s="3"/>
      <c r="B621" s="3"/>
      <c r="C621" s="3"/>
      <c r="D621" s="3"/>
      <c r="E621" s="3"/>
      <c r="F621" s="3"/>
      <c r="G621" s="3"/>
      <c r="H621" s="3"/>
      <c r="I621" s="3"/>
      <c r="J621" s="3"/>
      <c r="K621" s="3"/>
      <c r="L621" s="3"/>
      <c r="M621" s="3"/>
      <c r="N621" s="3"/>
      <c r="O621" s="3"/>
      <c r="P621" s="3"/>
      <c r="Q621" s="3"/>
      <c r="R621" s="3"/>
      <c r="S621" s="120"/>
      <c r="T621" s="3">
        <f t="shared" si="9"/>
        <v>0</v>
      </c>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row>
    <row r="622" spans="1:53" x14ac:dyDescent="0.3">
      <c r="A622" s="3"/>
      <c r="B622" s="3"/>
      <c r="C622" s="3"/>
      <c r="D622" s="3"/>
      <c r="E622" s="3"/>
      <c r="F622" s="3"/>
      <c r="G622" s="3"/>
      <c r="H622" s="3"/>
      <c r="I622" s="3"/>
      <c r="J622" s="3"/>
      <c r="K622" s="3"/>
      <c r="L622" s="3"/>
      <c r="M622" s="3"/>
      <c r="N622" s="3"/>
      <c r="O622" s="3"/>
      <c r="P622" s="3"/>
      <c r="Q622" s="3"/>
      <c r="R622" s="3"/>
      <c r="S622" s="120"/>
      <c r="T622" s="3">
        <f t="shared" si="9"/>
        <v>0</v>
      </c>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row>
    <row r="623" spans="1:53" x14ac:dyDescent="0.3">
      <c r="A623" s="3"/>
      <c r="B623" s="3"/>
      <c r="C623" s="3"/>
      <c r="D623" s="3"/>
      <c r="E623" s="3"/>
      <c r="F623" s="3"/>
      <c r="G623" s="3"/>
      <c r="H623" s="3"/>
      <c r="I623" s="3"/>
      <c r="J623" s="3"/>
      <c r="K623" s="3"/>
      <c r="L623" s="3"/>
      <c r="M623" s="3"/>
      <c r="N623" s="3"/>
      <c r="O623" s="3"/>
      <c r="P623" s="3"/>
      <c r="Q623" s="3"/>
      <c r="R623" s="3"/>
      <c r="S623" s="120"/>
      <c r="T623" s="3">
        <f t="shared" si="9"/>
        <v>0</v>
      </c>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
      <c r="B624" s="3"/>
      <c r="C624" s="3"/>
      <c r="D624" s="3"/>
      <c r="E624" s="3"/>
      <c r="F624" s="3"/>
      <c r="G624" s="3"/>
      <c r="H624" s="3"/>
      <c r="I624" s="3"/>
      <c r="J624" s="3"/>
      <c r="K624" s="3"/>
      <c r="L624" s="3"/>
      <c r="M624" s="3"/>
      <c r="N624" s="3"/>
      <c r="O624" s="3"/>
      <c r="P624" s="3"/>
      <c r="Q624" s="3"/>
      <c r="R624" s="3"/>
      <c r="S624" s="120"/>
      <c r="T624" s="3">
        <f t="shared" si="9"/>
        <v>0</v>
      </c>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
      <c r="B625" s="3"/>
      <c r="C625" s="3"/>
      <c r="D625" s="3"/>
      <c r="E625" s="3"/>
      <c r="F625" s="3"/>
      <c r="G625" s="3"/>
      <c r="H625" s="3"/>
      <c r="I625" s="3"/>
      <c r="J625" s="3"/>
      <c r="K625" s="3"/>
      <c r="L625" s="3"/>
      <c r="M625" s="3"/>
      <c r="N625" s="3"/>
      <c r="O625" s="3"/>
      <c r="P625" s="3"/>
      <c r="Q625" s="3"/>
      <c r="R625" s="3"/>
      <c r="S625" s="120"/>
      <c r="T625" s="3">
        <f t="shared" si="9"/>
        <v>0</v>
      </c>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
      <c r="B626" s="3"/>
      <c r="C626" s="3"/>
      <c r="D626" s="3"/>
      <c r="E626" s="3"/>
      <c r="F626" s="3"/>
      <c r="G626" s="3"/>
      <c r="H626" s="3"/>
      <c r="I626" s="3"/>
      <c r="J626" s="3"/>
      <c r="K626" s="3"/>
      <c r="L626" s="3"/>
      <c r="M626" s="3"/>
      <c r="N626" s="3"/>
      <c r="O626" s="3"/>
      <c r="P626" s="3"/>
      <c r="Q626" s="3"/>
      <c r="R626" s="3"/>
      <c r="S626" s="120"/>
      <c r="T626" s="3">
        <f t="shared" si="9"/>
        <v>0</v>
      </c>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
      <c r="B627" s="3"/>
      <c r="C627" s="3"/>
      <c r="D627" s="3"/>
      <c r="E627" s="3"/>
      <c r="F627" s="3"/>
      <c r="G627" s="3"/>
      <c r="H627" s="3"/>
      <c r="I627" s="3"/>
      <c r="J627" s="3"/>
      <c r="K627" s="3"/>
      <c r="L627" s="3"/>
      <c r="M627" s="3"/>
      <c r="N627" s="3"/>
      <c r="O627" s="3"/>
      <c r="P627" s="3"/>
      <c r="Q627" s="3"/>
      <c r="R627" s="3"/>
      <c r="S627" s="120"/>
      <c r="T627" s="3">
        <f t="shared" si="9"/>
        <v>0</v>
      </c>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
      <c r="B628" s="3"/>
      <c r="C628" s="3"/>
      <c r="D628" s="3"/>
      <c r="E628" s="3"/>
      <c r="F628" s="3"/>
      <c r="G628" s="3"/>
      <c r="H628" s="3"/>
      <c r="I628" s="3"/>
      <c r="J628" s="3"/>
      <c r="K628" s="3"/>
      <c r="L628" s="3"/>
      <c r="M628" s="3"/>
      <c r="N628" s="3"/>
      <c r="O628" s="3"/>
      <c r="P628" s="3"/>
      <c r="Q628" s="3"/>
      <c r="R628" s="3"/>
      <c r="S628" s="120"/>
      <c r="T628" s="3">
        <f t="shared" si="9"/>
        <v>0</v>
      </c>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
      <c r="B629" s="3"/>
      <c r="C629" s="3"/>
      <c r="D629" s="3"/>
      <c r="E629" s="3"/>
      <c r="F629" s="3"/>
      <c r="G629" s="3"/>
      <c r="H629" s="3"/>
      <c r="I629" s="3"/>
      <c r="J629" s="3"/>
      <c r="K629" s="3"/>
      <c r="L629" s="3"/>
      <c r="M629" s="3"/>
      <c r="N629" s="3"/>
      <c r="O629" s="3"/>
      <c r="P629" s="3"/>
      <c r="Q629" s="3"/>
      <c r="R629" s="3"/>
      <c r="S629" s="120"/>
      <c r="T629" s="3">
        <f t="shared" si="9"/>
        <v>0</v>
      </c>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
      <c r="B630" s="3"/>
      <c r="C630" s="3"/>
      <c r="D630" s="3"/>
      <c r="E630" s="3"/>
      <c r="F630" s="3"/>
      <c r="G630" s="3"/>
      <c r="H630" s="3"/>
      <c r="I630" s="3"/>
      <c r="J630" s="3"/>
      <c r="K630" s="3"/>
      <c r="L630" s="3"/>
      <c r="M630" s="3"/>
      <c r="N630" s="3"/>
      <c r="O630" s="3"/>
      <c r="P630" s="3"/>
      <c r="Q630" s="3"/>
      <c r="R630" s="3"/>
      <c r="S630" s="120"/>
      <c r="T630" s="3">
        <f t="shared" si="9"/>
        <v>0</v>
      </c>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
      <c r="B631" s="3"/>
      <c r="C631" s="3"/>
      <c r="D631" s="3"/>
      <c r="E631" s="3"/>
      <c r="F631" s="3"/>
      <c r="G631" s="3"/>
      <c r="H631" s="3"/>
      <c r="I631" s="3"/>
      <c r="J631" s="3"/>
      <c r="K631" s="3"/>
      <c r="L631" s="3"/>
      <c r="M631" s="3"/>
      <c r="N631" s="3"/>
      <c r="O631" s="3"/>
      <c r="P631" s="3"/>
      <c r="Q631" s="3"/>
      <c r="R631" s="3"/>
      <c r="S631" s="120"/>
      <c r="T631" s="3">
        <f t="shared" si="9"/>
        <v>0</v>
      </c>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
      <c r="B632" s="3"/>
      <c r="C632" s="3"/>
      <c r="D632" s="3"/>
      <c r="E632" s="3"/>
      <c r="F632" s="3"/>
      <c r="G632" s="3"/>
      <c r="H632" s="3"/>
      <c r="I632" s="3"/>
      <c r="J632" s="3"/>
      <c r="K632" s="3"/>
      <c r="L632" s="3"/>
      <c r="M632" s="3"/>
      <c r="N632" s="3"/>
      <c r="O632" s="3"/>
      <c r="P632" s="3"/>
      <c r="Q632" s="3"/>
      <c r="R632" s="3"/>
      <c r="S632" s="120"/>
      <c r="T632" s="3">
        <f t="shared" si="9"/>
        <v>0</v>
      </c>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
      <c r="B633" s="3"/>
      <c r="C633" s="3"/>
      <c r="D633" s="3"/>
      <c r="E633" s="3"/>
      <c r="F633" s="3"/>
      <c r="G633" s="3"/>
      <c r="H633" s="3"/>
      <c r="I633" s="3"/>
      <c r="J633" s="3"/>
      <c r="K633" s="3"/>
      <c r="L633" s="3"/>
      <c r="M633" s="3"/>
      <c r="N633" s="3"/>
      <c r="O633" s="3"/>
      <c r="P633" s="3"/>
      <c r="Q633" s="3"/>
      <c r="R633" s="3"/>
      <c r="S633" s="120"/>
      <c r="T633" s="3">
        <f t="shared" si="9"/>
        <v>0</v>
      </c>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
      <c r="B634" s="3"/>
      <c r="C634" s="3"/>
      <c r="D634" s="3"/>
      <c r="E634" s="3"/>
      <c r="F634" s="3"/>
      <c r="G634" s="3"/>
      <c r="H634" s="3"/>
      <c r="I634" s="3"/>
      <c r="J634" s="3"/>
      <c r="K634" s="3"/>
      <c r="L634" s="3"/>
      <c r="M634" s="3"/>
      <c r="N634" s="3"/>
      <c r="O634" s="3"/>
      <c r="P634" s="3"/>
      <c r="Q634" s="3"/>
      <c r="R634" s="3"/>
      <c r="S634" s="120"/>
      <c r="T634" s="3">
        <f t="shared" si="9"/>
        <v>0</v>
      </c>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
      <c r="B635" s="3"/>
      <c r="C635" s="3"/>
      <c r="D635" s="3"/>
      <c r="E635" s="3"/>
      <c r="F635" s="3"/>
      <c r="G635" s="3"/>
      <c r="H635" s="3"/>
      <c r="I635" s="3"/>
      <c r="J635" s="3"/>
      <c r="K635" s="3"/>
      <c r="L635" s="3"/>
      <c r="M635" s="3"/>
      <c r="N635" s="3"/>
      <c r="O635" s="3"/>
      <c r="P635" s="3"/>
      <c r="Q635" s="3"/>
      <c r="R635" s="3"/>
      <c r="S635" s="120"/>
      <c r="T635" s="3">
        <f t="shared" si="9"/>
        <v>0</v>
      </c>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
      <c r="B636" s="3"/>
      <c r="C636" s="3"/>
      <c r="D636" s="3"/>
      <c r="E636" s="3"/>
      <c r="F636" s="3"/>
      <c r="G636" s="3"/>
      <c r="H636" s="3"/>
      <c r="I636" s="3"/>
      <c r="J636" s="3"/>
      <c r="K636" s="3"/>
      <c r="L636" s="3"/>
      <c r="M636" s="3"/>
      <c r="N636" s="3"/>
      <c r="O636" s="3"/>
      <c r="P636" s="3"/>
      <c r="Q636" s="3"/>
      <c r="R636" s="3"/>
      <c r="S636" s="120"/>
      <c r="T636" s="3">
        <f t="shared" si="9"/>
        <v>0</v>
      </c>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
      <c r="B637" s="3"/>
      <c r="C637" s="3"/>
      <c r="D637" s="3"/>
      <c r="E637" s="3"/>
      <c r="F637" s="3"/>
      <c r="G637" s="3"/>
      <c r="H637" s="3"/>
      <c r="I637" s="3"/>
      <c r="J637" s="3"/>
      <c r="K637" s="3"/>
      <c r="L637" s="3"/>
      <c r="M637" s="3"/>
      <c r="N637" s="3"/>
      <c r="O637" s="3"/>
      <c r="P637" s="3"/>
      <c r="Q637" s="3"/>
      <c r="R637" s="3"/>
      <c r="S637" s="120"/>
      <c r="T637" s="3">
        <f t="shared" si="9"/>
        <v>0</v>
      </c>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
      <c r="B638" s="3"/>
      <c r="C638" s="3"/>
      <c r="D638" s="3"/>
      <c r="E638" s="3"/>
      <c r="F638" s="3"/>
      <c r="G638" s="3"/>
      <c r="H638" s="3"/>
      <c r="I638" s="3"/>
      <c r="J638" s="3"/>
      <c r="K638" s="3"/>
      <c r="L638" s="3"/>
      <c r="M638" s="3"/>
      <c r="N638" s="3"/>
      <c r="O638" s="3"/>
      <c r="P638" s="3"/>
      <c r="Q638" s="3"/>
      <c r="R638" s="3"/>
      <c r="S638" s="120"/>
      <c r="T638" s="3">
        <f t="shared" si="9"/>
        <v>0</v>
      </c>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
      <c r="B639" s="3"/>
      <c r="C639" s="3"/>
      <c r="D639" s="3"/>
      <c r="E639" s="3"/>
      <c r="F639" s="3"/>
      <c r="G639" s="3"/>
      <c r="H639" s="3"/>
      <c r="I639" s="3"/>
      <c r="J639" s="3"/>
      <c r="K639" s="3"/>
      <c r="L639" s="3"/>
      <c r="M639" s="3"/>
      <c r="N639" s="3"/>
      <c r="O639" s="3"/>
      <c r="P639" s="3"/>
      <c r="Q639" s="3"/>
      <c r="R639" s="3"/>
      <c r="S639" s="120"/>
      <c r="T639" s="3">
        <f t="shared" si="9"/>
        <v>0</v>
      </c>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
      <c r="B640" s="3"/>
      <c r="C640" s="3"/>
      <c r="D640" s="3"/>
      <c r="E640" s="3"/>
      <c r="F640" s="3"/>
      <c r="G640" s="3"/>
      <c r="H640" s="3"/>
      <c r="I640" s="3"/>
      <c r="J640" s="3"/>
      <c r="K640" s="3"/>
      <c r="L640" s="3"/>
      <c r="M640" s="3"/>
      <c r="N640" s="3"/>
      <c r="O640" s="3"/>
      <c r="P640" s="3"/>
      <c r="Q640" s="3"/>
      <c r="R640" s="3"/>
      <c r="S640" s="120"/>
      <c r="T640" s="3">
        <f t="shared" si="9"/>
        <v>0</v>
      </c>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
      <c r="B641" s="3"/>
      <c r="C641" s="3"/>
      <c r="D641" s="3"/>
      <c r="E641" s="3"/>
      <c r="F641" s="3"/>
      <c r="G641" s="3"/>
      <c r="H641" s="3"/>
      <c r="I641" s="3"/>
      <c r="J641" s="3"/>
      <c r="K641" s="3"/>
      <c r="L641" s="3"/>
      <c r="M641" s="3"/>
      <c r="N641" s="3"/>
      <c r="O641" s="3"/>
      <c r="P641" s="3"/>
      <c r="Q641" s="3"/>
      <c r="R641" s="3"/>
      <c r="S641" s="120"/>
      <c r="T641" s="3">
        <f t="shared" si="9"/>
        <v>0</v>
      </c>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
      <c r="B642" s="3"/>
      <c r="C642" s="3"/>
      <c r="D642" s="3"/>
      <c r="E642" s="3"/>
      <c r="F642" s="3"/>
      <c r="G642" s="3"/>
      <c r="H642" s="3"/>
      <c r="I642" s="3"/>
      <c r="J642" s="3"/>
      <c r="K642" s="3"/>
      <c r="L642" s="3"/>
      <c r="M642" s="3"/>
      <c r="N642" s="3"/>
      <c r="O642" s="3"/>
      <c r="P642" s="3"/>
      <c r="Q642" s="3"/>
      <c r="R642" s="3"/>
      <c r="S642" s="120"/>
      <c r="T642" s="3">
        <f t="shared" si="9"/>
        <v>0</v>
      </c>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
      <c r="B643" s="3"/>
      <c r="C643" s="3"/>
      <c r="D643" s="3"/>
      <c r="E643" s="3"/>
      <c r="F643" s="3"/>
      <c r="G643" s="3"/>
      <c r="H643" s="3"/>
      <c r="I643" s="3"/>
      <c r="J643" s="3"/>
      <c r="K643" s="3"/>
      <c r="L643" s="3"/>
      <c r="M643" s="3"/>
      <c r="N643" s="3"/>
      <c r="O643" s="3"/>
      <c r="P643" s="3"/>
      <c r="Q643" s="3"/>
      <c r="R643" s="3"/>
      <c r="S643" s="120"/>
      <c r="T643" s="3">
        <f t="shared" ref="T643:T674" si="10">A643</f>
        <v>0</v>
      </c>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
      <c r="B644" s="3"/>
      <c r="C644" s="3"/>
      <c r="D644" s="3"/>
      <c r="E644" s="3"/>
      <c r="F644" s="3"/>
      <c r="G644" s="3"/>
      <c r="H644" s="3"/>
      <c r="I644" s="3"/>
      <c r="J644" s="3"/>
      <c r="K644" s="3"/>
      <c r="L644" s="3"/>
      <c r="M644" s="3"/>
      <c r="N644" s="3"/>
      <c r="O644" s="3"/>
      <c r="P644" s="3"/>
      <c r="Q644" s="3"/>
      <c r="R644" s="3"/>
      <c r="S644" s="120"/>
      <c r="T644" s="3">
        <f t="shared" si="10"/>
        <v>0</v>
      </c>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
      <c r="B645" s="3"/>
      <c r="C645" s="3"/>
      <c r="D645" s="3"/>
      <c r="E645" s="3"/>
      <c r="F645" s="3"/>
      <c r="G645" s="3"/>
      <c r="H645" s="3"/>
      <c r="I645" s="3"/>
      <c r="J645" s="3"/>
      <c r="K645" s="3"/>
      <c r="L645" s="3"/>
      <c r="M645" s="3"/>
      <c r="N645" s="3"/>
      <c r="O645" s="3"/>
      <c r="P645" s="3"/>
      <c r="Q645" s="3"/>
      <c r="R645" s="3"/>
      <c r="S645" s="120"/>
      <c r="T645" s="3">
        <f t="shared" si="10"/>
        <v>0</v>
      </c>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
      <c r="B646" s="3"/>
      <c r="C646" s="3"/>
      <c r="D646" s="3"/>
      <c r="E646" s="3"/>
      <c r="F646" s="3"/>
      <c r="G646" s="3"/>
      <c r="H646" s="3"/>
      <c r="I646" s="3"/>
      <c r="J646" s="3"/>
      <c r="K646" s="3"/>
      <c r="L646" s="3"/>
      <c r="M646" s="3"/>
      <c r="N646" s="3"/>
      <c r="O646" s="3"/>
      <c r="P646" s="3"/>
      <c r="Q646" s="3"/>
      <c r="R646" s="3"/>
      <c r="S646" s="120"/>
      <c r="T646" s="3">
        <f t="shared" si="10"/>
        <v>0</v>
      </c>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
      <c r="B647" s="3"/>
      <c r="C647" s="3"/>
      <c r="D647" s="3"/>
      <c r="E647" s="3"/>
      <c r="F647" s="3"/>
      <c r="G647" s="3"/>
      <c r="H647" s="3"/>
      <c r="I647" s="3"/>
      <c r="J647" s="3"/>
      <c r="K647" s="3"/>
      <c r="L647" s="3"/>
      <c r="M647" s="3"/>
      <c r="N647" s="3"/>
      <c r="O647" s="3"/>
      <c r="P647" s="3"/>
      <c r="Q647" s="3"/>
      <c r="R647" s="3"/>
      <c r="S647" s="120"/>
      <c r="T647" s="3">
        <f t="shared" si="10"/>
        <v>0</v>
      </c>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
      <c r="B648" s="3"/>
      <c r="C648" s="3"/>
      <c r="D648" s="3"/>
      <c r="E648" s="3"/>
      <c r="F648" s="3"/>
      <c r="G648" s="3"/>
      <c r="H648" s="3"/>
      <c r="I648" s="3"/>
      <c r="J648" s="3"/>
      <c r="K648" s="3"/>
      <c r="L648" s="3"/>
      <c r="M648" s="3"/>
      <c r="N648" s="3"/>
      <c r="O648" s="3"/>
      <c r="P648" s="3"/>
      <c r="Q648" s="3"/>
      <c r="R648" s="3"/>
      <c r="S648" s="120"/>
      <c r="T648" s="3">
        <f t="shared" si="10"/>
        <v>0</v>
      </c>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
      <c r="B649" s="3"/>
      <c r="C649" s="3"/>
      <c r="D649" s="3"/>
      <c r="E649" s="3"/>
      <c r="F649" s="3"/>
      <c r="G649" s="3"/>
      <c r="H649" s="3"/>
      <c r="I649" s="3"/>
      <c r="J649" s="3"/>
      <c r="K649" s="3"/>
      <c r="L649" s="3"/>
      <c r="M649" s="3"/>
      <c r="N649" s="3"/>
      <c r="O649" s="3"/>
      <c r="P649" s="3"/>
      <c r="Q649" s="3"/>
      <c r="R649" s="3"/>
      <c r="S649" s="120"/>
      <c r="T649" s="3">
        <f t="shared" si="10"/>
        <v>0</v>
      </c>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
      <c r="B650" s="3"/>
      <c r="C650" s="3"/>
      <c r="D650" s="3"/>
      <c r="E650" s="3"/>
      <c r="F650" s="3"/>
      <c r="G650" s="3"/>
      <c r="H650" s="3"/>
      <c r="I650" s="3"/>
      <c r="J650" s="3"/>
      <c r="K650" s="3"/>
      <c r="L650" s="3"/>
      <c r="M650" s="3"/>
      <c r="N650" s="3"/>
      <c r="O650" s="3"/>
      <c r="P650" s="3"/>
      <c r="Q650" s="3"/>
      <c r="R650" s="3"/>
      <c r="S650" s="120"/>
      <c r="T650" s="3">
        <f t="shared" si="10"/>
        <v>0</v>
      </c>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
      <c r="B651" s="3"/>
      <c r="C651" s="3"/>
      <c r="D651" s="3"/>
      <c r="E651" s="3"/>
      <c r="F651" s="3"/>
      <c r="G651" s="3"/>
      <c r="H651" s="3"/>
      <c r="I651" s="3"/>
      <c r="J651" s="3"/>
      <c r="K651" s="3"/>
      <c r="L651" s="3"/>
      <c r="M651" s="3"/>
      <c r="N651" s="3"/>
      <c r="O651" s="3"/>
      <c r="P651" s="3"/>
      <c r="Q651" s="3"/>
      <c r="R651" s="3"/>
      <c r="S651" s="120"/>
      <c r="T651" s="3">
        <f t="shared" si="10"/>
        <v>0</v>
      </c>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
      <c r="B652" s="3"/>
      <c r="C652" s="3"/>
      <c r="D652" s="3"/>
      <c r="E652" s="3"/>
      <c r="F652" s="3"/>
      <c r="G652" s="3"/>
      <c r="H652" s="3"/>
      <c r="I652" s="3"/>
      <c r="J652" s="3"/>
      <c r="K652" s="3"/>
      <c r="L652" s="3"/>
      <c r="M652" s="3"/>
      <c r="N652" s="3"/>
      <c r="O652" s="3"/>
      <c r="P652" s="3"/>
      <c r="Q652" s="3"/>
      <c r="R652" s="3"/>
      <c r="S652" s="120"/>
      <c r="T652" s="3">
        <f t="shared" si="10"/>
        <v>0</v>
      </c>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
      <c r="B653" s="3"/>
      <c r="C653" s="3"/>
      <c r="D653" s="3"/>
      <c r="E653" s="3"/>
      <c r="F653" s="3"/>
      <c r="G653" s="3"/>
      <c r="H653" s="3"/>
      <c r="I653" s="3"/>
      <c r="J653" s="3"/>
      <c r="K653" s="3"/>
      <c r="L653" s="3"/>
      <c r="M653" s="3"/>
      <c r="N653" s="3"/>
      <c r="O653" s="3"/>
      <c r="P653" s="3"/>
      <c r="Q653" s="3"/>
      <c r="R653" s="3"/>
      <c r="S653" s="120"/>
      <c r="T653" s="3">
        <f t="shared" si="10"/>
        <v>0</v>
      </c>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
      <c r="B654" s="3"/>
      <c r="C654" s="3"/>
      <c r="D654" s="3"/>
      <c r="E654" s="3"/>
      <c r="F654" s="3"/>
      <c r="G654" s="3"/>
      <c r="H654" s="3"/>
      <c r="I654" s="3"/>
      <c r="J654" s="3"/>
      <c r="K654" s="3"/>
      <c r="L654" s="3"/>
      <c r="M654" s="3"/>
      <c r="N654" s="3"/>
      <c r="O654" s="3"/>
      <c r="P654" s="3"/>
      <c r="Q654" s="3"/>
      <c r="R654" s="3"/>
      <c r="S654" s="120"/>
      <c r="T654" s="3">
        <f t="shared" si="10"/>
        <v>0</v>
      </c>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
      <c r="B655" s="3"/>
      <c r="C655" s="3"/>
      <c r="D655" s="3"/>
      <c r="E655" s="3"/>
      <c r="F655" s="3"/>
      <c r="G655" s="3"/>
      <c r="H655" s="3"/>
      <c r="I655" s="3"/>
      <c r="J655" s="3"/>
      <c r="K655" s="3"/>
      <c r="L655" s="3"/>
      <c r="M655" s="3"/>
      <c r="N655" s="3"/>
      <c r="O655" s="3"/>
      <c r="P655" s="3"/>
      <c r="Q655" s="3"/>
      <c r="R655" s="3"/>
      <c r="S655" s="120"/>
      <c r="T655" s="3">
        <f t="shared" si="10"/>
        <v>0</v>
      </c>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
      <c r="B656" s="3"/>
      <c r="C656" s="3"/>
      <c r="D656" s="3"/>
      <c r="E656" s="3"/>
      <c r="F656" s="3"/>
      <c r="G656" s="3"/>
      <c r="H656" s="3"/>
      <c r="I656" s="3"/>
      <c r="J656" s="3"/>
      <c r="K656" s="3"/>
      <c r="L656" s="3"/>
      <c r="M656" s="3"/>
      <c r="N656" s="3"/>
      <c r="O656" s="3"/>
      <c r="P656" s="3"/>
      <c r="Q656" s="3"/>
      <c r="R656" s="3"/>
      <c r="S656" s="120"/>
      <c r="T656" s="3">
        <f t="shared" si="10"/>
        <v>0</v>
      </c>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
      <c r="B657" s="3"/>
      <c r="C657" s="3"/>
      <c r="D657" s="3"/>
      <c r="E657" s="3"/>
      <c r="F657" s="3"/>
      <c r="G657" s="3"/>
      <c r="H657" s="3"/>
      <c r="I657" s="3"/>
      <c r="J657" s="3"/>
      <c r="K657" s="3"/>
      <c r="L657" s="3"/>
      <c r="M657" s="3"/>
      <c r="N657" s="3"/>
      <c r="O657" s="3"/>
      <c r="P657" s="3"/>
      <c r="Q657" s="3"/>
      <c r="R657" s="3"/>
      <c r="S657" s="120"/>
      <c r="T657" s="3">
        <f t="shared" si="10"/>
        <v>0</v>
      </c>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
      <c r="B658" s="3"/>
      <c r="C658" s="3"/>
      <c r="D658" s="3"/>
      <c r="E658" s="3"/>
      <c r="F658" s="3"/>
      <c r="G658" s="3"/>
      <c r="H658" s="3"/>
      <c r="I658" s="3"/>
      <c r="J658" s="3"/>
      <c r="K658" s="3"/>
      <c r="L658" s="3"/>
      <c r="M658" s="3"/>
      <c r="N658" s="3"/>
      <c r="O658" s="3"/>
      <c r="P658" s="3"/>
      <c r="Q658" s="3"/>
      <c r="R658" s="3"/>
      <c r="S658" s="120"/>
      <c r="T658" s="3">
        <f t="shared" si="10"/>
        <v>0</v>
      </c>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
      <c r="B659" s="3"/>
      <c r="C659" s="3"/>
      <c r="D659" s="3"/>
      <c r="E659" s="3"/>
      <c r="F659" s="3"/>
      <c r="G659" s="3"/>
      <c r="H659" s="3"/>
      <c r="I659" s="3"/>
      <c r="J659" s="3"/>
      <c r="K659" s="3"/>
      <c r="L659" s="3"/>
      <c r="M659" s="3"/>
      <c r="N659" s="3"/>
      <c r="O659" s="3"/>
      <c r="P659" s="3"/>
      <c r="Q659" s="3"/>
      <c r="R659" s="3"/>
      <c r="S659" s="120"/>
      <c r="T659" s="3">
        <f t="shared" si="10"/>
        <v>0</v>
      </c>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
      <c r="B660" s="3"/>
      <c r="C660" s="3"/>
      <c r="D660" s="3"/>
      <c r="E660" s="3"/>
      <c r="F660" s="3"/>
      <c r="G660" s="3"/>
      <c r="H660" s="3"/>
      <c r="I660" s="3"/>
      <c r="J660" s="3"/>
      <c r="K660" s="3"/>
      <c r="L660" s="3"/>
      <c r="M660" s="3"/>
      <c r="N660" s="3"/>
      <c r="O660" s="3"/>
      <c r="P660" s="3"/>
      <c r="Q660" s="3"/>
      <c r="R660" s="3"/>
      <c r="S660" s="120"/>
      <c r="T660" s="3">
        <f t="shared" si="10"/>
        <v>0</v>
      </c>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
      <c r="B661" s="3"/>
      <c r="C661" s="3"/>
      <c r="D661" s="3"/>
      <c r="E661" s="3"/>
      <c r="F661" s="3"/>
      <c r="G661" s="3"/>
      <c r="H661" s="3"/>
      <c r="I661" s="3"/>
      <c r="J661" s="3"/>
      <c r="K661" s="3"/>
      <c r="L661" s="3"/>
      <c r="M661" s="3"/>
      <c r="N661" s="3"/>
      <c r="O661" s="3"/>
      <c r="P661" s="3"/>
      <c r="Q661" s="3"/>
      <c r="R661" s="3"/>
      <c r="S661" s="120"/>
      <c r="T661" s="3">
        <f t="shared" si="10"/>
        <v>0</v>
      </c>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
      <c r="B662" s="3"/>
      <c r="C662" s="3"/>
      <c r="D662" s="3"/>
      <c r="E662" s="3"/>
      <c r="F662" s="3"/>
      <c r="G662" s="3"/>
      <c r="H662" s="3"/>
      <c r="I662" s="3"/>
      <c r="J662" s="3"/>
      <c r="K662" s="3"/>
      <c r="L662" s="3"/>
      <c r="M662" s="3"/>
      <c r="N662" s="3"/>
      <c r="O662" s="3"/>
      <c r="P662" s="3"/>
      <c r="Q662" s="3"/>
      <c r="R662" s="3"/>
      <c r="S662" s="120"/>
      <c r="T662" s="3">
        <f t="shared" si="10"/>
        <v>0</v>
      </c>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
      <c r="B663" s="3"/>
      <c r="C663" s="3"/>
      <c r="D663" s="3"/>
      <c r="E663" s="3"/>
      <c r="F663" s="3"/>
      <c r="G663" s="3"/>
      <c r="H663" s="3"/>
      <c r="I663" s="3"/>
      <c r="J663" s="3"/>
      <c r="K663" s="3"/>
      <c r="L663" s="3"/>
      <c r="M663" s="3"/>
      <c r="N663" s="3"/>
      <c r="O663" s="3"/>
      <c r="P663" s="3"/>
      <c r="Q663" s="3"/>
      <c r="R663" s="3"/>
      <c r="S663" s="120"/>
      <c r="T663" s="3">
        <f t="shared" si="10"/>
        <v>0</v>
      </c>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
      <c r="B664" s="3"/>
      <c r="C664" s="3"/>
      <c r="D664" s="3"/>
      <c r="E664" s="3"/>
      <c r="F664" s="3"/>
      <c r="G664" s="3"/>
      <c r="H664" s="3"/>
      <c r="I664" s="3"/>
      <c r="J664" s="3"/>
      <c r="K664" s="3"/>
      <c r="L664" s="3"/>
      <c r="M664" s="3"/>
      <c r="N664" s="3"/>
      <c r="O664" s="3"/>
      <c r="P664" s="3"/>
      <c r="Q664" s="3"/>
      <c r="R664" s="3"/>
      <c r="S664" s="120"/>
      <c r="T664" s="3">
        <f t="shared" si="10"/>
        <v>0</v>
      </c>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
      <c r="B665" s="3"/>
      <c r="C665" s="3"/>
      <c r="D665" s="3"/>
      <c r="E665" s="3"/>
      <c r="F665" s="3"/>
      <c r="G665" s="3"/>
      <c r="H665" s="3"/>
      <c r="I665" s="3"/>
      <c r="J665" s="3"/>
      <c r="K665" s="3"/>
      <c r="L665" s="3"/>
      <c r="M665" s="3"/>
      <c r="N665" s="3"/>
      <c r="O665" s="3"/>
      <c r="P665" s="3"/>
      <c r="Q665" s="3"/>
      <c r="R665" s="3"/>
      <c r="S665" s="120"/>
      <c r="T665" s="3">
        <f t="shared" si="10"/>
        <v>0</v>
      </c>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
      <c r="B666" s="3"/>
      <c r="C666" s="3"/>
      <c r="D666" s="3"/>
      <c r="E666" s="3"/>
      <c r="F666" s="3"/>
      <c r="G666" s="3"/>
      <c r="H666" s="3"/>
      <c r="I666" s="3"/>
      <c r="J666" s="3"/>
      <c r="K666" s="3"/>
      <c r="L666" s="3"/>
      <c r="M666" s="3"/>
      <c r="N666" s="3"/>
      <c r="O666" s="3"/>
      <c r="P666" s="3"/>
      <c r="Q666" s="3"/>
      <c r="R666" s="3"/>
      <c r="S666" s="120"/>
      <c r="T666" s="3">
        <f t="shared" si="10"/>
        <v>0</v>
      </c>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
      <c r="B667" s="3"/>
      <c r="C667" s="3"/>
      <c r="D667" s="3"/>
      <c r="E667" s="3"/>
      <c r="F667" s="3"/>
      <c r="G667" s="3"/>
      <c r="H667" s="3"/>
      <c r="I667" s="3"/>
      <c r="J667" s="3"/>
      <c r="K667" s="3"/>
      <c r="L667" s="3"/>
      <c r="M667" s="3"/>
      <c r="N667" s="3"/>
      <c r="O667" s="3"/>
      <c r="P667" s="3"/>
      <c r="Q667" s="3"/>
      <c r="R667" s="3"/>
      <c r="S667" s="120"/>
      <c r="T667" s="3">
        <f t="shared" si="10"/>
        <v>0</v>
      </c>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
      <c r="B668" s="3"/>
      <c r="C668" s="3"/>
      <c r="D668" s="3"/>
      <c r="E668" s="3"/>
      <c r="F668" s="3"/>
      <c r="G668" s="3"/>
      <c r="H668" s="3"/>
      <c r="I668" s="3"/>
      <c r="J668" s="3"/>
      <c r="K668" s="3"/>
      <c r="L668" s="3"/>
      <c r="M668" s="3"/>
      <c r="N668" s="3"/>
      <c r="O668" s="3"/>
      <c r="P668" s="3"/>
      <c r="Q668" s="3"/>
      <c r="R668" s="3"/>
      <c r="S668" s="120"/>
      <c r="T668" s="3">
        <f t="shared" si="10"/>
        <v>0</v>
      </c>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
      <c r="B669" s="3"/>
      <c r="C669" s="3"/>
      <c r="D669" s="3"/>
      <c r="E669" s="3"/>
      <c r="F669" s="3"/>
      <c r="G669" s="3"/>
      <c r="H669" s="3"/>
      <c r="I669" s="3"/>
      <c r="J669" s="3"/>
      <c r="K669" s="3"/>
      <c r="L669" s="3"/>
      <c r="M669" s="3"/>
      <c r="N669" s="3"/>
      <c r="O669" s="3"/>
      <c r="P669" s="3"/>
      <c r="Q669" s="3"/>
      <c r="R669" s="3"/>
      <c r="S669" s="120"/>
      <c r="T669" s="3">
        <f t="shared" si="10"/>
        <v>0</v>
      </c>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
      <c r="B670" s="3"/>
      <c r="C670" s="3"/>
      <c r="D670" s="3"/>
      <c r="E670" s="3"/>
      <c r="F670" s="3"/>
      <c r="G670" s="3"/>
      <c r="H670" s="3"/>
      <c r="I670" s="3"/>
      <c r="J670" s="3"/>
      <c r="K670" s="3"/>
      <c r="L670" s="3"/>
      <c r="M670" s="3"/>
      <c r="N670" s="3"/>
      <c r="O670" s="3"/>
      <c r="P670" s="3"/>
      <c r="Q670" s="3"/>
      <c r="R670" s="3"/>
      <c r="S670" s="120"/>
      <c r="T670" s="3">
        <f t="shared" si="10"/>
        <v>0</v>
      </c>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
      <c r="B671" s="3"/>
      <c r="C671" s="3"/>
      <c r="D671" s="3"/>
      <c r="E671" s="3"/>
      <c r="F671" s="3"/>
      <c r="G671" s="3"/>
      <c r="H671" s="3"/>
      <c r="I671" s="3"/>
      <c r="J671" s="3"/>
      <c r="K671" s="3"/>
      <c r="L671" s="3"/>
      <c r="M671" s="3"/>
      <c r="N671" s="3"/>
      <c r="O671" s="3"/>
      <c r="P671" s="3"/>
      <c r="Q671" s="3"/>
      <c r="R671" s="3"/>
      <c r="S671" s="120"/>
      <c r="T671" s="3">
        <f t="shared" si="10"/>
        <v>0</v>
      </c>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
      <c r="B672" s="3"/>
      <c r="C672" s="3"/>
      <c r="D672" s="3"/>
      <c r="E672" s="3"/>
      <c r="F672" s="3"/>
      <c r="G672" s="3"/>
      <c r="H672" s="3"/>
      <c r="I672" s="3"/>
      <c r="J672" s="3"/>
      <c r="K672" s="3"/>
      <c r="L672" s="3"/>
      <c r="M672" s="3"/>
      <c r="N672" s="3"/>
      <c r="O672" s="3"/>
      <c r="P672" s="3"/>
      <c r="Q672" s="3"/>
      <c r="R672" s="3"/>
      <c r="S672" s="120"/>
      <c r="T672" s="3">
        <f t="shared" si="10"/>
        <v>0</v>
      </c>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
      <c r="B673" s="3"/>
      <c r="C673" s="3"/>
      <c r="D673" s="3"/>
      <c r="E673" s="3"/>
      <c r="F673" s="3"/>
      <c r="G673" s="3"/>
      <c r="H673" s="3"/>
      <c r="I673" s="3"/>
      <c r="J673" s="3"/>
      <c r="K673" s="3"/>
      <c r="L673" s="3"/>
      <c r="M673" s="3"/>
      <c r="N673" s="3"/>
      <c r="O673" s="3"/>
      <c r="P673" s="3"/>
      <c r="Q673" s="3"/>
      <c r="R673" s="3"/>
      <c r="S673" s="120"/>
      <c r="T673" s="3">
        <f t="shared" si="10"/>
        <v>0</v>
      </c>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
      <c r="B674" s="3"/>
      <c r="C674" s="3"/>
      <c r="D674" s="3"/>
      <c r="E674" s="3"/>
      <c r="F674" s="3"/>
      <c r="G674" s="3"/>
      <c r="H674" s="3"/>
      <c r="I674" s="3"/>
      <c r="J674" s="3"/>
      <c r="K674" s="3"/>
      <c r="L674" s="3"/>
      <c r="M674" s="3"/>
      <c r="N674" s="3"/>
      <c r="O674" s="3"/>
      <c r="P674" s="3"/>
      <c r="Q674" s="3"/>
      <c r="R674" s="3"/>
      <c r="S674" s="120"/>
      <c r="T674" s="3">
        <f t="shared" si="10"/>
        <v>0</v>
      </c>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
      <c r="B675" s="3"/>
      <c r="C675" s="3"/>
      <c r="D675" s="3"/>
      <c r="E675" s="3"/>
      <c r="F675" s="3"/>
      <c r="G675" s="3"/>
      <c r="H675" s="3"/>
      <c r="I675" s="3"/>
      <c r="J675" s="3"/>
      <c r="K675" s="3"/>
      <c r="L675" s="3"/>
      <c r="M675" s="3"/>
      <c r="N675" s="3"/>
      <c r="O675" s="3"/>
      <c r="P675" s="3"/>
      <c r="Q675" s="3"/>
      <c r="R675" s="3"/>
      <c r="S675" s="120"/>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
      <c r="B676" s="3"/>
      <c r="C676" s="3"/>
      <c r="D676" s="3"/>
      <c r="E676" s="3"/>
      <c r="F676" s="3"/>
      <c r="G676" s="3"/>
      <c r="H676" s="3"/>
      <c r="I676" s="3"/>
      <c r="J676" s="3"/>
      <c r="K676" s="3"/>
      <c r="L676" s="3"/>
      <c r="M676" s="3"/>
      <c r="N676" s="3"/>
      <c r="O676" s="3"/>
      <c r="P676" s="3"/>
      <c r="Q676" s="3"/>
      <c r="R676" s="3"/>
      <c r="S676" s="120"/>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
      <c r="B677" s="3"/>
      <c r="C677" s="3"/>
      <c r="D677" s="3"/>
      <c r="E677" s="3"/>
      <c r="F677" s="3"/>
      <c r="G677" s="3"/>
      <c r="H677" s="3"/>
      <c r="I677" s="3"/>
      <c r="J677" s="3"/>
      <c r="K677" s="3"/>
      <c r="L677" s="3"/>
      <c r="M677" s="3"/>
      <c r="N677" s="3"/>
      <c r="O677" s="3"/>
      <c r="P677" s="3"/>
      <c r="Q677" s="3"/>
      <c r="R677" s="3"/>
      <c r="S677" s="120"/>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
      <c r="B678" s="3"/>
      <c r="C678" s="3"/>
      <c r="D678" s="3"/>
      <c r="E678" s="3"/>
      <c r="F678" s="3"/>
      <c r="G678" s="3"/>
      <c r="H678" s="3"/>
      <c r="I678" s="3"/>
      <c r="J678" s="3"/>
      <c r="K678" s="3"/>
      <c r="L678" s="3"/>
      <c r="M678" s="3"/>
      <c r="N678" s="3"/>
      <c r="O678" s="3"/>
      <c r="P678" s="3"/>
      <c r="Q678" s="3"/>
      <c r="R678" s="3"/>
      <c r="S678" s="120"/>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
      <c r="B679" s="3"/>
      <c r="C679" s="3"/>
      <c r="D679" s="3"/>
      <c r="E679" s="3"/>
      <c r="F679" s="3"/>
      <c r="G679" s="3"/>
      <c r="H679" s="3"/>
      <c r="I679" s="3"/>
      <c r="J679" s="3"/>
      <c r="K679" s="3"/>
      <c r="L679" s="3"/>
      <c r="M679" s="3"/>
      <c r="N679" s="3"/>
      <c r="O679" s="3"/>
      <c r="P679" s="3"/>
      <c r="Q679" s="3"/>
      <c r="R679" s="3"/>
      <c r="S679" s="120"/>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
      <c r="B680" s="3"/>
      <c r="C680" s="3"/>
      <c r="D680" s="3"/>
      <c r="E680" s="3"/>
      <c r="F680" s="3"/>
      <c r="G680" s="3"/>
      <c r="H680" s="3"/>
      <c r="I680" s="3"/>
      <c r="J680" s="3"/>
      <c r="K680" s="3"/>
      <c r="L680" s="3"/>
      <c r="M680" s="3"/>
      <c r="N680" s="3"/>
      <c r="O680" s="3"/>
      <c r="P680" s="3"/>
      <c r="Q680" s="3"/>
      <c r="R680" s="3"/>
      <c r="S680" s="120"/>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
      <c r="B681" s="3"/>
      <c r="C681" s="3"/>
      <c r="D681" s="3"/>
      <c r="E681" s="3"/>
      <c r="F681" s="3"/>
      <c r="G681" s="3"/>
      <c r="H681" s="3"/>
      <c r="I681" s="3"/>
      <c r="J681" s="3"/>
      <c r="K681" s="3"/>
      <c r="L681" s="3"/>
      <c r="M681" s="3"/>
      <c r="N681" s="3"/>
      <c r="O681" s="3"/>
      <c r="P681" s="3"/>
      <c r="Q681" s="3"/>
      <c r="R681" s="3"/>
      <c r="S681" s="120"/>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
      <c r="B682" s="3"/>
      <c r="C682" s="3"/>
      <c r="D682" s="3"/>
      <c r="E682" s="3"/>
      <c r="F682" s="3"/>
      <c r="G682" s="3"/>
      <c r="H682" s="3"/>
      <c r="I682" s="3"/>
      <c r="J682" s="3"/>
      <c r="K682" s="3"/>
      <c r="L682" s="3"/>
      <c r="M682" s="3"/>
      <c r="N682" s="3"/>
      <c r="O682" s="3"/>
      <c r="P682" s="3"/>
      <c r="Q682" s="3"/>
      <c r="R682" s="3"/>
      <c r="S682" s="120"/>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
      <c r="B683" s="3"/>
      <c r="C683" s="3"/>
      <c r="D683" s="3"/>
      <c r="E683" s="3"/>
      <c r="F683" s="3"/>
      <c r="G683" s="3"/>
      <c r="H683" s="3"/>
      <c r="I683" s="3"/>
      <c r="J683" s="3"/>
      <c r="K683" s="3"/>
      <c r="L683" s="3"/>
      <c r="M683" s="3"/>
      <c r="N683" s="3"/>
      <c r="O683" s="3"/>
      <c r="P683" s="3"/>
      <c r="Q683" s="3"/>
      <c r="R683" s="3"/>
      <c r="S683" s="120"/>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
      <c r="B684" s="3"/>
      <c r="C684" s="3"/>
      <c r="D684" s="3"/>
      <c r="E684" s="3"/>
      <c r="F684" s="3"/>
      <c r="G684" s="3"/>
      <c r="H684" s="3"/>
      <c r="I684" s="3"/>
      <c r="J684" s="3"/>
      <c r="K684" s="3"/>
      <c r="L684" s="3"/>
      <c r="M684" s="3"/>
      <c r="N684" s="3"/>
      <c r="O684" s="3"/>
      <c r="P684" s="3"/>
      <c r="Q684" s="3"/>
      <c r="R684" s="3"/>
      <c r="S684" s="120"/>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
      <c r="B685" s="3"/>
      <c r="C685" s="3"/>
      <c r="D685" s="3"/>
      <c r="E685" s="3"/>
      <c r="F685" s="3"/>
      <c r="G685" s="3"/>
      <c r="H685" s="3"/>
      <c r="I685" s="3"/>
      <c r="J685" s="3"/>
      <c r="K685" s="3"/>
      <c r="L685" s="3"/>
      <c r="M685" s="3"/>
      <c r="N685" s="3"/>
      <c r="O685" s="3"/>
      <c r="P685" s="3"/>
      <c r="Q685" s="3"/>
      <c r="R685" s="3"/>
      <c r="S685" s="120"/>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
      <c r="B686" s="3"/>
      <c r="C686" s="3"/>
      <c r="D686" s="3"/>
      <c r="E686" s="3"/>
      <c r="F686" s="3"/>
      <c r="G686" s="3"/>
      <c r="H686" s="3"/>
      <c r="I686" s="3"/>
      <c r="J686" s="3"/>
      <c r="K686" s="3"/>
      <c r="L686" s="3"/>
      <c r="M686" s="3"/>
      <c r="N686" s="3"/>
      <c r="O686" s="3"/>
      <c r="P686" s="3"/>
      <c r="Q686" s="3"/>
      <c r="R686" s="3"/>
      <c r="S686" s="120"/>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
      <c r="B687" s="3"/>
      <c r="C687" s="3"/>
      <c r="D687" s="3"/>
      <c r="E687" s="3"/>
      <c r="F687" s="3"/>
      <c r="G687" s="3"/>
      <c r="H687" s="3"/>
      <c r="I687" s="3"/>
      <c r="J687" s="3"/>
      <c r="K687" s="3"/>
      <c r="L687" s="3"/>
      <c r="M687" s="3"/>
      <c r="N687" s="3"/>
      <c r="O687" s="3"/>
      <c r="P687" s="3"/>
      <c r="Q687" s="3"/>
      <c r="R687" s="3"/>
      <c r="S687" s="120"/>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
      <c r="B688" s="3"/>
      <c r="C688" s="3"/>
      <c r="D688" s="3"/>
      <c r="E688" s="3"/>
      <c r="F688" s="3"/>
      <c r="G688" s="3"/>
      <c r="H688" s="3"/>
      <c r="I688" s="3"/>
      <c r="J688" s="3"/>
      <c r="K688" s="3"/>
      <c r="L688" s="3"/>
      <c r="M688" s="3"/>
      <c r="N688" s="3"/>
      <c r="O688" s="3"/>
      <c r="P688" s="3"/>
      <c r="Q688" s="3"/>
      <c r="R688" s="3"/>
      <c r="S688" s="120"/>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
      <c r="B689" s="3"/>
      <c r="C689" s="3"/>
      <c r="D689" s="3"/>
      <c r="E689" s="3"/>
      <c r="F689" s="3"/>
      <c r="G689" s="3"/>
      <c r="H689" s="3"/>
      <c r="I689" s="3"/>
      <c r="J689" s="3"/>
      <c r="K689" s="3"/>
      <c r="L689" s="3"/>
      <c r="M689" s="3"/>
      <c r="N689" s="3"/>
      <c r="O689" s="3"/>
      <c r="P689" s="3"/>
      <c r="Q689" s="3"/>
      <c r="R689" s="3"/>
      <c r="S689" s="120"/>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
      <c r="B690" s="3"/>
      <c r="C690" s="3"/>
      <c r="D690" s="3"/>
      <c r="E690" s="3"/>
      <c r="F690" s="3"/>
      <c r="G690" s="3"/>
      <c r="H690" s="3"/>
      <c r="I690" s="3"/>
      <c r="J690" s="3"/>
      <c r="K690" s="3"/>
      <c r="L690" s="3"/>
      <c r="M690" s="3"/>
      <c r="N690" s="3"/>
      <c r="O690" s="3"/>
      <c r="P690" s="3"/>
      <c r="Q690" s="3"/>
      <c r="R690" s="3"/>
      <c r="S690" s="120"/>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
      <c r="B691" s="3"/>
      <c r="C691" s="3"/>
      <c r="D691" s="3"/>
      <c r="E691" s="3"/>
      <c r="F691" s="3"/>
      <c r="G691" s="3"/>
      <c r="H691" s="3"/>
      <c r="I691" s="3"/>
      <c r="J691" s="3"/>
      <c r="K691" s="3"/>
      <c r="L691" s="3"/>
      <c r="M691" s="3"/>
      <c r="N691" s="3"/>
      <c r="O691" s="3"/>
      <c r="P691" s="3"/>
      <c r="Q691" s="3"/>
      <c r="R691" s="3"/>
      <c r="S691" s="120"/>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
      <c r="B692" s="3"/>
      <c r="C692" s="3"/>
      <c r="D692" s="3"/>
      <c r="E692" s="3"/>
      <c r="F692" s="3"/>
      <c r="G692" s="3"/>
      <c r="H692" s="3"/>
      <c r="I692" s="3"/>
      <c r="J692" s="3"/>
      <c r="K692" s="3"/>
      <c r="L692" s="3"/>
      <c r="M692" s="3"/>
      <c r="N692" s="3"/>
      <c r="O692" s="3"/>
      <c r="P692" s="3"/>
      <c r="Q692" s="3"/>
      <c r="R692" s="3"/>
      <c r="S692" s="120"/>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
      <c r="B693" s="3"/>
      <c r="C693" s="3"/>
      <c r="D693" s="3"/>
      <c r="E693" s="3"/>
      <c r="F693" s="3"/>
      <c r="G693" s="3"/>
      <c r="H693" s="3"/>
      <c r="I693" s="3"/>
      <c r="J693" s="3"/>
      <c r="K693" s="3"/>
      <c r="L693" s="3"/>
      <c r="M693" s="3"/>
      <c r="N693" s="3"/>
      <c r="O693" s="3"/>
      <c r="P693" s="3"/>
      <c r="Q693" s="3"/>
      <c r="R693" s="3"/>
      <c r="S693" s="120"/>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
      <c r="B694" s="3"/>
      <c r="C694" s="3"/>
      <c r="D694" s="3"/>
      <c r="E694" s="3"/>
      <c r="F694" s="3"/>
      <c r="G694" s="3"/>
      <c r="H694" s="3"/>
      <c r="I694" s="3"/>
      <c r="J694" s="3"/>
      <c r="K694" s="3"/>
      <c r="L694" s="3"/>
      <c r="M694" s="3"/>
      <c r="N694" s="3"/>
      <c r="O694" s="3"/>
      <c r="P694" s="3"/>
      <c r="Q694" s="3"/>
      <c r="R694" s="3"/>
      <c r="S694" s="120"/>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
      <c r="B695" s="3"/>
      <c r="C695" s="3"/>
      <c r="D695" s="3"/>
      <c r="E695" s="3"/>
      <c r="F695" s="3"/>
      <c r="G695" s="3"/>
      <c r="H695" s="3"/>
      <c r="I695" s="3"/>
      <c r="J695" s="3"/>
      <c r="K695" s="3"/>
      <c r="L695" s="3"/>
      <c r="M695" s="3"/>
      <c r="N695" s="3"/>
      <c r="O695" s="3"/>
      <c r="P695" s="3"/>
      <c r="Q695" s="3"/>
      <c r="R695" s="3"/>
      <c r="S695" s="120"/>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
      <c r="B696" s="3"/>
      <c r="C696" s="3"/>
      <c r="D696" s="3"/>
      <c r="E696" s="3"/>
      <c r="F696" s="3"/>
      <c r="G696" s="3"/>
      <c r="H696" s="3"/>
      <c r="I696" s="3"/>
      <c r="J696" s="3"/>
      <c r="K696" s="3"/>
      <c r="L696" s="3"/>
      <c r="M696" s="3"/>
      <c r="N696" s="3"/>
      <c r="O696" s="3"/>
      <c r="P696" s="3"/>
      <c r="Q696" s="3"/>
      <c r="R696" s="3"/>
      <c r="S696" s="120"/>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
      <c r="B697" s="3"/>
      <c r="C697" s="3"/>
      <c r="D697" s="3"/>
      <c r="E697" s="3"/>
      <c r="F697" s="3"/>
      <c r="G697" s="3"/>
      <c r="H697" s="3"/>
      <c r="I697" s="3"/>
      <c r="J697" s="3"/>
      <c r="K697" s="3"/>
      <c r="L697" s="3"/>
      <c r="M697" s="3"/>
      <c r="N697" s="3"/>
      <c r="O697" s="3"/>
      <c r="P697" s="3"/>
      <c r="Q697" s="3"/>
      <c r="R697" s="3"/>
      <c r="S697" s="120"/>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
      <c r="B698" s="3"/>
      <c r="C698" s="3"/>
      <c r="D698" s="3"/>
      <c r="E698" s="3"/>
      <c r="F698" s="3"/>
      <c r="G698" s="3"/>
      <c r="H698" s="3"/>
      <c r="I698" s="3"/>
      <c r="J698" s="3"/>
      <c r="K698" s="3"/>
      <c r="L698" s="3"/>
      <c r="M698" s="3"/>
      <c r="N698" s="3"/>
      <c r="O698" s="3"/>
      <c r="P698" s="3"/>
      <c r="Q698" s="3"/>
      <c r="R698" s="3"/>
      <c r="S698" s="120"/>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
      <c r="B699" s="3"/>
      <c r="C699" s="3"/>
      <c r="D699" s="3"/>
      <c r="E699" s="3"/>
      <c r="F699" s="3"/>
      <c r="G699" s="3"/>
      <c r="H699" s="3"/>
      <c r="I699" s="3"/>
      <c r="J699" s="3"/>
      <c r="K699" s="3"/>
      <c r="L699" s="3"/>
      <c r="M699" s="3"/>
      <c r="N699" s="3"/>
      <c r="O699" s="3"/>
      <c r="P699" s="3"/>
      <c r="Q699" s="3"/>
      <c r="R699" s="3"/>
      <c r="S699" s="120"/>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
      <c r="B700" s="3"/>
      <c r="C700" s="3"/>
      <c r="D700" s="3"/>
      <c r="E700" s="3"/>
      <c r="F700" s="3"/>
      <c r="G700" s="3"/>
      <c r="H700" s="3"/>
      <c r="I700" s="3"/>
      <c r="J700" s="3"/>
      <c r="K700" s="3"/>
      <c r="L700" s="3"/>
      <c r="M700" s="3"/>
      <c r="N700" s="3"/>
      <c r="O700" s="3"/>
      <c r="P700" s="3"/>
      <c r="Q700" s="3"/>
      <c r="R700" s="3"/>
      <c r="S700" s="120"/>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
      <c r="B701" s="3"/>
      <c r="C701" s="3"/>
      <c r="D701" s="3"/>
      <c r="E701" s="3"/>
      <c r="F701" s="3"/>
      <c r="G701" s="3"/>
      <c r="H701" s="3"/>
      <c r="I701" s="3"/>
      <c r="J701" s="3"/>
      <c r="K701" s="3"/>
      <c r="L701" s="3"/>
      <c r="M701" s="3"/>
      <c r="N701" s="3"/>
      <c r="O701" s="3"/>
      <c r="P701" s="3"/>
      <c r="Q701" s="3"/>
      <c r="R701" s="3"/>
      <c r="S701" s="120"/>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
      <c r="B702" s="3"/>
      <c r="C702" s="3"/>
      <c r="D702" s="3"/>
      <c r="E702" s="3"/>
      <c r="F702" s="3"/>
      <c r="G702" s="3"/>
      <c r="H702" s="3"/>
      <c r="I702" s="3"/>
      <c r="J702" s="3"/>
      <c r="K702" s="3"/>
      <c r="L702" s="3"/>
      <c r="M702" s="3"/>
      <c r="N702" s="3"/>
      <c r="O702" s="3"/>
      <c r="P702" s="3"/>
      <c r="Q702" s="3"/>
      <c r="R702" s="3"/>
      <c r="S702" s="120"/>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
      <c r="B703" s="3"/>
      <c r="C703" s="3"/>
      <c r="D703" s="3"/>
      <c r="E703" s="3"/>
      <c r="F703" s="3"/>
      <c r="G703" s="3"/>
      <c r="H703" s="3"/>
      <c r="I703" s="3"/>
      <c r="J703" s="3"/>
      <c r="K703" s="3"/>
      <c r="L703" s="3"/>
      <c r="M703" s="3"/>
      <c r="N703" s="3"/>
      <c r="O703" s="3"/>
      <c r="P703" s="3"/>
      <c r="Q703" s="3"/>
      <c r="R703" s="3"/>
      <c r="S703" s="120"/>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
      <c r="B704" s="3"/>
      <c r="C704" s="3"/>
      <c r="D704" s="3"/>
      <c r="E704" s="3"/>
      <c r="F704" s="3"/>
      <c r="G704" s="3"/>
      <c r="H704" s="3"/>
      <c r="I704" s="3"/>
      <c r="J704" s="3"/>
      <c r="K704" s="3"/>
      <c r="L704" s="3"/>
      <c r="M704" s="3"/>
      <c r="N704" s="3"/>
      <c r="O704" s="3"/>
      <c r="P704" s="3"/>
      <c r="Q704" s="3"/>
      <c r="R704" s="3"/>
      <c r="S704" s="120"/>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
      <c r="B705" s="3"/>
      <c r="C705" s="3"/>
      <c r="D705" s="3"/>
      <c r="E705" s="3"/>
      <c r="F705" s="3"/>
      <c r="G705" s="3"/>
      <c r="H705" s="3"/>
      <c r="I705" s="3"/>
      <c r="J705" s="3"/>
      <c r="K705" s="3"/>
      <c r="L705" s="3"/>
      <c r="M705" s="3"/>
      <c r="N705" s="3"/>
      <c r="O705" s="3"/>
      <c r="P705" s="3"/>
      <c r="Q705" s="3"/>
      <c r="R705" s="3"/>
      <c r="S705" s="120"/>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row>
    <row r="706" spans="1:53" x14ac:dyDescent="0.3">
      <c r="A706" s="3"/>
      <c r="B706" s="3"/>
      <c r="C706" s="3"/>
      <c r="D706" s="3"/>
      <c r="E706" s="3"/>
      <c r="F706" s="3"/>
      <c r="G706" s="3"/>
      <c r="H706" s="3"/>
      <c r="I706" s="3"/>
      <c r="J706" s="3"/>
      <c r="K706" s="3"/>
      <c r="L706" s="3"/>
      <c r="M706" s="3"/>
      <c r="N706" s="3"/>
      <c r="O706" s="3"/>
      <c r="P706" s="3"/>
      <c r="Q706" s="3"/>
      <c r="R706" s="3"/>
      <c r="S706" s="120"/>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row>
    <row r="707" spans="1:53" x14ac:dyDescent="0.3">
      <c r="A707" s="3"/>
      <c r="B707" s="3"/>
      <c r="C707" s="3"/>
      <c r="D707" s="3"/>
      <c r="E707" s="3"/>
      <c r="F707" s="3"/>
      <c r="G707" s="3"/>
      <c r="H707" s="3"/>
      <c r="I707" s="3"/>
      <c r="J707" s="3"/>
      <c r="K707" s="3"/>
      <c r="L707" s="3"/>
      <c r="M707" s="3"/>
      <c r="N707" s="3"/>
      <c r="O707" s="3"/>
      <c r="P707" s="3"/>
      <c r="Q707" s="3"/>
      <c r="R707" s="3"/>
      <c r="S707" s="120"/>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row>
    <row r="708" spans="1:53" x14ac:dyDescent="0.3">
      <c r="A708" s="3"/>
      <c r="B708" s="3"/>
      <c r="C708" s="3"/>
      <c r="D708" s="3"/>
      <c r="E708" s="3"/>
      <c r="F708" s="3"/>
      <c r="G708" s="3"/>
      <c r="H708" s="3"/>
      <c r="I708" s="3"/>
      <c r="J708" s="3"/>
      <c r="K708" s="3"/>
      <c r="L708" s="3"/>
      <c r="M708" s="3"/>
      <c r="N708" s="3"/>
      <c r="O708" s="3"/>
      <c r="P708" s="3"/>
      <c r="Q708" s="3"/>
      <c r="R708" s="3"/>
      <c r="S708" s="120"/>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row>
    <row r="709" spans="1:53" x14ac:dyDescent="0.3">
      <c r="A709" s="3"/>
      <c r="B709" s="3"/>
      <c r="C709" s="3"/>
      <c r="D709" s="3"/>
      <c r="E709" s="3"/>
      <c r="F709" s="3"/>
      <c r="G709" s="3"/>
      <c r="H709" s="3"/>
      <c r="I709" s="3"/>
      <c r="J709" s="3"/>
      <c r="K709" s="3"/>
      <c r="L709" s="3"/>
      <c r="M709" s="3"/>
      <c r="N709" s="3"/>
      <c r="O709" s="3"/>
      <c r="P709" s="3"/>
      <c r="Q709" s="3"/>
      <c r="R709" s="3"/>
      <c r="S709" s="120"/>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row>
    <row r="710" spans="1:53" x14ac:dyDescent="0.3">
      <c r="A710" s="3"/>
      <c r="B710" s="3"/>
      <c r="C710" s="3"/>
      <c r="D710" s="3"/>
      <c r="E710" s="3"/>
      <c r="F710" s="3"/>
      <c r="G710" s="3"/>
      <c r="H710" s="3"/>
      <c r="I710" s="3"/>
      <c r="J710" s="3"/>
      <c r="K710" s="3"/>
      <c r="L710" s="3"/>
      <c r="M710" s="3"/>
      <c r="N710" s="3"/>
      <c r="O710" s="3"/>
      <c r="P710" s="3"/>
      <c r="Q710" s="3"/>
      <c r="R710" s="3"/>
      <c r="S710" s="120"/>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row>
    <row r="711" spans="1:53" x14ac:dyDescent="0.3">
      <c r="A711" s="3"/>
      <c r="B711" s="3"/>
      <c r="C711" s="3"/>
      <c r="D711" s="3"/>
      <c r="E711" s="3"/>
      <c r="F711" s="3"/>
      <c r="G711" s="3"/>
      <c r="H711" s="3"/>
      <c r="I711" s="3"/>
      <c r="J711" s="3"/>
      <c r="K711" s="3"/>
      <c r="L711" s="3"/>
      <c r="M711" s="3"/>
      <c r="N711" s="3"/>
      <c r="O711" s="3"/>
      <c r="P711" s="3"/>
      <c r="Q711" s="3"/>
      <c r="R711" s="3"/>
      <c r="S711" s="120"/>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row>
    <row r="712" spans="1:53" x14ac:dyDescent="0.3">
      <c r="A712" s="3"/>
      <c r="B712" s="3"/>
      <c r="C712" s="3"/>
      <c r="D712" s="3"/>
      <c r="E712" s="3"/>
      <c r="F712" s="3"/>
      <c r="G712" s="3"/>
      <c r="H712" s="3"/>
      <c r="I712" s="3"/>
      <c r="J712" s="3"/>
      <c r="K712" s="3"/>
      <c r="L712" s="3"/>
      <c r="M712" s="3"/>
      <c r="N712" s="3"/>
      <c r="O712" s="3"/>
      <c r="P712" s="3"/>
      <c r="Q712" s="3"/>
      <c r="R712" s="3"/>
      <c r="S712" s="120"/>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row>
    <row r="713" spans="1:53" x14ac:dyDescent="0.3">
      <c r="A713" s="3"/>
      <c r="B713" s="3"/>
      <c r="C713" s="3"/>
      <c r="D713" s="3"/>
      <c r="E713" s="3"/>
      <c r="F713" s="3"/>
      <c r="G713" s="3"/>
      <c r="H713" s="3"/>
      <c r="I713" s="3"/>
      <c r="J713" s="3"/>
      <c r="K713" s="3"/>
      <c r="L713" s="3"/>
      <c r="M713" s="3"/>
      <c r="N713" s="3"/>
      <c r="O713" s="3"/>
      <c r="P713" s="3"/>
      <c r="Q713" s="3"/>
      <c r="R713" s="3"/>
      <c r="S713" s="120"/>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row>
    <row r="714" spans="1:53" x14ac:dyDescent="0.3">
      <c r="A714" s="3"/>
      <c r="B714" s="3"/>
      <c r="C714" s="3"/>
      <c r="D714" s="3"/>
      <c r="E714" s="3"/>
      <c r="F714" s="3"/>
      <c r="G714" s="3"/>
      <c r="H714" s="3"/>
      <c r="I714" s="3"/>
      <c r="J714" s="3"/>
      <c r="K714" s="3"/>
      <c r="L714" s="3"/>
      <c r="M714" s="3"/>
      <c r="N714" s="3"/>
      <c r="O714" s="3"/>
      <c r="P714" s="3"/>
      <c r="Q714" s="3"/>
      <c r="R714" s="3"/>
      <c r="S714" s="120"/>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row>
    <row r="715" spans="1:53" x14ac:dyDescent="0.3">
      <c r="A715" s="3"/>
      <c r="B715" s="3"/>
      <c r="C715" s="3"/>
      <c r="D715" s="3"/>
      <c r="E715" s="3"/>
      <c r="F715" s="3"/>
      <c r="G715" s="3"/>
      <c r="H715" s="3"/>
      <c r="I715" s="3"/>
      <c r="J715" s="3"/>
      <c r="K715" s="3"/>
      <c r="L715" s="3"/>
      <c r="M715" s="3"/>
      <c r="N715" s="3"/>
      <c r="O715" s="3"/>
      <c r="P715" s="3"/>
      <c r="Q715" s="3"/>
      <c r="R715" s="3"/>
      <c r="S715" s="120"/>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row>
    <row r="716" spans="1:53" x14ac:dyDescent="0.3">
      <c r="A716" s="3"/>
      <c r="B716" s="3"/>
      <c r="C716" s="3"/>
      <c r="D716" s="3"/>
      <c r="E716" s="3"/>
      <c r="F716" s="3"/>
      <c r="G716" s="3"/>
      <c r="H716" s="3"/>
      <c r="I716" s="3"/>
      <c r="J716" s="3"/>
      <c r="K716" s="3"/>
      <c r="L716" s="3"/>
      <c r="M716" s="3"/>
      <c r="N716" s="3"/>
      <c r="O716" s="3"/>
      <c r="P716" s="3"/>
      <c r="Q716" s="3"/>
      <c r="R716" s="3"/>
      <c r="S716" s="120"/>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row>
    <row r="717" spans="1:53" x14ac:dyDescent="0.3">
      <c r="A717" s="3"/>
      <c r="B717" s="3"/>
      <c r="C717" s="3"/>
      <c r="D717" s="3"/>
      <c r="E717" s="3"/>
      <c r="F717" s="3"/>
      <c r="G717" s="3"/>
      <c r="H717" s="3"/>
      <c r="I717" s="3"/>
      <c r="J717" s="3"/>
      <c r="K717" s="3"/>
      <c r="L717" s="3"/>
      <c r="M717" s="3"/>
      <c r="N717" s="3"/>
      <c r="O717" s="3"/>
      <c r="P717" s="3"/>
      <c r="Q717" s="3"/>
      <c r="R717" s="3"/>
      <c r="S717" s="120"/>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row>
    <row r="718" spans="1:53" x14ac:dyDescent="0.3">
      <c r="A718" s="3"/>
      <c r="B718" s="3"/>
      <c r="C718" s="3"/>
      <c r="D718" s="3"/>
      <c r="E718" s="3"/>
      <c r="F718" s="3"/>
      <c r="G718" s="3"/>
      <c r="H718" s="3"/>
      <c r="I718" s="3"/>
      <c r="J718" s="3"/>
      <c r="K718" s="3"/>
      <c r="L718" s="3"/>
      <c r="M718" s="3"/>
      <c r="N718" s="3"/>
      <c r="O718" s="3"/>
      <c r="P718" s="3"/>
      <c r="Q718" s="3"/>
      <c r="R718" s="3"/>
      <c r="S718" s="120"/>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row>
    <row r="719" spans="1:53" x14ac:dyDescent="0.3">
      <c r="A719" s="3"/>
      <c r="B719" s="3"/>
      <c r="C719" s="3"/>
      <c r="D719" s="3"/>
      <c r="E719" s="3"/>
      <c r="F719" s="3"/>
      <c r="G719" s="3"/>
      <c r="H719" s="3"/>
      <c r="I719" s="3"/>
      <c r="J719" s="3"/>
      <c r="K719" s="3"/>
      <c r="L719" s="3"/>
      <c r="M719" s="3"/>
      <c r="N719" s="3"/>
      <c r="O719" s="3"/>
      <c r="P719" s="3"/>
      <c r="Q719" s="3"/>
      <c r="R719" s="3"/>
      <c r="S719" s="120"/>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row>
    <row r="720" spans="1:53" x14ac:dyDescent="0.3">
      <c r="A720" s="3"/>
      <c r="B720" s="3"/>
      <c r="C720" s="3"/>
      <c r="D720" s="3"/>
      <c r="E720" s="3"/>
      <c r="F720" s="3"/>
      <c r="G720" s="3"/>
      <c r="H720" s="3"/>
      <c r="I720" s="3"/>
      <c r="J720" s="3"/>
      <c r="K720" s="3"/>
      <c r="L720" s="3"/>
      <c r="M720" s="3"/>
      <c r="N720" s="3"/>
      <c r="O720" s="3"/>
      <c r="P720" s="3"/>
      <c r="Q720" s="3"/>
      <c r="R720" s="3"/>
      <c r="S720" s="120"/>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row>
    <row r="721" spans="1:53" x14ac:dyDescent="0.3">
      <c r="A721" s="3"/>
      <c r="B721" s="3"/>
      <c r="C721" s="3"/>
      <c r="D721" s="3"/>
      <c r="E721" s="3"/>
      <c r="F721" s="3"/>
      <c r="G721" s="3"/>
      <c r="H721" s="3"/>
      <c r="I721" s="3"/>
      <c r="J721" s="3"/>
      <c r="K721" s="3"/>
      <c r="L721" s="3"/>
      <c r="M721" s="3"/>
      <c r="N721" s="3"/>
      <c r="O721" s="3"/>
      <c r="P721" s="3"/>
      <c r="Q721" s="3"/>
      <c r="R721" s="3"/>
      <c r="S721" s="120"/>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row>
    <row r="722" spans="1:53" x14ac:dyDescent="0.3">
      <c r="A722" s="3"/>
      <c r="B722" s="3"/>
      <c r="C722" s="3"/>
      <c r="D722" s="3"/>
      <c r="E722" s="3"/>
      <c r="F722" s="3"/>
      <c r="G722" s="3"/>
      <c r="H722" s="3"/>
      <c r="I722" s="3"/>
      <c r="J722" s="3"/>
      <c r="K722" s="3"/>
      <c r="L722" s="3"/>
      <c r="M722" s="3"/>
      <c r="N722" s="3"/>
      <c r="O722" s="3"/>
      <c r="P722" s="3"/>
      <c r="Q722" s="3"/>
      <c r="R722" s="3"/>
      <c r="S722" s="120"/>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row>
    <row r="723" spans="1:53" x14ac:dyDescent="0.3">
      <c r="A723" s="3"/>
      <c r="B723" s="3"/>
      <c r="C723" s="3"/>
      <c r="D723" s="3"/>
      <c r="E723" s="3"/>
      <c r="F723" s="3"/>
      <c r="G723" s="3"/>
      <c r="H723" s="3"/>
      <c r="I723" s="3"/>
      <c r="J723" s="3"/>
      <c r="K723" s="3"/>
      <c r="L723" s="3"/>
      <c r="M723" s="3"/>
      <c r="N723" s="3"/>
      <c r="O723" s="3"/>
      <c r="P723" s="3"/>
      <c r="Q723" s="3"/>
      <c r="R723" s="3"/>
      <c r="S723" s="120"/>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row>
    <row r="724" spans="1:53" x14ac:dyDescent="0.3">
      <c r="A724" s="3"/>
      <c r="B724" s="3"/>
      <c r="C724" s="3"/>
      <c r="D724" s="3"/>
      <c r="E724" s="3"/>
      <c r="F724" s="3"/>
      <c r="G724" s="3"/>
      <c r="H724" s="3"/>
      <c r="I724" s="3"/>
      <c r="J724" s="3"/>
      <c r="K724" s="3"/>
      <c r="L724" s="3"/>
      <c r="M724" s="3"/>
      <c r="N724" s="3"/>
      <c r="O724" s="3"/>
      <c r="P724" s="3"/>
      <c r="Q724" s="3"/>
      <c r="R724" s="3"/>
      <c r="S724" s="120"/>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row>
    <row r="725" spans="1:53" x14ac:dyDescent="0.3">
      <c r="A725" s="3"/>
      <c r="B725" s="3"/>
      <c r="C725" s="3"/>
      <c r="D725" s="3"/>
      <c r="E725" s="3"/>
      <c r="F725" s="3"/>
      <c r="G725" s="3"/>
      <c r="H725" s="3"/>
      <c r="I725" s="3"/>
      <c r="J725" s="3"/>
      <c r="K725" s="3"/>
      <c r="L725" s="3"/>
      <c r="M725" s="3"/>
      <c r="N725" s="3"/>
      <c r="O725" s="3"/>
      <c r="P725" s="3"/>
      <c r="Q725" s="3"/>
      <c r="R725" s="3"/>
      <c r="S725" s="120"/>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row>
    <row r="726" spans="1:53" x14ac:dyDescent="0.3">
      <c r="A726" s="3"/>
      <c r="B726" s="3"/>
      <c r="C726" s="3"/>
      <c r="D726" s="3"/>
      <c r="E726" s="3"/>
      <c r="F726" s="3"/>
      <c r="G726" s="3"/>
      <c r="H726" s="3"/>
      <c r="I726" s="3"/>
      <c r="J726" s="3"/>
      <c r="K726" s="3"/>
      <c r="L726" s="3"/>
      <c r="M726" s="3"/>
      <c r="N726" s="3"/>
      <c r="O726" s="3"/>
      <c r="P726" s="3"/>
      <c r="Q726" s="3"/>
      <c r="R726" s="3"/>
      <c r="S726" s="120"/>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row>
    <row r="727" spans="1:53" x14ac:dyDescent="0.3">
      <c r="A727" s="3"/>
      <c r="B727" s="3"/>
      <c r="C727" s="3"/>
      <c r="D727" s="3"/>
      <c r="E727" s="3"/>
      <c r="F727" s="3"/>
      <c r="G727" s="3"/>
      <c r="H727" s="3"/>
      <c r="I727" s="3"/>
      <c r="J727" s="3"/>
      <c r="K727" s="3"/>
      <c r="L727" s="3"/>
      <c r="M727" s="3"/>
      <c r="N727" s="3"/>
      <c r="O727" s="3"/>
      <c r="P727" s="3"/>
      <c r="Q727" s="3"/>
      <c r="R727" s="3"/>
      <c r="S727" s="120"/>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row>
    <row r="728" spans="1:53" x14ac:dyDescent="0.3">
      <c r="A728" s="3"/>
      <c r="B728" s="3"/>
      <c r="C728" s="3"/>
      <c r="D728" s="3"/>
      <c r="E728" s="3"/>
      <c r="F728" s="3"/>
      <c r="G728" s="3"/>
      <c r="H728" s="3"/>
      <c r="I728" s="3"/>
      <c r="J728" s="3"/>
      <c r="K728" s="3"/>
      <c r="L728" s="3"/>
      <c r="M728" s="3"/>
      <c r="N728" s="3"/>
      <c r="O728" s="3"/>
      <c r="P728" s="3"/>
      <c r="Q728" s="3"/>
      <c r="R728" s="3"/>
      <c r="S728" s="120"/>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row>
    <row r="729" spans="1:53" x14ac:dyDescent="0.3">
      <c r="A729" s="3"/>
      <c r="B729" s="3"/>
      <c r="C729" s="3"/>
      <c r="D729" s="3"/>
      <c r="E729" s="3"/>
      <c r="F729" s="3"/>
      <c r="G729" s="3"/>
      <c r="H729" s="3"/>
      <c r="I729" s="3"/>
      <c r="J729" s="3"/>
      <c r="K729" s="3"/>
      <c r="L729" s="3"/>
      <c r="M729" s="3"/>
      <c r="N729" s="3"/>
      <c r="O729" s="3"/>
      <c r="P729" s="3"/>
      <c r="Q729" s="3"/>
      <c r="R729" s="3"/>
      <c r="S729" s="120"/>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row>
    <row r="730" spans="1:53" x14ac:dyDescent="0.3">
      <c r="A730" s="3"/>
      <c r="B730" s="3"/>
      <c r="C730" s="3"/>
      <c r="D730" s="3"/>
      <c r="E730" s="3"/>
      <c r="F730" s="3"/>
      <c r="G730" s="3"/>
      <c r="H730" s="3"/>
      <c r="I730" s="3"/>
      <c r="J730" s="3"/>
      <c r="K730" s="3"/>
      <c r="L730" s="3"/>
      <c r="M730" s="3"/>
      <c r="N730" s="3"/>
      <c r="O730" s="3"/>
      <c r="P730" s="3"/>
      <c r="Q730" s="3"/>
      <c r="R730" s="3"/>
      <c r="S730" s="120"/>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row>
    <row r="731" spans="1:53" x14ac:dyDescent="0.3">
      <c r="A731" s="3"/>
      <c r="B731" s="3"/>
      <c r="C731" s="3"/>
      <c r="D731" s="3"/>
      <c r="E731" s="3"/>
      <c r="F731" s="3"/>
      <c r="G731" s="3"/>
      <c r="H731" s="3"/>
      <c r="I731" s="3"/>
      <c r="J731" s="3"/>
      <c r="K731" s="3"/>
      <c r="L731" s="3"/>
      <c r="M731" s="3"/>
      <c r="N731" s="3"/>
      <c r="O731" s="3"/>
      <c r="P731" s="3"/>
      <c r="Q731" s="3"/>
      <c r="R731" s="3"/>
      <c r="S731" s="120"/>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row>
    <row r="732" spans="1:53" x14ac:dyDescent="0.3">
      <c r="A732" s="3"/>
      <c r="B732" s="3"/>
      <c r="C732" s="3"/>
      <c r="D732" s="3"/>
      <c r="E732" s="3"/>
      <c r="F732" s="3"/>
      <c r="G732" s="3"/>
      <c r="H732" s="3"/>
      <c r="I732" s="3"/>
      <c r="J732" s="3"/>
      <c r="K732" s="3"/>
      <c r="L732" s="3"/>
      <c r="M732" s="3"/>
      <c r="N732" s="3"/>
      <c r="O732" s="3"/>
      <c r="P732" s="3"/>
      <c r="Q732" s="3"/>
      <c r="R732" s="3"/>
      <c r="S732" s="120"/>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row>
    <row r="733" spans="1:53" x14ac:dyDescent="0.3">
      <c r="A733" s="3"/>
      <c r="B733" s="3"/>
      <c r="C733" s="3"/>
      <c r="D733" s="3"/>
      <c r="E733" s="3"/>
      <c r="F733" s="3"/>
      <c r="G733" s="3"/>
      <c r="H733" s="3"/>
      <c r="I733" s="3"/>
      <c r="J733" s="3"/>
      <c r="K733" s="3"/>
      <c r="L733" s="3"/>
      <c r="M733" s="3"/>
      <c r="N733" s="3"/>
      <c r="O733" s="3"/>
      <c r="P733" s="3"/>
      <c r="Q733" s="3"/>
      <c r="R733" s="3"/>
      <c r="S733" s="120"/>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row>
    <row r="734" spans="1:53" x14ac:dyDescent="0.3">
      <c r="A734" s="3"/>
      <c r="B734" s="3"/>
      <c r="C734" s="3"/>
      <c r="D734" s="3"/>
      <c r="E734" s="3"/>
      <c r="F734" s="3"/>
      <c r="G734" s="3"/>
      <c r="H734" s="3"/>
      <c r="I734" s="3"/>
      <c r="J734" s="3"/>
      <c r="K734" s="3"/>
      <c r="L734" s="3"/>
      <c r="M734" s="3"/>
      <c r="N734" s="3"/>
      <c r="O734" s="3"/>
      <c r="P734" s="3"/>
      <c r="Q734" s="3"/>
      <c r="R734" s="3"/>
      <c r="S734" s="120"/>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row>
    <row r="735" spans="1:53" x14ac:dyDescent="0.3">
      <c r="A735" s="3"/>
      <c r="B735" s="3"/>
      <c r="C735" s="3"/>
      <c r="D735" s="3"/>
      <c r="E735" s="3"/>
      <c r="F735" s="3"/>
      <c r="G735" s="3"/>
      <c r="H735" s="3"/>
      <c r="I735" s="3"/>
      <c r="J735" s="3"/>
      <c r="K735" s="3"/>
      <c r="L735" s="3"/>
      <c r="M735" s="3"/>
      <c r="N735" s="3"/>
      <c r="O735" s="3"/>
      <c r="P735" s="3"/>
      <c r="Q735" s="3"/>
      <c r="R735" s="3"/>
      <c r="S735" s="120"/>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row>
    <row r="736" spans="1:53" x14ac:dyDescent="0.3">
      <c r="A736" s="3"/>
      <c r="B736" s="3"/>
      <c r="C736" s="3"/>
      <c r="D736" s="3"/>
      <c r="E736" s="3"/>
      <c r="F736" s="3"/>
      <c r="G736" s="3"/>
      <c r="H736" s="3"/>
      <c r="I736" s="3"/>
      <c r="J736" s="3"/>
      <c r="K736" s="3"/>
      <c r="L736" s="3"/>
      <c r="M736" s="3"/>
      <c r="N736" s="3"/>
      <c r="O736" s="3"/>
      <c r="P736" s="3"/>
      <c r="Q736" s="3"/>
      <c r="R736" s="3"/>
      <c r="S736" s="120"/>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row>
    <row r="737" spans="1:53" x14ac:dyDescent="0.3">
      <c r="A737" s="3"/>
      <c r="B737" s="3"/>
      <c r="C737" s="3"/>
      <c r="D737" s="3"/>
      <c r="E737" s="3"/>
      <c r="F737" s="3"/>
      <c r="G737" s="3"/>
      <c r="H737" s="3"/>
      <c r="I737" s="3"/>
      <c r="J737" s="3"/>
      <c r="K737" s="3"/>
      <c r="L737" s="3"/>
      <c r="M737" s="3"/>
      <c r="N737" s="3"/>
      <c r="O737" s="3"/>
      <c r="P737" s="3"/>
      <c r="Q737" s="3"/>
      <c r="R737" s="3"/>
      <c r="S737" s="120"/>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row>
    <row r="738" spans="1:53" x14ac:dyDescent="0.3">
      <c r="A738" s="3"/>
      <c r="B738" s="3"/>
      <c r="C738" s="3"/>
      <c r="D738" s="3"/>
      <c r="E738" s="3"/>
      <c r="F738" s="3"/>
      <c r="G738" s="3"/>
      <c r="H738" s="3"/>
      <c r="I738" s="3"/>
      <c r="J738" s="3"/>
      <c r="K738" s="3"/>
      <c r="L738" s="3"/>
      <c r="M738" s="3"/>
      <c r="N738" s="3"/>
      <c r="O738" s="3"/>
      <c r="P738" s="3"/>
      <c r="Q738" s="3"/>
      <c r="R738" s="3"/>
      <c r="S738" s="120"/>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row>
    <row r="739" spans="1:53" x14ac:dyDescent="0.3">
      <c r="A739" s="3"/>
      <c r="B739" s="3"/>
      <c r="C739" s="3"/>
      <c r="D739" s="3"/>
      <c r="E739" s="3"/>
      <c r="F739" s="3"/>
      <c r="G739" s="3"/>
      <c r="H739" s="3"/>
      <c r="I739" s="3"/>
      <c r="J739" s="3"/>
      <c r="K739" s="3"/>
      <c r="L739" s="3"/>
      <c r="M739" s="3"/>
      <c r="N739" s="3"/>
      <c r="O739" s="3"/>
      <c r="P739" s="3"/>
      <c r="Q739" s="3"/>
      <c r="R739" s="3"/>
      <c r="S739" s="120"/>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row>
    <row r="740" spans="1:53" x14ac:dyDescent="0.3">
      <c r="A740" s="3"/>
      <c r="B740" s="3"/>
      <c r="C740" s="3"/>
      <c r="D740" s="3"/>
      <c r="E740" s="3"/>
      <c r="F740" s="3"/>
      <c r="G740" s="3"/>
      <c r="H740" s="3"/>
      <c r="I740" s="3"/>
      <c r="J740" s="3"/>
      <c r="K740" s="3"/>
      <c r="L740" s="3"/>
      <c r="M740" s="3"/>
      <c r="N740" s="3"/>
      <c r="O740" s="3"/>
      <c r="P740" s="3"/>
      <c r="Q740" s="3"/>
      <c r="R740" s="3"/>
      <c r="S740" s="120"/>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row>
    <row r="741" spans="1:53" x14ac:dyDescent="0.3">
      <c r="A741" s="3"/>
      <c r="B741" s="3"/>
      <c r="C741" s="3"/>
      <c r="D741" s="3"/>
      <c r="E741" s="3"/>
      <c r="F741" s="3"/>
      <c r="G741" s="3"/>
      <c r="H741" s="3"/>
      <c r="I741" s="3"/>
      <c r="J741" s="3"/>
      <c r="K741" s="3"/>
      <c r="L741" s="3"/>
      <c r="M741" s="3"/>
      <c r="N741" s="3"/>
      <c r="O741" s="3"/>
      <c r="P741" s="3"/>
      <c r="Q741" s="3"/>
      <c r="R741" s="3"/>
      <c r="S741" s="120"/>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
      <c r="B742" s="3"/>
      <c r="C742" s="3"/>
      <c r="D742" s="3"/>
      <c r="E742" s="3"/>
      <c r="F742" s="3"/>
      <c r="G742" s="3"/>
      <c r="H742" s="3"/>
      <c r="I742" s="3"/>
      <c r="J742" s="3"/>
      <c r="K742" s="3"/>
      <c r="L742" s="3"/>
      <c r="M742" s="3"/>
      <c r="N742" s="3"/>
      <c r="O742" s="3"/>
      <c r="P742" s="3"/>
      <c r="Q742" s="3"/>
      <c r="R742" s="3"/>
      <c r="S742" s="120"/>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
      <c r="B743" s="3"/>
      <c r="C743" s="3"/>
      <c r="D743" s="3"/>
      <c r="E743" s="3"/>
      <c r="F743" s="3"/>
      <c r="G743" s="3"/>
      <c r="H743" s="3"/>
      <c r="I743" s="3"/>
      <c r="J743" s="3"/>
      <c r="K743" s="3"/>
      <c r="L743" s="3"/>
      <c r="M743" s="3"/>
      <c r="N743" s="3"/>
      <c r="O743" s="3"/>
      <c r="P743" s="3"/>
      <c r="Q743" s="3"/>
      <c r="R743" s="3"/>
      <c r="S743" s="120"/>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
      <c r="B744" s="3"/>
      <c r="C744" s="3"/>
      <c r="D744" s="3"/>
      <c r="E744" s="3"/>
      <c r="F744" s="3"/>
      <c r="G744" s="3"/>
      <c r="H744" s="3"/>
      <c r="I744" s="3"/>
      <c r="J744" s="3"/>
      <c r="K744" s="3"/>
      <c r="L744" s="3"/>
      <c r="M744" s="3"/>
      <c r="N744" s="3"/>
      <c r="O744" s="3"/>
      <c r="P744" s="3"/>
      <c r="Q744" s="3"/>
      <c r="R744" s="3"/>
      <c r="S744" s="120"/>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
      <c r="B745" s="3"/>
      <c r="C745" s="3"/>
      <c r="D745" s="3"/>
      <c r="E745" s="3"/>
      <c r="F745" s="3"/>
      <c r="G745" s="3"/>
      <c r="H745" s="3"/>
      <c r="I745" s="3"/>
      <c r="J745" s="3"/>
      <c r="K745" s="3"/>
      <c r="L745" s="3"/>
      <c r="M745" s="3"/>
      <c r="N745" s="3"/>
      <c r="O745" s="3"/>
      <c r="P745" s="3"/>
      <c r="Q745" s="3"/>
      <c r="R745" s="3"/>
      <c r="S745" s="120"/>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
      <c r="B746" s="3"/>
      <c r="C746" s="3"/>
      <c r="D746" s="3"/>
      <c r="E746" s="3"/>
      <c r="F746" s="3"/>
      <c r="G746" s="3"/>
      <c r="H746" s="3"/>
      <c r="I746" s="3"/>
      <c r="J746" s="3"/>
      <c r="K746" s="3"/>
      <c r="L746" s="3"/>
      <c r="M746" s="3"/>
      <c r="N746" s="3"/>
      <c r="O746" s="3"/>
      <c r="P746" s="3"/>
      <c r="Q746" s="3"/>
      <c r="R746" s="3"/>
      <c r="S746" s="120"/>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
      <c r="B747" s="3"/>
      <c r="C747" s="3"/>
      <c r="D747" s="3"/>
      <c r="E747" s="3"/>
      <c r="F747" s="3"/>
      <c r="G747" s="3"/>
      <c r="H747" s="3"/>
      <c r="I747" s="3"/>
      <c r="J747" s="3"/>
      <c r="K747" s="3"/>
      <c r="L747" s="3"/>
      <c r="M747" s="3"/>
      <c r="N747" s="3"/>
      <c r="O747" s="3"/>
      <c r="P747" s="3"/>
      <c r="Q747" s="3"/>
      <c r="R747" s="3"/>
      <c r="S747" s="120"/>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
      <c r="B748" s="3"/>
      <c r="C748" s="3"/>
      <c r="D748" s="3"/>
      <c r="E748" s="3"/>
      <c r="F748" s="3"/>
      <c r="G748" s="3"/>
      <c r="H748" s="3"/>
      <c r="I748" s="3"/>
      <c r="J748" s="3"/>
      <c r="K748" s="3"/>
      <c r="L748" s="3"/>
      <c r="M748" s="3"/>
      <c r="N748" s="3"/>
      <c r="O748" s="3"/>
      <c r="P748" s="3"/>
      <c r="Q748" s="3"/>
      <c r="R748" s="3"/>
      <c r="S748" s="120"/>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
      <c r="B749" s="3"/>
      <c r="C749" s="3"/>
      <c r="D749" s="3"/>
      <c r="E749" s="3"/>
      <c r="F749" s="3"/>
      <c r="G749" s="3"/>
      <c r="H749" s="3"/>
      <c r="I749" s="3"/>
      <c r="J749" s="3"/>
      <c r="K749" s="3"/>
      <c r="L749" s="3"/>
      <c r="M749" s="3"/>
      <c r="N749" s="3"/>
      <c r="O749" s="3"/>
      <c r="P749" s="3"/>
      <c r="Q749" s="3"/>
      <c r="R749" s="3"/>
      <c r="S749" s="120"/>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
      <c r="B750" s="3"/>
      <c r="C750" s="3"/>
      <c r="D750" s="3"/>
      <c r="E750" s="3"/>
      <c r="F750" s="3"/>
      <c r="G750" s="3"/>
      <c r="H750" s="3"/>
      <c r="I750" s="3"/>
      <c r="J750" s="3"/>
      <c r="K750" s="3"/>
      <c r="L750" s="3"/>
      <c r="M750" s="3"/>
      <c r="N750" s="3"/>
      <c r="O750" s="3"/>
      <c r="P750" s="3"/>
      <c r="Q750" s="3"/>
      <c r="R750" s="3"/>
      <c r="S750" s="120"/>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
      <c r="B751" s="3"/>
      <c r="C751" s="3"/>
      <c r="D751" s="3"/>
      <c r="E751" s="3"/>
      <c r="F751" s="3"/>
      <c r="G751" s="3"/>
      <c r="H751" s="3"/>
      <c r="I751" s="3"/>
      <c r="J751" s="3"/>
      <c r="K751" s="3"/>
      <c r="L751" s="3"/>
      <c r="M751" s="3"/>
      <c r="N751" s="3"/>
      <c r="O751" s="3"/>
      <c r="P751" s="3"/>
      <c r="Q751" s="3"/>
      <c r="R751" s="3"/>
      <c r="S751" s="120"/>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
      <c r="B752" s="3"/>
      <c r="C752" s="3"/>
      <c r="D752" s="3"/>
      <c r="E752" s="3"/>
      <c r="F752" s="3"/>
      <c r="G752" s="3"/>
      <c r="H752" s="3"/>
      <c r="I752" s="3"/>
      <c r="J752" s="3"/>
      <c r="K752" s="3"/>
      <c r="L752" s="3"/>
      <c r="M752" s="3"/>
      <c r="N752" s="3"/>
      <c r="O752" s="3"/>
      <c r="P752" s="3"/>
      <c r="Q752" s="3"/>
      <c r="R752" s="3"/>
      <c r="S752" s="120"/>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
      <c r="B753" s="3"/>
      <c r="C753" s="3"/>
      <c r="D753" s="3"/>
      <c r="E753" s="3"/>
      <c r="F753" s="3"/>
      <c r="G753" s="3"/>
      <c r="H753" s="3"/>
      <c r="I753" s="3"/>
      <c r="J753" s="3"/>
      <c r="K753" s="3"/>
      <c r="L753" s="3"/>
      <c r="M753" s="3"/>
      <c r="N753" s="3"/>
      <c r="O753" s="3"/>
      <c r="P753" s="3"/>
      <c r="Q753" s="3"/>
      <c r="R753" s="3"/>
      <c r="S753" s="120"/>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
      <c r="B754" s="3"/>
      <c r="C754" s="3"/>
      <c r="D754" s="3"/>
      <c r="E754" s="3"/>
      <c r="F754" s="3"/>
      <c r="G754" s="3"/>
      <c r="H754" s="3"/>
      <c r="I754" s="3"/>
      <c r="J754" s="3"/>
      <c r="K754" s="3"/>
      <c r="L754" s="3"/>
      <c r="M754" s="3"/>
      <c r="N754" s="3"/>
      <c r="O754" s="3"/>
      <c r="P754" s="3"/>
      <c r="Q754" s="3"/>
      <c r="R754" s="3"/>
      <c r="S754" s="120"/>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
      <c r="B755" s="3"/>
      <c r="C755" s="3"/>
      <c r="D755" s="3"/>
      <c r="E755" s="3"/>
      <c r="F755" s="3"/>
      <c r="G755" s="3"/>
      <c r="H755" s="3"/>
      <c r="I755" s="3"/>
      <c r="J755" s="3"/>
      <c r="K755" s="3"/>
      <c r="L755" s="3"/>
      <c r="M755" s="3"/>
      <c r="N755" s="3"/>
      <c r="O755" s="3"/>
      <c r="P755" s="3"/>
      <c r="Q755" s="3"/>
      <c r="R755" s="3"/>
      <c r="S755" s="120"/>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row>
    <row r="756" spans="1:53" x14ac:dyDescent="0.3">
      <c r="A756" s="3"/>
      <c r="B756" s="3"/>
      <c r="C756" s="3"/>
      <c r="D756" s="3"/>
      <c r="E756" s="3"/>
      <c r="F756" s="3"/>
      <c r="G756" s="3"/>
      <c r="H756" s="3"/>
      <c r="I756" s="3"/>
      <c r="J756" s="3"/>
      <c r="K756" s="3"/>
      <c r="L756" s="3"/>
      <c r="M756" s="3"/>
      <c r="N756" s="3"/>
      <c r="O756" s="3"/>
      <c r="P756" s="3"/>
      <c r="Q756" s="3"/>
      <c r="R756" s="3"/>
      <c r="S756" s="120"/>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row>
    <row r="757" spans="1:53" x14ac:dyDescent="0.3">
      <c r="A757" s="3"/>
      <c r="B757" s="3"/>
      <c r="C757" s="3"/>
      <c r="D757" s="3"/>
      <c r="E757" s="3"/>
      <c r="F757" s="3"/>
      <c r="G757" s="3"/>
      <c r="H757" s="3"/>
      <c r="I757" s="3"/>
      <c r="J757" s="3"/>
      <c r="K757" s="3"/>
      <c r="L757" s="3"/>
      <c r="M757" s="3"/>
      <c r="N757" s="3"/>
      <c r="O757" s="3"/>
      <c r="P757" s="3"/>
      <c r="Q757" s="3"/>
      <c r="R757" s="3"/>
      <c r="S757" s="120"/>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row>
    <row r="758" spans="1:53" x14ac:dyDescent="0.3">
      <c r="A758" s="3"/>
      <c r="B758" s="3"/>
      <c r="C758" s="3"/>
      <c r="D758" s="3"/>
      <c r="E758" s="3"/>
      <c r="F758" s="3"/>
      <c r="G758" s="3"/>
      <c r="H758" s="3"/>
      <c r="I758" s="3"/>
      <c r="J758" s="3"/>
      <c r="K758" s="3"/>
      <c r="L758" s="3"/>
      <c r="M758" s="3"/>
      <c r="N758" s="3"/>
      <c r="O758" s="3"/>
      <c r="P758" s="3"/>
      <c r="Q758" s="3"/>
      <c r="R758" s="3"/>
      <c r="S758" s="120"/>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row>
    <row r="759" spans="1:53" x14ac:dyDescent="0.3">
      <c r="A759" s="3"/>
      <c r="B759" s="3"/>
      <c r="C759" s="3"/>
      <c r="D759" s="3"/>
      <c r="E759" s="3"/>
      <c r="F759" s="3"/>
      <c r="G759" s="3"/>
      <c r="H759" s="3"/>
      <c r="I759" s="3"/>
      <c r="J759" s="3"/>
      <c r="K759" s="3"/>
      <c r="L759" s="3"/>
      <c r="M759" s="3"/>
      <c r="N759" s="3"/>
      <c r="O759" s="3"/>
      <c r="P759" s="3"/>
      <c r="Q759" s="3"/>
      <c r="R759" s="3"/>
      <c r="S759" s="120"/>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row>
    <row r="760" spans="1:53" x14ac:dyDescent="0.3">
      <c r="A760" s="3"/>
      <c r="B760" s="3"/>
      <c r="C760" s="3"/>
      <c r="D760" s="3"/>
      <c r="E760" s="3"/>
      <c r="F760" s="3"/>
      <c r="G760" s="3"/>
      <c r="H760" s="3"/>
      <c r="I760" s="3"/>
      <c r="J760" s="3"/>
      <c r="K760" s="3"/>
      <c r="L760" s="3"/>
      <c r="M760" s="3"/>
      <c r="N760" s="3"/>
      <c r="O760" s="3"/>
      <c r="P760" s="3"/>
      <c r="Q760" s="3"/>
      <c r="R760" s="3"/>
      <c r="S760" s="120"/>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row>
    <row r="761" spans="1:53" x14ac:dyDescent="0.3">
      <c r="A761" s="3"/>
      <c r="B761" s="3"/>
      <c r="C761" s="3"/>
      <c r="D761" s="3"/>
      <c r="E761" s="3"/>
      <c r="F761" s="3"/>
      <c r="G761" s="3"/>
      <c r="H761" s="3"/>
      <c r="I761" s="3"/>
      <c r="J761" s="3"/>
      <c r="K761" s="3"/>
      <c r="L761" s="3"/>
      <c r="M761" s="3"/>
      <c r="N761" s="3"/>
      <c r="O761" s="3"/>
      <c r="P761" s="3"/>
      <c r="Q761" s="3"/>
      <c r="R761" s="3"/>
      <c r="S761" s="120"/>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row>
    <row r="762" spans="1:53" x14ac:dyDescent="0.3">
      <c r="A762" s="3"/>
      <c r="B762" s="3"/>
      <c r="C762" s="3"/>
      <c r="D762" s="3"/>
      <c r="E762" s="3"/>
      <c r="F762" s="3"/>
      <c r="G762" s="3"/>
      <c r="H762" s="3"/>
      <c r="I762" s="3"/>
      <c r="J762" s="3"/>
      <c r="K762" s="3"/>
      <c r="L762" s="3"/>
      <c r="M762" s="3"/>
      <c r="N762" s="3"/>
      <c r="O762" s="3"/>
      <c r="P762" s="3"/>
      <c r="Q762" s="3"/>
      <c r="R762" s="3"/>
      <c r="S762" s="120"/>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row>
    <row r="763" spans="1:53" x14ac:dyDescent="0.3">
      <c r="A763" s="3"/>
      <c r="B763" s="3"/>
      <c r="C763" s="3"/>
      <c r="D763" s="3"/>
      <c r="E763" s="3"/>
      <c r="F763" s="3"/>
      <c r="G763" s="3"/>
      <c r="H763" s="3"/>
      <c r="I763" s="3"/>
      <c r="J763" s="3"/>
      <c r="K763" s="3"/>
      <c r="L763" s="3"/>
      <c r="M763" s="3"/>
      <c r="N763" s="3"/>
      <c r="O763" s="3"/>
      <c r="P763" s="3"/>
      <c r="Q763" s="3"/>
      <c r="R763" s="3"/>
      <c r="S763" s="120"/>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row>
    <row r="764" spans="1:53" x14ac:dyDescent="0.3">
      <c r="A764" s="3"/>
      <c r="B764" s="3"/>
      <c r="C764" s="3"/>
      <c r="D764" s="3"/>
      <c r="E764" s="3"/>
      <c r="F764" s="3"/>
      <c r="G764" s="3"/>
      <c r="H764" s="3"/>
      <c r="I764" s="3"/>
      <c r="J764" s="3"/>
      <c r="K764" s="3"/>
      <c r="L764" s="3"/>
      <c r="M764" s="3"/>
      <c r="N764" s="3"/>
      <c r="O764" s="3"/>
      <c r="P764" s="3"/>
      <c r="Q764" s="3"/>
      <c r="R764" s="3"/>
      <c r="S764" s="120"/>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row>
    <row r="765" spans="1:53" x14ac:dyDescent="0.3">
      <c r="A765" s="3"/>
      <c r="B765" s="3"/>
      <c r="C765" s="3"/>
      <c r="D765" s="3"/>
      <c r="E765" s="3"/>
      <c r="F765" s="3"/>
      <c r="G765" s="3"/>
      <c r="H765" s="3"/>
      <c r="I765" s="3"/>
      <c r="J765" s="3"/>
      <c r="K765" s="3"/>
      <c r="L765" s="3"/>
      <c r="M765" s="3"/>
      <c r="N765" s="3"/>
      <c r="O765" s="3"/>
      <c r="P765" s="3"/>
      <c r="Q765" s="3"/>
      <c r="R765" s="3"/>
      <c r="S765" s="120"/>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row>
    <row r="766" spans="1:53" x14ac:dyDescent="0.3">
      <c r="A766" s="3"/>
      <c r="B766" s="3"/>
      <c r="C766" s="3"/>
      <c r="D766" s="3"/>
      <c r="E766" s="3"/>
      <c r="F766" s="3"/>
      <c r="G766" s="3"/>
      <c r="H766" s="3"/>
      <c r="I766" s="3"/>
      <c r="J766" s="3"/>
      <c r="K766" s="3"/>
      <c r="L766" s="3"/>
      <c r="M766" s="3"/>
      <c r="N766" s="3"/>
      <c r="O766" s="3"/>
      <c r="P766" s="3"/>
      <c r="Q766" s="3"/>
      <c r="R766" s="3"/>
      <c r="S766" s="120"/>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row>
    <row r="767" spans="1:53" x14ac:dyDescent="0.3">
      <c r="A767" s="3"/>
      <c r="B767" s="3"/>
      <c r="C767" s="3"/>
      <c r="D767" s="3"/>
      <c r="E767" s="3"/>
      <c r="F767" s="3"/>
      <c r="G767" s="3"/>
      <c r="H767" s="3"/>
      <c r="I767" s="3"/>
      <c r="J767" s="3"/>
      <c r="K767" s="3"/>
      <c r="L767" s="3"/>
      <c r="M767" s="3"/>
      <c r="N767" s="3"/>
      <c r="O767" s="3"/>
      <c r="P767" s="3"/>
      <c r="Q767" s="3"/>
      <c r="R767" s="3"/>
      <c r="S767" s="120"/>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row>
    <row r="768" spans="1:53" x14ac:dyDescent="0.3">
      <c r="A768" s="3"/>
      <c r="B768" s="3"/>
      <c r="C768" s="3"/>
      <c r="D768" s="3"/>
      <c r="E768" s="3"/>
      <c r="F768" s="3"/>
      <c r="G768" s="3"/>
      <c r="H768" s="3"/>
      <c r="I768" s="3"/>
      <c r="J768" s="3"/>
      <c r="K768" s="3"/>
      <c r="L768" s="3"/>
      <c r="M768" s="3"/>
      <c r="N768" s="3"/>
      <c r="O768" s="3"/>
      <c r="P768" s="3"/>
      <c r="Q768" s="3"/>
      <c r="R768" s="3"/>
      <c r="S768" s="120"/>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row>
    <row r="769" spans="1:53" x14ac:dyDescent="0.3">
      <c r="A769" s="3"/>
      <c r="B769" s="3"/>
      <c r="C769" s="3"/>
      <c r="D769" s="3"/>
      <c r="E769" s="3"/>
      <c r="F769" s="3"/>
      <c r="G769" s="3"/>
      <c r="H769" s="3"/>
      <c r="I769" s="3"/>
      <c r="J769" s="3"/>
      <c r="K769" s="3"/>
      <c r="L769" s="3"/>
      <c r="M769" s="3"/>
      <c r="N769" s="3"/>
      <c r="O769" s="3"/>
      <c r="P769" s="3"/>
      <c r="Q769" s="3"/>
      <c r="R769" s="3"/>
      <c r="S769" s="120"/>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row>
    <row r="770" spans="1:53" x14ac:dyDescent="0.3">
      <c r="A770" s="3"/>
      <c r="B770" s="3"/>
      <c r="C770" s="3"/>
      <c r="D770" s="3"/>
      <c r="E770" s="3"/>
      <c r="F770" s="3"/>
      <c r="G770" s="3"/>
      <c r="H770" s="3"/>
      <c r="I770" s="3"/>
      <c r="J770" s="3"/>
      <c r="K770" s="3"/>
      <c r="L770" s="3"/>
      <c r="M770" s="3"/>
      <c r="N770" s="3"/>
      <c r="O770" s="3"/>
      <c r="P770" s="3"/>
      <c r="Q770" s="3"/>
      <c r="R770" s="3"/>
      <c r="S770" s="120"/>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row>
    <row r="771" spans="1:53" x14ac:dyDescent="0.3">
      <c r="A771" s="3"/>
      <c r="B771" s="3"/>
      <c r="C771" s="3"/>
      <c r="D771" s="3"/>
      <c r="E771" s="3"/>
      <c r="F771" s="3"/>
      <c r="G771" s="3"/>
      <c r="H771" s="3"/>
      <c r="I771" s="3"/>
      <c r="J771" s="3"/>
      <c r="K771" s="3"/>
      <c r="L771" s="3"/>
      <c r="M771" s="3"/>
      <c r="N771" s="3"/>
      <c r="O771" s="3"/>
      <c r="P771" s="3"/>
      <c r="Q771" s="3"/>
      <c r="R771" s="3"/>
      <c r="S771" s="120"/>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row>
    <row r="772" spans="1:53" x14ac:dyDescent="0.3">
      <c r="A772" s="3"/>
      <c r="B772" s="3"/>
      <c r="C772" s="3"/>
      <c r="D772" s="3"/>
      <c r="E772" s="3"/>
      <c r="F772" s="3"/>
      <c r="G772" s="3"/>
      <c r="H772" s="3"/>
      <c r="I772" s="3"/>
      <c r="J772" s="3"/>
      <c r="K772" s="3"/>
      <c r="L772" s="3"/>
      <c r="M772" s="3"/>
      <c r="N772" s="3"/>
      <c r="O772" s="3"/>
      <c r="P772" s="3"/>
      <c r="Q772" s="3"/>
      <c r="R772" s="3"/>
      <c r="S772" s="120"/>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row>
    <row r="773" spans="1:53" x14ac:dyDescent="0.3">
      <c r="A773" s="3"/>
      <c r="B773" s="3"/>
      <c r="C773" s="3"/>
      <c r="D773" s="3"/>
      <c r="E773" s="3"/>
      <c r="F773" s="3"/>
      <c r="G773" s="3"/>
      <c r="H773" s="3"/>
      <c r="I773" s="3"/>
      <c r="J773" s="3"/>
      <c r="K773" s="3"/>
      <c r="L773" s="3"/>
      <c r="M773" s="3"/>
      <c r="N773" s="3"/>
      <c r="O773" s="3"/>
      <c r="P773" s="3"/>
      <c r="Q773" s="3"/>
      <c r="R773" s="3"/>
      <c r="S773" s="120"/>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row>
    <row r="774" spans="1:53" x14ac:dyDescent="0.3">
      <c r="A774" s="3"/>
      <c r="B774" s="3"/>
      <c r="C774" s="3"/>
      <c r="D774" s="3"/>
      <c r="E774" s="3"/>
      <c r="F774" s="3"/>
      <c r="G774" s="3"/>
      <c r="H774" s="3"/>
      <c r="I774" s="3"/>
      <c r="J774" s="3"/>
      <c r="K774" s="3"/>
      <c r="L774" s="3"/>
      <c r="M774" s="3"/>
      <c r="N774" s="3"/>
      <c r="O774" s="3"/>
      <c r="P774" s="3"/>
      <c r="Q774" s="3"/>
      <c r="R774" s="3"/>
      <c r="S774" s="120"/>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
      <c r="B775" s="3"/>
      <c r="C775" s="3"/>
      <c r="D775" s="3"/>
      <c r="E775" s="3"/>
      <c r="F775" s="3"/>
      <c r="G775" s="3"/>
      <c r="H775" s="3"/>
      <c r="I775" s="3"/>
      <c r="J775" s="3"/>
      <c r="K775" s="3"/>
      <c r="L775" s="3"/>
      <c r="M775" s="3"/>
      <c r="N775" s="3"/>
      <c r="O775" s="3"/>
      <c r="P775" s="3"/>
      <c r="Q775" s="3"/>
      <c r="R775" s="3"/>
      <c r="S775" s="120"/>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
      <c r="B776" s="3"/>
      <c r="C776" s="3"/>
      <c r="D776" s="3"/>
      <c r="E776" s="3"/>
      <c r="F776" s="3"/>
      <c r="G776" s="3"/>
      <c r="H776" s="3"/>
      <c r="I776" s="3"/>
      <c r="J776" s="3"/>
      <c r="K776" s="3"/>
      <c r="L776" s="3"/>
      <c r="M776" s="3"/>
      <c r="N776" s="3"/>
      <c r="O776" s="3"/>
      <c r="P776" s="3"/>
      <c r="Q776" s="3"/>
      <c r="R776" s="3"/>
      <c r="S776" s="120"/>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
      <c r="B777" s="3"/>
      <c r="C777" s="3"/>
      <c r="D777" s="3"/>
      <c r="E777" s="3"/>
      <c r="F777" s="3"/>
      <c r="G777" s="3"/>
      <c r="H777" s="3"/>
      <c r="I777" s="3"/>
      <c r="J777" s="3"/>
      <c r="K777" s="3"/>
      <c r="L777" s="3"/>
      <c r="M777" s="3"/>
      <c r="N777" s="3"/>
      <c r="O777" s="3"/>
      <c r="P777" s="3"/>
      <c r="Q777" s="3"/>
      <c r="R777" s="3"/>
      <c r="S777" s="120"/>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
      <c r="B778" s="3"/>
      <c r="C778" s="3"/>
      <c r="D778" s="3"/>
      <c r="E778" s="3"/>
      <c r="F778" s="3"/>
      <c r="G778" s="3"/>
      <c r="H778" s="3"/>
      <c r="I778" s="3"/>
      <c r="J778" s="3"/>
      <c r="K778" s="3"/>
      <c r="L778" s="3"/>
      <c r="M778" s="3"/>
      <c r="N778" s="3"/>
      <c r="O778" s="3"/>
      <c r="P778" s="3"/>
      <c r="Q778" s="3"/>
      <c r="R778" s="3"/>
      <c r="S778" s="120"/>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
      <c r="B779" s="3"/>
      <c r="C779" s="3"/>
      <c r="D779" s="3"/>
      <c r="E779" s="3"/>
      <c r="F779" s="3"/>
      <c r="G779" s="3"/>
      <c r="H779" s="3"/>
      <c r="I779" s="3"/>
      <c r="J779" s="3"/>
      <c r="K779" s="3"/>
      <c r="L779" s="3"/>
      <c r="M779" s="3"/>
      <c r="N779" s="3"/>
      <c r="O779" s="3"/>
      <c r="P779" s="3"/>
      <c r="Q779" s="3"/>
      <c r="R779" s="3"/>
      <c r="S779" s="120"/>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
      <c r="B780" s="3"/>
      <c r="C780" s="3"/>
      <c r="D780" s="3"/>
      <c r="E780" s="3"/>
      <c r="F780" s="3"/>
      <c r="G780" s="3"/>
      <c r="H780" s="3"/>
      <c r="I780" s="3"/>
      <c r="J780" s="3"/>
      <c r="K780" s="3"/>
      <c r="L780" s="3"/>
      <c r="M780" s="3"/>
      <c r="N780" s="3"/>
      <c r="O780" s="3"/>
      <c r="P780" s="3"/>
      <c r="Q780" s="3"/>
      <c r="R780" s="3"/>
      <c r="S780" s="120"/>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
      <c r="B781" s="3"/>
      <c r="C781" s="3"/>
      <c r="D781" s="3"/>
      <c r="E781" s="3"/>
      <c r="F781" s="3"/>
      <c r="G781" s="3"/>
      <c r="H781" s="3"/>
      <c r="I781" s="3"/>
      <c r="J781" s="3"/>
      <c r="K781" s="3"/>
      <c r="L781" s="3"/>
      <c r="M781" s="3"/>
      <c r="N781" s="3"/>
      <c r="O781" s="3"/>
      <c r="P781" s="3"/>
      <c r="Q781" s="3"/>
      <c r="R781" s="3"/>
      <c r="S781" s="120"/>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
      <c r="B782" s="3"/>
      <c r="C782" s="3"/>
      <c r="D782" s="3"/>
      <c r="E782" s="3"/>
      <c r="F782" s="3"/>
      <c r="G782" s="3"/>
      <c r="H782" s="3"/>
      <c r="I782" s="3"/>
      <c r="J782" s="3"/>
      <c r="K782" s="3"/>
      <c r="L782" s="3"/>
      <c r="M782" s="3"/>
      <c r="N782" s="3"/>
      <c r="O782" s="3"/>
      <c r="P782" s="3"/>
      <c r="Q782" s="3"/>
      <c r="R782" s="3"/>
      <c r="S782" s="120"/>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
      <c r="B783" s="3"/>
      <c r="C783" s="3"/>
      <c r="D783" s="3"/>
      <c r="E783" s="3"/>
      <c r="F783" s="3"/>
      <c r="G783" s="3"/>
      <c r="H783" s="3"/>
      <c r="I783" s="3"/>
      <c r="J783" s="3"/>
      <c r="K783" s="3"/>
      <c r="L783" s="3"/>
      <c r="M783" s="3"/>
      <c r="N783" s="3"/>
      <c r="O783" s="3"/>
      <c r="P783" s="3"/>
      <c r="Q783" s="3"/>
      <c r="R783" s="3"/>
      <c r="S783" s="120"/>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
      <c r="B784" s="3"/>
      <c r="C784" s="3"/>
      <c r="D784" s="3"/>
      <c r="E784" s="3"/>
      <c r="F784" s="3"/>
      <c r="G784" s="3"/>
      <c r="H784" s="3"/>
      <c r="I784" s="3"/>
      <c r="J784" s="3"/>
      <c r="K784" s="3"/>
      <c r="L784" s="3"/>
      <c r="M784" s="3"/>
      <c r="N784" s="3"/>
      <c r="O784" s="3"/>
      <c r="P784" s="3"/>
      <c r="Q784" s="3"/>
      <c r="R784" s="3"/>
      <c r="S784" s="120"/>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
      <c r="B785" s="3"/>
      <c r="C785" s="3"/>
      <c r="D785" s="3"/>
      <c r="E785" s="3"/>
      <c r="F785" s="3"/>
      <c r="G785" s="3"/>
      <c r="H785" s="3"/>
      <c r="I785" s="3"/>
      <c r="J785" s="3"/>
      <c r="K785" s="3"/>
      <c r="L785" s="3"/>
      <c r="M785" s="3"/>
      <c r="N785" s="3"/>
      <c r="O785" s="3"/>
      <c r="P785" s="3"/>
      <c r="Q785" s="3"/>
      <c r="R785" s="3"/>
      <c r="S785" s="120"/>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
      <c r="B786" s="3"/>
      <c r="C786" s="3"/>
      <c r="D786" s="3"/>
      <c r="E786" s="3"/>
      <c r="F786" s="3"/>
      <c r="G786" s="3"/>
      <c r="H786" s="3"/>
      <c r="I786" s="3"/>
      <c r="J786" s="3"/>
      <c r="K786" s="3"/>
      <c r="L786" s="3"/>
      <c r="M786" s="3"/>
      <c r="N786" s="3"/>
      <c r="O786" s="3"/>
      <c r="P786" s="3"/>
      <c r="Q786" s="3"/>
      <c r="R786" s="3"/>
      <c r="S786" s="120"/>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
      <c r="B787" s="3"/>
      <c r="C787" s="3"/>
      <c r="D787" s="3"/>
      <c r="E787" s="3"/>
      <c r="F787" s="3"/>
      <c r="G787" s="3"/>
      <c r="H787" s="3"/>
      <c r="I787" s="3"/>
      <c r="J787" s="3"/>
      <c r="K787" s="3"/>
      <c r="L787" s="3"/>
      <c r="M787" s="3"/>
      <c r="N787" s="3"/>
      <c r="O787" s="3"/>
      <c r="P787" s="3"/>
      <c r="Q787" s="3"/>
      <c r="R787" s="3"/>
      <c r="S787" s="120"/>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
      <c r="B788" s="3"/>
      <c r="C788" s="3"/>
      <c r="D788" s="3"/>
      <c r="E788" s="3"/>
      <c r="F788" s="3"/>
      <c r="G788" s="3"/>
      <c r="H788" s="3"/>
      <c r="I788" s="3"/>
      <c r="J788" s="3"/>
      <c r="K788" s="3"/>
      <c r="L788" s="3"/>
      <c r="M788" s="3"/>
      <c r="N788" s="3"/>
      <c r="O788" s="3"/>
      <c r="P788" s="3"/>
      <c r="Q788" s="3"/>
      <c r="R788" s="3"/>
      <c r="S788" s="120"/>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
      <c r="B789" s="3"/>
      <c r="C789" s="3"/>
      <c r="D789" s="3"/>
      <c r="E789" s="3"/>
      <c r="F789" s="3"/>
      <c r="G789" s="3"/>
      <c r="H789" s="3"/>
      <c r="I789" s="3"/>
      <c r="J789" s="3"/>
      <c r="K789" s="3"/>
      <c r="L789" s="3"/>
      <c r="M789" s="3"/>
      <c r="N789" s="3"/>
      <c r="O789" s="3"/>
      <c r="P789" s="3"/>
      <c r="Q789" s="3"/>
      <c r="R789" s="3"/>
      <c r="S789" s="120"/>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
      <c r="B790" s="3"/>
      <c r="C790" s="3"/>
      <c r="D790" s="3"/>
      <c r="E790" s="3"/>
      <c r="F790" s="3"/>
      <c r="G790" s="3"/>
      <c r="H790" s="3"/>
      <c r="I790" s="3"/>
      <c r="J790" s="3"/>
      <c r="K790" s="3"/>
      <c r="L790" s="3"/>
      <c r="M790" s="3"/>
      <c r="N790" s="3"/>
      <c r="O790" s="3"/>
      <c r="P790" s="3"/>
      <c r="Q790" s="3"/>
      <c r="R790" s="3"/>
      <c r="S790" s="120"/>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
      <c r="B791" s="3"/>
      <c r="C791" s="3"/>
      <c r="D791" s="3"/>
      <c r="E791" s="3"/>
      <c r="F791" s="3"/>
      <c r="G791" s="3"/>
      <c r="H791" s="3"/>
      <c r="I791" s="3"/>
      <c r="J791" s="3"/>
      <c r="K791" s="3"/>
      <c r="L791" s="3"/>
      <c r="M791" s="3"/>
      <c r="N791" s="3"/>
      <c r="O791" s="3"/>
      <c r="P791" s="3"/>
      <c r="Q791" s="3"/>
      <c r="R791" s="3"/>
      <c r="S791" s="120"/>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
      <c r="B792" s="3"/>
      <c r="C792" s="3"/>
      <c r="D792" s="3"/>
      <c r="E792" s="3"/>
      <c r="F792" s="3"/>
      <c r="G792" s="3"/>
      <c r="H792" s="3"/>
      <c r="I792" s="3"/>
      <c r="J792" s="3"/>
      <c r="K792" s="3"/>
      <c r="L792" s="3"/>
      <c r="M792" s="3"/>
      <c r="N792" s="3"/>
      <c r="O792" s="3"/>
      <c r="P792" s="3"/>
      <c r="Q792" s="3"/>
      <c r="R792" s="3"/>
      <c r="S792" s="120"/>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
      <c r="B793" s="3"/>
      <c r="C793" s="3"/>
      <c r="D793" s="3"/>
      <c r="E793" s="3"/>
      <c r="F793" s="3"/>
      <c r="G793" s="3"/>
      <c r="H793" s="3"/>
      <c r="I793" s="3"/>
      <c r="J793" s="3"/>
      <c r="K793" s="3"/>
      <c r="L793" s="3"/>
      <c r="M793" s="3"/>
      <c r="N793" s="3"/>
      <c r="O793" s="3"/>
      <c r="P793" s="3"/>
      <c r="Q793" s="3"/>
      <c r="R793" s="3"/>
      <c r="S793" s="120"/>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
      <c r="B794" s="3"/>
      <c r="C794" s="3"/>
      <c r="D794" s="3"/>
      <c r="E794" s="3"/>
      <c r="F794" s="3"/>
      <c r="G794" s="3"/>
      <c r="H794" s="3"/>
      <c r="I794" s="3"/>
      <c r="J794" s="3"/>
      <c r="K794" s="3"/>
      <c r="L794" s="3"/>
      <c r="M794" s="3"/>
      <c r="N794" s="3"/>
      <c r="O794" s="3"/>
      <c r="P794" s="3"/>
      <c r="Q794" s="3"/>
      <c r="R794" s="3"/>
      <c r="S794" s="120"/>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
      <c r="B795" s="3"/>
      <c r="C795" s="3"/>
      <c r="D795" s="3"/>
      <c r="E795" s="3"/>
      <c r="F795" s="3"/>
      <c r="G795" s="3"/>
      <c r="H795" s="3"/>
      <c r="I795" s="3"/>
      <c r="J795" s="3"/>
      <c r="K795" s="3"/>
      <c r="L795" s="3"/>
      <c r="M795" s="3"/>
      <c r="N795" s="3"/>
      <c r="O795" s="3"/>
      <c r="P795" s="3"/>
      <c r="Q795" s="3"/>
      <c r="R795" s="3"/>
      <c r="S795" s="120"/>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
      <c r="B796" s="3"/>
      <c r="C796" s="3"/>
      <c r="D796" s="3"/>
      <c r="E796" s="3"/>
      <c r="F796" s="3"/>
      <c r="G796" s="3"/>
      <c r="H796" s="3"/>
      <c r="I796" s="3"/>
      <c r="J796" s="3"/>
      <c r="K796" s="3"/>
      <c r="L796" s="3"/>
      <c r="M796" s="3"/>
      <c r="N796" s="3"/>
      <c r="O796" s="3"/>
      <c r="P796" s="3"/>
      <c r="Q796" s="3"/>
      <c r="R796" s="3"/>
      <c r="S796" s="120"/>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
      <c r="B797" s="3"/>
      <c r="C797" s="3"/>
      <c r="D797" s="3"/>
      <c r="E797" s="3"/>
      <c r="F797" s="3"/>
      <c r="G797" s="3"/>
      <c r="H797" s="3"/>
      <c r="I797" s="3"/>
      <c r="J797" s="3"/>
      <c r="K797" s="3"/>
      <c r="L797" s="3"/>
      <c r="M797" s="3"/>
      <c r="N797" s="3"/>
      <c r="O797" s="3"/>
      <c r="P797" s="3"/>
      <c r="Q797" s="3"/>
      <c r="R797" s="3"/>
      <c r="S797" s="120"/>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
      <c r="B798" s="3"/>
      <c r="C798" s="3"/>
      <c r="D798" s="3"/>
      <c r="E798" s="3"/>
      <c r="F798" s="3"/>
      <c r="G798" s="3"/>
      <c r="H798" s="3"/>
      <c r="I798" s="3"/>
      <c r="J798" s="3"/>
      <c r="K798" s="3"/>
      <c r="L798" s="3"/>
      <c r="M798" s="3"/>
      <c r="N798" s="3"/>
      <c r="O798" s="3"/>
      <c r="P798" s="3"/>
      <c r="Q798" s="3"/>
      <c r="R798" s="3"/>
      <c r="S798" s="120"/>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
      <c r="B799" s="3"/>
      <c r="C799" s="3"/>
      <c r="D799" s="3"/>
      <c r="E799" s="3"/>
      <c r="F799" s="3"/>
      <c r="G799" s="3"/>
      <c r="H799" s="3"/>
      <c r="I799" s="3"/>
      <c r="J799" s="3"/>
      <c r="K799" s="3"/>
      <c r="L799" s="3"/>
      <c r="M799" s="3"/>
      <c r="N799" s="3"/>
      <c r="O799" s="3"/>
      <c r="P799" s="3"/>
      <c r="Q799" s="3"/>
      <c r="R799" s="3"/>
      <c r="S799" s="120"/>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
      <c r="B800" s="3"/>
      <c r="C800" s="3"/>
      <c r="D800" s="3"/>
      <c r="E800" s="3"/>
      <c r="F800" s="3"/>
      <c r="G800" s="3"/>
      <c r="H800" s="3"/>
      <c r="I800" s="3"/>
      <c r="J800" s="3"/>
      <c r="K800" s="3"/>
      <c r="L800" s="3"/>
      <c r="M800" s="3"/>
      <c r="N800" s="3"/>
      <c r="O800" s="3"/>
      <c r="P800" s="3"/>
      <c r="Q800" s="3"/>
      <c r="R800" s="3"/>
      <c r="S800" s="120"/>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
      <c r="B801" s="3"/>
      <c r="C801" s="3"/>
      <c r="D801" s="3"/>
      <c r="E801" s="3"/>
      <c r="F801" s="3"/>
      <c r="G801" s="3"/>
      <c r="H801" s="3"/>
      <c r="I801" s="3"/>
      <c r="J801" s="3"/>
      <c r="K801" s="3"/>
      <c r="L801" s="3"/>
      <c r="M801" s="3"/>
      <c r="N801" s="3"/>
      <c r="O801" s="3"/>
      <c r="P801" s="3"/>
      <c r="Q801" s="3"/>
      <c r="R801" s="3"/>
      <c r="S801" s="120"/>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
      <c r="B802" s="3"/>
      <c r="C802" s="3"/>
      <c r="D802" s="3"/>
      <c r="E802" s="3"/>
      <c r="F802" s="3"/>
      <c r="G802" s="3"/>
      <c r="H802" s="3"/>
      <c r="I802" s="3"/>
      <c r="J802" s="3"/>
      <c r="K802" s="3"/>
      <c r="L802" s="3"/>
      <c r="M802" s="3"/>
      <c r="N802" s="3"/>
      <c r="O802" s="3"/>
      <c r="P802" s="3"/>
      <c r="Q802" s="3"/>
      <c r="R802" s="3"/>
      <c r="S802" s="120"/>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
      <c r="B803" s="3"/>
      <c r="C803" s="3"/>
      <c r="D803" s="3"/>
      <c r="E803" s="3"/>
      <c r="F803" s="3"/>
      <c r="G803" s="3"/>
      <c r="H803" s="3"/>
      <c r="I803" s="3"/>
      <c r="J803" s="3"/>
      <c r="K803" s="3"/>
      <c r="L803" s="3"/>
      <c r="M803" s="3"/>
      <c r="N803" s="3"/>
      <c r="O803" s="3"/>
      <c r="P803" s="3"/>
      <c r="Q803" s="3"/>
      <c r="R803" s="3"/>
      <c r="S803" s="120"/>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
      <c r="B804" s="3"/>
      <c r="C804" s="3"/>
      <c r="D804" s="3"/>
      <c r="E804" s="3"/>
      <c r="F804" s="3"/>
      <c r="G804" s="3"/>
      <c r="H804" s="3"/>
      <c r="I804" s="3"/>
      <c r="J804" s="3"/>
      <c r="K804" s="3"/>
      <c r="L804" s="3"/>
      <c r="M804" s="3"/>
      <c r="N804" s="3"/>
      <c r="O804" s="3"/>
      <c r="P804" s="3"/>
      <c r="Q804" s="3"/>
      <c r="R804" s="3"/>
      <c r="S804" s="120"/>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
      <c r="B805" s="3"/>
      <c r="C805" s="3"/>
      <c r="D805" s="3"/>
      <c r="E805" s="3"/>
      <c r="F805" s="3"/>
      <c r="G805" s="3"/>
      <c r="H805" s="3"/>
      <c r="I805" s="3"/>
      <c r="J805" s="3"/>
      <c r="K805" s="3"/>
      <c r="L805" s="3"/>
      <c r="M805" s="3"/>
      <c r="N805" s="3"/>
      <c r="O805" s="3"/>
      <c r="P805" s="3"/>
      <c r="Q805" s="3"/>
      <c r="R805" s="3"/>
      <c r="S805" s="120"/>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row>
    <row r="806" spans="1:53" x14ac:dyDescent="0.3">
      <c r="A806" s="3"/>
      <c r="B806" s="3"/>
      <c r="C806" s="3"/>
      <c r="D806" s="3"/>
      <c r="E806" s="3"/>
      <c r="F806" s="3"/>
      <c r="G806" s="3"/>
      <c r="H806" s="3"/>
      <c r="I806" s="3"/>
      <c r="J806" s="3"/>
      <c r="K806" s="3"/>
      <c r="L806" s="3"/>
      <c r="M806" s="3"/>
      <c r="N806" s="3"/>
      <c r="O806" s="3"/>
      <c r="P806" s="3"/>
      <c r="Q806" s="3"/>
      <c r="R806" s="3"/>
      <c r="S806" s="120"/>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row>
    <row r="807" spans="1:53" x14ac:dyDescent="0.3">
      <c r="A807" s="3"/>
      <c r="B807" s="3"/>
      <c r="C807" s="3"/>
      <c r="D807" s="3"/>
      <c r="E807" s="3"/>
      <c r="F807" s="3"/>
      <c r="G807" s="3"/>
      <c r="H807" s="3"/>
      <c r="I807" s="3"/>
      <c r="J807" s="3"/>
      <c r="K807" s="3"/>
      <c r="L807" s="3"/>
      <c r="M807" s="3"/>
      <c r="N807" s="3"/>
      <c r="O807" s="3"/>
      <c r="P807" s="3"/>
      <c r="Q807" s="3"/>
      <c r="R807" s="3"/>
      <c r="S807" s="120"/>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row>
    <row r="808" spans="1:53" x14ac:dyDescent="0.3">
      <c r="A808" s="3"/>
      <c r="B808" s="3"/>
      <c r="C808" s="3"/>
      <c r="D808" s="3"/>
      <c r="E808" s="3"/>
      <c r="F808" s="3"/>
      <c r="G808" s="3"/>
      <c r="H808" s="3"/>
      <c r="I808" s="3"/>
      <c r="J808" s="3"/>
      <c r="K808" s="3"/>
      <c r="L808" s="3"/>
      <c r="M808" s="3"/>
      <c r="N808" s="3"/>
      <c r="O808" s="3"/>
      <c r="P808" s="3"/>
      <c r="Q808" s="3"/>
      <c r="R808" s="3"/>
      <c r="S808" s="120"/>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row>
    <row r="809" spans="1:53" x14ac:dyDescent="0.3">
      <c r="A809" s="3"/>
      <c r="B809" s="3"/>
      <c r="C809" s="3"/>
      <c r="D809" s="3"/>
      <c r="E809" s="3"/>
      <c r="F809" s="3"/>
      <c r="G809" s="3"/>
      <c r="H809" s="3"/>
      <c r="I809" s="3"/>
      <c r="J809" s="3"/>
      <c r="K809" s="3"/>
      <c r="L809" s="3"/>
      <c r="M809" s="3"/>
      <c r="N809" s="3"/>
      <c r="O809" s="3"/>
      <c r="P809" s="3"/>
      <c r="Q809" s="3"/>
      <c r="R809" s="3"/>
      <c r="S809" s="120"/>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row>
    <row r="810" spans="1:53" x14ac:dyDescent="0.3">
      <c r="A810" s="3"/>
      <c r="B810" s="3"/>
      <c r="C810" s="3"/>
      <c r="D810" s="3"/>
      <c r="E810" s="3"/>
      <c r="F810" s="3"/>
      <c r="G810" s="3"/>
      <c r="H810" s="3"/>
      <c r="I810" s="3"/>
      <c r="J810" s="3"/>
      <c r="K810" s="3"/>
      <c r="L810" s="3"/>
      <c r="M810" s="3"/>
      <c r="N810" s="3"/>
      <c r="O810" s="3"/>
      <c r="P810" s="3"/>
      <c r="Q810" s="3"/>
      <c r="R810" s="3"/>
      <c r="S810" s="120"/>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row>
    <row r="811" spans="1:53" x14ac:dyDescent="0.3">
      <c r="A811" s="3"/>
      <c r="B811" s="3"/>
      <c r="C811" s="3"/>
      <c r="D811" s="3"/>
      <c r="E811" s="3"/>
      <c r="F811" s="3"/>
      <c r="G811" s="3"/>
      <c r="H811" s="3"/>
      <c r="I811" s="3"/>
      <c r="J811" s="3"/>
      <c r="K811" s="3"/>
      <c r="L811" s="3"/>
      <c r="M811" s="3"/>
      <c r="N811" s="3"/>
      <c r="O811" s="3"/>
      <c r="P811" s="3"/>
      <c r="Q811" s="3"/>
      <c r="R811" s="3"/>
      <c r="S811" s="120"/>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row>
    <row r="812" spans="1:53" x14ac:dyDescent="0.3">
      <c r="A812" s="3"/>
      <c r="B812" s="3"/>
      <c r="C812" s="3"/>
      <c r="D812" s="3"/>
      <c r="E812" s="3"/>
      <c r="F812" s="3"/>
      <c r="G812" s="3"/>
      <c r="H812" s="3"/>
      <c r="I812" s="3"/>
      <c r="J812" s="3"/>
      <c r="K812" s="3"/>
      <c r="L812" s="3"/>
      <c r="M812" s="3"/>
      <c r="N812" s="3"/>
      <c r="O812" s="3"/>
      <c r="P812" s="3"/>
      <c r="Q812" s="3"/>
      <c r="R812" s="3"/>
      <c r="S812" s="120"/>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row>
    <row r="813" spans="1:53" x14ac:dyDescent="0.3">
      <c r="A813" s="3"/>
      <c r="B813" s="3"/>
      <c r="C813" s="3"/>
      <c r="D813" s="3"/>
      <c r="E813" s="3"/>
      <c r="F813" s="3"/>
      <c r="G813" s="3"/>
      <c r="H813" s="3"/>
      <c r="I813" s="3"/>
      <c r="J813" s="3"/>
      <c r="K813" s="3"/>
      <c r="L813" s="3"/>
      <c r="M813" s="3"/>
      <c r="N813" s="3"/>
      <c r="O813" s="3"/>
      <c r="P813" s="3"/>
      <c r="Q813" s="3"/>
      <c r="R813" s="3"/>
      <c r="S813" s="120"/>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row>
    <row r="814" spans="1:53" x14ac:dyDescent="0.3">
      <c r="A814" s="3"/>
      <c r="B814" s="3"/>
      <c r="C814" s="3"/>
      <c r="D814" s="3"/>
      <c r="E814" s="3"/>
      <c r="F814" s="3"/>
      <c r="G814" s="3"/>
      <c r="H814" s="3"/>
      <c r="I814" s="3"/>
      <c r="J814" s="3"/>
      <c r="K814" s="3"/>
      <c r="L814" s="3"/>
      <c r="M814" s="3"/>
      <c r="N814" s="3"/>
      <c r="O814" s="3"/>
      <c r="P814" s="3"/>
      <c r="Q814" s="3"/>
      <c r="R814" s="3"/>
      <c r="S814" s="120"/>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row>
    <row r="815" spans="1:53" x14ac:dyDescent="0.3">
      <c r="A815" s="3"/>
      <c r="B815" s="3"/>
      <c r="C815" s="3"/>
      <c r="D815" s="3"/>
      <c r="E815" s="3"/>
      <c r="F815" s="3"/>
      <c r="G815" s="3"/>
      <c r="H815" s="3"/>
      <c r="I815" s="3"/>
      <c r="J815" s="3"/>
      <c r="K815" s="3"/>
      <c r="L815" s="3"/>
      <c r="M815" s="3"/>
      <c r="N815" s="3"/>
      <c r="O815" s="3"/>
      <c r="P815" s="3"/>
      <c r="Q815" s="3"/>
      <c r="R815" s="3"/>
      <c r="S815" s="120"/>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row>
    <row r="816" spans="1:53" x14ac:dyDescent="0.3">
      <c r="A816" s="3"/>
      <c r="B816" s="3"/>
      <c r="C816" s="3"/>
      <c r="D816" s="3"/>
      <c r="E816" s="3"/>
      <c r="F816" s="3"/>
      <c r="G816" s="3"/>
      <c r="H816" s="3"/>
      <c r="I816" s="3"/>
      <c r="J816" s="3"/>
      <c r="K816" s="3"/>
      <c r="L816" s="3"/>
      <c r="M816" s="3"/>
      <c r="N816" s="3"/>
      <c r="O816" s="3"/>
      <c r="P816" s="3"/>
      <c r="Q816" s="3"/>
      <c r="R816" s="3"/>
      <c r="S816" s="120"/>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row>
    <row r="817" spans="1:53" x14ac:dyDescent="0.3">
      <c r="A817" s="3"/>
      <c r="B817" s="3"/>
      <c r="C817" s="3"/>
      <c r="D817" s="3"/>
      <c r="E817" s="3"/>
      <c r="F817" s="3"/>
      <c r="G817" s="3"/>
      <c r="H817" s="3"/>
      <c r="I817" s="3"/>
      <c r="J817" s="3"/>
      <c r="K817" s="3"/>
      <c r="L817" s="3"/>
      <c r="M817" s="3"/>
      <c r="N817" s="3"/>
      <c r="O817" s="3"/>
      <c r="P817" s="3"/>
      <c r="Q817" s="3"/>
      <c r="R817" s="3"/>
      <c r="S817" s="120"/>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row>
    <row r="818" spans="1:53" x14ac:dyDescent="0.3">
      <c r="A818" s="3"/>
      <c r="B818" s="3"/>
      <c r="C818" s="3"/>
      <c r="D818" s="3"/>
      <c r="E818" s="3"/>
      <c r="F818" s="3"/>
      <c r="G818" s="3"/>
      <c r="H818" s="3"/>
      <c r="I818" s="3"/>
      <c r="J818" s="3"/>
      <c r="K818" s="3"/>
      <c r="L818" s="3"/>
      <c r="M818" s="3"/>
      <c r="N818" s="3"/>
      <c r="O818" s="3"/>
      <c r="P818" s="3"/>
      <c r="Q818" s="3"/>
      <c r="R818" s="3"/>
      <c r="S818" s="120"/>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row>
    <row r="819" spans="1:53" x14ac:dyDescent="0.3">
      <c r="A819" s="3"/>
      <c r="B819" s="3"/>
      <c r="C819" s="3"/>
      <c r="D819" s="3"/>
      <c r="E819" s="3"/>
      <c r="F819" s="3"/>
      <c r="G819" s="3"/>
      <c r="H819" s="3"/>
      <c r="I819" s="3"/>
      <c r="J819" s="3"/>
      <c r="K819" s="3"/>
      <c r="L819" s="3"/>
      <c r="M819" s="3"/>
      <c r="N819" s="3"/>
      <c r="O819" s="3"/>
      <c r="P819" s="3"/>
      <c r="Q819" s="3"/>
      <c r="R819" s="3"/>
      <c r="S819" s="120"/>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row>
    <row r="820" spans="1:53" x14ac:dyDescent="0.3">
      <c r="A820" s="3"/>
      <c r="B820" s="3"/>
      <c r="C820" s="3"/>
      <c r="D820" s="3"/>
      <c r="E820" s="3"/>
      <c r="F820" s="3"/>
      <c r="G820" s="3"/>
      <c r="H820" s="3"/>
      <c r="I820" s="3"/>
      <c r="J820" s="3"/>
      <c r="K820" s="3"/>
      <c r="L820" s="3"/>
      <c r="M820" s="3"/>
      <c r="N820" s="3"/>
      <c r="O820" s="3"/>
      <c r="P820" s="3"/>
      <c r="Q820" s="3"/>
      <c r="R820" s="3"/>
      <c r="S820" s="120"/>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row>
    <row r="821" spans="1:53" x14ac:dyDescent="0.3">
      <c r="A821" s="3"/>
      <c r="B821" s="3"/>
      <c r="C821" s="3"/>
      <c r="D821" s="3"/>
      <c r="E821" s="3"/>
      <c r="F821" s="3"/>
      <c r="G821" s="3"/>
      <c r="H821" s="3"/>
      <c r="I821" s="3"/>
      <c r="J821" s="3"/>
      <c r="K821" s="3"/>
      <c r="L821" s="3"/>
      <c r="M821" s="3"/>
      <c r="N821" s="3"/>
      <c r="O821" s="3"/>
      <c r="P821" s="3"/>
      <c r="Q821" s="3"/>
      <c r="R821" s="3"/>
      <c r="S821" s="120"/>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row>
    <row r="822" spans="1:53" x14ac:dyDescent="0.3">
      <c r="A822" s="3"/>
      <c r="B822" s="3"/>
      <c r="C822" s="3"/>
      <c r="D822" s="3"/>
      <c r="E822" s="3"/>
      <c r="F822" s="3"/>
      <c r="G822" s="3"/>
      <c r="H822" s="3"/>
      <c r="I822" s="3"/>
      <c r="J822" s="3"/>
      <c r="K822" s="3"/>
      <c r="L822" s="3"/>
      <c r="M822" s="3"/>
      <c r="N822" s="3"/>
      <c r="O822" s="3"/>
      <c r="P822" s="3"/>
      <c r="Q822" s="3"/>
      <c r="R822" s="3"/>
      <c r="S822" s="120"/>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row>
    <row r="823" spans="1:53" x14ac:dyDescent="0.3">
      <c r="A823" s="3"/>
      <c r="B823" s="3"/>
      <c r="C823" s="3"/>
      <c r="D823" s="3"/>
      <c r="E823" s="3"/>
      <c r="F823" s="3"/>
      <c r="G823" s="3"/>
      <c r="H823" s="3"/>
      <c r="I823" s="3"/>
      <c r="J823" s="3"/>
      <c r="K823" s="3"/>
      <c r="L823" s="3"/>
      <c r="M823" s="3"/>
      <c r="N823" s="3"/>
      <c r="O823" s="3"/>
      <c r="P823" s="3"/>
      <c r="Q823" s="3"/>
      <c r="R823" s="3"/>
      <c r="S823" s="120"/>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row>
    <row r="824" spans="1:53" x14ac:dyDescent="0.3">
      <c r="A824" s="3"/>
      <c r="B824" s="3"/>
      <c r="C824" s="3"/>
      <c r="D824" s="3"/>
      <c r="E824" s="3"/>
      <c r="F824" s="3"/>
      <c r="G824" s="3"/>
      <c r="H824" s="3"/>
      <c r="I824" s="3"/>
      <c r="J824" s="3"/>
      <c r="K824" s="3"/>
      <c r="L824" s="3"/>
      <c r="M824" s="3"/>
      <c r="N824" s="3"/>
      <c r="O824" s="3"/>
      <c r="P824" s="3"/>
      <c r="Q824" s="3"/>
      <c r="R824" s="3"/>
      <c r="S824" s="120"/>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row>
    <row r="825" spans="1:53" x14ac:dyDescent="0.3">
      <c r="A825" s="3"/>
      <c r="B825" s="3"/>
      <c r="C825" s="3"/>
      <c r="D825" s="3"/>
      <c r="E825" s="3"/>
      <c r="F825" s="3"/>
      <c r="G825" s="3"/>
      <c r="H825" s="3"/>
      <c r="I825" s="3"/>
      <c r="J825" s="3"/>
      <c r="K825" s="3"/>
      <c r="L825" s="3"/>
      <c r="M825" s="3"/>
      <c r="N825" s="3"/>
      <c r="O825" s="3"/>
      <c r="P825" s="3"/>
      <c r="Q825" s="3"/>
      <c r="R825" s="3"/>
      <c r="S825" s="120"/>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row>
    <row r="826" spans="1:53" x14ac:dyDescent="0.3">
      <c r="A826" s="3"/>
      <c r="B826" s="3"/>
      <c r="C826" s="3"/>
      <c r="D826" s="3"/>
      <c r="E826" s="3"/>
      <c r="F826" s="3"/>
      <c r="G826" s="3"/>
      <c r="H826" s="3"/>
      <c r="I826" s="3"/>
      <c r="J826" s="3"/>
      <c r="K826" s="3"/>
      <c r="L826" s="3"/>
      <c r="M826" s="3"/>
      <c r="N826" s="3"/>
      <c r="O826" s="3"/>
      <c r="P826" s="3"/>
      <c r="Q826" s="3"/>
      <c r="R826" s="3"/>
      <c r="S826" s="120"/>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row>
    <row r="827" spans="1:53" x14ac:dyDescent="0.3">
      <c r="A827" s="3"/>
      <c r="B827" s="3"/>
      <c r="C827" s="3"/>
      <c r="D827" s="3"/>
      <c r="E827" s="3"/>
      <c r="F827" s="3"/>
      <c r="G827" s="3"/>
      <c r="H827" s="3"/>
      <c r="I827" s="3"/>
      <c r="J827" s="3"/>
      <c r="K827" s="3"/>
      <c r="L827" s="3"/>
      <c r="M827" s="3"/>
      <c r="N827" s="3"/>
      <c r="O827" s="3"/>
      <c r="P827" s="3"/>
      <c r="Q827" s="3"/>
      <c r="R827" s="3"/>
      <c r="S827" s="120"/>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row>
    <row r="828" spans="1:53" x14ac:dyDescent="0.3">
      <c r="A828" s="3"/>
      <c r="B828" s="3"/>
      <c r="C828" s="3"/>
      <c r="D828" s="3"/>
      <c r="E828" s="3"/>
      <c r="F828" s="3"/>
      <c r="G828" s="3"/>
      <c r="H828" s="3"/>
      <c r="I828" s="3"/>
      <c r="J828" s="3"/>
      <c r="K828" s="3"/>
      <c r="L828" s="3"/>
      <c r="M828" s="3"/>
      <c r="N828" s="3"/>
      <c r="O828" s="3"/>
      <c r="P828" s="3"/>
      <c r="Q828" s="3"/>
      <c r="R828" s="3"/>
      <c r="S828" s="120"/>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row>
    <row r="829" spans="1:53" x14ac:dyDescent="0.3">
      <c r="A829" s="3"/>
      <c r="B829" s="3"/>
      <c r="C829" s="3"/>
      <c r="D829" s="3"/>
      <c r="E829" s="3"/>
      <c r="F829" s="3"/>
      <c r="G829" s="3"/>
      <c r="H829" s="3"/>
      <c r="I829" s="3"/>
      <c r="J829" s="3"/>
      <c r="K829" s="3"/>
      <c r="L829" s="3"/>
      <c r="M829" s="3"/>
      <c r="N829" s="3"/>
      <c r="O829" s="3"/>
      <c r="P829" s="3"/>
      <c r="Q829" s="3"/>
      <c r="R829" s="3"/>
      <c r="S829" s="120"/>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row>
    <row r="830" spans="1:53" x14ac:dyDescent="0.3">
      <c r="A830" s="3"/>
      <c r="B830" s="3"/>
      <c r="C830" s="3"/>
      <c r="D830" s="3"/>
      <c r="E830" s="3"/>
      <c r="F830" s="3"/>
      <c r="G830" s="3"/>
      <c r="H830" s="3"/>
      <c r="I830" s="3"/>
      <c r="J830" s="3"/>
      <c r="K830" s="3"/>
      <c r="L830" s="3"/>
      <c r="M830" s="3"/>
      <c r="N830" s="3"/>
      <c r="O830" s="3"/>
      <c r="P830" s="3"/>
      <c r="Q830" s="3"/>
      <c r="R830" s="3"/>
      <c r="S830" s="120"/>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row>
    <row r="831" spans="1:53" x14ac:dyDescent="0.3">
      <c r="A831" s="3"/>
      <c r="B831" s="3"/>
      <c r="C831" s="3"/>
      <c r="D831" s="3"/>
      <c r="E831" s="3"/>
      <c r="F831" s="3"/>
      <c r="G831" s="3"/>
      <c r="H831" s="3"/>
      <c r="I831" s="3"/>
      <c r="J831" s="3"/>
      <c r="K831" s="3"/>
      <c r="L831" s="3"/>
      <c r="M831" s="3"/>
      <c r="N831" s="3"/>
      <c r="O831" s="3"/>
      <c r="P831" s="3"/>
      <c r="Q831" s="3"/>
      <c r="R831" s="3"/>
      <c r="S831" s="120"/>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row>
    <row r="832" spans="1:53" x14ac:dyDescent="0.3">
      <c r="A832" s="3"/>
      <c r="B832" s="3"/>
      <c r="C832" s="3"/>
      <c r="D832" s="3"/>
      <c r="E832" s="3"/>
      <c r="F832" s="3"/>
      <c r="G832" s="3"/>
      <c r="H832" s="3"/>
      <c r="I832" s="3"/>
      <c r="J832" s="3"/>
      <c r="K832" s="3"/>
      <c r="L832" s="3"/>
      <c r="M832" s="3"/>
      <c r="N832" s="3"/>
      <c r="O832" s="3"/>
      <c r="P832" s="3"/>
      <c r="Q832" s="3"/>
      <c r="R832" s="3"/>
      <c r="S832" s="120"/>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row>
    <row r="833" spans="1:53" x14ac:dyDescent="0.3">
      <c r="A833" s="3"/>
      <c r="B833" s="3"/>
      <c r="C833" s="3"/>
      <c r="D833" s="3"/>
      <c r="E833" s="3"/>
      <c r="F833" s="3"/>
      <c r="G833" s="3"/>
      <c r="H833" s="3"/>
      <c r="I833" s="3"/>
      <c r="J833" s="3"/>
      <c r="K833" s="3"/>
      <c r="L833" s="3"/>
      <c r="M833" s="3"/>
      <c r="N833" s="3"/>
      <c r="O833" s="3"/>
      <c r="P833" s="3"/>
      <c r="Q833" s="3"/>
      <c r="R833" s="3"/>
      <c r="S833" s="120"/>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row>
    <row r="834" spans="1:53" x14ac:dyDescent="0.3">
      <c r="A834" s="3"/>
      <c r="B834" s="3"/>
      <c r="C834" s="3"/>
      <c r="D834" s="3"/>
      <c r="E834" s="3"/>
      <c r="F834" s="3"/>
      <c r="G834" s="3"/>
      <c r="H834" s="3"/>
      <c r="I834" s="3"/>
      <c r="J834" s="3"/>
      <c r="K834" s="3"/>
      <c r="L834" s="3"/>
      <c r="M834" s="3"/>
      <c r="N834" s="3"/>
      <c r="O834" s="3"/>
      <c r="P834" s="3"/>
      <c r="Q834" s="3"/>
      <c r="R834" s="3"/>
      <c r="S834" s="120"/>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row>
    <row r="835" spans="1:53" x14ac:dyDescent="0.3">
      <c r="A835" s="3"/>
      <c r="B835" s="3"/>
      <c r="C835" s="3"/>
      <c r="D835" s="3"/>
      <c r="E835" s="3"/>
      <c r="F835" s="3"/>
      <c r="G835" s="3"/>
      <c r="H835" s="3"/>
      <c r="I835" s="3"/>
      <c r="J835" s="3"/>
      <c r="K835" s="3"/>
      <c r="L835" s="3"/>
      <c r="M835" s="3"/>
      <c r="N835" s="3"/>
      <c r="O835" s="3"/>
      <c r="P835" s="3"/>
      <c r="Q835" s="3"/>
      <c r="R835" s="3"/>
      <c r="S835" s="120"/>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row>
    <row r="836" spans="1:53" x14ac:dyDescent="0.3">
      <c r="A836" s="3"/>
      <c r="B836" s="3"/>
      <c r="C836" s="3"/>
      <c r="D836" s="3"/>
      <c r="E836" s="3"/>
      <c r="F836" s="3"/>
      <c r="G836" s="3"/>
      <c r="H836" s="3"/>
      <c r="I836" s="3"/>
      <c r="J836" s="3"/>
      <c r="K836" s="3"/>
      <c r="L836" s="3"/>
      <c r="M836" s="3"/>
      <c r="N836" s="3"/>
      <c r="O836" s="3"/>
      <c r="P836" s="3"/>
      <c r="Q836" s="3"/>
      <c r="R836" s="3"/>
      <c r="S836" s="120"/>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row>
    <row r="837" spans="1:53" x14ac:dyDescent="0.3">
      <c r="A837" s="3"/>
      <c r="B837" s="3"/>
      <c r="C837" s="3"/>
      <c r="D837" s="3"/>
      <c r="E837" s="3"/>
      <c r="F837" s="3"/>
      <c r="G837" s="3"/>
      <c r="H837" s="3"/>
      <c r="I837" s="3"/>
      <c r="J837" s="3"/>
      <c r="K837" s="3"/>
      <c r="L837" s="3"/>
      <c r="M837" s="3"/>
      <c r="N837" s="3"/>
      <c r="O837" s="3"/>
      <c r="P837" s="3"/>
      <c r="Q837" s="3"/>
      <c r="R837" s="3"/>
      <c r="S837" s="120"/>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row>
    <row r="838" spans="1:53" x14ac:dyDescent="0.3">
      <c r="A838" s="3"/>
      <c r="B838" s="3"/>
      <c r="C838" s="3"/>
      <c r="D838" s="3"/>
      <c r="E838" s="3"/>
      <c r="F838" s="3"/>
      <c r="G838" s="3"/>
      <c r="H838" s="3"/>
      <c r="I838" s="3"/>
      <c r="J838" s="3"/>
      <c r="K838" s="3"/>
      <c r="L838" s="3"/>
      <c r="M838" s="3"/>
      <c r="N838" s="3"/>
      <c r="O838" s="3"/>
      <c r="P838" s="3"/>
      <c r="Q838" s="3"/>
      <c r="R838" s="3"/>
      <c r="S838" s="120"/>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row>
    <row r="839" spans="1:53" x14ac:dyDescent="0.3">
      <c r="A839" s="3"/>
      <c r="B839" s="3"/>
      <c r="C839" s="3"/>
      <c r="D839" s="3"/>
      <c r="E839" s="3"/>
      <c r="F839" s="3"/>
      <c r="G839" s="3"/>
      <c r="H839" s="3"/>
      <c r="I839" s="3"/>
      <c r="J839" s="3"/>
      <c r="K839" s="3"/>
      <c r="L839" s="3"/>
      <c r="M839" s="3"/>
      <c r="N839" s="3"/>
      <c r="O839" s="3"/>
      <c r="P839" s="3"/>
      <c r="Q839" s="3"/>
      <c r="R839" s="3"/>
      <c r="S839" s="120"/>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row>
    <row r="840" spans="1:53" x14ac:dyDescent="0.3">
      <c r="A840" s="3"/>
      <c r="B840" s="3"/>
      <c r="C840" s="3"/>
      <c r="D840" s="3"/>
      <c r="E840" s="3"/>
      <c r="F840" s="3"/>
      <c r="G840" s="3"/>
      <c r="H840" s="3"/>
      <c r="I840" s="3"/>
      <c r="J840" s="3"/>
      <c r="K840" s="3"/>
      <c r="L840" s="3"/>
      <c r="M840" s="3"/>
      <c r="N840" s="3"/>
      <c r="O840" s="3"/>
      <c r="P840" s="3"/>
      <c r="Q840" s="3"/>
      <c r="R840" s="3"/>
      <c r="S840" s="120"/>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row>
    <row r="841" spans="1:53" x14ac:dyDescent="0.3">
      <c r="A841" s="3"/>
      <c r="B841" s="3"/>
      <c r="C841" s="3"/>
      <c r="D841" s="3"/>
      <c r="E841" s="3"/>
      <c r="F841" s="3"/>
      <c r="G841" s="3"/>
      <c r="H841" s="3"/>
      <c r="I841" s="3"/>
      <c r="J841" s="3"/>
      <c r="K841" s="3"/>
      <c r="L841" s="3"/>
      <c r="M841" s="3"/>
      <c r="N841" s="3"/>
      <c r="O841" s="3"/>
      <c r="P841" s="3"/>
      <c r="Q841" s="3"/>
      <c r="R841" s="3"/>
      <c r="S841" s="120"/>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row>
    <row r="842" spans="1:53" x14ac:dyDescent="0.3">
      <c r="A842" s="3"/>
      <c r="B842" s="3"/>
      <c r="C842" s="3"/>
      <c r="D842" s="3"/>
      <c r="E842" s="3"/>
      <c r="F842" s="3"/>
      <c r="G842" s="3"/>
      <c r="H842" s="3"/>
      <c r="I842" s="3"/>
      <c r="J842" s="3"/>
      <c r="K842" s="3"/>
      <c r="L842" s="3"/>
      <c r="M842" s="3"/>
      <c r="N842" s="3"/>
      <c r="O842" s="3"/>
      <c r="P842" s="3"/>
      <c r="Q842" s="3"/>
      <c r="R842" s="3"/>
      <c r="S842" s="120"/>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row>
    <row r="843" spans="1:53" x14ac:dyDescent="0.3">
      <c r="A843" s="3"/>
      <c r="B843" s="3"/>
      <c r="C843" s="3"/>
      <c r="D843" s="3"/>
      <c r="E843" s="3"/>
      <c r="F843" s="3"/>
      <c r="G843" s="3"/>
      <c r="H843" s="3"/>
      <c r="I843" s="3"/>
      <c r="J843" s="3"/>
      <c r="K843" s="3"/>
      <c r="L843" s="3"/>
      <c r="M843" s="3"/>
      <c r="N843" s="3"/>
      <c r="O843" s="3"/>
      <c r="P843" s="3"/>
      <c r="Q843" s="3"/>
      <c r="R843" s="3"/>
      <c r="S843" s="120"/>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row>
    <row r="844" spans="1:53" x14ac:dyDescent="0.3">
      <c r="A844" s="3"/>
      <c r="B844" s="3"/>
      <c r="C844" s="3"/>
      <c r="D844" s="3"/>
      <c r="E844" s="3"/>
      <c r="F844" s="3"/>
      <c r="G844" s="3"/>
      <c r="H844" s="3"/>
      <c r="I844" s="3"/>
      <c r="J844" s="3"/>
      <c r="K844" s="3"/>
      <c r="L844" s="3"/>
      <c r="M844" s="3"/>
      <c r="N844" s="3"/>
      <c r="O844" s="3"/>
      <c r="P844" s="3"/>
      <c r="Q844" s="3"/>
      <c r="R844" s="3"/>
      <c r="S844" s="120"/>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row>
    <row r="845" spans="1:53" x14ac:dyDescent="0.3">
      <c r="A845" s="3"/>
      <c r="B845" s="3"/>
      <c r="C845" s="3"/>
      <c r="D845" s="3"/>
      <c r="E845" s="3"/>
      <c r="F845" s="3"/>
      <c r="G845" s="3"/>
      <c r="H845" s="3"/>
      <c r="I845" s="3"/>
      <c r="J845" s="3"/>
      <c r="K845" s="3"/>
      <c r="L845" s="3"/>
      <c r="M845" s="3"/>
      <c r="N845" s="3"/>
      <c r="O845" s="3"/>
      <c r="P845" s="3"/>
      <c r="Q845" s="3"/>
      <c r="R845" s="3"/>
      <c r="S845" s="120"/>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row>
    <row r="846" spans="1:53" x14ac:dyDescent="0.3">
      <c r="A846" s="3"/>
      <c r="B846" s="3"/>
      <c r="C846" s="3"/>
      <c r="D846" s="3"/>
      <c r="E846" s="3"/>
      <c r="F846" s="3"/>
      <c r="G846" s="3"/>
      <c r="H846" s="3"/>
      <c r="I846" s="3"/>
      <c r="J846" s="3"/>
      <c r="K846" s="3"/>
      <c r="L846" s="3"/>
      <c r="M846" s="3"/>
      <c r="N846" s="3"/>
      <c r="O846" s="3"/>
      <c r="P846" s="3"/>
      <c r="Q846" s="3"/>
      <c r="R846" s="3"/>
      <c r="S846" s="120"/>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row>
    <row r="847" spans="1:53" x14ac:dyDescent="0.3">
      <c r="A847" s="3"/>
      <c r="B847" s="3"/>
      <c r="C847" s="3"/>
      <c r="D847" s="3"/>
      <c r="E847" s="3"/>
      <c r="F847" s="3"/>
      <c r="G847" s="3"/>
      <c r="H847" s="3"/>
      <c r="I847" s="3"/>
      <c r="J847" s="3"/>
      <c r="K847" s="3"/>
      <c r="L847" s="3"/>
      <c r="M847" s="3"/>
      <c r="N847" s="3"/>
      <c r="O847" s="3"/>
      <c r="P847" s="3"/>
      <c r="Q847" s="3"/>
      <c r="R847" s="3"/>
      <c r="S847" s="120"/>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row>
    <row r="848" spans="1:53" x14ac:dyDescent="0.3">
      <c r="A848" s="3"/>
      <c r="B848" s="3"/>
      <c r="C848" s="3"/>
      <c r="D848" s="3"/>
      <c r="E848" s="3"/>
      <c r="F848" s="3"/>
      <c r="G848" s="3"/>
      <c r="H848" s="3"/>
      <c r="I848" s="3"/>
      <c r="J848" s="3"/>
      <c r="K848" s="3"/>
      <c r="L848" s="3"/>
      <c r="M848" s="3"/>
      <c r="N848" s="3"/>
      <c r="O848" s="3"/>
      <c r="P848" s="3"/>
      <c r="Q848" s="3"/>
      <c r="R848" s="3"/>
      <c r="S848" s="120"/>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row>
    <row r="849" spans="1:53" x14ac:dyDescent="0.3">
      <c r="A849" s="3"/>
      <c r="B849" s="3"/>
      <c r="C849" s="3"/>
      <c r="D849" s="3"/>
      <c r="E849" s="3"/>
      <c r="F849" s="3"/>
      <c r="G849" s="3"/>
      <c r="H849" s="3"/>
      <c r="I849" s="3"/>
      <c r="J849" s="3"/>
      <c r="K849" s="3"/>
      <c r="L849" s="3"/>
      <c r="M849" s="3"/>
      <c r="N849" s="3"/>
      <c r="O849" s="3"/>
      <c r="P849" s="3"/>
      <c r="Q849" s="3"/>
      <c r="R849" s="3"/>
      <c r="S849" s="120"/>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row>
    <row r="850" spans="1:53" x14ac:dyDescent="0.3">
      <c r="A850" s="3"/>
      <c r="B850" s="3"/>
      <c r="C850" s="3"/>
      <c r="D850" s="3"/>
      <c r="E850" s="3"/>
      <c r="F850" s="3"/>
      <c r="G850" s="3"/>
      <c r="H850" s="3"/>
      <c r="I850" s="3"/>
      <c r="J850" s="3"/>
      <c r="K850" s="3"/>
      <c r="L850" s="3"/>
      <c r="M850" s="3"/>
      <c r="N850" s="3"/>
      <c r="O850" s="3"/>
      <c r="P850" s="3"/>
      <c r="Q850" s="3"/>
      <c r="R850" s="3"/>
      <c r="S850" s="120"/>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row>
    <row r="851" spans="1:53" x14ac:dyDescent="0.3">
      <c r="A851" s="3"/>
      <c r="B851" s="3"/>
      <c r="C851" s="3"/>
      <c r="D851" s="3"/>
      <c r="E851" s="3"/>
      <c r="F851" s="3"/>
      <c r="G851" s="3"/>
      <c r="H851" s="3"/>
      <c r="I851" s="3"/>
      <c r="J851" s="3"/>
      <c r="K851" s="3"/>
      <c r="L851" s="3"/>
      <c r="M851" s="3"/>
      <c r="N851" s="3"/>
      <c r="O851" s="3"/>
      <c r="P851" s="3"/>
      <c r="Q851" s="3"/>
      <c r="R851" s="3"/>
      <c r="S851" s="120"/>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row>
    <row r="852" spans="1:53" x14ac:dyDescent="0.3">
      <c r="A852" s="3"/>
      <c r="B852" s="3"/>
      <c r="C852" s="3"/>
      <c r="D852" s="3"/>
      <c r="E852" s="3"/>
      <c r="F852" s="3"/>
      <c r="G852" s="3"/>
      <c r="H852" s="3"/>
      <c r="I852" s="3"/>
      <c r="J852" s="3"/>
      <c r="K852" s="3"/>
      <c r="L852" s="3"/>
      <c r="M852" s="3"/>
      <c r="N852" s="3"/>
      <c r="O852" s="3"/>
      <c r="P852" s="3"/>
      <c r="Q852" s="3"/>
      <c r="R852" s="3"/>
      <c r="S852" s="120"/>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row>
    <row r="853" spans="1:53" x14ac:dyDescent="0.3">
      <c r="A853" s="3"/>
      <c r="B853" s="3"/>
      <c r="C853" s="3"/>
      <c r="D853" s="3"/>
      <c r="E853" s="3"/>
      <c r="F853" s="3"/>
      <c r="G853" s="3"/>
      <c r="H853" s="3"/>
      <c r="I853" s="3"/>
      <c r="J853" s="3"/>
      <c r="K853" s="3"/>
      <c r="L853" s="3"/>
      <c r="M853" s="3"/>
      <c r="N853" s="3"/>
      <c r="O853" s="3"/>
      <c r="P853" s="3"/>
      <c r="Q853" s="3"/>
      <c r="R853" s="3"/>
      <c r="S853" s="120"/>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row>
    <row r="854" spans="1:53" x14ac:dyDescent="0.3">
      <c r="A854" s="3"/>
      <c r="B854" s="3"/>
      <c r="C854" s="3"/>
      <c r="D854" s="3"/>
      <c r="E854" s="3"/>
      <c r="F854" s="3"/>
      <c r="G854" s="3"/>
      <c r="H854" s="3"/>
      <c r="I854" s="3"/>
      <c r="J854" s="3"/>
      <c r="K854" s="3"/>
      <c r="L854" s="3"/>
      <c r="M854" s="3"/>
      <c r="N854" s="3"/>
      <c r="O854" s="3"/>
      <c r="P854" s="3"/>
      <c r="Q854" s="3"/>
      <c r="R854" s="3"/>
      <c r="S854" s="120"/>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row>
    <row r="855" spans="1:53" x14ac:dyDescent="0.3">
      <c r="A855" s="3"/>
      <c r="B855" s="3"/>
      <c r="C855" s="3"/>
      <c r="D855" s="3"/>
      <c r="E855" s="3"/>
      <c r="F855" s="3"/>
      <c r="G855" s="3"/>
      <c r="H855" s="3"/>
      <c r="I855" s="3"/>
      <c r="J855" s="3"/>
      <c r="K855" s="3"/>
      <c r="L855" s="3"/>
      <c r="M855" s="3"/>
      <c r="N855" s="3"/>
      <c r="O855" s="3"/>
      <c r="P855" s="3"/>
      <c r="Q855" s="3"/>
      <c r="R855" s="3"/>
      <c r="S855" s="120"/>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row>
    <row r="856" spans="1:53" x14ac:dyDescent="0.3">
      <c r="A856" s="3"/>
      <c r="B856" s="3"/>
      <c r="C856" s="3"/>
      <c r="D856" s="3"/>
      <c r="E856" s="3"/>
      <c r="F856" s="3"/>
      <c r="G856" s="3"/>
      <c r="H856" s="3"/>
      <c r="I856" s="3"/>
      <c r="J856" s="3"/>
      <c r="K856" s="3"/>
      <c r="L856" s="3"/>
      <c r="M856" s="3"/>
      <c r="N856" s="3"/>
      <c r="O856" s="3"/>
      <c r="P856" s="3"/>
      <c r="Q856" s="3"/>
      <c r="R856" s="3"/>
      <c r="S856" s="120"/>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row>
    <row r="857" spans="1:53" x14ac:dyDescent="0.3">
      <c r="A857" s="3"/>
      <c r="B857" s="3"/>
      <c r="C857" s="3"/>
      <c r="D857" s="3"/>
      <c r="E857" s="3"/>
      <c r="F857" s="3"/>
      <c r="G857" s="3"/>
      <c r="H857" s="3"/>
      <c r="I857" s="3"/>
      <c r="J857" s="3"/>
      <c r="K857" s="3"/>
      <c r="L857" s="3"/>
      <c r="M857" s="3"/>
      <c r="N857" s="3"/>
      <c r="O857" s="3"/>
      <c r="P857" s="3"/>
      <c r="Q857" s="3"/>
      <c r="R857" s="3"/>
      <c r="S857" s="120"/>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row>
    <row r="858" spans="1:53" x14ac:dyDescent="0.3">
      <c r="A858" s="3"/>
      <c r="B858" s="3"/>
      <c r="C858" s="3"/>
      <c r="D858" s="3"/>
      <c r="E858" s="3"/>
      <c r="F858" s="3"/>
      <c r="G858" s="3"/>
      <c r="H858" s="3"/>
      <c r="I858" s="3"/>
      <c r="J858" s="3"/>
      <c r="K858" s="3"/>
      <c r="L858" s="3"/>
      <c r="M858" s="3"/>
      <c r="N858" s="3"/>
      <c r="O858" s="3"/>
      <c r="P858" s="3"/>
      <c r="Q858" s="3"/>
      <c r="R858" s="3"/>
      <c r="S858" s="120"/>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
      <c r="B859" s="3"/>
      <c r="C859" s="3"/>
      <c r="D859" s="3"/>
      <c r="E859" s="3"/>
      <c r="F859" s="3"/>
      <c r="G859" s="3"/>
      <c r="H859" s="3"/>
      <c r="I859" s="3"/>
      <c r="J859" s="3"/>
      <c r="K859" s="3"/>
      <c r="L859" s="3"/>
      <c r="M859" s="3"/>
      <c r="N859" s="3"/>
      <c r="O859" s="3"/>
      <c r="P859" s="3"/>
      <c r="Q859" s="3"/>
      <c r="R859" s="3"/>
      <c r="S859" s="120"/>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
      <c r="B860" s="3"/>
      <c r="C860" s="3"/>
      <c r="D860" s="3"/>
      <c r="E860" s="3"/>
      <c r="F860" s="3"/>
      <c r="G860" s="3"/>
      <c r="H860" s="3"/>
      <c r="I860" s="3"/>
      <c r="J860" s="3"/>
      <c r="K860" s="3"/>
      <c r="L860" s="3"/>
      <c r="M860" s="3"/>
      <c r="N860" s="3"/>
      <c r="O860" s="3"/>
      <c r="P860" s="3"/>
      <c r="Q860" s="3"/>
      <c r="R860" s="3"/>
      <c r="S860" s="120"/>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
      <c r="B861" s="3"/>
      <c r="C861" s="3"/>
      <c r="D861" s="3"/>
      <c r="E861" s="3"/>
      <c r="F861" s="3"/>
      <c r="G861" s="3"/>
      <c r="H861" s="3"/>
      <c r="I861" s="3"/>
      <c r="J861" s="3"/>
      <c r="K861" s="3"/>
      <c r="L861" s="3"/>
      <c r="M861" s="3"/>
      <c r="N861" s="3"/>
      <c r="O861" s="3"/>
      <c r="P861" s="3"/>
      <c r="Q861" s="3"/>
      <c r="R861" s="3"/>
      <c r="S861" s="120"/>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
      <c r="B862" s="3"/>
      <c r="C862" s="3"/>
      <c r="D862" s="3"/>
      <c r="E862" s="3"/>
      <c r="F862" s="3"/>
      <c r="G862" s="3"/>
      <c r="H862" s="3"/>
      <c r="I862" s="3"/>
      <c r="J862" s="3"/>
      <c r="K862" s="3"/>
      <c r="L862" s="3"/>
      <c r="M862" s="3"/>
      <c r="N862" s="3"/>
      <c r="O862" s="3"/>
      <c r="P862" s="3"/>
      <c r="Q862" s="3"/>
      <c r="R862" s="3"/>
      <c r="S862" s="120"/>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
      <c r="B863" s="3"/>
      <c r="C863" s="3"/>
      <c r="D863" s="3"/>
      <c r="E863" s="3"/>
      <c r="F863" s="3"/>
      <c r="G863" s="3"/>
      <c r="H863" s="3"/>
      <c r="I863" s="3"/>
      <c r="J863" s="3"/>
      <c r="K863" s="3"/>
      <c r="L863" s="3"/>
      <c r="M863" s="3"/>
      <c r="N863" s="3"/>
      <c r="O863" s="3"/>
      <c r="P863" s="3"/>
      <c r="Q863" s="3"/>
      <c r="R863" s="3"/>
      <c r="S863" s="120"/>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
      <c r="B864" s="3"/>
      <c r="C864" s="3"/>
      <c r="D864" s="3"/>
      <c r="E864" s="3"/>
      <c r="F864" s="3"/>
      <c r="G864" s="3"/>
      <c r="H864" s="3"/>
      <c r="I864" s="3"/>
      <c r="J864" s="3"/>
      <c r="K864" s="3"/>
      <c r="L864" s="3"/>
      <c r="M864" s="3"/>
      <c r="N864" s="3"/>
      <c r="O864" s="3"/>
      <c r="P864" s="3"/>
      <c r="Q864" s="3"/>
      <c r="R864" s="3"/>
      <c r="S864" s="120"/>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
      <c r="B865" s="3"/>
      <c r="C865" s="3"/>
      <c r="D865" s="3"/>
      <c r="E865" s="3"/>
      <c r="F865" s="3"/>
      <c r="G865" s="3"/>
      <c r="H865" s="3"/>
      <c r="I865" s="3"/>
      <c r="J865" s="3"/>
      <c r="K865" s="3"/>
      <c r="L865" s="3"/>
      <c r="M865" s="3"/>
      <c r="N865" s="3"/>
      <c r="O865" s="3"/>
      <c r="P865" s="3"/>
      <c r="Q865" s="3"/>
      <c r="R865" s="3"/>
      <c r="S865" s="120"/>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
      <c r="B866" s="3"/>
      <c r="C866" s="3"/>
      <c r="D866" s="3"/>
      <c r="E866" s="3"/>
      <c r="F866" s="3"/>
      <c r="G866" s="3"/>
      <c r="H866" s="3"/>
      <c r="I866" s="3"/>
      <c r="J866" s="3"/>
      <c r="K866" s="3"/>
      <c r="L866" s="3"/>
      <c r="M866" s="3"/>
      <c r="N866" s="3"/>
      <c r="O866" s="3"/>
      <c r="P866" s="3"/>
      <c r="Q866" s="3"/>
      <c r="R866" s="3"/>
      <c r="S866" s="120"/>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
      <c r="B867" s="3"/>
      <c r="C867" s="3"/>
      <c r="D867" s="3"/>
      <c r="E867" s="3"/>
      <c r="F867" s="3"/>
      <c r="G867" s="3"/>
      <c r="H867" s="3"/>
      <c r="I867" s="3"/>
      <c r="J867" s="3"/>
      <c r="K867" s="3"/>
      <c r="L867" s="3"/>
      <c r="M867" s="3"/>
      <c r="N867" s="3"/>
      <c r="O867" s="3"/>
      <c r="P867" s="3"/>
      <c r="Q867" s="3"/>
      <c r="R867" s="3"/>
      <c r="S867" s="120"/>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
      <c r="B868" s="3"/>
      <c r="C868" s="3"/>
      <c r="D868" s="3"/>
      <c r="E868" s="3"/>
      <c r="F868" s="3"/>
      <c r="G868" s="3"/>
      <c r="H868" s="3"/>
      <c r="I868" s="3"/>
      <c r="J868" s="3"/>
      <c r="K868" s="3"/>
      <c r="L868" s="3"/>
      <c r="M868" s="3"/>
      <c r="N868" s="3"/>
      <c r="O868" s="3"/>
      <c r="P868" s="3"/>
      <c r="Q868" s="3"/>
      <c r="R868" s="3"/>
      <c r="S868" s="120"/>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
      <c r="B869" s="3"/>
      <c r="C869" s="3"/>
      <c r="D869" s="3"/>
      <c r="E869" s="3"/>
      <c r="F869" s="3"/>
      <c r="G869" s="3"/>
      <c r="H869" s="3"/>
      <c r="I869" s="3"/>
      <c r="J869" s="3"/>
      <c r="K869" s="3"/>
      <c r="L869" s="3"/>
      <c r="M869" s="3"/>
      <c r="N869" s="3"/>
      <c r="O869" s="3"/>
      <c r="P869" s="3"/>
      <c r="Q869" s="3"/>
      <c r="R869" s="3"/>
      <c r="S869" s="120"/>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
      <c r="B870" s="3"/>
      <c r="C870" s="3"/>
      <c r="D870" s="3"/>
      <c r="E870" s="3"/>
      <c r="F870" s="3"/>
      <c r="G870" s="3"/>
      <c r="H870" s="3"/>
      <c r="I870" s="3"/>
      <c r="J870" s="3"/>
      <c r="K870" s="3"/>
      <c r="L870" s="3"/>
      <c r="M870" s="3"/>
      <c r="N870" s="3"/>
      <c r="O870" s="3"/>
      <c r="P870" s="3"/>
      <c r="Q870" s="3"/>
      <c r="R870" s="3"/>
      <c r="S870" s="120"/>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
      <c r="B871" s="3"/>
      <c r="C871" s="3"/>
      <c r="D871" s="3"/>
      <c r="E871" s="3"/>
      <c r="F871" s="3"/>
      <c r="G871" s="3"/>
      <c r="H871" s="3"/>
      <c r="I871" s="3"/>
      <c r="J871" s="3"/>
      <c r="K871" s="3"/>
      <c r="L871" s="3"/>
      <c r="M871" s="3"/>
      <c r="N871" s="3"/>
      <c r="O871" s="3"/>
      <c r="P871" s="3"/>
      <c r="Q871" s="3"/>
      <c r="R871" s="3"/>
      <c r="S871" s="120"/>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
      <c r="B872" s="3"/>
      <c r="C872" s="3"/>
      <c r="D872" s="3"/>
      <c r="E872" s="3"/>
      <c r="F872" s="3"/>
      <c r="G872" s="3"/>
      <c r="H872" s="3"/>
      <c r="I872" s="3"/>
      <c r="J872" s="3"/>
      <c r="K872" s="3"/>
      <c r="L872" s="3"/>
      <c r="M872" s="3"/>
      <c r="N872" s="3"/>
      <c r="O872" s="3"/>
      <c r="P872" s="3"/>
      <c r="Q872" s="3"/>
      <c r="R872" s="3"/>
      <c r="S872" s="120"/>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
      <c r="B873" s="3"/>
      <c r="C873" s="3"/>
      <c r="D873" s="3"/>
      <c r="E873" s="3"/>
      <c r="F873" s="3"/>
      <c r="G873" s="3"/>
      <c r="H873" s="3"/>
      <c r="I873" s="3"/>
      <c r="J873" s="3"/>
      <c r="K873" s="3"/>
      <c r="L873" s="3"/>
      <c r="M873" s="3"/>
      <c r="N873" s="3"/>
      <c r="O873" s="3"/>
      <c r="P873" s="3"/>
      <c r="Q873" s="3"/>
      <c r="R873" s="3"/>
      <c r="S873" s="120"/>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
      <c r="B874" s="3"/>
      <c r="C874" s="3"/>
      <c r="D874" s="3"/>
      <c r="E874" s="3"/>
      <c r="F874" s="3"/>
      <c r="G874" s="3"/>
      <c r="H874" s="3"/>
      <c r="I874" s="3"/>
      <c r="J874" s="3"/>
      <c r="K874" s="3"/>
      <c r="L874" s="3"/>
      <c r="M874" s="3"/>
      <c r="N874" s="3"/>
      <c r="O874" s="3"/>
      <c r="P874" s="3"/>
      <c r="Q874" s="3"/>
      <c r="R874" s="3"/>
      <c r="S874" s="120"/>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
      <c r="B875" s="3"/>
      <c r="C875" s="3"/>
      <c r="D875" s="3"/>
      <c r="E875" s="3"/>
      <c r="F875" s="3"/>
      <c r="G875" s="3"/>
      <c r="H875" s="3"/>
      <c r="I875" s="3"/>
      <c r="J875" s="3"/>
      <c r="K875" s="3"/>
      <c r="L875" s="3"/>
      <c r="M875" s="3"/>
      <c r="N875" s="3"/>
      <c r="O875" s="3"/>
      <c r="P875" s="3"/>
      <c r="Q875" s="3"/>
      <c r="R875" s="3"/>
      <c r="S875" s="120"/>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
      <c r="B876" s="3"/>
      <c r="C876" s="3"/>
      <c r="D876" s="3"/>
      <c r="E876" s="3"/>
      <c r="F876" s="3"/>
      <c r="G876" s="3"/>
      <c r="H876" s="3"/>
      <c r="I876" s="3"/>
      <c r="J876" s="3"/>
      <c r="K876" s="3"/>
      <c r="L876" s="3"/>
      <c r="M876" s="3"/>
      <c r="N876" s="3"/>
      <c r="O876" s="3"/>
      <c r="P876" s="3"/>
      <c r="Q876" s="3"/>
      <c r="R876" s="3"/>
      <c r="S876" s="120"/>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
      <c r="B877" s="3"/>
      <c r="C877" s="3"/>
      <c r="D877" s="3"/>
      <c r="E877" s="3"/>
      <c r="F877" s="3"/>
      <c r="G877" s="3"/>
      <c r="H877" s="3"/>
      <c r="I877" s="3"/>
      <c r="J877" s="3"/>
      <c r="K877" s="3"/>
      <c r="L877" s="3"/>
      <c r="M877" s="3"/>
      <c r="N877" s="3"/>
      <c r="O877" s="3"/>
      <c r="P877" s="3"/>
      <c r="Q877" s="3"/>
      <c r="R877" s="3"/>
      <c r="S877" s="120"/>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
      <c r="B878" s="3"/>
      <c r="C878" s="3"/>
      <c r="D878" s="3"/>
      <c r="E878" s="3"/>
      <c r="F878" s="3"/>
      <c r="G878" s="3"/>
      <c r="H878" s="3"/>
      <c r="I878" s="3"/>
      <c r="J878" s="3"/>
      <c r="K878" s="3"/>
      <c r="L878" s="3"/>
      <c r="M878" s="3"/>
      <c r="N878" s="3"/>
      <c r="O878" s="3"/>
      <c r="P878" s="3"/>
      <c r="Q878" s="3"/>
      <c r="R878" s="3"/>
      <c r="S878" s="120"/>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
      <c r="B879" s="3"/>
      <c r="C879" s="3"/>
      <c r="D879" s="3"/>
      <c r="E879" s="3"/>
      <c r="F879" s="3"/>
      <c r="G879" s="3"/>
      <c r="H879" s="3"/>
      <c r="I879" s="3"/>
      <c r="J879" s="3"/>
      <c r="K879" s="3"/>
      <c r="L879" s="3"/>
      <c r="M879" s="3"/>
      <c r="N879" s="3"/>
      <c r="O879" s="3"/>
      <c r="P879" s="3"/>
      <c r="Q879" s="3"/>
      <c r="R879" s="3"/>
      <c r="S879" s="120"/>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
      <c r="B880" s="3"/>
      <c r="C880" s="3"/>
      <c r="D880" s="3"/>
      <c r="E880" s="3"/>
      <c r="F880" s="3"/>
      <c r="G880" s="3"/>
      <c r="H880" s="3"/>
      <c r="I880" s="3"/>
      <c r="J880" s="3"/>
      <c r="K880" s="3"/>
      <c r="L880" s="3"/>
      <c r="M880" s="3"/>
      <c r="N880" s="3"/>
      <c r="O880" s="3"/>
      <c r="P880" s="3"/>
      <c r="Q880" s="3"/>
      <c r="R880" s="3"/>
      <c r="S880" s="120"/>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
      <c r="B881" s="3"/>
      <c r="C881" s="3"/>
      <c r="D881" s="3"/>
      <c r="E881" s="3"/>
      <c r="F881" s="3"/>
      <c r="G881" s="3"/>
      <c r="H881" s="3"/>
      <c r="I881" s="3"/>
      <c r="J881" s="3"/>
      <c r="K881" s="3"/>
      <c r="L881" s="3"/>
      <c r="M881" s="3"/>
      <c r="N881" s="3"/>
      <c r="O881" s="3"/>
      <c r="P881" s="3"/>
      <c r="Q881" s="3"/>
      <c r="R881" s="3"/>
      <c r="S881" s="120"/>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
      <c r="B882" s="3"/>
      <c r="C882" s="3"/>
      <c r="D882" s="3"/>
      <c r="E882" s="3"/>
      <c r="F882" s="3"/>
      <c r="G882" s="3"/>
      <c r="H882" s="3"/>
      <c r="I882" s="3"/>
      <c r="J882" s="3"/>
      <c r="K882" s="3"/>
      <c r="L882" s="3"/>
      <c r="M882" s="3"/>
      <c r="N882" s="3"/>
      <c r="O882" s="3"/>
      <c r="P882" s="3"/>
      <c r="Q882" s="3"/>
      <c r="R882" s="3"/>
      <c r="S882" s="120"/>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
      <c r="B883" s="3"/>
      <c r="C883" s="3"/>
      <c r="D883" s="3"/>
      <c r="E883" s="3"/>
      <c r="F883" s="3"/>
      <c r="G883" s="3"/>
      <c r="H883" s="3"/>
      <c r="I883" s="3"/>
      <c r="J883" s="3"/>
      <c r="K883" s="3"/>
      <c r="L883" s="3"/>
      <c r="M883" s="3"/>
      <c r="N883" s="3"/>
      <c r="O883" s="3"/>
      <c r="P883" s="3"/>
      <c r="Q883" s="3"/>
      <c r="R883" s="3"/>
      <c r="S883" s="120"/>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
      <c r="B884" s="3"/>
      <c r="C884" s="3"/>
      <c r="D884" s="3"/>
      <c r="E884" s="3"/>
      <c r="F884" s="3"/>
      <c r="G884" s="3"/>
      <c r="H884" s="3"/>
      <c r="I884" s="3"/>
      <c r="J884" s="3"/>
      <c r="K884" s="3"/>
      <c r="L884" s="3"/>
      <c r="M884" s="3"/>
      <c r="N884" s="3"/>
      <c r="O884" s="3"/>
      <c r="P884" s="3"/>
      <c r="Q884" s="3"/>
      <c r="R884" s="3"/>
      <c r="S884" s="120"/>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
      <c r="B885" s="3"/>
      <c r="C885" s="3"/>
      <c r="D885" s="3"/>
      <c r="E885" s="3"/>
      <c r="F885" s="3"/>
      <c r="G885" s="3"/>
      <c r="H885" s="3"/>
      <c r="I885" s="3"/>
      <c r="J885" s="3"/>
      <c r="K885" s="3"/>
      <c r="L885" s="3"/>
      <c r="M885" s="3"/>
      <c r="N885" s="3"/>
      <c r="O885" s="3"/>
      <c r="P885" s="3"/>
      <c r="Q885" s="3"/>
      <c r="R885" s="3"/>
      <c r="S885" s="120"/>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
      <c r="B886" s="3"/>
      <c r="C886" s="3"/>
      <c r="D886" s="3"/>
      <c r="E886" s="3"/>
      <c r="F886" s="3"/>
      <c r="G886" s="3"/>
      <c r="H886" s="3"/>
      <c r="I886" s="3"/>
      <c r="J886" s="3"/>
      <c r="K886" s="3"/>
      <c r="L886" s="3"/>
      <c r="M886" s="3"/>
      <c r="N886" s="3"/>
      <c r="O886" s="3"/>
      <c r="P886" s="3"/>
      <c r="Q886" s="3"/>
      <c r="R886" s="3"/>
      <c r="S886" s="120"/>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
      <c r="B887" s="3"/>
      <c r="C887" s="3"/>
      <c r="D887" s="3"/>
      <c r="E887" s="3"/>
      <c r="F887" s="3"/>
      <c r="G887" s="3"/>
      <c r="H887" s="3"/>
      <c r="I887" s="3"/>
      <c r="J887" s="3"/>
      <c r="K887" s="3"/>
      <c r="L887" s="3"/>
      <c r="M887" s="3"/>
      <c r="N887" s="3"/>
      <c r="O887" s="3"/>
      <c r="P887" s="3"/>
      <c r="Q887" s="3"/>
      <c r="R887" s="3"/>
      <c r="S887" s="120"/>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
      <c r="B888" s="3"/>
      <c r="C888" s="3"/>
      <c r="D888" s="3"/>
      <c r="E888" s="3"/>
      <c r="F888" s="3"/>
      <c r="G888" s="3"/>
      <c r="H888" s="3"/>
      <c r="I888" s="3"/>
      <c r="J888" s="3"/>
      <c r="K888" s="3"/>
      <c r="L888" s="3"/>
      <c r="M888" s="3"/>
      <c r="N888" s="3"/>
      <c r="O888" s="3"/>
      <c r="P888" s="3"/>
      <c r="Q888" s="3"/>
      <c r="R888" s="3"/>
      <c r="S888" s="120"/>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
      <c r="B889" s="3"/>
      <c r="C889" s="3"/>
      <c r="D889" s="3"/>
      <c r="E889" s="3"/>
      <c r="F889" s="3"/>
      <c r="G889" s="3"/>
      <c r="H889" s="3"/>
      <c r="I889" s="3"/>
      <c r="J889" s="3"/>
      <c r="K889" s="3"/>
      <c r="L889" s="3"/>
      <c r="M889" s="3"/>
      <c r="N889" s="3"/>
      <c r="O889" s="3"/>
      <c r="P889" s="3"/>
      <c r="Q889" s="3"/>
      <c r="R889" s="3"/>
      <c r="S889" s="120"/>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
      <c r="B890" s="3"/>
      <c r="C890" s="3"/>
      <c r="D890" s="3"/>
      <c r="E890" s="3"/>
      <c r="F890" s="3"/>
      <c r="G890" s="3"/>
      <c r="H890" s="3"/>
      <c r="I890" s="3"/>
      <c r="J890" s="3"/>
      <c r="K890" s="3"/>
      <c r="L890" s="3"/>
      <c r="M890" s="3"/>
      <c r="N890" s="3"/>
      <c r="O890" s="3"/>
      <c r="P890" s="3"/>
      <c r="Q890" s="3"/>
      <c r="R890" s="3"/>
      <c r="S890" s="120"/>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
      <c r="B891" s="3"/>
      <c r="C891" s="3"/>
      <c r="D891" s="3"/>
      <c r="E891" s="3"/>
      <c r="F891" s="3"/>
      <c r="G891" s="3"/>
      <c r="H891" s="3"/>
      <c r="I891" s="3"/>
      <c r="J891" s="3"/>
      <c r="K891" s="3"/>
      <c r="L891" s="3"/>
      <c r="M891" s="3"/>
      <c r="N891" s="3"/>
      <c r="O891" s="3"/>
      <c r="P891" s="3"/>
      <c r="Q891" s="3"/>
      <c r="R891" s="3"/>
      <c r="S891" s="120"/>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
      <c r="B892" s="3"/>
      <c r="C892" s="3"/>
      <c r="D892" s="3"/>
      <c r="E892" s="3"/>
      <c r="F892" s="3"/>
      <c r="G892" s="3"/>
      <c r="H892" s="3"/>
      <c r="I892" s="3"/>
      <c r="J892" s="3"/>
      <c r="K892" s="3"/>
      <c r="L892" s="3"/>
      <c r="M892" s="3"/>
      <c r="N892" s="3"/>
      <c r="O892" s="3"/>
      <c r="P892" s="3"/>
      <c r="Q892" s="3"/>
      <c r="R892" s="3"/>
      <c r="S892" s="120"/>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
      <c r="B893" s="3"/>
      <c r="C893" s="3"/>
      <c r="D893" s="3"/>
      <c r="E893" s="3"/>
      <c r="F893" s="3"/>
      <c r="G893" s="3"/>
      <c r="H893" s="3"/>
      <c r="I893" s="3"/>
      <c r="J893" s="3"/>
      <c r="K893" s="3"/>
      <c r="L893" s="3"/>
      <c r="M893" s="3"/>
      <c r="N893" s="3"/>
      <c r="O893" s="3"/>
      <c r="P893" s="3"/>
      <c r="Q893" s="3"/>
      <c r="R893" s="3"/>
      <c r="S893" s="120"/>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
      <c r="B894" s="3"/>
      <c r="C894" s="3"/>
      <c r="D894" s="3"/>
      <c r="E894" s="3"/>
      <c r="F894" s="3"/>
      <c r="G894" s="3"/>
      <c r="H894" s="3"/>
      <c r="I894" s="3"/>
      <c r="J894" s="3"/>
      <c r="K894" s="3"/>
      <c r="L894" s="3"/>
      <c r="M894" s="3"/>
      <c r="N894" s="3"/>
      <c r="O894" s="3"/>
      <c r="P894" s="3"/>
      <c r="Q894" s="3"/>
      <c r="R894" s="3"/>
      <c r="S894" s="120"/>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
      <c r="B895" s="3"/>
      <c r="C895" s="3"/>
      <c r="D895" s="3"/>
      <c r="E895" s="3"/>
      <c r="F895" s="3"/>
      <c r="G895" s="3"/>
      <c r="H895" s="3"/>
      <c r="I895" s="3"/>
      <c r="J895" s="3"/>
      <c r="K895" s="3"/>
      <c r="L895" s="3"/>
      <c r="M895" s="3"/>
      <c r="N895" s="3"/>
      <c r="O895" s="3"/>
      <c r="P895" s="3"/>
      <c r="Q895" s="3"/>
      <c r="R895" s="3"/>
      <c r="S895" s="120"/>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
      <c r="B896" s="3"/>
      <c r="C896" s="3"/>
      <c r="D896" s="3"/>
      <c r="E896" s="3"/>
      <c r="F896" s="3"/>
      <c r="G896" s="3"/>
      <c r="H896" s="3"/>
      <c r="I896" s="3"/>
      <c r="J896" s="3"/>
      <c r="K896" s="3"/>
      <c r="L896" s="3"/>
      <c r="M896" s="3"/>
      <c r="N896" s="3"/>
      <c r="O896" s="3"/>
      <c r="P896" s="3"/>
      <c r="Q896" s="3"/>
      <c r="R896" s="3"/>
      <c r="S896" s="120"/>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
      <c r="B897" s="3"/>
      <c r="C897" s="3"/>
      <c r="D897" s="3"/>
      <c r="E897" s="3"/>
      <c r="F897" s="3"/>
      <c r="G897" s="3"/>
      <c r="H897" s="3"/>
      <c r="I897" s="3"/>
      <c r="J897" s="3"/>
      <c r="K897" s="3"/>
      <c r="L897" s="3"/>
      <c r="M897" s="3"/>
      <c r="N897" s="3"/>
      <c r="O897" s="3"/>
      <c r="P897" s="3"/>
      <c r="Q897" s="3"/>
      <c r="R897" s="3"/>
      <c r="S897" s="120"/>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
      <c r="B898" s="3"/>
      <c r="C898" s="3"/>
      <c r="D898" s="3"/>
      <c r="E898" s="3"/>
      <c r="F898" s="3"/>
      <c r="G898" s="3"/>
      <c r="H898" s="3"/>
      <c r="I898" s="3"/>
      <c r="J898" s="3"/>
      <c r="K898" s="3"/>
      <c r="L898" s="3"/>
      <c r="M898" s="3"/>
      <c r="N898" s="3"/>
      <c r="O898" s="3"/>
      <c r="P898" s="3"/>
      <c r="Q898" s="3"/>
      <c r="R898" s="3"/>
      <c r="S898" s="120"/>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
      <c r="B899" s="3"/>
      <c r="C899" s="3"/>
      <c r="D899" s="3"/>
      <c r="E899" s="3"/>
      <c r="F899" s="3"/>
      <c r="G899" s="3"/>
      <c r="H899" s="3"/>
      <c r="I899" s="3"/>
      <c r="J899" s="3"/>
      <c r="K899" s="3"/>
      <c r="L899" s="3"/>
      <c r="M899" s="3"/>
      <c r="N899" s="3"/>
      <c r="O899" s="3"/>
      <c r="P899" s="3"/>
      <c r="Q899" s="3"/>
      <c r="R899" s="3"/>
      <c r="S899" s="120"/>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
      <c r="B900" s="3"/>
      <c r="C900" s="3"/>
      <c r="D900" s="3"/>
      <c r="E900" s="3"/>
      <c r="F900" s="3"/>
      <c r="G900" s="3"/>
      <c r="H900" s="3"/>
      <c r="I900" s="3"/>
      <c r="J900" s="3"/>
      <c r="K900" s="3"/>
      <c r="L900" s="3"/>
      <c r="M900" s="3"/>
      <c r="N900" s="3"/>
      <c r="O900" s="3"/>
      <c r="P900" s="3"/>
      <c r="Q900" s="3"/>
      <c r="R900" s="3"/>
      <c r="S900" s="120"/>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
      <c r="B901" s="3"/>
      <c r="C901" s="3"/>
      <c r="D901" s="3"/>
      <c r="E901" s="3"/>
      <c r="F901" s="3"/>
      <c r="G901" s="3"/>
      <c r="H901" s="3"/>
      <c r="I901" s="3"/>
      <c r="J901" s="3"/>
      <c r="K901" s="3"/>
      <c r="L901" s="3"/>
      <c r="M901" s="3"/>
      <c r="N901" s="3"/>
      <c r="O901" s="3"/>
      <c r="P901" s="3"/>
      <c r="Q901" s="3"/>
      <c r="R901" s="3"/>
      <c r="S901" s="120"/>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
      <c r="B902" s="3"/>
      <c r="C902" s="3"/>
      <c r="D902" s="3"/>
      <c r="E902" s="3"/>
      <c r="F902" s="3"/>
      <c r="G902" s="3"/>
      <c r="H902" s="3"/>
      <c r="I902" s="3"/>
      <c r="J902" s="3"/>
      <c r="K902" s="3"/>
      <c r="L902" s="3"/>
      <c r="M902" s="3"/>
      <c r="N902" s="3"/>
      <c r="O902" s="3"/>
      <c r="P902" s="3"/>
      <c r="Q902" s="3"/>
      <c r="R902" s="3"/>
      <c r="S902" s="120"/>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
      <c r="B903" s="3"/>
      <c r="C903" s="3"/>
      <c r="D903" s="3"/>
      <c r="E903" s="3"/>
      <c r="F903" s="3"/>
      <c r="G903" s="3"/>
      <c r="H903" s="3"/>
      <c r="I903" s="3"/>
      <c r="J903" s="3"/>
      <c r="K903" s="3"/>
      <c r="L903" s="3"/>
      <c r="M903" s="3"/>
      <c r="N903" s="3"/>
      <c r="O903" s="3"/>
      <c r="P903" s="3"/>
      <c r="Q903" s="3"/>
      <c r="R903" s="3"/>
      <c r="S903" s="120"/>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
      <c r="B904" s="3"/>
      <c r="C904" s="3"/>
      <c r="D904" s="3"/>
      <c r="E904" s="3"/>
      <c r="F904" s="3"/>
      <c r="G904" s="3"/>
      <c r="H904" s="3"/>
      <c r="I904" s="3"/>
      <c r="J904" s="3"/>
      <c r="K904" s="3"/>
      <c r="L904" s="3"/>
      <c r="M904" s="3"/>
      <c r="N904" s="3"/>
      <c r="O904" s="3"/>
      <c r="P904" s="3"/>
      <c r="Q904" s="3"/>
      <c r="R904" s="3"/>
      <c r="S904" s="120"/>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row>
    <row r="905" spans="1:53" x14ac:dyDescent="0.3">
      <c r="A905" s="3"/>
      <c r="B905" s="3"/>
      <c r="C905" s="3"/>
      <c r="D905" s="3"/>
      <c r="E905" s="3"/>
      <c r="F905" s="3"/>
      <c r="G905" s="3"/>
      <c r="H905" s="3"/>
      <c r="I905" s="3"/>
      <c r="J905" s="3"/>
      <c r="K905" s="3"/>
      <c r="L905" s="3"/>
      <c r="M905" s="3"/>
      <c r="N905" s="3"/>
      <c r="O905" s="3"/>
      <c r="P905" s="3"/>
      <c r="Q905" s="3"/>
      <c r="R905" s="3"/>
      <c r="S905" s="120"/>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row>
    <row r="906" spans="1:53" x14ac:dyDescent="0.3">
      <c r="A906" s="3"/>
      <c r="B906" s="3"/>
      <c r="C906" s="3"/>
      <c r="D906" s="3"/>
      <c r="E906" s="3"/>
      <c r="F906" s="3"/>
      <c r="G906" s="3"/>
      <c r="H906" s="3"/>
      <c r="I906" s="3"/>
      <c r="J906" s="3"/>
      <c r="K906" s="3"/>
      <c r="L906" s="3"/>
      <c r="M906" s="3"/>
      <c r="N906" s="3"/>
      <c r="O906" s="3"/>
      <c r="P906" s="3"/>
      <c r="Q906" s="3"/>
      <c r="R906" s="3"/>
      <c r="S906" s="120"/>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row>
    <row r="907" spans="1:53" x14ac:dyDescent="0.3">
      <c r="A907" s="3"/>
      <c r="B907" s="3"/>
      <c r="C907" s="3"/>
      <c r="D907" s="3"/>
      <c r="E907" s="3"/>
      <c r="F907" s="3"/>
      <c r="G907" s="3"/>
      <c r="H907" s="3"/>
      <c r="I907" s="3"/>
      <c r="J907" s="3"/>
      <c r="K907" s="3"/>
      <c r="L907" s="3"/>
      <c r="M907" s="3"/>
      <c r="N907" s="3"/>
      <c r="O907" s="3"/>
      <c r="P907" s="3"/>
      <c r="Q907" s="3"/>
      <c r="R907" s="3"/>
      <c r="S907" s="120"/>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row>
    <row r="908" spans="1:53" x14ac:dyDescent="0.3">
      <c r="A908" s="3"/>
      <c r="B908" s="3"/>
      <c r="C908" s="3"/>
      <c r="D908" s="3"/>
      <c r="E908" s="3"/>
      <c r="F908" s="3"/>
      <c r="G908" s="3"/>
      <c r="H908" s="3"/>
      <c r="I908" s="3"/>
      <c r="J908" s="3"/>
      <c r="K908" s="3"/>
      <c r="L908" s="3"/>
      <c r="M908" s="3"/>
      <c r="N908" s="3"/>
      <c r="O908" s="3"/>
      <c r="P908" s="3"/>
      <c r="Q908" s="3"/>
      <c r="R908" s="3"/>
      <c r="S908" s="120"/>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row>
    <row r="909" spans="1:53" x14ac:dyDescent="0.3">
      <c r="A909" s="3"/>
      <c r="B909" s="3"/>
      <c r="C909" s="3"/>
      <c r="D909" s="3"/>
      <c r="E909" s="3"/>
      <c r="F909" s="3"/>
      <c r="G909" s="3"/>
      <c r="H909" s="3"/>
      <c r="I909" s="3"/>
      <c r="J909" s="3"/>
      <c r="K909" s="3"/>
      <c r="L909" s="3"/>
      <c r="M909" s="3"/>
      <c r="N909" s="3"/>
      <c r="O909" s="3"/>
      <c r="P909" s="3"/>
      <c r="Q909" s="3"/>
      <c r="R909" s="3"/>
      <c r="S909" s="120"/>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row>
    <row r="910" spans="1:53" x14ac:dyDescent="0.3">
      <c r="A910" s="3"/>
      <c r="B910" s="3"/>
      <c r="C910" s="3"/>
      <c r="D910" s="3"/>
      <c r="E910" s="3"/>
      <c r="F910" s="3"/>
      <c r="G910" s="3"/>
      <c r="H910" s="3"/>
      <c r="I910" s="3"/>
      <c r="J910" s="3"/>
      <c r="K910" s="3"/>
      <c r="L910" s="3"/>
      <c r="M910" s="3"/>
      <c r="N910" s="3"/>
      <c r="O910" s="3"/>
      <c r="P910" s="3"/>
      <c r="Q910" s="3"/>
      <c r="R910" s="3"/>
      <c r="S910" s="120"/>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row>
    <row r="911" spans="1:53" x14ac:dyDescent="0.3">
      <c r="A911" s="3"/>
      <c r="B911" s="3"/>
      <c r="C911" s="3"/>
      <c r="D911" s="3"/>
      <c r="E911" s="3"/>
      <c r="F911" s="3"/>
      <c r="G911" s="3"/>
      <c r="H911" s="3"/>
      <c r="I911" s="3"/>
      <c r="J911" s="3"/>
      <c r="K911" s="3"/>
      <c r="L911" s="3"/>
      <c r="M911" s="3"/>
      <c r="N911" s="3"/>
      <c r="O911" s="3"/>
      <c r="P911" s="3"/>
      <c r="Q911" s="3"/>
      <c r="R911" s="3"/>
      <c r="S911" s="120"/>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row>
    <row r="912" spans="1:53" x14ac:dyDescent="0.3">
      <c r="A912" s="3"/>
      <c r="B912" s="3"/>
      <c r="C912" s="3"/>
      <c r="D912" s="3"/>
      <c r="E912" s="3"/>
      <c r="F912" s="3"/>
      <c r="G912" s="3"/>
      <c r="H912" s="3"/>
      <c r="I912" s="3"/>
      <c r="J912" s="3"/>
      <c r="K912" s="3"/>
      <c r="L912" s="3"/>
      <c r="M912" s="3"/>
      <c r="N912" s="3"/>
      <c r="O912" s="3"/>
      <c r="P912" s="3"/>
      <c r="Q912" s="3"/>
      <c r="R912" s="3"/>
      <c r="S912" s="120"/>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row>
    <row r="913" spans="1:53" x14ac:dyDescent="0.3">
      <c r="A913" s="3"/>
      <c r="B913" s="3"/>
      <c r="C913" s="3"/>
      <c r="D913" s="3"/>
      <c r="E913" s="3"/>
      <c r="F913" s="3"/>
      <c r="G913" s="3"/>
      <c r="H913" s="3"/>
      <c r="I913" s="3"/>
      <c r="J913" s="3"/>
      <c r="K913" s="3"/>
      <c r="L913" s="3"/>
      <c r="M913" s="3"/>
      <c r="N913" s="3"/>
      <c r="O913" s="3"/>
      <c r="P913" s="3"/>
      <c r="Q913" s="3"/>
      <c r="R913" s="3"/>
      <c r="S913" s="120"/>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row>
    <row r="914" spans="1:53" x14ac:dyDescent="0.3">
      <c r="A914" s="3"/>
      <c r="B914" s="3"/>
      <c r="C914" s="3"/>
      <c r="D914" s="3"/>
      <c r="E914" s="3"/>
      <c r="F914" s="3"/>
      <c r="G914" s="3"/>
      <c r="H914" s="3"/>
      <c r="I914" s="3"/>
      <c r="J914" s="3"/>
      <c r="K914" s="3"/>
      <c r="L914" s="3"/>
      <c r="M914" s="3"/>
      <c r="N914" s="3"/>
      <c r="O914" s="3"/>
      <c r="P914" s="3"/>
      <c r="Q914" s="3"/>
      <c r="R914" s="3"/>
      <c r="S914" s="120"/>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row>
    <row r="915" spans="1:53" x14ac:dyDescent="0.3">
      <c r="A915" s="3"/>
      <c r="B915" s="3"/>
      <c r="C915" s="3"/>
      <c r="D915" s="3"/>
      <c r="E915" s="3"/>
      <c r="F915" s="3"/>
      <c r="G915" s="3"/>
      <c r="H915" s="3"/>
      <c r="I915" s="3"/>
      <c r="J915" s="3"/>
      <c r="K915" s="3"/>
      <c r="L915" s="3"/>
      <c r="M915" s="3"/>
      <c r="N915" s="3"/>
      <c r="O915" s="3"/>
      <c r="P915" s="3"/>
      <c r="Q915" s="3"/>
      <c r="R915" s="3"/>
      <c r="S915" s="120"/>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row>
    <row r="916" spans="1:53" x14ac:dyDescent="0.3">
      <c r="A916" s="3"/>
      <c r="B916" s="3"/>
      <c r="C916" s="3"/>
      <c r="D916" s="3"/>
      <c r="E916" s="3"/>
      <c r="F916" s="3"/>
      <c r="G916" s="3"/>
      <c r="H916" s="3"/>
      <c r="I916" s="3"/>
      <c r="J916" s="3"/>
      <c r="K916" s="3"/>
      <c r="L916" s="3"/>
      <c r="M916" s="3"/>
      <c r="N916" s="3"/>
      <c r="O916" s="3"/>
      <c r="P916" s="3"/>
      <c r="Q916" s="3"/>
      <c r="R916" s="3"/>
      <c r="S916" s="120"/>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row>
    <row r="917" spans="1:53" x14ac:dyDescent="0.3">
      <c r="A917" s="3"/>
      <c r="B917" s="3"/>
      <c r="C917" s="3"/>
      <c r="D917" s="3"/>
      <c r="E917" s="3"/>
      <c r="F917" s="3"/>
      <c r="G917" s="3"/>
      <c r="H917" s="3"/>
      <c r="I917" s="3"/>
      <c r="J917" s="3"/>
      <c r="K917" s="3"/>
      <c r="L917" s="3"/>
      <c r="M917" s="3"/>
      <c r="N917" s="3"/>
      <c r="O917" s="3"/>
      <c r="P917" s="3"/>
      <c r="Q917" s="3"/>
      <c r="R917" s="3"/>
      <c r="S917" s="120"/>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row>
    <row r="918" spans="1:53" x14ac:dyDescent="0.3">
      <c r="A918" s="3"/>
      <c r="B918" s="3"/>
      <c r="C918" s="3"/>
      <c r="D918" s="3"/>
      <c r="E918" s="3"/>
      <c r="F918" s="3"/>
      <c r="G918" s="3"/>
      <c r="H918" s="3"/>
      <c r="I918" s="3"/>
      <c r="J918" s="3"/>
      <c r="K918" s="3"/>
      <c r="L918" s="3"/>
      <c r="M918" s="3"/>
      <c r="N918" s="3"/>
      <c r="O918" s="3"/>
      <c r="P918" s="3"/>
      <c r="Q918" s="3"/>
      <c r="R918" s="3"/>
      <c r="S918" s="120"/>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row>
    <row r="919" spans="1:53" x14ac:dyDescent="0.3">
      <c r="A919" s="3"/>
      <c r="B919" s="3"/>
      <c r="C919" s="3"/>
      <c r="D919" s="3"/>
      <c r="E919" s="3"/>
      <c r="F919" s="3"/>
      <c r="G919" s="3"/>
      <c r="H919" s="3"/>
      <c r="I919" s="3"/>
      <c r="J919" s="3"/>
      <c r="K919" s="3"/>
      <c r="L919" s="3"/>
      <c r="M919" s="3"/>
      <c r="N919" s="3"/>
      <c r="O919" s="3"/>
      <c r="P919" s="3"/>
      <c r="Q919" s="3"/>
      <c r="R919" s="3"/>
      <c r="S919" s="120"/>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row>
    <row r="920" spans="1:53" x14ac:dyDescent="0.3">
      <c r="A920" s="3"/>
      <c r="B920" s="3"/>
      <c r="C920" s="3"/>
      <c r="D920" s="3"/>
      <c r="E920" s="3"/>
      <c r="F920" s="3"/>
      <c r="G920" s="3"/>
      <c r="H920" s="3"/>
      <c r="I920" s="3"/>
      <c r="J920" s="3"/>
      <c r="K920" s="3"/>
      <c r="L920" s="3"/>
      <c r="M920" s="3"/>
      <c r="N920" s="3"/>
      <c r="O920" s="3"/>
      <c r="P920" s="3"/>
      <c r="Q920" s="3"/>
      <c r="R920" s="3"/>
      <c r="S920" s="120"/>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row>
    <row r="921" spans="1:53" x14ac:dyDescent="0.3">
      <c r="A921" s="3"/>
      <c r="B921" s="3"/>
      <c r="C921" s="3"/>
      <c r="D921" s="3"/>
      <c r="E921" s="3"/>
      <c r="F921" s="3"/>
      <c r="G921" s="3"/>
      <c r="H921" s="3"/>
      <c r="I921" s="3"/>
      <c r="J921" s="3"/>
      <c r="K921" s="3"/>
      <c r="L921" s="3"/>
      <c r="M921" s="3"/>
      <c r="N921" s="3"/>
      <c r="O921" s="3"/>
      <c r="P921" s="3"/>
      <c r="Q921" s="3"/>
      <c r="R921" s="3"/>
      <c r="S921" s="120"/>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row>
    <row r="922" spans="1:53" x14ac:dyDescent="0.3">
      <c r="A922" s="3"/>
      <c r="B922" s="3"/>
      <c r="C922" s="3"/>
      <c r="D922" s="3"/>
      <c r="E922" s="3"/>
      <c r="F922" s="3"/>
      <c r="G922" s="3"/>
      <c r="H922" s="3"/>
      <c r="I922" s="3"/>
      <c r="J922" s="3"/>
      <c r="K922" s="3"/>
      <c r="L922" s="3"/>
      <c r="M922" s="3"/>
      <c r="N922" s="3"/>
      <c r="O922" s="3"/>
      <c r="P922" s="3"/>
      <c r="Q922" s="3"/>
      <c r="R922" s="3"/>
      <c r="S922" s="120"/>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row>
    <row r="923" spans="1:53" x14ac:dyDescent="0.3">
      <c r="A923" s="3"/>
      <c r="B923" s="3"/>
      <c r="C923" s="3"/>
      <c r="D923" s="3"/>
      <c r="E923" s="3"/>
      <c r="F923" s="3"/>
      <c r="G923" s="3"/>
      <c r="H923" s="3"/>
      <c r="I923" s="3"/>
      <c r="J923" s="3"/>
      <c r="K923" s="3"/>
      <c r="L923" s="3"/>
      <c r="M923" s="3"/>
      <c r="N923" s="3"/>
      <c r="O923" s="3"/>
      <c r="P923" s="3"/>
      <c r="Q923" s="3"/>
      <c r="R923" s="3"/>
      <c r="S923" s="120"/>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row>
    <row r="924" spans="1:53" x14ac:dyDescent="0.3">
      <c r="A924" s="3"/>
      <c r="B924" s="3"/>
      <c r="C924" s="3"/>
      <c r="D924" s="3"/>
      <c r="E924" s="3"/>
      <c r="F924" s="3"/>
      <c r="G924" s="3"/>
      <c r="H924" s="3"/>
      <c r="I924" s="3"/>
      <c r="J924" s="3"/>
      <c r="K924" s="3"/>
      <c r="L924" s="3"/>
      <c r="M924" s="3"/>
      <c r="N924" s="3"/>
      <c r="O924" s="3"/>
      <c r="P924" s="3"/>
      <c r="Q924" s="3"/>
      <c r="R924" s="3"/>
      <c r="S924" s="120"/>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row>
    <row r="925" spans="1:53" x14ac:dyDescent="0.3">
      <c r="A925" s="3"/>
      <c r="B925" s="3"/>
      <c r="C925" s="3"/>
      <c r="D925" s="3"/>
      <c r="E925" s="3"/>
      <c r="F925" s="3"/>
      <c r="G925" s="3"/>
      <c r="H925" s="3"/>
      <c r="I925" s="3"/>
      <c r="J925" s="3"/>
      <c r="K925" s="3"/>
      <c r="L925" s="3"/>
      <c r="M925" s="3"/>
      <c r="N925" s="3"/>
      <c r="O925" s="3"/>
      <c r="P925" s="3"/>
      <c r="Q925" s="3"/>
      <c r="R925" s="3"/>
      <c r="S925" s="120"/>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row>
    <row r="926" spans="1:53" x14ac:dyDescent="0.3">
      <c r="A926" s="3"/>
      <c r="B926" s="3"/>
      <c r="C926" s="3"/>
      <c r="D926" s="3"/>
      <c r="E926" s="3"/>
      <c r="F926" s="3"/>
      <c r="G926" s="3"/>
      <c r="H926" s="3"/>
      <c r="I926" s="3"/>
      <c r="J926" s="3"/>
      <c r="K926" s="3"/>
      <c r="L926" s="3"/>
      <c r="M926" s="3"/>
      <c r="N926" s="3"/>
      <c r="O926" s="3"/>
      <c r="P926" s="3"/>
      <c r="Q926" s="3"/>
      <c r="R926" s="3"/>
      <c r="S926" s="120"/>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row>
    <row r="927" spans="1:53" x14ac:dyDescent="0.3">
      <c r="A927" s="3"/>
      <c r="B927" s="3"/>
      <c r="C927" s="3"/>
      <c r="D927" s="3"/>
      <c r="E927" s="3"/>
      <c r="F927" s="3"/>
      <c r="G927" s="3"/>
      <c r="H927" s="3"/>
      <c r="I927" s="3"/>
      <c r="J927" s="3"/>
      <c r="K927" s="3"/>
      <c r="L927" s="3"/>
      <c r="M927" s="3"/>
      <c r="N927" s="3"/>
      <c r="O927" s="3"/>
      <c r="P927" s="3"/>
      <c r="Q927" s="3"/>
      <c r="R927" s="3"/>
      <c r="S927" s="120"/>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row>
    <row r="928" spans="1:53" x14ac:dyDescent="0.3">
      <c r="A928" s="3"/>
      <c r="B928" s="3"/>
      <c r="C928" s="3"/>
      <c r="D928" s="3"/>
      <c r="E928" s="3"/>
      <c r="F928" s="3"/>
      <c r="G928" s="3"/>
      <c r="H928" s="3"/>
      <c r="I928" s="3"/>
      <c r="J928" s="3"/>
      <c r="K928" s="3"/>
      <c r="L928" s="3"/>
      <c r="M928" s="3"/>
      <c r="N928" s="3"/>
      <c r="O928" s="3"/>
      <c r="P928" s="3"/>
      <c r="Q928" s="3"/>
      <c r="R928" s="3"/>
      <c r="S928" s="120"/>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row>
    <row r="929" spans="1:53" x14ac:dyDescent="0.3">
      <c r="A929" s="3"/>
      <c r="B929" s="3"/>
      <c r="C929" s="3"/>
      <c r="D929" s="3"/>
      <c r="E929" s="3"/>
      <c r="F929" s="3"/>
      <c r="G929" s="3"/>
      <c r="H929" s="3"/>
      <c r="I929" s="3"/>
      <c r="J929" s="3"/>
      <c r="K929" s="3"/>
      <c r="L929" s="3"/>
      <c r="M929" s="3"/>
      <c r="N929" s="3"/>
      <c r="O929" s="3"/>
      <c r="P929" s="3"/>
      <c r="Q929" s="3"/>
      <c r="R929" s="3"/>
      <c r="S929" s="120"/>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row>
    <row r="930" spans="1:53" x14ac:dyDescent="0.3">
      <c r="A930" s="3"/>
      <c r="B930" s="3"/>
      <c r="C930" s="3"/>
      <c r="D930" s="3"/>
      <c r="E930" s="3"/>
      <c r="F930" s="3"/>
      <c r="G930" s="3"/>
      <c r="H930" s="3"/>
      <c r="I930" s="3"/>
      <c r="J930" s="3"/>
      <c r="K930" s="3"/>
      <c r="L930" s="3"/>
      <c r="M930" s="3"/>
      <c r="N930" s="3"/>
      <c r="O930" s="3"/>
      <c r="P930" s="3"/>
      <c r="Q930" s="3"/>
      <c r="R930" s="3"/>
      <c r="S930" s="120"/>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row>
    <row r="931" spans="1:53" x14ac:dyDescent="0.3">
      <c r="A931" s="3"/>
      <c r="B931" s="3"/>
      <c r="C931" s="3"/>
      <c r="D931" s="3"/>
      <c r="E931" s="3"/>
      <c r="F931" s="3"/>
      <c r="G931" s="3"/>
      <c r="H931" s="3"/>
      <c r="I931" s="3"/>
      <c r="J931" s="3"/>
      <c r="K931" s="3"/>
      <c r="L931" s="3"/>
      <c r="M931" s="3"/>
      <c r="N931" s="3"/>
      <c r="O931" s="3"/>
      <c r="P931" s="3"/>
      <c r="Q931" s="3"/>
      <c r="R931" s="3"/>
      <c r="S931" s="120"/>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row>
    <row r="932" spans="1:53" x14ac:dyDescent="0.3">
      <c r="A932" s="3"/>
      <c r="B932" s="3"/>
      <c r="C932" s="3"/>
      <c r="D932" s="3"/>
      <c r="E932" s="3"/>
      <c r="F932" s="3"/>
      <c r="G932" s="3"/>
      <c r="H932" s="3"/>
      <c r="I932" s="3"/>
      <c r="J932" s="3"/>
      <c r="K932" s="3"/>
      <c r="L932" s="3"/>
      <c r="M932" s="3"/>
      <c r="N932" s="3"/>
      <c r="O932" s="3"/>
      <c r="P932" s="3"/>
      <c r="Q932" s="3"/>
      <c r="R932" s="3"/>
      <c r="S932" s="120"/>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row>
    <row r="933" spans="1:53" x14ac:dyDescent="0.3">
      <c r="A933" s="3"/>
      <c r="B933" s="3"/>
      <c r="C933" s="3"/>
      <c r="D933" s="3"/>
      <c r="E933" s="3"/>
      <c r="F933" s="3"/>
      <c r="G933" s="3"/>
      <c r="H933" s="3"/>
      <c r="I933" s="3"/>
      <c r="J933" s="3"/>
      <c r="K933" s="3"/>
      <c r="L933" s="3"/>
      <c r="M933" s="3"/>
      <c r="N933" s="3"/>
      <c r="O933" s="3"/>
      <c r="P933" s="3"/>
      <c r="Q933" s="3"/>
      <c r="R933" s="3"/>
      <c r="S933" s="120"/>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row>
    <row r="934" spans="1:53" x14ac:dyDescent="0.3">
      <c r="A934" s="3"/>
      <c r="B934" s="3"/>
      <c r="C934" s="3"/>
      <c r="D934" s="3"/>
      <c r="E934" s="3"/>
      <c r="F934" s="3"/>
      <c r="G934" s="3"/>
      <c r="H934" s="3"/>
      <c r="I934" s="3"/>
      <c r="J934" s="3"/>
      <c r="K934" s="3"/>
      <c r="L934" s="3"/>
      <c r="M934" s="3"/>
      <c r="N934" s="3"/>
      <c r="O934" s="3"/>
      <c r="P934" s="3"/>
      <c r="Q934" s="3"/>
      <c r="R934" s="3"/>
      <c r="S934" s="120"/>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row>
    <row r="935" spans="1:53" x14ac:dyDescent="0.3">
      <c r="A935" s="3"/>
      <c r="B935" s="3"/>
      <c r="C935" s="3"/>
      <c r="D935" s="3"/>
      <c r="E935" s="3"/>
      <c r="F935" s="3"/>
      <c r="G935" s="3"/>
      <c r="H935" s="3"/>
      <c r="I935" s="3"/>
      <c r="J935" s="3"/>
      <c r="K935" s="3"/>
      <c r="L935" s="3"/>
      <c r="M935" s="3"/>
      <c r="N935" s="3"/>
      <c r="O935" s="3"/>
      <c r="P935" s="3"/>
      <c r="Q935" s="3"/>
      <c r="R935" s="3"/>
      <c r="S935" s="120"/>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row>
    <row r="936" spans="1:53" x14ac:dyDescent="0.3">
      <c r="A936" s="3"/>
      <c r="B936" s="3"/>
      <c r="C936" s="3"/>
      <c r="D936" s="3"/>
      <c r="E936" s="3"/>
      <c r="F936" s="3"/>
      <c r="G936" s="3"/>
      <c r="H936" s="3"/>
      <c r="I936" s="3"/>
      <c r="J936" s="3"/>
      <c r="K936" s="3"/>
      <c r="L936" s="3"/>
      <c r="M936" s="3"/>
      <c r="N936" s="3"/>
      <c r="O936" s="3"/>
      <c r="P936" s="3"/>
      <c r="Q936" s="3"/>
      <c r="R936" s="3"/>
      <c r="S936" s="120"/>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row>
    <row r="937" spans="1:53" x14ac:dyDescent="0.3">
      <c r="A937" s="3"/>
      <c r="B937" s="3"/>
      <c r="C937" s="3"/>
      <c r="D937" s="3"/>
      <c r="E937" s="3"/>
      <c r="F937" s="3"/>
      <c r="G937" s="3"/>
      <c r="H937" s="3"/>
      <c r="I937" s="3"/>
      <c r="J937" s="3"/>
      <c r="K937" s="3"/>
      <c r="L937" s="3"/>
      <c r="M937" s="3"/>
      <c r="N937" s="3"/>
      <c r="O937" s="3"/>
      <c r="P937" s="3"/>
      <c r="Q937" s="3"/>
      <c r="R937" s="3"/>
      <c r="S937" s="120"/>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row>
    <row r="938" spans="1:53" x14ac:dyDescent="0.3">
      <c r="A938" s="3"/>
      <c r="B938" s="3"/>
      <c r="C938" s="3"/>
      <c r="D938" s="3"/>
      <c r="E938" s="3"/>
      <c r="F938" s="3"/>
      <c r="G938" s="3"/>
      <c r="H938" s="3"/>
      <c r="I938" s="3"/>
      <c r="J938" s="3"/>
      <c r="K938" s="3"/>
      <c r="L938" s="3"/>
      <c r="M938" s="3"/>
      <c r="N938" s="3"/>
      <c r="O938" s="3"/>
      <c r="P938" s="3"/>
      <c r="Q938" s="3"/>
      <c r="R938" s="3"/>
      <c r="S938" s="120"/>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row>
    <row r="939" spans="1:53" x14ac:dyDescent="0.3">
      <c r="A939" s="3"/>
      <c r="B939" s="3"/>
      <c r="C939" s="3"/>
      <c r="D939" s="3"/>
      <c r="E939" s="3"/>
      <c r="F939" s="3"/>
      <c r="G939" s="3"/>
      <c r="H939" s="3"/>
      <c r="I939" s="3"/>
      <c r="J939" s="3"/>
      <c r="K939" s="3"/>
      <c r="L939" s="3"/>
      <c r="M939" s="3"/>
      <c r="N939" s="3"/>
      <c r="O939" s="3"/>
      <c r="P939" s="3"/>
      <c r="Q939" s="3"/>
      <c r="R939" s="3"/>
      <c r="S939" s="120"/>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row>
    <row r="940" spans="1:53" x14ac:dyDescent="0.3">
      <c r="A940" s="3"/>
      <c r="B940" s="3"/>
      <c r="C940" s="3"/>
      <c r="D940" s="3"/>
      <c r="E940" s="3"/>
      <c r="F940" s="3"/>
      <c r="G940" s="3"/>
      <c r="H940" s="3"/>
      <c r="I940" s="3"/>
      <c r="J940" s="3"/>
      <c r="K940" s="3"/>
      <c r="L940" s="3"/>
      <c r="M940" s="3"/>
      <c r="N940" s="3"/>
      <c r="O940" s="3"/>
      <c r="P940" s="3"/>
      <c r="Q940" s="3"/>
      <c r="R940" s="3"/>
      <c r="S940" s="120"/>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row>
    <row r="941" spans="1:53" x14ac:dyDescent="0.3">
      <c r="A941" s="3"/>
      <c r="B941" s="3"/>
      <c r="C941" s="3"/>
      <c r="D941" s="3"/>
      <c r="E941" s="3"/>
      <c r="F941" s="3"/>
      <c r="G941" s="3"/>
      <c r="H941" s="3"/>
      <c r="I941" s="3"/>
      <c r="J941" s="3"/>
      <c r="K941" s="3"/>
      <c r="L941" s="3"/>
      <c r="M941" s="3"/>
      <c r="N941" s="3"/>
      <c r="O941" s="3"/>
      <c r="P941" s="3"/>
      <c r="Q941" s="3"/>
      <c r="R941" s="3"/>
      <c r="S941" s="120"/>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row>
    <row r="942" spans="1:53" x14ac:dyDescent="0.3">
      <c r="A942" s="3"/>
      <c r="B942" s="3"/>
      <c r="C942" s="3"/>
      <c r="D942" s="3"/>
      <c r="E942" s="3"/>
      <c r="F942" s="3"/>
      <c r="G942" s="3"/>
      <c r="H942" s="3"/>
      <c r="I942" s="3"/>
      <c r="J942" s="3"/>
      <c r="K942" s="3"/>
      <c r="L942" s="3"/>
      <c r="M942" s="3"/>
      <c r="N942" s="3"/>
      <c r="O942" s="3"/>
      <c r="P942" s="3"/>
      <c r="Q942" s="3"/>
      <c r="R942" s="3"/>
      <c r="S942" s="120"/>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
      <c r="B943" s="3"/>
      <c r="C943" s="3"/>
      <c r="D943" s="3"/>
      <c r="E943" s="3"/>
      <c r="F943" s="3"/>
      <c r="G943" s="3"/>
      <c r="H943" s="3"/>
      <c r="I943" s="3"/>
      <c r="J943" s="3"/>
      <c r="K943" s="3"/>
      <c r="L943" s="3"/>
      <c r="M943" s="3"/>
      <c r="N943" s="3"/>
      <c r="O943" s="3"/>
      <c r="P943" s="3"/>
      <c r="Q943" s="3"/>
      <c r="R943" s="3"/>
      <c r="S943" s="120"/>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
      <c r="B944" s="3"/>
      <c r="C944" s="3"/>
      <c r="D944" s="3"/>
      <c r="E944" s="3"/>
      <c r="F944" s="3"/>
      <c r="G944" s="3"/>
      <c r="H944" s="3"/>
      <c r="I944" s="3"/>
      <c r="J944" s="3"/>
      <c r="K944" s="3"/>
      <c r="L944" s="3"/>
      <c r="M944" s="3"/>
      <c r="N944" s="3"/>
      <c r="O944" s="3"/>
      <c r="P944" s="3"/>
      <c r="Q944" s="3"/>
      <c r="R944" s="3"/>
      <c r="S944" s="120"/>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
      <c r="B945" s="3"/>
      <c r="C945" s="3"/>
      <c r="D945" s="3"/>
      <c r="E945" s="3"/>
      <c r="F945" s="3"/>
      <c r="G945" s="3"/>
      <c r="H945" s="3"/>
      <c r="I945" s="3"/>
      <c r="J945" s="3"/>
      <c r="K945" s="3"/>
      <c r="L945" s="3"/>
      <c r="M945" s="3"/>
      <c r="N945" s="3"/>
      <c r="O945" s="3"/>
      <c r="P945" s="3"/>
      <c r="Q945" s="3"/>
      <c r="R945" s="3"/>
      <c r="S945" s="120"/>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
      <c r="B946" s="3"/>
      <c r="C946" s="3"/>
      <c r="D946" s="3"/>
      <c r="E946" s="3"/>
      <c r="F946" s="3"/>
      <c r="G946" s="3"/>
      <c r="H946" s="3"/>
      <c r="I946" s="3"/>
      <c r="J946" s="3"/>
      <c r="K946" s="3"/>
      <c r="L946" s="3"/>
      <c r="M946" s="3"/>
      <c r="N946" s="3"/>
      <c r="O946" s="3"/>
      <c r="P946" s="3"/>
      <c r="Q946" s="3"/>
      <c r="R946" s="3"/>
      <c r="S946" s="120"/>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
      <c r="B947" s="3"/>
      <c r="C947" s="3"/>
      <c r="D947" s="3"/>
      <c r="E947" s="3"/>
      <c r="F947" s="3"/>
      <c r="G947" s="3"/>
      <c r="H947" s="3"/>
      <c r="I947" s="3"/>
      <c r="J947" s="3"/>
      <c r="K947" s="3"/>
      <c r="L947" s="3"/>
      <c r="M947" s="3"/>
      <c r="N947" s="3"/>
      <c r="O947" s="3"/>
      <c r="P947" s="3"/>
      <c r="Q947" s="3"/>
      <c r="R947" s="3"/>
      <c r="S947" s="120"/>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
      <c r="B948" s="3"/>
      <c r="C948" s="3"/>
      <c r="D948" s="3"/>
      <c r="E948" s="3"/>
      <c r="F948" s="3"/>
      <c r="G948" s="3"/>
      <c r="H948" s="3"/>
      <c r="I948" s="3"/>
      <c r="J948" s="3"/>
      <c r="K948" s="3"/>
      <c r="L948" s="3"/>
      <c r="M948" s="3"/>
      <c r="N948" s="3"/>
      <c r="O948" s="3"/>
      <c r="P948" s="3"/>
      <c r="Q948" s="3"/>
      <c r="R948" s="3"/>
      <c r="S948" s="120"/>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
      <c r="B949" s="3"/>
      <c r="C949" s="3"/>
      <c r="D949" s="3"/>
      <c r="E949" s="3"/>
      <c r="F949" s="3"/>
      <c r="G949" s="3"/>
      <c r="H949" s="3"/>
      <c r="I949" s="3"/>
      <c r="J949" s="3"/>
      <c r="K949" s="3"/>
      <c r="L949" s="3"/>
      <c r="M949" s="3"/>
      <c r="N949" s="3"/>
      <c r="O949" s="3"/>
      <c r="P949" s="3"/>
      <c r="Q949" s="3"/>
      <c r="R949" s="3"/>
      <c r="S949" s="120"/>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
      <c r="B950" s="3"/>
      <c r="C950" s="3"/>
      <c r="D950" s="3"/>
      <c r="E950" s="3"/>
      <c r="F950" s="3"/>
      <c r="G950" s="3"/>
      <c r="H950" s="3"/>
      <c r="I950" s="3"/>
      <c r="J950" s="3"/>
      <c r="K950" s="3"/>
      <c r="L950" s="3"/>
      <c r="M950" s="3"/>
      <c r="N950" s="3"/>
      <c r="O950" s="3"/>
      <c r="P950" s="3"/>
      <c r="Q950" s="3"/>
      <c r="R950" s="3"/>
      <c r="S950" s="120"/>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
      <c r="B951" s="3"/>
      <c r="C951" s="3"/>
      <c r="D951" s="3"/>
      <c r="E951" s="3"/>
      <c r="F951" s="3"/>
      <c r="G951" s="3"/>
      <c r="H951" s="3"/>
      <c r="I951" s="3"/>
      <c r="J951" s="3"/>
      <c r="K951" s="3"/>
      <c r="L951" s="3"/>
      <c r="M951" s="3"/>
      <c r="N951" s="3"/>
      <c r="O951" s="3"/>
      <c r="P951" s="3"/>
      <c r="Q951" s="3"/>
      <c r="R951" s="3"/>
      <c r="S951" s="120"/>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
      <c r="B952" s="3"/>
      <c r="C952" s="3"/>
      <c r="D952" s="3"/>
      <c r="E952" s="3"/>
      <c r="F952" s="3"/>
      <c r="G952" s="3"/>
      <c r="H952" s="3"/>
      <c r="I952" s="3"/>
      <c r="J952" s="3"/>
      <c r="K952" s="3"/>
      <c r="L952" s="3"/>
      <c r="M952" s="3"/>
      <c r="N952" s="3"/>
      <c r="O952" s="3"/>
      <c r="P952" s="3"/>
      <c r="Q952" s="3"/>
      <c r="R952" s="3"/>
      <c r="S952" s="120"/>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
      <c r="B953" s="3"/>
      <c r="C953" s="3"/>
      <c r="D953" s="3"/>
      <c r="E953" s="3"/>
      <c r="F953" s="3"/>
      <c r="G953" s="3"/>
      <c r="H953" s="3"/>
      <c r="I953" s="3"/>
      <c r="J953" s="3"/>
      <c r="K953" s="3"/>
      <c r="L953" s="3"/>
      <c r="M953" s="3"/>
      <c r="N953" s="3"/>
      <c r="O953" s="3"/>
      <c r="P953" s="3"/>
      <c r="Q953" s="3"/>
      <c r="R953" s="3"/>
      <c r="S953" s="120"/>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
      <c r="B954" s="3"/>
      <c r="C954" s="3"/>
      <c r="D954" s="3"/>
      <c r="E954" s="3"/>
      <c r="F954" s="3"/>
      <c r="G954" s="3"/>
      <c r="H954" s="3"/>
      <c r="I954" s="3"/>
      <c r="J954" s="3"/>
      <c r="K954" s="3"/>
      <c r="L954" s="3"/>
      <c r="M954" s="3"/>
      <c r="N954" s="3"/>
      <c r="O954" s="3"/>
      <c r="P954" s="3"/>
      <c r="Q954" s="3"/>
      <c r="R954" s="3"/>
      <c r="S954" s="120"/>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row>
    <row r="955" spans="1:53" x14ac:dyDescent="0.3">
      <c r="A955" s="3"/>
      <c r="B955" s="3"/>
      <c r="C955" s="3"/>
      <c r="D955" s="3"/>
      <c r="E955" s="3"/>
      <c r="F955" s="3"/>
      <c r="G955" s="3"/>
      <c r="H955" s="3"/>
      <c r="I955" s="3"/>
      <c r="J955" s="3"/>
      <c r="K955" s="3"/>
      <c r="L955" s="3"/>
      <c r="M955" s="3"/>
      <c r="N955" s="3"/>
      <c r="O955" s="3"/>
      <c r="P955" s="3"/>
      <c r="Q955" s="3"/>
      <c r="R955" s="3"/>
      <c r="S955" s="120"/>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row>
    <row r="956" spans="1:53" x14ac:dyDescent="0.3">
      <c r="A956" s="3"/>
      <c r="B956" s="3"/>
      <c r="C956" s="3"/>
      <c r="D956" s="3"/>
      <c r="E956" s="3"/>
      <c r="F956" s="3"/>
      <c r="G956" s="3"/>
      <c r="H956" s="3"/>
      <c r="I956" s="3"/>
      <c r="J956" s="3"/>
      <c r="K956" s="3"/>
      <c r="L956" s="3"/>
      <c r="M956" s="3"/>
      <c r="N956" s="3"/>
      <c r="O956" s="3"/>
      <c r="P956" s="3"/>
      <c r="Q956" s="3"/>
      <c r="R956" s="3"/>
      <c r="S956" s="120"/>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row>
    <row r="957" spans="1:53" x14ac:dyDescent="0.3">
      <c r="A957" s="3"/>
      <c r="B957" s="3"/>
      <c r="C957" s="3"/>
      <c r="D957" s="3"/>
      <c r="E957" s="3"/>
      <c r="F957" s="3"/>
      <c r="G957" s="3"/>
      <c r="H957" s="3"/>
      <c r="I957" s="3"/>
      <c r="J957" s="3"/>
      <c r="K957" s="3"/>
      <c r="L957" s="3"/>
      <c r="M957" s="3"/>
      <c r="N957" s="3"/>
      <c r="O957" s="3"/>
      <c r="P957" s="3"/>
      <c r="Q957" s="3"/>
      <c r="R957" s="3"/>
      <c r="S957" s="120"/>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row>
    <row r="958" spans="1:53" x14ac:dyDescent="0.3">
      <c r="A958" s="3"/>
      <c r="B958" s="3"/>
      <c r="C958" s="3"/>
      <c r="D958" s="3"/>
      <c r="E958" s="3"/>
      <c r="F958" s="3"/>
      <c r="G958" s="3"/>
      <c r="H958" s="3"/>
      <c r="I958" s="3"/>
      <c r="J958" s="3"/>
      <c r="K958" s="3"/>
      <c r="L958" s="3"/>
      <c r="M958" s="3"/>
      <c r="N958" s="3"/>
      <c r="O958" s="3"/>
      <c r="P958" s="3"/>
      <c r="Q958" s="3"/>
      <c r="R958" s="3"/>
      <c r="S958" s="120"/>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row>
    <row r="959" spans="1:53" x14ac:dyDescent="0.3">
      <c r="A959" s="3"/>
      <c r="B959" s="3"/>
      <c r="C959" s="3"/>
      <c r="D959" s="3"/>
      <c r="E959" s="3"/>
      <c r="F959" s="3"/>
      <c r="G959" s="3"/>
      <c r="H959" s="3"/>
      <c r="I959" s="3"/>
      <c r="J959" s="3"/>
      <c r="K959" s="3"/>
      <c r="L959" s="3"/>
      <c r="M959" s="3"/>
      <c r="N959" s="3"/>
      <c r="O959" s="3"/>
      <c r="P959" s="3"/>
      <c r="Q959" s="3"/>
      <c r="R959" s="3"/>
      <c r="S959" s="120"/>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row>
    <row r="960" spans="1:53" x14ac:dyDescent="0.3">
      <c r="A960" s="3"/>
      <c r="B960" s="3"/>
      <c r="C960" s="3"/>
      <c r="D960" s="3"/>
      <c r="E960" s="3"/>
      <c r="F960" s="3"/>
      <c r="G960" s="3"/>
      <c r="H960" s="3"/>
      <c r="I960" s="3"/>
      <c r="J960" s="3"/>
      <c r="K960" s="3"/>
      <c r="L960" s="3"/>
      <c r="M960" s="3"/>
      <c r="N960" s="3"/>
      <c r="O960" s="3"/>
      <c r="P960" s="3"/>
      <c r="Q960" s="3"/>
      <c r="R960" s="3"/>
      <c r="S960" s="120"/>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row>
    <row r="961" spans="1:53" x14ac:dyDescent="0.3">
      <c r="A961" s="3"/>
      <c r="B961" s="3"/>
      <c r="C961" s="3"/>
      <c r="D961" s="3"/>
      <c r="E961" s="3"/>
      <c r="F961" s="3"/>
      <c r="G961" s="3"/>
      <c r="H961" s="3"/>
      <c r="I961" s="3"/>
      <c r="J961" s="3"/>
      <c r="K961" s="3"/>
      <c r="L961" s="3"/>
      <c r="M961" s="3"/>
      <c r="N961" s="3"/>
      <c r="O961" s="3"/>
      <c r="P961" s="3"/>
      <c r="Q961" s="3"/>
      <c r="R961" s="3"/>
      <c r="S961" s="120"/>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row>
    <row r="962" spans="1:53" x14ac:dyDescent="0.3">
      <c r="A962" s="3"/>
      <c r="B962" s="3"/>
      <c r="C962" s="3"/>
      <c r="D962" s="3"/>
      <c r="E962" s="3"/>
      <c r="F962" s="3"/>
      <c r="G962" s="3"/>
      <c r="H962" s="3"/>
      <c r="I962" s="3"/>
      <c r="J962" s="3"/>
      <c r="K962" s="3"/>
      <c r="L962" s="3"/>
      <c r="M962" s="3"/>
      <c r="N962" s="3"/>
      <c r="O962" s="3"/>
      <c r="P962" s="3"/>
      <c r="Q962" s="3"/>
      <c r="R962" s="3"/>
      <c r="S962" s="120"/>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row>
    <row r="963" spans="1:53" x14ac:dyDescent="0.3">
      <c r="A963" s="3"/>
      <c r="B963" s="3"/>
      <c r="C963" s="3"/>
      <c r="D963" s="3"/>
      <c r="E963" s="3"/>
      <c r="F963" s="3"/>
      <c r="G963" s="3"/>
      <c r="H963" s="3"/>
      <c r="I963" s="3"/>
      <c r="J963" s="3"/>
      <c r="K963" s="3"/>
      <c r="L963" s="3"/>
      <c r="M963" s="3"/>
      <c r="N963" s="3"/>
      <c r="O963" s="3"/>
      <c r="P963" s="3"/>
      <c r="Q963" s="3"/>
      <c r="R963" s="3"/>
      <c r="S963" s="120"/>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row>
    <row r="964" spans="1:53" x14ac:dyDescent="0.3">
      <c r="A964" s="3"/>
      <c r="B964" s="3"/>
      <c r="C964" s="3"/>
      <c r="D964" s="3"/>
      <c r="E964" s="3"/>
      <c r="F964" s="3"/>
      <c r="G964" s="3"/>
      <c r="H964" s="3"/>
      <c r="I964" s="3"/>
      <c r="J964" s="3"/>
      <c r="K964" s="3"/>
      <c r="L964" s="3"/>
      <c r="M964" s="3"/>
      <c r="N964" s="3"/>
      <c r="O964" s="3"/>
      <c r="P964" s="3"/>
      <c r="Q964" s="3"/>
      <c r="R964" s="3"/>
      <c r="S964" s="120"/>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row>
    <row r="965" spans="1:53" x14ac:dyDescent="0.3">
      <c r="A965" s="3"/>
      <c r="B965" s="3"/>
      <c r="C965" s="3"/>
      <c r="D965" s="3"/>
      <c r="E965" s="3"/>
      <c r="F965" s="3"/>
      <c r="G965" s="3"/>
      <c r="H965" s="3"/>
      <c r="I965" s="3"/>
      <c r="J965" s="3"/>
      <c r="K965" s="3"/>
      <c r="L965" s="3"/>
      <c r="M965" s="3"/>
      <c r="N965" s="3"/>
      <c r="O965" s="3"/>
      <c r="P965" s="3"/>
      <c r="Q965" s="3"/>
      <c r="R965" s="3"/>
      <c r="S965" s="120"/>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row>
    <row r="966" spans="1:53" x14ac:dyDescent="0.3">
      <c r="A966" s="3"/>
      <c r="B966" s="3"/>
      <c r="C966" s="3"/>
      <c r="D966" s="3"/>
      <c r="E966" s="3"/>
      <c r="F966" s="3"/>
      <c r="G966" s="3"/>
      <c r="H966" s="3"/>
      <c r="I966" s="3"/>
      <c r="J966" s="3"/>
      <c r="K966" s="3"/>
      <c r="L966" s="3"/>
      <c r="M966" s="3"/>
      <c r="N966" s="3"/>
      <c r="O966" s="3"/>
      <c r="P966" s="3"/>
      <c r="Q966" s="3"/>
      <c r="R966" s="3"/>
      <c r="S966" s="120"/>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row>
    <row r="967" spans="1:53" x14ac:dyDescent="0.3">
      <c r="A967" s="3"/>
      <c r="B967" s="3"/>
      <c r="C967" s="3"/>
      <c r="D967" s="3"/>
      <c r="E967" s="3"/>
      <c r="F967" s="3"/>
      <c r="G967" s="3"/>
      <c r="H967" s="3"/>
      <c r="I967" s="3"/>
      <c r="J967" s="3"/>
      <c r="K967" s="3"/>
      <c r="L967" s="3"/>
      <c r="M967" s="3"/>
      <c r="N967" s="3"/>
      <c r="O967" s="3"/>
      <c r="P967" s="3"/>
      <c r="Q967" s="3"/>
      <c r="R967" s="3"/>
      <c r="S967" s="120"/>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row>
    <row r="968" spans="1:53" x14ac:dyDescent="0.3">
      <c r="A968" s="3"/>
      <c r="B968" s="3"/>
      <c r="C968" s="3"/>
      <c r="D968" s="3"/>
      <c r="E968" s="3"/>
      <c r="F968" s="3"/>
      <c r="G968" s="3"/>
      <c r="H968" s="3"/>
      <c r="I968" s="3"/>
      <c r="J968" s="3"/>
      <c r="K968" s="3"/>
      <c r="L968" s="3"/>
      <c r="M968" s="3"/>
      <c r="N968" s="3"/>
      <c r="O968" s="3"/>
      <c r="P968" s="3"/>
      <c r="Q968" s="3"/>
      <c r="R968" s="3"/>
      <c r="S968" s="120"/>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row>
    <row r="969" spans="1:53" x14ac:dyDescent="0.3">
      <c r="A969" s="3"/>
      <c r="B969" s="3"/>
      <c r="C969" s="3"/>
      <c r="D969" s="3"/>
      <c r="E969" s="3"/>
      <c r="F969" s="3"/>
      <c r="G969" s="3"/>
      <c r="H969" s="3"/>
      <c r="I969" s="3"/>
      <c r="J969" s="3"/>
      <c r="K969" s="3"/>
      <c r="L969" s="3"/>
      <c r="M969" s="3"/>
      <c r="N969" s="3"/>
      <c r="O969" s="3"/>
      <c r="P969" s="3"/>
      <c r="Q969" s="3"/>
      <c r="R969" s="3"/>
      <c r="S969" s="120"/>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row>
    <row r="970" spans="1:53" x14ac:dyDescent="0.3">
      <c r="A970" s="3"/>
      <c r="B970" s="3"/>
      <c r="C970" s="3"/>
      <c r="D970" s="3"/>
      <c r="E970" s="3"/>
      <c r="F970" s="3"/>
      <c r="G970" s="3"/>
      <c r="H970" s="3"/>
      <c r="I970" s="3"/>
      <c r="J970" s="3"/>
      <c r="K970" s="3"/>
      <c r="L970" s="3"/>
      <c r="M970" s="3"/>
      <c r="N970" s="3"/>
      <c r="O970" s="3"/>
      <c r="P970" s="3"/>
      <c r="Q970" s="3"/>
      <c r="R970" s="3"/>
      <c r="S970" s="120"/>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row>
    <row r="971" spans="1:53" x14ac:dyDescent="0.3">
      <c r="A971" s="3"/>
      <c r="B971" s="3"/>
      <c r="C971" s="3"/>
      <c r="D971" s="3"/>
      <c r="E971" s="3"/>
      <c r="F971" s="3"/>
      <c r="G971" s="3"/>
      <c r="H971" s="3"/>
      <c r="I971" s="3"/>
      <c r="J971" s="3"/>
      <c r="K971" s="3"/>
      <c r="L971" s="3"/>
      <c r="M971" s="3"/>
      <c r="N971" s="3"/>
      <c r="O971" s="3"/>
      <c r="P971" s="3"/>
      <c r="Q971" s="3"/>
      <c r="R971" s="3"/>
      <c r="S971" s="120"/>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
      <c r="B972" s="3"/>
      <c r="C972" s="3"/>
      <c r="D972" s="3"/>
      <c r="E972" s="3"/>
      <c r="F972" s="3"/>
      <c r="G972" s="3"/>
      <c r="H972" s="3"/>
      <c r="I972" s="3"/>
      <c r="J972" s="3"/>
      <c r="K972" s="3"/>
      <c r="L972" s="3"/>
      <c r="M972" s="3"/>
      <c r="N972" s="3"/>
      <c r="O972" s="3"/>
      <c r="P972" s="3"/>
      <c r="Q972" s="3"/>
      <c r="R972" s="3"/>
      <c r="S972" s="120"/>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
      <c r="B973" s="3"/>
      <c r="C973" s="3"/>
      <c r="D973" s="3"/>
      <c r="E973" s="3"/>
      <c r="F973" s="3"/>
      <c r="G973" s="3"/>
      <c r="H973" s="3"/>
      <c r="I973" s="3"/>
      <c r="J973" s="3"/>
      <c r="K973" s="3"/>
      <c r="L973" s="3"/>
      <c r="M973" s="3"/>
      <c r="N973" s="3"/>
      <c r="O973" s="3"/>
      <c r="P973" s="3"/>
      <c r="Q973" s="3"/>
      <c r="R973" s="3"/>
      <c r="S973" s="120"/>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
      <c r="B974" s="3"/>
      <c r="C974" s="3"/>
      <c r="D974" s="3"/>
      <c r="E974" s="3"/>
      <c r="F974" s="3"/>
      <c r="G974" s="3"/>
      <c r="H974" s="3"/>
      <c r="I974" s="3"/>
      <c r="J974" s="3"/>
      <c r="K974" s="3"/>
      <c r="L974" s="3"/>
      <c r="M974" s="3"/>
      <c r="N974" s="3"/>
      <c r="O974" s="3"/>
      <c r="P974" s="3"/>
      <c r="Q974" s="3"/>
      <c r="R974" s="3"/>
      <c r="S974" s="120"/>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
      <c r="B975" s="3"/>
      <c r="C975" s="3"/>
      <c r="D975" s="3"/>
      <c r="E975" s="3"/>
      <c r="F975" s="3"/>
      <c r="G975" s="3"/>
      <c r="H975" s="3"/>
      <c r="I975" s="3"/>
      <c r="J975" s="3"/>
      <c r="K975" s="3"/>
      <c r="L975" s="3"/>
      <c r="M975" s="3"/>
      <c r="N975" s="3"/>
      <c r="O975" s="3"/>
      <c r="P975" s="3"/>
      <c r="Q975" s="3"/>
      <c r="R975" s="3"/>
      <c r="S975" s="120"/>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
      <c r="B976" s="3"/>
      <c r="C976" s="3"/>
      <c r="D976" s="3"/>
      <c r="E976" s="3"/>
      <c r="F976" s="3"/>
      <c r="G976" s="3"/>
      <c r="H976" s="3"/>
      <c r="I976" s="3"/>
      <c r="J976" s="3"/>
      <c r="K976" s="3"/>
      <c r="L976" s="3"/>
      <c r="M976" s="3"/>
      <c r="N976" s="3"/>
      <c r="O976" s="3"/>
      <c r="P976" s="3"/>
      <c r="Q976" s="3"/>
      <c r="R976" s="3"/>
      <c r="S976" s="120"/>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
      <c r="B977" s="3"/>
      <c r="C977" s="3"/>
      <c r="D977" s="3"/>
      <c r="E977" s="3"/>
      <c r="F977" s="3"/>
      <c r="G977" s="3"/>
      <c r="H977" s="3"/>
      <c r="I977" s="3"/>
      <c r="J977" s="3"/>
      <c r="K977" s="3"/>
      <c r="L977" s="3"/>
      <c r="M977" s="3"/>
      <c r="N977" s="3"/>
      <c r="O977" s="3"/>
      <c r="P977" s="3"/>
      <c r="Q977" s="3"/>
      <c r="R977" s="3"/>
      <c r="S977" s="120"/>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
      <c r="B978" s="3"/>
      <c r="C978" s="3"/>
      <c r="D978" s="3"/>
      <c r="E978" s="3"/>
      <c r="F978" s="3"/>
      <c r="G978" s="3"/>
      <c r="H978" s="3"/>
      <c r="I978" s="3"/>
      <c r="J978" s="3"/>
      <c r="K978" s="3"/>
      <c r="L978" s="3"/>
      <c r="M978" s="3"/>
      <c r="N978" s="3"/>
      <c r="O978" s="3"/>
      <c r="P978" s="3"/>
      <c r="Q978" s="3"/>
      <c r="R978" s="3"/>
      <c r="S978" s="120"/>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
      <c r="B979" s="3"/>
      <c r="C979" s="3"/>
      <c r="D979" s="3"/>
      <c r="E979" s="3"/>
      <c r="F979" s="3"/>
      <c r="G979" s="3"/>
      <c r="H979" s="3"/>
      <c r="I979" s="3"/>
      <c r="J979" s="3"/>
      <c r="K979" s="3"/>
      <c r="L979" s="3"/>
      <c r="M979" s="3"/>
      <c r="N979" s="3"/>
      <c r="O979" s="3"/>
      <c r="P979" s="3"/>
      <c r="Q979" s="3"/>
      <c r="R979" s="3"/>
      <c r="S979" s="120"/>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
      <c r="B980" s="3"/>
      <c r="C980" s="3"/>
      <c r="D980" s="3"/>
      <c r="E980" s="3"/>
      <c r="F980" s="3"/>
      <c r="G980" s="3"/>
      <c r="H980" s="3"/>
      <c r="I980" s="3"/>
      <c r="J980" s="3"/>
      <c r="K980" s="3"/>
      <c r="L980" s="3"/>
      <c r="M980" s="3"/>
      <c r="N980" s="3"/>
      <c r="O980" s="3"/>
      <c r="P980" s="3"/>
      <c r="Q980" s="3"/>
      <c r="R980" s="3"/>
      <c r="S980" s="120"/>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
      <c r="B981" s="3"/>
      <c r="C981" s="3"/>
      <c r="D981" s="3"/>
      <c r="E981" s="3"/>
      <c r="F981" s="3"/>
      <c r="G981" s="3"/>
      <c r="H981" s="3"/>
      <c r="I981" s="3"/>
      <c r="J981" s="3"/>
      <c r="K981" s="3"/>
      <c r="L981" s="3"/>
      <c r="M981" s="3"/>
      <c r="N981" s="3"/>
      <c r="O981" s="3"/>
      <c r="P981" s="3"/>
      <c r="Q981" s="3"/>
      <c r="R981" s="3"/>
      <c r="S981" s="120"/>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
      <c r="B982" s="3"/>
      <c r="C982" s="3"/>
      <c r="D982" s="3"/>
      <c r="E982" s="3"/>
      <c r="F982" s="3"/>
      <c r="G982" s="3"/>
      <c r="H982" s="3"/>
      <c r="I982" s="3"/>
      <c r="J982" s="3"/>
      <c r="K982" s="3"/>
      <c r="L982" s="3"/>
      <c r="M982" s="3"/>
      <c r="N982" s="3"/>
      <c r="O982" s="3"/>
      <c r="P982" s="3"/>
      <c r="Q982" s="3"/>
      <c r="R982" s="3"/>
      <c r="S982" s="120"/>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
      <c r="B983" s="3"/>
      <c r="C983" s="3"/>
      <c r="D983" s="3"/>
      <c r="E983" s="3"/>
      <c r="F983" s="3"/>
      <c r="G983" s="3"/>
      <c r="H983" s="3"/>
      <c r="I983" s="3"/>
      <c r="J983" s="3"/>
      <c r="K983" s="3"/>
      <c r="L983" s="3"/>
      <c r="M983" s="3"/>
      <c r="N983" s="3"/>
      <c r="O983" s="3"/>
      <c r="P983" s="3"/>
      <c r="Q983" s="3"/>
      <c r="R983" s="3"/>
      <c r="S983" s="120"/>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
      <c r="B984" s="3"/>
      <c r="C984" s="3"/>
      <c r="D984" s="3"/>
      <c r="E984" s="3"/>
      <c r="F984" s="3"/>
      <c r="G984" s="3"/>
      <c r="H984" s="3"/>
      <c r="I984" s="3"/>
      <c r="J984" s="3"/>
      <c r="K984" s="3"/>
      <c r="L984" s="3"/>
      <c r="M984" s="3"/>
      <c r="N984" s="3"/>
      <c r="O984" s="3"/>
      <c r="P984" s="3"/>
      <c r="Q984" s="3"/>
      <c r="R984" s="3"/>
      <c r="S984" s="120"/>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
      <c r="B985" s="3"/>
      <c r="C985" s="3"/>
      <c r="D985" s="3"/>
      <c r="E985" s="3"/>
      <c r="F985" s="3"/>
      <c r="G985" s="3"/>
      <c r="H985" s="3"/>
      <c r="I985" s="3"/>
      <c r="J985" s="3"/>
      <c r="K985" s="3"/>
      <c r="L985" s="3"/>
      <c r="M985" s="3"/>
      <c r="N985" s="3"/>
      <c r="O985" s="3"/>
      <c r="P985" s="3"/>
      <c r="Q985" s="3"/>
      <c r="R985" s="3"/>
      <c r="S985" s="120"/>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
      <c r="B986" s="3"/>
      <c r="C986" s="3"/>
      <c r="D986" s="3"/>
      <c r="E986" s="3"/>
      <c r="F986" s="3"/>
      <c r="G986" s="3"/>
      <c r="H986" s="3"/>
      <c r="I986" s="3"/>
      <c r="J986" s="3"/>
      <c r="K986" s="3"/>
      <c r="L986" s="3"/>
      <c r="M986" s="3"/>
      <c r="N986" s="3"/>
      <c r="O986" s="3"/>
      <c r="P986" s="3"/>
      <c r="Q986" s="3"/>
      <c r="R986" s="3"/>
      <c r="S986" s="120"/>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
      <c r="B987" s="3"/>
      <c r="C987" s="3"/>
      <c r="D987" s="3"/>
      <c r="E987" s="3"/>
      <c r="F987" s="3"/>
      <c r="G987" s="3"/>
      <c r="H987" s="3"/>
      <c r="I987" s="3"/>
      <c r="J987" s="3"/>
      <c r="K987" s="3"/>
      <c r="L987" s="3"/>
      <c r="M987" s="3"/>
      <c r="N987" s="3"/>
      <c r="O987" s="3"/>
      <c r="P987" s="3"/>
      <c r="Q987" s="3"/>
      <c r="R987" s="3"/>
      <c r="S987" s="120"/>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
      <c r="B988" s="3"/>
      <c r="C988" s="3"/>
      <c r="D988" s="3"/>
      <c r="E988" s="3"/>
      <c r="F988" s="3"/>
      <c r="G988" s="3"/>
      <c r="H988" s="3"/>
      <c r="I988" s="3"/>
      <c r="J988" s="3"/>
      <c r="K988" s="3"/>
      <c r="L988" s="3"/>
      <c r="M988" s="3"/>
      <c r="N988" s="3"/>
      <c r="O988" s="3"/>
      <c r="P988" s="3"/>
      <c r="Q988" s="3"/>
      <c r="R988" s="3"/>
      <c r="S988" s="120"/>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
      <c r="B989" s="3"/>
      <c r="C989" s="3"/>
      <c r="D989" s="3"/>
      <c r="E989" s="3"/>
      <c r="F989" s="3"/>
      <c r="G989" s="3"/>
      <c r="H989" s="3"/>
      <c r="I989" s="3"/>
      <c r="J989" s="3"/>
      <c r="K989" s="3"/>
      <c r="L989" s="3"/>
      <c r="M989" s="3"/>
      <c r="N989" s="3"/>
      <c r="O989" s="3"/>
      <c r="P989" s="3"/>
      <c r="Q989" s="3"/>
      <c r="R989" s="3"/>
      <c r="S989" s="120"/>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
      <c r="B990" s="3"/>
      <c r="C990" s="3"/>
      <c r="D990" s="3"/>
      <c r="E990" s="3"/>
      <c r="F990" s="3"/>
      <c r="G990" s="3"/>
      <c r="H990" s="3"/>
      <c r="I990" s="3"/>
      <c r="J990" s="3"/>
      <c r="K990" s="3"/>
      <c r="L990" s="3"/>
      <c r="M990" s="3"/>
      <c r="N990" s="3"/>
      <c r="O990" s="3"/>
      <c r="P990" s="3"/>
      <c r="Q990" s="3"/>
      <c r="R990" s="3"/>
      <c r="S990" s="120"/>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
      <c r="B991" s="3"/>
      <c r="C991" s="3"/>
      <c r="D991" s="3"/>
      <c r="E991" s="3"/>
      <c r="F991" s="3"/>
      <c r="G991" s="3"/>
      <c r="H991" s="3"/>
      <c r="I991" s="3"/>
      <c r="J991" s="3"/>
      <c r="K991" s="3"/>
      <c r="L991" s="3"/>
      <c r="M991" s="3"/>
      <c r="N991" s="3"/>
      <c r="O991" s="3"/>
      <c r="P991" s="3"/>
      <c r="Q991" s="3"/>
      <c r="R991" s="3"/>
      <c r="S991" s="120"/>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
      <c r="B992" s="3"/>
      <c r="C992" s="3"/>
      <c r="D992" s="3"/>
      <c r="E992" s="3"/>
      <c r="F992" s="3"/>
      <c r="G992" s="3"/>
      <c r="H992" s="3"/>
      <c r="I992" s="3"/>
      <c r="J992" s="3"/>
      <c r="K992" s="3"/>
      <c r="L992" s="3"/>
      <c r="M992" s="3"/>
      <c r="N992" s="3"/>
      <c r="O992" s="3"/>
      <c r="P992" s="3"/>
      <c r="Q992" s="3"/>
      <c r="R992" s="3"/>
      <c r="S992" s="120"/>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
      <c r="B993" s="3"/>
      <c r="C993" s="3"/>
      <c r="D993" s="3"/>
      <c r="E993" s="3"/>
      <c r="F993" s="3"/>
      <c r="G993" s="3"/>
      <c r="H993" s="3"/>
      <c r="I993" s="3"/>
      <c r="J993" s="3"/>
      <c r="K993" s="3"/>
      <c r="L993" s="3"/>
      <c r="M993" s="3"/>
      <c r="N993" s="3"/>
      <c r="O993" s="3"/>
      <c r="P993" s="3"/>
      <c r="Q993" s="3"/>
      <c r="R993" s="3"/>
      <c r="S993" s="120"/>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
      <c r="B994" s="3"/>
      <c r="C994" s="3"/>
      <c r="D994" s="3"/>
      <c r="E994" s="3"/>
      <c r="F994" s="3"/>
      <c r="G994" s="3"/>
      <c r="H994" s="3"/>
      <c r="I994" s="3"/>
      <c r="J994" s="3"/>
      <c r="K994" s="3"/>
      <c r="L994" s="3"/>
      <c r="M994" s="3"/>
      <c r="N994" s="3"/>
      <c r="O994" s="3"/>
      <c r="P994" s="3"/>
      <c r="Q994" s="3"/>
      <c r="R994" s="3"/>
      <c r="S994" s="120"/>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
      <c r="B995" s="3"/>
      <c r="C995" s="3"/>
      <c r="D995" s="3"/>
      <c r="E995" s="3"/>
      <c r="F995" s="3"/>
      <c r="G995" s="3"/>
      <c r="H995" s="3"/>
      <c r="I995" s="3"/>
      <c r="J995" s="3"/>
      <c r="K995" s="3"/>
      <c r="L995" s="3"/>
      <c r="M995" s="3"/>
      <c r="N995" s="3"/>
      <c r="O995" s="3"/>
      <c r="P995" s="3"/>
      <c r="Q995" s="3"/>
      <c r="R995" s="3"/>
      <c r="S995" s="120"/>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
      <c r="B996" s="3"/>
      <c r="C996" s="3"/>
      <c r="D996" s="3"/>
      <c r="E996" s="3"/>
      <c r="F996" s="3"/>
      <c r="G996" s="3"/>
      <c r="H996" s="3"/>
      <c r="I996" s="3"/>
      <c r="J996" s="3"/>
      <c r="K996" s="3"/>
      <c r="L996" s="3"/>
      <c r="M996" s="3"/>
      <c r="N996" s="3"/>
      <c r="O996" s="3"/>
      <c r="P996" s="3"/>
      <c r="Q996" s="3"/>
      <c r="R996" s="3"/>
      <c r="S996" s="120"/>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
      <c r="B997" s="3"/>
      <c r="C997" s="3"/>
      <c r="D997" s="3"/>
      <c r="E997" s="3"/>
      <c r="F997" s="3"/>
      <c r="G997" s="3"/>
      <c r="H997" s="3"/>
      <c r="I997" s="3"/>
      <c r="J997" s="3"/>
      <c r="K997" s="3"/>
      <c r="L997" s="3"/>
      <c r="M997" s="3"/>
      <c r="N997" s="3"/>
      <c r="O997" s="3"/>
      <c r="P997" s="3"/>
      <c r="Q997" s="3"/>
      <c r="R997" s="3"/>
      <c r="S997" s="120"/>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
      <c r="B998" s="3"/>
      <c r="C998" s="3"/>
      <c r="D998" s="3"/>
      <c r="E998" s="3"/>
      <c r="F998" s="3"/>
      <c r="G998" s="3"/>
      <c r="H998" s="3"/>
      <c r="I998" s="3"/>
      <c r="J998" s="3"/>
      <c r="K998" s="3"/>
      <c r="L998" s="3"/>
      <c r="M998" s="3"/>
      <c r="N998" s="3"/>
      <c r="O998" s="3"/>
      <c r="P998" s="3"/>
      <c r="Q998" s="3"/>
      <c r="R998" s="3"/>
      <c r="S998" s="120"/>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
      <c r="B999" s="3"/>
      <c r="C999" s="3"/>
      <c r="D999" s="3"/>
      <c r="E999" s="3"/>
      <c r="F999" s="3"/>
      <c r="G999" s="3"/>
      <c r="H999" s="3"/>
      <c r="I999" s="3"/>
      <c r="J999" s="3"/>
      <c r="K999" s="3"/>
      <c r="L999" s="3"/>
      <c r="M999" s="3"/>
      <c r="N999" s="3"/>
      <c r="O999" s="3"/>
      <c r="P999" s="3"/>
      <c r="Q999" s="3"/>
      <c r="R999" s="3"/>
      <c r="S999" s="120"/>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
      <c r="B1000" s="3"/>
      <c r="C1000" s="3"/>
      <c r="D1000" s="3"/>
      <c r="E1000" s="3"/>
      <c r="F1000" s="3"/>
      <c r="G1000" s="3"/>
      <c r="H1000" s="3"/>
      <c r="I1000" s="3"/>
      <c r="J1000" s="3"/>
      <c r="K1000" s="3"/>
      <c r="L1000" s="3"/>
      <c r="M1000" s="3"/>
      <c r="N1000" s="3"/>
      <c r="O1000" s="3"/>
      <c r="P1000" s="3"/>
      <c r="Q1000" s="3"/>
      <c r="R1000" s="3"/>
      <c r="S1000" s="120"/>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
      <c r="B1001" s="3"/>
      <c r="C1001" s="3"/>
      <c r="D1001" s="3"/>
      <c r="E1001" s="3"/>
      <c r="F1001" s="3"/>
      <c r="G1001" s="3"/>
      <c r="H1001" s="3"/>
      <c r="I1001" s="3"/>
      <c r="J1001" s="3"/>
      <c r="K1001" s="3"/>
      <c r="L1001" s="3"/>
      <c r="M1001" s="3"/>
      <c r="N1001" s="3"/>
      <c r="O1001" s="3"/>
      <c r="P1001" s="3"/>
      <c r="Q1001" s="3"/>
      <c r="R1001" s="3"/>
      <c r="S1001" s="120"/>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
      <c r="B1002" s="3"/>
      <c r="C1002" s="3"/>
      <c r="D1002" s="3"/>
      <c r="E1002" s="3"/>
      <c r="F1002" s="3"/>
      <c r="G1002" s="3"/>
      <c r="H1002" s="3"/>
      <c r="I1002" s="3"/>
      <c r="J1002" s="3"/>
      <c r="K1002" s="3"/>
      <c r="L1002" s="3"/>
      <c r="M1002" s="3"/>
      <c r="N1002" s="3"/>
      <c r="O1002" s="3"/>
      <c r="P1002" s="3"/>
      <c r="Q1002" s="3"/>
      <c r="R1002" s="3"/>
      <c r="S1002" s="120"/>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
      <c r="B1003" s="3"/>
      <c r="C1003" s="3"/>
      <c r="D1003" s="3"/>
      <c r="E1003" s="3"/>
      <c r="F1003" s="3"/>
      <c r="G1003" s="3"/>
      <c r="H1003" s="3"/>
      <c r="I1003" s="3"/>
      <c r="J1003" s="3"/>
      <c r="K1003" s="3"/>
      <c r="L1003" s="3"/>
      <c r="M1003" s="3"/>
      <c r="N1003" s="3"/>
      <c r="O1003" s="3"/>
      <c r="P1003" s="3"/>
      <c r="Q1003" s="3"/>
      <c r="R1003" s="3"/>
      <c r="S1003" s="120"/>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
      <c r="B1004" s="3"/>
      <c r="C1004" s="3"/>
      <c r="D1004" s="3"/>
      <c r="E1004" s="3"/>
      <c r="F1004" s="3"/>
      <c r="G1004" s="3"/>
      <c r="H1004" s="3"/>
      <c r="I1004" s="3"/>
      <c r="J1004" s="3"/>
      <c r="K1004" s="3"/>
      <c r="L1004" s="3"/>
      <c r="M1004" s="3"/>
      <c r="N1004" s="3"/>
      <c r="O1004" s="3"/>
      <c r="P1004" s="3"/>
      <c r="Q1004" s="3"/>
      <c r="R1004" s="3"/>
      <c r="S1004" s="120"/>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
      <c r="B1005" s="3"/>
      <c r="C1005" s="3"/>
      <c r="D1005" s="3"/>
      <c r="E1005" s="3"/>
      <c r="F1005" s="3"/>
      <c r="G1005" s="3"/>
      <c r="H1005" s="3"/>
      <c r="I1005" s="3"/>
      <c r="J1005" s="3"/>
      <c r="K1005" s="3"/>
      <c r="L1005" s="3"/>
      <c r="M1005" s="3"/>
      <c r="N1005" s="3"/>
      <c r="O1005" s="3"/>
      <c r="P1005" s="3"/>
      <c r="Q1005" s="3"/>
      <c r="R1005" s="3"/>
      <c r="S1005" s="120"/>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row>
    <row r="1006" spans="1:53" x14ac:dyDescent="0.3">
      <c r="A1006" s="3"/>
      <c r="B1006" s="3"/>
      <c r="C1006" s="3"/>
      <c r="D1006" s="3"/>
      <c r="E1006" s="3"/>
      <c r="F1006" s="3"/>
      <c r="G1006" s="3"/>
      <c r="H1006" s="3"/>
      <c r="I1006" s="3"/>
      <c r="J1006" s="3"/>
      <c r="K1006" s="3"/>
      <c r="L1006" s="3"/>
      <c r="M1006" s="3"/>
      <c r="N1006" s="3"/>
      <c r="O1006" s="3"/>
      <c r="P1006" s="3"/>
      <c r="Q1006" s="3"/>
      <c r="R1006" s="3"/>
      <c r="S1006" s="120"/>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row>
    <row r="1007" spans="1:53" x14ac:dyDescent="0.3">
      <c r="A1007" s="3"/>
      <c r="B1007" s="3"/>
      <c r="C1007" s="3"/>
      <c r="D1007" s="3"/>
      <c r="E1007" s="3"/>
      <c r="F1007" s="3"/>
      <c r="G1007" s="3"/>
      <c r="H1007" s="3"/>
      <c r="I1007" s="3"/>
      <c r="J1007" s="3"/>
      <c r="K1007" s="3"/>
      <c r="L1007" s="3"/>
      <c r="M1007" s="3"/>
      <c r="N1007" s="3"/>
      <c r="O1007" s="3"/>
      <c r="P1007" s="3"/>
      <c r="Q1007" s="3"/>
      <c r="R1007" s="3"/>
      <c r="S1007" s="120"/>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row>
    <row r="1008" spans="1:53" x14ac:dyDescent="0.3">
      <c r="A1008" s="3"/>
      <c r="B1008" s="3"/>
      <c r="C1008" s="3"/>
      <c r="D1008" s="3"/>
      <c r="E1008" s="3"/>
      <c r="F1008" s="3"/>
      <c r="G1008" s="3"/>
      <c r="H1008" s="3"/>
      <c r="I1008" s="3"/>
      <c r="J1008" s="3"/>
      <c r="K1008" s="3"/>
      <c r="L1008" s="3"/>
      <c r="M1008" s="3"/>
      <c r="N1008" s="3"/>
      <c r="O1008" s="3"/>
      <c r="P1008" s="3"/>
      <c r="Q1008" s="3"/>
      <c r="R1008" s="3"/>
      <c r="S1008" s="120"/>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row>
    <row r="1009" spans="1:53" x14ac:dyDescent="0.3">
      <c r="A1009" s="3"/>
      <c r="B1009" s="3"/>
      <c r="C1009" s="3"/>
      <c r="D1009" s="3"/>
      <c r="E1009" s="3"/>
      <c r="F1009" s="3"/>
      <c r="G1009" s="3"/>
      <c r="H1009" s="3"/>
      <c r="I1009" s="3"/>
      <c r="J1009" s="3"/>
      <c r="K1009" s="3"/>
      <c r="L1009" s="3"/>
      <c r="M1009" s="3"/>
      <c r="N1009" s="3"/>
      <c r="O1009" s="3"/>
      <c r="P1009" s="3"/>
      <c r="Q1009" s="3"/>
      <c r="R1009" s="3"/>
      <c r="S1009" s="120"/>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row>
    <row r="1010" spans="1:53" x14ac:dyDescent="0.3">
      <c r="A1010" s="3"/>
      <c r="B1010" s="3"/>
      <c r="C1010" s="3"/>
      <c r="D1010" s="3"/>
      <c r="E1010" s="3"/>
      <c r="F1010" s="3"/>
      <c r="G1010" s="3"/>
      <c r="H1010" s="3"/>
      <c r="I1010" s="3"/>
      <c r="J1010" s="3"/>
      <c r="K1010" s="3"/>
      <c r="L1010" s="3"/>
      <c r="M1010" s="3"/>
      <c r="N1010" s="3"/>
      <c r="O1010" s="3"/>
      <c r="P1010" s="3"/>
      <c r="Q1010" s="3"/>
      <c r="R1010" s="3"/>
      <c r="S1010" s="120"/>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row>
    <row r="1011" spans="1:53" x14ac:dyDescent="0.3">
      <c r="A1011" s="3"/>
      <c r="B1011" s="3"/>
      <c r="C1011" s="3"/>
      <c r="D1011" s="3"/>
      <c r="E1011" s="3"/>
      <c r="F1011" s="3"/>
      <c r="G1011" s="3"/>
      <c r="H1011" s="3"/>
      <c r="I1011" s="3"/>
      <c r="J1011" s="3"/>
      <c r="K1011" s="3"/>
      <c r="L1011" s="3"/>
      <c r="M1011" s="3"/>
      <c r="N1011" s="3"/>
      <c r="O1011" s="3"/>
      <c r="P1011" s="3"/>
      <c r="Q1011" s="3"/>
      <c r="R1011" s="3"/>
      <c r="S1011" s="120"/>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row>
    <row r="1012" spans="1:53" x14ac:dyDescent="0.3">
      <c r="A1012" s="3"/>
      <c r="B1012" s="3"/>
      <c r="C1012" s="3"/>
      <c r="D1012" s="3"/>
      <c r="E1012" s="3"/>
      <c r="F1012" s="3"/>
      <c r="G1012" s="3"/>
      <c r="H1012" s="3"/>
      <c r="I1012" s="3"/>
      <c r="J1012" s="3"/>
      <c r="K1012" s="3"/>
      <c r="L1012" s="3"/>
      <c r="M1012" s="3"/>
      <c r="N1012" s="3"/>
      <c r="O1012" s="3"/>
      <c r="P1012" s="3"/>
      <c r="Q1012" s="3"/>
      <c r="R1012" s="3"/>
      <c r="S1012" s="120"/>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row>
    <row r="1013" spans="1:53" x14ac:dyDescent="0.3">
      <c r="A1013" s="3"/>
      <c r="B1013" s="3"/>
      <c r="C1013" s="3"/>
      <c r="D1013" s="3"/>
      <c r="E1013" s="3"/>
      <c r="F1013" s="3"/>
      <c r="G1013" s="3"/>
      <c r="H1013" s="3"/>
      <c r="I1013" s="3"/>
      <c r="J1013" s="3"/>
      <c r="K1013" s="3"/>
      <c r="L1013" s="3"/>
      <c r="M1013" s="3"/>
      <c r="N1013" s="3"/>
      <c r="O1013" s="3"/>
      <c r="P1013" s="3"/>
      <c r="Q1013" s="3"/>
      <c r="R1013" s="3"/>
      <c r="S1013" s="120"/>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row>
    <row r="1014" spans="1:53" x14ac:dyDescent="0.3">
      <c r="A1014" s="3"/>
      <c r="B1014" s="3"/>
      <c r="C1014" s="3"/>
      <c r="D1014" s="3"/>
      <c r="E1014" s="3"/>
      <c r="F1014" s="3"/>
      <c r="G1014" s="3"/>
      <c r="H1014" s="3"/>
      <c r="I1014" s="3"/>
      <c r="J1014" s="3"/>
      <c r="K1014" s="3"/>
      <c r="L1014" s="3"/>
      <c r="M1014" s="3"/>
      <c r="N1014" s="3"/>
      <c r="O1014" s="3"/>
      <c r="P1014" s="3"/>
      <c r="Q1014" s="3"/>
      <c r="R1014" s="3"/>
      <c r="S1014" s="120"/>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row>
    <row r="1015" spans="1:53" x14ac:dyDescent="0.3">
      <c r="A1015" s="3"/>
      <c r="B1015" s="3"/>
      <c r="C1015" s="3"/>
      <c r="D1015" s="3"/>
      <c r="E1015" s="3"/>
      <c r="F1015" s="3"/>
      <c r="G1015" s="3"/>
      <c r="H1015" s="3"/>
      <c r="I1015" s="3"/>
      <c r="J1015" s="3"/>
      <c r="K1015" s="3"/>
      <c r="L1015" s="3"/>
      <c r="M1015" s="3"/>
      <c r="N1015" s="3"/>
      <c r="O1015" s="3"/>
      <c r="P1015" s="3"/>
      <c r="Q1015" s="3"/>
      <c r="R1015" s="3"/>
      <c r="S1015" s="120"/>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row>
    <row r="1016" spans="1:53" x14ac:dyDescent="0.3">
      <c r="A1016" s="3"/>
      <c r="B1016" s="3"/>
      <c r="C1016" s="3"/>
      <c r="D1016" s="3"/>
      <c r="E1016" s="3"/>
      <c r="F1016" s="3"/>
      <c r="G1016" s="3"/>
      <c r="H1016" s="3"/>
      <c r="I1016" s="3"/>
      <c r="J1016" s="3"/>
      <c r="K1016" s="3"/>
      <c r="L1016" s="3"/>
      <c r="M1016" s="3"/>
      <c r="N1016" s="3"/>
      <c r="O1016" s="3"/>
      <c r="P1016" s="3"/>
      <c r="Q1016" s="3"/>
      <c r="R1016" s="3"/>
      <c r="S1016" s="120"/>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row>
    <row r="1017" spans="1:53" x14ac:dyDescent="0.3">
      <c r="A1017" s="3"/>
      <c r="B1017" s="3"/>
      <c r="C1017" s="3"/>
      <c r="D1017" s="3"/>
      <c r="E1017" s="3"/>
      <c r="F1017" s="3"/>
      <c r="G1017" s="3"/>
      <c r="H1017" s="3"/>
      <c r="I1017" s="3"/>
      <c r="J1017" s="3"/>
      <c r="K1017" s="3"/>
      <c r="L1017" s="3"/>
      <c r="M1017" s="3"/>
      <c r="N1017" s="3"/>
      <c r="O1017" s="3"/>
      <c r="P1017" s="3"/>
      <c r="Q1017" s="3"/>
      <c r="R1017" s="3"/>
      <c r="S1017" s="120"/>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row>
    <row r="1018" spans="1:53" x14ac:dyDescent="0.3">
      <c r="A1018" s="3"/>
      <c r="B1018" s="3"/>
      <c r="C1018" s="3"/>
      <c r="D1018" s="3"/>
      <c r="E1018" s="3"/>
      <c r="F1018" s="3"/>
      <c r="G1018" s="3"/>
      <c r="H1018" s="3"/>
      <c r="I1018" s="3"/>
      <c r="J1018" s="3"/>
      <c r="K1018" s="3"/>
      <c r="L1018" s="3"/>
      <c r="M1018" s="3"/>
      <c r="N1018" s="3"/>
      <c r="O1018" s="3"/>
      <c r="P1018" s="3"/>
      <c r="Q1018" s="3"/>
      <c r="R1018" s="3"/>
      <c r="S1018" s="120"/>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row>
    <row r="1019" spans="1:53" x14ac:dyDescent="0.3">
      <c r="A1019" s="3"/>
      <c r="B1019" s="3"/>
      <c r="C1019" s="3"/>
      <c r="D1019" s="3"/>
      <c r="E1019" s="3"/>
      <c r="F1019" s="3"/>
      <c r="G1019" s="3"/>
      <c r="H1019" s="3"/>
      <c r="I1019" s="3"/>
      <c r="J1019" s="3"/>
      <c r="K1019" s="3"/>
      <c r="L1019" s="3"/>
      <c r="M1019" s="3"/>
      <c r="N1019" s="3"/>
      <c r="O1019" s="3"/>
      <c r="P1019" s="3"/>
      <c r="Q1019" s="3"/>
      <c r="R1019" s="3"/>
      <c r="S1019" s="120"/>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row>
    <row r="1020" spans="1:53" x14ac:dyDescent="0.3">
      <c r="A1020" s="3"/>
      <c r="B1020" s="3"/>
      <c r="C1020" s="3"/>
      <c r="D1020" s="3"/>
      <c r="E1020" s="3"/>
      <c r="F1020" s="3"/>
      <c r="G1020" s="3"/>
      <c r="H1020" s="3"/>
      <c r="I1020" s="3"/>
      <c r="J1020" s="3"/>
      <c r="K1020" s="3"/>
      <c r="L1020" s="3"/>
      <c r="M1020" s="3"/>
      <c r="N1020" s="3"/>
      <c r="O1020" s="3"/>
      <c r="P1020" s="3"/>
      <c r="Q1020" s="3"/>
      <c r="R1020" s="3"/>
      <c r="S1020" s="120"/>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
      <c r="B1021" s="3"/>
      <c r="C1021" s="3"/>
      <c r="D1021" s="3"/>
      <c r="E1021" s="3"/>
      <c r="F1021" s="3"/>
      <c r="G1021" s="3"/>
      <c r="H1021" s="3"/>
      <c r="I1021" s="3"/>
      <c r="J1021" s="3"/>
      <c r="K1021" s="3"/>
      <c r="L1021" s="3"/>
      <c r="M1021" s="3"/>
      <c r="N1021" s="3"/>
      <c r="O1021" s="3"/>
      <c r="P1021" s="3"/>
      <c r="Q1021" s="3"/>
      <c r="R1021" s="3"/>
      <c r="S1021" s="120"/>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
      <c r="B1022" s="3"/>
      <c r="C1022" s="3"/>
      <c r="D1022" s="3"/>
      <c r="E1022" s="3"/>
      <c r="F1022" s="3"/>
      <c r="G1022" s="3"/>
      <c r="H1022" s="3"/>
      <c r="I1022" s="3"/>
      <c r="J1022" s="3"/>
      <c r="K1022" s="3"/>
      <c r="L1022" s="3"/>
      <c r="M1022" s="3"/>
      <c r="N1022" s="3"/>
      <c r="O1022" s="3"/>
      <c r="P1022" s="3"/>
      <c r="Q1022" s="3"/>
      <c r="R1022" s="3"/>
      <c r="S1022" s="120"/>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
      <c r="B1023" s="3"/>
      <c r="C1023" s="3"/>
      <c r="D1023" s="3"/>
      <c r="E1023" s="3"/>
      <c r="F1023" s="3"/>
      <c r="G1023" s="3"/>
      <c r="H1023" s="3"/>
      <c r="I1023" s="3"/>
      <c r="J1023" s="3"/>
      <c r="K1023" s="3"/>
      <c r="L1023" s="3"/>
      <c r="M1023" s="3"/>
      <c r="N1023" s="3"/>
      <c r="O1023" s="3"/>
      <c r="P1023" s="3"/>
      <c r="Q1023" s="3"/>
      <c r="R1023" s="3"/>
      <c r="S1023" s="120"/>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
      <c r="B1024" s="3"/>
      <c r="C1024" s="3"/>
      <c r="D1024" s="3"/>
      <c r="E1024" s="3"/>
      <c r="F1024" s="3"/>
      <c r="G1024" s="3"/>
      <c r="H1024" s="3"/>
      <c r="I1024" s="3"/>
      <c r="J1024" s="3"/>
      <c r="K1024" s="3"/>
      <c r="L1024" s="3"/>
      <c r="M1024" s="3"/>
      <c r="N1024" s="3"/>
      <c r="O1024" s="3"/>
      <c r="P1024" s="3"/>
      <c r="Q1024" s="3"/>
      <c r="R1024" s="3"/>
      <c r="S1024" s="120"/>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
      <c r="B1025" s="3"/>
      <c r="C1025" s="3"/>
      <c r="D1025" s="3"/>
      <c r="E1025" s="3"/>
      <c r="F1025" s="3"/>
      <c r="G1025" s="3"/>
      <c r="H1025" s="3"/>
      <c r="I1025" s="3"/>
      <c r="J1025" s="3"/>
      <c r="K1025" s="3"/>
      <c r="L1025" s="3"/>
      <c r="M1025" s="3"/>
      <c r="N1025" s="3"/>
      <c r="O1025" s="3"/>
      <c r="P1025" s="3"/>
      <c r="Q1025" s="3"/>
      <c r="R1025" s="3"/>
      <c r="S1025" s="120"/>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
      <c r="B1026" s="3"/>
      <c r="C1026" s="3"/>
      <c r="D1026" s="3"/>
      <c r="E1026" s="3"/>
      <c r="F1026" s="3"/>
      <c r="G1026" s="3"/>
      <c r="H1026" s="3"/>
      <c r="I1026" s="3"/>
      <c r="J1026" s="3"/>
      <c r="K1026" s="3"/>
      <c r="L1026" s="3"/>
      <c r="M1026" s="3"/>
      <c r="N1026" s="3"/>
      <c r="O1026" s="3"/>
      <c r="P1026" s="3"/>
      <c r="Q1026" s="3"/>
      <c r="R1026" s="3"/>
      <c r="S1026" s="120"/>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
      <c r="B1027" s="3"/>
      <c r="C1027" s="3"/>
      <c r="D1027" s="3"/>
      <c r="E1027" s="3"/>
      <c r="F1027" s="3"/>
      <c r="G1027" s="3"/>
      <c r="H1027" s="3"/>
      <c r="I1027" s="3"/>
      <c r="J1027" s="3"/>
      <c r="K1027" s="3"/>
      <c r="L1027" s="3"/>
      <c r="M1027" s="3"/>
      <c r="N1027" s="3"/>
      <c r="O1027" s="3"/>
      <c r="P1027" s="3"/>
      <c r="Q1027" s="3"/>
      <c r="R1027" s="3"/>
      <c r="S1027" s="120"/>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
      <c r="B1028" s="3"/>
      <c r="C1028" s="3"/>
      <c r="D1028" s="3"/>
      <c r="E1028" s="3"/>
      <c r="F1028" s="3"/>
      <c r="G1028" s="3"/>
      <c r="H1028" s="3"/>
      <c r="I1028" s="3"/>
      <c r="J1028" s="3"/>
      <c r="K1028" s="3"/>
      <c r="L1028" s="3"/>
      <c r="M1028" s="3"/>
      <c r="N1028" s="3"/>
      <c r="O1028" s="3"/>
      <c r="P1028" s="3"/>
      <c r="Q1028" s="3"/>
      <c r="R1028" s="3"/>
      <c r="S1028" s="120"/>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
      <c r="B1029" s="3"/>
      <c r="C1029" s="3"/>
      <c r="D1029" s="3"/>
      <c r="E1029" s="3"/>
      <c r="F1029" s="3"/>
      <c r="G1029" s="3"/>
      <c r="H1029" s="3"/>
      <c r="I1029" s="3"/>
      <c r="J1029" s="3"/>
      <c r="K1029" s="3"/>
      <c r="L1029" s="3"/>
      <c r="M1029" s="3"/>
      <c r="N1029" s="3"/>
      <c r="O1029" s="3"/>
      <c r="P1029" s="3"/>
      <c r="Q1029" s="3"/>
      <c r="R1029" s="3"/>
      <c r="S1029" s="120"/>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
      <c r="B1030" s="3"/>
      <c r="C1030" s="3"/>
      <c r="D1030" s="3"/>
      <c r="E1030" s="3"/>
      <c r="F1030" s="3"/>
      <c r="G1030" s="3"/>
      <c r="H1030" s="3"/>
      <c r="I1030" s="3"/>
      <c r="J1030" s="3"/>
      <c r="K1030" s="3"/>
      <c r="L1030" s="3"/>
      <c r="M1030" s="3"/>
      <c r="N1030" s="3"/>
      <c r="O1030" s="3"/>
      <c r="P1030" s="3"/>
      <c r="Q1030" s="3"/>
      <c r="R1030" s="3"/>
      <c r="S1030" s="120"/>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
      <c r="B1031" s="3"/>
      <c r="C1031" s="3"/>
      <c r="D1031" s="3"/>
      <c r="E1031" s="3"/>
      <c r="F1031" s="3"/>
      <c r="G1031" s="3"/>
      <c r="H1031" s="3"/>
      <c r="I1031" s="3"/>
      <c r="J1031" s="3"/>
      <c r="K1031" s="3"/>
      <c r="L1031" s="3"/>
      <c r="M1031" s="3"/>
      <c r="N1031" s="3"/>
      <c r="O1031" s="3"/>
      <c r="P1031" s="3"/>
      <c r="Q1031" s="3"/>
      <c r="R1031" s="3"/>
      <c r="S1031" s="120"/>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
      <c r="B1032" s="3"/>
      <c r="C1032" s="3"/>
      <c r="D1032" s="3"/>
      <c r="E1032" s="3"/>
      <c r="F1032" s="3"/>
      <c r="G1032" s="3"/>
      <c r="H1032" s="3"/>
      <c r="I1032" s="3"/>
      <c r="J1032" s="3"/>
      <c r="K1032" s="3"/>
      <c r="L1032" s="3"/>
      <c r="M1032" s="3"/>
      <c r="N1032" s="3"/>
      <c r="O1032" s="3"/>
      <c r="P1032" s="3"/>
      <c r="Q1032" s="3"/>
      <c r="R1032" s="3"/>
      <c r="S1032" s="120"/>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
      <c r="B1033" s="3"/>
      <c r="C1033" s="3"/>
      <c r="D1033" s="3"/>
      <c r="E1033" s="3"/>
      <c r="F1033" s="3"/>
      <c r="G1033" s="3"/>
      <c r="H1033" s="3"/>
      <c r="I1033" s="3"/>
      <c r="J1033" s="3"/>
      <c r="K1033" s="3"/>
      <c r="L1033" s="3"/>
      <c r="M1033" s="3"/>
      <c r="N1033" s="3"/>
      <c r="O1033" s="3"/>
      <c r="P1033" s="3"/>
      <c r="Q1033" s="3"/>
      <c r="R1033" s="3"/>
      <c r="S1033" s="120"/>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
      <c r="B1034" s="3"/>
      <c r="C1034" s="3"/>
      <c r="D1034" s="3"/>
      <c r="E1034" s="3"/>
      <c r="F1034" s="3"/>
      <c r="G1034" s="3"/>
      <c r="H1034" s="3"/>
      <c r="I1034" s="3"/>
      <c r="J1034" s="3"/>
      <c r="K1034" s="3"/>
      <c r="L1034" s="3"/>
      <c r="M1034" s="3"/>
      <c r="N1034" s="3"/>
      <c r="O1034" s="3"/>
      <c r="P1034" s="3"/>
      <c r="Q1034" s="3"/>
      <c r="R1034" s="3"/>
      <c r="S1034" s="120"/>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
      <c r="B1035" s="3"/>
      <c r="C1035" s="3"/>
      <c r="D1035" s="3"/>
      <c r="E1035" s="3"/>
      <c r="F1035" s="3"/>
      <c r="G1035" s="3"/>
      <c r="H1035" s="3"/>
      <c r="I1035" s="3"/>
      <c r="J1035" s="3"/>
      <c r="K1035" s="3"/>
      <c r="L1035" s="3"/>
      <c r="M1035" s="3"/>
      <c r="N1035" s="3"/>
      <c r="O1035" s="3"/>
      <c r="P1035" s="3"/>
      <c r="Q1035" s="3"/>
      <c r="R1035" s="3"/>
      <c r="S1035" s="120"/>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
      <c r="B1036" s="3"/>
      <c r="C1036" s="3"/>
      <c r="D1036" s="3"/>
      <c r="E1036" s="3"/>
      <c r="F1036" s="3"/>
      <c r="G1036" s="3"/>
      <c r="H1036" s="3"/>
      <c r="I1036" s="3"/>
      <c r="J1036" s="3"/>
      <c r="K1036" s="3"/>
      <c r="L1036" s="3"/>
      <c r="M1036" s="3"/>
      <c r="N1036" s="3"/>
      <c r="O1036" s="3"/>
      <c r="P1036" s="3"/>
      <c r="Q1036" s="3"/>
      <c r="R1036" s="3"/>
      <c r="S1036" s="120"/>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
      <c r="B1037" s="3"/>
      <c r="C1037" s="3"/>
      <c r="D1037" s="3"/>
      <c r="E1037" s="3"/>
      <c r="F1037" s="3"/>
      <c r="G1037" s="3"/>
      <c r="H1037" s="3"/>
      <c r="I1037" s="3"/>
      <c r="J1037" s="3"/>
      <c r="K1037" s="3"/>
      <c r="L1037" s="3"/>
      <c r="M1037" s="3"/>
      <c r="N1037" s="3"/>
      <c r="O1037" s="3"/>
      <c r="P1037" s="3"/>
      <c r="Q1037" s="3"/>
      <c r="R1037" s="3"/>
      <c r="S1037" s="120"/>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
      <c r="B1038" s="3"/>
      <c r="C1038" s="3"/>
      <c r="D1038" s="3"/>
      <c r="E1038" s="3"/>
      <c r="F1038" s="3"/>
      <c r="G1038" s="3"/>
      <c r="H1038" s="3"/>
      <c r="I1038" s="3"/>
      <c r="J1038" s="3"/>
      <c r="K1038" s="3"/>
      <c r="L1038" s="3"/>
      <c r="M1038" s="3"/>
      <c r="N1038" s="3"/>
      <c r="O1038" s="3"/>
      <c r="P1038" s="3"/>
      <c r="Q1038" s="3"/>
      <c r="R1038" s="3"/>
      <c r="S1038" s="120"/>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
      <c r="B1039" s="3"/>
      <c r="C1039" s="3"/>
      <c r="D1039" s="3"/>
      <c r="E1039" s="3"/>
      <c r="F1039" s="3"/>
      <c r="G1039" s="3"/>
      <c r="H1039" s="3"/>
      <c r="I1039" s="3"/>
      <c r="J1039" s="3"/>
      <c r="K1039" s="3"/>
      <c r="L1039" s="3"/>
      <c r="M1039" s="3"/>
      <c r="N1039" s="3"/>
      <c r="O1039" s="3"/>
      <c r="P1039" s="3"/>
      <c r="Q1039" s="3"/>
      <c r="R1039" s="3"/>
      <c r="S1039" s="120"/>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
      <c r="B1040" s="3"/>
      <c r="C1040" s="3"/>
      <c r="D1040" s="3"/>
      <c r="E1040" s="3"/>
      <c r="F1040" s="3"/>
      <c r="G1040" s="3"/>
      <c r="H1040" s="3"/>
      <c r="I1040" s="3"/>
      <c r="J1040" s="3"/>
      <c r="K1040" s="3"/>
      <c r="L1040" s="3"/>
      <c r="M1040" s="3"/>
      <c r="N1040" s="3"/>
      <c r="O1040" s="3"/>
      <c r="P1040" s="3"/>
      <c r="Q1040" s="3"/>
      <c r="R1040" s="3"/>
      <c r="S1040" s="120"/>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
      <c r="B1041" s="3"/>
      <c r="C1041" s="3"/>
      <c r="D1041" s="3"/>
      <c r="E1041" s="3"/>
      <c r="F1041" s="3"/>
      <c r="G1041" s="3"/>
      <c r="H1041" s="3"/>
      <c r="I1041" s="3"/>
      <c r="J1041" s="3"/>
      <c r="K1041" s="3"/>
      <c r="L1041" s="3"/>
      <c r="M1041" s="3"/>
      <c r="N1041" s="3"/>
      <c r="O1041" s="3"/>
      <c r="P1041" s="3"/>
      <c r="Q1041" s="3"/>
      <c r="R1041" s="3"/>
      <c r="S1041" s="120"/>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
      <c r="B1042" s="3"/>
      <c r="C1042" s="3"/>
      <c r="D1042" s="3"/>
      <c r="E1042" s="3"/>
      <c r="F1042" s="3"/>
      <c r="G1042" s="3"/>
      <c r="H1042" s="3"/>
      <c r="I1042" s="3"/>
      <c r="J1042" s="3"/>
      <c r="K1042" s="3"/>
      <c r="L1042" s="3"/>
      <c r="M1042" s="3"/>
      <c r="N1042" s="3"/>
      <c r="O1042" s="3"/>
      <c r="P1042" s="3"/>
      <c r="Q1042" s="3"/>
      <c r="R1042" s="3"/>
      <c r="S1042" s="120"/>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
      <c r="B1043" s="3"/>
      <c r="C1043" s="3"/>
      <c r="D1043" s="3"/>
      <c r="E1043" s="3"/>
      <c r="F1043" s="3"/>
      <c r="G1043" s="3"/>
      <c r="H1043" s="3"/>
      <c r="I1043" s="3"/>
      <c r="J1043" s="3"/>
      <c r="K1043" s="3"/>
      <c r="L1043" s="3"/>
      <c r="M1043" s="3"/>
      <c r="N1043" s="3"/>
      <c r="O1043" s="3"/>
      <c r="P1043" s="3"/>
      <c r="Q1043" s="3"/>
      <c r="R1043" s="3"/>
      <c r="S1043" s="120"/>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
      <c r="B1044" s="3"/>
      <c r="C1044" s="3"/>
      <c r="D1044" s="3"/>
      <c r="E1044" s="3"/>
      <c r="F1044" s="3"/>
      <c r="G1044" s="3"/>
      <c r="H1044" s="3"/>
      <c r="I1044" s="3"/>
      <c r="J1044" s="3"/>
      <c r="K1044" s="3"/>
      <c r="L1044" s="3"/>
      <c r="M1044" s="3"/>
      <c r="N1044" s="3"/>
      <c r="O1044" s="3"/>
      <c r="P1044" s="3"/>
      <c r="Q1044" s="3"/>
      <c r="R1044" s="3"/>
      <c r="S1044" s="120"/>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
      <c r="B1045" s="3"/>
      <c r="C1045" s="3"/>
      <c r="D1045" s="3"/>
      <c r="E1045" s="3"/>
      <c r="F1045" s="3"/>
      <c r="G1045" s="3"/>
      <c r="H1045" s="3"/>
      <c r="I1045" s="3"/>
      <c r="J1045" s="3"/>
      <c r="K1045" s="3"/>
      <c r="L1045" s="3"/>
      <c r="M1045" s="3"/>
      <c r="N1045" s="3"/>
      <c r="O1045" s="3"/>
      <c r="P1045" s="3"/>
      <c r="Q1045" s="3"/>
      <c r="R1045" s="3"/>
      <c r="S1045" s="120"/>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
      <c r="B1046" s="3"/>
      <c r="C1046" s="3"/>
      <c r="D1046" s="3"/>
      <c r="E1046" s="3"/>
      <c r="F1046" s="3"/>
      <c r="G1046" s="3"/>
      <c r="H1046" s="3"/>
      <c r="I1046" s="3"/>
      <c r="J1046" s="3"/>
      <c r="K1046" s="3"/>
      <c r="L1046" s="3"/>
      <c r="M1046" s="3"/>
      <c r="N1046" s="3"/>
      <c r="O1046" s="3"/>
      <c r="P1046" s="3"/>
      <c r="Q1046" s="3"/>
      <c r="R1046" s="3"/>
      <c r="S1046" s="120"/>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
      <c r="B1047" s="3"/>
      <c r="C1047" s="3"/>
      <c r="D1047" s="3"/>
      <c r="E1047" s="3"/>
      <c r="F1047" s="3"/>
      <c r="G1047" s="3"/>
      <c r="H1047" s="3"/>
      <c r="I1047" s="3"/>
      <c r="J1047" s="3"/>
      <c r="K1047" s="3"/>
      <c r="L1047" s="3"/>
      <c r="M1047" s="3"/>
      <c r="N1047" s="3"/>
      <c r="O1047" s="3"/>
      <c r="P1047" s="3"/>
      <c r="Q1047" s="3"/>
      <c r="R1047" s="3"/>
      <c r="S1047" s="120"/>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
      <c r="B1048" s="3"/>
      <c r="C1048" s="3"/>
      <c r="D1048" s="3"/>
      <c r="E1048" s="3"/>
      <c r="F1048" s="3"/>
      <c r="G1048" s="3"/>
      <c r="H1048" s="3"/>
      <c r="I1048" s="3"/>
      <c r="J1048" s="3"/>
      <c r="K1048" s="3"/>
      <c r="L1048" s="3"/>
      <c r="M1048" s="3"/>
      <c r="N1048" s="3"/>
      <c r="O1048" s="3"/>
      <c r="P1048" s="3"/>
      <c r="Q1048" s="3"/>
      <c r="R1048" s="3"/>
      <c r="S1048" s="120"/>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
      <c r="B1049" s="3"/>
      <c r="C1049" s="3"/>
      <c r="D1049" s="3"/>
      <c r="E1049" s="3"/>
      <c r="F1049" s="3"/>
      <c r="G1049" s="3"/>
      <c r="H1049" s="3"/>
      <c r="I1049" s="3"/>
      <c r="J1049" s="3"/>
      <c r="K1049" s="3"/>
      <c r="L1049" s="3"/>
      <c r="M1049" s="3"/>
      <c r="N1049" s="3"/>
      <c r="O1049" s="3"/>
      <c r="P1049" s="3"/>
      <c r="Q1049" s="3"/>
      <c r="R1049" s="3"/>
      <c r="S1049" s="120"/>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
      <c r="B1050" s="3"/>
      <c r="C1050" s="3"/>
      <c r="D1050" s="3"/>
      <c r="E1050" s="3"/>
      <c r="F1050" s="3"/>
      <c r="G1050" s="3"/>
      <c r="H1050" s="3"/>
      <c r="I1050" s="3"/>
      <c r="J1050" s="3"/>
      <c r="K1050" s="3"/>
      <c r="L1050" s="3"/>
      <c r="M1050" s="3"/>
      <c r="N1050" s="3"/>
      <c r="O1050" s="3"/>
      <c r="P1050" s="3"/>
      <c r="Q1050" s="3"/>
      <c r="R1050" s="3"/>
      <c r="S1050" s="120"/>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
      <c r="B1051" s="3"/>
      <c r="C1051" s="3"/>
      <c r="D1051" s="3"/>
      <c r="E1051" s="3"/>
      <c r="F1051" s="3"/>
      <c r="G1051" s="3"/>
      <c r="H1051" s="3"/>
      <c r="I1051" s="3"/>
      <c r="J1051" s="3"/>
      <c r="K1051" s="3"/>
      <c r="L1051" s="3"/>
      <c r="M1051" s="3"/>
      <c r="N1051" s="3"/>
      <c r="O1051" s="3"/>
      <c r="P1051" s="3"/>
      <c r="Q1051" s="3"/>
      <c r="R1051" s="3"/>
      <c r="S1051" s="120"/>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
      <c r="B1052" s="3"/>
      <c r="C1052" s="3"/>
      <c r="D1052" s="3"/>
      <c r="E1052" s="3"/>
      <c r="F1052" s="3"/>
      <c r="G1052" s="3"/>
      <c r="H1052" s="3"/>
      <c r="I1052" s="3"/>
      <c r="J1052" s="3"/>
      <c r="K1052" s="3"/>
      <c r="L1052" s="3"/>
      <c r="M1052" s="3"/>
      <c r="N1052" s="3"/>
      <c r="O1052" s="3"/>
      <c r="P1052" s="3"/>
      <c r="Q1052" s="3"/>
      <c r="R1052" s="3"/>
      <c r="S1052" s="120"/>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
      <c r="B1053" s="3"/>
      <c r="C1053" s="3"/>
      <c r="D1053" s="3"/>
      <c r="E1053" s="3"/>
      <c r="F1053" s="3"/>
      <c r="G1053" s="3"/>
      <c r="H1053" s="3"/>
      <c r="I1053" s="3"/>
      <c r="J1053" s="3"/>
      <c r="K1053" s="3"/>
      <c r="L1053" s="3"/>
      <c r="M1053" s="3"/>
      <c r="N1053" s="3"/>
      <c r="O1053" s="3"/>
      <c r="P1053" s="3"/>
      <c r="Q1053" s="3"/>
      <c r="R1053" s="3"/>
      <c r="S1053" s="120"/>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
      <c r="B1054" s="3"/>
      <c r="C1054" s="3"/>
      <c r="D1054" s="3"/>
      <c r="E1054" s="3"/>
      <c r="F1054" s="3"/>
      <c r="G1054" s="3"/>
      <c r="H1054" s="3"/>
      <c r="I1054" s="3"/>
      <c r="J1054" s="3"/>
      <c r="K1054" s="3"/>
      <c r="L1054" s="3"/>
      <c r="M1054" s="3"/>
      <c r="N1054" s="3"/>
      <c r="O1054" s="3"/>
      <c r="P1054" s="3"/>
      <c r="Q1054" s="3"/>
      <c r="R1054" s="3"/>
      <c r="S1054" s="120"/>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
      <c r="B1055" s="3"/>
      <c r="C1055" s="3"/>
      <c r="D1055" s="3"/>
      <c r="E1055" s="3"/>
      <c r="F1055" s="3"/>
      <c r="G1055" s="3"/>
      <c r="H1055" s="3"/>
      <c r="I1055" s="3"/>
      <c r="J1055" s="3"/>
      <c r="K1055" s="3"/>
      <c r="L1055" s="3"/>
      <c r="M1055" s="3"/>
      <c r="N1055" s="3"/>
      <c r="O1055" s="3"/>
      <c r="P1055" s="3"/>
      <c r="Q1055" s="3"/>
      <c r="R1055" s="3"/>
      <c r="S1055" s="120"/>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row>
    <row r="1056" spans="1:53" x14ac:dyDescent="0.3">
      <c r="A1056" s="3"/>
      <c r="B1056" s="3"/>
      <c r="C1056" s="3"/>
      <c r="D1056" s="3"/>
      <c r="E1056" s="3"/>
      <c r="F1056" s="3"/>
      <c r="G1056" s="3"/>
      <c r="H1056" s="3"/>
      <c r="I1056" s="3"/>
      <c r="J1056" s="3"/>
      <c r="K1056" s="3"/>
      <c r="L1056" s="3"/>
      <c r="M1056" s="3"/>
      <c r="N1056" s="3"/>
      <c r="O1056" s="3"/>
      <c r="P1056" s="3"/>
      <c r="Q1056" s="3"/>
      <c r="R1056" s="3"/>
      <c r="S1056" s="120"/>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row>
    <row r="1057" spans="1:53" x14ac:dyDescent="0.3">
      <c r="A1057" s="3"/>
      <c r="B1057" s="3"/>
      <c r="C1057" s="3"/>
      <c r="D1057" s="3"/>
      <c r="E1057" s="3"/>
      <c r="F1057" s="3"/>
      <c r="G1057" s="3"/>
      <c r="H1057" s="3"/>
      <c r="I1057" s="3"/>
      <c r="J1057" s="3"/>
      <c r="K1057" s="3"/>
      <c r="L1057" s="3"/>
      <c r="M1057" s="3"/>
      <c r="N1057" s="3"/>
      <c r="O1057" s="3"/>
      <c r="P1057" s="3"/>
      <c r="Q1057" s="3"/>
      <c r="R1057" s="3"/>
      <c r="S1057" s="120"/>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
      <c r="B1058" s="3"/>
      <c r="C1058" s="3"/>
      <c r="D1058" s="3"/>
      <c r="E1058" s="3"/>
      <c r="F1058" s="3"/>
      <c r="G1058" s="3"/>
      <c r="H1058" s="3"/>
      <c r="I1058" s="3"/>
      <c r="J1058" s="3"/>
      <c r="K1058" s="3"/>
      <c r="L1058" s="3"/>
      <c r="M1058" s="3"/>
      <c r="N1058" s="3"/>
      <c r="O1058" s="3"/>
      <c r="P1058" s="3"/>
      <c r="Q1058" s="3"/>
      <c r="R1058" s="3"/>
      <c r="S1058" s="120"/>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
      <c r="B1059" s="3"/>
      <c r="C1059" s="3"/>
      <c r="D1059" s="3"/>
      <c r="E1059" s="3"/>
      <c r="F1059" s="3"/>
      <c r="G1059" s="3"/>
      <c r="H1059" s="3"/>
      <c r="I1059" s="3"/>
      <c r="J1059" s="3"/>
      <c r="K1059" s="3"/>
      <c r="L1059" s="3"/>
      <c r="M1059" s="3"/>
      <c r="N1059" s="3"/>
      <c r="O1059" s="3"/>
      <c r="P1059" s="3"/>
      <c r="Q1059" s="3"/>
      <c r="R1059" s="3"/>
      <c r="S1059" s="120"/>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
      <c r="B1060" s="3"/>
      <c r="C1060" s="3"/>
      <c r="D1060" s="3"/>
      <c r="E1060" s="3"/>
      <c r="F1060" s="3"/>
      <c r="G1060" s="3"/>
      <c r="H1060" s="3"/>
      <c r="I1060" s="3"/>
      <c r="J1060" s="3"/>
      <c r="K1060" s="3"/>
      <c r="L1060" s="3"/>
      <c r="M1060" s="3"/>
      <c r="N1060" s="3"/>
      <c r="O1060" s="3"/>
      <c r="P1060" s="3"/>
      <c r="Q1060" s="3"/>
      <c r="R1060" s="3"/>
      <c r="S1060" s="120"/>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
      <c r="B1061" s="3"/>
      <c r="C1061" s="3"/>
      <c r="D1061" s="3"/>
      <c r="E1061" s="3"/>
      <c r="F1061" s="3"/>
      <c r="G1061" s="3"/>
      <c r="H1061" s="3"/>
      <c r="I1061" s="3"/>
      <c r="J1061" s="3"/>
      <c r="K1061" s="3"/>
      <c r="L1061" s="3"/>
      <c r="M1061" s="3"/>
      <c r="N1061" s="3"/>
      <c r="O1061" s="3"/>
      <c r="P1061" s="3"/>
      <c r="Q1061" s="3"/>
      <c r="R1061" s="3"/>
      <c r="S1061" s="120"/>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
      <c r="B1062" s="3"/>
      <c r="C1062" s="3"/>
      <c r="D1062" s="3"/>
      <c r="E1062" s="3"/>
      <c r="F1062" s="3"/>
      <c r="G1062" s="3"/>
      <c r="H1062" s="3"/>
      <c r="I1062" s="3"/>
      <c r="J1062" s="3"/>
      <c r="K1062" s="3"/>
      <c r="L1062" s="3"/>
      <c r="M1062" s="3"/>
      <c r="N1062" s="3"/>
      <c r="O1062" s="3"/>
      <c r="P1062" s="3"/>
      <c r="Q1062" s="3"/>
      <c r="R1062" s="3"/>
      <c r="S1062" s="120"/>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
      <c r="B1063" s="3"/>
      <c r="C1063" s="3"/>
      <c r="D1063" s="3"/>
      <c r="E1063" s="3"/>
      <c r="F1063" s="3"/>
      <c r="G1063" s="3"/>
      <c r="H1063" s="3"/>
      <c r="I1063" s="3"/>
      <c r="J1063" s="3"/>
      <c r="K1063" s="3"/>
      <c r="L1063" s="3"/>
      <c r="M1063" s="3"/>
      <c r="N1063" s="3"/>
      <c r="O1063" s="3"/>
      <c r="P1063" s="3"/>
      <c r="Q1063" s="3"/>
      <c r="R1063" s="3"/>
      <c r="S1063" s="120"/>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
      <c r="B1064" s="3"/>
      <c r="C1064" s="3"/>
      <c r="D1064" s="3"/>
      <c r="E1064" s="3"/>
      <c r="F1064" s="3"/>
      <c r="G1064" s="3"/>
      <c r="H1064" s="3"/>
      <c r="I1064" s="3"/>
      <c r="J1064" s="3"/>
      <c r="K1064" s="3"/>
      <c r="L1064" s="3"/>
      <c r="M1064" s="3"/>
      <c r="N1064" s="3"/>
      <c r="O1064" s="3"/>
      <c r="P1064" s="3"/>
      <c r="Q1064" s="3"/>
      <c r="R1064" s="3"/>
      <c r="S1064" s="120"/>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
      <c r="B1065" s="3"/>
      <c r="C1065" s="3"/>
      <c r="D1065" s="3"/>
      <c r="E1065" s="3"/>
      <c r="F1065" s="3"/>
      <c r="G1065" s="3"/>
      <c r="H1065" s="3"/>
      <c r="I1065" s="3"/>
      <c r="J1065" s="3"/>
      <c r="K1065" s="3"/>
      <c r="L1065" s="3"/>
      <c r="M1065" s="3"/>
      <c r="N1065" s="3"/>
      <c r="O1065" s="3"/>
      <c r="P1065" s="3"/>
      <c r="Q1065" s="3"/>
      <c r="R1065" s="3"/>
      <c r="S1065" s="120"/>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
      <c r="B1066" s="3"/>
      <c r="C1066" s="3"/>
      <c r="D1066" s="3"/>
      <c r="E1066" s="3"/>
      <c r="F1066" s="3"/>
      <c r="G1066" s="3"/>
      <c r="H1066" s="3"/>
      <c r="I1066" s="3"/>
      <c r="J1066" s="3"/>
      <c r="K1066" s="3"/>
      <c r="L1066" s="3"/>
      <c r="M1066" s="3"/>
      <c r="N1066" s="3"/>
      <c r="O1066" s="3"/>
      <c r="P1066" s="3"/>
      <c r="Q1066" s="3"/>
      <c r="R1066" s="3"/>
      <c r="S1066" s="120"/>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
      <c r="B1067" s="3"/>
      <c r="C1067" s="3"/>
      <c r="D1067" s="3"/>
      <c r="E1067" s="3"/>
      <c r="F1067" s="3"/>
      <c r="G1067" s="3"/>
      <c r="H1067" s="3"/>
      <c r="I1067" s="3"/>
      <c r="J1067" s="3"/>
      <c r="K1067" s="3"/>
      <c r="L1067" s="3"/>
      <c r="M1067" s="3"/>
      <c r="N1067" s="3"/>
      <c r="O1067" s="3"/>
      <c r="P1067" s="3"/>
      <c r="Q1067" s="3"/>
      <c r="R1067" s="3"/>
      <c r="S1067" s="120"/>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
      <c r="B1068" s="3"/>
      <c r="C1068" s="3"/>
      <c r="D1068" s="3"/>
      <c r="E1068" s="3"/>
      <c r="F1068" s="3"/>
      <c r="G1068" s="3"/>
      <c r="H1068" s="3"/>
      <c r="I1068" s="3"/>
      <c r="J1068" s="3"/>
      <c r="K1068" s="3"/>
      <c r="L1068" s="3"/>
      <c r="M1068" s="3"/>
      <c r="N1068" s="3"/>
      <c r="O1068" s="3"/>
      <c r="P1068" s="3"/>
      <c r="Q1068" s="3"/>
      <c r="R1068" s="3"/>
      <c r="S1068" s="120"/>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
      <c r="B1069" s="3"/>
      <c r="C1069" s="3"/>
      <c r="D1069" s="3"/>
      <c r="E1069" s="3"/>
      <c r="F1069" s="3"/>
      <c r="G1069" s="3"/>
      <c r="H1069" s="3"/>
      <c r="I1069" s="3"/>
      <c r="J1069" s="3"/>
      <c r="K1069" s="3"/>
      <c r="L1069" s="3"/>
      <c r="M1069" s="3"/>
      <c r="N1069" s="3"/>
      <c r="O1069" s="3"/>
      <c r="P1069" s="3"/>
      <c r="Q1069" s="3"/>
      <c r="R1069" s="3"/>
      <c r="S1069" s="120"/>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
      <c r="B1070" s="3"/>
      <c r="C1070" s="3"/>
      <c r="D1070" s="3"/>
      <c r="E1070" s="3"/>
      <c r="F1070" s="3"/>
      <c r="G1070" s="3"/>
      <c r="H1070" s="3"/>
      <c r="I1070" s="3"/>
      <c r="J1070" s="3"/>
      <c r="K1070" s="3"/>
      <c r="L1070" s="3"/>
      <c r="M1070" s="3"/>
      <c r="N1070" s="3"/>
      <c r="O1070" s="3"/>
      <c r="P1070" s="3"/>
      <c r="Q1070" s="3"/>
      <c r="R1070" s="3"/>
      <c r="S1070" s="120"/>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
      <c r="B1071" s="3"/>
      <c r="C1071" s="3"/>
      <c r="D1071" s="3"/>
      <c r="E1071" s="3"/>
      <c r="F1071" s="3"/>
      <c r="G1071" s="3"/>
      <c r="H1071" s="3"/>
      <c r="I1071" s="3"/>
      <c r="J1071" s="3"/>
      <c r="K1071" s="3"/>
      <c r="L1071" s="3"/>
      <c r="M1071" s="3"/>
      <c r="N1071" s="3"/>
      <c r="O1071" s="3"/>
      <c r="P1071" s="3"/>
      <c r="Q1071" s="3"/>
      <c r="R1071" s="3"/>
      <c r="S1071" s="120"/>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
      <c r="B1072" s="3"/>
      <c r="C1072" s="3"/>
      <c r="D1072" s="3"/>
      <c r="E1072" s="3"/>
      <c r="F1072" s="3"/>
      <c r="G1072" s="3"/>
      <c r="H1072" s="3"/>
      <c r="I1072" s="3"/>
      <c r="J1072" s="3"/>
      <c r="K1072" s="3"/>
      <c r="L1072" s="3"/>
      <c r="M1072" s="3"/>
      <c r="N1072" s="3"/>
      <c r="O1072" s="3"/>
      <c r="P1072" s="3"/>
      <c r="Q1072" s="3"/>
      <c r="R1072" s="3"/>
      <c r="S1072" s="120"/>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
      <c r="B1073" s="3"/>
      <c r="C1073" s="3"/>
      <c r="D1073" s="3"/>
      <c r="E1073" s="3"/>
      <c r="F1073" s="3"/>
      <c r="G1073" s="3"/>
      <c r="H1073" s="3"/>
      <c r="I1073" s="3"/>
      <c r="J1073" s="3"/>
      <c r="K1073" s="3"/>
      <c r="L1073" s="3"/>
      <c r="M1073" s="3"/>
      <c r="N1073" s="3"/>
      <c r="O1073" s="3"/>
      <c r="P1073" s="3"/>
      <c r="Q1073" s="3"/>
      <c r="R1073" s="3"/>
      <c r="S1073" s="120"/>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
      <c r="B1074" s="3"/>
      <c r="C1074" s="3"/>
      <c r="D1074" s="3"/>
      <c r="E1074" s="3"/>
      <c r="F1074" s="3"/>
      <c r="G1074" s="3"/>
      <c r="H1074" s="3"/>
      <c r="I1074" s="3"/>
      <c r="J1074" s="3"/>
      <c r="K1074" s="3"/>
      <c r="L1074" s="3"/>
      <c r="M1074" s="3"/>
      <c r="N1074" s="3"/>
      <c r="O1074" s="3"/>
      <c r="P1074" s="3"/>
      <c r="Q1074" s="3"/>
      <c r="R1074" s="3"/>
      <c r="S1074" s="120"/>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
      <c r="B1075" s="3"/>
      <c r="C1075" s="3"/>
      <c r="D1075" s="3"/>
      <c r="E1075" s="3"/>
      <c r="F1075" s="3"/>
      <c r="G1075" s="3"/>
      <c r="H1075" s="3"/>
      <c r="I1075" s="3"/>
      <c r="J1075" s="3"/>
      <c r="K1075" s="3"/>
      <c r="L1075" s="3"/>
      <c r="M1075" s="3"/>
      <c r="N1075" s="3"/>
      <c r="O1075" s="3"/>
      <c r="P1075" s="3"/>
      <c r="Q1075" s="3"/>
      <c r="R1075" s="3"/>
      <c r="S1075" s="120"/>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
      <c r="B1076" s="3"/>
      <c r="C1076" s="3"/>
      <c r="D1076" s="3"/>
      <c r="E1076" s="3"/>
      <c r="F1076" s="3"/>
      <c r="G1076" s="3"/>
      <c r="H1076" s="3"/>
      <c r="I1076" s="3"/>
      <c r="J1076" s="3"/>
      <c r="K1076" s="3"/>
      <c r="L1076" s="3"/>
      <c r="M1076" s="3"/>
      <c r="N1076" s="3"/>
      <c r="O1076" s="3"/>
      <c r="P1076" s="3"/>
      <c r="Q1076" s="3"/>
      <c r="R1076" s="3"/>
      <c r="S1076" s="120"/>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
      <c r="B1077" s="3"/>
      <c r="C1077" s="3"/>
      <c r="D1077" s="3"/>
      <c r="E1077" s="3"/>
      <c r="F1077" s="3"/>
      <c r="G1077" s="3"/>
      <c r="H1077" s="3"/>
      <c r="I1077" s="3"/>
      <c r="J1077" s="3"/>
      <c r="K1077" s="3"/>
      <c r="L1077" s="3"/>
      <c r="M1077" s="3"/>
      <c r="N1077" s="3"/>
      <c r="O1077" s="3"/>
      <c r="P1077" s="3"/>
      <c r="Q1077" s="3"/>
      <c r="R1077" s="3"/>
      <c r="S1077" s="120"/>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
      <c r="B1078" s="3"/>
      <c r="C1078" s="3"/>
      <c r="D1078" s="3"/>
      <c r="E1078" s="3"/>
      <c r="F1078" s="3"/>
      <c r="G1078" s="3"/>
      <c r="H1078" s="3"/>
      <c r="I1078" s="3"/>
      <c r="J1078" s="3"/>
      <c r="K1078" s="3"/>
      <c r="L1078" s="3"/>
      <c r="M1078" s="3"/>
      <c r="N1078" s="3"/>
      <c r="O1078" s="3"/>
      <c r="P1078" s="3"/>
      <c r="Q1078" s="3"/>
      <c r="R1078" s="3"/>
      <c r="S1078" s="120"/>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
      <c r="B1079" s="3"/>
      <c r="C1079" s="3"/>
      <c r="D1079" s="3"/>
      <c r="E1079" s="3"/>
      <c r="F1079" s="3"/>
      <c r="G1079" s="3"/>
      <c r="H1079" s="3"/>
      <c r="I1079" s="3"/>
      <c r="J1079" s="3"/>
      <c r="K1079" s="3"/>
      <c r="L1079" s="3"/>
      <c r="M1079" s="3"/>
      <c r="N1079" s="3"/>
      <c r="O1079" s="3"/>
      <c r="P1079" s="3"/>
      <c r="Q1079" s="3"/>
      <c r="R1079" s="3"/>
      <c r="S1079" s="120"/>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
      <c r="B1080" s="3"/>
      <c r="C1080" s="3"/>
      <c r="D1080" s="3"/>
      <c r="E1080" s="3"/>
      <c r="F1080" s="3"/>
      <c r="G1080" s="3"/>
      <c r="H1080" s="3"/>
      <c r="I1080" s="3"/>
      <c r="J1080" s="3"/>
      <c r="K1080" s="3"/>
      <c r="L1080" s="3"/>
      <c r="M1080" s="3"/>
      <c r="N1080" s="3"/>
      <c r="O1080" s="3"/>
      <c r="P1080" s="3"/>
      <c r="Q1080" s="3"/>
      <c r="R1080" s="3"/>
      <c r="S1080" s="120"/>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
      <c r="B1081" s="3"/>
      <c r="C1081" s="3"/>
      <c r="D1081" s="3"/>
      <c r="E1081" s="3"/>
      <c r="F1081" s="3"/>
      <c r="G1081" s="3"/>
      <c r="H1081" s="3"/>
      <c r="I1081" s="3"/>
      <c r="J1081" s="3"/>
      <c r="K1081" s="3"/>
      <c r="L1081" s="3"/>
      <c r="M1081" s="3"/>
      <c r="N1081" s="3"/>
      <c r="O1081" s="3"/>
      <c r="P1081" s="3"/>
      <c r="Q1081" s="3"/>
      <c r="R1081" s="3"/>
      <c r="S1081" s="120"/>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
      <c r="B1082" s="3"/>
      <c r="C1082" s="3"/>
      <c r="D1082" s="3"/>
      <c r="E1082" s="3"/>
      <c r="F1082" s="3"/>
      <c r="G1082" s="3"/>
      <c r="H1082" s="3"/>
      <c r="I1082" s="3"/>
      <c r="J1082" s="3"/>
      <c r="K1082" s="3"/>
      <c r="L1082" s="3"/>
      <c r="M1082" s="3"/>
      <c r="N1082" s="3"/>
      <c r="O1082" s="3"/>
      <c r="P1082" s="3"/>
      <c r="Q1082" s="3"/>
      <c r="R1082" s="3"/>
      <c r="S1082" s="120"/>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
      <c r="B1083" s="3"/>
      <c r="C1083" s="3"/>
      <c r="D1083" s="3"/>
      <c r="E1083" s="3"/>
      <c r="F1083" s="3"/>
      <c r="G1083" s="3"/>
      <c r="H1083" s="3"/>
      <c r="I1083" s="3"/>
      <c r="J1083" s="3"/>
      <c r="K1083" s="3"/>
      <c r="L1083" s="3"/>
      <c r="M1083" s="3"/>
      <c r="N1083" s="3"/>
      <c r="O1083" s="3"/>
      <c r="P1083" s="3"/>
      <c r="Q1083" s="3"/>
      <c r="R1083" s="3"/>
      <c r="S1083" s="120"/>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
      <c r="B1084" s="3"/>
      <c r="C1084" s="3"/>
      <c r="D1084" s="3"/>
      <c r="E1084" s="3"/>
      <c r="F1084" s="3"/>
      <c r="G1084" s="3"/>
      <c r="H1084" s="3"/>
      <c r="I1084" s="3"/>
      <c r="J1084" s="3"/>
      <c r="K1084" s="3"/>
      <c r="L1084" s="3"/>
      <c r="M1084" s="3"/>
      <c r="N1084" s="3"/>
      <c r="O1084" s="3"/>
      <c r="P1084" s="3"/>
      <c r="Q1084" s="3"/>
      <c r="R1084" s="3"/>
      <c r="S1084" s="120"/>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
      <c r="B1085" s="3"/>
      <c r="C1085" s="3"/>
      <c r="D1085" s="3"/>
      <c r="E1085" s="3"/>
      <c r="F1085" s="3"/>
      <c r="G1085" s="3"/>
      <c r="H1085" s="3"/>
      <c r="I1085" s="3"/>
      <c r="J1085" s="3"/>
      <c r="K1085" s="3"/>
      <c r="L1085" s="3"/>
      <c r="M1085" s="3"/>
      <c r="N1085" s="3"/>
      <c r="O1085" s="3"/>
      <c r="P1085" s="3"/>
      <c r="Q1085" s="3"/>
      <c r="R1085" s="3"/>
      <c r="S1085" s="120"/>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
      <c r="B1086" s="3"/>
      <c r="C1086" s="3"/>
      <c r="D1086" s="3"/>
      <c r="E1086" s="3"/>
      <c r="F1086" s="3"/>
      <c r="G1086" s="3"/>
      <c r="H1086" s="3"/>
      <c r="I1086" s="3"/>
      <c r="J1086" s="3"/>
      <c r="K1086" s="3"/>
      <c r="L1086" s="3"/>
      <c r="M1086" s="3"/>
      <c r="N1086" s="3"/>
      <c r="O1086" s="3"/>
      <c r="P1086" s="3"/>
      <c r="Q1086" s="3"/>
      <c r="R1086" s="3"/>
      <c r="S1086" s="120"/>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
      <c r="B1087" s="3"/>
      <c r="C1087" s="3"/>
      <c r="D1087" s="3"/>
      <c r="E1087" s="3"/>
      <c r="F1087" s="3"/>
      <c r="G1087" s="3"/>
      <c r="H1087" s="3"/>
      <c r="I1087" s="3"/>
      <c r="J1087" s="3"/>
      <c r="K1087" s="3"/>
      <c r="L1087" s="3"/>
      <c r="M1087" s="3"/>
      <c r="N1087" s="3"/>
      <c r="O1087" s="3"/>
      <c r="P1087" s="3"/>
      <c r="Q1087" s="3"/>
      <c r="R1087" s="3"/>
      <c r="S1087" s="120"/>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
      <c r="B1088" s="3"/>
      <c r="C1088" s="3"/>
      <c r="D1088" s="3"/>
      <c r="E1088" s="3"/>
      <c r="F1088" s="3"/>
      <c r="G1088" s="3"/>
      <c r="H1088" s="3"/>
      <c r="I1088" s="3"/>
      <c r="J1088" s="3"/>
      <c r="K1088" s="3"/>
      <c r="L1088" s="3"/>
      <c r="M1088" s="3"/>
      <c r="N1088" s="3"/>
      <c r="O1088" s="3"/>
      <c r="P1088" s="3"/>
      <c r="Q1088" s="3"/>
      <c r="R1088" s="3"/>
      <c r="S1088" s="120"/>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
      <c r="B1089" s="3"/>
      <c r="C1089" s="3"/>
      <c r="D1089" s="3"/>
      <c r="E1089" s="3"/>
      <c r="F1089" s="3"/>
      <c r="G1089" s="3"/>
      <c r="H1089" s="3"/>
      <c r="I1089" s="3"/>
      <c r="J1089" s="3"/>
      <c r="K1089" s="3"/>
      <c r="L1089" s="3"/>
      <c r="M1089" s="3"/>
      <c r="N1089" s="3"/>
      <c r="O1089" s="3"/>
      <c r="P1089" s="3"/>
      <c r="Q1089" s="3"/>
      <c r="R1089" s="3"/>
      <c r="S1089" s="120"/>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
      <c r="B1090" s="3"/>
      <c r="C1090" s="3"/>
      <c r="D1090" s="3"/>
      <c r="E1090" s="3"/>
      <c r="F1090" s="3"/>
      <c r="G1090" s="3"/>
      <c r="H1090" s="3"/>
      <c r="I1090" s="3"/>
      <c r="J1090" s="3"/>
      <c r="K1090" s="3"/>
      <c r="L1090" s="3"/>
      <c r="M1090" s="3"/>
      <c r="N1090" s="3"/>
      <c r="O1090" s="3"/>
      <c r="P1090" s="3"/>
      <c r="Q1090" s="3"/>
      <c r="R1090" s="3"/>
      <c r="S1090" s="120"/>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
      <c r="B1091" s="3"/>
      <c r="C1091" s="3"/>
      <c r="D1091" s="3"/>
      <c r="E1091" s="3"/>
      <c r="F1091" s="3"/>
      <c r="G1091" s="3"/>
      <c r="H1091" s="3"/>
      <c r="I1091" s="3"/>
      <c r="J1091" s="3"/>
      <c r="K1091" s="3"/>
      <c r="L1091" s="3"/>
      <c r="M1091" s="3"/>
      <c r="N1091" s="3"/>
      <c r="O1091" s="3"/>
      <c r="P1091" s="3"/>
      <c r="Q1091" s="3"/>
      <c r="R1091" s="3"/>
      <c r="S1091" s="120"/>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
      <c r="B1092" s="3"/>
      <c r="C1092" s="3"/>
      <c r="D1092" s="3"/>
      <c r="E1092" s="3"/>
      <c r="F1092" s="3"/>
      <c r="G1092" s="3"/>
      <c r="H1092" s="3"/>
      <c r="I1092" s="3"/>
      <c r="J1092" s="3"/>
      <c r="K1092" s="3"/>
      <c r="L1092" s="3"/>
      <c r="M1092" s="3"/>
      <c r="N1092" s="3"/>
      <c r="O1092" s="3"/>
      <c r="P1092" s="3"/>
      <c r="Q1092" s="3"/>
      <c r="R1092" s="3"/>
      <c r="S1092" s="120"/>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
      <c r="B1093" s="3"/>
      <c r="C1093" s="3"/>
      <c r="D1093" s="3"/>
      <c r="E1093" s="3"/>
      <c r="F1093" s="3"/>
      <c r="G1093" s="3"/>
      <c r="H1093" s="3"/>
      <c r="I1093" s="3"/>
      <c r="J1093" s="3"/>
      <c r="K1093" s="3"/>
      <c r="L1093" s="3"/>
      <c r="M1093" s="3"/>
      <c r="N1093" s="3"/>
      <c r="O1093" s="3"/>
      <c r="P1093" s="3"/>
      <c r="Q1093" s="3"/>
      <c r="R1093" s="3"/>
      <c r="S1093" s="120"/>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
      <c r="B1094" s="3"/>
      <c r="C1094" s="3"/>
      <c r="D1094" s="3"/>
      <c r="E1094" s="3"/>
      <c r="F1094" s="3"/>
      <c r="G1094" s="3"/>
      <c r="H1094" s="3"/>
      <c r="I1094" s="3"/>
      <c r="J1094" s="3"/>
      <c r="K1094" s="3"/>
      <c r="L1094" s="3"/>
      <c r="M1094" s="3"/>
      <c r="N1094" s="3"/>
      <c r="O1094" s="3"/>
      <c r="P1094" s="3"/>
      <c r="Q1094" s="3"/>
      <c r="R1094" s="3"/>
      <c r="S1094" s="120"/>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
      <c r="B1095" s="3"/>
      <c r="C1095" s="3"/>
      <c r="D1095" s="3"/>
      <c r="E1095" s="3"/>
      <c r="F1095" s="3"/>
      <c r="G1095" s="3"/>
      <c r="H1095" s="3"/>
      <c r="I1095" s="3"/>
      <c r="J1095" s="3"/>
      <c r="K1095" s="3"/>
      <c r="L1095" s="3"/>
      <c r="M1095" s="3"/>
      <c r="N1095" s="3"/>
      <c r="O1095" s="3"/>
      <c r="P1095" s="3"/>
      <c r="Q1095" s="3"/>
      <c r="R1095" s="3"/>
      <c r="S1095" s="120"/>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
      <c r="B1096" s="3"/>
      <c r="C1096" s="3"/>
      <c r="D1096" s="3"/>
      <c r="E1096" s="3"/>
      <c r="F1096" s="3"/>
      <c r="G1096" s="3"/>
      <c r="H1096" s="3"/>
      <c r="I1096" s="3"/>
      <c r="J1096" s="3"/>
      <c r="K1096" s="3"/>
      <c r="L1096" s="3"/>
      <c r="M1096" s="3"/>
      <c r="N1096" s="3"/>
      <c r="O1096" s="3"/>
      <c r="P1096" s="3"/>
      <c r="Q1096" s="3"/>
      <c r="R1096" s="3"/>
      <c r="S1096" s="120"/>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
      <c r="B1097" s="3"/>
      <c r="C1097" s="3"/>
      <c r="D1097" s="3"/>
      <c r="E1097" s="3"/>
      <c r="F1097" s="3"/>
      <c r="G1097" s="3"/>
      <c r="H1097" s="3"/>
      <c r="I1097" s="3"/>
      <c r="J1097" s="3"/>
      <c r="K1097" s="3"/>
      <c r="L1097" s="3"/>
      <c r="M1097" s="3"/>
      <c r="N1097" s="3"/>
      <c r="O1097" s="3"/>
      <c r="P1097" s="3"/>
      <c r="Q1097" s="3"/>
      <c r="R1097" s="3"/>
      <c r="S1097" s="120"/>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
      <c r="B1098" s="3"/>
      <c r="C1098" s="3"/>
      <c r="D1098" s="3"/>
      <c r="E1098" s="3"/>
      <c r="F1098" s="3"/>
      <c r="G1098" s="3"/>
      <c r="H1098" s="3"/>
      <c r="I1098" s="3"/>
      <c r="J1098" s="3"/>
      <c r="K1098" s="3"/>
      <c r="L1098" s="3"/>
      <c r="M1098" s="3"/>
      <c r="N1098" s="3"/>
      <c r="O1098" s="3"/>
      <c r="P1098" s="3"/>
      <c r="Q1098" s="3"/>
      <c r="R1098" s="3"/>
      <c r="S1098" s="120"/>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
      <c r="B1099" s="3"/>
      <c r="C1099" s="3"/>
      <c r="D1099" s="3"/>
      <c r="E1099" s="3"/>
      <c r="F1099" s="3"/>
      <c r="G1099" s="3"/>
      <c r="H1099" s="3"/>
      <c r="I1099" s="3"/>
      <c r="J1099" s="3"/>
      <c r="K1099" s="3"/>
      <c r="L1099" s="3"/>
      <c r="M1099" s="3"/>
      <c r="N1099" s="3"/>
      <c r="O1099" s="3"/>
      <c r="P1099" s="3"/>
      <c r="Q1099" s="3"/>
      <c r="R1099" s="3"/>
      <c r="S1099" s="120"/>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
      <c r="B1100" s="3"/>
      <c r="C1100" s="3"/>
      <c r="D1100" s="3"/>
      <c r="E1100" s="3"/>
      <c r="F1100" s="3"/>
      <c r="G1100" s="3"/>
      <c r="H1100" s="3"/>
      <c r="I1100" s="3"/>
      <c r="J1100" s="3"/>
      <c r="K1100" s="3"/>
      <c r="L1100" s="3"/>
      <c r="M1100" s="3"/>
      <c r="N1100" s="3"/>
      <c r="O1100" s="3"/>
      <c r="P1100" s="3"/>
      <c r="Q1100" s="3"/>
      <c r="R1100" s="3"/>
      <c r="S1100" s="120"/>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
      <c r="B1101" s="3"/>
      <c r="C1101" s="3"/>
      <c r="D1101" s="3"/>
      <c r="E1101" s="3"/>
      <c r="F1101" s="3"/>
      <c r="G1101" s="3"/>
      <c r="H1101" s="3"/>
      <c r="I1101" s="3"/>
      <c r="J1101" s="3"/>
      <c r="K1101" s="3"/>
      <c r="L1101" s="3"/>
      <c r="M1101" s="3"/>
      <c r="N1101" s="3"/>
      <c r="O1101" s="3"/>
      <c r="P1101" s="3"/>
      <c r="Q1101" s="3"/>
      <c r="R1101" s="3"/>
      <c r="S1101" s="120"/>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
      <c r="B1102" s="3"/>
      <c r="C1102" s="3"/>
      <c r="D1102" s="3"/>
      <c r="E1102" s="3"/>
      <c r="F1102" s="3"/>
      <c r="G1102" s="3"/>
      <c r="H1102" s="3"/>
      <c r="I1102" s="3"/>
      <c r="J1102" s="3"/>
      <c r="K1102" s="3"/>
      <c r="L1102" s="3"/>
      <c r="M1102" s="3"/>
      <c r="N1102" s="3"/>
      <c r="O1102" s="3"/>
      <c r="P1102" s="3"/>
      <c r="Q1102" s="3"/>
      <c r="R1102" s="3"/>
      <c r="S1102" s="120"/>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
      <c r="B1103" s="3"/>
      <c r="C1103" s="3"/>
      <c r="D1103" s="3"/>
      <c r="E1103" s="3"/>
      <c r="F1103" s="3"/>
      <c r="G1103" s="3"/>
      <c r="H1103" s="3"/>
      <c r="I1103" s="3"/>
      <c r="J1103" s="3"/>
      <c r="K1103" s="3"/>
      <c r="L1103" s="3"/>
      <c r="M1103" s="3"/>
      <c r="N1103" s="3"/>
      <c r="O1103" s="3"/>
      <c r="P1103" s="3"/>
      <c r="Q1103" s="3"/>
      <c r="R1103" s="3"/>
      <c r="S1103" s="120"/>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
      <c r="B1104" s="3"/>
      <c r="C1104" s="3"/>
      <c r="D1104" s="3"/>
      <c r="E1104" s="3"/>
      <c r="F1104" s="3"/>
      <c r="G1104" s="3"/>
      <c r="H1104" s="3"/>
      <c r="I1104" s="3"/>
      <c r="J1104" s="3"/>
      <c r="K1104" s="3"/>
      <c r="L1104" s="3"/>
      <c r="M1104" s="3"/>
      <c r="N1104" s="3"/>
      <c r="O1104" s="3"/>
      <c r="P1104" s="3"/>
      <c r="Q1104" s="3"/>
      <c r="R1104" s="3"/>
      <c r="S1104" s="120"/>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
      <c r="B1105" s="3"/>
      <c r="C1105" s="3"/>
      <c r="D1105" s="3"/>
      <c r="E1105" s="3"/>
      <c r="F1105" s="3"/>
      <c r="G1105" s="3"/>
      <c r="H1105" s="3"/>
      <c r="I1105" s="3"/>
      <c r="J1105" s="3"/>
      <c r="K1105" s="3"/>
      <c r="L1105" s="3"/>
      <c r="M1105" s="3"/>
      <c r="N1105" s="3"/>
      <c r="O1105" s="3"/>
      <c r="P1105" s="3"/>
      <c r="Q1105" s="3"/>
      <c r="R1105" s="3"/>
      <c r="S1105" s="120"/>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row>
    <row r="1106" spans="1:53" x14ac:dyDescent="0.3">
      <c r="A1106" s="3"/>
      <c r="B1106" s="3"/>
      <c r="C1106" s="3"/>
      <c r="D1106" s="3"/>
      <c r="E1106" s="3"/>
      <c r="F1106" s="3"/>
      <c r="G1106" s="3"/>
      <c r="H1106" s="3"/>
      <c r="I1106" s="3"/>
      <c r="J1106" s="3"/>
      <c r="K1106" s="3"/>
      <c r="L1106" s="3"/>
      <c r="M1106" s="3"/>
      <c r="N1106" s="3"/>
      <c r="O1106" s="3"/>
      <c r="P1106" s="3"/>
      <c r="Q1106" s="3"/>
      <c r="R1106" s="3"/>
      <c r="S1106" s="120"/>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row>
    <row r="1107" spans="1:53" x14ac:dyDescent="0.3">
      <c r="A1107" s="3"/>
      <c r="B1107" s="3"/>
      <c r="C1107" s="3"/>
      <c r="D1107" s="3"/>
      <c r="E1107" s="3"/>
      <c r="F1107" s="3"/>
      <c r="G1107" s="3"/>
      <c r="H1107" s="3"/>
      <c r="I1107" s="3"/>
      <c r="J1107" s="3"/>
      <c r="K1107" s="3"/>
      <c r="L1107" s="3"/>
      <c r="M1107" s="3"/>
      <c r="N1107" s="3"/>
      <c r="O1107" s="3"/>
      <c r="P1107" s="3"/>
      <c r="Q1107" s="3"/>
      <c r="R1107" s="3"/>
      <c r="S1107" s="120"/>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row>
    <row r="1108" spans="1:53" x14ac:dyDescent="0.3">
      <c r="A1108" s="3"/>
      <c r="B1108" s="3"/>
      <c r="C1108" s="3"/>
      <c r="D1108" s="3"/>
      <c r="E1108" s="3"/>
      <c r="F1108" s="3"/>
      <c r="G1108" s="3"/>
      <c r="H1108" s="3"/>
      <c r="I1108" s="3"/>
      <c r="J1108" s="3"/>
      <c r="K1108" s="3"/>
      <c r="L1108" s="3"/>
      <c r="M1108" s="3"/>
      <c r="N1108" s="3"/>
      <c r="O1108" s="3"/>
      <c r="P1108" s="3"/>
      <c r="Q1108" s="3"/>
      <c r="R1108" s="3"/>
      <c r="S1108" s="120"/>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row>
    <row r="1109" spans="1:53" x14ac:dyDescent="0.3">
      <c r="A1109" s="3"/>
      <c r="B1109" s="3"/>
      <c r="C1109" s="3"/>
      <c r="D1109" s="3"/>
      <c r="E1109" s="3"/>
      <c r="F1109" s="3"/>
      <c r="G1109" s="3"/>
      <c r="H1109" s="3"/>
      <c r="I1109" s="3"/>
      <c r="J1109" s="3"/>
      <c r="K1109" s="3"/>
      <c r="L1109" s="3"/>
      <c r="M1109" s="3"/>
      <c r="N1109" s="3"/>
      <c r="O1109" s="3"/>
      <c r="P1109" s="3"/>
      <c r="Q1109" s="3"/>
      <c r="R1109" s="3"/>
      <c r="S1109" s="120"/>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row>
    <row r="1110" spans="1:53" x14ac:dyDescent="0.3">
      <c r="A1110" s="3"/>
      <c r="B1110" s="3"/>
      <c r="C1110" s="3"/>
      <c r="D1110" s="3"/>
      <c r="E1110" s="3"/>
      <c r="F1110" s="3"/>
      <c r="G1110" s="3"/>
      <c r="H1110" s="3"/>
      <c r="I1110" s="3"/>
      <c r="J1110" s="3"/>
      <c r="K1110" s="3"/>
      <c r="L1110" s="3"/>
      <c r="M1110" s="3"/>
      <c r="N1110" s="3"/>
      <c r="O1110" s="3"/>
      <c r="P1110" s="3"/>
      <c r="Q1110" s="3"/>
      <c r="R1110" s="3"/>
      <c r="S1110" s="120"/>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row>
    <row r="1111" spans="1:53" x14ac:dyDescent="0.3">
      <c r="A1111" s="3"/>
      <c r="B1111" s="3"/>
      <c r="C1111" s="3"/>
      <c r="D1111" s="3"/>
      <c r="E1111" s="3"/>
      <c r="F1111" s="3"/>
      <c r="G1111" s="3"/>
      <c r="H1111" s="3"/>
      <c r="I1111" s="3"/>
      <c r="J1111" s="3"/>
      <c r="K1111" s="3"/>
      <c r="L1111" s="3"/>
      <c r="M1111" s="3"/>
      <c r="N1111" s="3"/>
      <c r="O1111" s="3"/>
      <c r="P1111" s="3"/>
      <c r="Q1111" s="3"/>
      <c r="R1111" s="3"/>
      <c r="S1111" s="120"/>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row>
    <row r="1112" spans="1:53" x14ac:dyDescent="0.3">
      <c r="A1112" s="3"/>
      <c r="B1112" s="3"/>
      <c r="C1112" s="3"/>
      <c r="D1112" s="3"/>
      <c r="E1112" s="3"/>
      <c r="F1112" s="3"/>
      <c r="G1112" s="3"/>
      <c r="H1112" s="3"/>
      <c r="I1112" s="3"/>
      <c r="J1112" s="3"/>
      <c r="K1112" s="3"/>
      <c r="L1112" s="3"/>
      <c r="M1112" s="3"/>
      <c r="N1112" s="3"/>
      <c r="O1112" s="3"/>
      <c r="P1112" s="3"/>
      <c r="Q1112" s="3"/>
      <c r="R1112" s="3"/>
      <c r="S1112" s="120"/>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row>
    <row r="1113" spans="1:53" x14ac:dyDescent="0.3">
      <c r="A1113" s="3"/>
      <c r="B1113" s="3"/>
      <c r="C1113" s="3"/>
      <c r="D1113" s="3"/>
      <c r="E1113" s="3"/>
      <c r="F1113" s="3"/>
      <c r="G1113" s="3"/>
      <c r="H1113" s="3"/>
      <c r="I1113" s="3"/>
      <c r="J1113" s="3"/>
      <c r="K1113" s="3"/>
      <c r="L1113" s="3"/>
      <c r="M1113" s="3"/>
      <c r="N1113" s="3"/>
      <c r="O1113" s="3"/>
      <c r="P1113" s="3"/>
      <c r="Q1113" s="3"/>
      <c r="R1113" s="3"/>
      <c r="S1113" s="120"/>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row>
    <row r="1114" spans="1:53" x14ac:dyDescent="0.3">
      <c r="A1114" s="3"/>
      <c r="B1114" s="3"/>
      <c r="C1114" s="3"/>
      <c r="D1114" s="3"/>
      <c r="E1114" s="3"/>
      <c r="F1114" s="3"/>
      <c r="G1114" s="3"/>
      <c r="H1114" s="3"/>
      <c r="I1114" s="3"/>
      <c r="J1114" s="3"/>
      <c r="K1114" s="3"/>
      <c r="L1114" s="3"/>
      <c r="M1114" s="3"/>
      <c r="N1114" s="3"/>
      <c r="O1114" s="3"/>
      <c r="P1114" s="3"/>
      <c r="Q1114" s="3"/>
      <c r="R1114" s="3"/>
      <c r="S1114" s="120"/>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row>
    <row r="1115" spans="1:53" x14ac:dyDescent="0.3">
      <c r="A1115" s="3"/>
      <c r="B1115" s="3"/>
      <c r="C1115" s="3"/>
      <c r="D1115" s="3"/>
      <c r="E1115" s="3"/>
      <c r="F1115" s="3"/>
      <c r="G1115" s="3"/>
      <c r="H1115" s="3"/>
      <c r="I1115" s="3"/>
      <c r="J1115" s="3"/>
      <c r="K1115" s="3"/>
      <c r="L1115" s="3"/>
      <c r="M1115" s="3"/>
      <c r="N1115" s="3"/>
      <c r="O1115" s="3"/>
      <c r="P1115" s="3"/>
      <c r="Q1115" s="3"/>
      <c r="R1115" s="3"/>
      <c r="S1115" s="120"/>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row>
    <row r="1116" spans="1:53" x14ac:dyDescent="0.3">
      <c r="A1116" s="3"/>
      <c r="B1116" s="3"/>
      <c r="C1116" s="3"/>
      <c r="D1116" s="3"/>
      <c r="E1116" s="3"/>
      <c r="F1116" s="3"/>
      <c r="G1116" s="3"/>
      <c r="H1116" s="3"/>
      <c r="I1116" s="3"/>
      <c r="J1116" s="3"/>
      <c r="K1116" s="3"/>
      <c r="L1116" s="3"/>
      <c r="M1116" s="3"/>
      <c r="N1116" s="3"/>
      <c r="O1116" s="3"/>
      <c r="P1116" s="3"/>
      <c r="Q1116" s="3"/>
      <c r="R1116" s="3"/>
      <c r="S1116" s="120"/>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row>
    <row r="1117" spans="1:53" x14ac:dyDescent="0.3">
      <c r="A1117" s="3"/>
      <c r="B1117" s="3"/>
      <c r="C1117" s="3"/>
      <c r="D1117" s="3"/>
      <c r="E1117" s="3"/>
      <c r="F1117" s="3"/>
      <c r="G1117" s="3"/>
      <c r="H1117" s="3"/>
      <c r="I1117" s="3"/>
      <c r="J1117" s="3"/>
      <c r="K1117" s="3"/>
      <c r="L1117" s="3"/>
      <c r="M1117" s="3"/>
      <c r="N1117" s="3"/>
      <c r="O1117" s="3"/>
      <c r="P1117" s="3"/>
      <c r="Q1117" s="3"/>
      <c r="R1117" s="3"/>
      <c r="S1117" s="120"/>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row>
    <row r="1118" spans="1:53" x14ac:dyDescent="0.3">
      <c r="A1118" s="3"/>
      <c r="B1118" s="3"/>
      <c r="C1118" s="3"/>
      <c r="D1118" s="3"/>
      <c r="E1118" s="3"/>
      <c r="F1118" s="3"/>
      <c r="G1118" s="3"/>
      <c r="H1118" s="3"/>
      <c r="I1118" s="3"/>
      <c r="J1118" s="3"/>
      <c r="K1118" s="3"/>
      <c r="L1118" s="3"/>
      <c r="M1118" s="3"/>
      <c r="N1118" s="3"/>
      <c r="O1118" s="3"/>
      <c r="P1118" s="3"/>
      <c r="Q1118" s="3"/>
      <c r="R1118" s="3"/>
      <c r="S1118" s="120"/>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row>
    <row r="1119" spans="1:53" x14ac:dyDescent="0.3">
      <c r="A1119" s="3"/>
      <c r="B1119" s="3"/>
      <c r="C1119" s="3"/>
      <c r="D1119" s="3"/>
      <c r="E1119" s="3"/>
      <c r="F1119" s="3"/>
      <c r="G1119" s="3"/>
      <c r="H1119" s="3"/>
      <c r="I1119" s="3"/>
      <c r="J1119" s="3"/>
      <c r="K1119" s="3"/>
      <c r="L1119" s="3"/>
      <c r="M1119" s="3"/>
      <c r="N1119" s="3"/>
      <c r="O1119" s="3"/>
      <c r="P1119" s="3"/>
      <c r="Q1119" s="3"/>
      <c r="R1119" s="3"/>
      <c r="S1119" s="120"/>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row>
    <row r="1120" spans="1:53" x14ac:dyDescent="0.3">
      <c r="A1120" s="3"/>
      <c r="B1120" s="3"/>
      <c r="C1120" s="3"/>
      <c r="D1120" s="3"/>
      <c r="E1120" s="3"/>
      <c r="F1120" s="3"/>
      <c r="G1120" s="3"/>
      <c r="H1120" s="3"/>
      <c r="I1120" s="3"/>
      <c r="J1120" s="3"/>
      <c r="K1120" s="3"/>
      <c r="L1120" s="3"/>
      <c r="M1120" s="3"/>
      <c r="N1120" s="3"/>
      <c r="O1120" s="3"/>
      <c r="P1120" s="3"/>
      <c r="Q1120" s="3"/>
      <c r="R1120" s="3"/>
      <c r="S1120" s="120"/>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row>
    <row r="1121" spans="1:53" x14ac:dyDescent="0.3">
      <c r="A1121" s="3"/>
      <c r="B1121" s="3"/>
      <c r="C1121" s="3"/>
      <c r="D1121" s="3"/>
      <c r="E1121" s="3"/>
      <c r="F1121" s="3"/>
      <c r="G1121" s="3"/>
      <c r="H1121" s="3"/>
      <c r="I1121" s="3"/>
      <c r="J1121" s="3"/>
      <c r="K1121" s="3"/>
      <c r="L1121" s="3"/>
      <c r="M1121" s="3"/>
      <c r="N1121" s="3"/>
      <c r="O1121" s="3"/>
      <c r="P1121" s="3"/>
      <c r="Q1121" s="3"/>
      <c r="R1121" s="3"/>
      <c r="S1121" s="120"/>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row>
    <row r="1122" spans="1:53" x14ac:dyDescent="0.3">
      <c r="A1122" s="3"/>
      <c r="B1122" s="3"/>
      <c r="C1122" s="3"/>
      <c r="D1122" s="3"/>
      <c r="E1122" s="3"/>
      <c r="F1122" s="3"/>
      <c r="G1122" s="3"/>
      <c r="H1122" s="3"/>
      <c r="I1122" s="3"/>
      <c r="J1122" s="3"/>
      <c r="K1122" s="3"/>
      <c r="L1122" s="3"/>
      <c r="M1122" s="3"/>
      <c r="N1122" s="3"/>
      <c r="O1122" s="3"/>
      <c r="P1122" s="3"/>
      <c r="Q1122" s="3"/>
      <c r="R1122" s="3"/>
      <c r="S1122" s="120"/>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row>
    <row r="1123" spans="1:53" x14ac:dyDescent="0.3">
      <c r="A1123" s="3"/>
      <c r="B1123" s="3"/>
      <c r="C1123" s="3"/>
      <c r="D1123" s="3"/>
      <c r="E1123" s="3"/>
      <c r="F1123" s="3"/>
      <c r="G1123" s="3"/>
      <c r="H1123" s="3"/>
      <c r="I1123" s="3"/>
      <c r="J1123" s="3"/>
      <c r="K1123" s="3"/>
      <c r="L1123" s="3"/>
      <c r="M1123" s="3"/>
      <c r="N1123" s="3"/>
      <c r="O1123" s="3"/>
      <c r="P1123" s="3"/>
      <c r="Q1123" s="3"/>
      <c r="R1123" s="3"/>
      <c r="S1123" s="120"/>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row>
    <row r="1124" spans="1:53" x14ac:dyDescent="0.3">
      <c r="A1124" s="3"/>
      <c r="B1124" s="3"/>
      <c r="C1124" s="3"/>
      <c r="D1124" s="3"/>
      <c r="E1124" s="3"/>
      <c r="F1124" s="3"/>
      <c r="G1124" s="3"/>
      <c r="H1124" s="3"/>
      <c r="I1124" s="3"/>
      <c r="J1124" s="3"/>
      <c r="K1124" s="3"/>
      <c r="L1124" s="3"/>
      <c r="M1124" s="3"/>
      <c r="N1124" s="3"/>
      <c r="O1124" s="3"/>
      <c r="P1124" s="3"/>
      <c r="Q1124" s="3"/>
      <c r="R1124" s="3"/>
      <c r="S1124" s="120"/>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row>
    <row r="1125" spans="1:53" x14ac:dyDescent="0.3">
      <c r="A1125" s="3"/>
      <c r="B1125" s="3"/>
      <c r="C1125" s="3"/>
      <c r="D1125" s="3"/>
      <c r="E1125" s="3"/>
      <c r="F1125" s="3"/>
      <c r="G1125" s="3"/>
      <c r="H1125" s="3"/>
      <c r="I1125" s="3"/>
      <c r="J1125" s="3"/>
      <c r="K1125" s="3"/>
      <c r="L1125" s="3"/>
      <c r="M1125" s="3"/>
      <c r="N1125" s="3"/>
      <c r="O1125" s="3"/>
      <c r="P1125" s="3"/>
      <c r="Q1125" s="3"/>
      <c r="R1125" s="3"/>
      <c r="S1125" s="120"/>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row>
    <row r="1126" spans="1:53" x14ac:dyDescent="0.3">
      <c r="A1126" s="3"/>
      <c r="B1126" s="3"/>
      <c r="C1126" s="3"/>
      <c r="D1126" s="3"/>
      <c r="E1126" s="3"/>
      <c r="F1126" s="3"/>
      <c r="G1126" s="3"/>
      <c r="H1126" s="3"/>
      <c r="I1126" s="3"/>
      <c r="J1126" s="3"/>
      <c r="K1126" s="3"/>
      <c r="L1126" s="3"/>
      <c r="M1126" s="3"/>
      <c r="N1126" s="3"/>
      <c r="O1126" s="3"/>
      <c r="P1126" s="3"/>
      <c r="Q1126" s="3"/>
      <c r="R1126" s="3"/>
      <c r="S1126" s="120"/>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row>
    <row r="1127" spans="1:53" x14ac:dyDescent="0.3">
      <c r="A1127" s="3"/>
      <c r="B1127" s="3"/>
      <c r="C1127" s="3"/>
      <c r="D1127" s="3"/>
      <c r="E1127" s="3"/>
      <c r="F1127" s="3"/>
      <c r="G1127" s="3"/>
      <c r="H1127" s="3"/>
      <c r="I1127" s="3"/>
      <c r="J1127" s="3"/>
      <c r="K1127" s="3"/>
      <c r="L1127" s="3"/>
      <c r="M1127" s="3"/>
      <c r="N1127" s="3"/>
      <c r="O1127" s="3"/>
      <c r="P1127" s="3"/>
      <c r="Q1127" s="3"/>
      <c r="R1127" s="3"/>
      <c r="S1127" s="120"/>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row>
    <row r="1128" spans="1:53" x14ac:dyDescent="0.3">
      <c r="A1128" s="3"/>
      <c r="B1128" s="3"/>
      <c r="C1128" s="3"/>
      <c r="D1128" s="3"/>
      <c r="E1128" s="3"/>
      <c r="F1128" s="3"/>
      <c r="G1128" s="3"/>
      <c r="H1128" s="3"/>
      <c r="I1128" s="3"/>
      <c r="J1128" s="3"/>
      <c r="K1128" s="3"/>
      <c r="L1128" s="3"/>
      <c r="M1128" s="3"/>
      <c r="N1128" s="3"/>
      <c r="O1128" s="3"/>
      <c r="P1128" s="3"/>
      <c r="Q1128" s="3"/>
      <c r="R1128" s="3"/>
      <c r="S1128" s="120"/>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row>
    <row r="1129" spans="1:53" x14ac:dyDescent="0.3">
      <c r="A1129" s="3"/>
      <c r="B1129" s="3"/>
      <c r="C1129" s="3"/>
      <c r="D1129" s="3"/>
      <c r="E1129" s="3"/>
      <c r="F1129" s="3"/>
      <c r="G1129" s="3"/>
      <c r="H1129" s="3"/>
      <c r="I1129" s="3"/>
      <c r="J1129" s="3"/>
      <c r="K1129" s="3"/>
      <c r="L1129" s="3"/>
      <c r="M1129" s="3"/>
      <c r="N1129" s="3"/>
      <c r="O1129" s="3"/>
      <c r="P1129" s="3"/>
      <c r="Q1129" s="3"/>
      <c r="R1129" s="3"/>
      <c r="S1129" s="120"/>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row>
    <row r="1130" spans="1:53" x14ac:dyDescent="0.3">
      <c r="A1130" s="3"/>
      <c r="B1130" s="3"/>
      <c r="C1130" s="3"/>
      <c r="D1130" s="3"/>
      <c r="E1130" s="3"/>
      <c r="F1130" s="3"/>
      <c r="G1130" s="3"/>
      <c r="H1130" s="3"/>
      <c r="I1130" s="3"/>
      <c r="J1130" s="3"/>
      <c r="K1130" s="3"/>
      <c r="L1130" s="3"/>
      <c r="M1130" s="3"/>
      <c r="N1130" s="3"/>
      <c r="O1130" s="3"/>
      <c r="P1130" s="3"/>
      <c r="Q1130" s="3"/>
      <c r="R1130" s="3"/>
      <c r="S1130" s="120"/>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row>
    <row r="1131" spans="1:53" x14ac:dyDescent="0.3">
      <c r="A1131" s="3"/>
      <c r="B1131" s="3"/>
      <c r="C1131" s="3"/>
      <c r="D1131" s="3"/>
      <c r="E1131" s="3"/>
      <c r="F1131" s="3"/>
      <c r="G1131" s="3"/>
      <c r="H1131" s="3"/>
      <c r="I1131" s="3"/>
      <c r="J1131" s="3"/>
      <c r="K1131" s="3"/>
      <c r="L1131" s="3"/>
      <c r="M1131" s="3"/>
      <c r="N1131" s="3"/>
      <c r="O1131" s="3"/>
      <c r="P1131" s="3"/>
      <c r="Q1131" s="3"/>
      <c r="R1131" s="3"/>
      <c r="S1131" s="120"/>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row>
    <row r="1132" spans="1:53" x14ac:dyDescent="0.3">
      <c r="A1132" s="3"/>
      <c r="B1132" s="3"/>
      <c r="C1132" s="3"/>
      <c r="D1132" s="3"/>
      <c r="E1132" s="3"/>
      <c r="F1132" s="3"/>
      <c r="G1132" s="3"/>
      <c r="H1132" s="3"/>
      <c r="I1132" s="3"/>
      <c r="J1132" s="3"/>
      <c r="K1132" s="3"/>
      <c r="L1132" s="3"/>
      <c r="M1132" s="3"/>
      <c r="N1132" s="3"/>
      <c r="O1132" s="3"/>
      <c r="P1132" s="3"/>
      <c r="Q1132" s="3"/>
      <c r="R1132" s="3"/>
      <c r="S1132" s="120"/>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row>
    <row r="1133" spans="1:53" x14ac:dyDescent="0.3">
      <c r="A1133" s="3"/>
      <c r="B1133" s="3"/>
      <c r="C1133" s="3"/>
      <c r="D1133" s="3"/>
      <c r="E1133" s="3"/>
      <c r="F1133" s="3"/>
      <c r="G1133" s="3"/>
      <c r="H1133" s="3"/>
      <c r="I1133" s="3"/>
      <c r="J1133" s="3"/>
      <c r="K1133" s="3"/>
      <c r="L1133" s="3"/>
      <c r="M1133" s="3"/>
      <c r="N1133" s="3"/>
      <c r="O1133" s="3"/>
      <c r="P1133" s="3"/>
      <c r="Q1133" s="3"/>
      <c r="R1133" s="3"/>
      <c r="S1133" s="120"/>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
      <c r="B1134" s="3"/>
      <c r="C1134" s="3"/>
      <c r="D1134" s="3"/>
      <c r="E1134" s="3"/>
      <c r="F1134" s="3"/>
      <c r="G1134" s="3"/>
      <c r="H1134" s="3"/>
      <c r="I1134" s="3"/>
      <c r="J1134" s="3"/>
      <c r="K1134" s="3"/>
      <c r="L1134" s="3"/>
      <c r="M1134" s="3"/>
      <c r="N1134" s="3"/>
      <c r="O1134" s="3"/>
      <c r="P1134" s="3"/>
      <c r="Q1134" s="3"/>
      <c r="R1134" s="3"/>
      <c r="S1134" s="120"/>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
      <c r="B1135" s="3"/>
      <c r="C1135" s="3"/>
      <c r="D1135" s="3"/>
      <c r="E1135" s="3"/>
      <c r="F1135" s="3"/>
      <c r="G1135" s="3"/>
      <c r="H1135" s="3"/>
      <c r="I1135" s="3"/>
      <c r="J1135" s="3"/>
      <c r="K1135" s="3"/>
      <c r="L1135" s="3"/>
      <c r="M1135" s="3"/>
      <c r="N1135" s="3"/>
      <c r="O1135" s="3"/>
      <c r="P1135" s="3"/>
      <c r="Q1135" s="3"/>
      <c r="R1135" s="3"/>
      <c r="S1135" s="120"/>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
      <c r="B1136" s="3"/>
      <c r="C1136" s="3"/>
      <c r="D1136" s="3"/>
      <c r="E1136" s="3"/>
      <c r="F1136" s="3"/>
      <c r="G1136" s="3"/>
      <c r="H1136" s="3"/>
      <c r="I1136" s="3"/>
      <c r="J1136" s="3"/>
      <c r="K1136" s="3"/>
      <c r="L1136" s="3"/>
      <c r="M1136" s="3"/>
      <c r="N1136" s="3"/>
      <c r="O1136" s="3"/>
      <c r="P1136" s="3"/>
      <c r="Q1136" s="3"/>
      <c r="R1136" s="3"/>
      <c r="S1136" s="120"/>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
      <c r="B1137" s="3"/>
      <c r="C1137" s="3"/>
      <c r="D1137" s="3"/>
      <c r="E1137" s="3"/>
      <c r="F1137" s="3"/>
      <c r="G1137" s="3"/>
      <c r="H1137" s="3"/>
      <c r="I1137" s="3"/>
      <c r="J1137" s="3"/>
      <c r="K1137" s="3"/>
      <c r="L1137" s="3"/>
      <c r="M1137" s="3"/>
      <c r="N1137" s="3"/>
      <c r="O1137" s="3"/>
      <c r="P1137" s="3"/>
      <c r="Q1137" s="3"/>
      <c r="R1137" s="3"/>
      <c r="S1137" s="120"/>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
      <c r="B1138" s="3"/>
      <c r="C1138" s="3"/>
      <c r="D1138" s="3"/>
      <c r="E1138" s="3"/>
      <c r="F1138" s="3"/>
      <c r="G1138" s="3"/>
      <c r="H1138" s="3"/>
      <c r="I1138" s="3"/>
      <c r="J1138" s="3"/>
      <c r="K1138" s="3"/>
      <c r="L1138" s="3"/>
      <c r="M1138" s="3"/>
      <c r="N1138" s="3"/>
      <c r="O1138" s="3"/>
      <c r="P1138" s="3"/>
      <c r="Q1138" s="3"/>
      <c r="R1138" s="3"/>
      <c r="S1138" s="120"/>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
      <c r="B1139" s="3"/>
      <c r="C1139" s="3"/>
      <c r="D1139" s="3"/>
      <c r="E1139" s="3"/>
      <c r="F1139" s="3"/>
      <c r="G1139" s="3"/>
      <c r="H1139" s="3"/>
      <c r="I1139" s="3"/>
      <c r="J1139" s="3"/>
      <c r="K1139" s="3"/>
      <c r="L1139" s="3"/>
      <c r="M1139" s="3"/>
      <c r="N1139" s="3"/>
      <c r="O1139" s="3"/>
      <c r="P1139" s="3"/>
      <c r="Q1139" s="3"/>
      <c r="R1139" s="3"/>
      <c r="S1139" s="120"/>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
      <c r="B1140" s="3"/>
      <c r="C1140" s="3"/>
      <c r="D1140" s="3"/>
      <c r="E1140" s="3"/>
      <c r="F1140" s="3"/>
      <c r="G1140" s="3"/>
      <c r="H1140" s="3"/>
      <c r="I1140" s="3"/>
      <c r="J1140" s="3"/>
      <c r="K1140" s="3"/>
      <c r="L1140" s="3"/>
      <c r="M1140" s="3"/>
      <c r="N1140" s="3"/>
      <c r="O1140" s="3"/>
      <c r="P1140" s="3"/>
      <c r="Q1140" s="3"/>
      <c r="R1140" s="3"/>
      <c r="S1140" s="120"/>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
      <c r="B1141" s="3"/>
      <c r="C1141" s="3"/>
      <c r="D1141" s="3"/>
      <c r="E1141" s="3"/>
      <c r="F1141" s="3"/>
      <c r="G1141" s="3"/>
      <c r="H1141" s="3"/>
      <c r="I1141" s="3"/>
      <c r="J1141" s="3"/>
      <c r="K1141" s="3"/>
      <c r="L1141" s="3"/>
      <c r="M1141" s="3"/>
      <c r="N1141" s="3"/>
      <c r="O1141" s="3"/>
      <c r="P1141" s="3"/>
      <c r="Q1141" s="3"/>
      <c r="R1141" s="3"/>
      <c r="S1141" s="120"/>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
      <c r="B1142" s="3"/>
      <c r="C1142" s="3"/>
      <c r="D1142" s="3"/>
      <c r="E1142" s="3"/>
      <c r="F1142" s="3"/>
      <c r="G1142" s="3"/>
      <c r="H1142" s="3"/>
      <c r="I1142" s="3"/>
      <c r="J1142" s="3"/>
      <c r="K1142" s="3"/>
      <c r="L1142" s="3"/>
      <c r="M1142" s="3"/>
      <c r="N1142" s="3"/>
      <c r="O1142" s="3"/>
      <c r="P1142" s="3"/>
      <c r="Q1142" s="3"/>
      <c r="R1142" s="3"/>
      <c r="S1142" s="120"/>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
      <c r="B1143" s="3"/>
      <c r="C1143" s="3"/>
      <c r="D1143" s="3"/>
      <c r="E1143" s="3"/>
      <c r="F1143" s="3"/>
      <c r="G1143" s="3"/>
      <c r="H1143" s="3"/>
      <c r="I1143" s="3"/>
      <c r="J1143" s="3"/>
      <c r="K1143" s="3"/>
      <c r="L1143" s="3"/>
      <c r="M1143" s="3"/>
      <c r="N1143" s="3"/>
      <c r="O1143" s="3"/>
      <c r="P1143" s="3"/>
      <c r="Q1143" s="3"/>
      <c r="R1143" s="3"/>
      <c r="S1143" s="120"/>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
      <c r="B1144" s="3"/>
      <c r="C1144" s="3"/>
      <c r="D1144" s="3"/>
      <c r="E1144" s="3"/>
      <c r="F1144" s="3"/>
      <c r="G1144" s="3"/>
      <c r="H1144" s="3"/>
      <c r="I1144" s="3"/>
      <c r="J1144" s="3"/>
      <c r="K1144" s="3"/>
      <c r="L1144" s="3"/>
      <c r="M1144" s="3"/>
      <c r="N1144" s="3"/>
      <c r="O1144" s="3"/>
      <c r="P1144" s="3"/>
      <c r="Q1144" s="3"/>
      <c r="R1144" s="3"/>
      <c r="S1144" s="120"/>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
      <c r="B1145" s="3"/>
      <c r="C1145" s="3"/>
      <c r="D1145" s="3"/>
      <c r="E1145" s="3"/>
      <c r="F1145" s="3"/>
      <c r="G1145" s="3"/>
      <c r="H1145" s="3"/>
      <c r="I1145" s="3"/>
      <c r="J1145" s="3"/>
      <c r="K1145" s="3"/>
      <c r="L1145" s="3"/>
      <c r="M1145" s="3"/>
      <c r="N1145" s="3"/>
      <c r="O1145" s="3"/>
      <c r="P1145" s="3"/>
      <c r="Q1145" s="3"/>
      <c r="R1145" s="3"/>
      <c r="S1145" s="120"/>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
      <c r="B1146" s="3"/>
      <c r="C1146" s="3"/>
      <c r="D1146" s="3"/>
      <c r="E1146" s="3"/>
      <c r="F1146" s="3"/>
      <c r="G1146" s="3"/>
      <c r="H1146" s="3"/>
      <c r="I1146" s="3"/>
      <c r="J1146" s="3"/>
      <c r="K1146" s="3"/>
      <c r="L1146" s="3"/>
      <c r="M1146" s="3"/>
      <c r="N1146" s="3"/>
      <c r="O1146" s="3"/>
      <c r="P1146" s="3"/>
      <c r="Q1146" s="3"/>
      <c r="R1146" s="3"/>
      <c r="S1146" s="120"/>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
      <c r="B1147" s="3"/>
      <c r="C1147" s="3"/>
      <c r="D1147" s="3"/>
      <c r="E1147" s="3"/>
      <c r="F1147" s="3"/>
      <c r="G1147" s="3"/>
      <c r="H1147" s="3"/>
      <c r="I1147" s="3"/>
      <c r="J1147" s="3"/>
      <c r="K1147" s="3"/>
      <c r="L1147" s="3"/>
      <c r="M1147" s="3"/>
      <c r="N1147" s="3"/>
      <c r="O1147" s="3"/>
      <c r="P1147" s="3"/>
      <c r="Q1147" s="3"/>
      <c r="R1147" s="3"/>
      <c r="S1147" s="120"/>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
      <c r="B1148" s="3"/>
      <c r="C1148" s="3"/>
      <c r="D1148" s="3"/>
      <c r="E1148" s="3"/>
      <c r="F1148" s="3"/>
      <c r="G1148" s="3"/>
      <c r="H1148" s="3"/>
      <c r="I1148" s="3"/>
      <c r="J1148" s="3"/>
      <c r="K1148" s="3"/>
      <c r="L1148" s="3"/>
      <c r="M1148" s="3"/>
      <c r="N1148" s="3"/>
      <c r="O1148" s="3"/>
      <c r="P1148" s="3"/>
      <c r="Q1148" s="3"/>
      <c r="R1148" s="3"/>
      <c r="S1148" s="120"/>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
      <c r="B1149" s="3"/>
      <c r="C1149" s="3"/>
      <c r="D1149" s="3"/>
      <c r="E1149" s="3"/>
      <c r="F1149" s="3"/>
      <c r="G1149" s="3"/>
      <c r="H1149" s="3"/>
      <c r="I1149" s="3"/>
      <c r="J1149" s="3"/>
      <c r="K1149" s="3"/>
      <c r="L1149" s="3"/>
      <c r="M1149" s="3"/>
      <c r="N1149" s="3"/>
      <c r="O1149" s="3"/>
      <c r="P1149" s="3"/>
      <c r="Q1149" s="3"/>
      <c r="R1149" s="3"/>
      <c r="S1149" s="120"/>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
      <c r="B1150" s="3"/>
      <c r="C1150" s="3"/>
      <c r="D1150" s="3"/>
      <c r="E1150" s="3"/>
      <c r="F1150" s="3"/>
      <c r="G1150" s="3"/>
      <c r="H1150" s="3"/>
      <c r="I1150" s="3"/>
      <c r="J1150" s="3"/>
      <c r="K1150" s="3"/>
      <c r="L1150" s="3"/>
      <c r="M1150" s="3"/>
      <c r="N1150" s="3"/>
      <c r="O1150" s="3"/>
      <c r="P1150" s="3"/>
      <c r="Q1150" s="3"/>
      <c r="R1150" s="3"/>
      <c r="S1150" s="120"/>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
      <c r="B1151" s="3"/>
      <c r="C1151" s="3"/>
      <c r="D1151" s="3"/>
      <c r="E1151" s="3"/>
      <c r="F1151" s="3"/>
      <c r="G1151" s="3"/>
      <c r="H1151" s="3"/>
      <c r="I1151" s="3"/>
      <c r="J1151" s="3"/>
      <c r="K1151" s="3"/>
      <c r="L1151" s="3"/>
      <c r="M1151" s="3"/>
      <c r="N1151" s="3"/>
      <c r="O1151" s="3"/>
      <c r="P1151" s="3"/>
      <c r="Q1151" s="3"/>
      <c r="R1151" s="3"/>
      <c r="S1151" s="120"/>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
      <c r="B1152" s="3"/>
      <c r="C1152" s="3"/>
      <c r="D1152" s="3"/>
      <c r="E1152" s="3"/>
      <c r="F1152" s="3"/>
      <c r="G1152" s="3"/>
      <c r="H1152" s="3"/>
      <c r="I1152" s="3"/>
      <c r="J1152" s="3"/>
      <c r="K1152" s="3"/>
      <c r="L1152" s="3"/>
      <c r="M1152" s="3"/>
      <c r="N1152" s="3"/>
      <c r="O1152" s="3"/>
      <c r="P1152" s="3"/>
      <c r="Q1152" s="3"/>
      <c r="R1152" s="3"/>
      <c r="S1152" s="120"/>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
      <c r="B1153" s="3"/>
      <c r="C1153" s="3"/>
      <c r="D1153" s="3"/>
      <c r="E1153" s="3"/>
      <c r="F1153" s="3"/>
      <c r="G1153" s="3"/>
      <c r="H1153" s="3"/>
      <c r="I1153" s="3"/>
      <c r="J1153" s="3"/>
      <c r="K1153" s="3"/>
      <c r="L1153" s="3"/>
      <c r="M1153" s="3"/>
      <c r="N1153" s="3"/>
      <c r="O1153" s="3"/>
      <c r="P1153" s="3"/>
      <c r="Q1153" s="3"/>
      <c r="R1153" s="3"/>
      <c r="S1153" s="120"/>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
      <c r="B1154" s="3"/>
      <c r="C1154" s="3"/>
      <c r="D1154" s="3"/>
      <c r="E1154" s="3"/>
      <c r="F1154" s="3"/>
      <c r="G1154" s="3"/>
      <c r="H1154" s="3"/>
      <c r="I1154" s="3"/>
      <c r="J1154" s="3"/>
      <c r="K1154" s="3"/>
      <c r="L1154" s="3"/>
      <c r="M1154" s="3"/>
      <c r="N1154" s="3"/>
      <c r="O1154" s="3"/>
      <c r="P1154" s="3"/>
      <c r="Q1154" s="3"/>
      <c r="R1154" s="3"/>
      <c r="S1154" s="120"/>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
      <c r="B1155" s="3"/>
      <c r="C1155" s="3"/>
      <c r="D1155" s="3"/>
      <c r="E1155" s="3"/>
      <c r="F1155" s="3"/>
      <c r="G1155" s="3"/>
      <c r="H1155" s="3"/>
      <c r="I1155" s="3"/>
      <c r="J1155" s="3"/>
      <c r="K1155" s="3"/>
      <c r="L1155" s="3"/>
      <c r="M1155" s="3"/>
      <c r="N1155" s="3"/>
      <c r="O1155" s="3"/>
      <c r="P1155" s="3"/>
      <c r="Q1155" s="3"/>
      <c r="R1155" s="3"/>
      <c r="S1155" s="120"/>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row>
    <row r="1156" spans="1:53" x14ac:dyDescent="0.3">
      <c r="A1156" s="3"/>
      <c r="B1156" s="3"/>
      <c r="C1156" s="3"/>
      <c r="D1156" s="3"/>
      <c r="E1156" s="3"/>
      <c r="F1156" s="3"/>
      <c r="G1156" s="3"/>
      <c r="H1156" s="3"/>
      <c r="I1156" s="3"/>
      <c r="J1156" s="3"/>
      <c r="K1156" s="3"/>
      <c r="L1156" s="3"/>
      <c r="M1156" s="3"/>
      <c r="N1156" s="3"/>
      <c r="O1156" s="3"/>
      <c r="P1156" s="3"/>
      <c r="Q1156" s="3"/>
      <c r="R1156" s="3"/>
      <c r="S1156" s="120"/>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row>
    <row r="1157" spans="1:53" x14ac:dyDescent="0.3">
      <c r="A1157" s="3"/>
      <c r="B1157" s="3"/>
      <c r="C1157" s="3"/>
      <c r="D1157" s="3"/>
      <c r="E1157" s="3"/>
      <c r="F1157" s="3"/>
      <c r="G1157" s="3"/>
      <c r="H1157" s="3"/>
      <c r="I1157" s="3"/>
      <c r="J1157" s="3"/>
      <c r="K1157" s="3"/>
      <c r="L1157" s="3"/>
      <c r="M1157" s="3"/>
      <c r="N1157" s="3"/>
      <c r="O1157" s="3"/>
      <c r="P1157" s="3"/>
      <c r="Q1157" s="3"/>
      <c r="R1157" s="3"/>
      <c r="S1157" s="120"/>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row>
    <row r="1158" spans="1:53" x14ac:dyDescent="0.3">
      <c r="A1158" s="3"/>
      <c r="B1158" s="3"/>
      <c r="C1158" s="3"/>
      <c r="D1158" s="3"/>
      <c r="E1158" s="3"/>
      <c r="F1158" s="3"/>
      <c r="G1158" s="3"/>
      <c r="H1158" s="3"/>
      <c r="I1158" s="3"/>
      <c r="J1158" s="3"/>
      <c r="K1158" s="3"/>
      <c r="L1158" s="3"/>
      <c r="M1158" s="3"/>
      <c r="N1158" s="3"/>
      <c r="O1158" s="3"/>
      <c r="P1158" s="3"/>
      <c r="Q1158" s="3"/>
      <c r="R1158" s="3"/>
      <c r="S1158" s="120"/>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row>
    <row r="1159" spans="1:53" x14ac:dyDescent="0.3">
      <c r="A1159" s="3"/>
      <c r="B1159" s="3"/>
      <c r="C1159" s="3"/>
      <c r="D1159" s="3"/>
      <c r="E1159" s="3"/>
      <c r="F1159" s="3"/>
      <c r="G1159" s="3"/>
      <c r="H1159" s="3"/>
      <c r="I1159" s="3"/>
      <c r="J1159" s="3"/>
      <c r="K1159" s="3"/>
      <c r="L1159" s="3"/>
      <c r="M1159" s="3"/>
      <c r="N1159" s="3"/>
      <c r="O1159" s="3"/>
      <c r="P1159" s="3"/>
      <c r="Q1159" s="3"/>
      <c r="R1159" s="3"/>
      <c r="S1159" s="120"/>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row>
    <row r="1160" spans="1:53" x14ac:dyDescent="0.3">
      <c r="A1160" s="3"/>
      <c r="B1160" s="3"/>
      <c r="C1160" s="3"/>
      <c r="D1160" s="3"/>
      <c r="E1160" s="3"/>
      <c r="F1160" s="3"/>
      <c r="G1160" s="3"/>
      <c r="H1160" s="3"/>
      <c r="I1160" s="3"/>
      <c r="J1160" s="3"/>
      <c r="K1160" s="3"/>
      <c r="L1160" s="3"/>
      <c r="M1160" s="3"/>
      <c r="N1160" s="3"/>
      <c r="O1160" s="3"/>
      <c r="P1160" s="3"/>
      <c r="Q1160" s="3"/>
      <c r="R1160" s="3"/>
      <c r="S1160" s="120"/>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row>
    <row r="1161" spans="1:53" x14ac:dyDescent="0.3">
      <c r="A1161" s="3"/>
      <c r="B1161" s="3"/>
      <c r="C1161" s="3"/>
      <c r="D1161" s="3"/>
      <c r="E1161" s="3"/>
      <c r="F1161" s="3"/>
      <c r="G1161" s="3"/>
      <c r="H1161" s="3"/>
      <c r="I1161" s="3"/>
      <c r="J1161" s="3"/>
      <c r="K1161" s="3"/>
      <c r="L1161" s="3"/>
      <c r="M1161" s="3"/>
      <c r="N1161" s="3"/>
      <c r="O1161" s="3"/>
      <c r="P1161" s="3"/>
      <c r="Q1161" s="3"/>
      <c r="R1161" s="3"/>
      <c r="S1161" s="120"/>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row>
    <row r="1162" spans="1:53" x14ac:dyDescent="0.3">
      <c r="A1162" s="3"/>
      <c r="B1162" s="3"/>
      <c r="C1162" s="3"/>
      <c r="D1162" s="3"/>
      <c r="E1162" s="3"/>
      <c r="F1162" s="3"/>
      <c r="G1162" s="3"/>
      <c r="H1162" s="3"/>
      <c r="I1162" s="3"/>
      <c r="J1162" s="3"/>
      <c r="K1162" s="3"/>
      <c r="L1162" s="3"/>
      <c r="M1162" s="3"/>
      <c r="N1162" s="3"/>
      <c r="O1162" s="3"/>
      <c r="P1162" s="3"/>
      <c r="Q1162" s="3"/>
      <c r="R1162" s="3"/>
      <c r="S1162" s="120"/>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row>
    <row r="1163" spans="1:53" x14ac:dyDescent="0.3">
      <c r="A1163" s="3"/>
      <c r="B1163" s="3"/>
      <c r="C1163" s="3"/>
      <c r="D1163" s="3"/>
      <c r="E1163" s="3"/>
      <c r="F1163" s="3"/>
      <c r="G1163" s="3"/>
      <c r="H1163" s="3"/>
      <c r="I1163" s="3"/>
      <c r="J1163" s="3"/>
      <c r="K1163" s="3"/>
      <c r="L1163" s="3"/>
      <c r="M1163" s="3"/>
      <c r="N1163" s="3"/>
      <c r="O1163" s="3"/>
      <c r="P1163" s="3"/>
      <c r="Q1163" s="3"/>
      <c r="R1163" s="3"/>
      <c r="S1163" s="120"/>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row>
    <row r="1164" spans="1:53" x14ac:dyDescent="0.3">
      <c r="A1164" s="3"/>
      <c r="B1164" s="3"/>
      <c r="C1164" s="3"/>
      <c r="D1164" s="3"/>
      <c r="E1164" s="3"/>
      <c r="F1164" s="3"/>
      <c r="G1164" s="3"/>
      <c r="H1164" s="3"/>
      <c r="I1164" s="3"/>
      <c r="J1164" s="3"/>
      <c r="K1164" s="3"/>
      <c r="L1164" s="3"/>
      <c r="M1164" s="3"/>
      <c r="N1164" s="3"/>
      <c r="O1164" s="3"/>
      <c r="P1164" s="3"/>
      <c r="Q1164" s="3"/>
      <c r="R1164" s="3"/>
      <c r="S1164" s="120"/>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row>
    <row r="1165" spans="1:53" x14ac:dyDescent="0.3">
      <c r="A1165" s="3"/>
      <c r="B1165" s="3"/>
      <c r="C1165" s="3"/>
      <c r="D1165" s="3"/>
      <c r="E1165" s="3"/>
      <c r="F1165" s="3"/>
      <c r="G1165" s="3"/>
      <c r="H1165" s="3"/>
      <c r="I1165" s="3"/>
      <c r="J1165" s="3"/>
      <c r="K1165" s="3"/>
      <c r="L1165" s="3"/>
      <c r="M1165" s="3"/>
      <c r="N1165" s="3"/>
      <c r="O1165" s="3"/>
      <c r="P1165" s="3"/>
      <c r="Q1165" s="3"/>
      <c r="R1165" s="3"/>
      <c r="S1165" s="120"/>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row>
    <row r="1166" spans="1:53" x14ac:dyDescent="0.3">
      <c r="A1166" s="3"/>
      <c r="B1166" s="3"/>
      <c r="C1166" s="3"/>
      <c r="D1166" s="3"/>
      <c r="E1166" s="3"/>
      <c r="F1166" s="3"/>
      <c r="G1166" s="3"/>
      <c r="H1166" s="3"/>
      <c r="I1166" s="3"/>
      <c r="J1166" s="3"/>
      <c r="K1166" s="3"/>
      <c r="L1166" s="3"/>
      <c r="M1166" s="3"/>
      <c r="N1166" s="3"/>
      <c r="O1166" s="3"/>
      <c r="P1166" s="3"/>
      <c r="Q1166" s="3"/>
      <c r="R1166" s="3"/>
      <c r="S1166" s="120"/>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row>
    <row r="1167" spans="1:53" x14ac:dyDescent="0.3">
      <c r="A1167" s="3"/>
      <c r="B1167" s="3"/>
      <c r="C1167" s="3"/>
      <c r="D1167" s="3"/>
      <c r="E1167" s="3"/>
      <c r="F1167" s="3"/>
      <c r="G1167" s="3"/>
      <c r="H1167" s="3"/>
      <c r="I1167" s="3"/>
      <c r="J1167" s="3"/>
      <c r="K1167" s="3"/>
      <c r="L1167" s="3"/>
      <c r="M1167" s="3"/>
      <c r="N1167" s="3"/>
      <c r="O1167" s="3"/>
      <c r="P1167" s="3"/>
      <c r="Q1167" s="3"/>
      <c r="R1167" s="3"/>
      <c r="S1167" s="120"/>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row>
    <row r="1168" spans="1:53" x14ac:dyDescent="0.3">
      <c r="A1168" s="3"/>
      <c r="B1168" s="3"/>
      <c r="C1168" s="3"/>
      <c r="D1168" s="3"/>
      <c r="E1168" s="3"/>
      <c r="F1168" s="3"/>
      <c r="G1168" s="3"/>
      <c r="H1168" s="3"/>
      <c r="I1168" s="3"/>
      <c r="J1168" s="3"/>
      <c r="K1168" s="3"/>
      <c r="L1168" s="3"/>
      <c r="M1168" s="3"/>
      <c r="N1168" s="3"/>
      <c r="O1168" s="3"/>
      <c r="P1168" s="3"/>
      <c r="Q1168" s="3"/>
      <c r="R1168" s="3"/>
      <c r="S1168" s="120"/>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row>
    <row r="1169" spans="1:53" x14ac:dyDescent="0.3">
      <c r="A1169" s="3"/>
      <c r="B1169" s="3"/>
      <c r="C1169" s="3"/>
      <c r="D1169" s="3"/>
      <c r="E1169" s="3"/>
      <c r="F1169" s="3"/>
      <c r="G1169" s="3"/>
      <c r="H1169" s="3"/>
      <c r="I1169" s="3"/>
      <c r="J1169" s="3"/>
      <c r="K1169" s="3"/>
      <c r="L1169" s="3"/>
      <c r="M1169" s="3"/>
      <c r="N1169" s="3"/>
      <c r="O1169" s="3"/>
      <c r="P1169" s="3"/>
      <c r="Q1169" s="3"/>
      <c r="R1169" s="3"/>
      <c r="S1169" s="120"/>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row>
    <row r="1170" spans="1:53" x14ac:dyDescent="0.3">
      <c r="A1170" s="3"/>
      <c r="B1170" s="3"/>
      <c r="C1170" s="3"/>
      <c r="D1170" s="3"/>
      <c r="E1170" s="3"/>
      <c r="F1170" s="3"/>
      <c r="G1170" s="3"/>
      <c r="H1170" s="3"/>
      <c r="I1170" s="3"/>
      <c r="J1170" s="3"/>
      <c r="K1170" s="3"/>
      <c r="L1170" s="3"/>
      <c r="M1170" s="3"/>
      <c r="N1170" s="3"/>
      <c r="O1170" s="3"/>
      <c r="P1170" s="3"/>
      <c r="Q1170" s="3"/>
      <c r="R1170" s="3"/>
      <c r="S1170" s="120"/>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row>
    <row r="1171" spans="1:53" x14ac:dyDescent="0.3">
      <c r="A1171" s="3"/>
      <c r="B1171" s="3"/>
      <c r="C1171" s="3"/>
      <c r="D1171" s="3"/>
      <c r="E1171" s="3"/>
      <c r="F1171" s="3"/>
      <c r="G1171" s="3"/>
      <c r="H1171" s="3"/>
      <c r="I1171" s="3"/>
      <c r="J1171" s="3"/>
      <c r="K1171" s="3"/>
      <c r="L1171" s="3"/>
      <c r="M1171" s="3"/>
      <c r="N1171" s="3"/>
      <c r="O1171" s="3"/>
      <c r="P1171" s="3"/>
      <c r="Q1171" s="3"/>
      <c r="R1171" s="3"/>
      <c r="S1171" s="120"/>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row>
    <row r="1172" spans="1:53" x14ac:dyDescent="0.3">
      <c r="A1172" s="3"/>
      <c r="B1172" s="3"/>
      <c r="C1172" s="3"/>
      <c r="D1172" s="3"/>
      <c r="E1172" s="3"/>
      <c r="F1172" s="3"/>
      <c r="G1172" s="3"/>
      <c r="H1172" s="3"/>
      <c r="I1172" s="3"/>
      <c r="J1172" s="3"/>
      <c r="K1172" s="3"/>
      <c r="L1172" s="3"/>
      <c r="M1172" s="3"/>
      <c r="N1172" s="3"/>
      <c r="O1172" s="3"/>
      <c r="P1172" s="3"/>
      <c r="Q1172" s="3"/>
      <c r="R1172" s="3"/>
      <c r="S1172" s="120"/>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row>
    <row r="1173" spans="1:53" x14ac:dyDescent="0.3">
      <c r="A1173" s="3"/>
      <c r="B1173" s="3"/>
      <c r="C1173" s="3"/>
      <c r="D1173" s="3"/>
      <c r="E1173" s="3"/>
      <c r="F1173" s="3"/>
      <c r="G1173" s="3"/>
      <c r="H1173" s="3"/>
      <c r="I1173" s="3"/>
      <c r="J1173" s="3"/>
      <c r="K1173" s="3"/>
      <c r="L1173" s="3"/>
      <c r="M1173" s="3"/>
      <c r="N1173" s="3"/>
      <c r="O1173" s="3"/>
      <c r="P1173" s="3"/>
      <c r="Q1173" s="3"/>
      <c r="R1173" s="3"/>
      <c r="S1173" s="120"/>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row>
    <row r="1174" spans="1:53" x14ac:dyDescent="0.3">
      <c r="A1174" s="3"/>
      <c r="B1174" s="3"/>
      <c r="C1174" s="3"/>
      <c r="D1174" s="3"/>
      <c r="E1174" s="3"/>
      <c r="F1174" s="3"/>
      <c r="G1174" s="3"/>
      <c r="H1174" s="3"/>
      <c r="I1174" s="3"/>
      <c r="J1174" s="3"/>
      <c r="K1174" s="3"/>
      <c r="L1174" s="3"/>
      <c r="M1174" s="3"/>
      <c r="N1174" s="3"/>
      <c r="O1174" s="3"/>
      <c r="P1174" s="3"/>
      <c r="Q1174" s="3"/>
      <c r="R1174" s="3"/>
      <c r="S1174" s="120"/>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
      <c r="B1175" s="3"/>
      <c r="C1175" s="3"/>
      <c r="D1175" s="3"/>
      <c r="E1175" s="3"/>
      <c r="F1175" s="3"/>
      <c r="G1175" s="3"/>
      <c r="H1175" s="3"/>
      <c r="I1175" s="3"/>
      <c r="J1175" s="3"/>
      <c r="K1175" s="3"/>
      <c r="L1175" s="3"/>
      <c r="M1175" s="3"/>
      <c r="N1175" s="3"/>
      <c r="O1175" s="3"/>
      <c r="P1175" s="3"/>
      <c r="Q1175" s="3"/>
      <c r="R1175" s="3"/>
      <c r="S1175" s="120"/>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
      <c r="B1176" s="3"/>
      <c r="C1176" s="3"/>
      <c r="D1176" s="3"/>
      <c r="E1176" s="3"/>
      <c r="F1176" s="3"/>
      <c r="G1176" s="3"/>
      <c r="H1176" s="3"/>
      <c r="I1176" s="3"/>
      <c r="J1176" s="3"/>
      <c r="K1176" s="3"/>
      <c r="L1176" s="3"/>
      <c r="M1176" s="3"/>
      <c r="N1176" s="3"/>
      <c r="O1176" s="3"/>
      <c r="P1176" s="3"/>
      <c r="Q1176" s="3"/>
      <c r="R1176" s="3"/>
      <c r="S1176" s="120"/>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
      <c r="B1177" s="3"/>
      <c r="C1177" s="3"/>
      <c r="D1177" s="3"/>
      <c r="E1177" s="3"/>
      <c r="F1177" s="3"/>
      <c r="G1177" s="3"/>
      <c r="H1177" s="3"/>
      <c r="I1177" s="3"/>
      <c r="J1177" s="3"/>
      <c r="K1177" s="3"/>
      <c r="L1177" s="3"/>
      <c r="M1177" s="3"/>
      <c r="N1177" s="3"/>
      <c r="O1177" s="3"/>
      <c r="P1177" s="3"/>
      <c r="Q1177" s="3"/>
      <c r="R1177" s="3"/>
      <c r="S1177" s="120"/>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
      <c r="B1178" s="3"/>
      <c r="C1178" s="3"/>
      <c r="D1178" s="3"/>
      <c r="E1178" s="3"/>
      <c r="F1178" s="3"/>
      <c r="G1178" s="3"/>
      <c r="H1178" s="3"/>
      <c r="I1178" s="3"/>
      <c r="J1178" s="3"/>
      <c r="K1178" s="3"/>
      <c r="L1178" s="3"/>
      <c r="M1178" s="3"/>
      <c r="N1178" s="3"/>
      <c r="O1178" s="3"/>
      <c r="P1178" s="3"/>
      <c r="Q1178" s="3"/>
      <c r="R1178" s="3"/>
      <c r="S1178" s="120"/>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
      <c r="B1179" s="3"/>
      <c r="C1179" s="3"/>
      <c r="D1179" s="3"/>
      <c r="E1179" s="3"/>
      <c r="F1179" s="3"/>
      <c r="G1179" s="3"/>
      <c r="H1179" s="3"/>
      <c r="I1179" s="3"/>
      <c r="J1179" s="3"/>
      <c r="K1179" s="3"/>
      <c r="L1179" s="3"/>
      <c r="M1179" s="3"/>
      <c r="N1179" s="3"/>
      <c r="O1179" s="3"/>
      <c r="P1179" s="3"/>
      <c r="Q1179" s="3"/>
      <c r="R1179" s="3"/>
      <c r="S1179" s="120"/>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
      <c r="B1180" s="3"/>
      <c r="C1180" s="3"/>
      <c r="D1180" s="3"/>
      <c r="E1180" s="3"/>
      <c r="F1180" s="3"/>
      <c r="G1180" s="3"/>
      <c r="H1180" s="3"/>
      <c r="I1180" s="3"/>
      <c r="J1180" s="3"/>
      <c r="K1180" s="3"/>
      <c r="L1180" s="3"/>
      <c r="M1180" s="3"/>
      <c r="N1180" s="3"/>
      <c r="O1180" s="3"/>
      <c r="P1180" s="3"/>
      <c r="Q1180" s="3"/>
      <c r="R1180" s="3"/>
      <c r="S1180" s="120"/>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
      <c r="B1181" s="3"/>
      <c r="C1181" s="3"/>
      <c r="D1181" s="3"/>
      <c r="E1181" s="3"/>
      <c r="F1181" s="3"/>
      <c r="G1181" s="3"/>
      <c r="H1181" s="3"/>
      <c r="I1181" s="3"/>
      <c r="J1181" s="3"/>
      <c r="K1181" s="3"/>
      <c r="L1181" s="3"/>
      <c r="M1181" s="3"/>
      <c r="N1181" s="3"/>
      <c r="O1181" s="3"/>
      <c r="P1181" s="3"/>
      <c r="Q1181" s="3"/>
      <c r="R1181" s="3"/>
      <c r="S1181" s="120"/>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
      <c r="B1182" s="3"/>
      <c r="C1182" s="3"/>
      <c r="D1182" s="3"/>
      <c r="E1182" s="3"/>
      <c r="F1182" s="3"/>
      <c r="G1182" s="3"/>
      <c r="H1182" s="3"/>
      <c r="I1182" s="3"/>
      <c r="J1182" s="3"/>
      <c r="K1182" s="3"/>
      <c r="L1182" s="3"/>
      <c r="M1182" s="3"/>
      <c r="N1182" s="3"/>
      <c r="O1182" s="3"/>
      <c r="P1182" s="3"/>
      <c r="Q1182" s="3"/>
      <c r="R1182" s="3"/>
      <c r="S1182" s="120"/>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
      <c r="B1183" s="3"/>
      <c r="C1183" s="3"/>
      <c r="D1183" s="3"/>
      <c r="E1183" s="3"/>
      <c r="F1183" s="3"/>
      <c r="G1183" s="3"/>
      <c r="H1183" s="3"/>
      <c r="I1183" s="3"/>
      <c r="J1183" s="3"/>
      <c r="K1183" s="3"/>
      <c r="L1183" s="3"/>
      <c r="M1183" s="3"/>
      <c r="N1183" s="3"/>
      <c r="O1183" s="3"/>
      <c r="P1183" s="3"/>
      <c r="Q1183" s="3"/>
      <c r="R1183" s="3"/>
      <c r="S1183" s="120"/>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
      <c r="B1184" s="3"/>
      <c r="C1184" s="3"/>
      <c r="D1184" s="3"/>
      <c r="E1184" s="3"/>
      <c r="F1184" s="3"/>
      <c r="G1184" s="3"/>
      <c r="H1184" s="3"/>
      <c r="I1184" s="3"/>
      <c r="J1184" s="3"/>
      <c r="K1184" s="3"/>
      <c r="L1184" s="3"/>
      <c r="M1184" s="3"/>
      <c r="N1184" s="3"/>
      <c r="O1184" s="3"/>
      <c r="P1184" s="3"/>
      <c r="Q1184" s="3"/>
      <c r="R1184" s="3"/>
      <c r="S1184" s="120"/>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
      <c r="B1185" s="3"/>
      <c r="C1185" s="3"/>
      <c r="D1185" s="3"/>
      <c r="E1185" s="3"/>
      <c r="F1185" s="3"/>
      <c r="G1185" s="3"/>
      <c r="H1185" s="3"/>
      <c r="I1185" s="3"/>
      <c r="J1185" s="3"/>
      <c r="K1185" s="3"/>
      <c r="L1185" s="3"/>
      <c r="M1185" s="3"/>
      <c r="N1185" s="3"/>
      <c r="O1185" s="3"/>
      <c r="P1185" s="3"/>
      <c r="Q1185" s="3"/>
      <c r="R1185" s="3"/>
      <c r="S1185" s="120"/>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
      <c r="B1186" s="3"/>
      <c r="C1186" s="3"/>
      <c r="D1186" s="3"/>
      <c r="E1186" s="3"/>
      <c r="F1186" s="3"/>
      <c r="G1186" s="3"/>
      <c r="H1186" s="3"/>
      <c r="I1186" s="3"/>
      <c r="J1186" s="3"/>
      <c r="K1186" s="3"/>
      <c r="L1186" s="3"/>
      <c r="M1186" s="3"/>
      <c r="N1186" s="3"/>
      <c r="O1186" s="3"/>
      <c r="P1186" s="3"/>
      <c r="Q1186" s="3"/>
      <c r="R1186" s="3"/>
      <c r="S1186" s="120"/>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
      <c r="B1187" s="3"/>
      <c r="C1187" s="3"/>
      <c r="D1187" s="3"/>
      <c r="E1187" s="3"/>
      <c r="F1187" s="3"/>
      <c r="G1187" s="3"/>
      <c r="H1187" s="3"/>
      <c r="I1187" s="3"/>
      <c r="J1187" s="3"/>
      <c r="K1187" s="3"/>
      <c r="L1187" s="3"/>
      <c r="M1187" s="3"/>
      <c r="N1187" s="3"/>
      <c r="O1187" s="3"/>
      <c r="P1187" s="3"/>
      <c r="Q1187" s="3"/>
      <c r="R1187" s="3"/>
      <c r="S1187" s="120"/>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
      <c r="B1188" s="3"/>
      <c r="C1188" s="3"/>
      <c r="D1188" s="3"/>
      <c r="E1188" s="3"/>
      <c r="F1188" s="3"/>
      <c r="G1188" s="3"/>
      <c r="H1188" s="3"/>
      <c r="I1188" s="3"/>
      <c r="J1188" s="3"/>
      <c r="K1188" s="3"/>
      <c r="L1188" s="3"/>
      <c r="M1188" s="3"/>
      <c r="N1188" s="3"/>
      <c r="O1188" s="3"/>
      <c r="P1188" s="3"/>
      <c r="Q1188" s="3"/>
      <c r="R1188" s="3"/>
      <c r="S1188" s="120"/>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
      <c r="B1189" s="3"/>
      <c r="C1189" s="3"/>
      <c r="D1189" s="3"/>
      <c r="E1189" s="3"/>
      <c r="F1189" s="3"/>
      <c r="G1189" s="3"/>
      <c r="H1189" s="3"/>
      <c r="I1189" s="3"/>
      <c r="J1189" s="3"/>
      <c r="K1189" s="3"/>
      <c r="L1189" s="3"/>
      <c r="M1189" s="3"/>
      <c r="N1189" s="3"/>
      <c r="O1189" s="3"/>
      <c r="P1189" s="3"/>
      <c r="Q1189" s="3"/>
      <c r="R1189" s="3"/>
      <c r="S1189" s="120"/>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
      <c r="B1190" s="3"/>
      <c r="C1190" s="3"/>
      <c r="D1190" s="3"/>
      <c r="E1190" s="3"/>
      <c r="F1190" s="3"/>
      <c r="G1190" s="3"/>
      <c r="H1190" s="3"/>
      <c r="I1190" s="3"/>
      <c r="J1190" s="3"/>
      <c r="K1190" s="3"/>
      <c r="L1190" s="3"/>
      <c r="M1190" s="3"/>
      <c r="N1190" s="3"/>
      <c r="O1190" s="3"/>
      <c r="P1190" s="3"/>
      <c r="Q1190" s="3"/>
      <c r="R1190" s="3"/>
      <c r="S1190" s="120"/>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
      <c r="B1191" s="3"/>
      <c r="C1191" s="3"/>
      <c r="D1191" s="3"/>
      <c r="E1191" s="3"/>
      <c r="F1191" s="3"/>
      <c r="G1191" s="3"/>
      <c r="H1191" s="3"/>
      <c r="I1191" s="3"/>
      <c r="J1191" s="3"/>
      <c r="K1191" s="3"/>
      <c r="L1191" s="3"/>
      <c r="M1191" s="3"/>
      <c r="N1191" s="3"/>
      <c r="O1191" s="3"/>
      <c r="P1191" s="3"/>
      <c r="Q1191" s="3"/>
      <c r="R1191" s="3"/>
      <c r="S1191" s="120"/>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
      <c r="B1192" s="3"/>
      <c r="C1192" s="3"/>
      <c r="D1192" s="3"/>
      <c r="E1192" s="3"/>
      <c r="F1192" s="3"/>
      <c r="G1192" s="3"/>
      <c r="H1192" s="3"/>
      <c r="I1192" s="3"/>
      <c r="J1192" s="3"/>
      <c r="K1192" s="3"/>
      <c r="L1192" s="3"/>
      <c r="M1192" s="3"/>
      <c r="N1192" s="3"/>
      <c r="O1192" s="3"/>
      <c r="P1192" s="3"/>
      <c r="Q1192" s="3"/>
      <c r="R1192" s="3"/>
      <c r="S1192" s="120"/>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
      <c r="B1193" s="3"/>
      <c r="C1193" s="3"/>
      <c r="D1193" s="3"/>
      <c r="E1193" s="3"/>
      <c r="F1193" s="3"/>
      <c r="G1193" s="3"/>
      <c r="H1193" s="3"/>
      <c r="I1193" s="3"/>
      <c r="J1193" s="3"/>
      <c r="K1193" s="3"/>
      <c r="L1193" s="3"/>
      <c r="M1193" s="3"/>
      <c r="N1193" s="3"/>
      <c r="O1193" s="3"/>
      <c r="P1193" s="3"/>
      <c r="Q1193" s="3"/>
      <c r="R1193" s="3"/>
      <c r="S1193" s="120"/>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
      <c r="B1194" s="3"/>
      <c r="C1194" s="3"/>
      <c r="D1194" s="3"/>
      <c r="E1194" s="3"/>
      <c r="F1194" s="3"/>
      <c r="G1194" s="3"/>
      <c r="H1194" s="3"/>
      <c r="I1194" s="3"/>
      <c r="J1194" s="3"/>
      <c r="K1194" s="3"/>
      <c r="L1194" s="3"/>
      <c r="M1194" s="3"/>
      <c r="N1194" s="3"/>
      <c r="O1194" s="3"/>
      <c r="P1194" s="3"/>
      <c r="Q1194" s="3"/>
      <c r="R1194" s="3"/>
      <c r="S1194" s="120"/>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
      <c r="B1195" s="3"/>
      <c r="C1195" s="3"/>
      <c r="D1195" s="3"/>
      <c r="E1195" s="3"/>
      <c r="F1195" s="3"/>
      <c r="G1195" s="3"/>
      <c r="H1195" s="3"/>
      <c r="I1195" s="3"/>
      <c r="J1195" s="3"/>
      <c r="K1195" s="3"/>
      <c r="L1195" s="3"/>
      <c r="M1195" s="3"/>
      <c r="N1195" s="3"/>
      <c r="O1195" s="3"/>
      <c r="P1195" s="3"/>
      <c r="Q1195" s="3"/>
      <c r="R1195" s="3"/>
      <c r="S1195" s="120"/>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
      <c r="B1196" s="3"/>
      <c r="C1196" s="3"/>
      <c r="D1196" s="3"/>
      <c r="E1196" s="3"/>
      <c r="F1196" s="3"/>
      <c r="G1196" s="3"/>
      <c r="H1196" s="3"/>
      <c r="I1196" s="3"/>
      <c r="J1196" s="3"/>
      <c r="K1196" s="3"/>
      <c r="L1196" s="3"/>
      <c r="M1196" s="3"/>
      <c r="N1196" s="3"/>
      <c r="O1196" s="3"/>
      <c r="P1196" s="3"/>
      <c r="Q1196" s="3"/>
      <c r="R1196" s="3"/>
      <c r="S1196" s="120"/>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
      <c r="B1197" s="3"/>
      <c r="C1197" s="3"/>
      <c r="D1197" s="3"/>
      <c r="E1197" s="3"/>
      <c r="F1197" s="3"/>
      <c r="G1197" s="3"/>
      <c r="H1197" s="3"/>
      <c r="I1197" s="3"/>
      <c r="J1197" s="3"/>
      <c r="K1197" s="3"/>
      <c r="L1197" s="3"/>
      <c r="M1197" s="3"/>
      <c r="N1197" s="3"/>
      <c r="O1197" s="3"/>
      <c r="P1197" s="3"/>
      <c r="Q1197" s="3"/>
      <c r="R1197" s="3"/>
      <c r="S1197" s="120"/>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
      <c r="B1198" s="3"/>
      <c r="C1198" s="3"/>
      <c r="D1198" s="3"/>
      <c r="E1198" s="3"/>
      <c r="F1198" s="3"/>
      <c r="G1198" s="3"/>
      <c r="H1198" s="3"/>
      <c r="I1198" s="3"/>
      <c r="J1198" s="3"/>
      <c r="K1198" s="3"/>
      <c r="L1198" s="3"/>
      <c r="M1198" s="3"/>
      <c r="N1198" s="3"/>
      <c r="O1198" s="3"/>
      <c r="P1198" s="3"/>
      <c r="Q1198" s="3"/>
      <c r="R1198" s="3"/>
      <c r="S1198" s="120"/>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
      <c r="B1199" s="3"/>
      <c r="C1199" s="3"/>
      <c r="D1199" s="3"/>
      <c r="E1199" s="3"/>
      <c r="F1199" s="3"/>
      <c r="G1199" s="3"/>
      <c r="H1199" s="3"/>
      <c r="I1199" s="3"/>
      <c r="J1199" s="3"/>
      <c r="K1199" s="3"/>
      <c r="L1199" s="3"/>
      <c r="M1199" s="3"/>
      <c r="N1199" s="3"/>
      <c r="O1199" s="3"/>
      <c r="P1199" s="3"/>
      <c r="Q1199" s="3"/>
      <c r="R1199" s="3"/>
      <c r="S1199" s="120"/>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
      <c r="B1200" s="3"/>
      <c r="C1200" s="3"/>
      <c r="D1200" s="3"/>
      <c r="E1200" s="3"/>
      <c r="F1200" s="3"/>
      <c r="G1200" s="3"/>
      <c r="H1200" s="3"/>
      <c r="I1200" s="3"/>
      <c r="J1200" s="3"/>
      <c r="K1200" s="3"/>
      <c r="L1200" s="3"/>
      <c r="M1200" s="3"/>
      <c r="N1200" s="3"/>
      <c r="O1200" s="3"/>
      <c r="P1200" s="3"/>
      <c r="Q1200" s="3"/>
      <c r="R1200" s="3"/>
      <c r="S1200" s="120"/>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
      <c r="B1201" s="3"/>
      <c r="C1201" s="3"/>
      <c r="D1201" s="3"/>
      <c r="E1201" s="3"/>
      <c r="F1201" s="3"/>
      <c r="G1201" s="3"/>
      <c r="H1201" s="3"/>
      <c r="I1201" s="3"/>
      <c r="J1201" s="3"/>
      <c r="K1201" s="3"/>
      <c r="L1201" s="3"/>
      <c r="M1201" s="3"/>
      <c r="N1201" s="3"/>
      <c r="O1201" s="3"/>
      <c r="P1201" s="3"/>
      <c r="Q1201" s="3"/>
      <c r="R1201" s="3"/>
      <c r="S1201" s="120"/>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
      <c r="B1202" s="3"/>
      <c r="C1202" s="3"/>
      <c r="D1202" s="3"/>
      <c r="E1202" s="3"/>
      <c r="F1202" s="3"/>
      <c r="G1202" s="3"/>
      <c r="H1202" s="3"/>
      <c r="I1202" s="3"/>
      <c r="J1202" s="3"/>
      <c r="K1202" s="3"/>
      <c r="L1202" s="3"/>
      <c r="M1202" s="3"/>
      <c r="N1202" s="3"/>
      <c r="O1202" s="3"/>
      <c r="P1202" s="3"/>
      <c r="Q1202" s="3"/>
      <c r="R1202" s="3"/>
      <c r="S1202" s="120"/>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
      <c r="B1203" s="3"/>
      <c r="C1203" s="3"/>
      <c r="D1203" s="3"/>
      <c r="E1203" s="3"/>
      <c r="F1203" s="3"/>
      <c r="G1203" s="3"/>
      <c r="H1203" s="3"/>
      <c r="I1203" s="3"/>
      <c r="J1203" s="3"/>
      <c r="K1203" s="3"/>
      <c r="L1203" s="3"/>
      <c r="M1203" s="3"/>
      <c r="N1203" s="3"/>
      <c r="O1203" s="3"/>
      <c r="P1203" s="3"/>
      <c r="Q1203" s="3"/>
      <c r="R1203" s="3"/>
      <c r="S1203" s="120"/>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
      <c r="B1204" s="3"/>
      <c r="C1204" s="3"/>
      <c r="D1204" s="3"/>
      <c r="E1204" s="3"/>
      <c r="F1204" s="3"/>
      <c r="G1204" s="3"/>
      <c r="H1204" s="3"/>
      <c r="I1204" s="3"/>
      <c r="J1204" s="3"/>
      <c r="K1204" s="3"/>
      <c r="L1204" s="3"/>
      <c r="M1204" s="3"/>
      <c r="N1204" s="3"/>
      <c r="O1204" s="3"/>
      <c r="P1204" s="3"/>
      <c r="Q1204" s="3"/>
      <c r="R1204" s="3"/>
      <c r="S1204" s="120"/>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row>
    <row r="1205" spans="1:53" x14ac:dyDescent="0.3">
      <c r="A1205" s="3"/>
      <c r="B1205" s="3"/>
      <c r="C1205" s="3"/>
      <c r="D1205" s="3"/>
      <c r="E1205" s="3"/>
      <c r="F1205" s="3"/>
      <c r="G1205" s="3"/>
      <c r="H1205" s="3"/>
      <c r="I1205" s="3"/>
      <c r="J1205" s="3"/>
      <c r="K1205" s="3"/>
      <c r="L1205" s="3"/>
      <c r="M1205" s="3"/>
      <c r="N1205" s="3"/>
      <c r="O1205" s="3"/>
      <c r="P1205" s="3"/>
      <c r="Q1205" s="3"/>
      <c r="R1205" s="3"/>
      <c r="S1205" s="120"/>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row>
    <row r="1206" spans="1:53" x14ac:dyDescent="0.3">
      <c r="A1206" s="3"/>
      <c r="B1206" s="3"/>
      <c r="C1206" s="3"/>
      <c r="D1206" s="3"/>
      <c r="E1206" s="3"/>
      <c r="F1206" s="3"/>
      <c r="G1206" s="3"/>
      <c r="H1206" s="3"/>
      <c r="I1206" s="3"/>
      <c r="J1206" s="3"/>
      <c r="K1206" s="3"/>
      <c r="L1206" s="3"/>
      <c r="M1206" s="3"/>
      <c r="N1206" s="3"/>
      <c r="O1206" s="3"/>
      <c r="P1206" s="3"/>
      <c r="Q1206" s="3"/>
      <c r="R1206" s="3"/>
      <c r="S1206" s="120"/>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row>
    <row r="1207" spans="1:53" x14ac:dyDescent="0.3">
      <c r="A1207" s="3"/>
      <c r="B1207" s="3"/>
      <c r="C1207" s="3"/>
      <c r="D1207" s="3"/>
      <c r="E1207" s="3"/>
      <c r="F1207" s="3"/>
      <c r="G1207" s="3"/>
      <c r="H1207" s="3"/>
      <c r="I1207" s="3"/>
      <c r="J1207" s="3"/>
      <c r="K1207" s="3"/>
      <c r="L1207" s="3"/>
      <c r="M1207" s="3"/>
      <c r="N1207" s="3"/>
      <c r="O1207" s="3"/>
      <c r="P1207" s="3"/>
      <c r="Q1207" s="3"/>
      <c r="R1207" s="3"/>
      <c r="S1207" s="120"/>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row>
    <row r="1208" spans="1:53" x14ac:dyDescent="0.3">
      <c r="A1208" s="3"/>
      <c r="B1208" s="3"/>
      <c r="C1208" s="3"/>
      <c r="D1208" s="3"/>
      <c r="E1208" s="3"/>
      <c r="F1208" s="3"/>
      <c r="G1208" s="3"/>
      <c r="H1208" s="3"/>
      <c r="I1208" s="3"/>
      <c r="J1208" s="3"/>
      <c r="K1208" s="3"/>
      <c r="L1208" s="3"/>
      <c r="M1208" s="3"/>
      <c r="N1208" s="3"/>
      <c r="O1208" s="3"/>
      <c r="P1208" s="3"/>
      <c r="Q1208" s="3"/>
      <c r="R1208" s="3"/>
      <c r="S1208" s="120"/>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row>
    <row r="1209" spans="1:53" x14ac:dyDescent="0.3">
      <c r="A1209" s="3"/>
      <c r="B1209" s="3"/>
      <c r="C1209" s="3"/>
      <c r="D1209" s="3"/>
      <c r="E1209" s="3"/>
      <c r="F1209" s="3"/>
      <c r="G1209" s="3"/>
      <c r="H1209" s="3"/>
      <c r="I1209" s="3"/>
      <c r="J1209" s="3"/>
      <c r="K1209" s="3"/>
      <c r="L1209" s="3"/>
      <c r="M1209" s="3"/>
      <c r="N1209" s="3"/>
      <c r="O1209" s="3"/>
      <c r="P1209" s="3"/>
      <c r="Q1209" s="3"/>
      <c r="R1209" s="3"/>
      <c r="S1209" s="120"/>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row>
    <row r="1210" spans="1:53" x14ac:dyDescent="0.3">
      <c r="A1210" s="3"/>
      <c r="B1210" s="3"/>
      <c r="C1210" s="3"/>
      <c r="D1210" s="3"/>
      <c r="E1210" s="3"/>
      <c r="F1210" s="3"/>
      <c r="G1210" s="3"/>
      <c r="H1210" s="3"/>
      <c r="I1210" s="3"/>
      <c r="J1210" s="3"/>
      <c r="K1210" s="3"/>
      <c r="L1210" s="3"/>
      <c r="M1210" s="3"/>
      <c r="N1210" s="3"/>
      <c r="O1210" s="3"/>
      <c r="P1210" s="3"/>
      <c r="Q1210" s="3"/>
      <c r="R1210" s="3"/>
      <c r="S1210" s="120"/>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row>
    <row r="1211" spans="1:53" x14ac:dyDescent="0.3">
      <c r="A1211" s="3"/>
      <c r="B1211" s="3"/>
      <c r="C1211" s="3"/>
      <c r="D1211" s="3"/>
      <c r="E1211" s="3"/>
      <c r="F1211" s="3"/>
      <c r="G1211" s="3"/>
      <c r="H1211" s="3"/>
      <c r="I1211" s="3"/>
      <c r="J1211" s="3"/>
      <c r="K1211" s="3"/>
      <c r="L1211" s="3"/>
      <c r="M1211" s="3"/>
      <c r="N1211" s="3"/>
      <c r="O1211" s="3"/>
      <c r="P1211" s="3"/>
      <c r="Q1211" s="3"/>
      <c r="R1211" s="3"/>
      <c r="S1211" s="120"/>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row>
    <row r="1212" spans="1:53" x14ac:dyDescent="0.3">
      <c r="A1212" s="3"/>
      <c r="B1212" s="3"/>
      <c r="C1212" s="3"/>
      <c r="D1212" s="3"/>
      <c r="E1212" s="3"/>
      <c r="F1212" s="3"/>
      <c r="G1212" s="3"/>
      <c r="H1212" s="3"/>
      <c r="I1212" s="3"/>
      <c r="J1212" s="3"/>
      <c r="K1212" s="3"/>
      <c r="L1212" s="3"/>
      <c r="M1212" s="3"/>
      <c r="N1212" s="3"/>
      <c r="O1212" s="3"/>
      <c r="P1212" s="3"/>
      <c r="Q1212" s="3"/>
      <c r="R1212" s="3"/>
      <c r="S1212" s="120"/>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row>
    <row r="1213" spans="1:53" x14ac:dyDescent="0.3">
      <c r="A1213" s="3"/>
      <c r="B1213" s="3"/>
      <c r="C1213" s="3"/>
      <c r="D1213" s="3"/>
      <c r="E1213" s="3"/>
      <c r="F1213" s="3"/>
      <c r="G1213" s="3"/>
      <c r="H1213" s="3"/>
      <c r="I1213" s="3"/>
      <c r="J1213" s="3"/>
      <c r="K1213" s="3"/>
      <c r="L1213" s="3"/>
      <c r="M1213" s="3"/>
      <c r="N1213" s="3"/>
      <c r="O1213" s="3"/>
      <c r="P1213" s="3"/>
      <c r="Q1213" s="3"/>
      <c r="R1213" s="3"/>
      <c r="S1213" s="120"/>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row>
    <row r="1214" spans="1:53" x14ac:dyDescent="0.3">
      <c r="A1214" s="3"/>
      <c r="B1214" s="3"/>
      <c r="C1214" s="3"/>
      <c r="D1214" s="3"/>
      <c r="E1214" s="3"/>
      <c r="F1214" s="3"/>
      <c r="G1214" s="3"/>
      <c r="H1214" s="3"/>
      <c r="I1214" s="3"/>
      <c r="J1214" s="3"/>
      <c r="K1214" s="3"/>
      <c r="L1214" s="3"/>
      <c r="M1214" s="3"/>
      <c r="N1214" s="3"/>
      <c r="O1214" s="3"/>
      <c r="P1214" s="3"/>
      <c r="Q1214" s="3"/>
      <c r="R1214" s="3"/>
      <c r="S1214" s="120"/>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row>
    <row r="1215" spans="1:53" x14ac:dyDescent="0.3">
      <c r="A1215" s="3"/>
      <c r="B1215" s="3"/>
      <c r="C1215" s="3"/>
      <c r="D1215" s="3"/>
      <c r="E1215" s="3"/>
      <c r="F1215" s="3"/>
      <c r="G1215" s="3"/>
      <c r="H1215" s="3"/>
      <c r="I1215" s="3"/>
      <c r="J1215" s="3"/>
      <c r="K1215" s="3"/>
      <c r="L1215" s="3"/>
      <c r="M1215" s="3"/>
      <c r="N1215" s="3"/>
      <c r="O1215" s="3"/>
      <c r="P1215" s="3"/>
      <c r="Q1215" s="3"/>
      <c r="R1215" s="3"/>
      <c r="S1215" s="120"/>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row>
    <row r="1216" spans="1:53" x14ac:dyDescent="0.3">
      <c r="A1216" s="3"/>
      <c r="B1216" s="3"/>
      <c r="C1216" s="3"/>
      <c r="D1216" s="3"/>
      <c r="E1216" s="3"/>
      <c r="F1216" s="3"/>
      <c r="G1216" s="3"/>
      <c r="H1216" s="3"/>
      <c r="I1216" s="3"/>
      <c r="J1216" s="3"/>
      <c r="K1216" s="3"/>
      <c r="L1216" s="3"/>
      <c r="M1216" s="3"/>
      <c r="N1216" s="3"/>
      <c r="O1216" s="3"/>
      <c r="P1216" s="3"/>
      <c r="Q1216" s="3"/>
      <c r="R1216" s="3"/>
      <c r="S1216" s="120"/>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row>
    <row r="1217" spans="1:53" x14ac:dyDescent="0.3">
      <c r="A1217" s="3"/>
      <c r="B1217" s="3"/>
      <c r="C1217" s="3"/>
      <c r="D1217" s="3"/>
      <c r="E1217" s="3"/>
      <c r="F1217" s="3"/>
      <c r="G1217" s="3"/>
      <c r="H1217" s="3"/>
      <c r="I1217" s="3"/>
      <c r="J1217" s="3"/>
      <c r="K1217" s="3"/>
      <c r="L1217" s="3"/>
      <c r="M1217" s="3"/>
      <c r="N1217" s="3"/>
      <c r="O1217" s="3"/>
      <c r="P1217" s="3"/>
      <c r="Q1217" s="3"/>
      <c r="R1217" s="3"/>
      <c r="S1217" s="120"/>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row>
    <row r="1218" spans="1:53" x14ac:dyDescent="0.3">
      <c r="A1218" s="3"/>
      <c r="B1218" s="3"/>
      <c r="C1218" s="3"/>
      <c r="D1218" s="3"/>
      <c r="E1218" s="3"/>
      <c r="F1218" s="3"/>
      <c r="G1218" s="3"/>
      <c r="H1218" s="3"/>
      <c r="I1218" s="3"/>
      <c r="J1218" s="3"/>
      <c r="K1218" s="3"/>
      <c r="L1218" s="3"/>
      <c r="M1218" s="3"/>
      <c r="N1218" s="3"/>
      <c r="O1218" s="3"/>
      <c r="P1218" s="3"/>
      <c r="Q1218" s="3"/>
      <c r="R1218" s="3"/>
      <c r="S1218" s="120"/>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row>
    <row r="1219" spans="1:53" x14ac:dyDescent="0.3">
      <c r="A1219" s="3"/>
      <c r="B1219" s="3"/>
      <c r="C1219" s="3"/>
      <c r="D1219" s="3"/>
      <c r="E1219" s="3"/>
      <c r="F1219" s="3"/>
      <c r="G1219" s="3"/>
      <c r="H1219" s="3"/>
      <c r="I1219" s="3"/>
      <c r="J1219" s="3"/>
      <c r="K1219" s="3"/>
      <c r="L1219" s="3"/>
      <c r="M1219" s="3"/>
      <c r="N1219" s="3"/>
      <c r="O1219" s="3"/>
      <c r="P1219" s="3"/>
      <c r="Q1219" s="3"/>
      <c r="R1219" s="3"/>
      <c r="S1219" s="120"/>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
      <c r="B1220" s="3"/>
      <c r="C1220" s="3"/>
      <c r="D1220" s="3"/>
      <c r="E1220" s="3"/>
      <c r="F1220" s="3"/>
      <c r="G1220" s="3"/>
      <c r="H1220" s="3"/>
      <c r="I1220" s="3"/>
      <c r="J1220" s="3"/>
      <c r="K1220" s="3"/>
      <c r="L1220" s="3"/>
      <c r="M1220" s="3"/>
      <c r="N1220" s="3"/>
      <c r="O1220" s="3"/>
      <c r="P1220" s="3"/>
      <c r="Q1220" s="3"/>
      <c r="R1220" s="3"/>
      <c r="S1220" s="120"/>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
      <c r="B1221" s="3"/>
      <c r="C1221" s="3"/>
      <c r="D1221" s="3"/>
      <c r="E1221" s="3"/>
      <c r="F1221" s="3"/>
      <c r="G1221" s="3"/>
      <c r="H1221" s="3"/>
      <c r="I1221" s="3"/>
      <c r="J1221" s="3"/>
      <c r="K1221" s="3"/>
      <c r="L1221" s="3"/>
      <c r="M1221" s="3"/>
      <c r="N1221" s="3"/>
      <c r="O1221" s="3"/>
      <c r="P1221" s="3"/>
      <c r="Q1221" s="3"/>
      <c r="R1221" s="3"/>
      <c r="S1221" s="120"/>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
      <c r="B1222" s="3"/>
      <c r="C1222" s="3"/>
      <c r="D1222" s="3"/>
      <c r="E1222" s="3"/>
      <c r="F1222" s="3"/>
      <c r="G1222" s="3"/>
      <c r="H1222" s="3"/>
      <c r="I1222" s="3"/>
      <c r="J1222" s="3"/>
      <c r="K1222" s="3"/>
      <c r="L1222" s="3"/>
      <c r="M1222" s="3"/>
      <c r="N1222" s="3"/>
      <c r="O1222" s="3"/>
      <c r="P1222" s="3"/>
      <c r="Q1222" s="3"/>
      <c r="R1222" s="3"/>
      <c r="S1222" s="120"/>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
      <c r="B1223" s="3"/>
      <c r="C1223" s="3"/>
      <c r="D1223" s="3"/>
      <c r="E1223" s="3"/>
      <c r="F1223" s="3"/>
      <c r="G1223" s="3"/>
      <c r="H1223" s="3"/>
      <c r="I1223" s="3"/>
      <c r="J1223" s="3"/>
      <c r="K1223" s="3"/>
      <c r="L1223" s="3"/>
      <c r="M1223" s="3"/>
      <c r="N1223" s="3"/>
      <c r="O1223" s="3"/>
      <c r="P1223" s="3"/>
      <c r="Q1223" s="3"/>
      <c r="R1223" s="3"/>
      <c r="S1223" s="120"/>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
      <c r="B1224" s="3"/>
      <c r="C1224" s="3"/>
      <c r="D1224" s="3"/>
      <c r="E1224" s="3"/>
      <c r="F1224" s="3"/>
      <c r="G1224" s="3"/>
      <c r="H1224" s="3"/>
      <c r="I1224" s="3"/>
      <c r="J1224" s="3"/>
      <c r="K1224" s="3"/>
      <c r="L1224" s="3"/>
      <c r="M1224" s="3"/>
      <c r="N1224" s="3"/>
      <c r="O1224" s="3"/>
      <c r="P1224" s="3"/>
      <c r="Q1224" s="3"/>
      <c r="R1224" s="3"/>
      <c r="S1224" s="120"/>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
      <c r="B1225" s="3"/>
      <c r="C1225" s="3"/>
      <c r="D1225" s="3"/>
      <c r="E1225" s="3"/>
      <c r="F1225" s="3"/>
      <c r="G1225" s="3"/>
      <c r="H1225" s="3"/>
      <c r="I1225" s="3"/>
      <c r="J1225" s="3"/>
      <c r="K1225" s="3"/>
      <c r="L1225" s="3"/>
      <c r="M1225" s="3"/>
      <c r="N1225" s="3"/>
      <c r="O1225" s="3"/>
      <c r="P1225" s="3"/>
      <c r="Q1225" s="3"/>
      <c r="R1225" s="3"/>
      <c r="S1225" s="120"/>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
      <c r="B1226" s="3"/>
      <c r="C1226" s="3"/>
      <c r="D1226" s="3"/>
      <c r="E1226" s="3"/>
      <c r="F1226" s="3"/>
      <c r="G1226" s="3"/>
      <c r="H1226" s="3"/>
      <c r="I1226" s="3"/>
      <c r="J1226" s="3"/>
      <c r="K1226" s="3"/>
      <c r="L1226" s="3"/>
      <c r="M1226" s="3"/>
      <c r="N1226" s="3"/>
      <c r="O1226" s="3"/>
      <c r="P1226" s="3"/>
      <c r="Q1226" s="3"/>
      <c r="R1226" s="3"/>
      <c r="S1226" s="120"/>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
      <c r="B1227" s="3"/>
      <c r="C1227" s="3"/>
      <c r="D1227" s="3"/>
      <c r="E1227" s="3"/>
      <c r="F1227" s="3"/>
      <c r="G1227" s="3"/>
      <c r="H1227" s="3"/>
      <c r="I1227" s="3"/>
      <c r="J1227" s="3"/>
      <c r="K1227" s="3"/>
      <c r="L1227" s="3"/>
      <c r="M1227" s="3"/>
      <c r="N1227" s="3"/>
      <c r="O1227" s="3"/>
      <c r="P1227" s="3"/>
      <c r="Q1227" s="3"/>
      <c r="R1227" s="3"/>
      <c r="S1227" s="120"/>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
      <c r="B1228" s="3"/>
      <c r="C1228" s="3"/>
      <c r="D1228" s="3"/>
      <c r="E1228" s="3"/>
      <c r="F1228" s="3"/>
      <c r="G1228" s="3"/>
      <c r="H1228" s="3"/>
      <c r="I1228" s="3"/>
      <c r="J1228" s="3"/>
      <c r="K1228" s="3"/>
      <c r="L1228" s="3"/>
      <c r="M1228" s="3"/>
      <c r="N1228" s="3"/>
      <c r="O1228" s="3"/>
      <c r="P1228" s="3"/>
      <c r="Q1228" s="3"/>
      <c r="R1228" s="3"/>
      <c r="S1228" s="120"/>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
      <c r="B1229" s="3"/>
      <c r="C1229" s="3"/>
      <c r="D1229" s="3"/>
      <c r="E1229" s="3"/>
      <c r="F1229" s="3"/>
      <c r="G1229" s="3"/>
      <c r="H1229" s="3"/>
      <c r="I1229" s="3"/>
      <c r="J1229" s="3"/>
      <c r="K1229" s="3"/>
      <c r="L1229" s="3"/>
      <c r="M1229" s="3"/>
      <c r="N1229" s="3"/>
      <c r="O1229" s="3"/>
      <c r="P1229" s="3"/>
      <c r="Q1229" s="3"/>
      <c r="R1229" s="3"/>
      <c r="S1229" s="120"/>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
      <c r="B1230" s="3"/>
      <c r="C1230" s="3"/>
      <c r="D1230" s="3"/>
      <c r="E1230" s="3"/>
      <c r="F1230" s="3"/>
      <c r="G1230" s="3"/>
      <c r="H1230" s="3"/>
      <c r="I1230" s="3"/>
      <c r="J1230" s="3"/>
      <c r="K1230" s="3"/>
      <c r="L1230" s="3"/>
      <c r="M1230" s="3"/>
      <c r="N1230" s="3"/>
      <c r="O1230" s="3"/>
      <c r="P1230" s="3"/>
      <c r="Q1230" s="3"/>
      <c r="R1230" s="3"/>
      <c r="S1230" s="120"/>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
      <c r="B1231" s="3"/>
      <c r="C1231" s="3"/>
      <c r="D1231" s="3"/>
      <c r="E1231" s="3"/>
      <c r="F1231" s="3"/>
      <c r="G1231" s="3"/>
      <c r="H1231" s="3"/>
      <c r="I1231" s="3"/>
      <c r="J1231" s="3"/>
      <c r="K1231" s="3"/>
      <c r="L1231" s="3"/>
      <c r="M1231" s="3"/>
      <c r="N1231" s="3"/>
      <c r="O1231" s="3"/>
      <c r="P1231" s="3"/>
      <c r="Q1231" s="3"/>
      <c r="R1231" s="3"/>
      <c r="S1231" s="120"/>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
      <c r="B1232" s="3"/>
      <c r="C1232" s="3"/>
      <c r="D1232" s="3"/>
      <c r="E1232" s="3"/>
      <c r="F1232" s="3"/>
      <c r="G1232" s="3"/>
      <c r="H1232" s="3"/>
      <c r="I1232" s="3"/>
      <c r="J1232" s="3"/>
      <c r="K1232" s="3"/>
      <c r="L1232" s="3"/>
      <c r="M1232" s="3"/>
      <c r="N1232" s="3"/>
      <c r="O1232" s="3"/>
      <c r="P1232" s="3"/>
      <c r="Q1232" s="3"/>
      <c r="R1232" s="3"/>
      <c r="S1232" s="120"/>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
      <c r="B1233" s="3"/>
      <c r="C1233" s="3"/>
      <c r="D1233" s="3"/>
      <c r="E1233" s="3"/>
      <c r="F1233" s="3"/>
      <c r="G1233" s="3"/>
      <c r="H1233" s="3"/>
      <c r="I1233" s="3"/>
      <c r="J1233" s="3"/>
      <c r="K1233" s="3"/>
      <c r="L1233" s="3"/>
      <c r="M1233" s="3"/>
      <c r="N1233" s="3"/>
      <c r="O1233" s="3"/>
      <c r="P1233" s="3"/>
      <c r="Q1233" s="3"/>
      <c r="R1233" s="3"/>
      <c r="S1233" s="120"/>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
      <c r="B1234" s="3"/>
      <c r="C1234" s="3"/>
      <c r="D1234" s="3"/>
      <c r="E1234" s="3"/>
      <c r="F1234" s="3"/>
      <c r="G1234" s="3"/>
      <c r="H1234" s="3"/>
      <c r="I1234" s="3"/>
      <c r="J1234" s="3"/>
      <c r="K1234" s="3"/>
      <c r="L1234" s="3"/>
      <c r="M1234" s="3"/>
      <c r="N1234" s="3"/>
      <c r="O1234" s="3"/>
      <c r="P1234" s="3"/>
      <c r="Q1234" s="3"/>
      <c r="R1234" s="3"/>
      <c r="S1234" s="120"/>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
      <c r="B1235" s="3"/>
      <c r="C1235" s="3"/>
      <c r="D1235" s="3"/>
      <c r="E1235" s="3"/>
      <c r="F1235" s="3"/>
      <c r="G1235" s="3"/>
      <c r="H1235" s="3"/>
      <c r="I1235" s="3"/>
      <c r="J1235" s="3"/>
      <c r="K1235" s="3"/>
      <c r="L1235" s="3"/>
      <c r="M1235" s="3"/>
      <c r="N1235" s="3"/>
      <c r="O1235" s="3"/>
      <c r="P1235" s="3"/>
      <c r="Q1235" s="3"/>
      <c r="R1235" s="3"/>
      <c r="S1235" s="120"/>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
      <c r="B1236" s="3"/>
      <c r="C1236" s="3"/>
      <c r="D1236" s="3"/>
      <c r="E1236" s="3"/>
      <c r="F1236" s="3"/>
      <c r="G1236" s="3"/>
      <c r="H1236" s="3"/>
      <c r="I1236" s="3"/>
      <c r="J1236" s="3"/>
      <c r="K1236" s="3"/>
      <c r="L1236" s="3"/>
      <c r="M1236" s="3"/>
      <c r="N1236" s="3"/>
      <c r="O1236" s="3"/>
      <c r="P1236" s="3"/>
      <c r="Q1236" s="3"/>
      <c r="R1236" s="3"/>
      <c r="S1236" s="120"/>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
      <c r="B1237" s="3"/>
      <c r="C1237" s="3"/>
      <c r="D1237" s="3"/>
      <c r="E1237" s="3"/>
      <c r="F1237" s="3"/>
      <c r="G1237" s="3"/>
      <c r="H1237" s="3"/>
      <c r="I1237" s="3"/>
      <c r="J1237" s="3"/>
      <c r="K1237" s="3"/>
      <c r="L1237" s="3"/>
      <c r="M1237" s="3"/>
      <c r="N1237" s="3"/>
      <c r="O1237" s="3"/>
      <c r="P1237" s="3"/>
      <c r="Q1237" s="3"/>
      <c r="R1237" s="3"/>
      <c r="S1237" s="120"/>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
      <c r="B1238" s="3"/>
      <c r="C1238" s="3"/>
      <c r="D1238" s="3"/>
      <c r="E1238" s="3"/>
      <c r="F1238" s="3"/>
      <c r="G1238" s="3"/>
      <c r="H1238" s="3"/>
      <c r="I1238" s="3"/>
      <c r="J1238" s="3"/>
      <c r="K1238" s="3"/>
      <c r="L1238" s="3"/>
      <c r="M1238" s="3"/>
      <c r="N1238" s="3"/>
      <c r="O1238" s="3"/>
      <c r="P1238" s="3"/>
      <c r="Q1238" s="3"/>
      <c r="R1238" s="3"/>
      <c r="S1238" s="120"/>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
      <c r="B1239" s="3"/>
      <c r="C1239" s="3"/>
      <c r="D1239" s="3"/>
      <c r="E1239" s="3"/>
      <c r="F1239" s="3"/>
      <c r="G1239" s="3"/>
      <c r="H1239" s="3"/>
      <c r="I1239" s="3"/>
      <c r="J1239" s="3"/>
      <c r="K1239" s="3"/>
      <c r="L1239" s="3"/>
      <c r="M1239" s="3"/>
      <c r="N1239" s="3"/>
      <c r="O1239" s="3"/>
      <c r="P1239" s="3"/>
      <c r="Q1239" s="3"/>
      <c r="R1239" s="3"/>
      <c r="S1239" s="120"/>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
      <c r="B1240" s="3"/>
      <c r="C1240" s="3"/>
      <c r="D1240" s="3"/>
      <c r="E1240" s="3"/>
      <c r="F1240" s="3"/>
      <c r="G1240" s="3"/>
      <c r="H1240" s="3"/>
      <c r="I1240" s="3"/>
      <c r="J1240" s="3"/>
      <c r="K1240" s="3"/>
      <c r="L1240" s="3"/>
      <c r="M1240" s="3"/>
      <c r="N1240" s="3"/>
      <c r="O1240" s="3"/>
      <c r="P1240" s="3"/>
      <c r="Q1240" s="3"/>
      <c r="R1240" s="3"/>
      <c r="S1240" s="120"/>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
      <c r="B1241" s="3"/>
      <c r="C1241" s="3"/>
      <c r="D1241" s="3"/>
      <c r="E1241" s="3"/>
      <c r="F1241" s="3"/>
      <c r="G1241" s="3"/>
      <c r="H1241" s="3"/>
      <c r="I1241" s="3"/>
      <c r="J1241" s="3"/>
      <c r="K1241" s="3"/>
      <c r="L1241" s="3"/>
      <c r="M1241" s="3"/>
      <c r="N1241" s="3"/>
      <c r="O1241" s="3"/>
      <c r="P1241" s="3"/>
      <c r="Q1241" s="3"/>
      <c r="R1241" s="3"/>
      <c r="S1241" s="120"/>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
      <c r="B1242" s="3"/>
      <c r="C1242" s="3"/>
      <c r="D1242" s="3"/>
      <c r="E1242" s="3"/>
      <c r="F1242" s="3"/>
      <c r="G1242" s="3"/>
      <c r="H1242" s="3"/>
      <c r="I1242" s="3"/>
      <c r="J1242" s="3"/>
      <c r="K1242" s="3"/>
      <c r="L1242" s="3"/>
      <c r="M1242" s="3"/>
      <c r="N1242" s="3"/>
      <c r="O1242" s="3"/>
      <c r="P1242" s="3"/>
      <c r="Q1242" s="3"/>
      <c r="R1242" s="3"/>
      <c r="S1242" s="120"/>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
      <c r="B1243" s="3"/>
      <c r="C1243" s="3"/>
      <c r="D1243" s="3"/>
      <c r="E1243" s="3"/>
      <c r="F1243" s="3"/>
      <c r="G1243" s="3"/>
      <c r="H1243" s="3"/>
      <c r="I1243" s="3"/>
      <c r="J1243" s="3"/>
      <c r="K1243" s="3"/>
      <c r="L1243" s="3"/>
      <c r="M1243" s="3"/>
      <c r="N1243" s="3"/>
      <c r="O1243" s="3"/>
      <c r="P1243" s="3"/>
      <c r="Q1243" s="3"/>
      <c r="R1243" s="3"/>
      <c r="S1243" s="120"/>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
      <c r="B1244" s="3"/>
      <c r="C1244" s="3"/>
      <c r="D1244" s="3"/>
      <c r="E1244" s="3"/>
      <c r="F1244" s="3"/>
      <c r="G1244" s="3"/>
      <c r="H1244" s="3"/>
      <c r="I1244" s="3"/>
      <c r="J1244" s="3"/>
      <c r="K1244" s="3"/>
      <c r="L1244" s="3"/>
      <c r="M1244" s="3"/>
      <c r="N1244" s="3"/>
      <c r="O1244" s="3"/>
      <c r="P1244" s="3"/>
      <c r="Q1244" s="3"/>
      <c r="R1244" s="3"/>
      <c r="S1244" s="120"/>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
      <c r="B1245" s="3"/>
      <c r="C1245" s="3"/>
      <c r="D1245" s="3"/>
      <c r="E1245" s="3"/>
      <c r="F1245" s="3"/>
      <c r="G1245" s="3"/>
      <c r="H1245" s="3"/>
      <c r="I1245" s="3"/>
      <c r="J1245" s="3"/>
      <c r="K1245" s="3"/>
      <c r="L1245" s="3"/>
      <c r="M1245" s="3"/>
      <c r="N1245" s="3"/>
      <c r="O1245" s="3"/>
      <c r="P1245" s="3"/>
      <c r="Q1245" s="3"/>
      <c r="R1245" s="3"/>
      <c r="S1245" s="120"/>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
      <c r="B1246" s="3"/>
      <c r="C1246" s="3"/>
      <c r="D1246" s="3"/>
      <c r="E1246" s="3"/>
      <c r="F1246" s="3"/>
      <c r="G1246" s="3"/>
      <c r="H1246" s="3"/>
      <c r="I1246" s="3"/>
      <c r="J1246" s="3"/>
      <c r="K1246" s="3"/>
      <c r="L1246" s="3"/>
      <c r="M1246" s="3"/>
      <c r="N1246" s="3"/>
      <c r="O1246" s="3"/>
      <c r="P1246" s="3"/>
      <c r="Q1246" s="3"/>
      <c r="R1246" s="3"/>
      <c r="S1246" s="120"/>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
      <c r="B1247" s="3"/>
      <c r="C1247" s="3"/>
      <c r="D1247" s="3"/>
      <c r="E1247" s="3"/>
      <c r="F1247" s="3"/>
      <c r="G1247" s="3"/>
      <c r="H1247" s="3"/>
      <c r="I1247" s="3"/>
      <c r="J1247" s="3"/>
      <c r="K1247" s="3"/>
      <c r="L1247" s="3"/>
      <c r="M1247" s="3"/>
      <c r="N1247" s="3"/>
      <c r="O1247" s="3"/>
      <c r="P1247" s="3"/>
      <c r="Q1247" s="3"/>
      <c r="R1247" s="3"/>
      <c r="S1247" s="120"/>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
      <c r="B1248" s="3"/>
      <c r="C1248" s="3"/>
      <c r="D1248" s="3"/>
      <c r="E1248" s="3"/>
      <c r="F1248" s="3"/>
      <c r="G1248" s="3"/>
      <c r="H1248" s="3"/>
      <c r="I1248" s="3"/>
      <c r="J1248" s="3"/>
      <c r="K1248" s="3"/>
      <c r="L1248" s="3"/>
      <c r="M1248" s="3"/>
      <c r="N1248" s="3"/>
      <c r="O1248" s="3"/>
      <c r="P1248" s="3"/>
      <c r="Q1248" s="3"/>
      <c r="R1248" s="3"/>
      <c r="S1248" s="120"/>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
      <c r="B1249" s="3"/>
      <c r="C1249" s="3"/>
      <c r="D1249" s="3"/>
      <c r="E1249" s="3"/>
      <c r="F1249" s="3"/>
      <c r="G1249" s="3"/>
      <c r="H1249" s="3"/>
      <c r="I1249" s="3"/>
      <c r="J1249" s="3"/>
      <c r="K1249" s="3"/>
      <c r="L1249" s="3"/>
      <c r="M1249" s="3"/>
      <c r="N1249" s="3"/>
      <c r="O1249" s="3"/>
      <c r="P1249" s="3"/>
      <c r="Q1249" s="3"/>
      <c r="R1249" s="3"/>
      <c r="S1249" s="120"/>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
      <c r="B1250" s="3"/>
      <c r="C1250" s="3"/>
      <c r="D1250" s="3"/>
      <c r="E1250" s="3"/>
      <c r="F1250" s="3"/>
      <c r="G1250" s="3"/>
      <c r="H1250" s="3"/>
      <c r="I1250" s="3"/>
      <c r="J1250" s="3"/>
      <c r="K1250" s="3"/>
      <c r="L1250" s="3"/>
      <c r="M1250" s="3"/>
      <c r="N1250" s="3"/>
      <c r="O1250" s="3"/>
      <c r="P1250" s="3"/>
      <c r="Q1250" s="3"/>
      <c r="R1250" s="3"/>
      <c r="S1250" s="120"/>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
      <c r="B1251" s="3"/>
      <c r="C1251" s="3"/>
      <c r="D1251" s="3"/>
      <c r="E1251" s="3"/>
      <c r="F1251" s="3"/>
      <c r="G1251" s="3"/>
      <c r="H1251" s="3"/>
      <c r="I1251" s="3"/>
      <c r="J1251" s="3"/>
      <c r="K1251" s="3"/>
      <c r="L1251" s="3"/>
      <c r="M1251" s="3"/>
      <c r="N1251" s="3"/>
      <c r="O1251" s="3"/>
      <c r="P1251" s="3"/>
      <c r="Q1251" s="3"/>
      <c r="R1251" s="3"/>
      <c r="S1251" s="120"/>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
      <c r="B1252" s="3"/>
      <c r="C1252" s="3"/>
      <c r="D1252" s="3"/>
      <c r="E1252" s="3"/>
      <c r="F1252" s="3"/>
      <c r="G1252" s="3"/>
      <c r="H1252" s="3"/>
      <c r="I1252" s="3"/>
      <c r="J1252" s="3"/>
      <c r="K1252" s="3"/>
      <c r="L1252" s="3"/>
      <c r="M1252" s="3"/>
      <c r="N1252" s="3"/>
      <c r="O1252" s="3"/>
      <c r="P1252" s="3"/>
      <c r="Q1252" s="3"/>
      <c r="R1252" s="3"/>
      <c r="S1252" s="120"/>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
      <c r="B1253" s="3"/>
      <c r="C1253" s="3"/>
      <c r="D1253" s="3"/>
      <c r="E1253" s="3"/>
      <c r="F1253" s="3"/>
      <c r="G1253" s="3"/>
      <c r="H1253" s="3"/>
      <c r="I1253" s="3"/>
      <c r="J1253" s="3"/>
      <c r="K1253" s="3"/>
      <c r="L1253" s="3"/>
      <c r="M1253" s="3"/>
      <c r="N1253" s="3"/>
      <c r="O1253" s="3"/>
      <c r="P1253" s="3"/>
      <c r="Q1253" s="3"/>
      <c r="R1253" s="3"/>
      <c r="S1253" s="120"/>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
      <c r="B1254" s="3"/>
      <c r="C1254" s="3"/>
      <c r="D1254" s="3"/>
      <c r="E1254" s="3"/>
      <c r="F1254" s="3"/>
      <c r="G1254" s="3"/>
      <c r="H1254" s="3"/>
      <c r="I1254" s="3"/>
      <c r="J1254" s="3"/>
      <c r="K1254" s="3"/>
      <c r="L1254" s="3"/>
      <c r="M1254" s="3"/>
      <c r="N1254" s="3"/>
      <c r="O1254" s="3"/>
      <c r="P1254" s="3"/>
      <c r="Q1254" s="3"/>
      <c r="R1254" s="3"/>
      <c r="S1254" s="120"/>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row>
    <row r="1255" spans="1:53" x14ac:dyDescent="0.3">
      <c r="A1255" s="3"/>
      <c r="B1255" s="3"/>
      <c r="C1255" s="3"/>
      <c r="D1255" s="3"/>
      <c r="E1255" s="3"/>
      <c r="F1255" s="3"/>
      <c r="G1255" s="3"/>
      <c r="H1255" s="3"/>
      <c r="I1255" s="3"/>
      <c r="J1255" s="3"/>
      <c r="K1255" s="3"/>
      <c r="L1255" s="3"/>
      <c r="M1255" s="3"/>
      <c r="N1255" s="3"/>
      <c r="O1255" s="3"/>
      <c r="P1255" s="3"/>
      <c r="Q1255" s="3"/>
      <c r="R1255" s="3"/>
      <c r="S1255" s="120"/>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row>
    <row r="1256" spans="1:53" x14ac:dyDescent="0.3">
      <c r="A1256" s="3"/>
      <c r="B1256" s="3"/>
      <c r="C1256" s="3"/>
      <c r="D1256" s="3"/>
      <c r="E1256" s="3"/>
      <c r="F1256" s="3"/>
      <c r="G1256" s="3"/>
      <c r="H1256" s="3"/>
      <c r="I1256" s="3"/>
      <c r="J1256" s="3"/>
      <c r="K1256" s="3"/>
      <c r="L1256" s="3"/>
      <c r="M1256" s="3"/>
      <c r="N1256" s="3"/>
      <c r="O1256" s="3"/>
      <c r="P1256" s="3"/>
      <c r="Q1256" s="3"/>
      <c r="R1256" s="3"/>
      <c r="S1256" s="120"/>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row>
    <row r="1257" spans="1:53" x14ac:dyDescent="0.3">
      <c r="A1257" s="3"/>
      <c r="B1257" s="3"/>
      <c r="C1257" s="3"/>
      <c r="D1257" s="3"/>
      <c r="E1257" s="3"/>
      <c r="F1257" s="3"/>
      <c r="G1257" s="3"/>
      <c r="H1257" s="3"/>
      <c r="I1257" s="3"/>
      <c r="J1257" s="3"/>
      <c r="K1257" s="3"/>
      <c r="L1257" s="3"/>
      <c r="M1257" s="3"/>
      <c r="N1257" s="3"/>
      <c r="O1257" s="3"/>
      <c r="P1257" s="3"/>
      <c r="Q1257" s="3"/>
      <c r="R1257" s="3"/>
      <c r="S1257" s="120"/>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row>
    <row r="1258" spans="1:53" x14ac:dyDescent="0.3">
      <c r="A1258" s="3"/>
      <c r="B1258" s="3"/>
      <c r="C1258" s="3"/>
      <c r="D1258" s="3"/>
      <c r="E1258" s="3"/>
      <c r="F1258" s="3"/>
      <c r="G1258" s="3"/>
      <c r="H1258" s="3"/>
      <c r="I1258" s="3"/>
      <c r="J1258" s="3"/>
      <c r="K1258" s="3"/>
      <c r="L1258" s="3"/>
      <c r="M1258" s="3"/>
      <c r="N1258" s="3"/>
      <c r="O1258" s="3"/>
      <c r="P1258" s="3"/>
      <c r="Q1258" s="3"/>
      <c r="R1258" s="3"/>
      <c r="S1258" s="120"/>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
      <c r="B1259" s="3"/>
      <c r="C1259" s="3"/>
      <c r="D1259" s="3"/>
      <c r="E1259" s="3"/>
      <c r="F1259" s="3"/>
      <c r="G1259" s="3"/>
      <c r="H1259" s="3"/>
      <c r="I1259" s="3"/>
      <c r="J1259" s="3"/>
      <c r="K1259" s="3"/>
      <c r="L1259" s="3"/>
      <c r="M1259" s="3"/>
      <c r="N1259" s="3"/>
      <c r="O1259" s="3"/>
      <c r="P1259" s="3"/>
      <c r="Q1259" s="3"/>
      <c r="R1259" s="3"/>
      <c r="S1259" s="120"/>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
      <c r="B1260" s="3"/>
      <c r="C1260" s="3"/>
      <c r="D1260" s="3"/>
      <c r="E1260" s="3"/>
      <c r="F1260" s="3"/>
      <c r="G1260" s="3"/>
      <c r="H1260" s="3"/>
      <c r="I1260" s="3"/>
      <c r="J1260" s="3"/>
      <c r="K1260" s="3"/>
      <c r="L1260" s="3"/>
      <c r="M1260" s="3"/>
      <c r="N1260" s="3"/>
      <c r="O1260" s="3"/>
      <c r="P1260" s="3"/>
      <c r="Q1260" s="3"/>
      <c r="R1260" s="3"/>
      <c r="S1260" s="120"/>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
      <c r="B1261" s="3"/>
      <c r="C1261" s="3"/>
      <c r="D1261" s="3"/>
      <c r="E1261" s="3"/>
      <c r="F1261" s="3"/>
      <c r="G1261" s="3"/>
      <c r="H1261" s="3"/>
      <c r="I1261" s="3"/>
      <c r="J1261" s="3"/>
      <c r="K1261" s="3"/>
      <c r="L1261" s="3"/>
      <c r="M1261" s="3"/>
      <c r="N1261" s="3"/>
      <c r="O1261" s="3"/>
      <c r="P1261" s="3"/>
      <c r="Q1261" s="3"/>
      <c r="R1261" s="3"/>
      <c r="S1261" s="120"/>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
      <c r="B1262" s="3"/>
      <c r="C1262" s="3"/>
      <c r="D1262" s="3"/>
      <c r="E1262" s="3"/>
      <c r="F1262" s="3"/>
      <c r="G1262" s="3"/>
      <c r="H1262" s="3"/>
      <c r="I1262" s="3"/>
      <c r="J1262" s="3"/>
      <c r="K1262" s="3"/>
      <c r="L1262" s="3"/>
      <c r="M1262" s="3"/>
      <c r="N1262" s="3"/>
      <c r="O1262" s="3"/>
      <c r="P1262" s="3"/>
      <c r="Q1262" s="3"/>
      <c r="R1262" s="3"/>
      <c r="S1262" s="120"/>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
      <c r="B1263" s="3"/>
      <c r="C1263" s="3"/>
      <c r="D1263" s="3"/>
      <c r="E1263" s="3"/>
      <c r="F1263" s="3"/>
      <c r="G1263" s="3"/>
      <c r="H1263" s="3"/>
      <c r="I1263" s="3"/>
      <c r="J1263" s="3"/>
      <c r="K1263" s="3"/>
      <c r="L1263" s="3"/>
      <c r="M1263" s="3"/>
      <c r="N1263" s="3"/>
      <c r="O1263" s="3"/>
      <c r="P1263" s="3"/>
      <c r="Q1263" s="3"/>
      <c r="R1263" s="3"/>
      <c r="S1263" s="120"/>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
      <c r="B1264" s="3"/>
      <c r="C1264" s="3"/>
      <c r="D1264" s="3"/>
      <c r="E1264" s="3"/>
      <c r="F1264" s="3"/>
      <c r="G1264" s="3"/>
      <c r="H1264" s="3"/>
      <c r="I1264" s="3"/>
      <c r="J1264" s="3"/>
      <c r="K1264" s="3"/>
      <c r="L1264" s="3"/>
      <c r="M1264" s="3"/>
      <c r="N1264" s="3"/>
      <c r="O1264" s="3"/>
      <c r="P1264" s="3"/>
      <c r="Q1264" s="3"/>
      <c r="R1264" s="3"/>
      <c r="S1264" s="120"/>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
      <c r="B1265" s="3"/>
      <c r="C1265" s="3"/>
      <c r="D1265" s="3"/>
      <c r="E1265" s="3"/>
      <c r="F1265" s="3"/>
      <c r="G1265" s="3"/>
      <c r="H1265" s="3"/>
      <c r="I1265" s="3"/>
      <c r="J1265" s="3"/>
      <c r="K1265" s="3"/>
      <c r="L1265" s="3"/>
      <c r="M1265" s="3"/>
      <c r="N1265" s="3"/>
      <c r="O1265" s="3"/>
      <c r="P1265" s="3"/>
      <c r="Q1265" s="3"/>
      <c r="R1265" s="3"/>
      <c r="S1265" s="120"/>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
      <c r="B1266" s="3"/>
      <c r="C1266" s="3"/>
      <c r="D1266" s="3"/>
      <c r="E1266" s="3"/>
      <c r="F1266" s="3"/>
      <c r="G1266" s="3"/>
      <c r="H1266" s="3"/>
      <c r="I1266" s="3"/>
      <c r="J1266" s="3"/>
      <c r="K1266" s="3"/>
      <c r="L1266" s="3"/>
      <c r="M1266" s="3"/>
      <c r="N1266" s="3"/>
      <c r="O1266" s="3"/>
      <c r="P1266" s="3"/>
      <c r="Q1266" s="3"/>
      <c r="R1266" s="3"/>
      <c r="S1266" s="120"/>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
      <c r="B1267" s="3"/>
      <c r="C1267" s="3"/>
      <c r="D1267" s="3"/>
      <c r="E1267" s="3"/>
      <c r="F1267" s="3"/>
      <c r="G1267" s="3"/>
      <c r="H1267" s="3"/>
      <c r="I1267" s="3"/>
      <c r="J1267" s="3"/>
      <c r="K1267" s="3"/>
      <c r="L1267" s="3"/>
      <c r="M1267" s="3"/>
      <c r="N1267" s="3"/>
      <c r="O1267" s="3"/>
      <c r="P1267" s="3"/>
      <c r="Q1267" s="3"/>
      <c r="R1267" s="3"/>
      <c r="S1267" s="120"/>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
      <c r="B1268" s="3"/>
      <c r="C1268" s="3"/>
      <c r="D1268" s="3"/>
      <c r="E1268" s="3"/>
      <c r="F1268" s="3"/>
      <c r="G1268" s="3"/>
      <c r="H1268" s="3"/>
      <c r="I1268" s="3"/>
      <c r="J1268" s="3"/>
      <c r="K1268" s="3"/>
      <c r="L1268" s="3"/>
      <c r="M1268" s="3"/>
      <c r="N1268" s="3"/>
      <c r="O1268" s="3"/>
      <c r="P1268" s="3"/>
      <c r="Q1268" s="3"/>
      <c r="R1268" s="3"/>
      <c r="S1268" s="120"/>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
      <c r="B1269" s="3"/>
      <c r="C1269" s="3"/>
      <c r="D1269" s="3"/>
      <c r="E1269" s="3"/>
      <c r="F1269" s="3"/>
      <c r="G1269" s="3"/>
      <c r="H1269" s="3"/>
      <c r="I1269" s="3"/>
      <c r="J1269" s="3"/>
      <c r="K1269" s="3"/>
      <c r="L1269" s="3"/>
      <c r="M1269" s="3"/>
      <c r="N1269" s="3"/>
      <c r="O1269" s="3"/>
      <c r="P1269" s="3"/>
      <c r="Q1269" s="3"/>
      <c r="R1269" s="3"/>
      <c r="S1269" s="120"/>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
      <c r="B1270" s="3"/>
      <c r="C1270" s="3"/>
      <c r="D1270" s="3"/>
      <c r="E1270" s="3"/>
      <c r="F1270" s="3"/>
      <c r="G1270" s="3"/>
      <c r="H1270" s="3"/>
      <c r="I1270" s="3"/>
      <c r="J1270" s="3"/>
      <c r="K1270" s="3"/>
      <c r="L1270" s="3"/>
      <c r="M1270" s="3"/>
      <c r="N1270" s="3"/>
      <c r="O1270" s="3"/>
      <c r="P1270" s="3"/>
      <c r="Q1270" s="3"/>
      <c r="R1270" s="3"/>
      <c r="S1270" s="120"/>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
      <c r="B1271" s="3"/>
      <c r="C1271" s="3"/>
      <c r="D1271" s="3"/>
      <c r="E1271" s="3"/>
      <c r="F1271" s="3"/>
      <c r="G1271" s="3"/>
      <c r="H1271" s="3"/>
      <c r="I1271" s="3"/>
      <c r="J1271" s="3"/>
      <c r="K1271" s="3"/>
      <c r="L1271" s="3"/>
      <c r="M1271" s="3"/>
      <c r="N1271" s="3"/>
      <c r="O1271" s="3"/>
      <c r="P1271" s="3"/>
      <c r="Q1271" s="3"/>
      <c r="R1271" s="3"/>
      <c r="S1271" s="120"/>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
      <c r="B1272" s="3"/>
      <c r="C1272" s="3"/>
      <c r="D1272" s="3"/>
      <c r="E1272" s="3"/>
      <c r="F1272" s="3"/>
      <c r="G1272" s="3"/>
      <c r="H1272" s="3"/>
      <c r="I1272" s="3"/>
      <c r="J1272" s="3"/>
      <c r="K1272" s="3"/>
      <c r="L1272" s="3"/>
      <c r="M1272" s="3"/>
      <c r="N1272" s="3"/>
      <c r="O1272" s="3"/>
      <c r="P1272" s="3"/>
      <c r="Q1272" s="3"/>
      <c r="R1272" s="3"/>
      <c r="S1272" s="120"/>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
      <c r="B1273" s="3"/>
      <c r="C1273" s="3"/>
      <c r="D1273" s="3"/>
      <c r="E1273" s="3"/>
      <c r="F1273" s="3"/>
      <c r="G1273" s="3"/>
      <c r="H1273" s="3"/>
      <c r="I1273" s="3"/>
      <c r="J1273" s="3"/>
      <c r="K1273" s="3"/>
      <c r="L1273" s="3"/>
      <c r="M1273" s="3"/>
      <c r="N1273" s="3"/>
      <c r="O1273" s="3"/>
      <c r="P1273" s="3"/>
      <c r="Q1273" s="3"/>
      <c r="R1273" s="3"/>
      <c r="S1273" s="120"/>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
      <c r="B1274" s="3"/>
      <c r="C1274" s="3"/>
      <c r="D1274" s="3"/>
      <c r="E1274" s="3"/>
      <c r="F1274" s="3"/>
      <c r="G1274" s="3"/>
      <c r="H1274" s="3"/>
      <c r="I1274" s="3"/>
      <c r="J1274" s="3"/>
      <c r="K1274" s="3"/>
      <c r="L1274" s="3"/>
      <c r="M1274" s="3"/>
      <c r="N1274" s="3"/>
      <c r="O1274" s="3"/>
      <c r="P1274" s="3"/>
      <c r="Q1274" s="3"/>
      <c r="R1274" s="3"/>
      <c r="S1274" s="120"/>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
      <c r="B1275" s="3"/>
      <c r="C1275" s="3"/>
      <c r="D1275" s="3"/>
      <c r="E1275" s="3"/>
      <c r="F1275" s="3"/>
      <c r="G1275" s="3"/>
      <c r="H1275" s="3"/>
      <c r="I1275" s="3"/>
      <c r="J1275" s="3"/>
      <c r="K1275" s="3"/>
      <c r="L1275" s="3"/>
      <c r="M1275" s="3"/>
      <c r="N1275" s="3"/>
      <c r="O1275" s="3"/>
      <c r="P1275" s="3"/>
      <c r="Q1275" s="3"/>
      <c r="R1275" s="3"/>
      <c r="S1275" s="120"/>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
      <c r="B1276" s="3"/>
      <c r="C1276" s="3"/>
      <c r="D1276" s="3"/>
      <c r="E1276" s="3"/>
      <c r="F1276" s="3"/>
      <c r="G1276" s="3"/>
      <c r="H1276" s="3"/>
      <c r="I1276" s="3"/>
      <c r="J1276" s="3"/>
      <c r="K1276" s="3"/>
      <c r="L1276" s="3"/>
      <c r="M1276" s="3"/>
      <c r="N1276" s="3"/>
      <c r="O1276" s="3"/>
      <c r="P1276" s="3"/>
      <c r="Q1276" s="3"/>
      <c r="R1276" s="3"/>
      <c r="S1276" s="120"/>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
      <c r="B1277" s="3"/>
      <c r="C1277" s="3"/>
      <c r="D1277" s="3"/>
      <c r="E1277" s="3"/>
      <c r="F1277" s="3"/>
      <c r="G1277" s="3"/>
      <c r="H1277" s="3"/>
      <c r="I1277" s="3"/>
      <c r="J1277" s="3"/>
      <c r="K1277" s="3"/>
      <c r="L1277" s="3"/>
      <c r="M1277" s="3"/>
      <c r="N1277" s="3"/>
      <c r="O1277" s="3"/>
      <c r="P1277" s="3"/>
      <c r="Q1277" s="3"/>
      <c r="R1277" s="3"/>
      <c r="S1277" s="120"/>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
      <c r="B1278" s="3"/>
      <c r="C1278" s="3"/>
      <c r="D1278" s="3"/>
      <c r="E1278" s="3"/>
      <c r="F1278" s="3"/>
      <c r="G1278" s="3"/>
      <c r="H1278" s="3"/>
      <c r="I1278" s="3"/>
      <c r="J1278" s="3"/>
      <c r="K1278" s="3"/>
      <c r="L1278" s="3"/>
      <c r="M1278" s="3"/>
      <c r="N1278" s="3"/>
      <c r="O1278" s="3"/>
      <c r="P1278" s="3"/>
      <c r="Q1278" s="3"/>
      <c r="R1278" s="3"/>
      <c r="S1278" s="120"/>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
      <c r="B1279" s="3"/>
      <c r="C1279" s="3"/>
      <c r="D1279" s="3"/>
      <c r="E1279" s="3"/>
      <c r="F1279" s="3"/>
      <c r="G1279" s="3"/>
      <c r="H1279" s="3"/>
      <c r="I1279" s="3"/>
      <c r="J1279" s="3"/>
      <c r="K1279" s="3"/>
      <c r="L1279" s="3"/>
      <c r="M1279" s="3"/>
      <c r="N1279" s="3"/>
      <c r="O1279" s="3"/>
      <c r="P1279" s="3"/>
      <c r="Q1279" s="3"/>
      <c r="R1279" s="3"/>
      <c r="S1279" s="120"/>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
      <c r="B1280" s="3"/>
      <c r="C1280" s="3"/>
      <c r="D1280" s="3"/>
      <c r="E1280" s="3"/>
      <c r="F1280" s="3"/>
      <c r="G1280" s="3"/>
      <c r="H1280" s="3"/>
      <c r="I1280" s="3"/>
      <c r="J1280" s="3"/>
      <c r="K1280" s="3"/>
      <c r="L1280" s="3"/>
      <c r="M1280" s="3"/>
      <c r="N1280" s="3"/>
      <c r="O1280" s="3"/>
      <c r="P1280" s="3"/>
      <c r="Q1280" s="3"/>
      <c r="R1280" s="3"/>
      <c r="S1280" s="120"/>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
      <c r="B1281" s="3"/>
      <c r="C1281" s="3"/>
      <c r="D1281" s="3"/>
      <c r="E1281" s="3"/>
      <c r="F1281" s="3"/>
      <c r="G1281" s="3"/>
      <c r="H1281" s="3"/>
      <c r="I1281" s="3"/>
      <c r="J1281" s="3"/>
      <c r="K1281" s="3"/>
      <c r="L1281" s="3"/>
      <c r="M1281" s="3"/>
      <c r="N1281" s="3"/>
      <c r="O1281" s="3"/>
      <c r="P1281" s="3"/>
      <c r="Q1281" s="3"/>
      <c r="R1281" s="3"/>
      <c r="S1281" s="120"/>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
      <c r="B1282" s="3"/>
      <c r="C1282" s="3"/>
      <c r="D1282" s="3"/>
      <c r="E1282" s="3"/>
      <c r="F1282" s="3"/>
      <c r="G1282" s="3"/>
      <c r="H1282" s="3"/>
      <c r="I1282" s="3"/>
      <c r="J1282" s="3"/>
      <c r="K1282" s="3"/>
      <c r="L1282" s="3"/>
      <c r="M1282" s="3"/>
      <c r="N1282" s="3"/>
      <c r="O1282" s="3"/>
      <c r="P1282" s="3"/>
      <c r="Q1282" s="3"/>
      <c r="R1282" s="3"/>
      <c r="S1282" s="120"/>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
      <c r="B1283" s="3"/>
      <c r="C1283" s="3"/>
      <c r="D1283" s="3"/>
      <c r="E1283" s="3"/>
      <c r="F1283" s="3"/>
      <c r="G1283" s="3"/>
      <c r="H1283" s="3"/>
      <c r="I1283" s="3"/>
      <c r="J1283" s="3"/>
      <c r="K1283" s="3"/>
      <c r="L1283" s="3"/>
      <c r="M1283" s="3"/>
      <c r="N1283" s="3"/>
      <c r="O1283" s="3"/>
      <c r="P1283" s="3"/>
      <c r="Q1283" s="3"/>
      <c r="R1283" s="3"/>
      <c r="S1283" s="120"/>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
      <c r="B1284" s="3"/>
      <c r="C1284" s="3"/>
      <c r="D1284" s="3"/>
      <c r="E1284" s="3"/>
      <c r="F1284" s="3"/>
      <c r="G1284" s="3"/>
      <c r="H1284" s="3"/>
      <c r="I1284" s="3"/>
      <c r="J1284" s="3"/>
      <c r="K1284" s="3"/>
      <c r="L1284" s="3"/>
      <c r="M1284" s="3"/>
      <c r="N1284" s="3"/>
      <c r="O1284" s="3"/>
      <c r="P1284" s="3"/>
      <c r="Q1284" s="3"/>
      <c r="R1284" s="3"/>
      <c r="S1284" s="120"/>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
      <c r="B1285" s="3"/>
      <c r="C1285" s="3"/>
      <c r="D1285" s="3"/>
      <c r="E1285" s="3"/>
      <c r="F1285" s="3"/>
      <c r="G1285" s="3"/>
      <c r="H1285" s="3"/>
      <c r="I1285" s="3"/>
      <c r="J1285" s="3"/>
      <c r="K1285" s="3"/>
      <c r="L1285" s="3"/>
      <c r="M1285" s="3"/>
      <c r="N1285" s="3"/>
      <c r="O1285" s="3"/>
      <c r="P1285" s="3"/>
      <c r="Q1285" s="3"/>
      <c r="R1285" s="3"/>
      <c r="S1285" s="120"/>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
      <c r="B1286" s="3"/>
      <c r="C1286" s="3"/>
      <c r="D1286" s="3"/>
      <c r="E1286" s="3"/>
      <c r="F1286" s="3"/>
      <c r="G1286" s="3"/>
      <c r="H1286" s="3"/>
      <c r="I1286" s="3"/>
      <c r="J1286" s="3"/>
      <c r="K1286" s="3"/>
      <c r="L1286" s="3"/>
      <c r="M1286" s="3"/>
      <c r="N1286" s="3"/>
      <c r="O1286" s="3"/>
      <c r="P1286" s="3"/>
      <c r="Q1286" s="3"/>
      <c r="R1286" s="3"/>
      <c r="S1286" s="120"/>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
      <c r="B1287" s="3"/>
      <c r="C1287" s="3"/>
      <c r="D1287" s="3"/>
      <c r="E1287" s="3"/>
      <c r="F1287" s="3"/>
      <c r="G1287" s="3"/>
      <c r="H1287" s="3"/>
      <c r="I1287" s="3"/>
      <c r="J1287" s="3"/>
      <c r="K1287" s="3"/>
      <c r="L1287" s="3"/>
      <c r="M1287" s="3"/>
      <c r="N1287" s="3"/>
      <c r="O1287" s="3"/>
      <c r="P1287" s="3"/>
      <c r="Q1287" s="3"/>
      <c r="R1287" s="3"/>
      <c r="S1287" s="120"/>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
      <c r="B1288" s="3"/>
      <c r="C1288" s="3"/>
      <c r="D1288" s="3"/>
      <c r="E1288" s="3"/>
      <c r="F1288" s="3"/>
      <c r="G1288" s="3"/>
      <c r="H1288" s="3"/>
      <c r="I1288" s="3"/>
      <c r="J1288" s="3"/>
      <c r="K1288" s="3"/>
      <c r="L1288" s="3"/>
      <c r="M1288" s="3"/>
      <c r="N1288" s="3"/>
      <c r="O1288" s="3"/>
      <c r="P1288" s="3"/>
      <c r="Q1288" s="3"/>
      <c r="R1288" s="3"/>
      <c r="S1288" s="120"/>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
      <c r="B1289" s="3"/>
      <c r="C1289" s="3"/>
      <c r="D1289" s="3"/>
      <c r="E1289" s="3"/>
      <c r="F1289" s="3"/>
      <c r="G1289" s="3"/>
      <c r="H1289" s="3"/>
      <c r="I1289" s="3"/>
      <c r="J1289" s="3"/>
      <c r="K1289" s="3"/>
      <c r="L1289" s="3"/>
      <c r="M1289" s="3"/>
      <c r="N1289" s="3"/>
      <c r="O1289" s="3"/>
      <c r="P1289" s="3"/>
      <c r="Q1289" s="3"/>
      <c r="R1289" s="3"/>
      <c r="S1289" s="120"/>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
      <c r="B1290" s="3"/>
      <c r="C1290" s="3"/>
      <c r="D1290" s="3"/>
      <c r="E1290" s="3"/>
      <c r="F1290" s="3"/>
      <c r="G1290" s="3"/>
      <c r="H1290" s="3"/>
      <c r="I1290" s="3"/>
      <c r="J1290" s="3"/>
      <c r="K1290" s="3"/>
      <c r="L1290" s="3"/>
      <c r="M1290" s="3"/>
      <c r="N1290" s="3"/>
      <c r="O1290" s="3"/>
      <c r="P1290" s="3"/>
      <c r="Q1290" s="3"/>
      <c r="R1290" s="3"/>
      <c r="S1290" s="120"/>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
      <c r="B1291" s="3"/>
      <c r="C1291" s="3"/>
      <c r="D1291" s="3"/>
      <c r="E1291" s="3"/>
      <c r="F1291" s="3"/>
      <c r="G1291" s="3"/>
      <c r="H1291" s="3"/>
      <c r="I1291" s="3"/>
      <c r="J1291" s="3"/>
      <c r="K1291" s="3"/>
      <c r="L1291" s="3"/>
      <c r="M1291" s="3"/>
      <c r="N1291" s="3"/>
      <c r="O1291" s="3"/>
      <c r="P1291" s="3"/>
      <c r="Q1291" s="3"/>
      <c r="R1291" s="3"/>
      <c r="S1291" s="120"/>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
      <c r="B1292" s="3"/>
      <c r="C1292" s="3"/>
      <c r="D1292" s="3"/>
      <c r="E1292" s="3"/>
      <c r="F1292" s="3"/>
      <c r="G1292" s="3"/>
      <c r="H1292" s="3"/>
      <c r="I1292" s="3"/>
      <c r="J1292" s="3"/>
      <c r="K1292" s="3"/>
      <c r="L1292" s="3"/>
      <c r="M1292" s="3"/>
      <c r="N1292" s="3"/>
      <c r="O1292" s="3"/>
      <c r="P1292" s="3"/>
      <c r="Q1292" s="3"/>
      <c r="R1292" s="3"/>
      <c r="S1292" s="120"/>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
      <c r="B1293" s="3"/>
      <c r="C1293" s="3"/>
      <c r="D1293" s="3"/>
      <c r="E1293" s="3"/>
      <c r="F1293" s="3"/>
      <c r="G1293" s="3"/>
      <c r="H1293" s="3"/>
      <c r="I1293" s="3"/>
      <c r="J1293" s="3"/>
      <c r="K1293" s="3"/>
      <c r="L1293" s="3"/>
      <c r="M1293" s="3"/>
      <c r="N1293" s="3"/>
      <c r="O1293" s="3"/>
      <c r="P1293" s="3"/>
      <c r="Q1293" s="3"/>
      <c r="R1293" s="3"/>
      <c r="S1293" s="120"/>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
      <c r="B1294" s="3"/>
      <c r="C1294" s="3"/>
      <c r="D1294" s="3"/>
      <c r="E1294" s="3"/>
      <c r="F1294" s="3"/>
      <c r="G1294" s="3"/>
      <c r="H1294" s="3"/>
      <c r="I1294" s="3"/>
      <c r="J1294" s="3"/>
      <c r="K1294" s="3"/>
      <c r="L1294" s="3"/>
      <c r="M1294" s="3"/>
      <c r="N1294" s="3"/>
      <c r="O1294" s="3"/>
      <c r="P1294" s="3"/>
      <c r="Q1294" s="3"/>
      <c r="R1294" s="3"/>
      <c r="S1294" s="120"/>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
      <c r="B1295" s="3"/>
      <c r="C1295" s="3"/>
      <c r="D1295" s="3"/>
      <c r="E1295" s="3"/>
      <c r="F1295" s="3"/>
      <c r="G1295" s="3"/>
      <c r="H1295" s="3"/>
      <c r="I1295" s="3"/>
      <c r="J1295" s="3"/>
      <c r="K1295" s="3"/>
      <c r="L1295" s="3"/>
      <c r="M1295" s="3"/>
      <c r="N1295" s="3"/>
      <c r="O1295" s="3"/>
      <c r="P1295" s="3"/>
      <c r="Q1295" s="3"/>
      <c r="R1295" s="3"/>
      <c r="S1295" s="120"/>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
      <c r="B1296" s="3"/>
      <c r="C1296" s="3"/>
      <c r="D1296" s="3"/>
      <c r="E1296" s="3"/>
      <c r="F1296" s="3"/>
      <c r="G1296" s="3"/>
      <c r="H1296" s="3"/>
      <c r="I1296" s="3"/>
      <c r="J1296" s="3"/>
      <c r="K1296" s="3"/>
      <c r="L1296" s="3"/>
      <c r="M1296" s="3"/>
      <c r="N1296" s="3"/>
      <c r="O1296" s="3"/>
      <c r="P1296" s="3"/>
      <c r="Q1296" s="3"/>
      <c r="R1296" s="3"/>
      <c r="S1296" s="120"/>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
      <c r="B1297" s="3"/>
      <c r="C1297" s="3"/>
      <c r="D1297" s="3"/>
      <c r="E1297" s="3"/>
      <c r="F1297" s="3"/>
      <c r="G1297" s="3"/>
      <c r="H1297" s="3"/>
      <c r="I1297" s="3"/>
      <c r="J1297" s="3"/>
      <c r="K1297" s="3"/>
      <c r="L1297" s="3"/>
      <c r="M1297" s="3"/>
      <c r="N1297" s="3"/>
      <c r="O1297" s="3"/>
      <c r="P1297" s="3"/>
      <c r="Q1297" s="3"/>
      <c r="R1297" s="3"/>
      <c r="S1297" s="120"/>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
      <c r="B1298" s="3"/>
      <c r="C1298" s="3"/>
      <c r="D1298" s="3"/>
      <c r="E1298" s="3"/>
      <c r="F1298" s="3"/>
      <c r="G1298" s="3"/>
      <c r="H1298" s="3"/>
      <c r="I1298" s="3"/>
      <c r="J1298" s="3"/>
      <c r="K1298" s="3"/>
      <c r="L1298" s="3"/>
      <c r="M1298" s="3"/>
      <c r="N1298" s="3"/>
      <c r="O1298" s="3"/>
      <c r="P1298" s="3"/>
      <c r="Q1298" s="3"/>
      <c r="R1298" s="3"/>
      <c r="S1298" s="120"/>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
      <c r="B1299" s="3"/>
      <c r="C1299" s="3"/>
      <c r="D1299" s="3"/>
      <c r="E1299" s="3"/>
      <c r="F1299" s="3"/>
      <c r="G1299" s="3"/>
      <c r="H1299" s="3"/>
      <c r="I1299" s="3"/>
      <c r="J1299" s="3"/>
      <c r="K1299" s="3"/>
      <c r="L1299" s="3"/>
      <c r="M1299" s="3"/>
      <c r="N1299" s="3"/>
      <c r="O1299" s="3"/>
      <c r="P1299" s="3"/>
      <c r="Q1299" s="3"/>
      <c r="R1299" s="3"/>
      <c r="S1299" s="120"/>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
      <c r="B1300" s="3"/>
      <c r="C1300" s="3"/>
      <c r="D1300" s="3"/>
      <c r="E1300" s="3"/>
      <c r="F1300" s="3"/>
      <c r="G1300" s="3"/>
      <c r="H1300" s="3"/>
      <c r="I1300" s="3"/>
      <c r="J1300" s="3"/>
      <c r="K1300" s="3"/>
      <c r="L1300" s="3"/>
      <c r="M1300" s="3"/>
      <c r="N1300" s="3"/>
      <c r="O1300" s="3"/>
      <c r="P1300" s="3"/>
      <c r="Q1300" s="3"/>
      <c r="R1300" s="3"/>
      <c r="S1300" s="120"/>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
      <c r="B1301" s="3"/>
      <c r="C1301" s="3"/>
      <c r="D1301" s="3"/>
      <c r="E1301" s="3"/>
      <c r="F1301" s="3"/>
      <c r="G1301" s="3"/>
      <c r="H1301" s="3"/>
      <c r="I1301" s="3"/>
      <c r="J1301" s="3"/>
      <c r="K1301" s="3"/>
      <c r="L1301" s="3"/>
      <c r="M1301" s="3"/>
      <c r="N1301" s="3"/>
      <c r="O1301" s="3"/>
      <c r="P1301" s="3"/>
      <c r="Q1301" s="3"/>
      <c r="R1301" s="3"/>
      <c r="S1301" s="120"/>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
      <c r="B1302" s="3"/>
      <c r="C1302" s="3"/>
      <c r="D1302" s="3"/>
      <c r="E1302" s="3"/>
      <c r="F1302" s="3"/>
      <c r="G1302" s="3"/>
      <c r="H1302" s="3"/>
      <c r="I1302" s="3"/>
      <c r="J1302" s="3"/>
      <c r="K1302" s="3"/>
      <c r="L1302" s="3"/>
      <c r="M1302" s="3"/>
      <c r="N1302" s="3"/>
      <c r="O1302" s="3"/>
      <c r="P1302" s="3"/>
      <c r="Q1302" s="3"/>
      <c r="R1302" s="3"/>
      <c r="S1302" s="120"/>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
      <c r="B1303" s="3"/>
      <c r="C1303" s="3"/>
      <c r="D1303" s="3"/>
      <c r="E1303" s="3"/>
      <c r="F1303" s="3"/>
      <c r="G1303" s="3"/>
      <c r="H1303" s="3"/>
      <c r="I1303" s="3"/>
      <c r="J1303" s="3"/>
      <c r="K1303" s="3"/>
      <c r="L1303" s="3"/>
      <c r="M1303" s="3"/>
      <c r="N1303" s="3"/>
      <c r="O1303" s="3"/>
      <c r="P1303" s="3"/>
      <c r="Q1303" s="3"/>
      <c r="R1303" s="3"/>
      <c r="S1303" s="120"/>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
      <c r="B1304" s="3"/>
      <c r="C1304" s="3"/>
      <c r="D1304" s="3"/>
      <c r="E1304" s="3"/>
      <c r="F1304" s="3"/>
      <c r="G1304" s="3"/>
      <c r="H1304" s="3"/>
      <c r="I1304" s="3"/>
      <c r="J1304" s="3"/>
      <c r="K1304" s="3"/>
      <c r="L1304" s="3"/>
      <c r="M1304" s="3"/>
      <c r="N1304" s="3"/>
      <c r="O1304" s="3"/>
      <c r="P1304" s="3"/>
      <c r="Q1304" s="3"/>
      <c r="R1304" s="3"/>
      <c r="S1304" s="120"/>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
      <c r="B1305" s="3"/>
      <c r="C1305" s="3"/>
      <c r="D1305" s="3"/>
      <c r="E1305" s="3"/>
      <c r="F1305" s="3"/>
      <c r="G1305" s="3"/>
      <c r="H1305" s="3"/>
      <c r="I1305" s="3"/>
      <c r="J1305" s="3"/>
      <c r="K1305" s="3"/>
      <c r="L1305" s="3"/>
      <c r="M1305" s="3"/>
      <c r="N1305" s="3"/>
      <c r="O1305" s="3"/>
      <c r="P1305" s="3"/>
      <c r="Q1305" s="3"/>
      <c r="R1305" s="3"/>
      <c r="S1305" s="120"/>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row>
    <row r="1306" spans="1:53" x14ac:dyDescent="0.3">
      <c r="A1306" s="3"/>
      <c r="B1306" s="3"/>
      <c r="C1306" s="3"/>
      <c r="D1306" s="3"/>
      <c r="E1306" s="3"/>
      <c r="F1306" s="3"/>
      <c r="G1306" s="3"/>
      <c r="H1306" s="3"/>
      <c r="I1306" s="3"/>
      <c r="J1306" s="3"/>
      <c r="K1306" s="3"/>
      <c r="L1306" s="3"/>
      <c r="M1306" s="3"/>
      <c r="N1306" s="3"/>
      <c r="O1306" s="3"/>
      <c r="P1306" s="3"/>
      <c r="Q1306" s="3"/>
      <c r="R1306" s="3"/>
      <c r="S1306" s="120"/>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row>
    <row r="1307" spans="1:53" x14ac:dyDescent="0.3">
      <c r="A1307" s="3"/>
      <c r="B1307" s="3"/>
      <c r="C1307" s="3"/>
      <c r="D1307" s="3"/>
      <c r="E1307" s="3"/>
      <c r="F1307" s="3"/>
      <c r="G1307" s="3"/>
      <c r="H1307" s="3"/>
      <c r="I1307" s="3"/>
      <c r="J1307" s="3"/>
      <c r="K1307" s="3"/>
      <c r="L1307" s="3"/>
      <c r="M1307" s="3"/>
      <c r="N1307" s="3"/>
      <c r="O1307" s="3"/>
      <c r="P1307" s="3"/>
      <c r="Q1307" s="3"/>
      <c r="R1307" s="3"/>
      <c r="S1307" s="120"/>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row>
    <row r="1308" spans="1:53" x14ac:dyDescent="0.3">
      <c r="A1308" s="3"/>
      <c r="B1308" s="3"/>
      <c r="C1308" s="3"/>
      <c r="D1308" s="3"/>
      <c r="E1308" s="3"/>
      <c r="F1308" s="3"/>
      <c r="G1308" s="3"/>
      <c r="H1308" s="3"/>
      <c r="I1308" s="3"/>
      <c r="J1308" s="3"/>
      <c r="K1308" s="3"/>
      <c r="L1308" s="3"/>
      <c r="M1308" s="3"/>
      <c r="N1308" s="3"/>
      <c r="O1308" s="3"/>
      <c r="P1308" s="3"/>
      <c r="Q1308" s="3"/>
      <c r="R1308" s="3"/>
      <c r="S1308" s="120"/>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row>
    <row r="1309" spans="1:53" x14ac:dyDescent="0.3">
      <c r="A1309" s="3"/>
      <c r="B1309" s="3"/>
      <c r="C1309" s="3"/>
      <c r="D1309" s="3"/>
      <c r="E1309" s="3"/>
      <c r="F1309" s="3"/>
      <c r="G1309" s="3"/>
      <c r="H1309" s="3"/>
      <c r="I1309" s="3"/>
      <c r="J1309" s="3"/>
      <c r="K1309" s="3"/>
      <c r="L1309" s="3"/>
      <c r="M1309" s="3"/>
      <c r="N1309" s="3"/>
      <c r="O1309" s="3"/>
      <c r="P1309" s="3"/>
      <c r="Q1309" s="3"/>
      <c r="R1309" s="3"/>
      <c r="S1309" s="120"/>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row>
    <row r="1310" spans="1:53" x14ac:dyDescent="0.3">
      <c r="A1310" s="3"/>
      <c r="B1310" s="3"/>
      <c r="C1310" s="3"/>
      <c r="D1310" s="3"/>
      <c r="E1310" s="3"/>
      <c r="F1310" s="3"/>
      <c r="G1310" s="3"/>
      <c r="H1310" s="3"/>
      <c r="I1310" s="3"/>
      <c r="J1310" s="3"/>
      <c r="K1310" s="3"/>
      <c r="L1310" s="3"/>
      <c r="M1310" s="3"/>
      <c r="N1310" s="3"/>
      <c r="O1310" s="3"/>
      <c r="P1310" s="3"/>
      <c r="Q1310" s="3"/>
      <c r="R1310" s="3"/>
      <c r="S1310" s="120"/>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row>
    <row r="1311" spans="1:53" x14ac:dyDescent="0.3">
      <c r="A1311" s="3"/>
      <c r="B1311" s="3"/>
      <c r="C1311" s="3"/>
      <c r="D1311" s="3"/>
      <c r="E1311" s="3"/>
      <c r="F1311" s="3"/>
      <c r="G1311" s="3"/>
      <c r="H1311" s="3"/>
      <c r="I1311" s="3"/>
      <c r="J1311" s="3"/>
      <c r="K1311" s="3"/>
      <c r="L1311" s="3"/>
      <c r="M1311" s="3"/>
      <c r="N1311" s="3"/>
      <c r="O1311" s="3"/>
      <c r="P1311" s="3"/>
      <c r="Q1311" s="3"/>
      <c r="R1311" s="3"/>
      <c r="S1311" s="120"/>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row>
    <row r="1312" spans="1:53" x14ac:dyDescent="0.3">
      <c r="A1312" s="3"/>
      <c r="B1312" s="3"/>
      <c r="C1312" s="3"/>
      <c r="D1312" s="3"/>
      <c r="E1312" s="3"/>
      <c r="F1312" s="3"/>
      <c r="G1312" s="3"/>
      <c r="H1312" s="3"/>
      <c r="I1312" s="3"/>
      <c r="J1312" s="3"/>
      <c r="K1312" s="3"/>
      <c r="L1312" s="3"/>
      <c r="M1312" s="3"/>
      <c r="N1312" s="3"/>
      <c r="O1312" s="3"/>
      <c r="P1312" s="3"/>
      <c r="Q1312" s="3"/>
      <c r="R1312" s="3"/>
      <c r="S1312" s="120"/>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row>
    <row r="1313" spans="1:53" x14ac:dyDescent="0.3">
      <c r="A1313" s="3"/>
      <c r="B1313" s="3"/>
      <c r="C1313" s="3"/>
      <c r="D1313" s="3"/>
      <c r="E1313" s="3"/>
      <c r="F1313" s="3"/>
      <c r="G1313" s="3"/>
      <c r="H1313" s="3"/>
      <c r="I1313" s="3"/>
      <c r="J1313" s="3"/>
      <c r="K1313" s="3"/>
      <c r="L1313" s="3"/>
      <c r="M1313" s="3"/>
      <c r="N1313" s="3"/>
      <c r="O1313" s="3"/>
      <c r="P1313" s="3"/>
      <c r="Q1313" s="3"/>
      <c r="R1313" s="3"/>
      <c r="S1313" s="120"/>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row>
    <row r="1314" spans="1:53" x14ac:dyDescent="0.3">
      <c r="A1314" s="3"/>
      <c r="B1314" s="3"/>
      <c r="C1314" s="3"/>
      <c r="D1314" s="3"/>
      <c r="E1314" s="3"/>
      <c r="F1314" s="3"/>
      <c r="G1314" s="3"/>
      <c r="H1314" s="3"/>
      <c r="I1314" s="3"/>
      <c r="J1314" s="3"/>
      <c r="K1314" s="3"/>
      <c r="L1314" s="3"/>
      <c r="M1314" s="3"/>
      <c r="N1314" s="3"/>
      <c r="O1314" s="3"/>
      <c r="P1314" s="3"/>
      <c r="Q1314" s="3"/>
      <c r="R1314" s="3"/>
      <c r="S1314" s="120"/>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row>
    <row r="1315" spans="1:53" x14ac:dyDescent="0.3">
      <c r="A1315" s="3"/>
      <c r="B1315" s="3"/>
      <c r="C1315" s="3"/>
      <c r="D1315" s="3"/>
      <c r="E1315" s="3"/>
      <c r="F1315" s="3"/>
      <c r="G1315" s="3"/>
      <c r="H1315" s="3"/>
      <c r="I1315" s="3"/>
      <c r="J1315" s="3"/>
      <c r="K1315" s="3"/>
      <c r="L1315" s="3"/>
      <c r="M1315" s="3"/>
      <c r="N1315" s="3"/>
      <c r="O1315" s="3"/>
      <c r="P1315" s="3"/>
      <c r="Q1315" s="3"/>
      <c r="R1315" s="3"/>
      <c r="S1315" s="120"/>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row>
    <row r="1316" spans="1:53" x14ac:dyDescent="0.3">
      <c r="A1316" s="3"/>
      <c r="B1316" s="3"/>
      <c r="C1316" s="3"/>
      <c r="D1316" s="3"/>
      <c r="E1316" s="3"/>
      <c r="F1316" s="3"/>
      <c r="G1316" s="3"/>
      <c r="H1316" s="3"/>
      <c r="I1316" s="3"/>
      <c r="J1316" s="3"/>
      <c r="K1316" s="3"/>
      <c r="L1316" s="3"/>
      <c r="M1316" s="3"/>
      <c r="N1316" s="3"/>
      <c r="O1316" s="3"/>
      <c r="P1316" s="3"/>
      <c r="Q1316" s="3"/>
      <c r="R1316" s="3"/>
      <c r="S1316" s="120"/>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row>
    <row r="1317" spans="1:53" x14ac:dyDescent="0.3">
      <c r="A1317" s="3"/>
      <c r="B1317" s="3"/>
      <c r="C1317" s="3"/>
      <c r="D1317" s="3"/>
      <c r="E1317" s="3"/>
      <c r="F1317" s="3"/>
      <c r="G1317" s="3"/>
      <c r="H1317" s="3"/>
      <c r="I1317" s="3"/>
      <c r="J1317" s="3"/>
      <c r="K1317" s="3"/>
      <c r="L1317" s="3"/>
      <c r="M1317" s="3"/>
      <c r="N1317" s="3"/>
      <c r="O1317" s="3"/>
      <c r="P1317" s="3"/>
      <c r="Q1317" s="3"/>
      <c r="R1317" s="3"/>
      <c r="S1317" s="120"/>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row>
    <row r="1318" spans="1:53" x14ac:dyDescent="0.3">
      <c r="A1318" s="3"/>
      <c r="B1318" s="3"/>
      <c r="C1318" s="3"/>
      <c r="D1318" s="3"/>
      <c r="E1318" s="3"/>
      <c r="F1318" s="3"/>
      <c r="G1318" s="3"/>
      <c r="H1318" s="3"/>
      <c r="I1318" s="3"/>
      <c r="J1318" s="3"/>
      <c r="K1318" s="3"/>
      <c r="L1318" s="3"/>
      <c r="M1318" s="3"/>
      <c r="N1318" s="3"/>
      <c r="O1318" s="3"/>
      <c r="P1318" s="3"/>
      <c r="Q1318" s="3"/>
      <c r="R1318" s="3"/>
      <c r="S1318" s="120"/>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row>
    <row r="1319" spans="1:53" x14ac:dyDescent="0.3">
      <c r="A1319" s="3"/>
      <c r="B1319" s="3"/>
      <c r="C1319" s="3"/>
      <c r="D1319" s="3"/>
      <c r="E1319" s="3"/>
      <c r="F1319" s="3"/>
      <c r="G1319" s="3"/>
      <c r="H1319" s="3"/>
      <c r="I1319" s="3"/>
      <c r="J1319" s="3"/>
      <c r="K1319" s="3"/>
      <c r="L1319" s="3"/>
      <c r="M1319" s="3"/>
      <c r="N1319" s="3"/>
      <c r="O1319" s="3"/>
      <c r="P1319" s="3"/>
      <c r="Q1319" s="3"/>
      <c r="R1319" s="3"/>
      <c r="S1319" s="120"/>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row>
    <row r="1320" spans="1:53" x14ac:dyDescent="0.3">
      <c r="A1320" s="3"/>
      <c r="B1320" s="3"/>
      <c r="C1320" s="3"/>
      <c r="D1320" s="3"/>
      <c r="E1320" s="3"/>
      <c r="F1320" s="3"/>
      <c r="G1320" s="3"/>
      <c r="H1320" s="3"/>
      <c r="I1320" s="3"/>
      <c r="J1320" s="3"/>
      <c r="K1320" s="3"/>
      <c r="L1320" s="3"/>
      <c r="M1320" s="3"/>
      <c r="N1320" s="3"/>
      <c r="O1320" s="3"/>
      <c r="P1320" s="3"/>
      <c r="Q1320" s="3"/>
      <c r="R1320" s="3"/>
      <c r="S1320" s="120"/>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row>
    <row r="1321" spans="1:53" x14ac:dyDescent="0.3">
      <c r="A1321" s="3"/>
      <c r="B1321" s="3"/>
      <c r="C1321" s="3"/>
      <c r="D1321" s="3"/>
      <c r="E1321" s="3"/>
      <c r="F1321" s="3"/>
      <c r="G1321" s="3"/>
      <c r="H1321" s="3"/>
      <c r="I1321" s="3"/>
      <c r="J1321" s="3"/>
      <c r="K1321" s="3"/>
      <c r="L1321" s="3"/>
      <c r="M1321" s="3"/>
      <c r="N1321" s="3"/>
      <c r="O1321" s="3"/>
      <c r="P1321" s="3"/>
      <c r="Q1321" s="3"/>
      <c r="R1321" s="3"/>
      <c r="S1321" s="120"/>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row>
    <row r="1322" spans="1:53" x14ac:dyDescent="0.3">
      <c r="A1322" s="3"/>
      <c r="B1322" s="3"/>
      <c r="C1322" s="3"/>
      <c r="D1322" s="3"/>
      <c r="E1322" s="3"/>
      <c r="F1322" s="3"/>
      <c r="G1322" s="3"/>
      <c r="H1322" s="3"/>
      <c r="I1322" s="3"/>
      <c r="J1322" s="3"/>
      <c r="K1322" s="3"/>
      <c r="L1322" s="3"/>
      <c r="M1322" s="3"/>
      <c r="N1322" s="3"/>
      <c r="O1322" s="3"/>
      <c r="P1322" s="3"/>
      <c r="Q1322" s="3"/>
      <c r="R1322" s="3"/>
      <c r="S1322" s="120"/>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row>
    <row r="1323" spans="1:53" x14ac:dyDescent="0.3">
      <c r="A1323" s="3"/>
      <c r="B1323" s="3"/>
      <c r="C1323" s="3"/>
      <c r="D1323" s="3"/>
      <c r="E1323" s="3"/>
      <c r="F1323" s="3"/>
      <c r="G1323" s="3"/>
      <c r="H1323" s="3"/>
      <c r="I1323" s="3"/>
      <c r="J1323" s="3"/>
      <c r="K1323" s="3"/>
      <c r="L1323" s="3"/>
      <c r="M1323" s="3"/>
      <c r="N1323" s="3"/>
      <c r="O1323" s="3"/>
      <c r="P1323" s="3"/>
      <c r="Q1323" s="3"/>
      <c r="R1323" s="3"/>
      <c r="S1323" s="120"/>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row>
    <row r="1324" spans="1:53" x14ac:dyDescent="0.3">
      <c r="A1324" s="3"/>
      <c r="B1324" s="3"/>
      <c r="C1324" s="3"/>
      <c r="D1324" s="3"/>
      <c r="E1324" s="3"/>
      <c r="F1324" s="3"/>
      <c r="G1324" s="3"/>
      <c r="H1324" s="3"/>
      <c r="I1324" s="3"/>
      <c r="J1324" s="3"/>
      <c r="K1324" s="3"/>
      <c r="L1324" s="3"/>
      <c r="M1324" s="3"/>
      <c r="N1324" s="3"/>
      <c r="O1324" s="3"/>
      <c r="P1324" s="3"/>
      <c r="Q1324" s="3"/>
      <c r="R1324" s="3"/>
      <c r="S1324" s="120"/>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row>
    <row r="1325" spans="1:53" x14ac:dyDescent="0.3">
      <c r="A1325" s="3"/>
      <c r="B1325" s="3"/>
      <c r="C1325" s="3"/>
      <c r="D1325" s="3"/>
      <c r="E1325" s="3"/>
      <c r="F1325" s="3"/>
      <c r="G1325" s="3"/>
      <c r="H1325" s="3"/>
      <c r="I1325" s="3"/>
      <c r="J1325" s="3"/>
      <c r="K1325" s="3"/>
      <c r="L1325" s="3"/>
      <c r="M1325" s="3"/>
      <c r="N1325" s="3"/>
      <c r="O1325" s="3"/>
      <c r="P1325" s="3"/>
      <c r="Q1325" s="3"/>
      <c r="R1325" s="3"/>
      <c r="S1325" s="120"/>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row>
    <row r="1326" spans="1:53" x14ac:dyDescent="0.3">
      <c r="A1326" s="3"/>
      <c r="B1326" s="3"/>
      <c r="C1326" s="3"/>
      <c r="D1326" s="3"/>
      <c r="E1326" s="3"/>
      <c r="F1326" s="3"/>
      <c r="G1326" s="3"/>
      <c r="H1326" s="3"/>
      <c r="I1326" s="3"/>
      <c r="J1326" s="3"/>
      <c r="K1326" s="3"/>
      <c r="L1326" s="3"/>
      <c r="M1326" s="3"/>
      <c r="N1326" s="3"/>
      <c r="O1326" s="3"/>
      <c r="P1326" s="3"/>
      <c r="Q1326" s="3"/>
      <c r="R1326" s="3"/>
      <c r="S1326" s="120"/>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row>
    <row r="1327" spans="1:53" x14ac:dyDescent="0.3">
      <c r="A1327" s="3"/>
      <c r="B1327" s="3"/>
      <c r="C1327" s="3"/>
      <c r="D1327" s="3"/>
      <c r="E1327" s="3"/>
      <c r="F1327" s="3"/>
      <c r="G1327" s="3"/>
      <c r="H1327" s="3"/>
      <c r="I1327" s="3"/>
      <c r="J1327" s="3"/>
      <c r="K1327" s="3"/>
      <c r="L1327" s="3"/>
      <c r="M1327" s="3"/>
      <c r="N1327" s="3"/>
      <c r="O1327" s="3"/>
      <c r="P1327" s="3"/>
      <c r="Q1327" s="3"/>
      <c r="R1327" s="3"/>
      <c r="S1327" s="120"/>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row>
    <row r="1328" spans="1:53" x14ac:dyDescent="0.3">
      <c r="A1328" s="3"/>
      <c r="B1328" s="3"/>
      <c r="C1328" s="3"/>
      <c r="D1328" s="3"/>
      <c r="E1328" s="3"/>
      <c r="F1328" s="3"/>
      <c r="G1328" s="3"/>
      <c r="H1328" s="3"/>
      <c r="I1328" s="3"/>
      <c r="J1328" s="3"/>
      <c r="K1328" s="3"/>
      <c r="L1328" s="3"/>
      <c r="M1328" s="3"/>
      <c r="N1328" s="3"/>
      <c r="O1328" s="3"/>
      <c r="P1328" s="3"/>
      <c r="Q1328" s="3"/>
      <c r="R1328" s="3"/>
      <c r="S1328" s="120"/>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row>
    <row r="1329" spans="1:53" x14ac:dyDescent="0.3">
      <c r="A1329" s="3"/>
      <c r="B1329" s="3"/>
      <c r="C1329" s="3"/>
      <c r="D1329" s="3"/>
      <c r="E1329" s="3"/>
      <c r="F1329" s="3"/>
      <c r="G1329" s="3"/>
      <c r="H1329" s="3"/>
      <c r="I1329" s="3"/>
      <c r="J1329" s="3"/>
      <c r="K1329" s="3"/>
      <c r="L1329" s="3"/>
      <c r="M1329" s="3"/>
      <c r="N1329" s="3"/>
      <c r="O1329" s="3"/>
      <c r="P1329" s="3"/>
      <c r="Q1329" s="3"/>
      <c r="R1329" s="3"/>
      <c r="S1329" s="120"/>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row>
    <row r="1330" spans="1:53" x14ac:dyDescent="0.3">
      <c r="A1330" s="3"/>
      <c r="B1330" s="3"/>
      <c r="C1330" s="3"/>
      <c r="D1330" s="3"/>
      <c r="E1330" s="3"/>
      <c r="F1330" s="3"/>
      <c r="G1330" s="3"/>
      <c r="H1330" s="3"/>
      <c r="I1330" s="3"/>
      <c r="J1330" s="3"/>
      <c r="K1330" s="3"/>
      <c r="L1330" s="3"/>
      <c r="M1330" s="3"/>
      <c r="N1330" s="3"/>
      <c r="O1330" s="3"/>
      <c r="P1330" s="3"/>
      <c r="Q1330" s="3"/>
      <c r="R1330" s="3"/>
      <c r="S1330" s="120"/>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row>
    <row r="1331" spans="1:53" x14ac:dyDescent="0.3">
      <c r="A1331" s="3"/>
      <c r="B1331" s="3"/>
      <c r="C1331" s="3"/>
      <c r="D1331" s="3"/>
      <c r="E1331" s="3"/>
      <c r="F1331" s="3"/>
      <c r="G1331" s="3"/>
      <c r="H1331" s="3"/>
      <c r="I1331" s="3"/>
      <c r="J1331" s="3"/>
      <c r="K1331" s="3"/>
      <c r="L1331" s="3"/>
      <c r="M1331" s="3"/>
      <c r="N1331" s="3"/>
      <c r="O1331" s="3"/>
      <c r="P1331" s="3"/>
      <c r="Q1331" s="3"/>
      <c r="R1331" s="3"/>
      <c r="S1331" s="120"/>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row>
    <row r="1332" spans="1:53" x14ac:dyDescent="0.3">
      <c r="A1332" s="3"/>
      <c r="B1332" s="3"/>
      <c r="C1332" s="3"/>
      <c r="D1332" s="3"/>
      <c r="E1332" s="3"/>
      <c r="F1332" s="3"/>
      <c r="G1332" s="3"/>
      <c r="H1332" s="3"/>
      <c r="I1332" s="3"/>
      <c r="J1332" s="3"/>
      <c r="K1332" s="3"/>
      <c r="L1332" s="3"/>
      <c r="M1332" s="3"/>
      <c r="N1332" s="3"/>
      <c r="O1332" s="3"/>
      <c r="P1332" s="3"/>
      <c r="Q1332" s="3"/>
      <c r="R1332" s="3"/>
      <c r="S1332" s="120"/>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
      <c r="B1333" s="3"/>
      <c r="C1333" s="3"/>
      <c r="D1333" s="3"/>
      <c r="E1333" s="3"/>
      <c r="F1333" s="3"/>
      <c r="G1333" s="3"/>
      <c r="H1333" s="3"/>
      <c r="I1333" s="3"/>
      <c r="J1333" s="3"/>
      <c r="K1333" s="3"/>
      <c r="L1333" s="3"/>
      <c r="M1333" s="3"/>
      <c r="N1333" s="3"/>
      <c r="O1333" s="3"/>
      <c r="P1333" s="3"/>
      <c r="Q1333" s="3"/>
      <c r="R1333" s="3"/>
      <c r="S1333" s="120"/>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
      <c r="B1334" s="3"/>
      <c r="C1334" s="3"/>
      <c r="D1334" s="3"/>
      <c r="E1334" s="3"/>
      <c r="F1334" s="3"/>
      <c r="G1334" s="3"/>
      <c r="H1334" s="3"/>
      <c r="I1334" s="3"/>
      <c r="J1334" s="3"/>
      <c r="K1334" s="3"/>
      <c r="L1334" s="3"/>
      <c r="M1334" s="3"/>
      <c r="N1334" s="3"/>
      <c r="O1334" s="3"/>
      <c r="P1334" s="3"/>
      <c r="Q1334" s="3"/>
      <c r="R1334" s="3"/>
      <c r="S1334" s="120"/>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
      <c r="B1335" s="3"/>
      <c r="C1335" s="3"/>
      <c r="D1335" s="3"/>
      <c r="E1335" s="3"/>
      <c r="F1335" s="3"/>
      <c r="G1335" s="3"/>
      <c r="H1335" s="3"/>
      <c r="I1335" s="3"/>
      <c r="J1335" s="3"/>
      <c r="K1335" s="3"/>
      <c r="L1335" s="3"/>
      <c r="M1335" s="3"/>
      <c r="N1335" s="3"/>
      <c r="O1335" s="3"/>
      <c r="P1335" s="3"/>
      <c r="Q1335" s="3"/>
      <c r="R1335" s="3"/>
      <c r="S1335" s="120"/>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
      <c r="B1336" s="3"/>
      <c r="C1336" s="3"/>
      <c r="D1336" s="3"/>
      <c r="E1336" s="3"/>
      <c r="F1336" s="3"/>
      <c r="G1336" s="3"/>
      <c r="H1336" s="3"/>
      <c r="I1336" s="3"/>
      <c r="J1336" s="3"/>
      <c r="K1336" s="3"/>
      <c r="L1336" s="3"/>
      <c r="M1336" s="3"/>
      <c r="N1336" s="3"/>
      <c r="O1336" s="3"/>
      <c r="P1336" s="3"/>
      <c r="Q1336" s="3"/>
      <c r="R1336" s="3"/>
      <c r="S1336" s="120"/>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
      <c r="B1337" s="3"/>
      <c r="C1337" s="3"/>
      <c r="D1337" s="3"/>
      <c r="E1337" s="3"/>
      <c r="F1337" s="3"/>
      <c r="G1337" s="3"/>
      <c r="H1337" s="3"/>
      <c r="I1337" s="3"/>
      <c r="J1337" s="3"/>
      <c r="K1337" s="3"/>
      <c r="L1337" s="3"/>
      <c r="M1337" s="3"/>
      <c r="N1337" s="3"/>
      <c r="O1337" s="3"/>
      <c r="P1337" s="3"/>
      <c r="Q1337" s="3"/>
      <c r="R1337" s="3"/>
      <c r="S1337" s="120"/>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
      <c r="B1338" s="3"/>
      <c r="C1338" s="3"/>
      <c r="D1338" s="3"/>
      <c r="E1338" s="3"/>
      <c r="F1338" s="3"/>
      <c r="G1338" s="3"/>
      <c r="H1338" s="3"/>
      <c r="I1338" s="3"/>
      <c r="J1338" s="3"/>
      <c r="K1338" s="3"/>
      <c r="L1338" s="3"/>
      <c r="M1338" s="3"/>
      <c r="N1338" s="3"/>
      <c r="O1338" s="3"/>
      <c r="P1338" s="3"/>
      <c r="Q1338" s="3"/>
      <c r="R1338" s="3"/>
      <c r="S1338" s="120"/>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
      <c r="B1339" s="3"/>
      <c r="C1339" s="3"/>
      <c r="D1339" s="3"/>
      <c r="E1339" s="3"/>
      <c r="F1339" s="3"/>
      <c r="G1339" s="3"/>
      <c r="H1339" s="3"/>
      <c r="I1339" s="3"/>
      <c r="J1339" s="3"/>
      <c r="K1339" s="3"/>
      <c r="L1339" s="3"/>
      <c r="M1339" s="3"/>
      <c r="N1339" s="3"/>
      <c r="O1339" s="3"/>
      <c r="P1339" s="3"/>
      <c r="Q1339" s="3"/>
      <c r="R1339" s="3"/>
      <c r="S1339" s="120"/>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
      <c r="B1340" s="3"/>
      <c r="C1340" s="3"/>
      <c r="D1340" s="3"/>
      <c r="E1340" s="3"/>
      <c r="F1340" s="3"/>
      <c r="G1340" s="3"/>
      <c r="H1340" s="3"/>
      <c r="I1340" s="3"/>
      <c r="J1340" s="3"/>
      <c r="K1340" s="3"/>
      <c r="L1340" s="3"/>
      <c r="M1340" s="3"/>
      <c r="N1340" s="3"/>
      <c r="O1340" s="3"/>
      <c r="P1340" s="3"/>
      <c r="Q1340" s="3"/>
      <c r="R1340" s="3"/>
      <c r="S1340" s="120"/>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
      <c r="B1341" s="3"/>
      <c r="C1341" s="3"/>
      <c r="D1341" s="3"/>
      <c r="E1341" s="3"/>
      <c r="F1341" s="3"/>
      <c r="G1341" s="3"/>
      <c r="H1341" s="3"/>
      <c r="I1341" s="3"/>
      <c r="J1341" s="3"/>
      <c r="K1341" s="3"/>
      <c r="L1341" s="3"/>
      <c r="M1341" s="3"/>
      <c r="N1341" s="3"/>
      <c r="O1341" s="3"/>
      <c r="P1341" s="3"/>
      <c r="Q1341" s="3"/>
      <c r="R1341" s="3"/>
      <c r="S1341" s="120"/>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
      <c r="B1342" s="3"/>
      <c r="C1342" s="3"/>
      <c r="D1342" s="3"/>
      <c r="E1342" s="3"/>
      <c r="F1342" s="3"/>
      <c r="G1342" s="3"/>
      <c r="H1342" s="3"/>
      <c r="I1342" s="3"/>
      <c r="J1342" s="3"/>
      <c r="K1342" s="3"/>
      <c r="L1342" s="3"/>
      <c r="M1342" s="3"/>
      <c r="N1342" s="3"/>
      <c r="O1342" s="3"/>
      <c r="P1342" s="3"/>
      <c r="Q1342" s="3"/>
      <c r="R1342" s="3"/>
      <c r="S1342" s="120"/>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
      <c r="B1343" s="3"/>
      <c r="C1343" s="3"/>
      <c r="D1343" s="3"/>
      <c r="E1343" s="3"/>
      <c r="F1343" s="3"/>
      <c r="G1343" s="3"/>
      <c r="H1343" s="3"/>
      <c r="I1343" s="3"/>
      <c r="J1343" s="3"/>
      <c r="K1343" s="3"/>
      <c r="L1343" s="3"/>
      <c r="M1343" s="3"/>
      <c r="N1343" s="3"/>
      <c r="O1343" s="3"/>
      <c r="P1343" s="3"/>
      <c r="Q1343" s="3"/>
      <c r="R1343" s="3"/>
      <c r="S1343" s="120"/>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
      <c r="B1344" s="3"/>
      <c r="C1344" s="3"/>
      <c r="D1344" s="3"/>
      <c r="E1344" s="3"/>
      <c r="F1344" s="3"/>
      <c r="G1344" s="3"/>
      <c r="H1344" s="3"/>
      <c r="I1344" s="3"/>
      <c r="J1344" s="3"/>
      <c r="K1344" s="3"/>
      <c r="L1344" s="3"/>
      <c r="M1344" s="3"/>
      <c r="N1344" s="3"/>
      <c r="O1344" s="3"/>
      <c r="P1344" s="3"/>
      <c r="Q1344" s="3"/>
      <c r="R1344" s="3"/>
      <c r="S1344" s="120"/>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
      <c r="B1345" s="3"/>
      <c r="C1345" s="3"/>
      <c r="D1345" s="3"/>
      <c r="E1345" s="3"/>
      <c r="F1345" s="3"/>
      <c r="G1345" s="3"/>
      <c r="H1345" s="3"/>
      <c r="I1345" s="3"/>
      <c r="J1345" s="3"/>
      <c r="K1345" s="3"/>
      <c r="L1345" s="3"/>
      <c r="M1345" s="3"/>
      <c r="N1345" s="3"/>
      <c r="O1345" s="3"/>
      <c r="P1345" s="3"/>
      <c r="Q1345" s="3"/>
      <c r="R1345" s="3"/>
      <c r="S1345" s="120"/>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
      <c r="B1346" s="3"/>
      <c r="C1346" s="3"/>
      <c r="D1346" s="3"/>
      <c r="E1346" s="3"/>
      <c r="F1346" s="3"/>
      <c r="G1346" s="3"/>
      <c r="H1346" s="3"/>
      <c r="I1346" s="3"/>
      <c r="J1346" s="3"/>
      <c r="K1346" s="3"/>
      <c r="L1346" s="3"/>
      <c r="M1346" s="3"/>
      <c r="N1346" s="3"/>
      <c r="O1346" s="3"/>
      <c r="P1346" s="3"/>
      <c r="Q1346" s="3"/>
      <c r="R1346" s="3"/>
      <c r="S1346" s="120"/>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
      <c r="B1347" s="3"/>
      <c r="C1347" s="3"/>
      <c r="D1347" s="3"/>
      <c r="E1347" s="3"/>
      <c r="F1347" s="3"/>
      <c r="G1347" s="3"/>
      <c r="H1347" s="3"/>
      <c r="I1347" s="3"/>
      <c r="J1347" s="3"/>
      <c r="K1347" s="3"/>
      <c r="L1347" s="3"/>
      <c r="M1347" s="3"/>
      <c r="N1347" s="3"/>
      <c r="O1347" s="3"/>
      <c r="P1347" s="3"/>
      <c r="Q1347" s="3"/>
      <c r="R1347" s="3"/>
      <c r="S1347" s="120"/>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
      <c r="B1348" s="3"/>
      <c r="C1348" s="3"/>
      <c r="D1348" s="3"/>
      <c r="E1348" s="3"/>
      <c r="F1348" s="3"/>
      <c r="G1348" s="3"/>
      <c r="H1348" s="3"/>
      <c r="I1348" s="3"/>
      <c r="J1348" s="3"/>
      <c r="K1348" s="3"/>
      <c r="L1348" s="3"/>
      <c r="M1348" s="3"/>
      <c r="N1348" s="3"/>
      <c r="O1348" s="3"/>
      <c r="P1348" s="3"/>
      <c r="Q1348" s="3"/>
      <c r="R1348" s="3"/>
      <c r="S1348" s="120"/>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
      <c r="B1349" s="3"/>
      <c r="C1349" s="3"/>
      <c r="D1349" s="3"/>
      <c r="E1349" s="3"/>
      <c r="F1349" s="3"/>
      <c r="G1349" s="3"/>
      <c r="H1349" s="3"/>
      <c r="I1349" s="3"/>
      <c r="J1349" s="3"/>
      <c r="K1349" s="3"/>
      <c r="L1349" s="3"/>
      <c r="M1349" s="3"/>
      <c r="N1349" s="3"/>
      <c r="O1349" s="3"/>
      <c r="P1349" s="3"/>
      <c r="Q1349" s="3"/>
      <c r="R1349" s="3"/>
      <c r="S1349" s="120"/>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
      <c r="B1350" s="3"/>
      <c r="C1350" s="3"/>
      <c r="D1350" s="3"/>
      <c r="E1350" s="3"/>
      <c r="F1350" s="3"/>
      <c r="G1350" s="3"/>
      <c r="H1350" s="3"/>
      <c r="I1350" s="3"/>
      <c r="J1350" s="3"/>
      <c r="K1350" s="3"/>
      <c r="L1350" s="3"/>
      <c r="M1350" s="3"/>
      <c r="N1350" s="3"/>
      <c r="O1350" s="3"/>
      <c r="P1350" s="3"/>
      <c r="Q1350" s="3"/>
      <c r="R1350" s="3"/>
      <c r="S1350" s="120"/>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
      <c r="B1351" s="3"/>
      <c r="C1351" s="3"/>
      <c r="D1351" s="3"/>
      <c r="E1351" s="3"/>
      <c r="F1351" s="3"/>
      <c r="G1351" s="3"/>
      <c r="H1351" s="3"/>
      <c r="I1351" s="3"/>
      <c r="J1351" s="3"/>
      <c r="K1351" s="3"/>
      <c r="L1351" s="3"/>
      <c r="M1351" s="3"/>
      <c r="N1351" s="3"/>
      <c r="O1351" s="3"/>
      <c r="P1351" s="3"/>
      <c r="Q1351" s="3"/>
      <c r="R1351" s="3"/>
      <c r="S1351" s="120"/>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
      <c r="B1352" s="3"/>
      <c r="C1352" s="3"/>
      <c r="D1352" s="3"/>
      <c r="E1352" s="3"/>
      <c r="F1352" s="3"/>
      <c r="G1352" s="3"/>
      <c r="H1352" s="3"/>
      <c r="I1352" s="3"/>
      <c r="J1352" s="3"/>
      <c r="K1352" s="3"/>
      <c r="L1352" s="3"/>
      <c r="M1352" s="3"/>
      <c r="N1352" s="3"/>
      <c r="O1352" s="3"/>
      <c r="P1352" s="3"/>
      <c r="Q1352" s="3"/>
      <c r="R1352" s="3"/>
      <c r="S1352" s="120"/>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
      <c r="B1353" s="3"/>
      <c r="C1353" s="3"/>
      <c r="D1353" s="3"/>
      <c r="E1353" s="3"/>
      <c r="F1353" s="3"/>
      <c r="G1353" s="3"/>
      <c r="H1353" s="3"/>
      <c r="I1353" s="3"/>
      <c r="J1353" s="3"/>
      <c r="K1353" s="3"/>
      <c r="L1353" s="3"/>
      <c r="M1353" s="3"/>
      <c r="N1353" s="3"/>
      <c r="O1353" s="3"/>
      <c r="P1353" s="3"/>
      <c r="Q1353" s="3"/>
      <c r="R1353" s="3"/>
      <c r="S1353" s="120"/>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
      <c r="B1354" s="3"/>
      <c r="C1354" s="3"/>
      <c r="D1354" s="3"/>
      <c r="E1354" s="3"/>
      <c r="F1354" s="3"/>
      <c r="G1354" s="3"/>
      <c r="H1354" s="3"/>
      <c r="I1354" s="3"/>
      <c r="J1354" s="3"/>
      <c r="K1354" s="3"/>
      <c r="L1354" s="3"/>
      <c r="M1354" s="3"/>
      <c r="N1354" s="3"/>
      <c r="O1354" s="3"/>
      <c r="P1354" s="3"/>
      <c r="Q1354" s="3"/>
      <c r="R1354" s="3"/>
      <c r="S1354" s="120"/>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row>
    <row r="1355" spans="1:53" x14ac:dyDescent="0.3">
      <c r="A1355" s="3"/>
      <c r="B1355" s="3"/>
      <c r="C1355" s="3"/>
      <c r="D1355" s="3"/>
      <c r="E1355" s="3"/>
      <c r="F1355" s="3"/>
      <c r="G1355" s="3"/>
      <c r="H1355" s="3"/>
      <c r="I1355" s="3"/>
      <c r="J1355" s="3"/>
      <c r="K1355" s="3"/>
      <c r="L1355" s="3"/>
      <c r="M1355" s="3"/>
      <c r="N1355" s="3"/>
      <c r="O1355" s="3"/>
      <c r="P1355" s="3"/>
      <c r="Q1355" s="3"/>
      <c r="R1355" s="3"/>
      <c r="S1355" s="120"/>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row>
    <row r="1356" spans="1:53" x14ac:dyDescent="0.3">
      <c r="A1356" s="3"/>
      <c r="B1356" s="3"/>
      <c r="C1356" s="3"/>
      <c r="D1356" s="3"/>
      <c r="E1356" s="3"/>
      <c r="F1356" s="3"/>
      <c r="G1356" s="3"/>
      <c r="H1356" s="3"/>
      <c r="I1356" s="3"/>
      <c r="J1356" s="3"/>
      <c r="K1356" s="3"/>
      <c r="L1356" s="3"/>
      <c r="M1356" s="3"/>
      <c r="N1356" s="3"/>
      <c r="O1356" s="3"/>
      <c r="P1356" s="3"/>
      <c r="Q1356" s="3"/>
      <c r="R1356" s="3"/>
      <c r="S1356" s="120"/>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row>
    <row r="1357" spans="1:53" x14ac:dyDescent="0.3">
      <c r="A1357" s="3"/>
      <c r="B1357" s="3"/>
      <c r="C1357" s="3"/>
      <c r="D1357" s="3"/>
      <c r="E1357" s="3"/>
      <c r="F1357" s="3"/>
      <c r="G1357" s="3"/>
      <c r="H1357" s="3"/>
      <c r="I1357" s="3"/>
      <c r="J1357" s="3"/>
      <c r="K1357" s="3"/>
      <c r="L1357" s="3"/>
      <c r="M1357" s="3"/>
      <c r="N1357" s="3"/>
      <c r="O1357" s="3"/>
      <c r="P1357" s="3"/>
      <c r="Q1357" s="3"/>
      <c r="R1357" s="3"/>
      <c r="S1357" s="120"/>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row>
    <row r="1358" spans="1:53" x14ac:dyDescent="0.3">
      <c r="A1358" s="3"/>
      <c r="B1358" s="3"/>
      <c r="C1358" s="3"/>
      <c r="D1358" s="3"/>
      <c r="E1358" s="3"/>
      <c r="F1358" s="3"/>
      <c r="G1358" s="3"/>
      <c r="H1358" s="3"/>
      <c r="I1358" s="3"/>
      <c r="J1358" s="3"/>
      <c r="K1358" s="3"/>
      <c r="L1358" s="3"/>
      <c r="M1358" s="3"/>
      <c r="N1358" s="3"/>
      <c r="O1358" s="3"/>
      <c r="P1358" s="3"/>
      <c r="Q1358" s="3"/>
      <c r="R1358" s="3"/>
      <c r="S1358" s="120"/>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row>
    <row r="1359" spans="1:53" x14ac:dyDescent="0.3">
      <c r="A1359" s="3"/>
      <c r="B1359" s="3"/>
      <c r="C1359" s="3"/>
      <c r="D1359" s="3"/>
      <c r="E1359" s="3"/>
      <c r="F1359" s="3"/>
      <c r="G1359" s="3"/>
      <c r="H1359" s="3"/>
      <c r="I1359" s="3"/>
      <c r="J1359" s="3"/>
      <c r="K1359" s="3"/>
      <c r="L1359" s="3"/>
      <c r="M1359" s="3"/>
      <c r="N1359" s="3"/>
      <c r="O1359" s="3"/>
      <c r="P1359" s="3"/>
      <c r="Q1359" s="3"/>
      <c r="R1359" s="3"/>
      <c r="S1359" s="120"/>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row>
    <row r="1360" spans="1:53" x14ac:dyDescent="0.3">
      <c r="A1360" s="3"/>
      <c r="B1360" s="3"/>
      <c r="C1360" s="3"/>
      <c r="D1360" s="3"/>
      <c r="E1360" s="3"/>
      <c r="F1360" s="3"/>
      <c r="G1360" s="3"/>
      <c r="H1360" s="3"/>
      <c r="I1360" s="3"/>
      <c r="J1360" s="3"/>
      <c r="K1360" s="3"/>
      <c r="L1360" s="3"/>
      <c r="M1360" s="3"/>
      <c r="N1360" s="3"/>
      <c r="O1360" s="3"/>
      <c r="P1360" s="3"/>
      <c r="Q1360" s="3"/>
      <c r="R1360" s="3"/>
      <c r="S1360" s="120"/>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row>
    <row r="1361" spans="1:53" x14ac:dyDescent="0.3">
      <c r="A1361" s="3"/>
      <c r="B1361" s="3"/>
      <c r="C1361" s="3"/>
      <c r="D1361" s="3"/>
      <c r="E1361" s="3"/>
      <c r="F1361" s="3"/>
      <c r="G1361" s="3"/>
      <c r="H1361" s="3"/>
      <c r="I1361" s="3"/>
      <c r="J1361" s="3"/>
      <c r="K1361" s="3"/>
      <c r="L1361" s="3"/>
      <c r="M1361" s="3"/>
      <c r="N1361" s="3"/>
      <c r="O1361" s="3"/>
      <c r="P1361" s="3"/>
      <c r="Q1361" s="3"/>
      <c r="R1361" s="3"/>
      <c r="S1361" s="120"/>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row>
    <row r="1362" spans="1:53" x14ac:dyDescent="0.3">
      <c r="A1362" s="3"/>
      <c r="B1362" s="3"/>
      <c r="C1362" s="3"/>
      <c r="D1362" s="3"/>
      <c r="E1362" s="3"/>
      <c r="F1362" s="3"/>
      <c r="G1362" s="3"/>
      <c r="H1362" s="3"/>
      <c r="I1362" s="3"/>
      <c r="J1362" s="3"/>
      <c r="K1362" s="3"/>
      <c r="L1362" s="3"/>
      <c r="M1362" s="3"/>
      <c r="N1362" s="3"/>
      <c r="O1362" s="3"/>
      <c r="P1362" s="3"/>
      <c r="Q1362" s="3"/>
      <c r="R1362" s="3"/>
      <c r="S1362" s="120"/>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row>
    <row r="1363" spans="1:53" x14ac:dyDescent="0.3">
      <c r="A1363" s="3"/>
      <c r="B1363" s="3"/>
      <c r="C1363" s="3"/>
      <c r="D1363" s="3"/>
      <c r="E1363" s="3"/>
      <c r="F1363" s="3"/>
      <c r="G1363" s="3"/>
      <c r="H1363" s="3"/>
      <c r="I1363" s="3"/>
      <c r="J1363" s="3"/>
      <c r="K1363" s="3"/>
      <c r="L1363" s="3"/>
      <c r="M1363" s="3"/>
      <c r="N1363" s="3"/>
      <c r="O1363" s="3"/>
      <c r="P1363" s="3"/>
      <c r="Q1363" s="3"/>
      <c r="R1363" s="3"/>
      <c r="S1363" s="120"/>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row>
    <row r="1364" spans="1:53" x14ac:dyDescent="0.3">
      <c r="A1364" s="3"/>
      <c r="B1364" s="3"/>
      <c r="C1364" s="3"/>
      <c r="D1364" s="3"/>
      <c r="E1364" s="3"/>
      <c r="F1364" s="3"/>
      <c r="G1364" s="3"/>
      <c r="H1364" s="3"/>
      <c r="I1364" s="3"/>
      <c r="J1364" s="3"/>
      <c r="K1364" s="3"/>
      <c r="L1364" s="3"/>
      <c r="M1364" s="3"/>
      <c r="N1364" s="3"/>
      <c r="O1364" s="3"/>
      <c r="P1364" s="3"/>
      <c r="Q1364" s="3"/>
      <c r="R1364" s="3"/>
      <c r="S1364" s="120"/>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row>
    <row r="1365" spans="1:53" x14ac:dyDescent="0.3">
      <c r="A1365" s="3"/>
      <c r="B1365" s="3"/>
      <c r="C1365" s="3"/>
      <c r="D1365" s="3"/>
      <c r="E1365" s="3"/>
      <c r="F1365" s="3"/>
      <c r="G1365" s="3"/>
      <c r="H1365" s="3"/>
      <c r="I1365" s="3"/>
      <c r="J1365" s="3"/>
      <c r="K1365" s="3"/>
      <c r="L1365" s="3"/>
      <c r="M1365" s="3"/>
      <c r="N1365" s="3"/>
      <c r="O1365" s="3"/>
      <c r="P1365" s="3"/>
      <c r="Q1365" s="3"/>
      <c r="R1365" s="3"/>
      <c r="S1365" s="120"/>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row>
    <row r="1366" spans="1:53" x14ac:dyDescent="0.3">
      <c r="A1366" s="3"/>
      <c r="B1366" s="3"/>
      <c r="C1366" s="3"/>
      <c r="D1366" s="3"/>
      <c r="E1366" s="3"/>
      <c r="F1366" s="3"/>
      <c r="G1366" s="3"/>
      <c r="H1366" s="3"/>
      <c r="I1366" s="3"/>
      <c r="J1366" s="3"/>
      <c r="K1366" s="3"/>
      <c r="L1366" s="3"/>
      <c r="M1366" s="3"/>
      <c r="N1366" s="3"/>
      <c r="O1366" s="3"/>
      <c r="P1366" s="3"/>
      <c r="Q1366" s="3"/>
      <c r="R1366" s="3"/>
      <c r="S1366" s="120"/>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row>
    <row r="1367" spans="1:53" x14ac:dyDescent="0.3">
      <c r="A1367" s="3"/>
      <c r="B1367" s="3"/>
      <c r="C1367" s="3"/>
      <c r="D1367" s="3"/>
      <c r="E1367" s="3"/>
      <c r="F1367" s="3"/>
      <c r="G1367" s="3"/>
      <c r="H1367" s="3"/>
      <c r="I1367" s="3"/>
      <c r="J1367" s="3"/>
      <c r="K1367" s="3"/>
      <c r="L1367" s="3"/>
      <c r="M1367" s="3"/>
      <c r="N1367" s="3"/>
      <c r="O1367" s="3"/>
      <c r="P1367" s="3"/>
      <c r="Q1367" s="3"/>
      <c r="R1367" s="3"/>
      <c r="S1367" s="120"/>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row>
    <row r="1368" spans="1:53" x14ac:dyDescent="0.3">
      <c r="A1368" s="3"/>
      <c r="B1368" s="3"/>
      <c r="C1368" s="3"/>
      <c r="D1368" s="3"/>
      <c r="E1368" s="3"/>
      <c r="F1368" s="3"/>
      <c r="G1368" s="3"/>
      <c r="H1368" s="3"/>
      <c r="I1368" s="3"/>
      <c r="J1368" s="3"/>
      <c r="K1368" s="3"/>
      <c r="L1368" s="3"/>
      <c r="M1368" s="3"/>
      <c r="N1368" s="3"/>
      <c r="O1368" s="3"/>
      <c r="P1368" s="3"/>
      <c r="Q1368" s="3"/>
      <c r="R1368" s="3"/>
      <c r="S1368" s="120"/>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row>
    <row r="1369" spans="1:53" x14ac:dyDescent="0.3">
      <c r="A1369" s="3"/>
      <c r="B1369" s="3"/>
      <c r="C1369" s="3"/>
      <c r="D1369" s="3"/>
      <c r="E1369" s="3"/>
      <c r="F1369" s="3"/>
      <c r="G1369" s="3"/>
      <c r="H1369" s="3"/>
      <c r="I1369" s="3"/>
      <c r="J1369" s="3"/>
      <c r="K1369" s="3"/>
      <c r="L1369" s="3"/>
      <c r="M1369" s="3"/>
      <c r="N1369" s="3"/>
      <c r="O1369" s="3"/>
      <c r="P1369" s="3"/>
      <c r="Q1369" s="3"/>
      <c r="R1369" s="3"/>
      <c r="S1369" s="120"/>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row>
    <row r="1370" spans="1:53" x14ac:dyDescent="0.3">
      <c r="A1370" s="3"/>
      <c r="B1370" s="3"/>
      <c r="C1370" s="3"/>
      <c r="D1370" s="3"/>
      <c r="E1370" s="3"/>
      <c r="F1370" s="3"/>
      <c r="G1370" s="3"/>
      <c r="H1370" s="3"/>
      <c r="I1370" s="3"/>
      <c r="J1370" s="3"/>
      <c r="K1370" s="3"/>
      <c r="L1370" s="3"/>
      <c r="M1370" s="3"/>
      <c r="N1370" s="3"/>
      <c r="O1370" s="3"/>
      <c r="P1370" s="3"/>
      <c r="Q1370" s="3"/>
      <c r="R1370" s="3"/>
      <c r="S1370" s="120"/>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row>
    <row r="1371" spans="1:53" x14ac:dyDescent="0.3">
      <c r="A1371" s="3"/>
      <c r="B1371" s="3"/>
      <c r="C1371" s="3"/>
      <c r="D1371" s="3"/>
      <c r="E1371" s="3"/>
      <c r="F1371" s="3"/>
      <c r="G1371" s="3"/>
      <c r="H1371" s="3"/>
      <c r="I1371" s="3"/>
      <c r="J1371" s="3"/>
      <c r="K1371" s="3"/>
      <c r="L1371" s="3"/>
      <c r="M1371" s="3"/>
      <c r="N1371" s="3"/>
      <c r="O1371" s="3"/>
      <c r="P1371" s="3"/>
      <c r="Q1371" s="3"/>
      <c r="R1371" s="3"/>
      <c r="S1371" s="120"/>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
      <c r="B1372" s="3"/>
      <c r="C1372" s="3"/>
      <c r="D1372" s="3"/>
      <c r="E1372" s="3"/>
      <c r="F1372" s="3"/>
      <c r="G1372" s="3"/>
      <c r="H1372" s="3"/>
      <c r="I1372" s="3"/>
      <c r="J1372" s="3"/>
      <c r="K1372" s="3"/>
      <c r="L1372" s="3"/>
      <c r="M1372" s="3"/>
      <c r="N1372" s="3"/>
      <c r="O1372" s="3"/>
      <c r="P1372" s="3"/>
      <c r="Q1372" s="3"/>
      <c r="R1372" s="3"/>
      <c r="S1372" s="120"/>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
      <c r="B1373" s="3"/>
      <c r="C1373" s="3"/>
      <c r="D1373" s="3"/>
      <c r="E1373" s="3"/>
      <c r="F1373" s="3"/>
      <c r="G1373" s="3"/>
      <c r="H1373" s="3"/>
      <c r="I1373" s="3"/>
      <c r="J1373" s="3"/>
      <c r="K1373" s="3"/>
      <c r="L1373" s="3"/>
      <c r="M1373" s="3"/>
      <c r="N1373" s="3"/>
      <c r="O1373" s="3"/>
      <c r="P1373" s="3"/>
      <c r="Q1373" s="3"/>
      <c r="R1373" s="3"/>
      <c r="S1373" s="120"/>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
      <c r="B1374" s="3"/>
      <c r="C1374" s="3"/>
      <c r="D1374" s="3"/>
      <c r="E1374" s="3"/>
      <c r="F1374" s="3"/>
      <c r="G1374" s="3"/>
      <c r="H1374" s="3"/>
      <c r="I1374" s="3"/>
      <c r="J1374" s="3"/>
      <c r="K1374" s="3"/>
      <c r="L1374" s="3"/>
      <c r="M1374" s="3"/>
      <c r="N1374" s="3"/>
      <c r="O1374" s="3"/>
      <c r="P1374" s="3"/>
      <c r="Q1374" s="3"/>
      <c r="R1374" s="3"/>
      <c r="S1374" s="120"/>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
      <c r="B1375" s="3"/>
      <c r="C1375" s="3"/>
      <c r="D1375" s="3"/>
      <c r="E1375" s="3"/>
      <c r="F1375" s="3"/>
      <c r="G1375" s="3"/>
      <c r="H1375" s="3"/>
      <c r="I1375" s="3"/>
      <c r="J1375" s="3"/>
      <c r="K1375" s="3"/>
      <c r="L1375" s="3"/>
      <c r="M1375" s="3"/>
      <c r="N1375" s="3"/>
      <c r="O1375" s="3"/>
      <c r="P1375" s="3"/>
      <c r="Q1375" s="3"/>
      <c r="R1375" s="3"/>
      <c r="S1375" s="120"/>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
      <c r="B1376" s="3"/>
      <c r="C1376" s="3"/>
      <c r="D1376" s="3"/>
      <c r="E1376" s="3"/>
      <c r="F1376" s="3"/>
      <c r="G1376" s="3"/>
      <c r="H1376" s="3"/>
      <c r="I1376" s="3"/>
      <c r="J1376" s="3"/>
      <c r="K1376" s="3"/>
      <c r="L1376" s="3"/>
      <c r="M1376" s="3"/>
      <c r="N1376" s="3"/>
      <c r="O1376" s="3"/>
      <c r="P1376" s="3"/>
      <c r="Q1376" s="3"/>
      <c r="R1376" s="3"/>
      <c r="S1376" s="120"/>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
      <c r="B1377" s="3"/>
      <c r="C1377" s="3"/>
      <c r="D1377" s="3"/>
      <c r="E1377" s="3"/>
      <c r="F1377" s="3"/>
      <c r="G1377" s="3"/>
      <c r="H1377" s="3"/>
      <c r="I1377" s="3"/>
      <c r="J1377" s="3"/>
      <c r="K1377" s="3"/>
      <c r="L1377" s="3"/>
      <c r="M1377" s="3"/>
      <c r="N1377" s="3"/>
      <c r="O1377" s="3"/>
      <c r="P1377" s="3"/>
      <c r="Q1377" s="3"/>
      <c r="R1377" s="3"/>
      <c r="S1377" s="120"/>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
      <c r="B1378" s="3"/>
      <c r="C1378" s="3"/>
      <c r="D1378" s="3"/>
      <c r="E1378" s="3"/>
      <c r="F1378" s="3"/>
      <c r="G1378" s="3"/>
      <c r="H1378" s="3"/>
      <c r="I1378" s="3"/>
      <c r="J1378" s="3"/>
      <c r="K1378" s="3"/>
      <c r="L1378" s="3"/>
      <c r="M1378" s="3"/>
      <c r="N1378" s="3"/>
      <c r="O1378" s="3"/>
      <c r="P1378" s="3"/>
      <c r="Q1378" s="3"/>
      <c r="R1378" s="3"/>
      <c r="S1378" s="120"/>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
      <c r="B1379" s="3"/>
      <c r="C1379" s="3"/>
      <c r="D1379" s="3"/>
      <c r="E1379" s="3"/>
      <c r="F1379" s="3"/>
      <c r="G1379" s="3"/>
      <c r="H1379" s="3"/>
      <c r="I1379" s="3"/>
      <c r="J1379" s="3"/>
      <c r="K1379" s="3"/>
      <c r="L1379" s="3"/>
      <c r="M1379" s="3"/>
      <c r="N1379" s="3"/>
      <c r="O1379" s="3"/>
      <c r="P1379" s="3"/>
      <c r="Q1379" s="3"/>
      <c r="R1379" s="3"/>
      <c r="S1379" s="120"/>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
      <c r="B1380" s="3"/>
      <c r="C1380" s="3"/>
      <c r="D1380" s="3"/>
      <c r="E1380" s="3"/>
      <c r="F1380" s="3"/>
      <c r="G1380" s="3"/>
      <c r="H1380" s="3"/>
      <c r="I1380" s="3"/>
      <c r="J1380" s="3"/>
      <c r="K1380" s="3"/>
      <c r="L1380" s="3"/>
      <c r="M1380" s="3"/>
      <c r="N1380" s="3"/>
      <c r="O1380" s="3"/>
      <c r="P1380" s="3"/>
      <c r="Q1380" s="3"/>
      <c r="R1380" s="3"/>
      <c r="S1380" s="120"/>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
      <c r="B1381" s="3"/>
      <c r="C1381" s="3"/>
      <c r="D1381" s="3"/>
      <c r="E1381" s="3"/>
      <c r="F1381" s="3"/>
      <c r="G1381" s="3"/>
      <c r="H1381" s="3"/>
      <c r="I1381" s="3"/>
      <c r="J1381" s="3"/>
      <c r="K1381" s="3"/>
      <c r="L1381" s="3"/>
      <c r="M1381" s="3"/>
      <c r="N1381" s="3"/>
      <c r="O1381" s="3"/>
      <c r="P1381" s="3"/>
      <c r="Q1381" s="3"/>
      <c r="R1381" s="3"/>
      <c r="S1381" s="120"/>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
      <c r="B1382" s="3"/>
      <c r="C1382" s="3"/>
      <c r="D1382" s="3"/>
      <c r="E1382" s="3"/>
      <c r="F1382" s="3"/>
      <c r="G1382" s="3"/>
      <c r="H1382" s="3"/>
      <c r="I1382" s="3"/>
      <c r="J1382" s="3"/>
      <c r="K1382" s="3"/>
      <c r="L1382" s="3"/>
      <c r="M1382" s="3"/>
      <c r="N1382" s="3"/>
      <c r="O1382" s="3"/>
      <c r="P1382" s="3"/>
      <c r="Q1382" s="3"/>
      <c r="R1382" s="3"/>
      <c r="S1382" s="120"/>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
      <c r="B1383" s="3"/>
      <c r="C1383" s="3"/>
      <c r="D1383" s="3"/>
      <c r="E1383" s="3"/>
      <c r="F1383" s="3"/>
      <c r="G1383" s="3"/>
      <c r="H1383" s="3"/>
      <c r="I1383" s="3"/>
      <c r="J1383" s="3"/>
      <c r="K1383" s="3"/>
      <c r="L1383" s="3"/>
      <c r="M1383" s="3"/>
      <c r="N1383" s="3"/>
      <c r="O1383" s="3"/>
      <c r="P1383" s="3"/>
      <c r="Q1383" s="3"/>
      <c r="R1383" s="3"/>
      <c r="S1383" s="120"/>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
      <c r="B1384" s="3"/>
      <c r="C1384" s="3"/>
      <c r="D1384" s="3"/>
      <c r="E1384" s="3"/>
      <c r="F1384" s="3"/>
      <c r="G1384" s="3"/>
      <c r="H1384" s="3"/>
      <c r="I1384" s="3"/>
      <c r="J1384" s="3"/>
      <c r="K1384" s="3"/>
      <c r="L1384" s="3"/>
      <c r="M1384" s="3"/>
      <c r="N1384" s="3"/>
      <c r="O1384" s="3"/>
      <c r="P1384" s="3"/>
      <c r="Q1384" s="3"/>
      <c r="R1384" s="3"/>
      <c r="S1384" s="120"/>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
      <c r="B1385" s="3"/>
      <c r="C1385" s="3"/>
      <c r="D1385" s="3"/>
      <c r="E1385" s="3"/>
      <c r="F1385" s="3"/>
      <c r="G1385" s="3"/>
      <c r="H1385" s="3"/>
      <c r="I1385" s="3"/>
      <c r="J1385" s="3"/>
      <c r="K1385" s="3"/>
      <c r="L1385" s="3"/>
      <c r="M1385" s="3"/>
      <c r="N1385" s="3"/>
      <c r="O1385" s="3"/>
      <c r="P1385" s="3"/>
      <c r="Q1385" s="3"/>
      <c r="R1385" s="3"/>
      <c r="S1385" s="120"/>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
      <c r="B1386" s="3"/>
      <c r="C1386" s="3"/>
      <c r="D1386" s="3"/>
      <c r="E1386" s="3"/>
      <c r="F1386" s="3"/>
      <c r="G1386" s="3"/>
      <c r="H1386" s="3"/>
      <c r="I1386" s="3"/>
      <c r="J1386" s="3"/>
      <c r="K1386" s="3"/>
      <c r="L1386" s="3"/>
      <c r="M1386" s="3"/>
      <c r="N1386" s="3"/>
      <c r="O1386" s="3"/>
      <c r="P1386" s="3"/>
      <c r="Q1386" s="3"/>
      <c r="R1386" s="3"/>
      <c r="S1386" s="120"/>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
      <c r="B1387" s="3"/>
      <c r="C1387" s="3"/>
      <c r="D1387" s="3"/>
      <c r="E1387" s="3"/>
      <c r="F1387" s="3"/>
      <c r="G1387" s="3"/>
      <c r="H1387" s="3"/>
      <c r="I1387" s="3"/>
      <c r="J1387" s="3"/>
      <c r="K1387" s="3"/>
      <c r="L1387" s="3"/>
      <c r="M1387" s="3"/>
      <c r="N1387" s="3"/>
      <c r="O1387" s="3"/>
      <c r="P1387" s="3"/>
      <c r="Q1387" s="3"/>
      <c r="R1387" s="3"/>
      <c r="S1387" s="120"/>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
      <c r="B1388" s="3"/>
      <c r="C1388" s="3"/>
      <c r="D1388" s="3"/>
      <c r="E1388" s="3"/>
      <c r="F1388" s="3"/>
      <c r="G1388" s="3"/>
      <c r="H1388" s="3"/>
      <c r="I1388" s="3"/>
      <c r="J1388" s="3"/>
      <c r="K1388" s="3"/>
      <c r="L1388" s="3"/>
      <c r="M1388" s="3"/>
      <c r="N1388" s="3"/>
      <c r="O1388" s="3"/>
      <c r="P1388" s="3"/>
      <c r="Q1388" s="3"/>
      <c r="R1388" s="3"/>
      <c r="S1388" s="120"/>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
      <c r="B1389" s="3"/>
      <c r="C1389" s="3"/>
      <c r="D1389" s="3"/>
      <c r="E1389" s="3"/>
      <c r="F1389" s="3"/>
      <c r="G1389" s="3"/>
      <c r="H1389" s="3"/>
      <c r="I1389" s="3"/>
      <c r="J1389" s="3"/>
      <c r="K1389" s="3"/>
      <c r="L1389" s="3"/>
      <c r="M1389" s="3"/>
      <c r="N1389" s="3"/>
      <c r="O1389" s="3"/>
      <c r="P1389" s="3"/>
      <c r="Q1389" s="3"/>
      <c r="R1389" s="3"/>
      <c r="S1389" s="120"/>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
      <c r="B1390" s="3"/>
      <c r="C1390" s="3"/>
      <c r="D1390" s="3"/>
      <c r="E1390" s="3"/>
      <c r="F1390" s="3"/>
      <c r="G1390" s="3"/>
      <c r="H1390" s="3"/>
      <c r="I1390" s="3"/>
      <c r="J1390" s="3"/>
      <c r="K1390" s="3"/>
      <c r="L1390" s="3"/>
      <c r="M1390" s="3"/>
      <c r="N1390" s="3"/>
      <c r="O1390" s="3"/>
      <c r="P1390" s="3"/>
      <c r="Q1390" s="3"/>
      <c r="R1390" s="3"/>
      <c r="S1390" s="120"/>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
      <c r="B1391" s="3"/>
      <c r="C1391" s="3"/>
      <c r="D1391" s="3"/>
      <c r="E1391" s="3"/>
      <c r="F1391" s="3"/>
      <c r="G1391" s="3"/>
      <c r="H1391" s="3"/>
      <c r="I1391" s="3"/>
      <c r="J1391" s="3"/>
      <c r="K1391" s="3"/>
      <c r="L1391" s="3"/>
      <c r="M1391" s="3"/>
      <c r="N1391" s="3"/>
      <c r="O1391" s="3"/>
      <c r="P1391" s="3"/>
      <c r="Q1391" s="3"/>
      <c r="R1391" s="3"/>
      <c r="S1391" s="120"/>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
      <c r="B1392" s="3"/>
      <c r="C1392" s="3"/>
      <c r="D1392" s="3"/>
      <c r="E1392" s="3"/>
      <c r="F1392" s="3"/>
      <c r="G1392" s="3"/>
      <c r="H1392" s="3"/>
      <c r="I1392" s="3"/>
      <c r="J1392" s="3"/>
      <c r="K1392" s="3"/>
      <c r="L1392" s="3"/>
      <c r="M1392" s="3"/>
      <c r="N1392" s="3"/>
      <c r="O1392" s="3"/>
      <c r="P1392" s="3"/>
      <c r="Q1392" s="3"/>
      <c r="R1392" s="3"/>
      <c r="S1392" s="120"/>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
      <c r="B1393" s="3"/>
      <c r="C1393" s="3"/>
      <c r="D1393" s="3"/>
      <c r="E1393" s="3"/>
      <c r="F1393" s="3"/>
      <c r="G1393" s="3"/>
      <c r="H1393" s="3"/>
      <c r="I1393" s="3"/>
      <c r="J1393" s="3"/>
      <c r="K1393" s="3"/>
      <c r="L1393" s="3"/>
      <c r="M1393" s="3"/>
      <c r="N1393" s="3"/>
      <c r="O1393" s="3"/>
      <c r="P1393" s="3"/>
      <c r="Q1393" s="3"/>
      <c r="R1393" s="3"/>
      <c r="S1393" s="120"/>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
      <c r="B1394" s="3"/>
      <c r="C1394" s="3"/>
      <c r="D1394" s="3"/>
      <c r="E1394" s="3"/>
      <c r="F1394" s="3"/>
      <c r="G1394" s="3"/>
      <c r="H1394" s="3"/>
      <c r="I1394" s="3"/>
      <c r="J1394" s="3"/>
      <c r="K1394" s="3"/>
      <c r="L1394" s="3"/>
      <c r="M1394" s="3"/>
      <c r="N1394" s="3"/>
      <c r="O1394" s="3"/>
      <c r="P1394" s="3"/>
      <c r="Q1394" s="3"/>
      <c r="R1394" s="3"/>
      <c r="S1394" s="120"/>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
      <c r="B1395" s="3"/>
      <c r="C1395" s="3"/>
      <c r="D1395" s="3"/>
      <c r="E1395" s="3"/>
      <c r="F1395" s="3"/>
      <c r="G1395" s="3"/>
      <c r="H1395" s="3"/>
      <c r="I1395" s="3"/>
      <c r="J1395" s="3"/>
      <c r="K1395" s="3"/>
      <c r="L1395" s="3"/>
      <c r="M1395" s="3"/>
      <c r="N1395" s="3"/>
      <c r="O1395" s="3"/>
      <c r="P1395" s="3"/>
      <c r="Q1395" s="3"/>
      <c r="R1395" s="3"/>
      <c r="S1395" s="120"/>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
      <c r="B1396" s="3"/>
      <c r="C1396" s="3"/>
      <c r="D1396" s="3"/>
      <c r="E1396" s="3"/>
      <c r="F1396" s="3"/>
      <c r="G1396" s="3"/>
      <c r="H1396" s="3"/>
      <c r="I1396" s="3"/>
      <c r="J1396" s="3"/>
      <c r="K1396" s="3"/>
      <c r="L1396" s="3"/>
      <c r="M1396" s="3"/>
      <c r="N1396" s="3"/>
      <c r="O1396" s="3"/>
      <c r="P1396" s="3"/>
      <c r="Q1396" s="3"/>
      <c r="R1396" s="3"/>
      <c r="S1396" s="120"/>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
      <c r="B1397" s="3"/>
      <c r="C1397" s="3"/>
      <c r="D1397" s="3"/>
      <c r="E1397" s="3"/>
      <c r="F1397" s="3"/>
      <c r="G1397" s="3"/>
      <c r="H1397" s="3"/>
      <c r="I1397" s="3"/>
      <c r="J1397" s="3"/>
      <c r="K1397" s="3"/>
      <c r="L1397" s="3"/>
      <c r="M1397" s="3"/>
      <c r="N1397" s="3"/>
      <c r="O1397" s="3"/>
      <c r="P1397" s="3"/>
      <c r="Q1397" s="3"/>
      <c r="R1397" s="3"/>
      <c r="S1397" s="120"/>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
      <c r="B1398" s="3"/>
      <c r="C1398" s="3"/>
      <c r="D1398" s="3"/>
      <c r="E1398" s="3"/>
      <c r="F1398" s="3"/>
      <c r="G1398" s="3"/>
      <c r="H1398" s="3"/>
      <c r="I1398" s="3"/>
      <c r="J1398" s="3"/>
      <c r="K1398" s="3"/>
      <c r="L1398" s="3"/>
      <c r="M1398" s="3"/>
      <c r="N1398" s="3"/>
      <c r="O1398" s="3"/>
      <c r="P1398" s="3"/>
      <c r="Q1398" s="3"/>
      <c r="R1398" s="3"/>
      <c r="S1398" s="120"/>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
      <c r="B1399" s="3"/>
      <c r="C1399" s="3"/>
      <c r="D1399" s="3"/>
      <c r="E1399" s="3"/>
      <c r="F1399" s="3"/>
      <c r="G1399" s="3"/>
      <c r="H1399" s="3"/>
      <c r="I1399" s="3"/>
      <c r="J1399" s="3"/>
      <c r="K1399" s="3"/>
      <c r="L1399" s="3"/>
      <c r="M1399" s="3"/>
      <c r="N1399" s="3"/>
      <c r="O1399" s="3"/>
      <c r="P1399" s="3"/>
      <c r="Q1399" s="3"/>
      <c r="R1399" s="3"/>
      <c r="S1399" s="120"/>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
      <c r="B1400" s="3"/>
      <c r="C1400" s="3"/>
      <c r="D1400" s="3"/>
      <c r="E1400" s="3"/>
      <c r="F1400" s="3"/>
      <c r="G1400" s="3"/>
      <c r="H1400" s="3"/>
      <c r="I1400" s="3"/>
      <c r="J1400" s="3"/>
      <c r="K1400" s="3"/>
      <c r="L1400" s="3"/>
      <c r="M1400" s="3"/>
      <c r="N1400" s="3"/>
      <c r="O1400" s="3"/>
      <c r="P1400" s="3"/>
      <c r="Q1400" s="3"/>
      <c r="R1400" s="3"/>
      <c r="S1400" s="120"/>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
      <c r="B1401" s="3"/>
      <c r="C1401" s="3"/>
      <c r="D1401" s="3"/>
      <c r="E1401" s="3"/>
      <c r="F1401" s="3"/>
      <c r="G1401" s="3"/>
      <c r="H1401" s="3"/>
      <c r="I1401" s="3"/>
      <c r="J1401" s="3"/>
      <c r="K1401" s="3"/>
      <c r="L1401" s="3"/>
      <c r="M1401" s="3"/>
      <c r="N1401" s="3"/>
      <c r="O1401" s="3"/>
      <c r="P1401" s="3"/>
      <c r="Q1401" s="3"/>
      <c r="R1401" s="3"/>
      <c r="S1401" s="120"/>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
      <c r="B1402" s="3"/>
      <c r="C1402" s="3"/>
      <c r="D1402" s="3"/>
      <c r="E1402" s="3"/>
      <c r="F1402" s="3"/>
      <c r="G1402" s="3"/>
      <c r="H1402" s="3"/>
      <c r="I1402" s="3"/>
      <c r="J1402" s="3"/>
      <c r="K1402" s="3"/>
      <c r="L1402" s="3"/>
      <c r="M1402" s="3"/>
      <c r="N1402" s="3"/>
      <c r="O1402" s="3"/>
      <c r="P1402" s="3"/>
      <c r="Q1402" s="3"/>
      <c r="R1402" s="3"/>
      <c r="S1402" s="120"/>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
      <c r="B1403" s="3"/>
      <c r="C1403" s="3"/>
      <c r="D1403" s="3"/>
      <c r="E1403" s="3"/>
      <c r="F1403" s="3"/>
      <c r="G1403" s="3"/>
      <c r="H1403" s="3"/>
      <c r="I1403" s="3"/>
      <c r="J1403" s="3"/>
      <c r="K1403" s="3"/>
      <c r="L1403" s="3"/>
      <c r="M1403" s="3"/>
      <c r="N1403" s="3"/>
      <c r="O1403" s="3"/>
      <c r="P1403" s="3"/>
      <c r="Q1403" s="3"/>
      <c r="R1403" s="3"/>
      <c r="S1403" s="120"/>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
      <c r="B1404" s="3"/>
      <c r="C1404" s="3"/>
      <c r="D1404" s="3"/>
      <c r="E1404" s="3"/>
      <c r="F1404" s="3"/>
      <c r="G1404" s="3"/>
      <c r="H1404" s="3"/>
      <c r="I1404" s="3"/>
      <c r="J1404" s="3"/>
      <c r="K1404" s="3"/>
      <c r="L1404" s="3"/>
      <c r="M1404" s="3"/>
      <c r="N1404" s="3"/>
      <c r="O1404" s="3"/>
      <c r="P1404" s="3"/>
      <c r="Q1404" s="3"/>
      <c r="R1404" s="3"/>
      <c r="S1404" s="120"/>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
      <c r="B1405" s="3"/>
      <c r="C1405" s="3"/>
      <c r="D1405" s="3"/>
      <c r="E1405" s="3"/>
      <c r="F1405" s="3"/>
      <c r="G1405" s="3"/>
      <c r="H1405" s="3"/>
      <c r="I1405" s="3"/>
      <c r="J1405" s="3"/>
      <c r="K1405" s="3"/>
      <c r="L1405" s="3"/>
      <c r="M1405" s="3"/>
      <c r="N1405" s="3"/>
      <c r="O1405" s="3"/>
      <c r="P1405" s="3"/>
      <c r="Q1405" s="3"/>
      <c r="R1405" s="3"/>
      <c r="S1405" s="120"/>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
      <c r="B1406" s="3"/>
      <c r="C1406" s="3"/>
      <c r="D1406" s="3"/>
      <c r="E1406" s="3"/>
      <c r="F1406" s="3"/>
      <c r="G1406" s="3"/>
      <c r="H1406" s="3"/>
      <c r="I1406" s="3"/>
      <c r="J1406" s="3"/>
      <c r="K1406" s="3"/>
      <c r="L1406" s="3"/>
      <c r="M1406" s="3"/>
      <c r="N1406" s="3"/>
      <c r="O1406" s="3"/>
      <c r="P1406" s="3"/>
      <c r="Q1406" s="3"/>
      <c r="R1406" s="3"/>
      <c r="S1406" s="120"/>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
      <c r="B1407" s="3"/>
      <c r="C1407" s="3"/>
      <c r="D1407" s="3"/>
      <c r="E1407" s="3"/>
      <c r="F1407" s="3"/>
      <c r="G1407" s="3"/>
      <c r="H1407" s="3"/>
      <c r="I1407" s="3"/>
      <c r="J1407" s="3"/>
      <c r="K1407" s="3"/>
      <c r="L1407" s="3"/>
      <c r="M1407" s="3"/>
      <c r="N1407" s="3"/>
      <c r="O1407" s="3"/>
      <c r="P1407" s="3"/>
      <c r="Q1407" s="3"/>
      <c r="R1407" s="3"/>
      <c r="S1407" s="120"/>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
      <c r="B1408" s="3"/>
      <c r="C1408" s="3"/>
      <c r="D1408" s="3"/>
      <c r="E1408" s="3"/>
      <c r="F1408" s="3"/>
      <c r="G1408" s="3"/>
      <c r="H1408" s="3"/>
      <c r="I1408" s="3"/>
      <c r="J1408" s="3"/>
      <c r="K1408" s="3"/>
      <c r="L1408" s="3"/>
      <c r="M1408" s="3"/>
      <c r="N1408" s="3"/>
      <c r="O1408" s="3"/>
      <c r="P1408" s="3"/>
      <c r="Q1408" s="3"/>
      <c r="R1408" s="3"/>
      <c r="S1408" s="120"/>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
      <c r="B1409" s="3"/>
      <c r="C1409" s="3"/>
      <c r="D1409" s="3"/>
      <c r="E1409" s="3"/>
      <c r="F1409" s="3"/>
      <c r="G1409" s="3"/>
      <c r="H1409" s="3"/>
      <c r="I1409" s="3"/>
      <c r="J1409" s="3"/>
      <c r="K1409" s="3"/>
      <c r="L1409" s="3"/>
      <c r="M1409" s="3"/>
      <c r="N1409" s="3"/>
      <c r="O1409" s="3"/>
      <c r="P1409" s="3"/>
      <c r="Q1409" s="3"/>
      <c r="R1409" s="3"/>
      <c r="S1409" s="120"/>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
      <c r="B1410" s="3"/>
      <c r="C1410" s="3"/>
      <c r="D1410" s="3"/>
      <c r="E1410" s="3"/>
      <c r="F1410" s="3"/>
      <c r="G1410" s="3"/>
      <c r="H1410" s="3"/>
      <c r="I1410" s="3"/>
      <c r="J1410" s="3"/>
      <c r="K1410" s="3"/>
      <c r="L1410" s="3"/>
      <c r="M1410" s="3"/>
      <c r="N1410" s="3"/>
      <c r="O1410" s="3"/>
      <c r="P1410" s="3"/>
      <c r="Q1410" s="3"/>
      <c r="R1410" s="3"/>
      <c r="S1410" s="120"/>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
      <c r="B1411" s="3"/>
      <c r="C1411" s="3"/>
      <c r="D1411" s="3"/>
      <c r="E1411" s="3"/>
      <c r="F1411" s="3"/>
      <c r="G1411" s="3"/>
      <c r="H1411" s="3"/>
      <c r="I1411" s="3"/>
      <c r="J1411" s="3"/>
      <c r="K1411" s="3"/>
      <c r="L1411" s="3"/>
      <c r="M1411" s="3"/>
      <c r="N1411" s="3"/>
      <c r="O1411" s="3"/>
      <c r="P1411" s="3"/>
      <c r="Q1411" s="3"/>
      <c r="R1411" s="3"/>
      <c r="S1411" s="120"/>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
      <c r="B1412" s="3"/>
      <c r="C1412" s="3"/>
      <c r="D1412" s="3"/>
      <c r="E1412" s="3"/>
      <c r="F1412" s="3"/>
      <c r="G1412" s="3"/>
      <c r="H1412" s="3"/>
      <c r="I1412" s="3"/>
      <c r="J1412" s="3"/>
      <c r="K1412" s="3"/>
      <c r="L1412" s="3"/>
      <c r="M1412" s="3"/>
      <c r="N1412" s="3"/>
      <c r="O1412" s="3"/>
      <c r="P1412" s="3"/>
      <c r="Q1412" s="3"/>
      <c r="R1412" s="3"/>
      <c r="S1412" s="120"/>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
      <c r="B1413" s="3"/>
      <c r="C1413" s="3"/>
      <c r="D1413" s="3"/>
      <c r="E1413" s="3"/>
      <c r="F1413" s="3"/>
      <c r="G1413" s="3"/>
      <c r="H1413" s="3"/>
      <c r="I1413" s="3"/>
      <c r="J1413" s="3"/>
      <c r="K1413" s="3"/>
      <c r="L1413" s="3"/>
      <c r="M1413" s="3"/>
      <c r="N1413" s="3"/>
      <c r="O1413" s="3"/>
      <c r="P1413" s="3"/>
      <c r="Q1413" s="3"/>
      <c r="R1413" s="3"/>
      <c r="S1413" s="120"/>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
      <c r="B1414" s="3"/>
      <c r="C1414" s="3"/>
      <c r="D1414" s="3"/>
      <c r="E1414" s="3"/>
      <c r="F1414" s="3"/>
      <c r="G1414" s="3"/>
      <c r="H1414" s="3"/>
      <c r="I1414" s="3"/>
      <c r="J1414" s="3"/>
      <c r="K1414" s="3"/>
      <c r="L1414" s="3"/>
      <c r="M1414" s="3"/>
      <c r="N1414" s="3"/>
      <c r="O1414" s="3"/>
      <c r="P1414" s="3"/>
      <c r="Q1414" s="3"/>
      <c r="R1414" s="3"/>
      <c r="S1414" s="120"/>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
      <c r="B1415" s="3"/>
      <c r="C1415" s="3"/>
      <c r="D1415" s="3"/>
      <c r="E1415" s="3"/>
      <c r="F1415" s="3"/>
      <c r="G1415" s="3"/>
      <c r="H1415" s="3"/>
      <c r="I1415" s="3"/>
      <c r="J1415" s="3"/>
      <c r="K1415" s="3"/>
      <c r="L1415" s="3"/>
      <c r="M1415" s="3"/>
      <c r="N1415" s="3"/>
      <c r="O1415" s="3"/>
      <c r="P1415" s="3"/>
      <c r="Q1415" s="3"/>
      <c r="R1415" s="3"/>
      <c r="S1415" s="120"/>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
      <c r="B1416" s="3"/>
      <c r="C1416" s="3"/>
      <c r="D1416" s="3"/>
      <c r="E1416" s="3"/>
      <c r="F1416" s="3"/>
      <c r="G1416" s="3"/>
      <c r="H1416" s="3"/>
      <c r="I1416" s="3"/>
      <c r="J1416" s="3"/>
      <c r="K1416" s="3"/>
      <c r="L1416" s="3"/>
      <c r="M1416" s="3"/>
      <c r="N1416" s="3"/>
      <c r="O1416" s="3"/>
      <c r="P1416" s="3"/>
      <c r="Q1416" s="3"/>
      <c r="R1416" s="3"/>
      <c r="S1416" s="120"/>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
      <c r="B1417" s="3"/>
      <c r="C1417" s="3"/>
      <c r="D1417" s="3"/>
      <c r="E1417" s="3"/>
      <c r="F1417" s="3"/>
      <c r="G1417" s="3"/>
      <c r="H1417" s="3"/>
      <c r="I1417" s="3"/>
      <c r="J1417" s="3"/>
      <c r="K1417" s="3"/>
      <c r="L1417" s="3"/>
      <c r="M1417" s="3"/>
      <c r="N1417" s="3"/>
      <c r="O1417" s="3"/>
      <c r="P1417" s="3"/>
      <c r="Q1417" s="3"/>
      <c r="R1417" s="3"/>
      <c r="S1417" s="120"/>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
      <c r="B1418" s="3"/>
      <c r="C1418" s="3"/>
      <c r="D1418" s="3"/>
      <c r="E1418" s="3"/>
      <c r="F1418" s="3"/>
      <c r="G1418" s="3"/>
      <c r="H1418" s="3"/>
      <c r="I1418" s="3"/>
      <c r="J1418" s="3"/>
      <c r="K1418" s="3"/>
      <c r="L1418" s="3"/>
      <c r="M1418" s="3"/>
      <c r="N1418" s="3"/>
      <c r="O1418" s="3"/>
      <c r="P1418" s="3"/>
      <c r="Q1418" s="3"/>
      <c r="R1418" s="3"/>
      <c r="S1418" s="120"/>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
      <c r="B1419" s="3"/>
      <c r="C1419" s="3"/>
      <c r="D1419" s="3"/>
      <c r="E1419" s="3"/>
      <c r="F1419" s="3"/>
      <c r="G1419" s="3"/>
      <c r="H1419" s="3"/>
      <c r="I1419" s="3"/>
      <c r="J1419" s="3"/>
      <c r="K1419" s="3"/>
      <c r="L1419" s="3"/>
      <c r="M1419" s="3"/>
      <c r="N1419" s="3"/>
      <c r="O1419" s="3"/>
      <c r="P1419" s="3"/>
      <c r="Q1419" s="3"/>
      <c r="R1419" s="3"/>
      <c r="S1419" s="120"/>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
      <c r="B1420" s="3"/>
      <c r="C1420" s="3"/>
      <c r="D1420" s="3"/>
      <c r="E1420" s="3"/>
      <c r="F1420" s="3"/>
      <c r="G1420" s="3"/>
      <c r="H1420" s="3"/>
      <c r="I1420" s="3"/>
      <c r="J1420" s="3"/>
      <c r="K1420" s="3"/>
      <c r="L1420" s="3"/>
      <c r="M1420" s="3"/>
      <c r="N1420" s="3"/>
      <c r="O1420" s="3"/>
      <c r="P1420" s="3"/>
      <c r="Q1420" s="3"/>
      <c r="R1420" s="3"/>
      <c r="S1420" s="120"/>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
      <c r="B1421" s="3"/>
      <c r="C1421" s="3"/>
      <c r="D1421" s="3"/>
      <c r="E1421" s="3"/>
      <c r="F1421" s="3"/>
      <c r="G1421" s="3"/>
      <c r="H1421" s="3"/>
      <c r="I1421" s="3"/>
      <c r="J1421" s="3"/>
      <c r="K1421" s="3"/>
      <c r="L1421" s="3"/>
      <c r="M1421" s="3"/>
      <c r="N1421" s="3"/>
      <c r="O1421" s="3"/>
      <c r="P1421" s="3"/>
      <c r="Q1421" s="3"/>
      <c r="R1421" s="3"/>
      <c r="S1421" s="120"/>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
      <c r="B1422" s="3"/>
      <c r="C1422" s="3"/>
      <c r="D1422" s="3"/>
      <c r="E1422" s="3"/>
      <c r="F1422" s="3"/>
      <c r="G1422" s="3"/>
      <c r="H1422" s="3"/>
      <c r="I1422" s="3"/>
      <c r="J1422" s="3"/>
      <c r="K1422" s="3"/>
      <c r="L1422" s="3"/>
      <c r="M1422" s="3"/>
      <c r="N1422" s="3"/>
      <c r="O1422" s="3"/>
      <c r="P1422" s="3"/>
      <c r="Q1422" s="3"/>
      <c r="R1422" s="3"/>
      <c r="S1422" s="120"/>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
      <c r="B1423" s="3"/>
      <c r="C1423" s="3"/>
      <c r="D1423" s="3"/>
      <c r="E1423" s="3"/>
      <c r="F1423" s="3"/>
      <c r="G1423" s="3"/>
      <c r="H1423" s="3"/>
      <c r="I1423" s="3"/>
      <c r="J1423" s="3"/>
      <c r="K1423" s="3"/>
      <c r="L1423" s="3"/>
      <c r="M1423" s="3"/>
      <c r="N1423" s="3"/>
      <c r="O1423" s="3"/>
      <c r="P1423" s="3"/>
      <c r="Q1423" s="3"/>
      <c r="R1423" s="3"/>
      <c r="S1423" s="120"/>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
      <c r="B1424" s="3"/>
      <c r="C1424" s="3"/>
      <c r="D1424" s="3"/>
      <c r="E1424" s="3"/>
      <c r="F1424" s="3"/>
      <c r="G1424" s="3"/>
      <c r="H1424" s="3"/>
      <c r="I1424" s="3"/>
      <c r="J1424" s="3"/>
      <c r="K1424" s="3"/>
      <c r="L1424" s="3"/>
      <c r="M1424" s="3"/>
      <c r="N1424" s="3"/>
      <c r="O1424" s="3"/>
      <c r="P1424" s="3"/>
      <c r="Q1424" s="3"/>
      <c r="R1424" s="3"/>
      <c r="S1424" s="120"/>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
      <c r="B1425" s="3"/>
      <c r="C1425" s="3"/>
      <c r="D1425" s="3"/>
      <c r="E1425" s="3"/>
      <c r="F1425" s="3"/>
      <c r="G1425" s="3"/>
      <c r="H1425" s="3"/>
      <c r="I1425" s="3"/>
      <c r="J1425" s="3"/>
      <c r="K1425" s="3"/>
      <c r="L1425" s="3"/>
      <c r="M1425" s="3"/>
      <c r="N1425" s="3"/>
      <c r="O1425" s="3"/>
      <c r="P1425" s="3"/>
      <c r="Q1425" s="3"/>
      <c r="R1425" s="3"/>
      <c r="S1425" s="120"/>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
      <c r="B1426" s="3"/>
      <c r="C1426" s="3"/>
      <c r="D1426" s="3"/>
      <c r="E1426" s="3"/>
      <c r="F1426" s="3"/>
      <c r="G1426" s="3"/>
      <c r="H1426" s="3"/>
      <c r="I1426" s="3"/>
      <c r="J1426" s="3"/>
      <c r="K1426" s="3"/>
      <c r="L1426" s="3"/>
      <c r="M1426" s="3"/>
      <c r="N1426" s="3"/>
      <c r="O1426" s="3"/>
      <c r="P1426" s="3"/>
      <c r="Q1426" s="3"/>
      <c r="R1426" s="3"/>
      <c r="S1426" s="120"/>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
      <c r="B1427" s="3"/>
      <c r="C1427" s="3"/>
      <c r="D1427" s="3"/>
      <c r="E1427" s="3"/>
      <c r="F1427" s="3"/>
      <c r="G1427" s="3"/>
      <c r="H1427" s="3"/>
      <c r="I1427" s="3"/>
      <c r="J1427" s="3"/>
      <c r="K1427" s="3"/>
      <c r="L1427" s="3"/>
      <c r="M1427" s="3"/>
      <c r="N1427" s="3"/>
      <c r="O1427" s="3"/>
      <c r="P1427" s="3"/>
      <c r="Q1427" s="3"/>
      <c r="R1427" s="3"/>
      <c r="S1427" s="120"/>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
      <c r="B1428" s="3"/>
      <c r="C1428" s="3"/>
      <c r="D1428" s="3"/>
      <c r="E1428" s="3"/>
      <c r="F1428" s="3"/>
      <c r="G1428" s="3"/>
      <c r="H1428" s="3"/>
      <c r="I1428" s="3"/>
      <c r="J1428" s="3"/>
      <c r="K1428" s="3"/>
      <c r="L1428" s="3"/>
      <c r="M1428" s="3"/>
      <c r="N1428" s="3"/>
      <c r="O1428" s="3"/>
      <c r="P1428" s="3"/>
      <c r="Q1428" s="3"/>
      <c r="R1428" s="3"/>
      <c r="S1428" s="120"/>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
      <c r="B1429" s="3"/>
      <c r="C1429" s="3"/>
      <c r="D1429" s="3"/>
      <c r="E1429" s="3"/>
      <c r="F1429" s="3"/>
      <c r="G1429" s="3"/>
      <c r="H1429" s="3"/>
      <c r="I1429" s="3"/>
      <c r="J1429" s="3"/>
      <c r="K1429" s="3"/>
      <c r="L1429" s="3"/>
      <c r="M1429" s="3"/>
      <c r="N1429" s="3"/>
      <c r="O1429" s="3"/>
      <c r="P1429" s="3"/>
      <c r="Q1429" s="3"/>
      <c r="R1429" s="3"/>
      <c r="S1429" s="120"/>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
      <c r="B1430" s="3"/>
      <c r="C1430" s="3"/>
      <c r="D1430" s="3"/>
      <c r="E1430" s="3"/>
      <c r="F1430" s="3"/>
      <c r="G1430" s="3"/>
      <c r="H1430" s="3"/>
      <c r="I1430" s="3"/>
      <c r="J1430" s="3"/>
      <c r="K1430" s="3"/>
      <c r="L1430" s="3"/>
      <c r="M1430" s="3"/>
      <c r="N1430" s="3"/>
      <c r="O1430" s="3"/>
      <c r="P1430" s="3"/>
      <c r="Q1430" s="3"/>
      <c r="R1430" s="3"/>
      <c r="S1430" s="120"/>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
      <c r="B1431" s="3"/>
      <c r="C1431" s="3"/>
      <c r="D1431" s="3"/>
      <c r="E1431" s="3"/>
      <c r="F1431" s="3"/>
      <c r="G1431" s="3"/>
      <c r="H1431" s="3"/>
      <c r="I1431" s="3"/>
      <c r="J1431" s="3"/>
      <c r="K1431" s="3"/>
      <c r="L1431" s="3"/>
      <c r="M1431" s="3"/>
      <c r="N1431" s="3"/>
      <c r="O1431" s="3"/>
      <c r="P1431" s="3"/>
      <c r="Q1431" s="3"/>
      <c r="R1431" s="3"/>
      <c r="S1431" s="120"/>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
      <c r="B1432" s="3"/>
      <c r="C1432" s="3"/>
      <c r="D1432" s="3"/>
      <c r="E1432" s="3"/>
      <c r="F1432" s="3"/>
      <c r="G1432" s="3"/>
      <c r="H1432" s="3"/>
      <c r="I1432" s="3"/>
      <c r="J1432" s="3"/>
      <c r="K1432" s="3"/>
      <c r="L1432" s="3"/>
      <c r="M1432" s="3"/>
      <c r="N1432" s="3"/>
      <c r="O1432" s="3"/>
      <c r="P1432" s="3"/>
      <c r="Q1432" s="3"/>
      <c r="R1432" s="3"/>
      <c r="S1432" s="120"/>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
      <c r="B1433" s="3"/>
      <c r="C1433" s="3"/>
      <c r="D1433" s="3"/>
      <c r="E1433" s="3"/>
      <c r="F1433" s="3"/>
      <c r="G1433" s="3"/>
      <c r="H1433" s="3"/>
      <c r="I1433" s="3"/>
      <c r="J1433" s="3"/>
      <c r="K1433" s="3"/>
      <c r="L1433" s="3"/>
      <c r="M1433" s="3"/>
      <c r="N1433" s="3"/>
      <c r="O1433" s="3"/>
      <c r="P1433" s="3"/>
      <c r="Q1433" s="3"/>
      <c r="R1433" s="3"/>
      <c r="S1433" s="120"/>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
      <c r="B1434" s="3"/>
      <c r="C1434" s="3"/>
      <c r="D1434" s="3"/>
      <c r="E1434" s="3"/>
      <c r="F1434" s="3"/>
      <c r="G1434" s="3"/>
      <c r="H1434" s="3"/>
      <c r="I1434" s="3"/>
      <c r="J1434" s="3"/>
      <c r="K1434" s="3"/>
      <c r="L1434" s="3"/>
      <c r="M1434" s="3"/>
      <c r="N1434" s="3"/>
      <c r="O1434" s="3"/>
      <c r="P1434" s="3"/>
      <c r="Q1434" s="3"/>
      <c r="R1434" s="3"/>
      <c r="S1434" s="120"/>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
      <c r="B1435" s="3"/>
      <c r="C1435" s="3"/>
      <c r="D1435" s="3"/>
      <c r="E1435" s="3"/>
      <c r="F1435" s="3"/>
      <c r="G1435" s="3"/>
      <c r="H1435" s="3"/>
      <c r="I1435" s="3"/>
      <c r="J1435" s="3"/>
      <c r="K1435" s="3"/>
      <c r="L1435" s="3"/>
      <c r="M1435" s="3"/>
      <c r="N1435" s="3"/>
      <c r="O1435" s="3"/>
      <c r="P1435" s="3"/>
      <c r="Q1435" s="3"/>
      <c r="R1435" s="3"/>
      <c r="S1435" s="120"/>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
      <c r="B1436" s="3"/>
      <c r="C1436" s="3"/>
      <c r="D1436" s="3"/>
      <c r="E1436" s="3"/>
      <c r="F1436" s="3"/>
      <c r="G1436" s="3"/>
      <c r="H1436" s="3"/>
      <c r="I1436" s="3"/>
      <c r="J1436" s="3"/>
      <c r="K1436" s="3"/>
      <c r="L1436" s="3"/>
      <c r="M1436" s="3"/>
      <c r="N1436" s="3"/>
      <c r="O1436" s="3"/>
      <c r="P1436" s="3"/>
      <c r="Q1436" s="3"/>
      <c r="R1436" s="3"/>
      <c r="S1436" s="120"/>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
      <c r="B1437" s="3"/>
      <c r="C1437" s="3"/>
      <c r="D1437" s="3"/>
      <c r="E1437" s="3"/>
      <c r="F1437" s="3"/>
      <c r="G1437" s="3"/>
      <c r="H1437" s="3"/>
      <c r="I1437" s="3"/>
      <c r="J1437" s="3"/>
      <c r="K1437" s="3"/>
      <c r="L1437" s="3"/>
      <c r="M1437" s="3"/>
      <c r="N1437" s="3"/>
      <c r="O1437" s="3"/>
      <c r="P1437" s="3"/>
      <c r="Q1437" s="3"/>
      <c r="R1437" s="3"/>
      <c r="S1437" s="120"/>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
      <c r="B1438" s="3"/>
      <c r="C1438" s="3"/>
      <c r="D1438" s="3"/>
      <c r="E1438" s="3"/>
      <c r="F1438" s="3"/>
      <c r="G1438" s="3"/>
      <c r="H1438" s="3"/>
      <c r="I1438" s="3"/>
      <c r="J1438" s="3"/>
      <c r="K1438" s="3"/>
      <c r="L1438" s="3"/>
      <c r="M1438" s="3"/>
      <c r="N1438" s="3"/>
      <c r="O1438" s="3"/>
      <c r="P1438" s="3"/>
      <c r="Q1438" s="3"/>
      <c r="R1438" s="3"/>
      <c r="S1438" s="120"/>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
      <c r="B1439" s="3"/>
      <c r="C1439" s="3"/>
      <c r="D1439" s="3"/>
      <c r="E1439" s="3"/>
      <c r="F1439" s="3"/>
      <c r="G1439" s="3"/>
      <c r="H1439" s="3"/>
      <c r="I1439" s="3"/>
      <c r="J1439" s="3"/>
      <c r="K1439" s="3"/>
      <c r="L1439" s="3"/>
      <c r="M1439" s="3"/>
      <c r="N1439" s="3"/>
      <c r="O1439" s="3"/>
      <c r="P1439" s="3"/>
      <c r="Q1439" s="3"/>
      <c r="R1439" s="3"/>
      <c r="S1439" s="120"/>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
      <c r="B1440" s="3"/>
      <c r="C1440" s="3"/>
      <c r="D1440" s="3"/>
      <c r="E1440" s="3"/>
      <c r="F1440" s="3"/>
      <c r="G1440" s="3"/>
      <c r="H1440" s="3"/>
      <c r="I1440" s="3"/>
      <c r="J1440" s="3"/>
      <c r="K1440" s="3"/>
      <c r="L1440" s="3"/>
      <c r="M1440" s="3"/>
      <c r="N1440" s="3"/>
      <c r="O1440" s="3"/>
      <c r="P1440" s="3"/>
      <c r="Q1440" s="3"/>
      <c r="R1440" s="3"/>
      <c r="S1440" s="120"/>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
      <c r="B1441" s="3"/>
      <c r="C1441" s="3"/>
      <c r="D1441" s="3"/>
      <c r="E1441" s="3"/>
      <c r="F1441" s="3"/>
      <c r="G1441" s="3"/>
      <c r="H1441" s="3"/>
      <c r="I1441" s="3"/>
      <c r="J1441" s="3"/>
      <c r="K1441" s="3"/>
      <c r="L1441" s="3"/>
      <c r="M1441" s="3"/>
      <c r="N1441" s="3"/>
      <c r="O1441" s="3"/>
      <c r="P1441" s="3"/>
      <c r="Q1441" s="3"/>
      <c r="R1441" s="3"/>
      <c r="S1441" s="120"/>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
      <c r="B1442" s="3"/>
      <c r="C1442" s="3"/>
      <c r="D1442" s="3"/>
      <c r="E1442" s="3"/>
      <c r="F1442" s="3"/>
      <c r="G1442" s="3"/>
      <c r="H1442" s="3"/>
      <c r="I1442" s="3"/>
      <c r="J1442" s="3"/>
      <c r="K1442" s="3"/>
      <c r="L1442" s="3"/>
      <c r="M1442" s="3"/>
      <c r="N1442" s="3"/>
      <c r="O1442" s="3"/>
      <c r="P1442" s="3"/>
      <c r="Q1442" s="3"/>
      <c r="R1442" s="3"/>
      <c r="S1442" s="120"/>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
      <c r="B1443" s="3"/>
      <c r="C1443" s="3"/>
      <c r="D1443" s="3"/>
      <c r="E1443" s="3"/>
      <c r="F1443" s="3"/>
      <c r="G1443" s="3"/>
      <c r="H1443" s="3"/>
      <c r="I1443" s="3"/>
      <c r="J1443" s="3"/>
      <c r="K1443" s="3"/>
      <c r="L1443" s="3"/>
      <c r="M1443" s="3"/>
      <c r="N1443" s="3"/>
      <c r="O1443" s="3"/>
      <c r="P1443" s="3"/>
      <c r="Q1443" s="3"/>
      <c r="R1443" s="3"/>
      <c r="S1443" s="120"/>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
      <c r="B1444" s="3"/>
      <c r="C1444" s="3"/>
      <c r="D1444" s="3"/>
      <c r="E1444" s="3"/>
      <c r="F1444" s="3"/>
      <c r="G1444" s="3"/>
      <c r="H1444" s="3"/>
      <c r="I1444" s="3"/>
      <c r="J1444" s="3"/>
      <c r="K1444" s="3"/>
      <c r="L1444" s="3"/>
      <c r="M1444" s="3"/>
      <c r="N1444" s="3"/>
      <c r="O1444" s="3"/>
      <c r="P1444" s="3"/>
      <c r="Q1444" s="3"/>
      <c r="R1444" s="3"/>
      <c r="S1444" s="120"/>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
      <c r="B1445" s="3"/>
      <c r="C1445" s="3"/>
      <c r="D1445" s="3"/>
      <c r="E1445" s="3"/>
      <c r="F1445" s="3"/>
      <c r="G1445" s="3"/>
      <c r="H1445" s="3"/>
      <c r="I1445" s="3"/>
      <c r="J1445" s="3"/>
      <c r="K1445" s="3"/>
      <c r="L1445" s="3"/>
      <c r="M1445" s="3"/>
      <c r="N1445" s="3"/>
      <c r="O1445" s="3"/>
      <c r="P1445" s="3"/>
      <c r="Q1445" s="3"/>
      <c r="R1445" s="3"/>
      <c r="S1445" s="120"/>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
      <c r="B1446" s="3"/>
      <c r="C1446" s="3"/>
      <c r="D1446" s="3"/>
      <c r="E1446" s="3"/>
      <c r="F1446" s="3"/>
      <c r="G1446" s="3"/>
      <c r="H1446" s="3"/>
      <c r="I1446" s="3"/>
      <c r="J1446" s="3"/>
      <c r="K1446" s="3"/>
      <c r="L1446" s="3"/>
      <c r="M1446" s="3"/>
      <c r="N1446" s="3"/>
      <c r="O1446" s="3"/>
      <c r="P1446" s="3"/>
      <c r="Q1446" s="3"/>
      <c r="R1446" s="3"/>
      <c r="S1446" s="120"/>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
      <c r="B1447" s="3"/>
      <c r="C1447" s="3"/>
      <c r="D1447" s="3"/>
      <c r="E1447" s="3"/>
      <c r="F1447" s="3"/>
      <c r="G1447" s="3"/>
      <c r="H1447" s="3"/>
      <c r="I1447" s="3"/>
      <c r="J1447" s="3"/>
      <c r="K1447" s="3"/>
      <c r="L1447" s="3"/>
      <c r="M1447" s="3"/>
      <c r="N1447" s="3"/>
      <c r="O1447" s="3"/>
      <c r="P1447" s="3"/>
      <c r="Q1447" s="3"/>
      <c r="R1447" s="3"/>
      <c r="S1447" s="120"/>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
      <c r="B1448" s="3"/>
      <c r="C1448" s="3"/>
      <c r="D1448" s="3"/>
      <c r="E1448" s="3"/>
      <c r="F1448" s="3"/>
      <c r="G1448" s="3"/>
      <c r="H1448" s="3"/>
      <c r="I1448" s="3"/>
      <c r="J1448" s="3"/>
      <c r="K1448" s="3"/>
      <c r="L1448" s="3"/>
      <c r="M1448" s="3"/>
      <c r="N1448" s="3"/>
      <c r="O1448" s="3"/>
      <c r="P1448" s="3"/>
      <c r="Q1448" s="3"/>
      <c r="R1448" s="3"/>
      <c r="S1448" s="120"/>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
      <c r="B1449" s="3"/>
      <c r="C1449" s="3"/>
      <c r="D1449" s="3"/>
      <c r="E1449" s="3"/>
      <c r="F1449" s="3"/>
      <c r="G1449" s="3"/>
      <c r="H1449" s="3"/>
      <c r="I1449" s="3"/>
      <c r="J1449" s="3"/>
      <c r="K1449" s="3"/>
      <c r="L1449" s="3"/>
      <c r="M1449" s="3"/>
      <c r="N1449" s="3"/>
      <c r="O1449" s="3"/>
      <c r="P1449" s="3"/>
      <c r="Q1449" s="3"/>
      <c r="R1449" s="3"/>
      <c r="S1449" s="120"/>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
      <c r="B1450" s="3"/>
      <c r="C1450" s="3"/>
      <c r="D1450" s="3"/>
      <c r="E1450" s="3"/>
      <c r="F1450" s="3"/>
      <c r="G1450" s="3"/>
      <c r="H1450" s="3"/>
      <c r="I1450" s="3"/>
      <c r="J1450" s="3"/>
      <c r="K1450" s="3"/>
      <c r="L1450" s="3"/>
      <c r="M1450" s="3"/>
      <c r="N1450" s="3"/>
      <c r="O1450" s="3"/>
      <c r="P1450" s="3"/>
      <c r="Q1450" s="3"/>
      <c r="R1450" s="3"/>
      <c r="S1450" s="120"/>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
      <c r="B1451" s="3"/>
      <c r="C1451" s="3"/>
      <c r="D1451" s="3"/>
      <c r="E1451" s="3"/>
      <c r="F1451" s="3"/>
      <c r="G1451" s="3"/>
      <c r="H1451" s="3"/>
      <c r="I1451" s="3"/>
      <c r="J1451" s="3"/>
      <c r="K1451" s="3"/>
      <c r="L1451" s="3"/>
      <c r="M1451" s="3"/>
      <c r="N1451" s="3"/>
      <c r="O1451" s="3"/>
      <c r="P1451" s="3"/>
      <c r="Q1451" s="3"/>
      <c r="R1451" s="3"/>
      <c r="S1451" s="120"/>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
      <c r="B1452" s="3"/>
      <c r="C1452" s="3"/>
      <c r="D1452" s="3"/>
      <c r="E1452" s="3"/>
      <c r="F1452" s="3"/>
      <c r="G1452" s="3"/>
      <c r="H1452" s="3"/>
      <c r="I1452" s="3"/>
      <c r="J1452" s="3"/>
      <c r="K1452" s="3"/>
      <c r="L1452" s="3"/>
      <c r="M1452" s="3"/>
      <c r="N1452" s="3"/>
      <c r="O1452" s="3"/>
      <c r="P1452" s="3"/>
      <c r="Q1452" s="3"/>
      <c r="R1452" s="3"/>
      <c r="S1452" s="120"/>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
      <c r="B1453" s="3"/>
      <c r="C1453" s="3"/>
      <c r="D1453" s="3"/>
      <c r="E1453" s="3"/>
      <c r="F1453" s="3"/>
      <c r="G1453" s="3"/>
      <c r="H1453" s="3"/>
      <c r="I1453" s="3"/>
      <c r="J1453" s="3"/>
      <c r="K1453" s="3"/>
      <c r="L1453" s="3"/>
      <c r="M1453" s="3"/>
      <c r="N1453" s="3"/>
      <c r="O1453" s="3"/>
      <c r="P1453" s="3"/>
      <c r="Q1453" s="3"/>
      <c r="R1453" s="3"/>
      <c r="S1453" s="120"/>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
      <c r="B1454" s="3"/>
      <c r="C1454" s="3"/>
      <c r="D1454" s="3"/>
      <c r="E1454" s="3"/>
      <c r="F1454" s="3"/>
      <c r="G1454" s="3"/>
      <c r="H1454" s="3"/>
      <c r="I1454" s="3"/>
      <c r="J1454" s="3"/>
      <c r="K1454" s="3"/>
      <c r="L1454" s="3"/>
      <c r="M1454" s="3"/>
      <c r="N1454" s="3"/>
      <c r="O1454" s="3"/>
      <c r="P1454" s="3"/>
      <c r="Q1454" s="3"/>
      <c r="R1454" s="3"/>
      <c r="S1454" s="120"/>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
      <c r="B1455" s="3"/>
      <c r="C1455" s="3"/>
      <c r="D1455" s="3"/>
      <c r="E1455" s="3"/>
      <c r="F1455" s="3"/>
      <c r="G1455" s="3"/>
      <c r="H1455" s="3"/>
      <c r="I1455" s="3"/>
      <c r="J1455" s="3"/>
      <c r="K1455" s="3"/>
      <c r="L1455" s="3"/>
      <c r="M1455" s="3"/>
      <c r="N1455" s="3"/>
      <c r="O1455" s="3"/>
      <c r="P1455" s="3"/>
      <c r="Q1455" s="3"/>
      <c r="R1455" s="3"/>
      <c r="S1455" s="120"/>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
      <c r="B1456" s="3"/>
      <c r="C1456" s="3"/>
      <c r="D1456" s="3"/>
      <c r="E1456" s="3"/>
      <c r="F1456" s="3"/>
      <c r="G1456" s="3"/>
      <c r="H1456" s="3"/>
      <c r="I1456" s="3"/>
      <c r="J1456" s="3"/>
      <c r="K1456" s="3"/>
      <c r="L1456" s="3"/>
      <c r="M1456" s="3"/>
      <c r="N1456" s="3"/>
      <c r="O1456" s="3"/>
      <c r="P1456" s="3"/>
      <c r="Q1456" s="3"/>
      <c r="R1456" s="3"/>
      <c r="S1456" s="120"/>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
      <c r="B1457" s="3"/>
      <c r="C1457" s="3"/>
      <c r="D1457" s="3"/>
      <c r="E1457" s="3"/>
      <c r="F1457" s="3"/>
      <c r="G1457" s="3"/>
      <c r="H1457" s="3"/>
      <c r="I1457" s="3"/>
      <c r="J1457" s="3"/>
      <c r="K1457" s="3"/>
      <c r="L1457" s="3"/>
      <c r="M1457" s="3"/>
      <c r="N1457" s="3"/>
      <c r="O1457" s="3"/>
      <c r="P1457" s="3"/>
      <c r="Q1457" s="3"/>
      <c r="R1457" s="3"/>
      <c r="S1457" s="120"/>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
      <c r="B1458" s="3"/>
      <c r="C1458" s="3"/>
      <c r="D1458" s="3"/>
      <c r="E1458" s="3"/>
      <c r="F1458" s="3"/>
      <c r="G1458" s="3"/>
      <c r="H1458" s="3"/>
      <c r="I1458" s="3"/>
      <c r="J1458" s="3"/>
      <c r="K1458" s="3"/>
      <c r="L1458" s="3"/>
      <c r="M1458" s="3"/>
      <c r="N1458" s="3"/>
      <c r="O1458" s="3"/>
      <c r="P1458" s="3"/>
      <c r="Q1458" s="3"/>
      <c r="R1458" s="3"/>
      <c r="S1458" s="120"/>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
      <c r="B1459" s="3"/>
      <c r="C1459" s="3"/>
      <c r="D1459" s="3"/>
      <c r="E1459" s="3"/>
      <c r="F1459" s="3"/>
      <c r="G1459" s="3"/>
      <c r="H1459" s="3"/>
      <c r="I1459" s="3"/>
      <c r="J1459" s="3"/>
      <c r="K1459" s="3"/>
      <c r="L1459" s="3"/>
      <c r="M1459" s="3"/>
      <c r="N1459" s="3"/>
      <c r="O1459" s="3"/>
      <c r="P1459" s="3"/>
      <c r="Q1459" s="3"/>
      <c r="R1459" s="3"/>
      <c r="S1459" s="120"/>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
      <c r="B1460" s="3"/>
      <c r="C1460" s="3"/>
      <c r="D1460" s="3"/>
      <c r="E1460" s="3"/>
      <c r="F1460" s="3"/>
      <c r="G1460" s="3"/>
      <c r="H1460" s="3"/>
      <c r="I1460" s="3"/>
      <c r="J1460" s="3"/>
      <c r="K1460" s="3"/>
      <c r="L1460" s="3"/>
      <c r="M1460" s="3"/>
      <c r="N1460" s="3"/>
      <c r="O1460" s="3"/>
      <c r="P1460" s="3"/>
      <c r="Q1460" s="3"/>
      <c r="R1460" s="3"/>
      <c r="S1460" s="120"/>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
      <c r="B1461" s="3"/>
      <c r="C1461" s="3"/>
      <c r="D1461" s="3"/>
      <c r="E1461" s="3"/>
      <c r="F1461" s="3"/>
      <c r="G1461" s="3"/>
      <c r="H1461" s="3"/>
      <c r="I1461" s="3"/>
      <c r="J1461" s="3"/>
      <c r="K1461" s="3"/>
      <c r="L1461" s="3"/>
      <c r="M1461" s="3"/>
      <c r="N1461" s="3"/>
      <c r="O1461" s="3"/>
      <c r="P1461" s="3"/>
      <c r="Q1461" s="3"/>
      <c r="R1461" s="3"/>
      <c r="S1461" s="120"/>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
      <c r="B1462" s="3"/>
      <c r="C1462" s="3"/>
      <c r="D1462" s="3"/>
      <c r="E1462" s="3"/>
      <c r="F1462" s="3"/>
      <c r="G1462" s="3"/>
      <c r="H1462" s="3"/>
      <c r="I1462" s="3"/>
      <c r="J1462" s="3"/>
      <c r="K1462" s="3"/>
      <c r="L1462" s="3"/>
      <c r="M1462" s="3"/>
      <c r="N1462" s="3"/>
      <c r="O1462" s="3"/>
      <c r="P1462" s="3"/>
      <c r="Q1462" s="3"/>
      <c r="R1462" s="3"/>
      <c r="S1462" s="120"/>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
      <c r="B1463" s="3"/>
      <c r="C1463" s="3"/>
      <c r="D1463" s="3"/>
      <c r="E1463" s="3"/>
      <c r="F1463" s="3"/>
      <c r="G1463" s="3"/>
      <c r="H1463" s="3"/>
      <c r="I1463" s="3"/>
      <c r="J1463" s="3"/>
      <c r="K1463" s="3"/>
      <c r="L1463" s="3"/>
      <c r="M1463" s="3"/>
      <c r="N1463" s="3"/>
      <c r="O1463" s="3"/>
      <c r="P1463" s="3"/>
      <c r="Q1463" s="3"/>
      <c r="R1463" s="3"/>
      <c r="S1463" s="120"/>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
      <c r="B1464" s="3"/>
      <c r="C1464" s="3"/>
      <c r="D1464" s="3"/>
      <c r="E1464" s="3"/>
      <c r="F1464" s="3"/>
      <c r="G1464" s="3"/>
      <c r="H1464" s="3"/>
      <c r="I1464" s="3"/>
      <c r="J1464" s="3"/>
      <c r="K1464" s="3"/>
      <c r="L1464" s="3"/>
      <c r="M1464" s="3"/>
      <c r="N1464" s="3"/>
      <c r="O1464" s="3"/>
      <c r="P1464" s="3"/>
      <c r="Q1464" s="3"/>
      <c r="R1464" s="3"/>
      <c r="S1464" s="120"/>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
      <c r="B1465" s="3"/>
      <c r="C1465" s="3"/>
      <c r="D1465" s="3"/>
      <c r="E1465" s="3"/>
      <c r="F1465" s="3"/>
      <c r="G1465" s="3"/>
      <c r="H1465" s="3"/>
      <c r="I1465" s="3"/>
      <c r="J1465" s="3"/>
      <c r="K1465" s="3"/>
      <c r="L1465" s="3"/>
      <c r="M1465" s="3"/>
      <c r="N1465" s="3"/>
      <c r="O1465" s="3"/>
      <c r="P1465" s="3"/>
      <c r="Q1465" s="3"/>
      <c r="R1465" s="3"/>
      <c r="S1465" s="120"/>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
      <c r="B1466" s="3"/>
      <c r="C1466" s="3"/>
      <c r="D1466" s="3"/>
      <c r="E1466" s="3"/>
      <c r="F1466" s="3"/>
      <c r="G1466" s="3"/>
      <c r="H1466" s="3"/>
      <c r="I1466" s="3"/>
      <c r="J1466" s="3"/>
      <c r="K1466" s="3"/>
      <c r="L1466" s="3"/>
      <c r="M1466" s="3"/>
      <c r="N1466" s="3"/>
      <c r="O1466" s="3"/>
      <c r="P1466" s="3"/>
      <c r="Q1466" s="3"/>
      <c r="R1466" s="3"/>
      <c r="S1466" s="120"/>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
      <c r="B1467" s="3"/>
      <c r="C1467" s="3"/>
      <c r="D1467" s="3"/>
      <c r="E1467" s="3"/>
      <c r="F1467" s="3"/>
      <c r="G1467" s="3"/>
      <c r="H1467" s="3"/>
      <c r="I1467" s="3"/>
      <c r="J1467" s="3"/>
      <c r="K1467" s="3"/>
      <c r="L1467" s="3"/>
      <c r="M1467" s="3"/>
      <c r="N1467" s="3"/>
      <c r="O1467" s="3"/>
      <c r="P1467" s="3"/>
      <c r="Q1467" s="3"/>
      <c r="R1467" s="3"/>
      <c r="S1467" s="120"/>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
      <c r="B1468" s="3"/>
      <c r="C1468" s="3"/>
      <c r="D1468" s="3"/>
      <c r="E1468" s="3"/>
      <c r="F1468" s="3"/>
      <c r="G1468" s="3"/>
      <c r="H1468" s="3"/>
      <c r="I1468" s="3"/>
      <c r="J1468" s="3"/>
      <c r="K1468" s="3"/>
      <c r="L1468" s="3"/>
      <c r="M1468" s="3"/>
      <c r="N1468" s="3"/>
      <c r="O1468" s="3"/>
      <c r="P1468" s="3"/>
      <c r="Q1468" s="3"/>
      <c r="R1468" s="3"/>
      <c r="S1468" s="120"/>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
      <c r="B1469" s="3"/>
      <c r="C1469" s="3"/>
      <c r="D1469" s="3"/>
      <c r="E1469" s="3"/>
      <c r="F1469" s="3"/>
      <c r="G1469" s="3"/>
      <c r="H1469" s="3"/>
      <c r="I1469" s="3"/>
      <c r="J1469" s="3"/>
      <c r="K1469" s="3"/>
      <c r="L1469" s="3"/>
      <c r="M1469" s="3"/>
      <c r="N1469" s="3"/>
      <c r="O1469" s="3"/>
      <c r="P1469" s="3"/>
      <c r="Q1469" s="3"/>
      <c r="R1469" s="3"/>
      <c r="S1469" s="120"/>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
      <c r="B1470" s="3"/>
      <c r="C1470" s="3"/>
      <c r="D1470" s="3"/>
      <c r="E1470" s="3"/>
      <c r="F1470" s="3"/>
      <c r="G1470" s="3"/>
      <c r="H1470" s="3"/>
      <c r="I1470" s="3"/>
      <c r="J1470" s="3"/>
      <c r="K1470" s="3"/>
      <c r="L1470" s="3"/>
      <c r="M1470" s="3"/>
      <c r="N1470" s="3"/>
      <c r="O1470" s="3"/>
      <c r="P1470" s="3"/>
      <c r="Q1470" s="3"/>
      <c r="R1470" s="3"/>
      <c r="S1470" s="120"/>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
      <c r="B1471" s="3"/>
      <c r="C1471" s="3"/>
      <c r="D1471" s="3"/>
      <c r="E1471" s="3"/>
      <c r="F1471" s="3"/>
      <c r="G1471" s="3"/>
      <c r="H1471" s="3"/>
      <c r="I1471" s="3"/>
      <c r="J1471" s="3"/>
      <c r="K1471" s="3"/>
      <c r="L1471" s="3"/>
      <c r="M1471" s="3"/>
      <c r="N1471" s="3"/>
      <c r="O1471" s="3"/>
      <c r="P1471" s="3"/>
      <c r="Q1471" s="3"/>
      <c r="R1471" s="3"/>
      <c r="S1471" s="120"/>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
      <c r="B1472" s="3"/>
      <c r="C1472" s="3"/>
      <c r="D1472" s="3"/>
      <c r="E1472" s="3"/>
      <c r="F1472" s="3"/>
      <c r="G1472" s="3"/>
      <c r="H1472" s="3"/>
      <c r="I1472" s="3"/>
      <c r="J1472" s="3"/>
      <c r="K1472" s="3"/>
      <c r="L1472" s="3"/>
      <c r="M1472" s="3"/>
      <c r="N1472" s="3"/>
      <c r="O1472" s="3"/>
      <c r="P1472" s="3"/>
      <c r="Q1472" s="3"/>
      <c r="R1472" s="3"/>
      <c r="S1472" s="120"/>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
      <c r="B1473" s="3"/>
      <c r="C1473" s="3"/>
      <c r="D1473" s="3"/>
      <c r="E1473" s="3"/>
      <c r="F1473" s="3"/>
      <c r="G1473" s="3"/>
      <c r="H1473" s="3"/>
      <c r="I1473" s="3"/>
      <c r="J1473" s="3"/>
      <c r="K1473" s="3"/>
      <c r="L1473" s="3"/>
      <c r="M1473" s="3"/>
      <c r="N1473" s="3"/>
      <c r="O1473" s="3"/>
      <c r="P1473" s="3"/>
      <c r="Q1473" s="3"/>
      <c r="R1473" s="3"/>
      <c r="S1473" s="120"/>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
      <c r="B1474" s="3"/>
      <c r="C1474" s="3"/>
      <c r="D1474" s="3"/>
      <c r="E1474" s="3"/>
      <c r="F1474" s="3"/>
      <c r="G1474" s="3"/>
      <c r="H1474" s="3"/>
      <c r="I1474" s="3"/>
      <c r="J1474" s="3"/>
      <c r="K1474" s="3"/>
      <c r="L1474" s="3"/>
      <c r="M1474" s="3"/>
      <c r="N1474" s="3"/>
      <c r="O1474" s="3"/>
      <c r="P1474" s="3"/>
      <c r="Q1474" s="3"/>
      <c r="R1474" s="3"/>
      <c r="S1474" s="120"/>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
      <c r="B1475" s="3"/>
      <c r="C1475" s="3"/>
      <c r="D1475" s="3"/>
      <c r="E1475" s="3"/>
      <c r="F1475" s="3"/>
      <c r="G1475" s="3"/>
      <c r="H1475" s="3"/>
      <c r="I1475" s="3"/>
      <c r="J1475" s="3"/>
      <c r="K1475" s="3"/>
      <c r="L1475" s="3"/>
      <c r="M1475" s="3"/>
      <c r="N1475" s="3"/>
      <c r="O1475" s="3"/>
      <c r="P1475" s="3"/>
      <c r="Q1475" s="3"/>
      <c r="R1475" s="3"/>
      <c r="S1475" s="120"/>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
      <c r="B1476" s="3"/>
      <c r="C1476" s="3"/>
      <c r="D1476" s="3"/>
      <c r="E1476" s="3"/>
      <c r="F1476" s="3"/>
      <c r="G1476" s="3"/>
      <c r="H1476" s="3"/>
      <c r="I1476" s="3"/>
      <c r="J1476" s="3"/>
      <c r="K1476" s="3"/>
      <c r="L1476" s="3"/>
      <c r="M1476" s="3"/>
      <c r="N1476" s="3"/>
      <c r="O1476" s="3"/>
      <c r="P1476" s="3"/>
      <c r="Q1476" s="3"/>
      <c r="R1476" s="3"/>
      <c r="S1476" s="120"/>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
      <c r="B1477" s="3"/>
      <c r="C1477" s="3"/>
      <c r="D1477" s="3"/>
      <c r="E1477" s="3"/>
      <c r="F1477" s="3"/>
      <c r="G1477" s="3"/>
      <c r="H1477" s="3"/>
      <c r="I1477" s="3"/>
      <c r="J1477" s="3"/>
      <c r="K1477" s="3"/>
      <c r="L1477" s="3"/>
      <c r="M1477" s="3"/>
      <c r="N1477" s="3"/>
      <c r="O1477" s="3"/>
      <c r="P1477" s="3"/>
      <c r="Q1477" s="3"/>
      <c r="R1477" s="3"/>
      <c r="S1477" s="120"/>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
      <c r="B1478" s="3"/>
      <c r="C1478" s="3"/>
      <c r="D1478" s="3"/>
      <c r="E1478" s="3"/>
      <c r="F1478" s="3"/>
      <c r="G1478" s="3"/>
      <c r="H1478" s="3"/>
      <c r="I1478" s="3"/>
      <c r="J1478" s="3"/>
      <c r="K1478" s="3"/>
      <c r="L1478" s="3"/>
      <c r="M1478" s="3"/>
      <c r="N1478" s="3"/>
      <c r="O1478" s="3"/>
      <c r="P1478" s="3"/>
      <c r="Q1478" s="3"/>
      <c r="R1478" s="3"/>
      <c r="S1478" s="120"/>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
      <c r="B1479" s="3"/>
      <c r="C1479" s="3"/>
      <c r="D1479" s="3"/>
      <c r="E1479" s="3"/>
      <c r="F1479" s="3"/>
      <c r="G1479" s="3"/>
      <c r="H1479" s="3"/>
      <c r="I1479" s="3"/>
      <c r="J1479" s="3"/>
      <c r="K1479" s="3"/>
      <c r="L1479" s="3"/>
      <c r="M1479" s="3"/>
      <c r="N1479" s="3"/>
      <c r="O1479" s="3"/>
      <c r="P1479" s="3"/>
      <c r="Q1479" s="3"/>
      <c r="R1479" s="3"/>
      <c r="S1479" s="120"/>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
      <c r="B1480" s="3"/>
      <c r="C1480" s="3"/>
      <c r="D1480" s="3"/>
      <c r="E1480" s="3"/>
      <c r="F1480" s="3"/>
      <c r="G1480" s="3"/>
      <c r="H1480" s="3"/>
      <c r="I1480" s="3"/>
      <c r="J1480" s="3"/>
      <c r="K1480" s="3"/>
      <c r="L1480" s="3"/>
      <c r="M1480" s="3"/>
      <c r="N1480" s="3"/>
      <c r="O1480" s="3"/>
      <c r="P1480" s="3"/>
      <c r="Q1480" s="3"/>
      <c r="R1480" s="3"/>
      <c r="S1480" s="120"/>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
      <c r="B1481" s="3"/>
      <c r="C1481" s="3"/>
      <c r="D1481" s="3"/>
      <c r="E1481" s="3"/>
      <c r="F1481" s="3"/>
      <c r="G1481" s="3"/>
      <c r="H1481" s="3"/>
      <c r="I1481" s="3"/>
      <c r="J1481" s="3"/>
      <c r="K1481" s="3"/>
      <c r="L1481" s="3"/>
      <c r="M1481" s="3"/>
      <c r="N1481" s="3"/>
      <c r="O1481" s="3"/>
      <c r="P1481" s="3"/>
      <c r="Q1481" s="3"/>
      <c r="R1481" s="3"/>
      <c r="S1481" s="120"/>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
      <c r="B1482" s="3"/>
      <c r="C1482" s="3"/>
      <c r="D1482" s="3"/>
      <c r="E1482" s="3"/>
      <c r="F1482" s="3"/>
      <c r="G1482" s="3"/>
      <c r="H1482" s="3"/>
      <c r="I1482" s="3"/>
      <c r="J1482" s="3"/>
      <c r="K1482" s="3"/>
      <c r="L1482" s="3"/>
      <c r="M1482" s="3"/>
      <c r="N1482" s="3"/>
      <c r="O1482" s="3"/>
      <c r="P1482" s="3"/>
      <c r="Q1482" s="3"/>
      <c r="R1482" s="3"/>
      <c r="S1482" s="120"/>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
      <c r="B1483" s="3"/>
      <c r="C1483" s="3"/>
      <c r="D1483" s="3"/>
      <c r="E1483" s="3"/>
      <c r="F1483" s="3"/>
      <c r="G1483" s="3"/>
      <c r="H1483" s="3"/>
      <c r="I1483" s="3"/>
      <c r="J1483" s="3"/>
      <c r="K1483" s="3"/>
      <c r="L1483" s="3"/>
      <c r="M1483" s="3"/>
      <c r="N1483" s="3"/>
      <c r="O1483" s="3"/>
      <c r="P1483" s="3"/>
      <c r="Q1483" s="3"/>
      <c r="R1483" s="3"/>
      <c r="S1483" s="120"/>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
      <c r="B1484" s="3"/>
      <c r="C1484" s="3"/>
      <c r="D1484" s="3"/>
      <c r="E1484" s="3"/>
      <c r="F1484" s="3"/>
      <c r="G1484" s="3"/>
      <c r="H1484" s="3"/>
      <c r="I1484" s="3"/>
      <c r="J1484" s="3"/>
      <c r="K1484" s="3"/>
      <c r="L1484" s="3"/>
      <c r="M1484" s="3"/>
      <c r="N1484" s="3"/>
      <c r="O1484" s="3"/>
      <c r="P1484" s="3"/>
      <c r="Q1484" s="3"/>
      <c r="R1484" s="3"/>
      <c r="S1484" s="120"/>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
      <c r="B1485" s="3"/>
      <c r="C1485" s="3"/>
      <c r="D1485" s="3"/>
      <c r="E1485" s="3"/>
      <c r="F1485" s="3"/>
      <c r="G1485" s="3"/>
      <c r="H1485" s="3"/>
      <c r="I1485" s="3"/>
      <c r="J1485" s="3"/>
      <c r="K1485" s="3"/>
      <c r="L1485" s="3"/>
      <c r="M1485" s="3"/>
      <c r="N1485" s="3"/>
      <c r="O1485" s="3"/>
      <c r="P1485" s="3"/>
      <c r="Q1485" s="3"/>
      <c r="R1485" s="3"/>
      <c r="S1485" s="120"/>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
      <c r="B1486" s="3"/>
      <c r="C1486" s="3"/>
      <c r="D1486" s="3"/>
      <c r="E1486" s="3"/>
      <c r="F1486" s="3"/>
      <c r="G1486" s="3"/>
      <c r="H1486" s="3"/>
      <c r="I1486" s="3"/>
      <c r="J1486" s="3"/>
      <c r="K1486" s="3"/>
      <c r="L1486" s="3"/>
      <c r="M1486" s="3"/>
      <c r="N1486" s="3"/>
      <c r="O1486" s="3"/>
      <c r="P1486" s="3"/>
      <c r="Q1486" s="3"/>
      <c r="R1486" s="3"/>
      <c r="S1486" s="120"/>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
      <c r="B1487" s="3"/>
      <c r="C1487" s="3"/>
      <c r="D1487" s="3"/>
      <c r="E1487" s="3"/>
      <c r="F1487" s="3"/>
      <c r="G1487" s="3"/>
      <c r="H1487" s="3"/>
      <c r="I1487" s="3"/>
      <c r="J1487" s="3"/>
      <c r="K1487" s="3"/>
      <c r="L1487" s="3"/>
      <c r="M1487" s="3"/>
      <c r="N1487" s="3"/>
      <c r="O1487" s="3"/>
      <c r="P1487" s="3"/>
      <c r="Q1487" s="3"/>
      <c r="R1487" s="3"/>
      <c r="S1487" s="120"/>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
      <c r="B1488" s="3"/>
      <c r="C1488" s="3"/>
      <c r="D1488" s="3"/>
      <c r="E1488" s="3"/>
      <c r="F1488" s="3"/>
      <c r="G1488" s="3"/>
      <c r="H1488" s="3"/>
      <c r="I1488" s="3"/>
      <c r="J1488" s="3"/>
      <c r="K1488" s="3"/>
      <c r="L1488" s="3"/>
      <c r="M1488" s="3"/>
      <c r="N1488" s="3"/>
      <c r="O1488" s="3"/>
      <c r="P1488" s="3"/>
      <c r="Q1488" s="3"/>
      <c r="R1488" s="3"/>
      <c r="S1488" s="120"/>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
      <c r="B1489" s="3"/>
      <c r="C1489" s="3"/>
      <c r="D1489" s="3"/>
      <c r="E1489" s="3"/>
      <c r="F1489" s="3"/>
      <c r="G1489" s="3"/>
      <c r="H1489" s="3"/>
      <c r="I1489" s="3"/>
      <c r="J1489" s="3"/>
      <c r="K1489" s="3"/>
      <c r="L1489" s="3"/>
      <c r="M1489" s="3"/>
      <c r="N1489" s="3"/>
      <c r="O1489" s="3"/>
      <c r="P1489" s="3"/>
      <c r="Q1489" s="3"/>
      <c r="R1489" s="3"/>
      <c r="S1489" s="120"/>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
      <c r="B1490" s="3"/>
      <c r="C1490" s="3"/>
      <c r="D1490" s="3"/>
      <c r="E1490" s="3"/>
      <c r="F1490" s="3"/>
      <c r="G1490" s="3"/>
      <c r="H1490" s="3"/>
      <c r="I1490" s="3"/>
      <c r="J1490" s="3"/>
      <c r="K1490" s="3"/>
      <c r="L1490" s="3"/>
      <c r="M1490" s="3"/>
      <c r="N1490" s="3"/>
      <c r="O1490" s="3"/>
      <c r="P1490" s="3"/>
      <c r="Q1490" s="3"/>
      <c r="R1490" s="3"/>
      <c r="S1490" s="120"/>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
      <c r="B1491" s="3"/>
      <c r="C1491" s="3"/>
      <c r="D1491" s="3"/>
      <c r="E1491" s="3"/>
      <c r="F1491" s="3"/>
      <c r="G1491" s="3"/>
      <c r="H1491" s="3"/>
      <c r="I1491" s="3"/>
      <c r="J1491" s="3"/>
      <c r="K1491" s="3"/>
      <c r="L1491" s="3"/>
      <c r="M1491" s="3"/>
      <c r="N1491" s="3"/>
      <c r="O1491" s="3"/>
      <c r="P1491" s="3"/>
      <c r="Q1491" s="3"/>
      <c r="R1491" s="3"/>
      <c r="S1491" s="120"/>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
      <c r="B1492" s="3"/>
      <c r="C1492" s="3"/>
      <c r="D1492" s="3"/>
      <c r="E1492" s="3"/>
      <c r="F1492" s="3"/>
      <c r="G1492" s="3"/>
      <c r="H1492" s="3"/>
      <c r="I1492" s="3"/>
      <c r="J1492" s="3"/>
      <c r="K1492" s="3"/>
      <c r="L1492" s="3"/>
      <c r="M1492" s="3"/>
      <c r="N1492" s="3"/>
      <c r="O1492" s="3"/>
      <c r="P1492" s="3"/>
      <c r="Q1492" s="3"/>
      <c r="R1492" s="3"/>
      <c r="S1492" s="120"/>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
      <c r="B1493" s="3"/>
      <c r="C1493" s="3"/>
      <c r="D1493" s="3"/>
      <c r="E1493" s="3"/>
      <c r="F1493" s="3"/>
      <c r="G1493" s="3"/>
      <c r="H1493" s="3"/>
      <c r="I1493" s="3"/>
      <c r="J1493" s="3"/>
      <c r="K1493" s="3"/>
      <c r="L1493" s="3"/>
      <c r="M1493" s="3"/>
      <c r="N1493" s="3"/>
      <c r="O1493" s="3"/>
      <c r="P1493" s="3"/>
      <c r="Q1493" s="3"/>
      <c r="R1493" s="3"/>
      <c r="S1493" s="120"/>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
      <c r="B1494" s="3"/>
      <c r="C1494" s="3"/>
      <c r="D1494" s="3"/>
      <c r="E1494" s="3"/>
      <c r="F1494" s="3"/>
      <c r="G1494" s="3"/>
      <c r="H1494" s="3"/>
      <c r="I1494" s="3"/>
      <c r="J1494" s="3"/>
      <c r="K1494" s="3"/>
      <c r="L1494" s="3"/>
      <c r="M1494" s="3"/>
      <c r="N1494" s="3"/>
      <c r="O1494" s="3"/>
      <c r="P1494" s="3"/>
      <c r="Q1494" s="3"/>
      <c r="R1494" s="3"/>
      <c r="S1494" s="120"/>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
      <c r="B1495" s="3"/>
      <c r="C1495" s="3"/>
      <c r="D1495" s="3"/>
      <c r="E1495" s="3"/>
      <c r="F1495" s="3"/>
      <c r="G1495" s="3"/>
      <c r="H1495" s="3"/>
      <c r="I1495" s="3"/>
      <c r="J1495" s="3"/>
      <c r="K1495" s="3"/>
      <c r="L1495" s="3"/>
      <c r="M1495" s="3"/>
      <c r="N1495" s="3"/>
      <c r="O1495" s="3"/>
      <c r="P1495" s="3"/>
      <c r="Q1495" s="3"/>
      <c r="R1495" s="3"/>
      <c r="S1495" s="120"/>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
      <c r="B1496" s="3"/>
      <c r="C1496" s="3"/>
      <c r="D1496" s="3"/>
      <c r="E1496" s="3"/>
      <c r="F1496" s="3"/>
      <c r="G1496" s="3"/>
      <c r="H1496" s="3"/>
      <c r="I1496" s="3"/>
      <c r="J1496" s="3"/>
      <c r="K1496" s="3"/>
      <c r="L1496" s="3"/>
      <c r="M1496" s="3"/>
      <c r="N1496" s="3"/>
      <c r="O1496" s="3"/>
      <c r="P1496" s="3"/>
      <c r="Q1496" s="3"/>
      <c r="R1496" s="3"/>
      <c r="S1496" s="120"/>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
      <c r="B1497" s="3"/>
      <c r="C1497" s="3"/>
      <c r="D1497" s="3"/>
      <c r="E1497" s="3"/>
      <c r="F1497" s="3"/>
      <c r="G1497" s="3"/>
      <c r="H1497" s="3"/>
      <c r="I1497" s="3"/>
      <c r="J1497" s="3"/>
      <c r="K1497" s="3"/>
      <c r="L1497" s="3"/>
      <c r="M1497" s="3"/>
      <c r="N1497" s="3"/>
      <c r="O1497" s="3"/>
      <c r="P1497" s="3"/>
      <c r="Q1497" s="3"/>
      <c r="R1497" s="3"/>
      <c r="S1497" s="120"/>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
      <c r="B1498" s="3"/>
      <c r="C1498" s="3"/>
      <c r="D1498" s="3"/>
      <c r="E1498" s="3"/>
      <c r="F1498" s="3"/>
      <c r="G1498" s="3"/>
      <c r="H1498" s="3"/>
      <c r="I1498" s="3"/>
      <c r="J1498" s="3"/>
      <c r="K1498" s="3"/>
      <c r="L1498" s="3"/>
      <c r="M1498" s="3"/>
      <c r="N1498" s="3"/>
      <c r="O1498" s="3"/>
      <c r="P1498" s="3"/>
      <c r="Q1498" s="3"/>
      <c r="R1498" s="3"/>
      <c r="S1498" s="120"/>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
      <c r="B1499" s="3"/>
      <c r="C1499" s="3"/>
      <c r="D1499" s="3"/>
      <c r="E1499" s="3"/>
      <c r="F1499" s="3"/>
      <c r="G1499" s="3"/>
      <c r="H1499" s="3"/>
      <c r="I1499" s="3"/>
      <c r="J1499" s="3"/>
      <c r="K1499" s="3"/>
      <c r="L1499" s="3"/>
      <c r="M1499" s="3"/>
      <c r="N1499" s="3"/>
      <c r="O1499" s="3"/>
      <c r="P1499" s="3"/>
      <c r="Q1499" s="3"/>
      <c r="R1499" s="3"/>
      <c r="S1499" s="120"/>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
      <c r="B1500" s="3"/>
      <c r="C1500" s="3"/>
      <c r="D1500" s="3"/>
      <c r="E1500" s="3"/>
      <c r="F1500" s="3"/>
      <c r="G1500" s="3"/>
      <c r="H1500" s="3"/>
      <c r="I1500" s="3"/>
      <c r="J1500" s="3"/>
      <c r="K1500" s="3"/>
      <c r="L1500" s="3"/>
      <c r="M1500" s="3"/>
      <c r="N1500" s="3"/>
      <c r="O1500" s="3"/>
      <c r="P1500" s="3"/>
      <c r="Q1500" s="3"/>
      <c r="R1500" s="3"/>
      <c r="S1500" s="120"/>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
      <c r="B1501" s="3"/>
      <c r="C1501" s="3"/>
      <c r="D1501" s="3"/>
      <c r="E1501" s="3"/>
      <c r="F1501" s="3"/>
      <c r="G1501" s="3"/>
      <c r="H1501" s="3"/>
      <c r="I1501" s="3"/>
      <c r="J1501" s="3"/>
      <c r="K1501" s="3"/>
      <c r="L1501" s="3"/>
      <c r="M1501" s="3"/>
      <c r="N1501" s="3"/>
      <c r="O1501" s="3"/>
      <c r="P1501" s="3"/>
      <c r="Q1501" s="3"/>
      <c r="R1501" s="3"/>
      <c r="S1501" s="120"/>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
      <c r="B1502" s="3"/>
      <c r="C1502" s="3"/>
      <c r="D1502" s="3"/>
      <c r="E1502" s="3"/>
      <c r="F1502" s="3"/>
      <c r="G1502" s="3"/>
      <c r="H1502" s="3"/>
      <c r="I1502" s="3"/>
      <c r="J1502" s="3"/>
      <c r="K1502" s="3"/>
      <c r="L1502" s="3"/>
      <c r="M1502" s="3"/>
      <c r="N1502" s="3"/>
      <c r="O1502" s="3"/>
      <c r="P1502" s="3"/>
      <c r="Q1502" s="3"/>
      <c r="R1502" s="3"/>
      <c r="S1502" s="120"/>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
      <c r="B1503" s="3"/>
      <c r="C1503" s="3"/>
      <c r="D1503" s="3"/>
      <c r="E1503" s="3"/>
      <c r="F1503" s="3"/>
      <c r="G1503" s="3"/>
      <c r="H1503" s="3"/>
      <c r="I1503" s="3"/>
      <c r="J1503" s="3"/>
      <c r="K1503" s="3"/>
      <c r="L1503" s="3"/>
      <c r="M1503" s="3"/>
      <c r="N1503" s="3"/>
      <c r="O1503" s="3"/>
      <c r="P1503" s="3"/>
      <c r="Q1503" s="3"/>
      <c r="R1503" s="3"/>
      <c r="S1503" s="120"/>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
      <c r="B1504" s="3"/>
      <c r="C1504" s="3"/>
      <c r="D1504" s="3"/>
      <c r="E1504" s="3"/>
      <c r="F1504" s="3"/>
      <c r="G1504" s="3"/>
      <c r="H1504" s="3"/>
      <c r="I1504" s="3"/>
      <c r="J1504" s="3"/>
      <c r="K1504" s="3"/>
      <c r="L1504" s="3"/>
      <c r="M1504" s="3"/>
      <c r="N1504" s="3"/>
      <c r="O1504" s="3"/>
      <c r="P1504" s="3"/>
      <c r="Q1504" s="3"/>
      <c r="R1504" s="3"/>
      <c r="S1504" s="120"/>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
      <c r="B1505" s="3"/>
      <c r="C1505" s="3"/>
      <c r="D1505" s="3"/>
      <c r="E1505" s="3"/>
      <c r="F1505" s="3"/>
      <c r="G1505" s="3"/>
      <c r="H1505" s="3"/>
      <c r="I1505" s="3"/>
      <c r="J1505" s="3"/>
      <c r="K1505" s="3"/>
      <c r="L1505" s="3"/>
      <c r="M1505" s="3"/>
      <c r="N1505" s="3"/>
      <c r="O1505" s="3"/>
      <c r="P1505" s="3"/>
      <c r="Q1505" s="3"/>
      <c r="R1505" s="3"/>
      <c r="S1505" s="120"/>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
      <c r="B1506" s="3"/>
      <c r="C1506" s="3"/>
      <c r="D1506" s="3"/>
      <c r="E1506" s="3"/>
      <c r="F1506" s="3"/>
      <c r="G1506" s="3"/>
      <c r="H1506" s="3"/>
      <c r="I1506" s="3"/>
      <c r="J1506" s="3"/>
      <c r="K1506" s="3"/>
      <c r="L1506" s="3"/>
      <c r="M1506" s="3"/>
      <c r="N1506" s="3"/>
      <c r="O1506" s="3"/>
      <c r="P1506" s="3"/>
      <c r="Q1506" s="3"/>
      <c r="R1506" s="3"/>
      <c r="S1506" s="120"/>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
      <c r="B1507" s="3"/>
      <c r="C1507" s="3"/>
      <c r="D1507" s="3"/>
      <c r="E1507" s="3"/>
      <c r="F1507" s="3"/>
      <c r="G1507" s="3"/>
      <c r="H1507" s="3"/>
      <c r="I1507" s="3"/>
      <c r="J1507" s="3"/>
      <c r="K1507" s="3"/>
      <c r="L1507" s="3"/>
      <c r="M1507" s="3"/>
      <c r="N1507" s="3"/>
      <c r="O1507" s="3"/>
      <c r="P1507" s="3"/>
      <c r="Q1507" s="3"/>
      <c r="R1507" s="3"/>
      <c r="S1507" s="120"/>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
      <c r="B1508" s="3"/>
      <c r="C1508" s="3"/>
      <c r="D1508" s="3"/>
      <c r="E1508" s="3"/>
      <c r="F1508" s="3"/>
      <c r="G1508" s="3"/>
      <c r="H1508" s="3"/>
      <c r="I1508" s="3"/>
      <c r="J1508" s="3"/>
      <c r="K1508" s="3"/>
      <c r="L1508" s="3"/>
      <c r="M1508" s="3"/>
      <c r="N1508" s="3"/>
      <c r="O1508" s="3"/>
      <c r="P1508" s="3"/>
      <c r="Q1508" s="3"/>
      <c r="R1508" s="3"/>
      <c r="S1508" s="120"/>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
      <c r="B1509" s="3"/>
      <c r="C1509" s="3"/>
      <c r="D1509" s="3"/>
      <c r="E1509" s="3"/>
      <c r="F1509" s="3"/>
      <c r="G1509" s="3"/>
      <c r="H1509" s="3"/>
      <c r="I1509" s="3"/>
      <c r="J1509" s="3"/>
      <c r="K1509" s="3"/>
      <c r="L1509" s="3"/>
      <c r="M1509" s="3"/>
      <c r="N1509" s="3"/>
      <c r="O1509" s="3"/>
      <c r="P1509" s="3"/>
      <c r="Q1509" s="3"/>
      <c r="R1509" s="3"/>
      <c r="S1509" s="120"/>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
      <c r="B1510" s="3"/>
      <c r="C1510" s="3"/>
      <c r="D1510" s="3"/>
      <c r="E1510" s="3"/>
      <c r="F1510" s="3"/>
      <c r="G1510" s="3"/>
      <c r="H1510" s="3"/>
      <c r="I1510" s="3"/>
      <c r="J1510" s="3"/>
      <c r="K1510" s="3"/>
      <c r="L1510" s="3"/>
      <c r="M1510" s="3"/>
      <c r="N1510" s="3"/>
      <c r="O1510" s="3"/>
      <c r="P1510" s="3"/>
      <c r="Q1510" s="3"/>
      <c r="R1510" s="3"/>
      <c r="S1510" s="120"/>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
      <c r="B1511" s="3"/>
      <c r="C1511" s="3"/>
      <c r="D1511" s="3"/>
      <c r="E1511" s="3"/>
      <c r="F1511" s="3"/>
      <c r="G1511" s="3"/>
      <c r="H1511" s="3"/>
      <c r="I1511" s="3"/>
      <c r="J1511" s="3"/>
      <c r="K1511" s="3"/>
      <c r="L1511" s="3"/>
      <c r="M1511" s="3"/>
      <c r="N1511" s="3"/>
      <c r="O1511" s="3"/>
      <c r="P1511" s="3"/>
      <c r="Q1511" s="3"/>
      <c r="R1511" s="3"/>
      <c r="S1511" s="120"/>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
      <c r="B1512" s="3"/>
      <c r="C1512" s="3"/>
      <c r="D1512" s="3"/>
      <c r="E1512" s="3"/>
      <c r="F1512" s="3"/>
      <c r="G1512" s="3"/>
      <c r="H1512" s="3"/>
      <c r="I1512" s="3"/>
      <c r="J1512" s="3"/>
      <c r="K1512" s="3"/>
      <c r="L1512" s="3"/>
      <c r="M1512" s="3"/>
      <c r="N1512" s="3"/>
      <c r="O1512" s="3"/>
      <c r="P1512" s="3"/>
      <c r="Q1512" s="3"/>
      <c r="R1512" s="3"/>
      <c r="S1512" s="120"/>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
      <c r="B1513" s="3"/>
      <c r="C1513" s="3"/>
      <c r="D1513" s="3"/>
      <c r="E1513" s="3"/>
      <c r="F1513" s="3"/>
      <c r="G1513" s="3"/>
      <c r="H1513" s="3"/>
      <c r="I1513" s="3"/>
      <c r="J1513" s="3"/>
      <c r="K1513" s="3"/>
      <c r="L1513" s="3"/>
      <c r="M1513" s="3"/>
      <c r="N1513" s="3"/>
      <c r="O1513" s="3"/>
      <c r="P1513" s="3"/>
      <c r="Q1513" s="3"/>
      <c r="R1513" s="3"/>
      <c r="S1513" s="120"/>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
      <c r="B1514" s="3"/>
      <c r="C1514" s="3"/>
      <c r="D1514" s="3"/>
      <c r="E1514" s="3"/>
      <c r="F1514" s="3"/>
      <c r="G1514" s="3"/>
      <c r="H1514" s="3"/>
      <c r="I1514" s="3"/>
      <c r="J1514" s="3"/>
      <c r="K1514" s="3"/>
      <c r="L1514" s="3"/>
      <c r="M1514" s="3"/>
      <c r="N1514" s="3"/>
      <c r="O1514" s="3"/>
      <c r="P1514" s="3"/>
      <c r="Q1514" s="3"/>
      <c r="R1514" s="3"/>
      <c r="S1514" s="120"/>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
      <c r="B1515" s="3"/>
      <c r="C1515" s="3"/>
      <c r="D1515" s="3"/>
      <c r="E1515" s="3"/>
      <c r="F1515" s="3"/>
      <c r="G1515" s="3"/>
      <c r="H1515" s="3"/>
      <c r="I1515" s="3"/>
      <c r="J1515" s="3"/>
      <c r="K1515" s="3"/>
      <c r="L1515" s="3"/>
      <c r="M1515" s="3"/>
      <c r="N1515" s="3"/>
      <c r="O1515" s="3"/>
      <c r="P1515" s="3"/>
      <c r="Q1515" s="3"/>
      <c r="R1515" s="3"/>
      <c r="S1515" s="120"/>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
      <c r="B1516" s="3"/>
      <c r="C1516" s="3"/>
      <c r="D1516" s="3"/>
      <c r="E1516" s="3"/>
      <c r="F1516" s="3"/>
      <c r="G1516" s="3"/>
      <c r="H1516" s="3"/>
      <c r="I1516" s="3"/>
      <c r="J1516" s="3"/>
      <c r="K1516" s="3"/>
      <c r="L1516" s="3"/>
      <c r="M1516" s="3"/>
      <c r="N1516" s="3"/>
      <c r="O1516" s="3"/>
      <c r="P1516" s="3"/>
      <c r="Q1516" s="3"/>
      <c r="R1516" s="3"/>
      <c r="S1516" s="120"/>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
      <c r="B1517" s="3"/>
      <c r="C1517" s="3"/>
      <c r="D1517" s="3"/>
      <c r="E1517" s="3"/>
      <c r="F1517" s="3"/>
      <c r="G1517" s="3"/>
      <c r="H1517" s="3"/>
      <c r="I1517" s="3"/>
      <c r="J1517" s="3"/>
      <c r="K1517" s="3"/>
      <c r="L1517" s="3"/>
      <c r="M1517" s="3"/>
      <c r="N1517" s="3"/>
      <c r="O1517" s="3"/>
      <c r="P1517" s="3"/>
      <c r="Q1517" s="3"/>
      <c r="R1517" s="3"/>
      <c r="S1517" s="120"/>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
      <c r="B1518" s="3"/>
      <c r="C1518" s="3"/>
      <c r="D1518" s="3"/>
      <c r="E1518" s="3"/>
      <c r="F1518" s="3"/>
      <c r="G1518" s="3"/>
      <c r="H1518" s="3"/>
      <c r="I1518" s="3"/>
      <c r="J1518" s="3"/>
      <c r="K1518" s="3"/>
      <c r="L1518" s="3"/>
      <c r="M1518" s="3"/>
      <c r="N1518" s="3"/>
      <c r="O1518" s="3"/>
      <c r="P1518" s="3"/>
      <c r="Q1518" s="3"/>
      <c r="R1518" s="3"/>
      <c r="S1518" s="120"/>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
      <c r="B1519" s="3"/>
      <c r="C1519" s="3"/>
      <c r="D1519" s="3"/>
      <c r="E1519" s="3"/>
      <c r="F1519" s="3"/>
      <c r="G1519" s="3"/>
      <c r="H1519" s="3"/>
      <c r="I1519" s="3"/>
      <c r="J1519" s="3"/>
      <c r="K1519" s="3"/>
      <c r="L1519" s="3"/>
      <c r="M1519" s="3"/>
      <c r="N1519" s="3"/>
      <c r="O1519" s="3"/>
      <c r="P1519" s="3"/>
      <c r="Q1519" s="3"/>
      <c r="R1519" s="3"/>
      <c r="S1519" s="120"/>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
      <c r="B1520" s="3"/>
      <c r="C1520" s="3"/>
      <c r="D1520" s="3"/>
      <c r="E1520" s="3"/>
      <c r="F1520" s="3"/>
      <c r="G1520" s="3"/>
      <c r="H1520" s="3"/>
      <c r="I1520" s="3"/>
      <c r="J1520" s="3"/>
      <c r="K1520" s="3"/>
      <c r="L1520" s="3"/>
      <c r="M1520" s="3"/>
      <c r="N1520" s="3"/>
      <c r="O1520" s="3"/>
      <c r="P1520" s="3"/>
      <c r="Q1520" s="3"/>
      <c r="R1520" s="3"/>
      <c r="S1520" s="120"/>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
      <c r="B1521" s="3"/>
      <c r="C1521" s="3"/>
      <c r="D1521" s="3"/>
      <c r="E1521" s="3"/>
      <c r="F1521" s="3"/>
      <c r="G1521" s="3"/>
      <c r="H1521" s="3"/>
      <c r="I1521" s="3"/>
      <c r="J1521" s="3"/>
      <c r="K1521" s="3"/>
      <c r="L1521" s="3"/>
      <c r="M1521" s="3"/>
      <c r="N1521" s="3"/>
      <c r="O1521" s="3"/>
      <c r="P1521" s="3"/>
      <c r="Q1521" s="3"/>
      <c r="R1521" s="3"/>
      <c r="S1521" s="120"/>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
      <c r="B1522" s="3"/>
      <c r="C1522" s="3"/>
      <c r="D1522" s="3"/>
      <c r="E1522" s="3"/>
      <c r="F1522" s="3"/>
      <c r="G1522" s="3"/>
      <c r="H1522" s="3"/>
      <c r="I1522" s="3"/>
      <c r="J1522" s="3"/>
      <c r="K1522" s="3"/>
      <c r="L1522" s="3"/>
      <c r="M1522" s="3"/>
      <c r="N1522" s="3"/>
      <c r="O1522" s="3"/>
      <c r="P1522" s="3"/>
      <c r="Q1522" s="3"/>
      <c r="R1522" s="3"/>
      <c r="S1522" s="120"/>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
      <c r="B1523" s="3"/>
      <c r="C1523" s="3"/>
      <c r="D1523" s="3"/>
      <c r="E1523" s="3"/>
      <c r="F1523" s="3"/>
      <c r="G1523" s="3"/>
      <c r="H1523" s="3"/>
      <c r="I1523" s="3"/>
      <c r="J1523" s="3"/>
      <c r="K1523" s="3"/>
      <c r="L1523" s="3"/>
      <c r="M1523" s="3"/>
      <c r="N1523" s="3"/>
      <c r="O1523" s="3"/>
      <c r="P1523" s="3"/>
      <c r="Q1523" s="3"/>
      <c r="R1523" s="3"/>
      <c r="S1523" s="120"/>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
      <c r="B1524" s="3"/>
      <c r="C1524" s="3"/>
      <c r="D1524" s="3"/>
      <c r="E1524" s="3"/>
      <c r="F1524" s="3"/>
      <c r="G1524" s="3"/>
      <c r="H1524" s="3"/>
      <c r="I1524" s="3"/>
      <c r="J1524" s="3"/>
      <c r="K1524" s="3"/>
      <c r="L1524" s="3"/>
      <c r="M1524" s="3"/>
      <c r="N1524" s="3"/>
      <c r="O1524" s="3"/>
      <c r="P1524" s="3"/>
      <c r="Q1524" s="3"/>
      <c r="R1524" s="3"/>
      <c r="S1524" s="120"/>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
      <c r="B1525" s="3"/>
      <c r="C1525" s="3"/>
      <c r="D1525" s="3"/>
      <c r="E1525" s="3"/>
      <c r="F1525" s="3"/>
      <c r="G1525" s="3"/>
      <c r="H1525" s="3"/>
      <c r="I1525" s="3"/>
      <c r="J1525" s="3"/>
      <c r="K1525" s="3"/>
      <c r="L1525" s="3"/>
      <c r="M1525" s="3"/>
      <c r="N1525" s="3"/>
      <c r="O1525" s="3"/>
      <c r="P1525" s="3"/>
      <c r="Q1525" s="3"/>
      <c r="R1525" s="3"/>
      <c r="S1525" s="120"/>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
      <c r="B1526" s="3"/>
      <c r="C1526" s="3"/>
      <c r="D1526" s="3"/>
      <c r="E1526" s="3"/>
      <c r="F1526" s="3"/>
      <c r="G1526" s="3"/>
      <c r="H1526" s="3"/>
      <c r="I1526" s="3"/>
      <c r="J1526" s="3"/>
      <c r="K1526" s="3"/>
      <c r="L1526" s="3"/>
      <c r="M1526" s="3"/>
      <c r="N1526" s="3"/>
      <c r="O1526" s="3"/>
      <c r="P1526" s="3"/>
      <c r="Q1526" s="3"/>
      <c r="R1526" s="3"/>
      <c r="S1526" s="120"/>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
      <c r="B1527" s="3"/>
      <c r="C1527" s="3"/>
      <c r="D1527" s="3"/>
      <c r="E1527" s="3"/>
      <c r="F1527" s="3"/>
      <c r="G1527" s="3"/>
      <c r="H1527" s="3"/>
      <c r="I1527" s="3"/>
      <c r="J1527" s="3"/>
      <c r="K1527" s="3"/>
      <c r="L1527" s="3"/>
      <c r="M1527" s="3"/>
      <c r="N1527" s="3"/>
      <c r="O1527" s="3"/>
      <c r="P1527" s="3"/>
      <c r="Q1527" s="3"/>
      <c r="R1527" s="3"/>
      <c r="S1527" s="120"/>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
      <c r="B1528" s="3"/>
      <c r="C1528" s="3"/>
      <c r="D1528" s="3"/>
      <c r="E1528" s="3"/>
      <c r="F1528" s="3"/>
      <c r="G1528" s="3"/>
      <c r="H1528" s="3"/>
      <c r="I1528" s="3"/>
      <c r="J1528" s="3"/>
      <c r="K1528" s="3"/>
      <c r="L1528" s="3"/>
      <c r="M1528" s="3"/>
      <c r="N1528" s="3"/>
      <c r="O1528" s="3"/>
      <c r="P1528" s="3"/>
      <c r="Q1528" s="3"/>
      <c r="R1528" s="3"/>
      <c r="S1528" s="120"/>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
      <c r="B1529" s="3"/>
      <c r="C1529" s="3"/>
      <c r="D1529" s="3"/>
      <c r="E1529" s="3"/>
      <c r="F1529" s="3"/>
      <c r="G1529" s="3"/>
      <c r="H1529" s="3"/>
      <c r="I1529" s="3"/>
      <c r="J1529" s="3"/>
      <c r="K1529" s="3"/>
      <c r="L1529" s="3"/>
      <c r="M1529" s="3"/>
      <c r="N1529" s="3"/>
      <c r="O1529" s="3"/>
      <c r="P1529" s="3"/>
      <c r="Q1529" s="3"/>
      <c r="R1529" s="3"/>
      <c r="S1529" s="120"/>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
      <c r="B1530" s="3"/>
      <c r="C1530" s="3"/>
      <c r="D1530" s="3"/>
      <c r="E1530" s="3"/>
      <c r="F1530" s="3"/>
      <c r="G1530" s="3"/>
      <c r="H1530" s="3"/>
      <c r="I1530" s="3"/>
      <c r="J1530" s="3"/>
      <c r="K1530" s="3"/>
      <c r="L1530" s="3"/>
      <c r="M1530" s="3"/>
      <c r="N1530" s="3"/>
      <c r="O1530" s="3"/>
      <c r="P1530" s="3"/>
      <c r="Q1530" s="3"/>
      <c r="R1530" s="3"/>
      <c r="S1530" s="120"/>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
      <c r="B1531" s="3"/>
      <c r="C1531" s="3"/>
      <c r="D1531" s="3"/>
      <c r="E1531" s="3"/>
      <c r="F1531" s="3"/>
      <c r="G1531" s="3"/>
      <c r="H1531" s="3"/>
      <c r="I1531" s="3"/>
      <c r="J1531" s="3"/>
      <c r="K1531" s="3"/>
      <c r="L1531" s="3"/>
      <c r="M1531" s="3"/>
      <c r="N1531" s="3"/>
      <c r="O1531" s="3"/>
      <c r="P1531" s="3"/>
      <c r="Q1531" s="3"/>
      <c r="R1531" s="3"/>
      <c r="S1531" s="120"/>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
      <c r="B1532" s="3"/>
      <c r="C1532" s="3"/>
      <c r="D1532" s="3"/>
      <c r="E1532" s="3"/>
      <c r="F1532" s="3"/>
      <c r="G1532" s="3"/>
      <c r="H1532" s="3"/>
      <c r="I1532" s="3"/>
      <c r="J1532" s="3"/>
      <c r="K1532" s="3"/>
      <c r="L1532" s="3"/>
      <c r="M1532" s="3"/>
      <c r="N1532" s="3"/>
      <c r="O1532" s="3"/>
      <c r="P1532" s="3"/>
      <c r="Q1532" s="3"/>
      <c r="R1532" s="3"/>
      <c r="S1532" s="120"/>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
      <c r="B1533" s="3"/>
      <c r="C1533" s="3"/>
      <c r="D1533" s="3"/>
      <c r="E1533" s="3"/>
      <c r="F1533" s="3"/>
      <c r="G1533" s="3"/>
      <c r="H1533" s="3"/>
      <c r="I1533" s="3"/>
      <c r="J1533" s="3"/>
      <c r="K1533" s="3"/>
      <c r="L1533" s="3"/>
      <c r="M1533" s="3"/>
      <c r="N1533" s="3"/>
      <c r="O1533" s="3"/>
      <c r="P1533" s="3"/>
      <c r="Q1533" s="3"/>
      <c r="R1533" s="3"/>
      <c r="S1533" s="120"/>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
      <c r="B1534" s="3"/>
      <c r="C1534" s="3"/>
      <c r="D1534" s="3"/>
      <c r="E1534" s="3"/>
      <c r="F1534" s="3"/>
      <c r="G1534" s="3"/>
      <c r="H1534" s="3"/>
      <c r="I1534" s="3"/>
      <c r="J1534" s="3"/>
      <c r="K1534" s="3"/>
      <c r="L1534" s="3"/>
      <c r="M1534" s="3"/>
      <c r="N1534" s="3"/>
      <c r="O1534" s="3"/>
      <c r="P1534" s="3"/>
      <c r="Q1534" s="3"/>
      <c r="R1534" s="3"/>
      <c r="S1534" s="120"/>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
      <c r="B1535" s="3"/>
      <c r="C1535" s="3"/>
      <c r="D1535" s="3"/>
      <c r="E1535" s="3"/>
      <c r="F1535" s="3"/>
      <c r="G1535" s="3"/>
      <c r="H1535" s="3"/>
      <c r="I1535" s="3"/>
      <c r="J1535" s="3"/>
      <c r="K1535" s="3"/>
      <c r="L1535" s="3"/>
      <c r="M1535" s="3"/>
      <c r="N1535" s="3"/>
      <c r="O1535" s="3"/>
      <c r="P1535" s="3"/>
      <c r="Q1535" s="3"/>
      <c r="R1535" s="3"/>
      <c r="S1535" s="120"/>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
      <c r="B1536" s="3"/>
      <c r="C1536" s="3"/>
      <c r="D1536" s="3"/>
      <c r="E1536" s="3"/>
      <c r="F1536" s="3"/>
      <c r="G1536" s="3"/>
      <c r="H1536" s="3"/>
      <c r="I1536" s="3"/>
      <c r="J1536" s="3"/>
      <c r="K1536" s="3"/>
      <c r="L1536" s="3"/>
      <c r="M1536" s="3"/>
      <c r="N1536" s="3"/>
      <c r="O1536" s="3"/>
      <c r="P1536" s="3"/>
      <c r="Q1536" s="3"/>
      <c r="R1536" s="3"/>
      <c r="S1536" s="120"/>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
      <c r="B1537" s="3"/>
      <c r="C1537" s="3"/>
      <c r="D1537" s="3"/>
      <c r="E1537" s="3"/>
      <c r="F1537" s="3"/>
      <c r="G1537" s="3"/>
      <c r="H1537" s="3"/>
      <c r="I1537" s="3"/>
      <c r="J1537" s="3"/>
      <c r="K1537" s="3"/>
      <c r="L1537" s="3"/>
      <c r="M1537" s="3"/>
      <c r="N1537" s="3"/>
      <c r="O1537" s="3"/>
      <c r="P1537" s="3"/>
      <c r="Q1537" s="3"/>
      <c r="R1537" s="3"/>
      <c r="S1537" s="120"/>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
      <c r="B1538" s="3"/>
      <c r="C1538" s="3"/>
      <c r="D1538" s="3"/>
      <c r="E1538" s="3"/>
      <c r="F1538" s="3"/>
      <c r="G1538" s="3"/>
      <c r="H1538" s="3"/>
      <c r="I1538" s="3"/>
      <c r="J1538" s="3"/>
      <c r="K1538" s="3"/>
      <c r="L1538" s="3"/>
      <c r="M1538" s="3"/>
      <c r="N1538" s="3"/>
      <c r="O1538" s="3"/>
      <c r="P1538" s="3"/>
      <c r="Q1538" s="3"/>
      <c r="R1538" s="3"/>
      <c r="S1538" s="120"/>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
      <c r="B1539" s="3"/>
      <c r="C1539" s="3"/>
      <c r="D1539" s="3"/>
      <c r="E1539" s="3"/>
      <c r="F1539" s="3"/>
      <c r="G1539" s="3"/>
      <c r="H1539" s="3"/>
      <c r="I1539" s="3"/>
      <c r="J1539" s="3"/>
      <c r="K1539" s="3"/>
      <c r="L1539" s="3"/>
      <c r="M1539" s="3"/>
      <c r="N1539" s="3"/>
      <c r="O1539" s="3"/>
      <c r="P1539" s="3"/>
      <c r="Q1539" s="3"/>
      <c r="R1539" s="3"/>
      <c r="S1539" s="120"/>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
      <c r="B1540" s="3"/>
      <c r="C1540" s="3"/>
      <c r="D1540" s="3"/>
      <c r="E1540" s="3"/>
      <c r="F1540" s="3"/>
      <c r="G1540" s="3"/>
      <c r="H1540" s="3"/>
      <c r="I1540" s="3"/>
      <c r="J1540" s="3"/>
      <c r="K1540" s="3"/>
      <c r="L1540" s="3"/>
      <c r="M1540" s="3"/>
      <c r="N1540" s="3"/>
      <c r="O1540" s="3"/>
      <c r="P1540" s="3"/>
      <c r="Q1540" s="3"/>
      <c r="R1540" s="3"/>
      <c r="S1540" s="120"/>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
      <c r="B1541" s="3"/>
      <c r="C1541" s="3"/>
      <c r="D1541" s="3"/>
      <c r="E1541" s="3"/>
      <c r="F1541" s="3"/>
      <c r="G1541" s="3"/>
      <c r="H1541" s="3"/>
      <c r="I1541" s="3"/>
      <c r="J1541" s="3"/>
      <c r="K1541" s="3"/>
      <c r="L1541" s="3"/>
      <c r="M1541" s="3"/>
      <c r="N1541" s="3"/>
      <c r="O1541" s="3"/>
      <c r="P1541" s="3"/>
      <c r="Q1541" s="3"/>
      <c r="R1541" s="3"/>
      <c r="S1541" s="120"/>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
      <c r="B1542" s="3"/>
      <c r="C1542" s="3"/>
      <c r="D1542" s="3"/>
      <c r="E1542" s="3"/>
      <c r="F1542" s="3"/>
      <c r="G1542" s="3"/>
      <c r="H1542" s="3"/>
      <c r="I1542" s="3"/>
      <c r="J1542" s="3"/>
      <c r="K1542" s="3"/>
      <c r="L1542" s="3"/>
      <c r="M1542" s="3"/>
      <c r="N1542" s="3"/>
      <c r="O1542" s="3"/>
      <c r="P1542" s="3"/>
      <c r="Q1542" s="3"/>
      <c r="R1542" s="3"/>
      <c r="S1542" s="120"/>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
      <c r="B1543" s="3"/>
      <c r="C1543" s="3"/>
      <c r="D1543" s="3"/>
      <c r="E1543" s="3"/>
      <c r="F1543" s="3"/>
      <c r="G1543" s="3"/>
      <c r="H1543" s="3"/>
      <c r="I1543" s="3"/>
      <c r="J1543" s="3"/>
      <c r="K1543" s="3"/>
      <c r="L1543" s="3"/>
      <c r="M1543" s="3"/>
      <c r="N1543" s="3"/>
      <c r="O1543" s="3"/>
      <c r="P1543" s="3"/>
      <c r="Q1543" s="3"/>
      <c r="R1543" s="3"/>
      <c r="S1543" s="120"/>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
      <c r="B1544" s="3"/>
      <c r="C1544" s="3"/>
      <c r="D1544" s="3"/>
      <c r="E1544" s="3"/>
      <c r="F1544" s="3"/>
      <c r="G1544" s="3"/>
      <c r="H1544" s="3"/>
      <c r="I1544" s="3"/>
      <c r="J1544" s="3"/>
      <c r="K1544" s="3"/>
      <c r="L1544" s="3"/>
      <c r="M1544" s="3"/>
      <c r="N1544" s="3"/>
      <c r="O1544" s="3"/>
      <c r="P1544" s="3"/>
      <c r="Q1544" s="3"/>
      <c r="R1544" s="3"/>
      <c r="S1544" s="120"/>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
      <c r="B1545" s="3"/>
      <c r="C1545" s="3"/>
      <c r="D1545" s="3"/>
      <c r="E1545" s="3"/>
      <c r="F1545" s="3"/>
      <c r="G1545" s="3"/>
      <c r="H1545" s="3"/>
      <c r="I1545" s="3"/>
      <c r="J1545" s="3"/>
      <c r="K1545" s="3"/>
      <c r="L1545" s="3"/>
      <c r="M1545" s="3"/>
      <c r="N1545" s="3"/>
      <c r="O1545" s="3"/>
      <c r="P1545" s="3"/>
      <c r="Q1545" s="3"/>
      <c r="R1545" s="3"/>
      <c r="S1545" s="120"/>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
      <c r="B1546" s="3"/>
      <c r="C1546" s="3"/>
      <c r="D1546" s="3"/>
      <c r="E1546" s="3"/>
      <c r="F1546" s="3"/>
      <c r="G1546" s="3"/>
      <c r="H1546" s="3"/>
      <c r="I1546" s="3"/>
      <c r="J1546" s="3"/>
      <c r="K1546" s="3"/>
      <c r="L1546" s="3"/>
      <c r="M1546" s="3"/>
      <c r="N1546" s="3"/>
      <c r="O1546" s="3"/>
      <c r="P1546" s="3"/>
      <c r="Q1546" s="3"/>
      <c r="R1546" s="3"/>
      <c r="S1546" s="120"/>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
      <c r="B1547" s="3"/>
      <c r="C1547" s="3"/>
      <c r="D1547" s="3"/>
      <c r="E1547" s="3"/>
      <c r="F1547" s="3"/>
      <c r="G1547" s="3"/>
      <c r="H1547" s="3"/>
      <c r="I1547" s="3"/>
      <c r="J1547" s="3"/>
      <c r="K1547" s="3"/>
      <c r="L1547" s="3"/>
      <c r="M1547" s="3"/>
      <c r="N1547" s="3"/>
      <c r="O1547" s="3"/>
      <c r="P1547" s="3"/>
      <c r="Q1547" s="3"/>
      <c r="R1547" s="3"/>
      <c r="S1547" s="120"/>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
      <c r="B1548" s="3"/>
      <c r="C1548" s="3"/>
      <c r="D1548" s="3"/>
      <c r="E1548" s="3"/>
      <c r="F1548" s="3"/>
      <c r="G1548" s="3"/>
      <c r="H1548" s="3"/>
      <c r="I1548" s="3"/>
      <c r="J1548" s="3"/>
      <c r="K1548" s="3"/>
      <c r="L1548" s="3"/>
      <c r="M1548" s="3"/>
      <c r="N1548" s="3"/>
      <c r="O1548" s="3"/>
      <c r="P1548" s="3"/>
      <c r="Q1548" s="3"/>
      <c r="R1548" s="3"/>
      <c r="S1548" s="120"/>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
      <c r="B1549" s="3"/>
      <c r="C1549" s="3"/>
      <c r="D1549" s="3"/>
      <c r="E1549" s="3"/>
      <c r="F1549" s="3"/>
      <c r="G1549" s="3"/>
      <c r="H1549" s="3"/>
      <c r="I1549" s="3"/>
      <c r="J1549" s="3"/>
      <c r="K1549" s="3"/>
      <c r="L1549" s="3"/>
      <c r="M1549" s="3"/>
      <c r="N1549" s="3"/>
      <c r="O1549" s="3"/>
      <c r="P1549" s="3"/>
      <c r="Q1549" s="3"/>
      <c r="R1549" s="3"/>
      <c r="S1549" s="120"/>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
      <c r="B1550" s="3"/>
      <c r="C1550" s="3"/>
      <c r="D1550" s="3"/>
      <c r="E1550" s="3"/>
      <c r="F1550" s="3"/>
      <c r="G1550" s="3"/>
      <c r="H1550" s="3"/>
      <c r="I1550" s="3"/>
      <c r="J1550" s="3"/>
      <c r="K1550" s="3"/>
      <c r="L1550" s="3"/>
      <c r="M1550" s="3"/>
      <c r="N1550" s="3"/>
      <c r="O1550" s="3"/>
      <c r="P1550" s="3"/>
      <c r="Q1550" s="3"/>
      <c r="R1550" s="3"/>
      <c r="S1550" s="120"/>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
      <c r="B1551" s="3"/>
      <c r="C1551" s="3"/>
      <c r="D1551" s="3"/>
      <c r="E1551" s="3"/>
      <c r="F1551" s="3"/>
      <c r="G1551" s="3"/>
      <c r="H1551" s="3"/>
      <c r="I1551" s="3"/>
      <c r="J1551" s="3"/>
      <c r="K1551" s="3"/>
      <c r="L1551" s="3"/>
      <c r="M1551" s="3"/>
      <c r="N1551" s="3"/>
      <c r="O1551" s="3"/>
      <c r="P1551" s="3"/>
      <c r="Q1551" s="3"/>
      <c r="R1551" s="3"/>
      <c r="S1551" s="120"/>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
      <c r="B1552" s="3"/>
      <c r="C1552" s="3"/>
      <c r="D1552" s="3"/>
      <c r="E1552" s="3"/>
      <c r="F1552" s="3"/>
      <c r="G1552" s="3"/>
      <c r="H1552" s="3"/>
      <c r="I1552" s="3"/>
      <c r="J1552" s="3"/>
      <c r="K1552" s="3"/>
      <c r="L1552" s="3"/>
      <c r="M1552" s="3"/>
      <c r="N1552" s="3"/>
      <c r="O1552" s="3"/>
      <c r="P1552" s="3"/>
      <c r="Q1552" s="3"/>
      <c r="R1552" s="3"/>
      <c r="S1552" s="120"/>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
      <c r="B1553" s="3"/>
      <c r="C1553" s="3"/>
      <c r="D1553" s="3"/>
      <c r="E1553" s="3"/>
      <c r="F1553" s="3"/>
      <c r="G1553" s="3"/>
      <c r="H1553" s="3"/>
      <c r="I1553" s="3"/>
      <c r="J1553" s="3"/>
      <c r="K1553" s="3"/>
      <c r="L1553" s="3"/>
      <c r="M1553" s="3"/>
      <c r="N1553" s="3"/>
      <c r="O1553" s="3"/>
      <c r="P1553" s="3"/>
      <c r="Q1553" s="3"/>
      <c r="R1553" s="3"/>
      <c r="S1553" s="120"/>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
      <c r="B1554" s="3"/>
      <c r="C1554" s="3"/>
      <c r="D1554" s="3"/>
      <c r="E1554" s="3"/>
      <c r="F1554" s="3"/>
      <c r="G1554" s="3"/>
      <c r="H1554" s="3"/>
      <c r="I1554" s="3"/>
      <c r="J1554" s="3"/>
      <c r="K1554" s="3"/>
      <c r="L1554" s="3"/>
      <c r="M1554" s="3"/>
      <c r="N1554" s="3"/>
      <c r="O1554" s="3"/>
      <c r="P1554" s="3"/>
      <c r="Q1554" s="3"/>
      <c r="R1554" s="3"/>
      <c r="S1554" s="120"/>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
      <c r="B1555" s="3"/>
      <c r="C1555" s="3"/>
      <c r="D1555" s="3"/>
      <c r="E1555" s="3"/>
      <c r="F1555" s="3"/>
      <c r="G1555" s="3"/>
      <c r="H1555" s="3"/>
      <c r="I1555" s="3"/>
      <c r="J1555" s="3"/>
      <c r="K1555" s="3"/>
      <c r="L1555" s="3"/>
      <c r="M1555" s="3"/>
      <c r="N1555" s="3"/>
      <c r="O1555" s="3"/>
      <c r="P1555" s="3"/>
      <c r="Q1555" s="3"/>
      <c r="R1555" s="3"/>
      <c r="S1555" s="120"/>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
      <c r="B1556" s="3"/>
      <c r="C1556" s="3"/>
      <c r="D1556" s="3"/>
      <c r="E1556" s="3"/>
      <c r="F1556" s="3"/>
      <c r="G1556" s="3"/>
      <c r="H1556" s="3"/>
      <c r="I1556" s="3"/>
      <c r="J1556" s="3"/>
      <c r="K1556" s="3"/>
      <c r="L1556" s="3"/>
      <c r="M1556" s="3"/>
      <c r="N1556" s="3"/>
      <c r="O1556" s="3"/>
      <c r="P1556" s="3"/>
      <c r="Q1556" s="3"/>
      <c r="R1556" s="3"/>
      <c r="S1556" s="120"/>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
      <c r="B1557" s="3"/>
      <c r="C1557" s="3"/>
      <c r="D1557" s="3"/>
      <c r="E1557" s="3"/>
      <c r="F1557" s="3"/>
      <c r="G1557" s="3"/>
      <c r="H1557" s="3"/>
      <c r="I1557" s="3"/>
      <c r="J1557" s="3"/>
      <c r="K1557" s="3"/>
      <c r="L1557" s="3"/>
      <c r="M1557" s="3"/>
      <c r="N1557" s="3"/>
      <c r="O1557" s="3"/>
      <c r="P1557" s="3"/>
      <c r="Q1557" s="3"/>
      <c r="R1557" s="3"/>
      <c r="S1557" s="120"/>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
      <c r="B1558" s="3"/>
      <c r="C1558" s="3"/>
      <c r="D1558" s="3"/>
      <c r="E1558" s="3"/>
      <c r="F1558" s="3"/>
      <c r="G1558" s="3"/>
      <c r="H1558" s="3"/>
      <c r="I1558" s="3"/>
      <c r="J1558" s="3"/>
      <c r="K1558" s="3"/>
      <c r="L1558" s="3"/>
      <c r="M1558" s="3"/>
      <c r="N1558" s="3"/>
      <c r="O1558" s="3"/>
      <c r="P1558" s="3"/>
      <c r="Q1558" s="3"/>
      <c r="R1558" s="3"/>
      <c r="S1558" s="120"/>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
      <c r="B1559" s="3"/>
      <c r="C1559" s="3"/>
      <c r="D1559" s="3"/>
      <c r="E1559" s="3"/>
      <c r="F1559" s="3"/>
      <c r="G1559" s="3"/>
      <c r="H1559" s="3"/>
      <c r="I1559" s="3"/>
      <c r="J1559" s="3"/>
      <c r="K1559" s="3"/>
      <c r="L1559" s="3"/>
      <c r="M1559" s="3"/>
      <c r="N1559" s="3"/>
      <c r="O1559" s="3"/>
      <c r="P1559" s="3"/>
      <c r="Q1559" s="3"/>
      <c r="R1559" s="3"/>
      <c r="S1559" s="120"/>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
      <c r="B1560" s="3"/>
      <c r="C1560" s="3"/>
      <c r="D1560" s="3"/>
      <c r="E1560" s="3"/>
      <c r="F1560" s="3"/>
      <c r="G1560" s="3"/>
      <c r="H1560" s="3"/>
      <c r="I1560" s="3"/>
      <c r="J1560" s="3"/>
      <c r="K1560" s="3"/>
      <c r="L1560" s="3"/>
      <c r="M1560" s="3"/>
      <c r="N1560" s="3"/>
      <c r="O1560" s="3"/>
      <c r="P1560" s="3"/>
      <c r="Q1560" s="3"/>
      <c r="R1560" s="3"/>
      <c r="S1560" s="120"/>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
      <c r="B1561" s="3"/>
      <c r="C1561" s="3"/>
      <c r="D1561" s="3"/>
      <c r="E1561" s="3"/>
      <c r="F1561" s="3"/>
      <c r="G1561" s="3"/>
      <c r="H1561" s="3"/>
      <c r="I1561" s="3"/>
      <c r="J1561" s="3"/>
      <c r="K1561" s="3"/>
      <c r="L1561" s="3"/>
      <c r="M1561" s="3"/>
      <c r="N1561" s="3"/>
      <c r="O1561" s="3"/>
      <c r="P1561" s="3"/>
      <c r="Q1561" s="3"/>
      <c r="R1561" s="3"/>
      <c r="S1561" s="120"/>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
      <c r="B1562" s="3"/>
      <c r="C1562" s="3"/>
      <c r="D1562" s="3"/>
      <c r="E1562" s="3"/>
      <c r="F1562" s="3"/>
      <c r="G1562" s="3"/>
      <c r="H1562" s="3"/>
      <c r="I1562" s="3"/>
      <c r="J1562" s="3"/>
      <c r="K1562" s="3"/>
      <c r="L1562" s="3"/>
      <c r="M1562" s="3"/>
      <c r="N1562" s="3"/>
      <c r="O1562" s="3"/>
      <c r="P1562" s="3"/>
      <c r="Q1562" s="3"/>
      <c r="R1562" s="3"/>
      <c r="S1562" s="120"/>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
      <c r="B1563" s="3"/>
      <c r="C1563" s="3"/>
      <c r="D1563" s="3"/>
      <c r="E1563" s="3"/>
      <c r="F1563" s="3"/>
      <c r="G1563" s="3"/>
      <c r="H1563" s="3"/>
      <c r="I1563" s="3"/>
      <c r="J1563" s="3"/>
      <c r="K1563" s="3"/>
      <c r="L1563" s="3"/>
      <c r="M1563" s="3"/>
      <c r="N1563" s="3"/>
      <c r="O1563" s="3"/>
      <c r="P1563" s="3"/>
      <c r="Q1563" s="3"/>
      <c r="R1563" s="3"/>
      <c r="S1563" s="120"/>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
      <c r="B1564" s="3"/>
      <c r="C1564" s="3"/>
      <c r="D1564" s="3"/>
      <c r="E1564" s="3"/>
      <c r="F1564" s="3"/>
      <c r="G1564" s="3"/>
      <c r="H1564" s="3"/>
      <c r="I1564" s="3"/>
      <c r="J1564" s="3"/>
      <c r="K1564" s="3"/>
      <c r="L1564" s="3"/>
      <c r="M1564" s="3"/>
      <c r="N1564" s="3"/>
      <c r="O1564" s="3"/>
      <c r="P1564" s="3"/>
      <c r="Q1564" s="3"/>
      <c r="R1564" s="3"/>
      <c r="S1564" s="120"/>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
      <c r="B1565" s="3"/>
      <c r="C1565" s="3"/>
      <c r="D1565" s="3"/>
      <c r="E1565" s="3"/>
      <c r="F1565" s="3"/>
      <c r="G1565" s="3"/>
      <c r="H1565" s="3"/>
      <c r="I1565" s="3"/>
      <c r="J1565" s="3"/>
      <c r="K1565" s="3"/>
      <c r="L1565" s="3"/>
      <c r="M1565" s="3"/>
      <c r="N1565" s="3"/>
      <c r="O1565" s="3"/>
      <c r="P1565" s="3"/>
      <c r="Q1565" s="3"/>
      <c r="R1565" s="3"/>
      <c r="S1565" s="120"/>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
      <c r="B1566" s="3"/>
      <c r="C1566" s="3"/>
      <c r="D1566" s="3"/>
      <c r="E1566" s="3"/>
      <c r="F1566" s="3"/>
      <c r="G1566" s="3"/>
      <c r="H1566" s="3"/>
      <c r="I1566" s="3"/>
      <c r="J1566" s="3"/>
      <c r="K1566" s="3"/>
      <c r="L1566" s="3"/>
      <c r="M1566" s="3"/>
      <c r="N1566" s="3"/>
      <c r="O1566" s="3"/>
      <c r="P1566" s="3"/>
      <c r="Q1566" s="3"/>
      <c r="R1566" s="3"/>
      <c r="S1566" s="120"/>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
      <c r="B1567" s="3"/>
      <c r="C1567" s="3"/>
      <c r="D1567" s="3"/>
      <c r="E1567" s="3"/>
      <c r="F1567" s="3"/>
      <c r="G1567" s="3"/>
      <c r="H1567" s="3"/>
      <c r="I1567" s="3"/>
      <c r="J1567" s="3"/>
      <c r="K1567" s="3"/>
      <c r="L1567" s="3"/>
      <c r="M1567" s="3"/>
      <c r="N1567" s="3"/>
      <c r="O1567" s="3"/>
      <c r="P1567" s="3"/>
      <c r="Q1567" s="3"/>
      <c r="R1567" s="3"/>
      <c r="S1567" s="120"/>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
      <c r="B1568" s="3"/>
      <c r="C1568" s="3"/>
      <c r="D1568" s="3"/>
      <c r="E1568" s="3"/>
      <c r="F1568" s="3"/>
      <c r="G1568" s="3"/>
      <c r="H1568" s="3"/>
      <c r="I1568" s="3"/>
      <c r="J1568" s="3"/>
      <c r="K1568" s="3"/>
      <c r="L1568" s="3"/>
      <c r="M1568" s="3"/>
      <c r="N1568" s="3"/>
      <c r="O1568" s="3"/>
      <c r="P1568" s="3"/>
      <c r="Q1568" s="3"/>
      <c r="R1568" s="3"/>
      <c r="S1568" s="120"/>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
      <c r="B1569" s="3"/>
      <c r="C1569" s="3"/>
      <c r="D1569" s="3"/>
      <c r="E1569" s="3"/>
      <c r="F1569" s="3"/>
      <c r="G1569" s="3"/>
      <c r="H1569" s="3"/>
      <c r="I1569" s="3"/>
      <c r="J1569" s="3"/>
      <c r="K1569" s="3"/>
      <c r="L1569" s="3"/>
      <c r="M1569" s="3"/>
      <c r="N1569" s="3"/>
      <c r="O1569" s="3"/>
      <c r="P1569" s="3"/>
      <c r="Q1569" s="3"/>
      <c r="R1569" s="3"/>
      <c r="S1569" s="120"/>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
      <c r="B1570" s="3"/>
      <c r="C1570" s="3"/>
      <c r="D1570" s="3"/>
      <c r="E1570" s="3"/>
      <c r="F1570" s="3"/>
      <c r="G1570" s="3"/>
      <c r="H1570" s="3"/>
      <c r="I1570" s="3"/>
      <c r="J1570" s="3"/>
      <c r="K1570" s="3"/>
      <c r="L1570" s="3"/>
      <c r="M1570" s="3"/>
      <c r="N1570" s="3"/>
      <c r="O1570" s="3"/>
      <c r="P1570" s="3"/>
      <c r="Q1570" s="3"/>
      <c r="R1570" s="3"/>
      <c r="S1570" s="120"/>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
      <c r="B1571" s="3"/>
      <c r="C1571" s="3"/>
      <c r="D1571" s="3"/>
      <c r="E1571" s="3"/>
      <c r="F1571" s="3"/>
      <c r="G1571" s="3"/>
      <c r="H1571" s="3"/>
      <c r="I1571" s="3"/>
      <c r="J1571" s="3"/>
      <c r="K1571" s="3"/>
      <c r="L1571" s="3"/>
      <c r="M1571" s="3"/>
      <c r="N1571" s="3"/>
      <c r="O1571" s="3"/>
      <c r="P1571" s="3"/>
      <c r="Q1571" s="3"/>
      <c r="R1571" s="3"/>
      <c r="S1571" s="120"/>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
      <c r="B1572" s="3"/>
      <c r="C1572" s="3"/>
      <c r="D1572" s="3"/>
      <c r="E1572" s="3"/>
      <c r="F1572" s="3"/>
      <c r="G1572" s="3"/>
      <c r="H1572" s="3"/>
      <c r="I1572" s="3"/>
      <c r="J1572" s="3"/>
      <c r="K1572" s="3"/>
      <c r="L1572" s="3"/>
      <c r="M1572" s="3"/>
      <c r="N1572" s="3"/>
      <c r="O1572" s="3"/>
      <c r="P1572" s="3"/>
      <c r="Q1572" s="3"/>
      <c r="R1572" s="3"/>
      <c r="S1572" s="120"/>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
      <c r="B1573" s="3"/>
      <c r="C1573" s="3"/>
      <c r="D1573" s="3"/>
      <c r="E1573" s="3"/>
      <c r="F1573" s="3"/>
      <c r="G1573" s="3"/>
      <c r="H1573" s="3"/>
      <c r="I1573" s="3"/>
      <c r="J1573" s="3"/>
      <c r="K1573" s="3"/>
      <c r="L1573" s="3"/>
      <c r="M1573" s="3"/>
      <c r="N1573" s="3"/>
      <c r="O1573" s="3"/>
      <c r="P1573" s="3"/>
      <c r="Q1573" s="3"/>
      <c r="R1573" s="3"/>
      <c r="S1573" s="120"/>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
      <c r="B1574" s="3"/>
      <c r="C1574" s="3"/>
      <c r="D1574" s="3"/>
      <c r="E1574" s="3"/>
      <c r="F1574" s="3"/>
      <c r="G1574" s="3"/>
      <c r="H1574" s="3"/>
      <c r="I1574" s="3"/>
      <c r="J1574" s="3"/>
      <c r="K1574" s="3"/>
      <c r="L1574" s="3"/>
      <c r="M1574" s="3"/>
      <c r="N1574" s="3"/>
      <c r="O1574" s="3"/>
      <c r="P1574" s="3"/>
      <c r="Q1574" s="3"/>
      <c r="R1574" s="3"/>
      <c r="S1574" s="120"/>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
      <c r="B1575" s="3"/>
      <c r="C1575" s="3"/>
      <c r="D1575" s="3"/>
      <c r="E1575" s="3"/>
      <c r="F1575" s="3"/>
      <c r="G1575" s="3"/>
      <c r="H1575" s="3"/>
      <c r="I1575" s="3"/>
      <c r="J1575" s="3"/>
      <c r="K1575" s="3"/>
      <c r="L1575" s="3"/>
      <c r="M1575" s="3"/>
      <c r="N1575" s="3"/>
      <c r="O1575" s="3"/>
      <c r="P1575" s="3"/>
      <c r="Q1575" s="3"/>
      <c r="R1575" s="3"/>
      <c r="S1575" s="120"/>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
      <c r="B1576" s="3"/>
      <c r="C1576" s="3"/>
      <c r="D1576" s="3"/>
      <c r="E1576" s="3"/>
      <c r="F1576" s="3"/>
      <c r="G1576" s="3"/>
      <c r="H1576" s="3"/>
      <c r="I1576" s="3"/>
      <c r="J1576" s="3"/>
      <c r="K1576" s="3"/>
      <c r="L1576" s="3"/>
      <c r="M1576" s="3"/>
      <c r="N1576" s="3"/>
      <c r="O1576" s="3"/>
      <c r="P1576" s="3"/>
      <c r="Q1576" s="3"/>
      <c r="R1576" s="3"/>
      <c r="S1576" s="120"/>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
      <c r="B1577" s="3"/>
      <c r="C1577" s="3"/>
      <c r="D1577" s="3"/>
      <c r="E1577" s="3"/>
      <c r="F1577" s="3"/>
      <c r="G1577" s="3"/>
      <c r="H1577" s="3"/>
      <c r="I1577" s="3"/>
      <c r="J1577" s="3"/>
      <c r="K1577" s="3"/>
      <c r="L1577" s="3"/>
      <c r="M1577" s="3"/>
      <c r="N1577" s="3"/>
      <c r="O1577" s="3"/>
      <c r="P1577" s="3"/>
      <c r="Q1577" s="3"/>
      <c r="R1577" s="3"/>
      <c r="S1577" s="120"/>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
      <c r="B1578" s="3"/>
      <c r="C1578" s="3"/>
      <c r="D1578" s="3"/>
      <c r="E1578" s="3"/>
      <c r="F1578" s="3"/>
      <c r="G1578" s="3"/>
      <c r="H1578" s="3"/>
      <c r="I1578" s="3"/>
      <c r="J1578" s="3"/>
      <c r="K1578" s="3"/>
      <c r="L1578" s="3"/>
      <c r="M1578" s="3"/>
      <c r="N1578" s="3"/>
      <c r="O1578" s="3"/>
      <c r="P1578" s="3"/>
      <c r="Q1578" s="3"/>
      <c r="R1578" s="3"/>
      <c r="S1578" s="120"/>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
      <c r="B1579" s="3"/>
      <c r="C1579" s="3"/>
      <c r="D1579" s="3"/>
      <c r="E1579" s="3"/>
      <c r="F1579" s="3"/>
      <c r="G1579" s="3"/>
      <c r="H1579" s="3"/>
      <c r="I1579" s="3"/>
      <c r="J1579" s="3"/>
      <c r="K1579" s="3"/>
      <c r="L1579" s="3"/>
      <c r="M1579" s="3"/>
      <c r="N1579" s="3"/>
      <c r="O1579" s="3"/>
      <c r="P1579" s="3"/>
      <c r="Q1579" s="3"/>
      <c r="R1579" s="3"/>
      <c r="S1579" s="120"/>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
      <c r="B1580" s="3"/>
      <c r="C1580" s="3"/>
      <c r="D1580" s="3"/>
      <c r="E1580" s="3"/>
      <c r="F1580" s="3"/>
      <c r="G1580" s="3"/>
      <c r="H1580" s="3"/>
      <c r="I1580" s="3"/>
      <c r="J1580" s="3"/>
      <c r="K1580" s="3"/>
      <c r="L1580" s="3"/>
      <c r="M1580" s="3"/>
      <c r="N1580" s="3"/>
      <c r="O1580" s="3"/>
      <c r="P1580" s="3"/>
      <c r="Q1580" s="3"/>
      <c r="R1580" s="3"/>
      <c r="S1580" s="120"/>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
      <c r="B1581" s="3"/>
      <c r="C1581" s="3"/>
      <c r="D1581" s="3"/>
      <c r="E1581" s="3"/>
      <c r="F1581" s="3"/>
      <c r="G1581" s="3"/>
      <c r="H1581" s="3"/>
      <c r="I1581" s="3"/>
      <c r="J1581" s="3"/>
      <c r="K1581" s="3"/>
      <c r="L1581" s="3"/>
      <c r="M1581" s="3"/>
      <c r="N1581" s="3"/>
      <c r="O1581" s="3"/>
      <c r="P1581" s="3"/>
      <c r="Q1581" s="3"/>
      <c r="R1581" s="3"/>
      <c r="S1581" s="120"/>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
      <c r="B1582" s="3"/>
      <c r="C1582" s="3"/>
      <c r="D1582" s="3"/>
      <c r="E1582" s="3"/>
      <c r="F1582" s="3"/>
      <c r="G1582" s="3"/>
      <c r="H1582" s="3"/>
      <c r="I1582" s="3"/>
      <c r="J1582" s="3"/>
      <c r="K1582" s="3"/>
      <c r="L1582" s="3"/>
      <c r="M1582" s="3"/>
      <c r="N1582" s="3"/>
      <c r="O1582" s="3"/>
      <c r="P1582" s="3"/>
      <c r="Q1582" s="3"/>
      <c r="R1582" s="3"/>
      <c r="S1582" s="120"/>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
      <c r="B1583" s="3"/>
      <c r="C1583" s="3"/>
      <c r="D1583" s="3"/>
      <c r="E1583" s="3"/>
      <c r="F1583" s="3"/>
      <c r="G1583" s="3"/>
      <c r="H1583" s="3"/>
      <c r="I1583" s="3"/>
      <c r="J1583" s="3"/>
      <c r="K1583" s="3"/>
      <c r="L1583" s="3"/>
      <c r="M1583" s="3"/>
      <c r="N1583" s="3"/>
      <c r="O1583" s="3"/>
      <c r="P1583" s="3"/>
      <c r="Q1583" s="3"/>
      <c r="R1583" s="3"/>
      <c r="S1583" s="120"/>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
      <c r="B1584" s="3"/>
      <c r="C1584" s="3"/>
      <c r="D1584" s="3"/>
      <c r="E1584" s="3"/>
      <c r="F1584" s="3"/>
      <c r="G1584" s="3"/>
      <c r="H1584" s="3"/>
      <c r="I1584" s="3"/>
      <c r="J1584" s="3"/>
      <c r="K1584" s="3"/>
      <c r="L1584" s="3"/>
      <c r="M1584" s="3"/>
      <c r="N1584" s="3"/>
      <c r="O1584" s="3"/>
      <c r="P1584" s="3"/>
      <c r="Q1584" s="3"/>
      <c r="R1584" s="3"/>
      <c r="S1584" s="120"/>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
      <c r="B1585" s="3"/>
      <c r="C1585" s="3"/>
      <c r="D1585" s="3"/>
      <c r="E1585" s="3"/>
      <c r="F1585" s="3"/>
      <c r="G1585" s="3"/>
      <c r="H1585" s="3"/>
      <c r="I1585" s="3"/>
      <c r="J1585" s="3"/>
      <c r="K1585" s="3"/>
      <c r="L1585" s="3"/>
      <c r="M1585" s="3"/>
      <c r="N1585" s="3"/>
      <c r="O1585" s="3"/>
      <c r="P1585" s="3"/>
      <c r="Q1585" s="3"/>
      <c r="R1585" s="3"/>
      <c r="S1585" s="120"/>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
      <c r="B1586" s="3"/>
      <c r="C1586" s="3"/>
      <c r="D1586" s="3"/>
      <c r="E1586" s="3"/>
      <c r="F1586" s="3"/>
      <c r="G1586" s="3"/>
      <c r="H1586" s="3"/>
      <c r="I1586" s="3"/>
      <c r="J1586" s="3"/>
      <c r="K1586" s="3"/>
      <c r="L1586" s="3"/>
      <c r="M1586" s="3"/>
      <c r="N1586" s="3"/>
      <c r="O1586" s="3"/>
      <c r="P1586" s="3"/>
      <c r="Q1586" s="3"/>
      <c r="R1586" s="3"/>
      <c r="S1586" s="120"/>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
      <c r="B1587" s="3"/>
      <c r="C1587" s="3"/>
      <c r="D1587" s="3"/>
      <c r="E1587" s="3"/>
      <c r="F1587" s="3"/>
      <c r="G1587" s="3"/>
      <c r="H1587" s="3"/>
      <c r="I1587" s="3"/>
      <c r="J1587" s="3"/>
      <c r="K1587" s="3"/>
      <c r="L1587" s="3"/>
      <c r="M1587" s="3"/>
      <c r="N1587" s="3"/>
      <c r="O1587" s="3"/>
      <c r="P1587" s="3"/>
      <c r="Q1587" s="3"/>
      <c r="R1587" s="3"/>
      <c r="S1587" s="120"/>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
      <c r="B1588" s="3"/>
      <c r="C1588" s="3"/>
      <c r="D1588" s="3"/>
      <c r="E1588" s="3"/>
      <c r="F1588" s="3"/>
      <c r="G1588" s="3"/>
      <c r="H1588" s="3"/>
      <c r="I1588" s="3"/>
      <c r="J1588" s="3"/>
      <c r="K1588" s="3"/>
      <c r="L1588" s="3"/>
      <c r="M1588" s="3"/>
      <c r="N1588" s="3"/>
      <c r="O1588" s="3"/>
      <c r="P1588" s="3"/>
      <c r="Q1588" s="3"/>
      <c r="R1588" s="3"/>
      <c r="S1588" s="120"/>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
      <c r="B1589" s="3"/>
      <c r="C1589" s="3"/>
      <c r="D1589" s="3"/>
      <c r="E1589" s="3"/>
      <c r="F1589" s="3"/>
      <c r="G1589" s="3"/>
      <c r="H1589" s="3"/>
      <c r="I1589" s="3"/>
      <c r="J1589" s="3"/>
      <c r="K1589" s="3"/>
      <c r="L1589" s="3"/>
      <c r="M1589" s="3"/>
      <c r="N1589" s="3"/>
      <c r="O1589" s="3"/>
      <c r="P1589" s="3"/>
      <c r="Q1589" s="3"/>
      <c r="R1589" s="3"/>
      <c r="S1589" s="120"/>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
      <c r="B1590" s="3"/>
      <c r="C1590" s="3"/>
      <c r="D1590" s="3"/>
      <c r="E1590" s="3"/>
      <c r="F1590" s="3"/>
      <c r="G1590" s="3"/>
      <c r="H1590" s="3"/>
      <c r="I1590" s="3"/>
      <c r="J1590" s="3"/>
      <c r="K1590" s="3"/>
      <c r="L1590" s="3"/>
      <c r="M1590" s="3"/>
      <c r="N1590" s="3"/>
      <c r="O1590" s="3"/>
      <c r="P1590" s="3"/>
      <c r="Q1590" s="3"/>
      <c r="R1590" s="3"/>
      <c r="S1590" s="120"/>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
      <c r="B1591" s="3"/>
      <c r="C1591" s="3"/>
      <c r="D1591" s="3"/>
      <c r="E1591" s="3"/>
      <c r="F1591" s="3"/>
      <c r="G1591" s="3"/>
      <c r="H1591" s="3"/>
      <c r="I1591" s="3"/>
      <c r="J1591" s="3"/>
      <c r="K1591" s="3"/>
      <c r="L1591" s="3"/>
      <c r="M1591" s="3"/>
      <c r="N1591" s="3"/>
      <c r="O1591" s="3"/>
      <c r="P1591" s="3"/>
      <c r="Q1591" s="3"/>
      <c r="R1591" s="3"/>
      <c r="S1591" s="120"/>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
      <c r="B1592" s="3"/>
      <c r="C1592" s="3"/>
      <c r="D1592" s="3"/>
      <c r="E1592" s="3"/>
      <c r="F1592" s="3"/>
      <c r="G1592" s="3"/>
      <c r="H1592" s="3"/>
      <c r="I1592" s="3"/>
      <c r="J1592" s="3"/>
      <c r="K1592" s="3"/>
      <c r="L1592" s="3"/>
      <c r="M1592" s="3"/>
      <c r="N1592" s="3"/>
      <c r="O1592" s="3"/>
      <c r="P1592" s="3"/>
      <c r="Q1592" s="3"/>
      <c r="R1592" s="3"/>
      <c r="S1592" s="120"/>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
      <c r="B1593" s="3"/>
      <c r="C1593" s="3"/>
      <c r="D1593" s="3"/>
      <c r="E1593" s="3"/>
      <c r="F1593" s="3"/>
      <c r="G1593" s="3"/>
      <c r="H1593" s="3"/>
      <c r="I1593" s="3"/>
      <c r="J1593" s="3"/>
      <c r="K1593" s="3"/>
      <c r="L1593" s="3"/>
      <c r="M1593" s="3"/>
      <c r="N1593" s="3"/>
      <c r="O1593" s="3"/>
      <c r="P1593" s="3"/>
      <c r="Q1593" s="3"/>
      <c r="R1593" s="3"/>
      <c r="S1593" s="120"/>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
      <c r="B1594" s="3"/>
      <c r="C1594" s="3"/>
      <c r="D1594" s="3"/>
      <c r="E1594" s="3"/>
      <c r="F1594" s="3"/>
      <c r="G1594" s="3"/>
      <c r="H1594" s="3"/>
      <c r="I1594" s="3"/>
      <c r="J1594" s="3"/>
      <c r="K1594" s="3"/>
      <c r="L1594" s="3"/>
      <c r="M1594" s="3"/>
      <c r="N1594" s="3"/>
      <c r="O1594" s="3"/>
      <c r="P1594" s="3"/>
      <c r="Q1594" s="3"/>
      <c r="R1594" s="3"/>
      <c r="S1594" s="120"/>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
      <c r="B1595" s="3"/>
      <c r="C1595" s="3"/>
      <c r="D1595" s="3"/>
      <c r="E1595" s="3"/>
      <c r="F1595" s="3"/>
      <c r="G1595" s="3"/>
      <c r="H1595" s="3"/>
      <c r="I1595" s="3"/>
      <c r="J1595" s="3"/>
      <c r="K1595" s="3"/>
      <c r="L1595" s="3"/>
      <c r="M1595" s="3"/>
      <c r="N1595" s="3"/>
      <c r="O1595" s="3"/>
      <c r="P1595" s="3"/>
      <c r="Q1595" s="3"/>
      <c r="R1595" s="3"/>
      <c r="S1595" s="120"/>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
      <c r="B1596" s="3"/>
      <c r="C1596" s="3"/>
      <c r="D1596" s="3"/>
      <c r="E1596" s="3"/>
      <c r="F1596" s="3"/>
      <c r="G1596" s="3"/>
      <c r="H1596" s="3"/>
      <c r="I1596" s="3"/>
      <c r="J1596" s="3"/>
      <c r="K1596" s="3"/>
      <c r="L1596" s="3"/>
      <c r="M1596" s="3"/>
      <c r="N1596" s="3"/>
      <c r="O1596" s="3"/>
      <c r="P1596" s="3"/>
      <c r="Q1596" s="3"/>
      <c r="R1596" s="3"/>
      <c r="S1596" s="120"/>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
      <c r="B1597" s="3"/>
      <c r="C1597" s="3"/>
      <c r="D1597" s="3"/>
      <c r="E1597" s="3"/>
      <c r="F1597" s="3"/>
      <c r="G1597" s="3"/>
      <c r="H1597" s="3"/>
      <c r="I1597" s="3"/>
      <c r="J1597" s="3"/>
      <c r="K1597" s="3"/>
      <c r="L1597" s="3"/>
      <c r="M1597" s="3"/>
      <c r="N1597" s="3"/>
      <c r="O1597" s="3"/>
      <c r="P1597" s="3"/>
      <c r="Q1597" s="3"/>
      <c r="R1597" s="3"/>
      <c r="S1597" s="120"/>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
      <c r="B1598" s="3"/>
      <c r="C1598" s="3"/>
      <c r="D1598" s="3"/>
      <c r="E1598" s="3"/>
      <c r="F1598" s="3"/>
      <c r="G1598" s="3"/>
      <c r="H1598" s="3"/>
      <c r="I1598" s="3"/>
      <c r="J1598" s="3"/>
      <c r="K1598" s="3"/>
      <c r="L1598" s="3"/>
      <c r="M1598" s="3"/>
      <c r="N1598" s="3"/>
      <c r="O1598" s="3"/>
      <c r="P1598" s="3"/>
      <c r="Q1598" s="3"/>
      <c r="R1598" s="3"/>
      <c r="S1598" s="120"/>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
      <c r="B1599" s="3"/>
      <c r="C1599" s="3"/>
      <c r="D1599" s="3"/>
      <c r="E1599" s="3"/>
      <c r="F1599" s="3"/>
      <c r="G1599" s="3"/>
      <c r="H1599" s="3"/>
      <c r="I1599" s="3"/>
      <c r="J1599" s="3"/>
      <c r="K1599" s="3"/>
      <c r="L1599" s="3"/>
      <c r="M1599" s="3"/>
      <c r="N1599" s="3"/>
      <c r="O1599" s="3"/>
      <c r="P1599" s="3"/>
      <c r="Q1599" s="3"/>
      <c r="R1599" s="3"/>
      <c r="S1599" s="120"/>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
      <c r="B1600" s="3"/>
      <c r="C1600" s="3"/>
      <c r="D1600" s="3"/>
      <c r="E1600" s="3"/>
      <c r="F1600" s="3"/>
      <c r="G1600" s="3"/>
      <c r="H1600" s="3"/>
      <c r="I1600" s="3"/>
      <c r="J1600" s="3"/>
      <c r="K1600" s="3"/>
      <c r="L1600" s="3"/>
      <c r="M1600" s="3"/>
      <c r="N1600" s="3"/>
      <c r="O1600" s="3"/>
      <c r="P1600" s="3"/>
      <c r="Q1600" s="3"/>
      <c r="R1600" s="3"/>
      <c r="S1600" s="120"/>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
      <c r="B1601" s="3"/>
      <c r="C1601" s="3"/>
      <c r="D1601" s="3"/>
      <c r="E1601" s="3"/>
      <c r="F1601" s="3"/>
      <c r="G1601" s="3"/>
      <c r="H1601" s="3"/>
      <c r="I1601" s="3"/>
      <c r="J1601" s="3"/>
      <c r="K1601" s="3"/>
      <c r="L1601" s="3"/>
      <c r="M1601" s="3"/>
      <c r="N1601" s="3"/>
      <c r="O1601" s="3"/>
      <c r="P1601" s="3"/>
      <c r="Q1601" s="3"/>
      <c r="R1601" s="3"/>
      <c r="S1601" s="120"/>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
      <c r="B1602" s="3"/>
      <c r="C1602" s="3"/>
      <c r="D1602" s="3"/>
      <c r="E1602" s="3"/>
      <c r="F1602" s="3"/>
      <c r="G1602" s="3"/>
      <c r="H1602" s="3"/>
      <c r="I1602" s="3"/>
      <c r="J1602" s="3"/>
      <c r="K1602" s="3"/>
      <c r="L1602" s="3"/>
      <c r="M1602" s="3"/>
      <c r="N1602" s="3"/>
      <c r="O1602" s="3"/>
      <c r="P1602" s="3"/>
      <c r="Q1602" s="3"/>
      <c r="R1602" s="3"/>
      <c r="S1602" s="120"/>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
      <c r="B1603" s="3"/>
      <c r="C1603" s="3"/>
      <c r="D1603" s="3"/>
      <c r="E1603" s="3"/>
      <c r="F1603" s="3"/>
      <c r="G1603" s="3"/>
      <c r="H1603" s="3"/>
      <c r="I1603" s="3"/>
      <c r="J1603" s="3"/>
      <c r="K1603" s="3"/>
      <c r="L1603" s="3"/>
      <c r="M1603" s="3"/>
      <c r="N1603" s="3"/>
      <c r="O1603" s="3"/>
      <c r="P1603" s="3"/>
      <c r="Q1603" s="3"/>
      <c r="R1603" s="3"/>
      <c r="S1603" s="120"/>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
      <c r="B1604" s="3"/>
      <c r="C1604" s="3"/>
      <c r="D1604" s="3"/>
      <c r="E1604" s="3"/>
      <c r="F1604" s="3"/>
      <c r="G1604" s="3"/>
      <c r="H1604" s="3"/>
      <c r="I1604" s="3"/>
      <c r="J1604" s="3"/>
      <c r="K1604" s="3"/>
      <c r="L1604" s="3"/>
      <c r="M1604" s="3"/>
      <c r="N1604" s="3"/>
      <c r="O1604" s="3"/>
      <c r="P1604" s="3"/>
      <c r="Q1604" s="3"/>
      <c r="R1604" s="3"/>
      <c r="S1604" s="120"/>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
      <c r="B1605" s="3"/>
      <c r="C1605" s="3"/>
      <c r="D1605" s="3"/>
      <c r="E1605" s="3"/>
      <c r="F1605" s="3"/>
      <c r="G1605" s="3"/>
      <c r="H1605" s="3"/>
      <c r="I1605" s="3"/>
      <c r="J1605" s="3"/>
      <c r="K1605" s="3"/>
      <c r="L1605" s="3"/>
      <c r="M1605" s="3"/>
      <c r="N1605" s="3"/>
      <c r="O1605" s="3"/>
      <c r="P1605" s="3"/>
      <c r="Q1605" s="3"/>
      <c r="R1605" s="3"/>
      <c r="S1605" s="120"/>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
      <c r="B1606" s="3"/>
      <c r="C1606" s="3"/>
      <c r="D1606" s="3"/>
      <c r="E1606" s="3"/>
      <c r="F1606" s="3"/>
      <c r="G1606" s="3"/>
      <c r="H1606" s="3"/>
      <c r="I1606" s="3"/>
      <c r="J1606" s="3"/>
      <c r="K1606" s="3"/>
      <c r="L1606" s="3"/>
      <c r="M1606" s="3"/>
      <c r="N1606" s="3"/>
      <c r="O1606" s="3"/>
      <c r="P1606" s="3"/>
      <c r="Q1606" s="3"/>
      <c r="R1606" s="3"/>
      <c r="S1606" s="120"/>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
      <c r="B1607" s="3"/>
      <c r="C1607" s="3"/>
      <c r="D1607" s="3"/>
      <c r="E1607" s="3"/>
      <c r="F1607" s="3"/>
      <c r="G1607" s="3"/>
      <c r="H1607" s="3"/>
      <c r="I1607" s="3"/>
      <c r="J1607" s="3"/>
      <c r="K1607" s="3"/>
      <c r="L1607" s="3"/>
      <c r="M1607" s="3"/>
      <c r="N1607" s="3"/>
      <c r="O1607" s="3"/>
      <c r="P1607" s="3"/>
      <c r="Q1607" s="3"/>
      <c r="R1607" s="3"/>
      <c r="S1607" s="120"/>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
      <c r="B1608" s="3"/>
      <c r="C1608" s="3"/>
      <c r="D1608" s="3"/>
      <c r="E1608" s="3"/>
      <c r="F1608" s="3"/>
      <c r="G1608" s="3"/>
      <c r="H1608" s="3"/>
      <c r="I1608" s="3"/>
      <c r="J1608" s="3"/>
      <c r="K1608" s="3"/>
      <c r="L1608" s="3"/>
      <c r="M1608" s="3"/>
      <c r="N1608" s="3"/>
      <c r="O1608" s="3"/>
      <c r="P1608" s="3"/>
      <c r="Q1608" s="3"/>
      <c r="R1608" s="3"/>
      <c r="S1608" s="120"/>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
      <c r="B1609" s="3"/>
      <c r="C1609" s="3"/>
      <c r="D1609" s="3"/>
      <c r="E1609" s="3"/>
      <c r="F1609" s="3"/>
      <c r="G1609" s="3"/>
      <c r="H1609" s="3"/>
      <c r="I1609" s="3"/>
      <c r="J1609" s="3"/>
      <c r="K1609" s="3"/>
      <c r="L1609" s="3"/>
      <c r="M1609" s="3"/>
      <c r="N1609" s="3"/>
      <c r="O1609" s="3"/>
      <c r="P1609" s="3"/>
      <c r="Q1609" s="3"/>
      <c r="R1609" s="3"/>
      <c r="S1609" s="120"/>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
      <c r="B1610" s="3"/>
      <c r="C1610" s="3"/>
      <c r="D1610" s="3"/>
      <c r="E1610" s="3"/>
      <c r="F1610" s="3"/>
      <c r="G1610" s="3"/>
      <c r="H1610" s="3"/>
      <c r="I1610" s="3"/>
      <c r="J1610" s="3"/>
      <c r="K1610" s="3"/>
      <c r="L1610" s="3"/>
      <c r="M1610" s="3"/>
      <c r="N1610" s="3"/>
      <c r="O1610" s="3"/>
      <c r="P1610" s="3"/>
      <c r="Q1610" s="3"/>
      <c r="R1610" s="3"/>
      <c r="S1610" s="120"/>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
      <c r="B1611" s="3"/>
      <c r="C1611" s="3"/>
      <c r="D1611" s="3"/>
      <c r="E1611" s="3"/>
      <c r="F1611" s="3"/>
      <c r="G1611" s="3"/>
      <c r="H1611" s="3"/>
      <c r="I1611" s="3"/>
      <c r="J1611" s="3"/>
      <c r="K1611" s="3"/>
      <c r="L1611" s="3"/>
      <c r="M1611" s="3"/>
      <c r="N1611" s="3"/>
      <c r="O1611" s="3"/>
      <c r="P1611" s="3"/>
      <c r="Q1611" s="3"/>
      <c r="R1611" s="3"/>
      <c r="S1611" s="120"/>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
      <c r="B1612" s="3"/>
      <c r="C1612" s="3"/>
      <c r="D1612" s="3"/>
      <c r="E1612" s="3"/>
      <c r="F1612" s="3"/>
      <c r="G1612" s="3"/>
      <c r="H1612" s="3"/>
      <c r="I1612" s="3"/>
      <c r="J1612" s="3"/>
      <c r="K1612" s="3"/>
      <c r="L1612" s="3"/>
      <c r="M1612" s="3"/>
      <c r="N1612" s="3"/>
      <c r="O1612" s="3"/>
      <c r="P1612" s="3"/>
      <c r="Q1612" s="3"/>
      <c r="R1612" s="3"/>
      <c r="S1612" s="120"/>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
      <c r="B1613" s="3"/>
      <c r="C1613" s="3"/>
      <c r="D1613" s="3"/>
      <c r="E1613" s="3"/>
      <c r="F1613" s="3"/>
      <c r="G1613" s="3"/>
      <c r="H1613" s="3"/>
      <c r="I1613" s="3"/>
      <c r="J1613" s="3"/>
      <c r="K1613" s="3"/>
      <c r="L1613" s="3"/>
      <c r="M1613" s="3"/>
      <c r="N1613" s="3"/>
      <c r="O1613" s="3"/>
      <c r="P1613" s="3"/>
      <c r="Q1613" s="3"/>
      <c r="R1613" s="3"/>
      <c r="S1613" s="120"/>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
      <c r="B1614" s="3"/>
      <c r="C1614" s="3"/>
      <c r="D1614" s="3"/>
      <c r="E1614" s="3"/>
      <c r="F1614" s="3"/>
      <c r="G1614" s="3"/>
      <c r="H1614" s="3"/>
      <c r="I1614" s="3"/>
      <c r="J1614" s="3"/>
      <c r="K1614" s="3"/>
      <c r="L1614" s="3"/>
      <c r="M1614" s="3"/>
      <c r="N1614" s="3"/>
      <c r="O1614" s="3"/>
      <c r="P1614" s="3"/>
      <c r="Q1614" s="3"/>
      <c r="R1614" s="3"/>
      <c r="S1614" s="120"/>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
      <c r="B1615" s="3"/>
      <c r="C1615" s="3"/>
      <c r="D1615" s="3"/>
      <c r="E1615" s="3"/>
      <c r="F1615" s="3"/>
      <c r="G1615" s="3"/>
      <c r="H1615" s="3"/>
      <c r="I1615" s="3"/>
      <c r="J1615" s="3"/>
      <c r="K1615" s="3"/>
      <c r="L1615" s="3"/>
      <c r="M1615" s="3"/>
      <c r="N1615" s="3"/>
      <c r="O1615" s="3"/>
      <c r="P1615" s="3"/>
      <c r="Q1615" s="3"/>
      <c r="R1615" s="3"/>
      <c r="S1615" s="120"/>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
      <c r="B1616" s="3"/>
      <c r="C1616" s="3"/>
      <c r="D1616" s="3"/>
      <c r="E1616" s="3"/>
      <c r="F1616" s="3"/>
      <c r="G1616" s="3"/>
      <c r="H1616" s="3"/>
      <c r="I1616" s="3"/>
      <c r="J1616" s="3"/>
      <c r="K1616" s="3"/>
      <c r="L1616" s="3"/>
      <c r="M1616" s="3"/>
      <c r="N1616" s="3"/>
      <c r="O1616" s="3"/>
      <c r="P1616" s="3"/>
      <c r="Q1616" s="3"/>
      <c r="R1616" s="3"/>
      <c r="S1616" s="120"/>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
      <c r="B1617" s="3"/>
      <c r="C1617" s="3"/>
      <c r="D1617" s="3"/>
      <c r="E1617" s="3"/>
      <c r="F1617" s="3"/>
      <c r="G1617" s="3"/>
      <c r="H1617" s="3"/>
      <c r="I1617" s="3"/>
      <c r="J1617" s="3"/>
      <c r="K1617" s="3"/>
      <c r="L1617" s="3"/>
      <c r="M1617" s="3"/>
      <c r="N1617" s="3"/>
      <c r="O1617" s="3"/>
      <c r="P1617" s="3"/>
      <c r="Q1617" s="3"/>
      <c r="R1617" s="3"/>
      <c r="S1617" s="120"/>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
      <c r="B1618" s="3"/>
      <c r="C1618" s="3"/>
      <c r="D1618" s="3"/>
      <c r="E1618" s="3"/>
      <c r="F1618" s="3"/>
      <c r="G1618" s="3"/>
      <c r="H1618" s="3"/>
      <c r="I1618" s="3"/>
      <c r="J1618" s="3"/>
      <c r="K1618" s="3"/>
      <c r="L1618" s="3"/>
      <c r="M1618" s="3"/>
      <c r="N1618" s="3"/>
      <c r="O1618" s="3"/>
      <c r="P1618" s="3"/>
      <c r="Q1618" s="3"/>
      <c r="R1618" s="3"/>
      <c r="S1618" s="120"/>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
      <c r="B1619" s="3"/>
      <c r="C1619" s="3"/>
      <c r="D1619" s="3"/>
      <c r="E1619" s="3"/>
      <c r="F1619" s="3"/>
      <c r="G1619" s="3"/>
      <c r="H1619" s="3"/>
      <c r="I1619" s="3"/>
      <c r="J1619" s="3"/>
      <c r="K1619" s="3"/>
      <c r="L1619" s="3"/>
      <c r="M1619" s="3"/>
      <c r="N1619" s="3"/>
      <c r="O1619" s="3"/>
      <c r="P1619" s="3"/>
      <c r="Q1619" s="3"/>
      <c r="R1619" s="3"/>
      <c r="S1619" s="120"/>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
      <c r="B1620" s="3"/>
      <c r="C1620" s="3"/>
      <c r="D1620" s="3"/>
      <c r="E1620" s="3"/>
      <c r="F1620" s="3"/>
      <c r="G1620" s="3"/>
      <c r="H1620" s="3"/>
      <c r="I1620" s="3"/>
      <c r="J1620" s="3"/>
      <c r="K1620" s="3"/>
      <c r="L1620" s="3"/>
      <c r="M1620" s="3"/>
      <c r="N1620" s="3"/>
      <c r="O1620" s="3"/>
      <c r="P1620" s="3"/>
      <c r="Q1620" s="3"/>
      <c r="R1620" s="3"/>
      <c r="S1620" s="120"/>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
      <c r="B1621" s="3"/>
      <c r="C1621" s="3"/>
      <c r="D1621" s="3"/>
      <c r="E1621" s="3"/>
      <c r="F1621" s="3"/>
      <c r="G1621" s="3"/>
      <c r="H1621" s="3"/>
      <c r="I1621" s="3"/>
      <c r="J1621" s="3"/>
      <c r="K1621" s="3"/>
      <c r="L1621" s="3"/>
      <c r="M1621" s="3"/>
      <c r="N1621" s="3"/>
      <c r="O1621" s="3"/>
      <c r="P1621" s="3"/>
      <c r="Q1621" s="3"/>
      <c r="R1621" s="3"/>
      <c r="S1621" s="120"/>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
      <c r="B1622" s="3"/>
      <c r="C1622" s="3"/>
      <c r="D1622" s="3"/>
      <c r="E1622" s="3"/>
      <c r="F1622" s="3"/>
      <c r="G1622" s="3"/>
      <c r="H1622" s="3"/>
      <c r="I1622" s="3"/>
      <c r="J1622" s="3"/>
      <c r="K1622" s="3"/>
      <c r="L1622" s="3"/>
      <c r="M1622" s="3"/>
      <c r="N1622" s="3"/>
      <c r="O1622" s="3"/>
      <c r="P1622" s="3"/>
      <c r="Q1622" s="3"/>
      <c r="R1622" s="3"/>
      <c r="S1622" s="120"/>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
      <c r="B1623" s="3"/>
      <c r="C1623" s="3"/>
      <c r="D1623" s="3"/>
      <c r="E1623" s="3"/>
      <c r="F1623" s="3"/>
      <c r="G1623" s="3"/>
      <c r="H1623" s="3"/>
      <c r="I1623" s="3"/>
      <c r="J1623" s="3"/>
      <c r="K1623" s="3"/>
      <c r="L1623" s="3"/>
      <c r="M1623" s="3"/>
      <c r="N1623" s="3"/>
      <c r="O1623" s="3"/>
      <c r="P1623" s="3"/>
      <c r="Q1623" s="3"/>
      <c r="R1623" s="3"/>
      <c r="S1623" s="120"/>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
      <c r="B1624" s="3"/>
      <c r="C1624" s="3"/>
      <c r="D1624" s="3"/>
      <c r="E1624" s="3"/>
      <c r="F1624" s="3"/>
      <c r="G1624" s="3"/>
      <c r="H1624" s="3"/>
      <c r="I1624" s="3"/>
      <c r="J1624" s="3"/>
      <c r="K1624" s="3"/>
      <c r="L1624" s="3"/>
      <c r="M1624" s="3"/>
      <c r="N1624" s="3"/>
      <c r="O1624" s="3"/>
      <c r="P1624" s="3"/>
      <c r="Q1624" s="3"/>
      <c r="R1624" s="3"/>
      <c r="S1624" s="120"/>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
      <c r="B1625" s="3"/>
      <c r="C1625" s="3"/>
      <c r="D1625" s="3"/>
      <c r="E1625" s="3"/>
      <c r="F1625" s="3"/>
      <c r="G1625" s="3"/>
      <c r="H1625" s="3"/>
      <c r="I1625" s="3"/>
      <c r="J1625" s="3"/>
      <c r="K1625" s="3"/>
      <c r="L1625" s="3"/>
      <c r="M1625" s="3"/>
      <c r="N1625" s="3"/>
      <c r="O1625" s="3"/>
      <c r="P1625" s="3"/>
      <c r="Q1625" s="3"/>
      <c r="R1625" s="3"/>
      <c r="S1625" s="120"/>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
      <c r="B1626" s="3"/>
      <c r="C1626" s="3"/>
      <c r="D1626" s="3"/>
      <c r="E1626" s="3"/>
      <c r="F1626" s="3"/>
      <c r="G1626" s="3"/>
      <c r="H1626" s="3"/>
      <c r="I1626" s="3"/>
      <c r="J1626" s="3"/>
      <c r="K1626" s="3"/>
      <c r="L1626" s="3"/>
      <c r="M1626" s="3"/>
      <c r="N1626" s="3"/>
      <c r="O1626" s="3"/>
      <c r="P1626" s="3"/>
      <c r="Q1626" s="3"/>
      <c r="R1626" s="3"/>
      <c r="S1626" s="120"/>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
      <c r="B1627" s="3"/>
      <c r="C1627" s="3"/>
      <c r="D1627" s="3"/>
      <c r="E1627" s="3"/>
      <c r="F1627" s="3"/>
      <c r="G1627" s="3"/>
      <c r="H1627" s="3"/>
      <c r="I1627" s="3"/>
      <c r="J1627" s="3"/>
      <c r="K1627" s="3"/>
      <c r="L1627" s="3"/>
      <c r="M1627" s="3"/>
      <c r="N1627" s="3"/>
      <c r="O1627" s="3"/>
      <c r="P1627" s="3"/>
      <c r="Q1627" s="3"/>
      <c r="R1627" s="3"/>
      <c r="S1627" s="120"/>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
      <c r="B1628" s="3"/>
      <c r="C1628" s="3"/>
      <c r="D1628" s="3"/>
      <c r="E1628" s="3"/>
      <c r="F1628" s="3"/>
      <c r="G1628" s="3"/>
      <c r="H1628" s="3"/>
      <c r="I1628" s="3"/>
      <c r="J1628" s="3"/>
      <c r="K1628" s="3"/>
      <c r="L1628" s="3"/>
      <c r="M1628" s="3"/>
      <c r="N1628" s="3"/>
      <c r="O1628" s="3"/>
      <c r="P1628" s="3"/>
      <c r="Q1628" s="3"/>
      <c r="R1628" s="3"/>
      <c r="S1628" s="120"/>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
      <c r="B1629" s="3"/>
      <c r="C1629" s="3"/>
      <c r="D1629" s="3"/>
      <c r="E1629" s="3"/>
      <c r="F1629" s="3"/>
      <c r="G1629" s="3"/>
      <c r="H1629" s="3"/>
      <c r="I1629" s="3"/>
      <c r="J1629" s="3"/>
      <c r="K1629" s="3"/>
      <c r="L1629" s="3"/>
      <c r="M1629" s="3"/>
      <c r="N1629" s="3"/>
      <c r="O1629" s="3"/>
      <c r="P1629" s="3"/>
      <c r="Q1629" s="3"/>
      <c r="R1629" s="3"/>
      <c r="S1629" s="120"/>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
      <c r="B1630" s="3"/>
      <c r="C1630" s="3"/>
      <c r="D1630" s="3"/>
      <c r="E1630" s="3"/>
      <c r="F1630" s="3"/>
      <c r="G1630" s="3"/>
      <c r="H1630" s="3"/>
      <c r="I1630" s="3"/>
      <c r="J1630" s="3"/>
      <c r="K1630" s="3"/>
      <c r="L1630" s="3"/>
      <c r="M1630" s="3"/>
      <c r="N1630" s="3"/>
      <c r="O1630" s="3"/>
      <c r="P1630" s="3"/>
      <c r="Q1630" s="3"/>
      <c r="R1630" s="3"/>
      <c r="S1630" s="120"/>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
      <c r="B1631" s="3"/>
      <c r="C1631" s="3"/>
      <c r="D1631" s="3"/>
      <c r="E1631" s="3"/>
      <c r="F1631" s="3"/>
      <c r="G1631" s="3"/>
      <c r="H1631" s="3"/>
      <c r="I1631" s="3"/>
      <c r="J1631" s="3"/>
      <c r="K1631" s="3"/>
      <c r="L1631" s="3"/>
      <c r="M1631" s="3"/>
      <c r="N1631" s="3"/>
      <c r="O1631" s="3"/>
      <c r="P1631" s="3"/>
      <c r="Q1631" s="3"/>
      <c r="R1631" s="3"/>
      <c r="S1631" s="120"/>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
      <c r="B1632" s="3"/>
      <c r="C1632" s="3"/>
      <c r="D1632" s="3"/>
      <c r="E1632" s="3"/>
      <c r="F1632" s="3"/>
      <c r="G1632" s="3"/>
      <c r="H1632" s="3"/>
      <c r="I1632" s="3"/>
      <c r="J1632" s="3"/>
      <c r="K1632" s="3"/>
      <c r="L1632" s="3"/>
      <c r="M1632" s="3"/>
      <c r="N1632" s="3"/>
      <c r="O1632" s="3"/>
      <c r="P1632" s="3"/>
      <c r="Q1632" s="3"/>
      <c r="R1632" s="3"/>
      <c r="S1632" s="120"/>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
      <c r="B1633" s="3"/>
      <c r="C1633" s="3"/>
      <c r="D1633" s="3"/>
      <c r="E1633" s="3"/>
      <c r="F1633" s="3"/>
      <c r="G1633" s="3"/>
      <c r="H1633" s="3"/>
      <c r="I1633" s="3"/>
      <c r="J1633" s="3"/>
      <c r="K1633" s="3"/>
      <c r="L1633" s="3"/>
      <c r="M1633" s="3"/>
      <c r="N1633" s="3"/>
      <c r="O1633" s="3"/>
      <c r="P1633" s="3"/>
      <c r="Q1633" s="3"/>
      <c r="R1633" s="3"/>
      <c r="S1633" s="120"/>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
      <c r="B1634" s="3"/>
      <c r="C1634" s="3"/>
      <c r="D1634" s="3"/>
      <c r="E1634" s="3"/>
      <c r="F1634" s="3"/>
      <c r="G1634" s="3"/>
      <c r="H1634" s="3"/>
      <c r="I1634" s="3"/>
      <c r="J1634" s="3"/>
      <c r="K1634" s="3"/>
      <c r="L1634" s="3"/>
      <c r="M1634" s="3"/>
      <c r="N1634" s="3"/>
      <c r="O1634" s="3"/>
      <c r="P1634" s="3"/>
      <c r="Q1634" s="3"/>
      <c r="R1634" s="3"/>
      <c r="S1634" s="120"/>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
      <c r="B1635" s="3"/>
      <c r="C1635" s="3"/>
      <c r="D1635" s="3"/>
      <c r="E1635" s="3"/>
      <c r="F1635" s="3"/>
      <c r="G1635" s="3"/>
      <c r="H1635" s="3"/>
      <c r="I1635" s="3"/>
      <c r="J1635" s="3"/>
      <c r="K1635" s="3"/>
      <c r="L1635" s="3"/>
      <c r="M1635" s="3"/>
      <c r="N1635" s="3"/>
      <c r="O1635" s="3"/>
      <c r="P1635" s="3"/>
      <c r="Q1635" s="3"/>
      <c r="R1635" s="3"/>
      <c r="S1635" s="120"/>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
      <c r="B1636" s="3"/>
      <c r="C1636" s="3"/>
      <c r="D1636" s="3"/>
      <c r="E1636" s="3"/>
      <c r="F1636" s="3"/>
      <c r="G1636" s="3"/>
      <c r="H1636" s="3"/>
      <c r="I1636" s="3"/>
      <c r="J1636" s="3"/>
      <c r="K1636" s="3"/>
      <c r="L1636" s="3"/>
      <c r="M1636" s="3"/>
      <c r="N1636" s="3"/>
      <c r="O1636" s="3"/>
      <c r="P1636" s="3"/>
      <c r="Q1636" s="3"/>
      <c r="R1636" s="3"/>
      <c r="S1636" s="120"/>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
      <c r="B1637" s="3"/>
      <c r="C1637" s="3"/>
      <c r="D1637" s="3"/>
      <c r="E1637" s="3"/>
      <c r="F1637" s="3"/>
      <c r="G1637" s="3"/>
      <c r="H1637" s="3"/>
      <c r="I1637" s="3"/>
      <c r="J1637" s="3"/>
      <c r="K1637" s="3"/>
      <c r="L1637" s="3"/>
      <c r="M1637" s="3"/>
      <c r="N1637" s="3"/>
      <c r="O1637" s="3"/>
      <c r="P1637" s="3"/>
      <c r="Q1637" s="3"/>
      <c r="R1637" s="3"/>
      <c r="S1637" s="120"/>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
      <c r="B1638" s="3"/>
      <c r="C1638" s="3"/>
      <c r="D1638" s="3"/>
      <c r="E1638" s="3"/>
      <c r="F1638" s="3"/>
      <c r="G1638" s="3"/>
      <c r="H1638" s="3"/>
      <c r="I1638" s="3"/>
      <c r="J1638" s="3"/>
      <c r="K1638" s="3"/>
      <c r="L1638" s="3"/>
      <c r="M1638" s="3"/>
      <c r="N1638" s="3"/>
      <c r="O1638" s="3"/>
      <c r="P1638" s="3"/>
      <c r="Q1638" s="3"/>
      <c r="R1638" s="3"/>
      <c r="S1638" s="120"/>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
      <c r="B1639" s="3"/>
      <c r="C1639" s="3"/>
      <c r="D1639" s="3"/>
      <c r="E1639" s="3"/>
      <c r="F1639" s="3"/>
      <c r="G1639" s="3"/>
      <c r="H1639" s="3"/>
      <c r="I1639" s="3"/>
      <c r="J1639" s="3"/>
      <c r="K1639" s="3"/>
      <c r="L1639" s="3"/>
      <c r="M1639" s="3"/>
      <c r="N1639" s="3"/>
      <c r="O1639" s="3"/>
      <c r="P1639" s="3"/>
      <c r="Q1639" s="3"/>
      <c r="R1639" s="3"/>
      <c r="S1639" s="120"/>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
      <c r="B1640" s="3"/>
      <c r="C1640" s="3"/>
      <c r="D1640" s="3"/>
      <c r="E1640" s="3"/>
      <c r="F1640" s="3"/>
      <c r="G1640" s="3"/>
      <c r="H1640" s="3"/>
      <c r="I1640" s="3"/>
      <c r="J1640" s="3"/>
      <c r="K1640" s="3"/>
      <c r="L1640" s="3"/>
      <c r="M1640" s="3"/>
      <c r="N1640" s="3"/>
      <c r="O1640" s="3"/>
      <c r="P1640" s="3"/>
      <c r="Q1640" s="3"/>
      <c r="R1640" s="3"/>
      <c r="S1640" s="120"/>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
      <c r="B1641" s="3"/>
      <c r="C1641" s="3"/>
      <c r="D1641" s="3"/>
      <c r="E1641" s="3"/>
      <c r="F1641" s="3"/>
      <c r="G1641" s="3"/>
      <c r="H1641" s="3"/>
      <c r="I1641" s="3"/>
      <c r="J1641" s="3"/>
      <c r="K1641" s="3"/>
      <c r="L1641" s="3"/>
      <c r="M1641" s="3"/>
      <c r="N1641" s="3"/>
      <c r="O1641" s="3"/>
      <c r="P1641" s="3"/>
      <c r="Q1641" s="3"/>
      <c r="R1641" s="3"/>
      <c r="S1641" s="120"/>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
      <c r="B1642" s="3"/>
      <c r="C1642" s="3"/>
      <c r="D1642" s="3"/>
      <c r="E1642" s="3"/>
      <c r="F1642" s="3"/>
      <c r="G1642" s="3"/>
      <c r="H1642" s="3"/>
      <c r="I1642" s="3"/>
      <c r="J1642" s="3"/>
      <c r="K1642" s="3"/>
      <c r="L1642" s="3"/>
      <c r="M1642" s="3"/>
      <c r="N1642" s="3"/>
      <c r="O1642" s="3"/>
      <c r="P1642" s="3"/>
      <c r="Q1642" s="3"/>
      <c r="R1642" s="3"/>
      <c r="S1642" s="120"/>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
      <c r="B1643" s="3"/>
      <c r="C1643" s="3"/>
      <c r="D1643" s="3"/>
      <c r="E1643" s="3"/>
      <c r="F1643" s="3"/>
      <c r="G1643" s="3"/>
      <c r="H1643" s="3"/>
      <c r="I1643" s="3"/>
      <c r="J1643" s="3"/>
      <c r="K1643" s="3"/>
      <c r="L1643" s="3"/>
      <c r="M1643" s="3"/>
      <c r="N1643" s="3"/>
      <c r="O1643" s="3"/>
      <c r="P1643" s="3"/>
      <c r="Q1643" s="3"/>
      <c r="R1643" s="3"/>
      <c r="S1643" s="120"/>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
      <c r="B1644" s="3"/>
      <c r="C1644" s="3"/>
      <c r="D1644" s="3"/>
      <c r="E1644" s="3"/>
      <c r="F1644" s="3"/>
      <c r="G1644" s="3"/>
      <c r="H1644" s="3"/>
      <c r="I1644" s="3"/>
      <c r="J1644" s="3"/>
      <c r="K1644" s="3"/>
      <c r="L1644" s="3"/>
      <c r="M1644" s="3"/>
      <c r="N1644" s="3"/>
      <c r="O1644" s="3"/>
      <c r="P1644" s="3"/>
      <c r="Q1644" s="3"/>
      <c r="R1644" s="3"/>
      <c r="S1644" s="120"/>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
      <c r="B1645" s="3"/>
      <c r="C1645" s="3"/>
      <c r="D1645" s="3"/>
      <c r="E1645" s="3"/>
      <c r="F1645" s="3"/>
      <c r="G1645" s="3"/>
      <c r="H1645" s="3"/>
      <c r="I1645" s="3"/>
      <c r="J1645" s="3"/>
      <c r="K1645" s="3"/>
      <c r="L1645" s="3"/>
      <c r="M1645" s="3"/>
      <c r="N1645" s="3"/>
      <c r="O1645" s="3"/>
      <c r="P1645" s="3"/>
      <c r="Q1645" s="3"/>
      <c r="R1645" s="3"/>
      <c r="S1645" s="120"/>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
      <c r="B1646" s="3"/>
      <c r="C1646" s="3"/>
      <c r="D1646" s="3"/>
      <c r="E1646" s="3"/>
      <c r="F1646" s="3"/>
      <c r="G1646" s="3"/>
      <c r="H1646" s="3"/>
      <c r="I1646" s="3"/>
      <c r="J1646" s="3"/>
      <c r="K1646" s="3"/>
      <c r="L1646" s="3"/>
      <c r="M1646" s="3"/>
      <c r="N1646" s="3"/>
      <c r="O1646" s="3"/>
      <c r="P1646" s="3"/>
      <c r="Q1646" s="3"/>
      <c r="R1646" s="3"/>
      <c r="S1646" s="120"/>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
      <c r="B1647" s="3"/>
      <c r="C1647" s="3"/>
      <c r="D1647" s="3"/>
      <c r="E1647" s="3"/>
      <c r="F1647" s="3"/>
      <c r="G1647" s="3"/>
      <c r="H1647" s="3"/>
      <c r="I1647" s="3"/>
      <c r="J1647" s="3"/>
      <c r="K1647" s="3"/>
      <c r="L1647" s="3"/>
      <c r="M1647" s="3"/>
      <c r="N1647" s="3"/>
      <c r="O1647" s="3"/>
      <c r="P1647" s="3"/>
      <c r="Q1647" s="3"/>
      <c r="R1647" s="3"/>
      <c r="S1647" s="120"/>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
      <c r="B1648" s="3"/>
      <c r="C1648" s="3"/>
      <c r="D1648" s="3"/>
      <c r="E1648" s="3"/>
      <c r="F1648" s="3"/>
      <c r="G1648" s="3"/>
      <c r="H1648" s="3"/>
      <c r="I1648" s="3"/>
      <c r="J1648" s="3"/>
      <c r="K1648" s="3"/>
      <c r="L1648" s="3"/>
      <c r="M1648" s="3"/>
      <c r="N1648" s="3"/>
      <c r="O1648" s="3"/>
      <c r="P1648" s="3"/>
      <c r="Q1648" s="3"/>
      <c r="R1648" s="3"/>
      <c r="S1648" s="120"/>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
      <c r="B1649" s="3"/>
      <c r="C1649" s="3"/>
      <c r="D1649" s="3"/>
      <c r="E1649" s="3"/>
      <c r="F1649" s="3"/>
      <c r="G1649" s="3"/>
      <c r="H1649" s="3"/>
      <c r="I1649" s="3"/>
      <c r="J1649" s="3"/>
      <c r="K1649" s="3"/>
      <c r="L1649" s="3"/>
      <c r="M1649" s="3"/>
      <c r="N1649" s="3"/>
      <c r="O1649" s="3"/>
      <c r="P1649" s="3"/>
      <c r="Q1649" s="3"/>
      <c r="R1649" s="3"/>
      <c r="S1649" s="120"/>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
      <c r="B1650" s="3"/>
      <c r="C1650" s="3"/>
      <c r="D1650" s="3"/>
      <c r="E1650" s="3"/>
      <c r="F1650" s="3"/>
      <c r="G1650" s="3"/>
      <c r="H1650" s="3"/>
      <c r="I1650" s="3"/>
      <c r="J1650" s="3"/>
      <c r="K1650" s="3"/>
      <c r="L1650" s="3"/>
      <c r="M1650" s="3"/>
      <c r="N1650" s="3"/>
      <c r="O1650" s="3"/>
      <c r="P1650" s="3"/>
      <c r="Q1650" s="3"/>
      <c r="R1650" s="3"/>
      <c r="S1650" s="120"/>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
      <c r="B1651" s="3"/>
      <c r="C1651" s="3"/>
      <c r="D1651" s="3"/>
      <c r="E1651" s="3"/>
      <c r="F1651" s="3"/>
      <c r="G1651" s="3"/>
      <c r="H1651" s="3"/>
      <c r="I1651" s="3"/>
      <c r="J1651" s="3"/>
      <c r="K1651" s="3"/>
      <c r="L1651" s="3"/>
      <c r="M1651" s="3"/>
      <c r="N1651" s="3"/>
      <c r="O1651" s="3"/>
      <c r="P1651" s="3"/>
      <c r="Q1651" s="3"/>
      <c r="R1651" s="3"/>
      <c r="S1651" s="120"/>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
      <c r="B1652" s="3"/>
      <c r="C1652" s="3"/>
      <c r="D1652" s="3"/>
      <c r="E1652" s="3"/>
      <c r="F1652" s="3"/>
      <c r="G1652" s="3"/>
      <c r="H1652" s="3"/>
      <c r="I1652" s="3"/>
      <c r="J1652" s="3"/>
      <c r="K1652" s="3"/>
      <c r="L1652" s="3"/>
      <c r="M1652" s="3"/>
      <c r="N1652" s="3"/>
      <c r="O1652" s="3"/>
      <c r="P1652" s="3"/>
      <c r="Q1652" s="3"/>
      <c r="R1652" s="3"/>
      <c r="S1652" s="120"/>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
      <c r="B1653" s="3"/>
      <c r="C1653" s="3"/>
      <c r="D1653" s="3"/>
      <c r="E1653" s="3"/>
      <c r="F1653" s="3"/>
      <c r="G1653" s="3"/>
      <c r="H1653" s="3"/>
      <c r="I1653" s="3"/>
      <c r="J1653" s="3"/>
      <c r="K1653" s="3"/>
      <c r="L1653" s="3"/>
      <c r="M1653" s="3"/>
      <c r="N1653" s="3"/>
      <c r="O1653" s="3"/>
      <c r="P1653" s="3"/>
      <c r="Q1653" s="3"/>
      <c r="R1653" s="3"/>
      <c r="S1653" s="120"/>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
      <c r="B1654" s="3"/>
      <c r="C1654" s="3"/>
      <c r="D1654" s="3"/>
      <c r="E1654" s="3"/>
      <c r="F1654" s="3"/>
      <c r="G1654" s="3"/>
      <c r="H1654" s="3"/>
      <c r="I1654" s="3"/>
      <c r="J1654" s="3"/>
      <c r="K1654" s="3"/>
      <c r="L1654" s="3"/>
      <c r="M1654" s="3"/>
      <c r="N1654" s="3"/>
      <c r="O1654" s="3"/>
      <c r="P1654" s="3"/>
      <c r="Q1654" s="3"/>
      <c r="R1654" s="3"/>
      <c r="S1654" s="120"/>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
      <c r="B1655" s="3"/>
      <c r="C1655" s="3"/>
      <c r="D1655" s="3"/>
      <c r="E1655" s="3"/>
      <c r="F1655" s="3"/>
      <c r="G1655" s="3"/>
      <c r="H1655" s="3"/>
      <c r="I1655" s="3"/>
      <c r="J1655" s="3"/>
      <c r="K1655" s="3"/>
      <c r="L1655" s="3"/>
      <c r="M1655" s="3"/>
      <c r="N1655" s="3"/>
      <c r="O1655" s="3"/>
      <c r="P1655" s="3"/>
      <c r="Q1655" s="3"/>
      <c r="R1655" s="3"/>
      <c r="S1655" s="120"/>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
      <c r="B1656" s="3"/>
      <c r="C1656" s="3"/>
      <c r="D1656" s="3"/>
      <c r="E1656" s="3"/>
      <c r="F1656" s="3"/>
      <c r="G1656" s="3"/>
      <c r="H1656" s="3"/>
      <c r="I1656" s="3"/>
      <c r="J1656" s="3"/>
      <c r="K1656" s="3"/>
      <c r="L1656" s="3"/>
      <c r="M1656" s="3"/>
      <c r="N1656" s="3"/>
      <c r="O1656" s="3"/>
      <c r="P1656" s="3"/>
      <c r="Q1656" s="3"/>
      <c r="R1656" s="3"/>
      <c r="S1656" s="120"/>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
      <c r="B1657" s="3"/>
      <c r="C1657" s="3"/>
      <c r="D1657" s="3"/>
      <c r="E1657" s="3"/>
      <c r="F1657" s="3"/>
      <c r="G1657" s="3"/>
      <c r="H1657" s="3"/>
      <c r="I1657" s="3"/>
      <c r="J1657" s="3"/>
      <c r="K1657" s="3"/>
      <c r="L1657" s="3"/>
      <c r="M1657" s="3"/>
      <c r="N1657" s="3"/>
      <c r="O1657" s="3"/>
      <c r="P1657" s="3"/>
      <c r="Q1657" s="3"/>
      <c r="R1657" s="3"/>
      <c r="S1657" s="120"/>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
      <c r="B1658" s="3"/>
      <c r="C1658" s="3"/>
      <c r="D1658" s="3"/>
      <c r="E1658" s="3"/>
      <c r="F1658" s="3"/>
      <c r="G1658" s="3"/>
      <c r="H1658" s="3"/>
      <c r="I1658" s="3"/>
      <c r="J1658" s="3"/>
      <c r="K1658" s="3"/>
      <c r="L1658" s="3"/>
      <c r="M1658" s="3"/>
      <c r="N1658" s="3"/>
      <c r="O1658" s="3"/>
      <c r="P1658" s="3"/>
      <c r="Q1658" s="3"/>
      <c r="R1658" s="3"/>
      <c r="S1658" s="120"/>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
      <c r="B1659" s="3"/>
      <c r="C1659" s="3"/>
      <c r="D1659" s="3"/>
      <c r="E1659" s="3"/>
      <c r="F1659" s="3"/>
      <c r="G1659" s="3"/>
      <c r="H1659" s="3"/>
      <c r="I1659" s="3"/>
      <c r="J1659" s="3"/>
      <c r="K1659" s="3"/>
      <c r="L1659" s="3"/>
      <c r="M1659" s="3"/>
      <c r="N1659" s="3"/>
      <c r="O1659" s="3"/>
      <c r="P1659" s="3"/>
      <c r="Q1659" s="3"/>
      <c r="R1659" s="3"/>
      <c r="S1659" s="120"/>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
      <c r="B1660" s="3"/>
      <c r="C1660" s="3"/>
      <c r="D1660" s="3"/>
      <c r="E1660" s="3"/>
      <c r="F1660" s="3"/>
      <c r="G1660" s="3"/>
      <c r="H1660" s="3"/>
      <c r="I1660" s="3"/>
      <c r="J1660" s="3"/>
      <c r="K1660" s="3"/>
      <c r="L1660" s="3"/>
      <c r="M1660" s="3"/>
      <c r="N1660" s="3"/>
      <c r="O1660" s="3"/>
      <c r="P1660" s="3"/>
      <c r="Q1660" s="3"/>
      <c r="R1660" s="3"/>
      <c r="S1660" s="120"/>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
      <c r="B1661" s="3"/>
      <c r="C1661" s="3"/>
      <c r="D1661" s="3"/>
      <c r="E1661" s="3"/>
      <c r="F1661" s="3"/>
      <c r="G1661" s="3"/>
      <c r="H1661" s="3"/>
      <c r="I1661" s="3"/>
      <c r="J1661" s="3"/>
      <c r="K1661" s="3"/>
      <c r="L1661" s="3"/>
      <c r="M1661" s="3"/>
      <c r="N1661" s="3"/>
      <c r="O1661" s="3"/>
      <c r="P1661" s="3"/>
      <c r="Q1661" s="3"/>
      <c r="R1661" s="3"/>
      <c r="S1661" s="120"/>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
      <c r="B1662" s="3"/>
      <c r="C1662" s="3"/>
      <c r="D1662" s="3"/>
      <c r="E1662" s="3"/>
      <c r="F1662" s="3"/>
      <c r="G1662" s="3"/>
      <c r="H1662" s="3"/>
      <c r="I1662" s="3"/>
      <c r="J1662" s="3"/>
      <c r="K1662" s="3"/>
      <c r="L1662" s="3"/>
      <c r="M1662" s="3"/>
      <c r="N1662" s="3"/>
      <c r="O1662" s="3"/>
      <c r="P1662" s="3"/>
      <c r="Q1662" s="3"/>
      <c r="R1662" s="3"/>
      <c r="S1662" s="120"/>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
      <c r="B1663" s="3"/>
      <c r="C1663" s="3"/>
      <c r="D1663" s="3"/>
      <c r="E1663" s="3"/>
      <c r="F1663" s="3"/>
      <c r="G1663" s="3"/>
      <c r="H1663" s="3"/>
      <c r="I1663" s="3"/>
      <c r="J1663" s="3"/>
      <c r="K1663" s="3"/>
      <c r="L1663" s="3"/>
      <c r="M1663" s="3"/>
      <c r="N1663" s="3"/>
      <c r="O1663" s="3"/>
      <c r="P1663" s="3"/>
      <c r="Q1663" s="3"/>
      <c r="R1663" s="3"/>
      <c r="S1663" s="120"/>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
      <c r="B1664" s="3"/>
      <c r="C1664" s="3"/>
      <c r="D1664" s="3"/>
      <c r="E1664" s="3"/>
      <c r="F1664" s="3"/>
      <c r="G1664" s="3"/>
      <c r="H1664" s="3"/>
      <c r="I1664" s="3"/>
      <c r="J1664" s="3"/>
      <c r="K1664" s="3"/>
      <c r="L1664" s="3"/>
      <c r="M1664" s="3"/>
      <c r="N1664" s="3"/>
      <c r="O1664" s="3"/>
      <c r="P1664" s="3"/>
      <c r="Q1664" s="3"/>
      <c r="R1664" s="3"/>
      <c r="S1664" s="120"/>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
      <c r="B1665" s="3"/>
      <c r="C1665" s="3"/>
      <c r="D1665" s="3"/>
      <c r="E1665" s="3"/>
      <c r="F1665" s="3"/>
      <c r="G1665" s="3"/>
      <c r="H1665" s="3"/>
      <c r="I1665" s="3"/>
      <c r="J1665" s="3"/>
      <c r="K1665" s="3"/>
      <c r="L1665" s="3"/>
      <c r="M1665" s="3"/>
      <c r="N1665" s="3"/>
      <c r="O1665" s="3"/>
      <c r="P1665" s="3"/>
      <c r="Q1665" s="3"/>
      <c r="R1665" s="3"/>
      <c r="S1665" s="120"/>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
      <c r="B1666" s="3"/>
      <c r="C1666" s="3"/>
      <c r="D1666" s="3"/>
      <c r="E1666" s="3"/>
      <c r="F1666" s="3"/>
      <c r="G1666" s="3"/>
      <c r="H1666" s="3"/>
      <c r="I1666" s="3"/>
      <c r="J1666" s="3"/>
      <c r="K1666" s="3"/>
      <c r="L1666" s="3"/>
      <c r="M1666" s="3"/>
      <c r="N1666" s="3"/>
      <c r="O1666" s="3"/>
      <c r="P1666" s="3"/>
      <c r="Q1666" s="3"/>
      <c r="R1666" s="3"/>
      <c r="S1666" s="120"/>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
      <c r="B1667" s="3"/>
      <c r="C1667" s="3"/>
      <c r="D1667" s="3"/>
      <c r="E1667" s="3"/>
      <c r="F1667" s="3"/>
      <c r="G1667" s="3"/>
      <c r="H1667" s="3"/>
      <c r="I1667" s="3"/>
      <c r="J1667" s="3"/>
      <c r="K1667" s="3"/>
      <c r="L1667" s="3"/>
      <c r="M1667" s="3"/>
      <c r="N1667" s="3"/>
      <c r="O1667" s="3"/>
      <c r="P1667" s="3"/>
      <c r="Q1667" s="3"/>
      <c r="R1667" s="3"/>
      <c r="S1667" s="120"/>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
      <c r="B1668" s="3"/>
      <c r="C1668" s="3"/>
      <c r="D1668" s="3"/>
      <c r="E1668" s="3"/>
      <c r="F1668" s="3"/>
      <c r="G1668" s="3"/>
      <c r="H1668" s="3"/>
      <c r="I1668" s="3"/>
      <c r="J1668" s="3"/>
      <c r="K1668" s="3"/>
      <c r="L1668" s="3"/>
      <c r="M1668" s="3"/>
      <c r="N1668" s="3"/>
      <c r="O1668" s="3"/>
      <c r="P1668" s="3"/>
      <c r="Q1668" s="3"/>
      <c r="R1668" s="3"/>
      <c r="S1668" s="120"/>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
      <c r="B1669" s="3"/>
      <c r="C1669" s="3"/>
      <c r="D1669" s="3"/>
      <c r="E1669" s="3"/>
      <c r="F1669" s="3"/>
      <c r="G1669" s="3"/>
      <c r="H1669" s="3"/>
      <c r="I1669" s="3"/>
      <c r="J1669" s="3"/>
      <c r="K1669" s="3"/>
      <c r="L1669" s="3"/>
      <c r="M1669" s="3"/>
      <c r="N1669" s="3"/>
      <c r="O1669" s="3"/>
      <c r="P1669" s="3"/>
      <c r="Q1669" s="3"/>
      <c r="R1669" s="3"/>
      <c r="S1669" s="120"/>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
      <c r="B1670" s="3"/>
      <c r="C1670" s="3"/>
      <c r="D1670" s="3"/>
      <c r="E1670" s="3"/>
      <c r="F1670" s="3"/>
      <c r="G1670" s="3"/>
      <c r="H1670" s="3"/>
      <c r="I1670" s="3"/>
      <c r="J1670" s="3"/>
      <c r="K1670" s="3"/>
      <c r="L1670" s="3"/>
      <c r="M1670" s="3"/>
      <c r="N1670" s="3"/>
      <c r="O1670" s="3"/>
      <c r="P1670" s="3"/>
      <c r="Q1670" s="3"/>
      <c r="R1670" s="3"/>
      <c r="S1670" s="120"/>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
      <c r="B1671" s="3"/>
      <c r="C1671" s="3"/>
      <c r="D1671" s="3"/>
      <c r="E1671" s="3"/>
      <c r="F1671" s="3"/>
      <c r="G1671" s="3"/>
      <c r="H1671" s="3"/>
      <c r="I1671" s="3"/>
      <c r="J1671" s="3"/>
      <c r="K1671" s="3"/>
      <c r="L1671" s="3"/>
      <c r="M1671" s="3"/>
      <c r="N1671" s="3"/>
      <c r="O1671" s="3"/>
      <c r="P1671" s="3"/>
      <c r="Q1671" s="3"/>
      <c r="R1671" s="3"/>
      <c r="S1671" s="120"/>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
      <c r="B1672" s="3"/>
      <c r="C1672" s="3"/>
      <c r="D1672" s="3"/>
      <c r="E1672" s="3"/>
      <c r="F1672" s="3"/>
      <c r="G1672" s="3"/>
      <c r="H1672" s="3"/>
      <c r="I1672" s="3"/>
      <c r="J1672" s="3"/>
      <c r="K1672" s="3"/>
      <c r="L1672" s="3"/>
      <c r="M1672" s="3"/>
      <c r="N1672" s="3"/>
      <c r="O1672" s="3"/>
      <c r="P1672" s="3"/>
      <c r="Q1672" s="3"/>
      <c r="R1672" s="3"/>
      <c r="S1672" s="120"/>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
      <c r="B1673" s="3"/>
      <c r="C1673" s="3"/>
      <c r="D1673" s="3"/>
      <c r="E1673" s="3"/>
      <c r="F1673" s="3"/>
      <c r="G1673" s="3"/>
      <c r="H1673" s="3"/>
      <c r="I1673" s="3"/>
      <c r="J1673" s="3"/>
      <c r="K1673" s="3"/>
      <c r="L1673" s="3"/>
      <c r="M1673" s="3"/>
      <c r="N1673" s="3"/>
      <c r="O1673" s="3"/>
      <c r="P1673" s="3"/>
      <c r="Q1673" s="3"/>
      <c r="R1673" s="3"/>
      <c r="S1673" s="120"/>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
      <c r="B1674" s="3"/>
      <c r="C1674" s="3"/>
      <c r="D1674" s="3"/>
      <c r="E1674" s="3"/>
      <c r="F1674" s="3"/>
      <c r="G1674" s="3"/>
      <c r="H1674" s="3"/>
      <c r="I1674" s="3"/>
      <c r="J1674" s="3"/>
      <c r="K1674" s="3"/>
      <c r="L1674" s="3"/>
      <c r="M1674" s="3"/>
      <c r="N1674" s="3"/>
      <c r="O1674" s="3"/>
      <c r="P1674" s="3"/>
      <c r="Q1674" s="3"/>
      <c r="R1674" s="3"/>
      <c r="S1674" s="120"/>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
      <c r="B1675" s="3"/>
      <c r="C1675" s="3"/>
      <c r="D1675" s="3"/>
      <c r="E1675" s="3"/>
      <c r="F1675" s="3"/>
      <c r="G1675" s="3"/>
      <c r="H1675" s="3"/>
      <c r="I1675" s="3"/>
      <c r="J1675" s="3"/>
      <c r="K1675" s="3"/>
      <c r="L1675" s="3"/>
      <c r="M1675" s="3"/>
      <c r="N1675" s="3"/>
      <c r="O1675" s="3"/>
      <c r="P1675" s="3"/>
      <c r="Q1675" s="3"/>
      <c r="R1675" s="3"/>
      <c r="S1675" s="120"/>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
      <c r="B1676" s="3"/>
      <c r="C1676" s="3"/>
      <c r="D1676" s="3"/>
      <c r="E1676" s="3"/>
      <c r="F1676" s="3"/>
      <c r="G1676" s="3"/>
      <c r="H1676" s="3"/>
      <c r="I1676" s="3"/>
      <c r="J1676" s="3"/>
      <c r="K1676" s="3"/>
      <c r="L1676" s="3"/>
      <c r="M1676" s="3"/>
      <c r="N1676" s="3"/>
      <c r="O1676" s="3"/>
      <c r="P1676" s="3"/>
      <c r="Q1676" s="3"/>
      <c r="R1676" s="3"/>
      <c r="S1676" s="120"/>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
      <c r="B1677" s="3"/>
      <c r="C1677" s="3"/>
      <c r="D1677" s="3"/>
      <c r="E1677" s="3"/>
      <c r="F1677" s="3"/>
      <c r="G1677" s="3"/>
      <c r="H1677" s="3"/>
      <c r="I1677" s="3"/>
      <c r="J1677" s="3"/>
      <c r="K1677" s="3"/>
      <c r="L1677" s="3"/>
      <c r="M1677" s="3"/>
      <c r="N1677" s="3"/>
      <c r="O1677" s="3"/>
      <c r="P1677" s="3"/>
      <c r="Q1677" s="3"/>
      <c r="R1677" s="3"/>
      <c r="S1677" s="120"/>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
      <c r="B1678" s="3"/>
      <c r="C1678" s="3"/>
      <c r="D1678" s="3"/>
      <c r="E1678" s="3"/>
      <c r="F1678" s="3"/>
      <c r="G1678" s="3"/>
      <c r="H1678" s="3"/>
      <c r="I1678" s="3"/>
      <c r="J1678" s="3"/>
      <c r="K1678" s="3"/>
      <c r="L1678" s="3"/>
      <c r="M1678" s="3"/>
      <c r="N1678" s="3"/>
      <c r="O1678" s="3"/>
      <c r="P1678" s="3"/>
      <c r="Q1678" s="3"/>
      <c r="R1678" s="3"/>
      <c r="S1678" s="120"/>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
      <c r="B1679" s="3"/>
      <c r="C1679" s="3"/>
      <c r="D1679" s="3"/>
      <c r="E1679" s="3"/>
      <c r="F1679" s="3"/>
      <c r="G1679" s="3"/>
      <c r="H1679" s="3"/>
      <c r="I1679" s="3"/>
      <c r="J1679" s="3"/>
      <c r="K1679" s="3"/>
      <c r="L1679" s="3"/>
      <c r="M1679" s="3"/>
      <c r="N1679" s="3"/>
      <c r="O1679" s="3"/>
      <c r="P1679" s="3"/>
      <c r="Q1679" s="3"/>
      <c r="R1679" s="3"/>
      <c r="S1679" s="120"/>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
      <c r="B1680" s="3"/>
      <c r="C1680" s="3"/>
      <c r="D1680" s="3"/>
      <c r="E1680" s="3"/>
      <c r="F1680" s="3"/>
      <c r="G1680" s="3"/>
      <c r="H1680" s="3"/>
      <c r="I1680" s="3"/>
      <c r="J1680" s="3"/>
      <c r="K1680" s="3"/>
      <c r="L1680" s="3"/>
      <c r="M1680" s="3"/>
      <c r="N1680" s="3"/>
      <c r="O1680" s="3"/>
      <c r="P1680" s="3"/>
      <c r="Q1680" s="3"/>
      <c r="R1680" s="3"/>
      <c r="S1680" s="120"/>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
      <c r="B1681" s="3"/>
      <c r="C1681" s="3"/>
      <c r="D1681" s="3"/>
      <c r="E1681" s="3"/>
      <c r="F1681" s="3"/>
      <c r="G1681" s="3"/>
      <c r="H1681" s="3"/>
      <c r="I1681" s="3"/>
      <c r="J1681" s="3"/>
      <c r="K1681" s="3"/>
      <c r="L1681" s="3"/>
      <c r="M1681" s="3"/>
      <c r="N1681" s="3"/>
      <c r="O1681" s="3"/>
      <c r="P1681" s="3"/>
      <c r="Q1681" s="3"/>
      <c r="R1681" s="3"/>
      <c r="S1681" s="120"/>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
      <c r="B1682" s="3"/>
      <c r="C1682" s="3"/>
      <c r="D1682" s="3"/>
      <c r="E1682" s="3"/>
      <c r="F1682" s="3"/>
      <c r="G1682" s="3"/>
      <c r="H1682" s="3"/>
      <c r="I1682" s="3"/>
      <c r="J1682" s="3"/>
      <c r="K1682" s="3"/>
      <c r="L1682" s="3"/>
      <c r="M1682" s="3"/>
      <c r="N1682" s="3"/>
      <c r="O1682" s="3"/>
      <c r="P1682" s="3"/>
      <c r="Q1682" s="3"/>
      <c r="R1682" s="3"/>
      <c r="S1682" s="120"/>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
      <c r="B1683" s="3"/>
      <c r="C1683" s="3"/>
      <c r="D1683" s="3"/>
      <c r="E1683" s="3"/>
      <c r="F1683" s="3"/>
      <c r="G1683" s="3"/>
      <c r="H1683" s="3"/>
      <c r="I1683" s="3"/>
      <c r="J1683" s="3"/>
      <c r="K1683" s="3"/>
      <c r="L1683" s="3"/>
      <c r="M1683" s="3"/>
      <c r="N1683" s="3"/>
      <c r="O1683" s="3"/>
      <c r="P1683" s="3"/>
      <c r="Q1683" s="3"/>
      <c r="R1683" s="3"/>
      <c r="S1683" s="120"/>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
      <c r="B1684" s="3"/>
      <c r="C1684" s="3"/>
      <c r="D1684" s="3"/>
      <c r="E1684" s="3"/>
      <c r="F1684" s="3"/>
      <c r="G1684" s="3"/>
      <c r="H1684" s="3"/>
      <c r="I1684" s="3"/>
      <c r="J1684" s="3"/>
      <c r="K1684" s="3"/>
      <c r="L1684" s="3"/>
      <c r="M1684" s="3"/>
      <c r="N1684" s="3"/>
      <c r="O1684" s="3"/>
      <c r="P1684" s="3"/>
      <c r="Q1684" s="3"/>
      <c r="R1684" s="3"/>
      <c r="S1684" s="120"/>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
      <c r="B1685" s="3"/>
      <c r="C1685" s="3"/>
      <c r="D1685" s="3"/>
      <c r="E1685" s="3"/>
      <c r="F1685" s="3"/>
      <c r="G1685" s="3"/>
      <c r="H1685" s="3"/>
      <c r="I1685" s="3"/>
      <c r="J1685" s="3"/>
      <c r="K1685" s="3"/>
      <c r="L1685" s="3"/>
      <c r="M1685" s="3"/>
      <c r="N1685" s="3"/>
      <c r="O1685" s="3"/>
      <c r="P1685" s="3"/>
      <c r="Q1685" s="3"/>
      <c r="R1685" s="3"/>
      <c r="S1685" s="120"/>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
      <c r="B1686" s="3"/>
      <c r="C1686" s="3"/>
      <c r="D1686" s="3"/>
      <c r="E1686" s="3"/>
      <c r="F1686" s="3"/>
      <c r="G1686" s="3"/>
      <c r="H1686" s="3"/>
      <c r="I1686" s="3"/>
      <c r="J1686" s="3"/>
      <c r="K1686" s="3"/>
      <c r="L1686" s="3"/>
      <c r="M1686" s="3"/>
      <c r="N1686" s="3"/>
      <c r="O1686" s="3"/>
      <c r="P1686" s="3"/>
      <c r="Q1686" s="3"/>
      <c r="R1686" s="3"/>
      <c r="S1686" s="120"/>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
      <c r="B1687" s="3"/>
      <c r="C1687" s="3"/>
      <c r="D1687" s="3"/>
      <c r="E1687" s="3"/>
      <c r="F1687" s="3"/>
      <c r="G1687" s="3"/>
      <c r="H1687" s="3"/>
      <c r="I1687" s="3"/>
      <c r="J1687" s="3"/>
      <c r="K1687" s="3"/>
      <c r="L1687" s="3"/>
      <c r="M1687" s="3"/>
      <c r="N1687" s="3"/>
      <c r="O1687" s="3"/>
      <c r="P1687" s="3"/>
      <c r="Q1687" s="3"/>
      <c r="R1687" s="3"/>
      <c r="S1687" s="120"/>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
      <c r="B1688" s="3"/>
      <c r="C1688" s="3"/>
      <c r="D1688" s="3"/>
      <c r="E1688" s="3"/>
      <c r="F1688" s="3"/>
      <c r="G1688" s="3"/>
      <c r="H1688" s="3"/>
      <c r="I1688" s="3"/>
      <c r="J1688" s="3"/>
      <c r="K1688" s="3"/>
      <c r="L1688" s="3"/>
      <c r="M1688" s="3"/>
      <c r="N1688" s="3"/>
      <c r="O1688" s="3"/>
      <c r="P1688" s="3"/>
      <c r="Q1688" s="3"/>
      <c r="R1688" s="3"/>
      <c r="S1688" s="120"/>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
      <c r="B1689" s="3"/>
      <c r="C1689" s="3"/>
      <c r="D1689" s="3"/>
      <c r="E1689" s="3"/>
      <c r="F1689" s="3"/>
      <c r="G1689" s="3"/>
      <c r="H1689" s="3"/>
      <c r="I1689" s="3"/>
      <c r="J1689" s="3"/>
      <c r="K1689" s="3"/>
      <c r="L1689" s="3"/>
      <c r="M1689" s="3"/>
      <c r="N1689" s="3"/>
      <c r="O1689" s="3"/>
      <c r="P1689" s="3"/>
      <c r="Q1689" s="3"/>
      <c r="R1689" s="3"/>
      <c r="S1689" s="120"/>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
      <c r="B1690" s="3"/>
      <c r="C1690" s="3"/>
      <c r="D1690" s="3"/>
      <c r="E1690" s="3"/>
      <c r="F1690" s="3"/>
      <c r="G1690" s="3"/>
      <c r="H1690" s="3"/>
      <c r="I1690" s="3"/>
      <c r="J1690" s="3"/>
      <c r="K1690" s="3"/>
      <c r="L1690" s="3"/>
      <c r="M1690" s="3"/>
      <c r="N1690" s="3"/>
      <c r="O1690" s="3"/>
      <c r="P1690" s="3"/>
      <c r="Q1690" s="3"/>
      <c r="R1690" s="3"/>
      <c r="S1690" s="120"/>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
      <c r="B1691" s="3"/>
      <c r="C1691" s="3"/>
      <c r="D1691" s="3"/>
      <c r="E1691" s="3"/>
      <c r="F1691" s="3"/>
      <c r="G1691" s="3"/>
      <c r="H1691" s="3"/>
      <c r="I1691" s="3"/>
      <c r="J1691" s="3"/>
      <c r="K1691" s="3"/>
      <c r="L1691" s="3"/>
      <c r="M1691" s="3"/>
      <c r="N1691" s="3"/>
      <c r="O1691" s="3"/>
      <c r="P1691" s="3"/>
      <c r="Q1691" s="3"/>
      <c r="R1691" s="3"/>
      <c r="S1691" s="120"/>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
      <c r="B1692" s="3"/>
      <c r="C1692" s="3"/>
      <c r="D1692" s="3"/>
      <c r="E1692" s="3"/>
      <c r="F1692" s="3"/>
      <c r="G1692" s="3"/>
      <c r="H1692" s="3"/>
      <c r="I1692" s="3"/>
      <c r="J1692" s="3"/>
      <c r="K1692" s="3"/>
      <c r="L1692" s="3"/>
      <c r="M1692" s="3"/>
      <c r="N1692" s="3"/>
      <c r="O1692" s="3"/>
      <c r="P1692" s="3"/>
      <c r="Q1692" s="3"/>
      <c r="R1692" s="3"/>
      <c r="S1692" s="120"/>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
      <c r="B1693" s="3"/>
      <c r="C1693" s="3"/>
      <c r="D1693" s="3"/>
      <c r="E1693" s="3"/>
      <c r="F1693" s="3"/>
      <c r="G1693" s="3"/>
      <c r="H1693" s="3"/>
      <c r="I1693" s="3"/>
      <c r="J1693" s="3"/>
      <c r="K1693" s="3"/>
      <c r="L1693" s="3"/>
      <c r="M1693" s="3"/>
      <c r="N1693" s="3"/>
      <c r="O1693" s="3"/>
      <c r="P1693" s="3"/>
      <c r="Q1693" s="3"/>
      <c r="R1693" s="3"/>
      <c r="S1693" s="120"/>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
      <c r="B1694" s="3"/>
      <c r="C1694" s="3"/>
      <c r="D1694" s="3"/>
      <c r="E1694" s="3"/>
      <c r="F1694" s="3"/>
      <c r="G1694" s="3"/>
      <c r="H1694" s="3"/>
      <c r="I1694" s="3"/>
      <c r="J1694" s="3"/>
      <c r="K1694" s="3"/>
      <c r="L1694" s="3"/>
      <c r="M1694" s="3"/>
      <c r="N1694" s="3"/>
      <c r="O1694" s="3"/>
      <c r="P1694" s="3"/>
      <c r="Q1694" s="3"/>
      <c r="R1694" s="3"/>
      <c r="S1694" s="120"/>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
      <c r="B1695" s="3"/>
      <c r="C1695" s="3"/>
      <c r="D1695" s="3"/>
      <c r="E1695" s="3"/>
      <c r="F1695" s="3"/>
      <c r="G1695" s="3"/>
      <c r="H1695" s="3"/>
      <c r="I1695" s="3"/>
      <c r="J1695" s="3"/>
      <c r="K1695" s="3"/>
      <c r="L1695" s="3"/>
      <c r="M1695" s="3"/>
      <c r="N1695" s="3"/>
      <c r="O1695" s="3"/>
      <c r="P1695" s="3"/>
      <c r="Q1695" s="3"/>
      <c r="R1695" s="3"/>
      <c r="S1695" s="120"/>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
      <c r="B1696" s="3"/>
      <c r="C1696" s="3"/>
      <c r="D1696" s="3"/>
      <c r="E1696" s="3"/>
      <c r="F1696" s="3"/>
      <c r="G1696" s="3"/>
      <c r="H1696" s="3"/>
      <c r="I1696" s="3"/>
      <c r="J1696" s="3"/>
      <c r="K1696" s="3"/>
      <c r="L1696" s="3"/>
      <c r="M1696" s="3"/>
      <c r="N1696" s="3"/>
      <c r="O1696" s="3"/>
      <c r="P1696" s="3"/>
      <c r="Q1696" s="3"/>
      <c r="R1696" s="3"/>
      <c r="S1696" s="120"/>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
      <c r="B1697" s="3"/>
      <c r="C1697" s="3"/>
      <c r="D1697" s="3"/>
      <c r="E1697" s="3"/>
      <c r="F1697" s="3"/>
      <c r="G1697" s="3"/>
      <c r="H1697" s="3"/>
      <c r="I1697" s="3"/>
      <c r="J1697" s="3"/>
      <c r="K1697" s="3"/>
      <c r="L1697" s="3"/>
      <c r="M1697" s="3"/>
      <c r="N1697" s="3"/>
      <c r="O1697" s="3"/>
      <c r="P1697" s="3"/>
      <c r="Q1697" s="3"/>
      <c r="R1697" s="3"/>
      <c r="S1697" s="120"/>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
      <c r="B1698" s="3"/>
      <c r="C1698" s="3"/>
      <c r="D1698" s="3"/>
      <c r="E1698" s="3"/>
      <c r="F1698" s="3"/>
      <c r="G1698" s="3"/>
      <c r="H1698" s="3"/>
      <c r="I1698" s="3"/>
      <c r="J1698" s="3"/>
      <c r="K1698" s="3"/>
      <c r="L1698" s="3"/>
      <c r="M1698" s="3"/>
      <c r="N1698" s="3"/>
      <c r="O1698" s="3"/>
      <c r="P1698" s="3"/>
      <c r="Q1698" s="3"/>
      <c r="R1698" s="3"/>
      <c r="S1698" s="120"/>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
      <c r="B1699" s="3"/>
      <c r="C1699" s="3"/>
      <c r="D1699" s="3"/>
      <c r="E1699" s="3"/>
      <c r="F1699" s="3"/>
      <c r="G1699" s="3"/>
      <c r="H1699" s="3"/>
      <c r="I1699" s="3"/>
      <c r="J1699" s="3"/>
      <c r="K1699" s="3"/>
      <c r="L1699" s="3"/>
      <c r="M1699" s="3"/>
      <c r="N1699" s="3"/>
      <c r="O1699" s="3"/>
      <c r="P1699" s="3"/>
      <c r="Q1699" s="3"/>
      <c r="R1699" s="3"/>
      <c r="S1699" s="120"/>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
      <c r="B1700" s="3"/>
      <c r="C1700" s="3"/>
      <c r="D1700" s="3"/>
      <c r="E1700" s="3"/>
      <c r="F1700" s="3"/>
      <c r="G1700" s="3"/>
      <c r="H1700" s="3"/>
      <c r="I1700" s="3"/>
      <c r="J1700" s="3"/>
      <c r="K1700" s="3"/>
      <c r="L1700" s="3"/>
      <c r="M1700" s="3"/>
      <c r="N1700" s="3"/>
      <c r="O1700" s="3"/>
      <c r="P1700" s="3"/>
      <c r="Q1700" s="3"/>
      <c r="R1700" s="3"/>
      <c r="S1700" s="120"/>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
      <c r="B1701" s="3"/>
      <c r="C1701" s="3"/>
      <c r="D1701" s="3"/>
      <c r="E1701" s="3"/>
      <c r="F1701" s="3"/>
      <c r="G1701" s="3"/>
      <c r="H1701" s="3"/>
      <c r="I1701" s="3"/>
      <c r="J1701" s="3"/>
      <c r="K1701" s="3"/>
      <c r="L1701" s="3"/>
      <c r="M1701" s="3"/>
      <c r="N1701" s="3"/>
      <c r="O1701" s="3"/>
      <c r="P1701" s="3"/>
      <c r="Q1701" s="3"/>
      <c r="R1701" s="3"/>
      <c r="S1701" s="120"/>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
      <c r="B1702" s="3"/>
      <c r="C1702" s="3"/>
      <c r="D1702" s="3"/>
      <c r="E1702" s="3"/>
      <c r="F1702" s="3"/>
      <c r="G1702" s="3"/>
      <c r="H1702" s="3"/>
      <c r="I1702" s="3"/>
      <c r="J1702" s="3"/>
      <c r="K1702" s="3"/>
      <c r="L1702" s="3"/>
      <c r="M1702" s="3"/>
      <c r="N1702" s="3"/>
      <c r="O1702" s="3"/>
      <c r="P1702" s="3"/>
      <c r="Q1702" s="3"/>
      <c r="R1702" s="3"/>
      <c r="S1702" s="120"/>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
      <c r="B1703" s="3"/>
      <c r="C1703" s="3"/>
      <c r="D1703" s="3"/>
      <c r="E1703" s="3"/>
      <c r="F1703" s="3"/>
      <c r="G1703" s="3"/>
      <c r="H1703" s="3"/>
      <c r="I1703" s="3"/>
      <c r="J1703" s="3"/>
      <c r="K1703" s="3"/>
      <c r="L1703" s="3"/>
      <c r="M1703" s="3"/>
      <c r="N1703" s="3"/>
      <c r="O1703" s="3"/>
      <c r="P1703" s="3"/>
      <c r="Q1703" s="3"/>
      <c r="R1703" s="3"/>
      <c r="S1703" s="120"/>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
      <c r="B1704" s="3"/>
      <c r="C1704" s="3"/>
      <c r="D1704" s="3"/>
      <c r="E1704" s="3"/>
      <c r="F1704" s="3"/>
      <c r="G1704" s="3"/>
      <c r="H1704" s="3"/>
      <c r="I1704" s="3"/>
      <c r="J1704" s="3"/>
      <c r="K1704" s="3"/>
      <c r="L1704" s="3"/>
      <c r="M1704" s="3"/>
      <c r="N1704" s="3"/>
      <c r="O1704" s="3"/>
      <c r="P1704" s="3"/>
      <c r="Q1704" s="3"/>
      <c r="R1704" s="3"/>
      <c r="S1704" s="120"/>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
      <c r="B1705" s="3"/>
      <c r="C1705" s="3"/>
      <c r="D1705" s="3"/>
      <c r="E1705" s="3"/>
      <c r="F1705" s="3"/>
      <c r="G1705" s="3"/>
      <c r="H1705" s="3"/>
      <c r="I1705" s="3"/>
      <c r="J1705" s="3"/>
      <c r="K1705" s="3"/>
      <c r="L1705" s="3"/>
      <c r="M1705" s="3"/>
      <c r="N1705" s="3"/>
      <c r="O1705" s="3"/>
      <c r="P1705" s="3"/>
      <c r="Q1705" s="3"/>
      <c r="R1705" s="3"/>
      <c r="S1705" s="120"/>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
      <c r="B1706" s="3"/>
      <c r="C1706" s="3"/>
      <c r="D1706" s="3"/>
      <c r="E1706" s="3"/>
      <c r="F1706" s="3"/>
      <c r="G1706" s="3"/>
      <c r="H1706" s="3"/>
      <c r="I1706" s="3"/>
      <c r="J1706" s="3"/>
      <c r="K1706" s="3"/>
      <c r="L1706" s="3"/>
      <c r="M1706" s="3"/>
      <c r="N1706" s="3"/>
      <c r="O1706" s="3"/>
      <c r="P1706" s="3"/>
      <c r="Q1706" s="3"/>
      <c r="R1706" s="3"/>
      <c r="S1706" s="120"/>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
      <c r="B1707" s="3"/>
      <c r="C1707" s="3"/>
      <c r="D1707" s="3"/>
      <c r="E1707" s="3"/>
      <c r="F1707" s="3"/>
      <c r="G1707" s="3"/>
      <c r="H1707" s="3"/>
      <c r="I1707" s="3"/>
      <c r="J1707" s="3"/>
      <c r="K1707" s="3"/>
      <c r="L1707" s="3"/>
      <c r="M1707" s="3"/>
      <c r="N1707" s="3"/>
      <c r="O1707" s="3"/>
      <c r="P1707" s="3"/>
      <c r="Q1707" s="3"/>
      <c r="R1707" s="3"/>
      <c r="S1707" s="120"/>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
      <c r="B1708" s="3"/>
      <c r="C1708" s="3"/>
      <c r="D1708" s="3"/>
      <c r="E1708" s="3"/>
      <c r="F1708" s="3"/>
      <c r="G1708" s="3"/>
      <c r="H1708" s="3"/>
      <c r="I1708" s="3"/>
      <c r="J1708" s="3"/>
      <c r="K1708" s="3"/>
      <c r="L1708" s="3"/>
      <c r="M1708" s="3"/>
      <c r="N1708" s="3"/>
      <c r="O1708" s="3"/>
      <c r="P1708" s="3"/>
      <c r="Q1708" s="3"/>
      <c r="R1708" s="3"/>
      <c r="S1708" s="120"/>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
      <c r="B1709" s="3"/>
      <c r="C1709" s="3"/>
      <c r="D1709" s="3"/>
      <c r="E1709" s="3"/>
      <c r="F1709" s="3"/>
      <c r="G1709" s="3"/>
      <c r="H1709" s="3"/>
      <c r="I1709" s="3"/>
      <c r="J1709" s="3"/>
      <c r="K1709" s="3"/>
      <c r="L1709" s="3"/>
      <c r="M1709" s="3"/>
      <c r="N1709" s="3"/>
      <c r="O1709" s="3"/>
      <c r="P1709" s="3"/>
      <c r="Q1709" s="3"/>
      <c r="R1709" s="3"/>
      <c r="S1709" s="120"/>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
      <c r="B1710" s="3"/>
      <c r="C1710" s="3"/>
      <c r="D1710" s="3"/>
      <c r="E1710" s="3"/>
      <c r="F1710" s="3"/>
      <c r="G1710" s="3"/>
      <c r="H1710" s="3"/>
      <c r="I1710" s="3"/>
      <c r="J1710" s="3"/>
      <c r="K1710" s="3"/>
      <c r="L1710" s="3"/>
      <c r="M1710" s="3"/>
      <c r="N1710" s="3"/>
      <c r="O1710" s="3"/>
      <c r="P1710" s="3"/>
      <c r="Q1710" s="3"/>
      <c r="R1710" s="3"/>
      <c r="S1710" s="120"/>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
      <c r="B1711" s="3"/>
      <c r="C1711" s="3"/>
      <c r="D1711" s="3"/>
      <c r="E1711" s="3"/>
      <c r="F1711" s="3"/>
      <c r="G1711" s="3"/>
      <c r="H1711" s="3"/>
      <c r="I1711" s="3"/>
      <c r="J1711" s="3"/>
      <c r="K1711" s="3"/>
      <c r="L1711" s="3"/>
      <c r="M1711" s="3"/>
      <c r="N1711" s="3"/>
      <c r="O1711" s="3"/>
      <c r="P1711" s="3"/>
      <c r="Q1711" s="3"/>
      <c r="R1711" s="3"/>
      <c r="S1711" s="120"/>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
      <c r="B1712" s="3"/>
      <c r="C1712" s="3"/>
      <c r="D1712" s="3"/>
      <c r="E1712" s="3"/>
      <c r="F1712" s="3"/>
      <c r="G1712" s="3"/>
      <c r="H1712" s="3"/>
      <c r="I1712" s="3"/>
      <c r="J1712" s="3"/>
      <c r="K1712" s="3"/>
      <c r="L1712" s="3"/>
      <c r="M1712" s="3"/>
      <c r="N1712" s="3"/>
      <c r="O1712" s="3"/>
      <c r="P1712" s="3"/>
      <c r="Q1712" s="3"/>
      <c r="R1712" s="3"/>
      <c r="S1712" s="120"/>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
      <c r="B1713" s="3"/>
      <c r="C1713" s="3"/>
      <c r="D1713" s="3"/>
      <c r="E1713" s="3"/>
      <c r="F1713" s="3"/>
      <c r="G1713" s="3"/>
      <c r="H1713" s="3"/>
      <c r="I1713" s="3"/>
      <c r="J1713" s="3"/>
      <c r="K1713" s="3"/>
      <c r="L1713" s="3"/>
      <c r="M1713" s="3"/>
      <c r="N1713" s="3"/>
      <c r="O1713" s="3"/>
      <c r="P1713" s="3"/>
      <c r="Q1713" s="3"/>
      <c r="R1713" s="3"/>
      <c r="S1713" s="120"/>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
      <c r="B1714" s="3"/>
      <c r="C1714" s="3"/>
      <c r="D1714" s="3"/>
      <c r="E1714" s="3"/>
      <c r="F1714" s="3"/>
      <c r="G1714" s="3"/>
      <c r="H1714" s="3"/>
      <c r="I1714" s="3"/>
      <c r="J1714" s="3"/>
      <c r="K1714" s="3"/>
      <c r="L1714" s="3"/>
      <c r="M1714" s="3"/>
      <c r="N1714" s="3"/>
      <c r="O1714" s="3"/>
      <c r="P1714" s="3"/>
      <c r="Q1714" s="3"/>
      <c r="R1714" s="3"/>
      <c r="S1714" s="120"/>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
      <c r="B1715" s="3"/>
      <c r="C1715" s="3"/>
      <c r="D1715" s="3"/>
      <c r="E1715" s="3"/>
      <c r="F1715" s="3"/>
      <c r="G1715" s="3"/>
      <c r="H1715" s="3"/>
      <c r="I1715" s="3"/>
      <c r="J1715" s="3"/>
      <c r="K1715" s="3"/>
      <c r="L1715" s="3"/>
      <c r="M1715" s="3"/>
      <c r="N1715" s="3"/>
      <c r="O1715" s="3"/>
      <c r="P1715" s="3"/>
      <c r="Q1715" s="3"/>
      <c r="R1715" s="3"/>
      <c r="S1715" s="120"/>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
      <c r="B1716" s="3"/>
      <c r="C1716" s="3"/>
      <c r="D1716" s="3"/>
      <c r="E1716" s="3"/>
      <c r="F1716" s="3"/>
      <c r="G1716" s="3"/>
      <c r="H1716" s="3"/>
      <c r="I1716" s="3"/>
      <c r="J1716" s="3"/>
      <c r="K1716" s="3"/>
      <c r="L1716" s="3"/>
      <c r="M1716" s="3"/>
      <c r="N1716" s="3"/>
      <c r="O1716" s="3"/>
      <c r="P1716" s="3"/>
      <c r="Q1716" s="3"/>
      <c r="R1716" s="3"/>
      <c r="S1716" s="120"/>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
      <c r="B1717" s="3"/>
      <c r="C1717" s="3"/>
      <c r="D1717" s="3"/>
      <c r="E1717" s="3"/>
      <c r="F1717" s="3"/>
      <c r="G1717" s="3"/>
      <c r="H1717" s="3"/>
      <c r="I1717" s="3"/>
      <c r="J1717" s="3"/>
      <c r="K1717" s="3"/>
      <c r="L1717" s="3"/>
      <c r="M1717" s="3"/>
      <c r="N1717" s="3"/>
      <c r="O1717" s="3"/>
      <c r="P1717" s="3"/>
      <c r="Q1717" s="3"/>
      <c r="R1717" s="3"/>
      <c r="S1717" s="120"/>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
      <c r="B1718" s="3"/>
      <c r="C1718" s="3"/>
      <c r="D1718" s="3"/>
      <c r="E1718" s="3"/>
      <c r="F1718" s="3"/>
      <c r="G1718" s="3"/>
      <c r="H1718" s="3"/>
      <c r="I1718" s="3"/>
      <c r="J1718" s="3"/>
      <c r="K1718" s="3"/>
      <c r="L1718" s="3"/>
      <c r="M1718" s="3"/>
      <c r="N1718" s="3"/>
      <c r="O1718" s="3"/>
      <c r="P1718" s="3"/>
      <c r="Q1718" s="3"/>
      <c r="R1718" s="3"/>
      <c r="S1718" s="120"/>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
      <c r="B1719" s="3"/>
      <c r="C1719" s="3"/>
      <c r="D1719" s="3"/>
      <c r="E1719" s="3"/>
      <c r="F1719" s="3"/>
      <c r="G1719" s="3"/>
      <c r="H1719" s="3"/>
      <c r="I1719" s="3"/>
      <c r="J1719" s="3"/>
      <c r="K1719" s="3"/>
      <c r="L1719" s="3"/>
      <c r="M1719" s="3"/>
      <c r="N1719" s="3"/>
      <c r="O1719" s="3"/>
      <c r="P1719" s="3"/>
      <c r="Q1719" s="3"/>
      <c r="R1719" s="3"/>
      <c r="S1719" s="120"/>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
      <c r="B1720" s="3"/>
      <c r="C1720" s="3"/>
      <c r="D1720" s="3"/>
      <c r="E1720" s="3"/>
      <c r="F1720" s="3"/>
      <c r="G1720" s="3"/>
      <c r="H1720" s="3"/>
      <c r="I1720" s="3"/>
      <c r="J1720" s="3"/>
      <c r="K1720" s="3"/>
      <c r="L1720" s="3"/>
      <c r="M1720" s="3"/>
      <c r="N1720" s="3"/>
      <c r="O1720" s="3"/>
      <c r="P1720" s="3"/>
      <c r="Q1720" s="3"/>
      <c r="R1720" s="3"/>
      <c r="S1720" s="120"/>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
      <c r="B1721" s="3"/>
      <c r="C1721" s="3"/>
      <c r="D1721" s="3"/>
      <c r="E1721" s="3"/>
      <c r="F1721" s="3"/>
      <c r="G1721" s="3"/>
      <c r="H1721" s="3"/>
      <c r="I1721" s="3"/>
      <c r="J1721" s="3"/>
      <c r="K1721" s="3"/>
      <c r="L1721" s="3"/>
      <c r="M1721" s="3"/>
      <c r="N1721" s="3"/>
      <c r="O1721" s="3"/>
      <c r="P1721" s="3"/>
      <c r="Q1721" s="3"/>
      <c r="R1721" s="3"/>
      <c r="S1721" s="120"/>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
      <c r="B1722" s="3"/>
      <c r="C1722" s="3"/>
      <c r="D1722" s="3"/>
      <c r="E1722" s="3"/>
      <c r="F1722" s="3"/>
      <c r="G1722" s="3"/>
      <c r="H1722" s="3"/>
      <c r="I1722" s="3"/>
      <c r="J1722" s="3"/>
      <c r="K1722" s="3"/>
      <c r="L1722" s="3"/>
      <c r="M1722" s="3"/>
      <c r="N1722" s="3"/>
      <c r="O1722" s="3"/>
      <c r="P1722" s="3"/>
      <c r="Q1722" s="3"/>
      <c r="R1722" s="3"/>
      <c r="S1722" s="120"/>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
      <c r="B1723" s="3"/>
      <c r="C1723" s="3"/>
      <c r="D1723" s="3"/>
      <c r="E1723" s="3"/>
      <c r="F1723" s="3"/>
      <c r="G1723" s="3"/>
      <c r="H1723" s="3"/>
      <c r="I1723" s="3"/>
      <c r="J1723" s="3"/>
      <c r="K1723" s="3"/>
      <c r="L1723" s="3"/>
      <c r="M1723" s="3"/>
      <c r="N1723" s="3"/>
      <c r="O1723" s="3"/>
      <c r="P1723" s="3"/>
      <c r="Q1723" s="3"/>
      <c r="R1723" s="3"/>
      <c r="S1723" s="120"/>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
      <c r="B1724" s="3"/>
      <c r="C1724" s="3"/>
      <c r="D1724" s="3"/>
      <c r="E1724" s="3"/>
      <c r="F1724" s="3"/>
      <c r="G1724" s="3"/>
      <c r="H1724" s="3"/>
      <c r="I1724" s="3"/>
      <c r="J1724" s="3"/>
      <c r="K1724" s="3"/>
      <c r="L1724" s="3"/>
      <c r="M1724" s="3"/>
      <c r="N1724" s="3"/>
      <c r="O1724" s="3"/>
      <c r="P1724" s="3"/>
      <c r="Q1724" s="3"/>
      <c r="R1724" s="3"/>
      <c r="S1724" s="120"/>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
      <c r="B1725" s="3"/>
      <c r="C1725" s="3"/>
      <c r="D1725" s="3"/>
      <c r="E1725" s="3"/>
      <c r="F1725" s="3"/>
      <c r="G1725" s="3"/>
      <c r="H1725" s="3"/>
      <c r="I1725" s="3"/>
      <c r="J1725" s="3"/>
      <c r="K1725" s="3"/>
      <c r="L1725" s="3"/>
      <c r="M1725" s="3"/>
      <c r="N1725" s="3"/>
      <c r="O1725" s="3"/>
      <c r="P1725" s="3"/>
      <c r="Q1725" s="3"/>
      <c r="R1725" s="3"/>
      <c r="S1725" s="120"/>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
      <c r="B1726" s="3"/>
      <c r="C1726" s="3"/>
      <c r="D1726" s="3"/>
      <c r="E1726" s="3"/>
      <c r="F1726" s="3"/>
      <c r="G1726" s="3"/>
      <c r="H1726" s="3"/>
      <c r="I1726" s="3"/>
      <c r="J1726" s="3"/>
      <c r="K1726" s="3"/>
      <c r="L1726" s="3"/>
      <c r="M1726" s="3"/>
      <c r="N1726" s="3"/>
      <c r="O1726" s="3"/>
      <c r="P1726" s="3"/>
      <c r="Q1726" s="3"/>
      <c r="R1726" s="3"/>
      <c r="S1726" s="120"/>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
      <c r="B1727" s="3"/>
      <c r="C1727" s="3"/>
      <c r="D1727" s="3"/>
      <c r="E1727" s="3"/>
      <c r="F1727" s="3"/>
      <c r="G1727" s="3"/>
      <c r="H1727" s="3"/>
      <c r="I1727" s="3"/>
      <c r="J1727" s="3"/>
      <c r="K1727" s="3"/>
      <c r="L1727" s="3"/>
      <c r="M1727" s="3"/>
      <c r="N1727" s="3"/>
      <c r="O1727" s="3"/>
      <c r="P1727" s="3"/>
      <c r="Q1727" s="3"/>
      <c r="R1727" s="3"/>
      <c r="S1727" s="120"/>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
      <c r="B1728" s="3"/>
      <c r="C1728" s="3"/>
      <c r="D1728" s="3"/>
      <c r="E1728" s="3"/>
      <c r="F1728" s="3"/>
      <c r="G1728" s="3"/>
      <c r="H1728" s="3"/>
      <c r="I1728" s="3"/>
      <c r="J1728" s="3"/>
      <c r="K1728" s="3"/>
      <c r="L1728" s="3"/>
      <c r="M1728" s="3"/>
      <c r="N1728" s="3"/>
      <c r="O1728" s="3"/>
      <c r="P1728" s="3"/>
      <c r="Q1728" s="3"/>
      <c r="R1728" s="3"/>
      <c r="S1728" s="120"/>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
      <c r="B1729" s="3"/>
      <c r="C1729" s="3"/>
      <c r="D1729" s="3"/>
      <c r="E1729" s="3"/>
      <c r="F1729" s="3"/>
      <c r="G1729" s="3"/>
      <c r="H1729" s="3"/>
      <c r="I1729" s="3"/>
      <c r="J1729" s="3"/>
      <c r="K1729" s="3"/>
      <c r="L1729" s="3"/>
      <c r="M1729" s="3"/>
      <c r="N1729" s="3"/>
      <c r="O1729" s="3"/>
      <c r="P1729" s="3"/>
      <c r="Q1729" s="3"/>
      <c r="R1729" s="3"/>
      <c r="S1729" s="120"/>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
      <c r="B1730" s="3"/>
      <c r="C1730" s="3"/>
      <c r="D1730" s="3"/>
      <c r="E1730" s="3"/>
      <c r="F1730" s="3"/>
      <c r="G1730" s="3"/>
      <c r="H1730" s="3"/>
      <c r="I1730" s="3"/>
      <c r="J1730" s="3"/>
      <c r="K1730" s="3"/>
      <c r="L1730" s="3"/>
      <c r="M1730" s="3"/>
      <c r="N1730" s="3"/>
      <c r="O1730" s="3"/>
      <c r="P1730" s="3"/>
      <c r="Q1730" s="3"/>
      <c r="R1730" s="3"/>
      <c r="S1730" s="120"/>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
      <c r="B1731" s="3"/>
      <c r="C1731" s="3"/>
      <c r="D1731" s="3"/>
      <c r="E1731" s="3"/>
      <c r="F1731" s="3"/>
      <c r="G1731" s="3"/>
      <c r="H1731" s="3"/>
      <c r="I1731" s="3"/>
      <c r="J1731" s="3"/>
      <c r="K1731" s="3"/>
      <c r="L1731" s="3"/>
      <c r="M1731" s="3"/>
      <c r="N1731" s="3"/>
      <c r="O1731" s="3"/>
      <c r="P1731" s="3"/>
      <c r="Q1731" s="3"/>
      <c r="R1731" s="3"/>
      <c r="S1731" s="120"/>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
      <c r="B1732" s="3"/>
      <c r="C1732" s="3"/>
      <c r="D1732" s="3"/>
      <c r="E1732" s="3"/>
      <c r="F1732" s="3"/>
      <c r="G1732" s="3"/>
      <c r="H1732" s="3"/>
      <c r="I1732" s="3"/>
      <c r="J1732" s="3"/>
      <c r="K1732" s="3"/>
      <c r="L1732" s="3"/>
      <c r="M1732" s="3"/>
      <c r="N1732" s="3"/>
      <c r="O1732" s="3"/>
      <c r="P1732" s="3"/>
      <c r="Q1732" s="3"/>
      <c r="R1732" s="3"/>
      <c r="S1732" s="120"/>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
      <c r="B1733" s="3"/>
      <c r="C1733" s="3"/>
      <c r="D1733" s="3"/>
      <c r="E1733" s="3"/>
      <c r="F1733" s="3"/>
      <c r="G1733" s="3"/>
      <c r="H1733" s="3"/>
      <c r="I1733" s="3"/>
      <c r="J1733" s="3"/>
      <c r="K1733" s="3"/>
      <c r="L1733" s="3"/>
      <c r="M1733" s="3"/>
      <c r="N1733" s="3"/>
      <c r="O1733" s="3"/>
      <c r="P1733" s="3"/>
      <c r="Q1733" s="3"/>
      <c r="R1733" s="3"/>
      <c r="S1733" s="120"/>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
      <c r="B1734" s="3"/>
      <c r="C1734" s="3"/>
      <c r="D1734" s="3"/>
      <c r="E1734" s="3"/>
      <c r="F1734" s="3"/>
      <c r="G1734" s="3"/>
      <c r="H1734" s="3"/>
      <c r="I1734" s="3"/>
      <c r="J1734" s="3"/>
      <c r="K1734" s="3"/>
      <c r="L1734" s="3"/>
      <c r="M1734" s="3"/>
      <c r="N1734" s="3"/>
      <c r="O1734" s="3"/>
      <c r="P1734" s="3"/>
      <c r="Q1734" s="3"/>
      <c r="R1734" s="3"/>
      <c r="S1734" s="120"/>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
      <c r="B1735" s="3"/>
      <c r="C1735" s="3"/>
      <c r="D1735" s="3"/>
      <c r="E1735" s="3"/>
      <c r="F1735" s="3"/>
      <c r="G1735" s="3"/>
      <c r="H1735" s="3"/>
      <c r="I1735" s="3"/>
      <c r="J1735" s="3"/>
      <c r="K1735" s="3"/>
      <c r="L1735" s="3"/>
      <c r="M1735" s="3"/>
      <c r="N1735" s="3"/>
      <c r="O1735" s="3"/>
      <c r="P1735" s="3"/>
      <c r="Q1735" s="3"/>
      <c r="R1735" s="3"/>
      <c r="S1735" s="120"/>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
      <c r="B1736" s="3"/>
      <c r="C1736" s="3"/>
      <c r="D1736" s="3"/>
      <c r="E1736" s="3"/>
      <c r="F1736" s="3"/>
      <c r="G1736" s="3"/>
      <c r="H1736" s="3"/>
      <c r="I1736" s="3"/>
      <c r="J1736" s="3"/>
      <c r="K1736" s="3"/>
      <c r="L1736" s="3"/>
      <c r="M1736" s="3"/>
      <c r="N1736" s="3"/>
      <c r="O1736" s="3"/>
      <c r="P1736" s="3"/>
      <c r="Q1736" s="3"/>
      <c r="R1736" s="3"/>
      <c r="S1736" s="120"/>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
      <c r="B1737" s="3"/>
      <c r="C1737" s="3"/>
      <c r="D1737" s="3"/>
      <c r="E1737" s="3"/>
      <c r="F1737" s="3"/>
      <c r="G1737" s="3"/>
      <c r="H1737" s="3"/>
      <c r="I1737" s="3"/>
      <c r="J1737" s="3"/>
      <c r="K1737" s="3"/>
      <c r="L1737" s="3"/>
      <c r="M1737" s="3"/>
      <c r="N1737" s="3"/>
      <c r="O1737" s="3"/>
      <c r="P1737" s="3"/>
      <c r="Q1737" s="3"/>
      <c r="R1737" s="3"/>
      <c r="S1737" s="120"/>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
      <c r="B1738" s="3"/>
      <c r="C1738" s="3"/>
      <c r="D1738" s="3"/>
      <c r="E1738" s="3"/>
      <c r="F1738" s="3"/>
      <c r="G1738" s="3"/>
      <c r="H1738" s="3"/>
      <c r="I1738" s="3"/>
      <c r="J1738" s="3"/>
      <c r="K1738" s="3"/>
      <c r="L1738" s="3"/>
      <c r="M1738" s="3"/>
      <c r="N1738" s="3"/>
      <c r="O1738" s="3"/>
      <c r="P1738" s="3"/>
      <c r="Q1738" s="3"/>
      <c r="R1738" s="3"/>
      <c r="S1738" s="120"/>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
      <c r="B1739" s="3"/>
      <c r="C1739" s="3"/>
      <c r="D1739" s="3"/>
      <c r="E1739" s="3"/>
      <c r="F1739" s="3"/>
      <c r="G1739" s="3"/>
      <c r="H1739" s="3"/>
      <c r="I1739" s="3"/>
      <c r="J1739" s="3"/>
      <c r="K1739" s="3"/>
      <c r="L1739" s="3"/>
      <c r="M1739" s="3"/>
      <c r="N1739" s="3"/>
      <c r="O1739" s="3"/>
      <c r="P1739" s="3"/>
      <c r="Q1739" s="3"/>
      <c r="R1739" s="3"/>
      <c r="S1739" s="120"/>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
      <c r="B1740" s="3"/>
      <c r="C1740" s="3"/>
      <c r="D1740" s="3"/>
      <c r="E1740" s="3"/>
      <c r="F1740" s="3"/>
      <c r="G1740" s="3"/>
      <c r="H1740" s="3"/>
      <c r="I1740" s="3"/>
      <c r="J1740" s="3"/>
      <c r="K1740" s="3"/>
      <c r="L1740" s="3"/>
      <c r="M1740" s="3"/>
      <c r="N1740" s="3"/>
      <c r="O1740" s="3"/>
      <c r="P1740" s="3"/>
      <c r="Q1740" s="3"/>
      <c r="R1740" s="3"/>
      <c r="S1740" s="120"/>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
      <c r="B1741" s="3"/>
      <c r="C1741" s="3"/>
      <c r="D1741" s="3"/>
      <c r="E1741" s="3"/>
      <c r="F1741" s="3"/>
      <c r="G1741" s="3"/>
      <c r="H1741" s="3"/>
      <c r="I1741" s="3"/>
      <c r="J1741" s="3"/>
      <c r="K1741" s="3"/>
      <c r="L1741" s="3"/>
      <c r="M1741" s="3"/>
      <c r="N1741" s="3"/>
      <c r="O1741" s="3"/>
      <c r="P1741" s="3"/>
      <c r="Q1741" s="3"/>
      <c r="R1741" s="3"/>
      <c r="S1741" s="120"/>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
      <c r="B1742" s="3"/>
      <c r="C1742" s="3"/>
      <c r="D1742" s="3"/>
      <c r="E1742" s="3"/>
      <c r="F1742" s="3"/>
      <c r="G1742" s="3"/>
      <c r="H1742" s="3"/>
      <c r="I1742" s="3"/>
      <c r="J1742" s="3"/>
      <c r="K1742" s="3"/>
      <c r="L1742" s="3"/>
      <c r="M1742" s="3"/>
      <c r="N1742" s="3"/>
      <c r="O1742" s="3"/>
      <c r="P1742" s="3"/>
      <c r="Q1742" s="3"/>
      <c r="R1742" s="3"/>
      <c r="S1742" s="120"/>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
      <c r="B1743" s="3"/>
      <c r="C1743" s="3"/>
      <c r="D1743" s="3"/>
      <c r="E1743" s="3"/>
      <c r="F1743" s="3"/>
      <c r="G1743" s="3"/>
      <c r="H1743" s="3"/>
      <c r="I1743" s="3"/>
      <c r="J1743" s="3"/>
      <c r="K1743" s="3"/>
      <c r="L1743" s="3"/>
      <c r="M1743" s="3"/>
      <c r="N1743" s="3"/>
      <c r="O1743" s="3"/>
      <c r="P1743" s="3"/>
      <c r="Q1743" s="3"/>
      <c r="R1743" s="3"/>
      <c r="S1743" s="120"/>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
      <c r="B1744" s="3"/>
      <c r="C1744" s="3"/>
      <c r="D1744" s="3"/>
      <c r="E1744" s="3"/>
      <c r="F1744" s="3"/>
      <c r="G1744" s="3"/>
      <c r="H1744" s="3"/>
      <c r="I1744" s="3"/>
      <c r="J1744" s="3"/>
      <c r="K1744" s="3"/>
      <c r="L1744" s="3"/>
      <c r="M1744" s="3"/>
      <c r="N1744" s="3"/>
      <c r="O1744" s="3"/>
      <c r="P1744" s="3"/>
      <c r="Q1744" s="3"/>
      <c r="R1744" s="3"/>
      <c r="S1744" s="120"/>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
      <c r="B1745" s="3"/>
      <c r="C1745" s="3"/>
      <c r="D1745" s="3"/>
      <c r="E1745" s="3"/>
      <c r="F1745" s="3"/>
      <c r="G1745" s="3"/>
      <c r="H1745" s="3"/>
      <c r="I1745" s="3"/>
      <c r="J1745" s="3"/>
      <c r="K1745" s="3"/>
      <c r="L1745" s="3"/>
      <c r="M1745" s="3"/>
      <c r="N1745" s="3"/>
      <c r="O1745" s="3"/>
      <c r="P1745" s="3"/>
      <c r="Q1745" s="3"/>
      <c r="R1745" s="3"/>
      <c r="S1745" s="120"/>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
      <c r="B1746" s="3"/>
      <c r="C1746" s="3"/>
      <c r="D1746" s="3"/>
      <c r="E1746" s="3"/>
      <c r="F1746" s="3"/>
      <c r="G1746" s="3"/>
      <c r="H1746" s="3"/>
      <c r="I1746" s="3"/>
      <c r="J1746" s="3"/>
      <c r="K1746" s="3"/>
      <c r="L1746" s="3"/>
      <c r="M1746" s="3"/>
      <c r="N1746" s="3"/>
      <c r="O1746" s="3"/>
      <c r="P1746" s="3"/>
      <c r="Q1746" s="3"/>
      <c r="R1746" s="3"/>
      <c r="S1746" s="120"/>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
      <c r="B1747" s="3"/>
      <c r="C1747" s="3"/>
      <c r="D1747" s="3"/>
      <c r="E1747" s="3"/>
      <c r="F1747" s="3"/>
      <c r="G1747" s="3"/>
      <c r="H1747" s="3"/>
      <c r="I1747" s="3"/>
      <c r="J1747" s="3"/>
      <c r="K1747" s="3"/>
      <c r="L1747" s="3"/>
      <c r="M1747" s="3"/>
      <c r="N1747" s="3"/>
      <c r="O1747" s="3"/>
      <c r="P1747" s="3"/>
      <c r="Q1747" s="3"/>
      <c r="R1747" s="3"/>
      <c r="S1747" s="120"/>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
      <c r="B1748" s="3"/>
      <c r="C1748" s="3"/>
      <c r="D1748" s="3"/>
      <c r="E1748" s="3"/>
      <c r="F1748" s="3"/>
      <c r="G1748" s="3"/>
      <c r="H1748" s="3"/>
      <c r="I1748" s="3"/>
      <c r="J1748" s="3"/>
      <c r="K1748" s="3"/>
      <c r="L1748" s="3"/>
      <c r="M1748" s="3"/>
      <c r="N1748" s="3"/>
      <c r="O1748" s="3"/>
      <c r="P1748" s="3"/>
      <c r="Q1748" s="3"/>
      <c r="R1748" s="3"/>
      <c r="S1748" s="120"/>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
      <c r="B1749" s="3"/>
      <c r="C1749" s="3"/>
      <c r="D1749" s="3"/>
      <c r="E1749" s="3"/>
      <c r="F1749" s="3"/>
      <c r="G1749" s="3"/>
      <c r="H1749" s="3"/>
      <c r="I1749" s="3"/>
      <c r="J1749" s="3"/>
      <c r="K1749" s="3"/>
      <c r="L1749" s="3"/>
      <c r="M1749" s="3"/>
      <c r="N1749" s="3"/>
      <c r="O1749" s="3"/>
      <c r="P1749" s="3"/>
      <c r="Q1749" s="3"/>
      <c r="R1749" s="3"/>
      <c r="S1749" s="120"/>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
      <c r="B1750" s="3"/>
      <c r="C1750" s="3"/>
      <c r="D1750" s="3"/>
      <c r="E1750" s="3"/>
      <c r="F1750" s="3"/>
      <c r="G1750" s="3"/>
      <c r="H1750" s="3"/>
      <c r="I1750" s="3"/>
      <c r="J1750" s="3"/>
      <c r="K1750" s="3"/>
      <c r="L1750" s="3"/>
      <c r="M1750" s="3"/>
      <c r="N1750" s="3"/>
      <c r="O1750" s="3"/>
      <c r="P1750" s="3"/>
      <c r="Q1750" s="3"/>
      <c r="R1750" s="3"/>
      <c r="S1750" s="120"/>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
      <c r="B1751" s="3"/>
      <c r="C1751" s="3"/>
      <c r="D1751" s="3"/>
      <c r="E1751" s="3"/>
      <c r="F1751" s="3"/>
      <c r="G1751" s="3"/>
      <c r="H1751" s="3"/>
      <c r="I1751" s="3"/>
      <c r="J1751" s="3"/>
      <c r="K1751" s="3"/>
      <c r="L1751" s="3"/>
      <c r="M1751" s="3"/>
      <c r="N1751" s="3"/>
      <c r="O1751" s="3"/>
      <c r="P1751" s="3"/>
      <c r="Q1751" s="3"/>
      <c r="R1751" s="3"/>
      <c r="S1751" s="120"/>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
      <c r="B1752" s="3"/>
      <c r="C1752" s="3"/>
      <c r="D1752" s="3"/>
      <c r="E1752" s="3"/>
      <c r="F1752" s="3"/>
      <c r="G1752" s="3"/>
      <c r="H1752" s="3"/>
      <c r="I1752" s="3"/>
      <c r="J1752" s="3"/>
      <c r="K1752" s="3"/>
      <c r="L1752" s="3"/>
      <c r="M1752" s="3"/>
      <c r="N1752" s="3"/>
      <c r="O1752" s="3"/>
      <c r="P1752" s="3"/>
      <c r="Q1752" s="3"/>
      <c r="R1752" s="3"/>
      <c r="S1752" s="120"/>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
      <c r="B1753" s="3"/>
      <c r="C1753" s="3"/>
      <c r="D1753" s="3"/>
      <c r="E1753" s="3"/>
      <c r="F1753" s="3"/>
      <c r="G1753" s="3"/>
      <c r="H1753" s="3"/>
      <c r="I1753" s="3"/>
      <c r="J1753" s="3"/>
      <c r="K1753" s="3"/>
      <c r="L1753" s="3"/>
      <c r="M1753" s="3"/>
      <c r="N1753" s="3"/>
      <c r="O1753" s="3"/>
      <c r="P1753" s="3"/>
      <c r="Q1753" s="3"/>
      <c r="R1753" s="3"/>
      <c r="S1753" s="120"/>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
      <c r="B1754" s="3"/>
      <c r="C1754" s="3"/>
      <c r="D1754" s="3"/>
      <c r="E1754" s="3"/>
      <c r="F1754" s="3"/>
      <c r="G1754" s="3"/>
      <c r="H1754" s="3"/>
      <c r="I1754" s="3"/>
      <c r="J1754" s="3"/>
      <c r="K1754" s="3"/>
      <c r="L1754" s="3"/>
      <c r="M1754" s="3"/>
      <c r="N1754" s="3"/>
      <c r="O1754" s="3"/>
      <c r="P1754" s="3"/>
      <c r="Q1754" s="3"/>
      <c r="R1754" s="3"/>
      <c r="S1754" s="120"/>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
      <c r="B1755" s="3"/>
      <c r="C1755" s="3"/>
      <c r="D1755" s="3"/>
      <c r="E1755" s="3"/>
      <c r="F1755" s="3"/>
      <c r="G1755" s="3"/>
      <c r="H1755" s="3"/>
      <c r="I1755" s="3"/>
      <c r="J1755" s="3"/>
      <c r="K1755" s="3"/>
      <c r="L1755" s="3"/>
      <c r="M1755" s="3"/>
      <c r="N1755" s="3"/>
      <c r="O1755" s="3"/>
      <c r="P1755" s="3"/>
      <c r="Q1755" s="3"/>
      <c r="R1755" s="3"/>
      <c r="S1755" s="120"/>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
      <c r="B1756" s="3"/>
      <c r="C1756" s="3"/>
      <c r="D1756" s="3"/>
      <c r="E1756" s="3"/>
      <c r="F1756" s="3"/>
      <c r="G1756" s="3"/>
      <c r="H1756" s="3"/>
      <c r="I1756" s="3"/>
      <c r="J1756" s="3"/>
      <c r="K1756" s="3"/>
      <c r="L1756" s="3"/>
      <c r="M1756" s="3"/>
      <c r="N1756" s="3"/>
      <c r="O1756" s="3"/>
      <c r="P1756" s="3"/>
      <c r="Q1756" s="3"/>
      <c r="R1756" s="3"/>
      <c r="S1756" s="120"/>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
      <c r="B1757" s="3"/>
      <c r="C1757" s="3"/>
      <c r="D1757" s="3"/>
      <c r="E1757" s="3"/>
      <c r="F1757" s="3"/>
      <c r="G1757" s="3"/>
      <c r="H1757" s="3"/>
      <c r="I1757" s="3"/>
      <c r="J1757" s="3"/>
      <c r="K1757" s="3"/>
      <c r="L1757" s="3"/>
      <c r="M1757" s="3"/>
      <c r="N1757" s="3"/>
      <c r="O1757" s="3"/>
      <c r="P1757" s="3"/>
      <c r="Q1757" s="3"/>
      <c r="R1757" s="3"/>
      <c r="S1757" s="120"/>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
      <c r="B1758" s="3"/>
      <c r="C1758" s="3"/>
      <c r="D1758" s="3"/>
      <c r="E1758" s="3"/>
      <c r="F1758" s="3"/>
      <c r="G1758" s="3"/>
      <c r="H1758" s="3"/>
      <c r="I1758" s="3"/>
      <c r="J1758" s="3"/>
      <c r="K1758" s="3"/>
      <c r="L1758" s="3"/>
      <c r="M1758" s="3"/>
      <c r="N1758" s="3"/>
      <c r="O1758" s="3"/>
      <c r="P1758" s="3"/>
      <c r="Q1758" s="3"/>
      <c r="R1758" s="3"/>
      <c r="S1758" s="120"/>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
      <c r="B1759" s="3"/>
      <c r="C1759" s="3"/>
      <c r="D1759" s="3"/>
      <c r="E1759" s="3"/>
      <c r="F1759" s="3"/>
      <c r="G1759" s="3"/>
      <c r="H1759" s="3"/>
      <c r="I1759" s="3"/>
      <c r="J1759" s="3"/>
      <c r="K1759" s="3"/>
      <c r="L1759" s="3"/>
      <c r="M1759" s="3"/>
      <c r="N1759" s="3"/>
      <c r="O1759" s="3"/>
      <c r="P1759" s="3"/>
      <c r="Q1759" s="3"/>
      <c r="R1759" s="3"/>
      <c r="S1759" s="120"/>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
      <c r="B1760" s="3"/>
      <c r="C1760" s="3"/>
      <c r="D1760" s="3"/>
      <c r="E1760" s="3"/>
      <c r="F1760" s="3"/>
      <c r="G1760" s="3"/>
      <c r="H1760" s="3"/>
      <c r="I1760" s="3"/>
      <c r="J1760" s="3"/>
      <c r="K1760" s="3"/>
      <c r="L1760" s="3"/>
      <c r="M1760" s="3"/>
      <c r="N1760" s="3"/>
      <c r="O1760" s="3"/>
      <c r="P1760" s="3"/>
      <c r="Q1760" s="3"/>
      <c r="R1760" s="3"/>
      <c r="S1760" s="120"/>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
      <c r="B1761" s="3"/>
      <c r="C1761" s="3"/>
      <c r="D1761" s="3"/>
      <c r="E1761" s="3"/>
      <c r="F1761" s="3"/>
      <c r="G1761" s="3"/>
      <c r="H1761" s="3"/>
      <c r="I1761" s="3"/>
      <c r="J1761" s="3"/>
      <c r="K1761" s="3"/>
      <c r="L1761" s="3"/>
      <c r="M1761" s="3"/>
      <c r="N1761" s="3"/>
      <c r="O1761" s="3"/>
      <c r="P1761" s="3"/>
      <c r="Q1761" s="3"/>
      <c r="R1761" s="3"/>
      <c r="S1761" s="120"/>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
      <c r="B1762" s="3"/>
      <c r="C1762" s="3"/>
      <c r="D1762" s="3"/>
      <c r="E1762" s="3"/>
      <c r="F1762" s="3"/>
      <c r="G1762" s="3"/>
      <c r="H1762" s="3"/>
      <c r="I1762" s="3"/>
      <c r="J1762" s="3"/>
      <c r="K1762" s="3"/>
      <c r="L1762" s="3"/>
      <c r="M1762" s="3"/>
      <c r="N1762" s="3"/>
      <c r="O1762" s="3"/>
      <c r="P1762" s="3"/>
      <c r="Q1762" s="3"/>
      <c r="R1762" s="3"/>
      <c r="S1762" s="120"/>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
      <c r="B1763" s="3"/>
      <c r="C1763" s="3"/>
      <c r="D1763" s="3"/>
      <c r="E1763" s="3"/>
      <c r="F1763" s="3"/>
      <c r="G1763" s="3"/>
      <c r="H1763" s="3"/>
      <c r="I1763" s="3"/>
      <c r="J1763" s="3"/>
      <c r="K1763" s="3"/>
      <c r="L1763" s="3"/>
      <c r="M1763" s="3"/>
      <c r="N1763" s="3"/>
      <c r="O1763" s="3"/>
      <c r="P1763" s="3"/>
      <c r="Q1763" s="3"/>
      <c r="R1763" s="3"/>
      <c r="S1763" s="120"/>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
      <c r="B1764" s="3"/>
      <c r="C1764" s="3"/>
      <c r="D1764" s="3"/>
      <c r="E1764" s="3"/>
      <c r="F1764" s="3"/>
      <c r="G1764" s="3"/>
      <c r="H1764" s="3"/>
      <c r="I1764" s="3"/>
      <c r="J1764" s="3"/>
      <c r="K1764" s="3"/>
      <c r="L1764" s="3"/>
      <c r="M1764" s="3"/>
      <c r="N1764" s="3"/>
      <c r="O1764" s="3"/>
      <c r="P1764" s="3"/>
      <c r="Q1764" s="3"/>
      <c r="R1764" s="3"/>
      <c r="S1764" s="120"/>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
      <c r="B1765" s="3"/>
      <c r="C1765" s="3"/>
      <c r="D1765" s="3"/>
      <c r="E1765" s="3"/>
      <c r="F1765" s="3"/>
      <c r="G1765" s="3"/>
      <c r="H1765" s="3"/>
      <c r="I1765" s="3"/>
      <c r="J1765" s="3"/>
      <c r="K1765" s="3"/>
      <c r="L1765" s="3"/>
      <c r="M1765" s="3"/>
      <c r="N1765" s="3"/>
      <c r="O1765" s="3"/>
      <c r="P1765" s="3"/>
      <c r="Q1765" s="3"/>
      <c r="R1765" s="3"/>
      <c r="S1765" s="120"/>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
      <c r="B1766" s="3"/>
      <c r="C1766" s="3"/>
      <c r="D1766" s="3"/>
      <c r="E1766" s="3"/>
      <c r="F1766" s="3"/>
      <c r="G1766" s="3"/>
      <c r="H1766" s="3"/>
      <c r="I1766" s="3"/>
      <c r="J1766" s="3"/>
      <c r="K1766" s="3"/>
      <c r="L1766" s="3"/>
      <c r="M1766" s="3"/>
      <c r="N1766" s="3"/>
      <c r="O1766" s="3"/>
      <c r="P1766" s="3"/>
      <c r="Q1766" s="3"/>
      <c r="R1766" s="3"/>
      <c r="S1766" s="120"/>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
      <c r="B1767" s="3"/>
      <c r="C1767" s="3"/>
      <c r="D1767" s="3"/>
      <c r="E1767" s="3"/>
      <c r="F1767" s="3"/>
      <c r="G1767" s="3"/>
      <c r="H1767" s="3"/>
      <c r="I1767" s="3"/>
      <c r="J1767" s="3"/>
      <c r="K1767" s="3"/>
      <c r="L1767" s="3"/>
      <c r="M1767" s="3"/>
      <c r="N1767" s="3"/>
      <c r="O1767" s="3"/>
      <c r="P1767" s="3"/>
      <c r="Q1767" s="3"/>
      <c r="R1767" s="3"/>
      <c r="S1767" s="120"/>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
      <c r="B1768" s="3"/>
      <c r="C1768" s="3"/>
      <c r="D1768" s="3"/>
      <c r="E1768" s="3"/>
      <c r="F1768" s="3"/>
      <c r="G1768" s="3"/>
      <c r="H1768" s="3"/>
      <c r="I1768" s="3"/>
      <c r="J1768" s="3"/>
      <c r="K1768" s="3"/>
      <c r="L1768" s="3"/>
      <c r="M1768" s="3"/>
      <c r="N1768" s="3"/>
      <c r="O1768" s="3"/>
      <c r="P1768" s="3"/>
      <c r="Q1768" s="3"/>
      <c r="R1768" s="3"/>
      <c r="S1768" s="120"/>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
      <c r="B1769" s="3"/>
      <c r="C1769" s="3"/>
      <c r="D1769" s="3"/>
      <c r="E1769" s="3"/>
      <c r="F1769" s="3"/>
      <c r="G1769" s="3"/>
      <c r="H1769" s="3"/>
      <c r="I1769" s="3"/>
      <c r="J1769" s="3"/>
      <c r="K1769" s="3"/>
      <c r="L1769" s="3"/>
      <c r="M1769" s="3"/>
      <c r="N1769" s="3"/>
      <c r="O1769" s="3"/>
      <c r="P1769" s="3"/>
      <c r="Q1769" s="3"/>
      <c r="R1769" s="3"/>
      <c r="S1769" s="120"/>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
      <c r="B1770" s="3"/>
      <c r="C1770" s="3"/>
      <c r="D1770" s="3"/>
      <c r="E1770" s="3"/>
      <c r="F1770" s="3"/>
      <c r="G1770" s="3"/>
      <c r="H1770" s="3"/>
      <c r="I1770" s="3"/>
      <c r="J1770" s="3"/>
      <c r="K1770" s="3"/>
      <c r="L1770" s="3"/>
      <c r="M1770" s="3"/>
      <c r="N1770" s="3"/>
      <c r="O1770" s="3"/>
      <c r="P1770" s="3"/>
      <c r="Q1770" s="3"/>
      <c r="R1770" s="3"/>
      <c r="S1770" s="120"/>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
      <c r="B1771" s="3"/>
      <c r="C1771" s="3"/>
      <c r="D1771" s="3"/>
      <c r="E1771" s="3"/>
      <c r="F1771" s="3"/>
      <c r="G1771" s="3"/>
      <c r="H1771" s="3"/>
      <c r="I1771" s="3"/>
      <c r="J1771" s="3"/>
      <c r="K1771" s="3"/>
      <c r="L1771" s="3"/>
      <c r="M1771" s="3"/>
      <c r="N1771" s="3"/>
      <c r="O1771" s="3"/>
      <c r="P1771" s="3"/>
      <c r="Q1771" s="3"/>
      <c r="R1771" s="3"/>
      <c r="S1771" s="120"/>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
      <c r="B1772" s="3"/>
      <c r="C1772" s="3"/>
      <c r="D1772" s="3"/>
      <c r="E1772" s="3"/>
      <c r="F1772" s="3"/>
      <c r="G1772" s="3"/>
      <c r="H1772" s="3"/>
      <c r="I1772" s="3"/>
      <c r="J1772" s="3"/>
      <c r="K1772" s="3"/>
      <c r="L1772" s="3"/>
      <c r="M1772" s="3"/>
      <c r="N1772" s="3"/>
      <c r="O1772" s="3"/>
      <c r="P1772" s="3"/>
      <c r="Q1772" s="3"/>
      <c r="R1772" s="3"/>
      <c r="S1772" s="120"/>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
      <c r="B1773" s="3"/>
      <c r="C1773" s="3"/>
      <c r="D1773" s="3"/>
      <c r="E1773" s="3"/>
      <c r="F1773" s="3"/>
      <c r="G1773" s="3"/>
      <c r="H1773" s="3"/>
      <c r="I1773" s="3"/>
      <c r="J1773" s="3"/>
      <c r="K1773" s="3"/>
      <c r="L1773" s="3"/>
      <c r="M1773" s="3"/>
      <c r="N1773" s="3"/>
      <c r="O1773" s="3"/>
      <c r="P1773" s="3"/>
      <c r="Q1773" s="3"/>
      <c r="R1773" s="3"/>
      <c r="S1773" s="120"/>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
      <c r="B1774" s="3"/>
      <c r="C1774" s="3"/>
      <c r="D1774" s="3"/>
      <c r="E1774" s="3"/>
      <c r="F1774" s="3"/>
      <c r="G1774" s="3"/>
      <c r="H1774" s="3"/>
      <c r="I1774" s="3"/>
      <c r="J1774" s="3"/>
      <c r="K1774" s="3"/>
      <c r="L1774" s="3"/>
      <c r="M1774" s="3"/>
      <c r="N1774" s="3"/>
      <c r="O1774" s="3"/>
      <c r="P1774" s="3"/>
      <c r="Q1774" s="3"/>
      <c r="R1774" s="3"/>
      <c r="S1774" s="120"/>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
      <c r="B1775" s="3"/>
      <c r="C1775" s="3"/>
      <c r="D1775" s="3"/>
      <c r="E1775" s="3"/>
      <c r="F1775" s="3"/>
      <c r="G1775" s="3"/>
      <c r="H1775" s="3"/>
      <c r="I1775" s="3"/>
      <c r="J1775" s="3"/>
      <c r="K1775" s="3"/>
      <c r="L1775" s="3"/>
      <c r="M1775" s="3"/>
      <c r="N1775" s="3"/>
      <c r="O1775" s="3"/>
      <c r="P1775" s="3"/>
      <c r="Q1775" s="3"/>
      <c r="R1775" s="3"/>
      <c r="S1775" s="120"/>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
      <c r="B1776" s="3"/>
      <c r="C1776" s="3"/>
      <c r="D1776" s="3"/>
      <c r="E1776" s="3"/>
      <c r="F1776" s="3"/>
      <c r="G1776" s="3"/>
      <c r="H1776" s="3"/>
      <c r="I1776" s="3"/>
      <c r="J1776" s="3"/>
      <c r="K1776" s="3"/>
      <c r="L1776" s="3"/>
      <c r="M1776" s="3"/>
      <c r="N1776" s="3"/>
      <c r="O1776" s="3"/>
      <c r="P1776" s="3"/>
      <c r="Q1776" s="3"/>
      <c r="R1776" s="3"/>
      <c r="S1776" s="120"/>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
      <c r="B1777" s="3"/>
      <c r="C1777" s="3"/>
      <c r="D1777" s="3"/>
      <c r="E1777" s="3"/>
      <c r="F1777" s="3"/>
      <c r="G1777" s="3"/>
      <c r="H1777" s="3"/>
      <c r="I1777" s="3"/>
      <c r="J1777" s="3"/>
      <c r="K1777" s="3"/>
      <c r="L1777" s="3"/>
      <c r="M1777" s="3"/>
      <c r="N1777" s="3"/>
      <c r="O1777" s="3"/>
      <c r="P1777" s="3"/>
      <c r="Q1777" s="3"/>
      <c r="R1777" s="3"/>
      <c r="S1777" s="120"/>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
      <c r="B1778" s="3"/>
      <c r="C1778" s="3"/>
      <c r="D1778" s="3"/>
      <c r="E1778" s="3"/>
      <c r="F1778" s="3"/>
      <c r="G1778" s="3"/>
      <c r="H1778" s="3"/>
      <c r="I1778" s="3"/>
      <c r="J1778" s="3"/>
      <c r="K1778" s="3"/>
      <c r="L1778" s="3"/>
      <c r="M1778" s="3"/>
      <c r="N1778" s="3"/>
      <c r="O1778" s="3"/>
      <c r="P1778" s="3"/>
      <c r="Q1778" s="3"/>
      <c r="R1778" s="3"/>
      <c r="S1778" s="120"/>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
      <c r="B1779" s="3"/>
      <c r="C1779" s="3"/>
      <c r="D1779" s="3"/>
      <c r="E1779" s="3"/>
      <c r="F1779" s="3"/>
      <c r="G1779" s="3"/>
      <c r="H1779" s="3"/>
      <c r="I1779" s="3"/>
      <c r="J1779" s="3"/>
      <c r="K1779" s="3"/>
      <c r="L1779" s="3"/>
      <c r="M1779" s="3"/>
      <c r="N1779" s="3"/>
      <c r="O1779" s="3"/>
      <c r="P1779" s="3"/>
      <c r="Q1779" s="3"/>
      <c r="R1779" s="3"/>
      <c r="S1779" s="120"/>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
      <c r="B1780" s="3"/>
      <c r="C1780" s="3"/>
      <c r="D1780" s="3"/>
      <c r="E1780" s="3"/>
      <c r="F1780" s="3"/>
      <c r="G1780" s="3"/>
      <c r="H1780" s="3"/>
      <c r="I1780" s="3"/>
      <c r="J1780" s="3"/>
      <c r="K1780" s="3"/>
      <c r="L1780" s="3"/>
      <c r="M1780" s="3"/>
      <c r="N1780" s="3"/>
      <c r="O1780" s="3"/>
      <c r="P1780" s="3"/>
      <c r="Q1780" s="3"/>
      <c r="R1780" s="3"/>
      <c r="S1780" s="120"/>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
      <c r="B1781" s="3"/>
      <c r="C1781" s="3"/>
      <c r="D1781" s="3"/>
      <c r="E1781" s="3"/>
      <c r="F1781" s="3"/>
      <c r="G1781" s="3"/>
      <c r="H1781" s="3"/>
      <c r="I1781" s="3"/>
      <c r="J1781" s="3"/>
      <c r="K1781" s="3"/>
      <c r="L1781" s="3"/>
      <c r="M1781" s="3"/>
      <c r="N1781" s="3"/>
      <c r="O1781" s="3"/>
      <c r="P1781" s="3"/>
      <c r="Q1781" s="3"/>
      <c r="R1781" s="3"/>
      <c r="S1781" s="120"/>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
      <c r="B1782" s="3"/>
      <c r="C1782" s="3"/>
      <c r="D1782" s="3"/>
      <c r="E1782" s="3"/>
      <c r="F1782" s="3"/>
      <c r="G1782" s="3"/>
      <c r="H1782" s="3"/>
      <c r="I1782" s="3"/>
      <c r="J1782" s="3"/>
      <c r="K1782" s="3"/>
      <c r="L1782" s="3"/>
      <c r="M1782" s="3"/>
      <c r="N1782" s="3"/>
      <c r="O1782" s="3"/>
      <c r="P1782" s="3"/>
      <c r="Q1782" s="3"/>
      <c r="R1782" s="3"/>
      <c r="S1782" s="120"/>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
      <c r="B1783" s="3"/>
      <c r="C1783" s="3"/>
      <c r="D1783" s="3"/>
      <c r="E1783" s="3"/>
      <c r="F1783" s="3"/>
      <c r="G1783" s="3"/>
      <c r="H1783" s="3"/>
      <c r="I1783" s="3"/>
      <c r="J1783" s="3"/>
      <c r="K1783" s="3"/>
      <c r="L1783" s="3"/>
      <c r="M1783" s="3"/>
      <c r="N1783" s="3"/>
      <c r="O1783" s="3"/>
      <c r="P1783" s="3"/>
      <c r="Q1783" s="3"/>
      <c r="R1783" s="3"/>
      <c r="S1783" s="120"/>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
      <c r="B1784" s="3"/>
      <c r="C1784" s="3"/>
      <c r="D1784" s="3"/>
      <c r="E1784" s="3"/>
      <c r="F1784" s="3"/>
      <c r="G1784" s="3"/>
      <c r="H1784" s="3"/>
      <c r="I1784" s="3"/>
      <c r="J1784" s="3"/>
      <c r="K1784" s="3"/>
      <c r="L1784" s="3"/>
      <c r="M1784" s="3"/>
      <c r="N1784" s="3"/>
      <c r="O1784" s="3"/>
      <c r="P1784" s="3"/>
      <c r="Q1784" s="3"/>
      <c r="R1784" s="3"/>
      <c r="S1784" s="120"/>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
      <c r="B1785" s="3"/>
      <c r="C1785" s="3"/>
      <c r="D1785" s="3"/>
      <c r="E1785" s="3"/>
      <c r="F1785" s="3"/>
      <c r="G1785" s="3"/>
      <c r="H1785" s="3"/>
      <c r="I1785" s="3"/>
      <c r="J1785" s="3"/>
      <c r="K1785" s="3"/>
      <c r="L1785" s="3"/>
      <c r="M1785" s="3"/>
      <c r="N1785" s="3"/>
      <c r="O1785" s="3"/>
      <c r="P1785" s="3"/>
      <c r="Q1785" s="3"/>
      <c r="R1785" s="3"/>
      <c r="S1785" s="120"/>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
      <c r="B1786" s="3"/>
      <c r="C1786" s="3"/>
      <c r="D1786" s="3"/>
      <c r="E1786" s="3"/>
      <c r="F1786" s="3"/>
      <c r="G1786" s="3"/>
      <c r="H1786" s="3"/>
      <c r="I1786" s="3"/>
      <c r="J1786" s="3"/>
      <c r="K1786" s="3"/>
      <c r="L1786" s="3"/>
      <c r="M1786" s="3"/>
      <c r="N1786" s="3"/>
      <c r="O1786" s="3"/>
      <c r="P1786" s="3"/>
      <c r="Q1786" s="3"/>
      <c r="R1786" s="3"/>
      <c r="S1786" s="120"/>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
      <c r="B1787" s="3"/>
      <c r="C1787" s="3"/>
      <c r="D1787" s="3"/>
      <c r="E1787" s="3"/>
      <c r="F1787" s="3"/>
      <c r="G1787" s="3"/>
      <c r="H1787" s="3"/>
      <c r="I1787" s="3"/>
      <c r="J1787" s="3"/>
      <c r="K1787" s="3"/>
      <c r="L1787" s="3"/>
      <c r="M1787" s="3"/>
      <c r="N1787" s="3"/>
      <c r="O1787" s="3"/>
      <c r="P1787" s="3"/>
      <c r="Q1787" s="3"/>
      <c r="R1787" s="3"/>
      <c r="S1787" s="120"/>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
      <c r="B1788" s="3"/>
      <c r="C1788" s="3"/>
      <c r="D1788" s="3"/>
      <c r="E1788" s="3"/>
      <c r="F1788" s="3"/>
      <c r="G1788" s="3"/>
      <c r="H1788" s="3"/>
      <c r="I1788" s="3"/>
      <c r="J1788" s="3"/>
      <c r="K1788" s="3"/>
      <c r="L1788" s="3"/>
      <c r="M1788" s="3"/>
      <c r="N1788" s="3"/>
      <c r="O1788" s="3"/>
      <c r="P1788" s="3"/>
      <c r="Q1788" s="3"/>
      <c r="R1788" s="3"/>
      <c r="S1788" s="120"/>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
      <c r="B1789" s="3"/>
      <c r="C1789" s="3"/>
      <c r="D1789" s="3"/>
      <c r="E1789" s="3"/>
      <c r="F1789" s="3"/>
      <c r="G1789" s="3"/>
      <c r="H1789" s="3"/>
      <c r="I1789" s="3"/>
      <c r="J1789" s="3"/>
      <c r="K1789" s="3"/>
      <c r="L1789" s="3"/>
      <c r="M1789" s="3"/>
      <c r="N1789" s="3"/>
      <c r="O1789" s="3"/>
      <c r="P1789" s="3"/>
      <c r="Q1789" s="3"/>
      <c r="R1789" s="3"/>
      <c r="S1789" s="120"/>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
      <c r="B1790" s="3"/>
      <c r="C1790" s="3"/>
      <c r="D1790" s="3"/>
      <c r="E1790" s="3"/>
      <c r="F1790" s="3"/>
      <c r="G1790" s="3"/>
      <c r="H1790" s="3"/>
      <c r="I1790" s="3"/>
      <c r="J1790" s="3"/>
      <c r="K1790" s="3"/>
      <c r="L1790" s="3"/>
      <c r="M1790" s="3"/>
      <c r="N1790" s="3"/>
      <c r="O1790" s="3"/>
      <c r="P1790" s="3"/>
      <c r="Q1790" s="3"/>
      <c r="R1790" s="3"/>
      <c r="S1790" s="120"/>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
      <c r="B1791" s="3"/>
      <c r="C1791" s="3"/>
      <c r="D1791" s="3"/>
      <c r="E1791" s="3"/>
      <c r="F1791" s="3"/>
      <c r="G1791" s="3"/>
      <c r="H1791" s="3"/>
      <c r="I1791" s="3"/>
      <c r="J1791" s="3"/>
      <c r="K1791" s="3"/>
      <c r="L1791" s="3"/>
      <c r="M1791" s="3"/>
      <c r="N1791" s="3"/>
      <c r="O1791" s="3"/>
      <c r="P1791" s="3"/>
      <c r="Q1791" s="3"/>
      <c r="R1791" s="3"/>
      <c r="S1791" s="120"/>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
      <c r="B1792" s="3"/>
      <c r="C1792" s="3"/>
      <c r="D1792" s="3"/>
      <c r="E1792" s="3"/>
      <c r="F1792" s="3"/>
      <c r="G1792" s="3"/>
      <c r="H1792" s="3"/>
      <c r="I1792" s="3"/>
      <c r="J1792" s="3"/>
      <c r="K1792" s="3"/>
      <c r="L1792" s="3"/>
      <c r="M1792" s="3"/>
      <c r="N1792" s="3"/>
      <c r="O1792" s="3"/>
      <c r="P1792" s="3"/>
      <c r="Q1792" s="3"/>
      <c r="R1792" s="3"/>
      <c r="S1792" s="120"/>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
      <c r="B1793" s="3"/>
      <c r="C1793" s="3"/>
      <c r="D1793" s="3"/>
      <c r="E1793" s="3"/>
      <c r="F1793" s="3"/>
      <c r="G1793" s="3"/>
      <c r="H1793" s="3"/>
      <c r="I1793" s="3"/>
      <c r="J1793" s="3"/>
      <c r="K1793" s="3"/>
      <c r="L1793" s="3"/>
      <c r="M1793" s="3"/>
      <c r="N1793" s="3"/>
      <c r="O1793" s="3"/>
      <c r="P1793" s="3"/>
      <c r="Q1793" s="3"/>
      <c r="R1793" s="3"/>
      <c r="S1793" s="120"/>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
      <c r="B1794" s="3"/>
      <c r="C1794" s="3"/>
      <c r="D1794" s="3"/>
      <c r="E1794" s="3"/>
      <c r="F1794" s="3"/>
      <c r="G1794" s="3"/>
      <c r="H1794" s="3"/>
      <c r="I1794" s="3"/>
      <c r="J1794" s="3"/>
      <c r="K1794" s="3"/>
      <c r="L1794" s="3"/>
      <c r="M1794" s="3"/>
      <c r="N1794" s="3"/>
      <c r="O1794" s="3"/>
      <c r="P1794" s="3"/>
      <c r="Q1794" s="3"/>
      <c r="R1794" s="3"/>
      <c r="S1794" s="120"/>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
      <c r="B1795" s="3"/>
      <c r="C1795" s="3"/>
      <c r="D1795" s="3"/>
      <c r="E1795" s="3"/>
      <c r="F1795" s="3"/>
      <c r="G1795" s="3"/>
      <c r="H1795" s="3"/>
      <c r="I1795" s="3"/>
      <c r="J1795" s="3"/>
      <c r="K1795" s="3"/>
      <c r="L1795" s="3"/>
      <c r="M1795" s="3"/>
      <c r="N1795" s="3"/>
      <c r="O1795" s="3"/>
      <c r="P1795" s="3"/>
      <c r="Q1795" s="3"/>
      <c r="R1795" s="3"/>
      <c r="S1795" s="120"/>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
      <c r="B1796" s="3"/>
      <c r="C1796" s="3"/>
      <c r="D1796" s="3"/>
      <c r="E1796" s="3"/>
      <c r="F1796" s="3"/>
      <c r="G1796" s="3"/>
      <c r="H1796" s="3"/>
      <c r="I1796" s="3"/>
      <c r="J1796" s="3"/>
      <c r="K1796" s="3"/>
      <c r="L1796" s="3"/>
      <c r="M1796" s="3"/>
      <c r="N1796" s="3"/>
      <c r="O1796" s="3"/>
      <c r="P1796" s="3"/>
      <c r="Q1796" s="3"/>
      <c r="R1796" s="3"/>
      <c r="S1796" s="120"/>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
      <c r="B1797" s="3"/>
      <c r="C1797" s="3"/>
      <c r="D1797" s="3"/>
      <c r="E1797" s="3"/>
      <c r="F1797" s="3"/>
      <c r="G1797" s="3"/>
      <c r="H1797" s="3"/>
      <c r="I1797" s="3"/>
      <c r="J1797" s="3"/>
      <c r="K1797" s="3"/>
      <c r="L1797" s="3"/>
      <c r="M1797" s="3"/>
      <c r="N1797" s="3"/>
      <c r="O1797" s="3"/>
      <c r="P1797" s="3"/>
      <c r="Q1797" s="3"/>
      <c r="R1797" s="3"/>
      <c r="S1797" s="120"/>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
      <c r="B1798" s="3"/>
      <c r="C1798" s="3"/>
      <c r="D1798" s="3"/>
      <c r="E1798" s="3"/>
      <c r="F1798" s="3"/>
      <c r="G1798" s="3"/>
      <c r="H1798" s="3"/>
      <c r="I1798" s="3"/>
      <c r="J1798" s="3"/>
      <c r="K1798" s="3"/>
      <c r="L1798" s="3"/>
      <c r="M1798" s="3"/>
      <c r="N1798" s="3"/>
      <c r="O1798" s="3"/>
      <c r="P1798" s="3"/>
      <c r="Q1798" s="3"/>
      <c r="R1798" s="3"/>
      <c r="S1798" s="120"/>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
      <c r="B1799" s="3"/>
      <c r="C1799" s="3"/>
      <c r="D1799" s="3"/>
      <c r="E1799" s="3"/>
      <c r="F1799" s="3"/>
      <c r="G1799" s="3"/>
      <c r="H1799" s="3"/>
      <c r="I1799" s="3"/>
      <c r="J1799" s="3"/>
      <c r="K1799" s="3"/>
      <c r="L1799" s="3"/>
      <c r="M1799" s="3"/>
      <c r="N1799" s="3"/>
      <c r="O1799" s="3"/>
      <c r="P1799" s="3"/>
      <c r="Q1799" s="3"/>
      <c r="R1799" s="3"/>
      <c r="S1799" s="120"/>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
      <c r="B1800" s="3"/>
      <c r="C1800" s="3"/>
      <c r="D1800" s="3"/>
      <c r="E1800" s="3"/>
      <c r="F1800" s="3"/>
      <c r="G1800" s="3"/>
      <c r="H1800" s="3"/>
      <c r="I1800" s="3"/>
      <c r="J1800" s="3"/>
      <c r="K1800" s="3"/>
      <c r="L1800" s="3"/>
      <c r="M1800" s="3"/>
      <c r="N1800" s="3"/>
      <c r="O1800" s="3"/>
      <c r="P1800" s="3"/>
      <c r="Q1800" s="3"/>
      <c r="R1800" s="3"/>
      <c r="S1800" s="120"/>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
      <c r="B1801" s="3"/>
      <c r="C1801" s="3"/>
      <c r="D1801" s="3"/>
      <c r="E1801" s="3"/>
      <c r="F1801" s="3"/>
      <c r="G1801" s="3"/>
      <c r="H1801" s="3"/>
      <c r="I1801" s="3"/>
      <c r="J1801" s="3"/>
      <c r="K1801" s="3"/>
      <c r="L1801" s="3"/>
      <c r="M1801" s="3"/>
      <c r="N1801" s="3"/>
      <c r="O1801" s="3"/>
      <c r="P1801" s="3"/>
      <c r="Q1801" s="3"/>
      <c r="R1801" s="3"/>
      <c r="S1801" s="120"/>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
      <c r="B1802" s="3"/>
      <c r="C1802" s="3"/>
      <c r="D1802" s="3"/>
      <c r="E1802" s="3"/>
      <c r="F1802" s="3"/>
      <c r="G1802" s="3"/>
      <c r="H1802" s="3"/>
      <c r="I1802" s="3"/>
      <c r="J1802" s="3"/>
      <c r="K1802" s="3"/>
      <c r="L1802" s="3"/>
      <c r="M1802" s="3"/>
      <c r="N1802" s="3"/>
      <c r="O1802" s="3"/>
      <c r="P1802" s="3"/>
      <c r="Q1802" s="3"/>
      <c r="R1802" s="3"/>
      <c r="S1802" s="120"/>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
      <c r="B1803" s="3"/>
      <c r="C1803" s="3"/>
      <c r="D1803" s="3"/>
      <c r="E1803" s="3"/>
      <c r="F1803" s="3"/>
      <c r="G1803" s="3"/>
      <c r="H1803" s="3"/>
      <c r="I1803" s="3"/>
      <c r="J1803" s="3"/>
      <c r="K1803" s="3"/>
      <c r="L1803" s="3"/>
      <c r="M1803" s="3"/>
      <c r="N1803" s="3"/>
      <c r="O1803" s="3"/>
      <c r="P1803" s="3"/>
      <c r="Q1803" s="3"/>
      <c r="R1803" s="3"/>
      <c r="S1803" s="120"/>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
      <c r="B1804" s="3"/>
      <c r="C1804" s="3"/>
      <c r="D1804" s="3"/>
      <c r="E1804" s="3"/>
      <c r="F1804" s="3"/>
      <c r="G1804" s="3"/>
      <c r="H1804" s="3"/>
      <c r="I1804" s="3"/>
      <c r="J1804" s="3"/>
      <c r="K1804" s="3"/>
      <c r="L1804" s="3"/>
      <c r="M1804" s="3"/>
      <c r="N1804" s="3"/>
      <c r="O1804" s="3"/>
      <c r="P1804" s="3"/>
      <c r="Q1804" s="3"/>
      <c r="R1804" s="3"/>
      <c r="S1804" s="120"/>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
      <c r="B1805" s="3"/>
      <c r="C1805" s="3"/>
      <c r="D1805" s="3"/>
      <c r="E1805" s="3"/>
      <c r="F1805" s="3"/>
      <c r="G1805" s="3"/>
      <c r="H1805" s="3"/>
      <c r="I1805" s="3"/>
      <c r="J1805" s="3"/>
      <c r="K1805" s="3"/>
      <c r="L1805" s="3"/>
      <c r="M1805" s="3"/>
      <c r="N1805" s="3"/>
      <c r="O1805" s="3"/>
      <c r="P1805" s="3"/>
      <c r="Q1805" s="3"/>
      <c r="R1805" s="3"/>
      <c r="S1805" s="120"/>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
      <c r="B1806" s="3"/>
      <c r="C1806" s="3"/>
      <c r="D1806" s="3"/>
      <c r="E1806" s="3"/>
      <c r="F1806" s="3"/>
      <c r="G1806" s="3"/>
      <c r="H1806" s="3"/>
      <c r="I1806" s="3"/>
      <c r="J1806" s="3"/>
      <c r="K1806" s="3"/>
      <c r="L1806" s="3"/>
      <c r="M1806" s="3"/>
      <c r="N1806" s="3"/>
      <c r="O1806" s="3"/>
      <c r="P1806" s="3"/>
      <c r="Q1806" s="3"/>
      <c r="R1806" s="3"/>
      <c r="S1806" s="120"/>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
      <c r="B1807" s="3"/>
      <c r="C1807" s="3"/>
      <c r="D1807" s="3"/>
      <c r="E1807" s="3"/>
      <c r="F1807" s="3"/>
      <c r="G1807" s="3"/>
      <c r="H1807" s="3"/>
      <c r="I1807" s="3"/>
      <c r="J1807" s="3"/>
      <c r="K1807" s="3"/>
      <c r="L1807" s="3"/>
      <c r="M1807" s="3"/>
      <c r="N1807" s="3"/>
      <c r="O1807" s="3"/>
      <c r="P1807" s="3"/>
      <c r="Q1807" s="3"/>
      <c r="R1807" s="3"/>
      <c r="S1807" s="120"/>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
      <c r="B1808" s="3"/>
      <c r="C1808" s="3"/>
      <c r="D1808" s="3"/>
      <c r="E1808" s="3"/>
      <c r="F1808" s="3"/>
      <c r="G1808" s="3"/>
      <c r="H1808" s="3"/>
      <c r="I1808" s="3"/>
      <c r="J1808" s="3"/>
      <c r="K1808" s="3"/>
      <c r="L1808" s="3"/>
      <c r="M1808" s="3"/>
      <c r="N1808" s="3"/>
      <c r="O1808" s="3"/>
      <c r="P1808" s="3"/>
      <c r="Q1808" s="3"/>
      <c r="R1808" s="3"/>
      <c r="S1808" s="120"/>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
      <c r="B1809" s="3"/>
      <c r="C1809" s="3"/>
      <c r="D1809" s="3"/>
      <c r="E1809" s="3"/>
      <c r="F1809" s="3"/>
      <c r="G1809" s="3"/>
      <c r="H1809" s="3"/>
      <c r="I1809" s="3"/>
      <c r="J1809" s="3"/>
      <c r="K1809" s="3"/>
      <c r="L1809" s="3"/>
      <c r="M1809" s="3"/>
      <c r="N1809" s="3"/>
      <c r="O1809" s="3"/>
      <c r="P1809" s="3"/>
      <c r="Q1809" s="3"/>
      <c r="R1809" s="3"/>
      <c r="S1809" s="120"/>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
      <c r="B1810" s="3"/>
      <c r="C1810" s="3"/>
      <c r="D1810" s="3"/>
      <c r="E1810" s="3"/>
      <c r="F1810" s="3"/>
      <c r="G1810" s="3"/>
      <c r="H1810" s="3"/>
      <c r="I1810" s="3"/>
      <c r="J1810" s="3"/>
      <c r="K1810" s="3"/>
      <c r="L1810" s="3"/>
      <c r="M1810" s="3"/>
      <c r="N1810" s="3"/>
      <c r="O1810" s="3"/>
      <c r="P1810" s="3"/>
      <c r="Q1810" s="3"/>
      <c r="R1810" s="3"/>
      <c r="S1810" s="120"/>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
      <c r="B1811" s="3"/>
      <c r="C1811" s="3"/>
      <c r="D1811" s="3"/>
      <c r="E1811" s="3"/>
      <c r="F1811" s="3"/>
      <c r="G1811" s="3"/>
      <c r="H1811" s="3"/>
      <c r="I1811" s="3"/>
      <c r="J1811" s="3"/>
      <c r="K1811" s="3"/>
      <c r="L1811" s="3"/>
      <c r="M1811" s="3"/>
      <c r="N1811" s="3"/>
      <c r="O1811" s="3"/>
      <c r="P1811" s="3"/>
      <c r="Q1811" s="3"/>
      <c r="R1811" s="3"/>
      <c r="S1811" s="120"/>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
      <c r="B1812" s="3"/>
      <c r="C1812" s="3"/>
      <c r="D1812" s="3"/>
      <c r="E1812" s="3"/>
      <c r="F1812" s="3"/>
      <c r="G1812" s="3"/>
      <c r="H1812" s="3"/>
      <c r="I1812" s="3"/>
      <c r="J1812" s="3"/>
      <c r="K1812" s="3"/>
      <c r="L1812" s="3"/>
      <c r="M1812" s="3"/>
      <c r="N1812" s="3"/>
      <c r="O1812" s="3"/>
      <c r="P1812" s="3"/>
      <c r="Q1812" s="3"/>
      <c r="R1812" s="3"/>
      <c r="S1812" s="120"/>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
      <c r="B1813" s="3"/>
      <c r="C1813" s="3"/>
      <c r="D1813" s="3"/>
      <c r="E1813" s="3"/>
      <c r="F1813" s="3"/>
      <c r="G1813" s="3"/>
      <c r="H1813" s="3"/>
      <c r="I1813" s="3"/>
      <c r="J1813" s="3"/>
      <c r="K1813" s="3"/>
      <c r="L1813" s="3"/>
      <c r="M1813" s="3"/>
      <c r="N1813" s="3"/>
      <c r="O1813" s="3"/>
      <c r="P1813" s="3"/>
      <c r="Q1813" s="3"/>
      <c r="R1813" s="3"/>
      <c r="S1813" s="120"/>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
      <c r="B1814" s="3"/>
      <c r="C1814" s="3"/>
      <c r="D1814" s="3"/>
      <c r="E1814" s="3"/>
      <c r="F1814" s="3"/>
      <c r="G1814" s="3"/>
      <c r="H1814" s="3"/>
      <c r="I1814" s="3"/>
      <c r="J1814" s="3"/>
      <c r="K1814" s="3"/>
      <c r="L1814" s="3"/>
      <c r="M1814" s="3"/>
      <c r="N1814" s="3"/>
      <c r="O1814" s="3"/>
      <c r="P1814" s="3"/>
      <c r="Q1814" s="3"/>
      <c r="R1814" s="3"/>
      <c r="S1814" s="120"/>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
      <c r="B1815" s="3"/>
      <c r="C1815" s="3"/>
      <c r="D1815" s="3"/>
      <c r="E1815" s="3"/>
      <c r="F1815" s="3"/>
      <c r="G1815" s="3"/>
      <c r="H1815" s="3"/>
      <c r="I1815" s="3"/>
      <c r="J1815" s="3"/>
      <c r="K1815" s="3"/>
      <c r="L1815" s="3"/>
      <c r="M1815" s="3"/>
      <c r="N1815" s="3"/>
      <c r="O1815" s="3"/>
      <c r="P1815" s="3"/>
      <c r="Q1815" s="3"/>
      <c r="R1815" s="3"/>
      <c r="S1815" s="120"/>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
      <c r="B1816" s="3"/>
      <c r="C1816" s="3"/>
      <c r="D1816" s="3"/>
      <c r="E1816" s="3"/>
      <c r="F1816" s="3"/>
      <c r="G1816" s="3"/>
      <c r="H1816" s="3"/>
      <c r="I1816" s="3"/>
      <c r="J1816" s="3"/>
      <c r="K1816" s="3"/>
      <c r="L1816" s="3"/>
      <c r="M1816" s="3"/>
      <c r="N1816" s="3"/>
      <c r="O1816" s="3"/>
      <c r="P1816" s="3"/>
      <c r="Q1816" s="3"/>
      <c r="R1816" s="3"/>
      <c r="S1816" s="120"/>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
      <c r="B1817" s="3"/>
      <c r="C1817" s="3"/>
      <c r="D1817" s="3"/>
      <c r="E1817" s="3"/>
      <c r="F1817" s="3"/>
      <c r="G1817" s="3"/>
      <c r="H1817" s="3"/>
      <c r="I1817" s="3"/>
      <c r="J1817" s="3"/>
      <c r="K1817" s="3"/>
      <c r="L1817" s="3"/>
      <c r="M1817" s="3"/>
      <c r="N1817" s="3"/>
      <c r="O1817" s="3"/>
      <c r="P1817" s="3"/>
      <c r="Q1817" s="3"/>
      <c r="R1817" s="3"/>
      <c r="S1817" s="120"/>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
      <c r="B1818" s="3"/>
      <c r="C1818" s="3"/>
      <c r="D1818" s="3"/>
      <c r="E1818" s="3"/>
      <c r="F1818" s="3"/>
      <c r="G1818" s="3"/>
      <c r="H1818" s="3"/>
      <c r="I1818" s="3"/>
      <c r="J1818" s="3"/>
      <c r="K1818" s="3"/>
      <c r="L1818" s="3"/>
      <c r="M1818" s="3"/>
      <c r="N1818" s="3"/>
      <c r="O1818" s="3"/>
      <c r="P1818" s="3"/>
      <c r="Q1818" s="3"/>
      <c r="R1818" s="3"/>
      <c r="S1818" s="120"/>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
      <c r="B1819" s="3"/>
      <c r="C1819" s="3"/>
      <c r="D1819" s="3"/>
      <c r="E1819" s="3"/>
      <c r="F1819" s="3"/>
      <c r="G1819" s="3"/>
      <c r="H1819" s="3"/>
      <c r="I1819" s="3"/>
      <c r="J1819" s="3"/>
      <c r="K1819" s="3"/>
      <c r="L1819" s="3"/>
      <c r="M1819" s="3"/>
      <c r="N1819" s="3"/>
      <c r="O1819" s="3"/>
      <c r="P1819" s="3"/>
      <c r="Q1819" s="3"/>
      <c r="R1819" s="3"/>
      <c r="S1819" s="120"/>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
      <c r="B1820" s="3"/>
      <c r="C1820" s="3"/>
      <c r="D1820" s="3"/>
      <c r="E1820" s="3"/>
      <c r="F1820" s="3"/>
      <c r="G1820" s="3"/>
      <c r="H1820" s="3"/>
      <c r="I1820" s="3"/>
      <c r="J1820" s="3"/>
      <c r="K1820" s="3"/>
      <c r="L1820" s="3"/>
      <c r="M1820" s="3"/>
      <c r="N1820" s="3"/>
      <c r="O1820" s="3"/>
      <c r="P1820" s="3"/>
      <c r="Q1820" s="3"/>
      <c r="R1820" s="3"/>
      <c r="S1820" s="120"/>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
      <c r="B1821" s="3"/>
      <c r="C1821" s="3"/>
      <c r="D1821" s="3"/>
      <c r="E1821" s="3"/>
      <c r="F1821" s="3"/>
      <c r="G1821" s="3"/>
      <c r="H1821" s="3"/>
      <c r="I1821" s="3"/>
      <c r="J1821" s="3"/>
      <c r="K1821" s="3"/>
      <c r="L1821" s="3"/>
      <c r="M1821" s="3"/>
      <c r="N1821" s="3"/>
      <c r="O1821" s="3"/>
      <c r="P1821" s="3"/>
      <c r="Q1821" s="3"/>
      <c r="R1821" s="3"/>
      <c r="S1821" s="120"/>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
      <c r="B1822" s="3"/>
      <c r="C1822" s="3"/>
      <c r="D1822" s="3"/>
      <c r="E1822" s="3"/>
      <c r="F1822" s="3"/>
      <c r="G1822" s="3"/>
      <c r="H1822" s="3"/>
      <c r="I1822" s="3"/>
      <c r="J1822" s="3"/>
      <c r="K1822" s="3"/>
      <c r="L1822" s="3"/>
      <c r="M1822" s="3"/>
      <c r="N1822" s="3"/>
      <c r="O1822" s="3"/>
      <c r="P1822" s="3"/>
      <c r="Q1822" s="3"/>
      <c r="R1822" s="3"/>
      <c r="S1822" s="120"/>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
      <c r="B1823" s="3"/>
      <c r="C1823" s="3"/>
      <c r="D1823" s="3"/>
      <c r="E1823" s="3"/>
      <c r="F1823" s="3"/>
      <c r="G1823" s="3"/>
      <c r="H1823" s="3"/>
      <c r="I1823" s="3"/>
      <c r="J1823" s="3"/>
      <c r="K1823" s="3"/>
      <c r="L1823" s="3"/>
      <c r="M1823" s="3"/>
      <c r="N1823" s="3"/>
      <c r="O1823" s="3"/>
      <c r="P1823" s="3"/>
      <c r="Q1823" s="3"/>
      <c r="R1823" s="3"/>
      <c r="S1823" s="120"/>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
      <c r="B1824" s="3"/>
      <c r="C1824" s="3"/>
      <c r="D1824" s="3"/>
      <c r="E1824" s="3"/>
      <c r="F1824" s="3"/>
      <c r="G1824" s="3"/>
      <c r="H1824" s="3"/>
      <c r="I1824" s="3"/>
      <c r="J1824" s="3"/>
      <c r="K1824" s="3"/>
      <c r="L1824" s="3"/>
      <c r="M1824" s="3"/>
      <c r="N1824" s="3"/>
      <c r="O1824" s="3"/>
      <c r="P1824" s="3"/>
      <c r="Q1824" s="3"/>
      <c r="R1824" s="3"/>
      <c r="S1824" s="120"/>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
      <c r="B1825" s="3"/>
      <c r="C1825" s="3"/>
      <c r="D1825" s="3"/>
      <c r="E1825" s="3"/>
      <c r="F1825" s="3"/>
      <c r="G1825" s="3"/>
      <c r="H1825" s="3"/>
      <c r="I1825" s="3"/>
      <c r="J1825" s="3"/>
      <c r="K1825" s="3"/>
      <c r="L1825" s="3"/>
      <c r="M1825" s="3"/>
      <c r="N1825" s="3"/>
      <c r="O1825" s="3"/>
      <c r="P1825" s="3"/>
      <c r="Q1825" s="3"/>
      <c r="R1825" s="3"/>
      <c r="S1825" s="120"/>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
      <c r="B1826" s="3"/>
      <c r="C1826" s="3"/>
      <c r="D1826" s="3"/>
      <c r="E1826" s="3"/>
      <c r="F1826" s="3"/>
      <c r="G1826" s="3"/>
      <c r="H1826" s="3"/>
      <c r="I1826" s="3"/>
      <c r="J1826" s="3"/>
      <c r="K1826" s="3"/>
      <c r="L1826" s="3"/>
      <c r="M1826" s="3"/>
      <c r="N1826" s="3"/>
      <c r="O1826" s="3"/>
      <c r="P1826" s="3"/>
      <c r="Q1826" s="3"/>
      <c r="R1826" s="3"/>
      <c r="S1826" s="120"/>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
      <c r="B1827" s="3"/>
      <c r="C1827" s="3"/>
      <c r="D1827" s="3"/>
      <c r="E1827" s="3"/>
      <c r="F1827" s="3"/>
      <c r="G1827" s="3"/>
      <c r="H1827" s="3"/>
      <c r="I1827" s="3"/>
      <c r="J1827" s="3"/>
      <c r="K1827" s="3"/>
      <c r="L1827" s="3"/>
      <c r="M1827" s="3"/>
      <c r="N1827" s="3"/>
      <c r="O1827" s="3"/>
      <c r="P1827" s="3"/>
      <c r="Q1827" s="3"/>
      <c r="R1827" s="3"/>
      <c r="S1827" s="120"/>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
      <c r="B1828" s="3"/>
      <c r="C1828" s="3"/>
      <c r="D1828" s="3"/>
      <c r="E1828" s="3"/>
      <c r="F1828" s="3"/>
      <c r="G1828" s="3"/>
      <c r="H1828" s="3"/>
      <c r="I1828" s="3"/>
      <c r="J1828" s="3"/>
      <c r="K1828" s="3"/>
      <c r="L1828" s="3"/>
      <c r="M1828" s="3"/>
      <c r="N1828" s="3"/>
      <c r="O1828" s="3"/>
      <c r="P1828" s="3"/>
      <c r="Q1828" s="3"/>
      <c r="R1828" s="3"/>
      <c r="S1828" s="120"/>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
      <c r="B1829" s="3"/>
      <c r="C1829" s="3"/>
      <c r="D1829" s="3"/>
      <c r="E1829" s="3"/>
      <c r="F1829" s="3"/>
      <c r="G1829" s="3"/>
      <c r="H1829" s="3"/>
      <c r="I1829" s="3"/>
      <c r="J1829" s="3"/>
      <c r="K1829" s="3"/>
      <c r="L1829" s="3"/>
      <c r="M1829" s="3"/>
      <c r="N1829" s="3"/>
      <c r="O1829" s="3"/>
      <c r="P1829" s="3"/>
      <c r="Q1829" s="3"/>
      <c r="R1829" s="3"/>
      <c r="S1829" s="120"/>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
      <c r="B1830" s="3"/>
      <c r="C1830" s="3"/>
      <c r="D1830" s="3"/>
      <c r="E1830" s="3"/>
      <c r="F1830" s="3"/>
      <c r="G1830" s="3"/>
      <c r="H1830" s="3"/>
      <c r="I1830" s="3"/>
      <c r="J1830" s="3"/>
      <c r="K1830" s="3"/>
      <c r="L1830" s="3"/>
      <c r="M1830" s="3"/>
      <c r="N1830" s="3"/>
      <c r="O1830" s="3"/>
      <c r="P1830" s="3"/>
      <c r="Q1830" s="3"/>
      <c r="R1830" s="3"/>
      <c r="S1830" s="120"/>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
      <c r="B1831" s="3"/>
      <c r="C1831" s="3"/>
      <c r="D1831" s="3"/>
      <c r="E1831" s="3"/>
      <c r="F1831" s="3"/>
      <c r="G1831" s="3"/>
      <c r="H1831" s="3"/>
      <c r="I1831" s="3"/>
      <c r="J1831" s="3"/>
      <c r="K1831" s="3"/>
      <c r="L1831" s="3"/>
      <c r="M1831" s="3"/>
      <c r="N1831" s="3"/>
      <c r="O1831" s="3"/>
      <c r="P1831" s="3"/>
      <c r="Q1831" s="3"/>
      <c r="R1831" s="3"/>
      <c r="S1831" s="120"/>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
      <c r="B1832" s="3"/>
      <c r="C1832" s="3"/>
      <c r="D1832" s="3"/>
      <c r="E1832" s="3"/>
      <c r="F1832" s="3"/>
      <c r="G1832" s="3"/>
      <c r="H1832" s="3"/>
      <c r="I1832" s="3"/>
      <c r="J1832" s="3"/>
      <c r="K1832" s="3"/>
      <c r="L1832" s="3"/>
      <c r="M1832" s="3"/>
      <c r="N1832" s="3"/>
      <c r="O1832" s="3"/>
      <c r="P1832" s="3"/>
      <c r="Q1832" s="3"/>
      <c r="R1832" s="3"/>
      <c r="S1832" s="120"/>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
      <c r="B1833" s="3"/>
      <c r="C1833" s="3"/>
      <c r="D1833" s="3"/>
      <c r="E1833" s="3"/>
      <c r="F1833" s="3"/>
      <c r="G1833" s="3"/>
      <c r="H1833" s="3"/>
      <c r="I1833" s="3"/>
      <c r="J1833" s="3"/>
      <c r="K1833" s="3"/>
      <c r="L1833" s="3"/>
      <c r="M1833" s="3"/>
      <c r="N1833" s="3"/>
      <c r="O1833" s="3"/>
      <c r="P1833" s="3"/>
      <c r="Q1833" s="3"/>
      <c r="R1833" s="3"/>
      <c r="S1833" s="120"/>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
      <c r="B1834" s="3"/>
      <c r="C1834" s="3"/>
      <c r="D1834" s="3"/>
      <c r="E1834" s="3"/>
      <c r="F1834" s="3"/>
      <c r="G1834" s="3"/>
      <c r="H1834" s="3"/>
      <c r="I1834" s="3"/>
      <c r="J1834" s="3"/>
      <c r="K1834" s="3"/>
      <c r="L1834" s="3"/>
      <c r="M1834" s="3"/>
      <c r="N1834" s="3"/>
      <c r="O1834" s="3"/>
      <c r="P1834" s="3"/>
      <c r="Q1834" s="3"/>
      <c r="R1834" s="3"/>
      <c r="S1834" s="120"/>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
      <c r="B1835" s="3"/>
      <c r="C1835" s="3"/>
      <c r="D1835" s="3"/>
      <c r="E1835" s="3"/>
      <c r="F1835" s="3"/>
      <c r="G1835" s="3"/>
      <c r="H1835" s="3"/>
      <c r="I1835" s="3"/>
      <c r="J1835" s="3"/>
      <c r="K1835" s="3"/>
      <c r="L1835" s="3"/>
      <c r="M1835" s="3"/>
      <c r="N1835" s="3"/>
      <c r="O1835" s="3"/>
      <c r="P1835" s="3"/>
      <c r="Q1835" s="3"/>
      <c r="R1835" s="3"/>
      <c r="S1835" s="120"/>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
      <c r="B1836" s="3"/>
      <c r="C1836" s="3"/>
      <c r="D1836" s="3"/>
      <c r="E1836" s="3"/>
      <c r="F1836" s="3"/>
      <c r="G1836" s="3"/>
      <c r="H1836" s="3"/>
      <c r="I1836" s="3"/>
      <c r="J1836" s="3"/>
      <c r="K1836" s="3"/>
      <c r="L1836" s="3"/>
      <c r="M1836" s="3"/>
      <c r="N1836" s="3"/>
      <c r="O1836" s="3"/>
      <c r="P1836" s="3"/>
      <c r="Q1836" s="3"/>
      <c r="R1836" s="3"/>
      <c r="S1836" s="120"/>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
      <c r="B1837" s="3"/>
      <c r="C1837" s="3"/>
      <c r="D1837" s="3"/>
      <c r="E1837" s="3"/>
      <c r="F1837" s="3"/>
      <c r="G1837" s="3"/>
      <c r="H1837" s="3"/>
      <c r="I1837" s="3"/>
      <c r="J1837" s="3"/>
      <c r="K1837" s="3"/>
      <c r="L1837" s="3"/>
      <c r="M1837" s="3"/>
      <c r="N1837" s="3"/>
      <c r="O1837" s="3"/>
      <c r="P1837" s="3"/>
      <c r="Q1837" s="3"/>
      <c r="R1837" s="3"/>
      <c r="S1837" s="120"/>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
      <c r="B1838" s="3"/>
      <c r="C1838" s="3"/>
      <c r="D1838" s="3"/>
      <c r="E1838" s="3"/>
      <c r="F1838" s="3"/>
      <c r="G1838" s="3"/>
      <c r="H1838" s="3"/>
      <c r="I1838" s="3"/>
      <c r="J1838" s="3"/>
      <c r="K1838" s="3"/>
      <c r="L1838" s="3"/>
      <c r="M1838" s="3"/>
      <c r="N1838" s="3"/>
      <c r="O1838" s="3"/>
      <c r="P1838" s="3"/>
      <c r="Q1838" s="3"/>
      <c r="R1838" s="3"/>
      <c r="S1838" s="120"/>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
      <c r="B1839" s="3"/>
      <c r="C1839" s="3"/>
      <c r="D1839" s="3"/>
      <c r="E1839" s="3"/>
      <c r="F1839" s="3"/>
      <c r="G1839" s="3"/>
      <c r="H1839" s="3"/>
      <c r="I1839" s="3"/>
      <c r="J1839" s="3"/>
      <c r="K1839" s="3"/>
      <c r="L1839" s="3"/>
      <c r="M1839" s="3"/>
      <c r="N1839" s="3"/>
      <c r="O1839" s="3"/>
      <c r="P1839" s="3"/>
      <c r="Q1839" s="3"/>
      <c r="R1839" s="3"/>
      <c r="S1839" s="120"/>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
      <c r="B1840" s="3"/>
      <c r="C1840" s="3"/>
      <c r="D1840" s="3"/>
      <c r="E1840" s="3"/>
      <c r="F1840" s="3"/>
      <c r="G1840" s="3"/>
      <c r="H1840" s="3"/>
      <c r="I1840" s="3"/>
      <c r="J1840" s="3"/>
      <c r="K1840" s="3"/>
      <c r="L1840" s="3"/>
      <c r="M1840" s="3"/>
      <c r="N1840" s="3"/>
      <c r="O1840" s="3"/>
      <c r="P1840" s="3"/>
      <c r="Q1840" s="3"/>
      <c r="R1840" s="3"/>
      <c r="S1840" s="120"/>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
      <c r="B1841" s="3"/>
      <c r="C1841" s="3"/>
      <c r="D1841" s="3"/>
      <c r="E1841" s="3"/>
      <c r="F1841" s="3"/>
      <c r="G1841" s="3"/>
      <c r="H1841" s="3"/>
      <c r="I1841" s="3"/>
      <c r="J1841" s="3"/>
      <c r="K1841" s="3"/>
      <c r="L1841" s="3"/>
      <c r="M1841" s="3"/>
      <c r="N1841" s="3"/>
      <c r="O1841" s="3"/>
      <c r="P1841" s="3"/>
      <c r="Q1841" s="3"/>
      <c r="R1841" s="3"/>
      <c r="S1841" s="120"/>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
      <c r="B1842" s="3"/>
      <c r="C1842" s="3"/>
      <c r="D1842" s="3"/>
      <c r="E1842" s="3"/>
      <c r="F1842" s="3"/>
      <c r="G1842" s="3"/>
      <c r="H1842" s="3"/>
      <c r="I1842" s="3"/>
      <c r="J1842" s="3"/>
      <c r="K1842" s="3"/>
      <c r="L1842" s="3"/>
      <c r="M1842" s="3"/>
      <c r="N1842" s="3"/>
      <c r="O1842" s="3"/>
      <c r="P1842" s="3"/>
      <c r="Q1842" s="3"/>
      <c r="R1842" s="3"/>
      <c r="S1842" s="120"/>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
      <c r="B1843" s="3"/>
      <c r="C1843" s="3"/>
      <c r="D1843" s="3"/>
      <c r="E1843" s="3"/>
      <c r="F1843" s="3"/>
      <c r="G1843" s="3"/>
      <c r="H1843" s="3"/>
      <c r="I1843" s="3"/>
      <c r="J1843" s="3"/>
      <c r="K1843" s="3"/>
      <c r="L1843" s="3"/>
      <c r="M1843" s="3"/>
      <c r="N1843" s="3"/>
      <c r="O1843" s="3"/>
      <c r="P1843" s="3"/>
      <c r="Q1843" s="3"/>
      <c r="R1843" s="3"/>
      <c r="S1843" s="120"/>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
      <c r="B1844" s="3"/>
      <c r="C1844" s="3"/>
      <c r="D1844" s="3"/>
      <c r="E1844" s="3"/>
      <c r="F1844" s="3"/>
      <c r="G1844" s="3"/>
      <c r="H1844" s="3"/>
      <c r="I1844" s="3"/>
      <c r="J1844" s="3"/>
      <c r="K1844" s="3"/>
      <c r="L1844" s="3"/>
      <c r="M1844" s="3"/>
      <c r="N1844" s="3"/>
      <c r="O1844" s="3"/>
      <c r="P1844" s="3"/>
      <c r="Q1844" s="3"/>
      <c r="R1844" s="3"/>
      <c r="S1844" s="120"/>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
      <c r="B1845" s="3"/>
      <c r="C1845" s="3"/>
      <c r="D1845" s="3"/>
      <c r="E1845" s="3"/>
      <c r="F1845" s="3"/>
      <c r="G1845" s="3"/>
      <c r="H1845" s="3"/>
      <c r="I1845" s="3"/>
      <c r="J1845" s="3"/>
      <c r="K1845" s="3"/>
      <c r="L1845" s="3"/>
      <c r="M1845" s="3"/>
      <c r="N1845" s="3"/>
      <c r="O1845" s="3"/>
      <c r="P1845" s="3"/>
      <c r="Q1845" s="3"/>
      <c r="R1845" s="3"/>
      <c r="S1845" s="120"/>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
      <c r="B1846" s="3"/>
      <c r="C1846" s="3"/>
      <c r="D1846" s="3"/>
      <c r="E1846" s="3"/>
      <c r="F1846" s="3"/>
      <c r="G1846" s="3"/>
      <c r="H1846" s="3"/>
      <c r="I1846" s="3"/>
      <c r="J1846" s="3"/>
      <c r="K1846" s="3"/>
      <c r="L1846" s="3"/>
      <c r="M1846" s="3"/>
      <c r="N1846" s="3"/>
      <c r="O1846" s="3"/>
      <c r="P1846" s="3"/>
      <c r="Q1846" s="3"/>
      <c r="R1846" s="3"/>
      <c r="S1846" s="120"/>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
      <c r="B1847" s="3"/>
      <c r="C1847" s="3"/>
      <c r="D1847" s="3"/>
      <c r="E1847" s="3"/>
      <c r="F1847" s="3"/>
      <c r="G1847" s="3"/>
      <c r="H1847" s="3"/>
      <c r="I1847" s="3"/>
      <c r="J1847" s="3"/>
      <c r="K1847" s="3"/>
      <c r="L1847" s="3"/>
      <c r="M1847" s="3"/>
      <c r="N1847" s="3"/>
      <c r="O1847" s="3"/>
      <c r="P1847" s="3"/>
      <c r="Q1847" s="3"/>
      <c r="R1847" s="3"/>
      <c r="S1847" s="120"/>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
      <c r="B1848" s="3"/>
      <c r="C1848" s="3"/>
      <c r="D1848" s="3"/>
      <c r="E1848" s="3"/>
      <c r="F1848" s="3"/>
      <c r="G1848" s="3"/>
      <c r="H1848" s="3"/>
      <c r="I1848" s="3"/>
      <c r="J1848" s="3"/>
      <c r="K1848" s="3"/>
      <c r="L1848" s="3"/>
      <c r="M1848" s="3"/>
      <c r="N1848" s="3"/>
      <c r="O1848" s="3"/>
      <c r="P1848" s="3"/>
      <c r="Q1848" s="3"/>
      <c r="R1848" s="3"/>
      <c r="S1848" s="120"/>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
      <c r="B1849" s="3"/>
      <c r="C1849" s="3"/>
      <c r="D1849" s="3"/>
      <c r="E1849" s="3"/>
      <c r="F1849" s="3"/>
      <c r="G1849" s="3"/>
      <c r="H1849" s="3"/>
      <c r="I1849" s="3"/>
      <c r="J1849" s="3"/>
      <c r="K1849" s="3"/>
      <c r="L1849" s="3"/>
      <c r="M1849" s="3"/>
      <c r="N1849" s="3"/>
      <c r="O1849" s="3"/>
      <c r="P1849" s="3"/>
      <c r="Q1849" s="3"/>
      <c r="R1849" s="3"/>
      <c r="S1849" s="120"/>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
      <c r="B1850" s="3"/>
      <c r="C1850" s="3"/>
      <c r="D1850" s="3"/>
      <c r="E1850" s="3"/>
      <c r="F1850" s="3"/>
      <c r="G1850" s="3"/>
      <c r="H1850" s="3"/>
      <c r="I1850" s="3"/>
      <c r="J1850" s="3"/>
      <c r="K1850" s="3"/>
      <c r="L1850" s="3"/>
      <c r="M1850" s="3"/>
      <c r="N1850" s="3"/>
      <c r="O1850" s="3"/>
      <c r="P1850" s="3"/>
      <c r="Q1850" s="3"/>
      <c r="R1850" s="3"/>
      <c r="S1850" s="120"/>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
      <c r="B1851" s="3"/>
      <c r="C1851" s="3"/>
      <c r="D1851" s="3"/>
      <c r="E1851" s="3"/>
      <c r="F1851" s="3"/>
      <c r="G1851" s="3"/>
      <c r="H1851" s="3"/>
      <c r="I1851" s="3"/>
      <c r="J1851" s="3"/>
      <c r="K1851" s="3"/>
      <c r="L1851" s="3"/>
      <c r="M1851" s="3"/>
      <c r="N1851" s="3"/>
      <c r="O1851" s="3"/>
      <c r="P1851" s="3"/>
      <c r="Q1851" s="3"/>
      <c r="R1851" s="3"/>
      <c r="S1851" s="120"/>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
      <c r="B1852" s="3"/>
      <c r="C1852" s="3"/>
      <c r="D1852" s="3"/>
      <c r="E1852" s="3"/>
      <c r="F1852" s="3"/>
      <c r="G1852" s="3"/>
      <c r="H1852" s="3"/>
      <c r="I1852" s="3"/>
      <c r="J1852" s="3"/>
      <c r="K1852" s="3"/>
      <c r="L1852" s="3"/>
      <c r="M1852" s="3"/>
      <c r="N1852" s="3"/>
      <c r="O1852" s="3"/>
      <c r="P1852" s="3"/>
      <c r="Q1852" s="3"/>
      <c r="R1852" s="3"/>
      <c r="S1852" s="120"/>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
      <c r="B1853" s="3"/>
      <c r="C1853" s="3"/>
      <c r="D1853" s="3"/>
      <c r="E1853" s="3"/>
      <c r="F1853" s="3"/>
      <c r="G1853" s="3"/>
      <c r="H1853" s="3"/>
      <c r="I1853" s="3"/>
      <c r="J1853" s="3"/>
      <c r="K1853" s="3"/>
      <c r="L1853" s="3"/>
      <c r="M1853" s="3"/>
      <c r="N1853" s="3"/>
      <c r="O1853" s="3"/>
      <c r="P1853" s="3"/>
      <c r="Q1853" s="3"/>
      <c r="R1853" s="3"/>
      <c r="S1853" s="120"/>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
      <c r="B1854" s="3"/>
      <c r="C1854" s="3"/>
      <c r="D1854" s="3"/>
      <c r="E1854" s="3"/>
      <c r="F1854" s="3"/>
      <c r="G1854" s="3"/>
      <c r="H1854" s="3"/>
      <c r="I1854" s="3"/>
      <c r="J1854" s="3"/>
      <c r="K1854" s="3"/>
      <c r="L1854" s="3"/>
      <c r="M1854" s="3"/>
      <c r="N1854" s="3"/>
      <c r="O1854" s="3"/>
      <c r="P1854" s="3"/>
      <c r="Q1854" s="3"/>
      <c r="R1854" s="3"/>
      <c r="S1854" s="120"/>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
      <c r="B1855" s="3"/>
      <c r="C1855" s="3"/>
      <c r="D1855" s="3"/>
      <c r="E1855" s="3"/>
      <c r="F1855" s="3"/>
      <c r="G1855" s="3"/>
      <c r="H1855" s="3"/>
      <c r="I1855" s="3"/>
      <c r="J1855" s="3"/>
      <c r="K1855" s="3"/>
      <c r="L1855" s="3"/>
      <c r="M1855" s="3"/>
      <c r="N1855" s="3"/>
      <c r="O1855" s="3"/>
      <c r="P1855" s="3"/>
      <c r="Q1855" s="3"/>
      <c r="R1855" s="3"/>
      <c r="S1855" s="120"/>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
      <c r="B1856" s="3"/>
      <c r="C1856" s="3"/>
      <c r="D1856" s="3"/>
      <c r="E1856" s="3"/>
      <c r="F1856" s="3"/>
      <c r="G1856" s="3"/>
      <c r="H1856" s="3"/>
      <c r="I1856" s="3"/>
      <c r="J1856" s="3"/>
      <c r="K1856" s="3"/>
      <c r="L1856" s="3"/>
      <c r="M1856" s="3"/>
      <c r="N1856" s="3"/>
      <c r="O1856" s="3"/>
      <c r="P1856" s="3"/>
      <c r="Q1856" s="3"/>
      <c r="R1856" s="3"/>
      <c r="S1856" s="120"/>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
      <c r="B1857" s="3"/>
      <c r="C1857" s="3"/>
      <c r="D1857" s="3"/>
      <c r="E1857" s="3"/>
      <c r="F1857" s="3"/>
      <c r="G1857" s="3"/>
      <c r="H1857" s="3"/>
      <c r="I1857" s="3"/>
      <c r="J1857" s="3"/>
      <c r="K1857" s="3"/>
      <c r="L1857" s="3"/>
      <c r="M1857" s="3"/>
      <c r="N1857" s="3"/>
      <c r="O1857" s="3"/>
      <c r="P1857" s="3"/>
      <c r="Q1857" s="3"/>
      <c r="R1857" s="3"/>
      <c r="S1857" s="120"/>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
      <c r="B1858" s="3"/>
      <c r="C1858" s="3"/>
      <c r="D1858" s="3"/>
      <c r="E1858" s="3"/>
      <c r="F1858" s="3"/>
      <c r="G1858" s="3"/>
      <c r="H1858" s="3"/>
      <c r="I1858" s="3"/>
      <c r="J1858" s="3"/>
      <c r="K1858" s="3"/>
      <c r="L1858" s="3"/>
      <c r="M1858" s="3"/>
      <c r="N1858" s="3"/>
      <c r="O1858" s="3"/>
      <c r="P1858" s="3"/>
      <c r="Q1858" s="3"/>
      <c r="R1858" s="3"/>
      <c r="S1858" s="120"/>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
      <c r="B1859" s="3"/>
      <c r="C1859" s="3"/>
      <c r="D1859" s="3"/>
      <c r="E1859" s="3"/>
      <c r="F1859" s="3"/>
      <c r="G1859" s="3"/>
      <c r="H1859" s="3"/>
      <c r="I1859" s="3"/>
      <c r="J1859" s="3"/>
      <c r="K1859" s="3"/>
      <c r="L1859" s="3"/>
      <c r="M1859" s="3"/>
      <c r="N1859" s="3"/>
      <c r="O1859" s="3"/>
      <c r="P1859" s="3"/>
      <c r="Q1859" s="3"/>
      <c r="R1859" s="3"/>
      <c r="S1859" s="120"/>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
      <c r="B1860" s="3"/>
      <c r="C1860" s="3"/>
      <c r="D1860" s="3"/>
      <c r="E1860" s="3"/>
      <c r="F1860" s="3"/>
      <c r="G1860" s="3"/>
      <c r="H1860" s="3"/>
      <c r="I1860" s="3"/>
      <c r="J1860" s="3"/>
      <c r="K1860" s="3"/>
      <c r="L1860" s="3"/>
      <c r="M1860" s="3"/>
      <c r="N1860" s="3"/>
      <c r="O1860" s="3"/>
      <c r="P1860" s="3"/>
      <c r="Q1860" s="3"/>
      <c r="R1860" s="3"/>
      <c r="S1860" s="120"/>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
      <c r="B1861" s="3"/>
      <c r="C1861" s="3"/>
      <c r="D1861" s="3"/>
      <c r="E1861" s="3"/>
      <c r="F1861" s="3"/>
      <c r="G1861" s="3"/>
      <c r="H1861" s="3"/>
      <c r="I1861" s="3"/>
      <c r="J1861" s="3"/>
      <c r="K1861" s="3"/>
      <c r="L1861" s="3"/>
      <c r="M1861" s="3"/>
      <c r="N1861" s="3"/>
      <c r="O1861" s="3"/>
      <c r="P1861" s="3"/>
      <c r="Q1861" s="3"/>
      <c r="R1861" s="3"/>
      <c r="S1861" s="120"/>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
      <c r="B1862" s="3"/>
      <c r="C1862" s="3"/>
      <c r="D1862" s="3"/>
      <c r="E1862" s="3"/>
      <c r="F1862" s="3"/>
      <c r="G1862" s="3"/>
      <c r="H1862" s="3"/>
      <c r="I1862" s="3"/>
      <c r="J1862" s="3"/>
      <c r="K1862" s="3"/>
      <c r="L1862" s="3"/>
      <c r="M1862" s="3"/>
      <c r="N1862" s="3"/>
      <c r="O1862" s="3"/>
      <c r="P1862" s="3"/>
      <c r="Q1862" s="3"/>
      <c r="R1862" s="3"/>
      <c r="S1862" s="120"/>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
      <c r="B1863" s="3"/>
      <c r="C1863" s="3"/>
      <c r="D1863" s="3"/>
      <c r="E1863" s="3"/>
      <c r="F1863" s="3"/>
      <c r="G1863" s="3"/>
      <c r="H1863" s="3"/>
      <c r="I1863" s="3"/>
      <c r="J1863" s="3"/>
      <c r="K1863" s="3"/>
      <c r="L1863" s="3"/>
      <c r="M1863" s="3"/>
      <c r="N1863" s="3"/>
      <c r="O1863" s="3"/>
      <c r="P1863" s="3"/>
      <c r="Q1863" s="3"/>
      <c r="R1863" s="3"/>
      <c r="S1863" s="120"/>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
      <c r="B1864" s="3"/>
      <c r="C1864" s="3"/>
      <c r="D1864" s="3"/>
      <c r="E1864" s="3"/>
      <c r="F1864" s="3"/>
      <c r="G1864" s="3"/>
      <c r="H1864" s="3"/>
      <c r="I1864" s="3"/>
      <c r="J1864" s="3"/>
      <c r="K1864" s="3"/>
      <c r="L1864" s="3"/>
      <c r="M1864" s="3"/>
      <c r="N1864" s="3"/>
      <c r="O1864" s="3"/>
      <c r="P1864" s="3"/>
      <c r="Q1864" s="3"/>
      <c r="R1864" s="3"/>
      <c r="S1864" s="120"/>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
      <c r="B1865" s="3"/>
      <c r="C1865" s="3"/>
      <c r="D1865" s="3"/>
      <c r="E1865" s="3"/>
      <c r="F1865" s="3"/>
      <c r="G1865" s="3"/>
      <c r="H1865" s="3"/>
      <c r="I1865" s="3"/>
      <c r="J1865" s="3"/>
      <c r="K1865" s="3"/>
      <c r="L1865" s="3"/>
      <c r="M1865" s="3"/>
      <c r="N1865" s="3"/>
      <c r="O1865" s="3"/>
      <c r="P1865" s="3"/>
      <c r="Q1865" s="3"/>
      <c r="R1865" s="3"/>
      <c r="S1865" s="120"/>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
      <c r="B1866" s="3"/>
      <c r="C1866" s="3"/>
      <c r="D1866" s="3"/>
      <c r="E1866" s="3"/>
      <c r="F1866" s="3"/>
      <c r="G1866" s="3"/>
      <c r="H1866" s="3"/>
      <c r="I1866" s="3"/>
      <c r="J1866" s="3"/>
      <c r="K1866" s="3"/>
      <c r="L1866" s="3"/>
      <c r="M1866" s="3"/>
      <c r="N1866" s="3"/>
      <c r="O1866" s="3"/>
      <c r="P1866" s="3"/>
      <c r="Q1866" s="3"/>
      <c r="R1866" s="3"/>
      <c r="S1866" s="120"/>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
      <c r="B1867" s="3"/>
      <c r="C1867" s="3"/>
      <c r="D1867" s="3"/>
      <c r="E1867" s="3"/>
      <c r="F1867" s="3"/>
      <c r="G1867" s="3"/>
      <c r="H1867" s="3"/>
      <c r="I1867" s="3"/>
      <c r="J1867" s="3"/>
      <c r="K1867" s="3"/>
      <c r="L1867" s="3"/>
      <c r="M1867" s="3"/>
      <c r="N1867" s="3"/>
      <c r="O1867" s="3"/>
      <c r="P1867" s="3"/>
      <c r="Q1867" s="3"/>
      <c r="R1867" s="3"/>
      <c r="S1867" s="120"/>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
      <c r="B1868" s="3"/>
      <c r="C1868" s="3"/>
      <c r="D1868" s="3"/>
      <c r="E1868" s="3"/>
      <c r="F1868" s="3"/>
      <c r="G1868" s="3"/>
      <c r="H1868" s="3"/>
      <c r="I1868" s="3"/>
      <c r="J1868" s="3"/>
      <c r="K1868" s="3"/>
      <c r="L1868" s="3"/>
      <c r="M1868" s="3"/>
      <c r="N1868" s="3"/>
      <c r="O1868" s="3"/>
      <c r="P1868" s="3"/>
      <c r="Q1868" s="3"/>
      <c r="R1868" s="3"/>
      <c r="S1868" s="120"/>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
      <c r="B1869" s="3"/>
      <c r="C1869" s="3"/>
      <c r="D1869" s="3"/>
      <c r="E1869" s="3"/>
      <c r="F1869" s="3"/>
      <c r="G1869" s="3"/>
      <c r="H1869" s="3"/>
      <c r="I1869" s="3"/>
      <c r="J1869" s="3"/>
      <c r="K1869" s="3"/>
      <c r="L1869" s="3"/>
      <c r="M1869" s="3"/>
      <c r="N1869" s="3"/>
      <c r="O1869" s="3"/>
      <c r="P1869" s="3"/>
      <c r="Q1869" s="3"/>
      <c r="R1869" s="3"/>
      <c r="S1869" s="120"/>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
      <c r="B1870" s="3"/>
      <c r="C1870" s="3"/>
      <c r="D1870" s="3"/>
      <c r="E1870" s="3"/>
      <c r="F1870" s="3"/>
      <c r="G1870" s="3"/>
      <c r="H1870" s="3"/>
      <c r="I1870" s="3"/>
      <c r="J1870" s="3"/>
      <c r="K1870" s="3"/>
      <c r="L1870" s="3"/>
      <c r="M1870" s="3"/>
      <c r="N1870" s="3"/>
      <c r="O1870" s="3"/>
      <c r="P1870" s="3"/>
      <c r="Q1870" s="3"/>
      <c r="R1870" s="3"/>
      <c r="S1870" s="120"/>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
      <c r="B1871" s="3"/>
      <c r="C1871" s="3"/>
      <c r="D1871" s="3"/>
      <c r="E1871" s="3"/>
      <c r="F1871" s="3"/>
      <c r="G1871" s="3"/>
      <c r="H1871" s="3"/>
      <c r="I1871" s="3"/>
      <c r="J1871" s="3"/>
      <c r="K1871" s="3"/>
      <c r="L1871" s="3"/>
      <c r="M1871" s="3"/>
      <c r="N1871" s="3"/>
      <c r="O1871" s="3"/>
      <c r="P1871" s="3"/>
      <c r="Q1871" s="3"/>
      <c r="R1871" s="3"/>
      <c r="S1871" s="120"/>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
      <c r="B1872" s="3"/>
      <c r="C1872" s="3"/>
      <c r="D1872" s="3"/>
      <c r="E1872" s="3"/>
      <c r="F1872" s="3"/>
      <c r="G1872" s="3"/>
      <c r="H1872" s="3"/>
      <c r="I1872" s="3"/>
      <c r="J1872" s="3"/>
      <c r="K1872" s="3"/>
      <c r="L1872" s="3"/>
      <c r="M1872" s="3"/>
      <c r="N1872" s="3"/>
      <c r="O1872" s="3"/>
      <c r="P1872" s="3"/>
      <c r="Q1872" s="3"/>
      <c r="R1872" s="3"/>
      <c r="S1872" s="120"/>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
      <c r="B1873" s="3"/>
      <c r="C1873" s="3"/>
      <c r="D1873" s="3"/>
      <c r="E1873" s="3"/>
      <c r="F1873" s="3"/>
      <c r="G1873" s="3"/>
      <c r="H1873" s="3"/>
      <c r="I1873" s="3"/>
      <c r="J1873" s="3"/>
      <c r="K1873" s="3"/>
      <c r="L1873" s="3"/>
      <c r="M1873" s="3"/>
      <c r="N1873" s="3"/>
      <c r="O1873" s="3"/>
      <c r="P1873" s="3"/>
      <c r="Q1873" s="3"/>
      <c r="R1873" s="3"/>
      <c r="S1873" s="120"/>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
      <c r="B1874" s="3"/>
      <c r="C1874" s="3"/>
      <c r="D1874" s="3"/>
      <c r="E1874" s="3"/>
      <c r="F1874" s="3"/>
      <c r="G1874" s="3"/>
      <c r="H1874" s="3"/>
      <c r="I1874" s="3"/>
      <c r="J1874" s="3"/>
      <c r="K1874" s="3"/>
      <c r="L1874" s="3"/>
      <c r="M1874" s="3"/>
      <c r="N1874" s="3"/>
      <c r="O1874" s="3"/>
      <c r="P1874" s="3"/>
      <c r="Q1874" s="3"/>
      <c r="R1874" s="3"/>
      <c r="S1874" s="120"/>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
      <c r="B1875" s="3"/>
      <c r="C1875" s="3"/>
      <c r="D1875" s="3"/>
      <c r="E1875" s="3"/>
      <c r="F1875" s="3"/>
      <c r="G1875" s="3"/>
      <c r="H1875" s="3"/>
      <c r="I1875" s="3"/>
      <c r="J1875" s="3"/>
      <c r="K1875" s="3"/>
      <c r="L1875" s="3"/>
      <c r="M1875" s="3"/>
      <c r="N1875" s="3"/>
      <c r="O1875" s="3"/>
      <c r="P1875" s="3"/>
      <c r="Q1875" s="3"/>
      <c r="R1875" s="3"/>
      <c r="S1875" s="120"/>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
      <c r="B1876" s="3"/>
      <c r="C1876" s="3"/>
      <c r="D1876" s="3"/>
      <c r="E1876" s="3"/>
      <c r="F1876" s="3"/>
      <c r="G1876" s="3"/>
      <c r="H1876" s="3"/>
      <c r="I1876" s="3"/>
      <c r="J1876" s="3"/>
      <c r="K1876" s="3"/>
      <c r="L1876" s="3"/>
      <c r="M1876" s="3"/>
      <c r="N1876" s="3"/>
      <c r="O1876" s="3"/>
      <c r="P1876" s="3"/>
      <c r="Q1876" s="3"/>
      <c r="R1876" s="3"/>
      <c r="S1876" s="120"/>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
      <c r="B1877" s="3"/>
      <c r="C1877" s="3"/>
      <c r="D1877" s="3"/>
      <c r="E1877" s="3"/>
      <c r="F1877" s="3"/>
      <c r="G1877" s="3"/>
      <c r="H1877" s="3"/>
      <c r="I1877" s="3"/>
      <c r="J1877" s="3"/>
      <c r="K1877" s="3"/>
      <c r="L1877" s="3"/>
      <c r="M1877" s="3"/>
      <c r="N1877" s="3"/>
      <c r="O1877" s="3"/>
      <c r="P1877" s="3"/>
      <c r="Q1877" s="3"/>
      <c r="R1877" s="3"/>
      <c r="S1877" s="120"/>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
      <c r="B1878" s="3"/>
      <c r="C1878" s="3"/>
      <c r="D1878" s="3"/>
      <c r="E1878" s="3"/>
      <c r="F1878" s="3"/>
      <c r="G1878" s="3"/>
      <c r="H1878" s="3"/>
      <c r="I1878" s="3"/>
      <c r="J1878" s="3"/>
      <c r="K1878" s="3"/>
      <c r="L1878" s="3"/>
      <c r="M1878" s="3"/>
      <c r="N1878" s="3"/>
      <c r="O1878" s="3"/>
      <c r="P1878" s="3"/>
      <c r="Q1878" s="3"/>
      <c r="R1878" s="3"/>
      <c r="S1878" s="120"/>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
      <c r="B1879" s="3"/>
      <c r="C1879" s="3"/>
      <c r="D1879" s="3"/>
      <c r="E1879" s="3"/>
      <c r="F1879" s="3"/>
      <c r="G1879" s="3"/>
      <c r="H1879" s="3"/>
      <c r="I1879" s="3"/>
      <c r="J1879" s="3"/>
      <c r="K1879" s="3"/>
      <c r="L1879" s="3"/>
      <c r="M1879" s="3"/>
      <c r="N1879" s="3"/>
      <c r="O1879" s="3"/>
      <c r="P1879" s="3"/>
      <c r="Q1879" s="3"/>
      <c r="R1879" s="3"/>
      <c r="S1879" s="120"/>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
      <c r="B1880" s="3"/>
      <c r="C1880" s="3"/>
      <c r="D1880" s="3"/>
      <c r="E1880" s="3"/>
      <c r="F1880" s="3"/>
      <c r="G1880" s="3"/>
      <c r="H1880" s="3"/>
      <c r="I1880" s="3"/>
      <c r="J1880" s="3"/>
      <c r="K1880" s="3"/>
      <c r="L1880" s="3"/>
      <c r="M1880" s="3"/>
      <c r="N1880" s="3"/>
      <c r="O1880" s="3"/>
      <c r="P1880" s="3"/>
      <c r="Q1880" s="3"/>
      <c r="R1880" s="3"/>
      <c r="S1880" s="120"/>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
      <c r="B1881" s="3"/>
      <c r="C1881" s="3"/>
      <c r="D1881" s="3"/>
      <c r="E1881" s="3"/>
      <c r="F1881" s="3"/>
      <c r="G1881" s="3"/>
      <c r="H1881" s="3"/>
      <c r="I1881" s="3"/>
      <c r="J1881" s="3"/>
      <c r="K1881" s="3"/>
      <c r="L1881" s="3"/>
      <c r="M1881" s="3"/>
      <c r="N1881" s="3"/>
      <c r="O1881" s="3"/>
      <c r="P1881" s="3"/>
      <c r="Q1881" s="3"/>
      <c r="R1881" s="3"/>
      <c r="S1881" s="120"/>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
      <c r="B1882" s="3"/>
      <c r="C1882" s="3"/>
      <c r="D1882" s="3"/>
      <c r="E1882" s="3"/>
      <c r="F1882" s="3"/>
      <c r="G1882" s="3"/>
      <c r="H1882" s="3"/>
      <c r="I1882" s="3"/>
      <c r="J1882" s="3"/>
      <c r="K1882" s="3"/>
      <c r="L1882" s="3"/>
      <c r="M1882" s="3"/>
      <c r="N1882" s="3"/>
      <c r="O1882" s="3"/>
      <c r="P1882" s="3"/>
      <c r="Q1882" s="3"/>
      <c r="R1882" s="3"/>
      <c r="S1882" s="120"/>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
      <c r="B1883" s="3"/>
      <c r="C1883" s="3"/>
      <c r="D1883" s="3"/>
      <c r="E1883" s="3"/>
      <c r="F1883" s="3"/>
      <c r="G1883" s="3"/>
      <c r="H1883" s="3"/>
      <c r="I1883" s="3"/>
      <c r="J1883" s="3"/>
      <c r="K1883" s="3"/>
      <c r="L1883" s="3"/>
      <c r="M1883" s="3"/>
      <c r="N1883" s="3"/>
      <c r="O1883" s="3"/>
      <c r="P1883" s="3"/>
      <c r="Q1883" s="3"/>
      <c r="R1883" s="3"/>
      <c r="S1883" s="120"/>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
      <c r="B1884" s="3"/>
      <c r="C1884" s="3"/>
      <c r="D1884" s="3"/>
      <c r="E1884" s="3"/>
      <c r="F1884" s="3"/>
      <c r="G1884" s="3"/>
      <c r="H1884" s="3"/>
      <c r="I1884" s="3"/>
      <c r="J1884" s="3"/>
      <c r="K1884" s="3"/>
      <c r="L1884" s="3"/>
      <c r="M1884" s="3"/>
      <c r="N1884" s="3"/>
      <c r="O1884" s="3"/>
      <c r="P1884" s="3"/>
      <c r="Q1884" s="3"/>
      <c r="R1884" s="3"/>
      <c r="S1884" s="120"/>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
      <c r="B1885" s="3"/>
      <c r="C1885" s="3"/>
      <c r="D1885" s="3"/>
      <c r="E1885" s="3"/>
      <c r="F1885" s="3"/>
      <c r="G1885" s="3"/>
      <c r="H1885" s="3"/>
      <c r="I1885" s="3"/>
      <c r="J1885" s="3"/>
      <c r="K1885" s="3"/>
      <c r="L1885" s="3"/>
      <c r="M1885" s="3"/>
      <c r="N1885" s="3"/>
      <c r="O1885" s="3"/>
      <c r="P1885" s="3"/>
      <c r="Q1885" s="3"/>
      <c r="R1885" s="3"/>
      <c r="S1885" s="120"/>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
      <c r="B1886" s="3"/>
      <c r="C1886" s="3"/>
      <c r="D1886" s="3"/>
      <c r="E1886" s="3"/>
      <c r="F1886" s="3"/>
      <c r="G1886" s="3"/>
      <c r="H1886" s="3"/>
      <c r="I1886" s="3"/>
      <c r="J1886" s="3"/>
      <c r="K1886" s="3"/>
      <c r="L1886" s="3"/>
      <c r="M1886" s="3"/>
      <c r="N1886" s="3"/>
      <c r="O1886" s="3"/>
      <c r="P1886" s="3"/>
      <c r="Q1886" s="3"/>
      <c r="R1886" s="3"/>
      <c r="S1886" s="120"/>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
      <c r="B1887" s="3"/>
      <c r="C1887" s="3"/>
      <c r="D1887" s="3"/>
      <c r="E1887" s="3"/>
      <c r="F1887" s="3"/>
      <c r="G1887" s="3"/>
      <c r="H1887" s="3"/>
      <c r="I1887" s="3"/>
      <c r="J1887" s="3"/>
      <c r="K1887" s="3"/>
      <c r="L1887" s="3"/>
      <c r="M1887" s="3"/>
      <c r="N1887" s="3"/>
      <c r="O1887" s="3"/>
      <c r="P1887" s="3"/>
      <c r="Q1887" s="3"/>
      <c r="R1887" s="3"/>
      <c r="S1887" s="120"/>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
      <c r="B1888" s="3"/>
      <c r="C1888" s="3"/>
      <c r="D1888" s="3"/>
      <c r="E1888" s="3"/>
      <c r="F1888" s="3"/>
      <c r="G1888" s="3"/>
      <c r="H1888" s="3"/>
      <c r="I1888" s="3"/>
      <c r="J1888" s="3"/>
      <c r="K1888" s="3"/>
      <c r="L1888" s="3"/>
      <c r="M1888" s="3"/>
      <c r="N1888" s="3"/>
      <c r="O1888" s="3"/>
      <c r="P1888" s="3"/>
      <c r="Q1888" s="3"/>
      <c r="R1888" s="3"/>
      <c r="S1888" s="120"/>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
      <c r="B1889" s="3"/>
      <c r="C1889" s="3"/>
      <c r="D1889" s="3"/>
      <c r="E1889" s="3"/>
      <c r="F1889" s="3"/>
      <c r="G1889" s="3"/>
      <c r="H1889" s="3"/>
      <c r="I1889" s="3"/>
      <c r="J1889" s="3"/>
      <c r="K1889" s="3"/>
      <c r="L1889" s="3"/>
      <c r="M1889" s="3"/>
      <c r="N1889" s="3"/>
      <c r="O1889" s="3"/>
      <c r="P1889" s="3"/>
      <c r="Q1889" s="3"/>
      <c r="R1889" s="3"/>
      <c r="S1889" s="120"/>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
      <c r="B1890" s="3"/>
      <c r="C1890" s="3"/>
      <c r="D1890" s="3"/>
      <c r="E1890" s="3"/>
      <c r="F1890" s="3"/>
      <c r="G1890" s="3"/>
      <c r="H1890" s="3"/>
      <c r="I1890" s="3"/>
      <c r="J1890" s="3"/>
      <c r="K1890" s="3"/>
      <c r="L1890" s="3"/>
      <c r="M1890" s="3"/>
      <c r="N1890" s="3"/>
      <c r="O1890" s="3"/>
      <c r="P1890" s="3"/>
      <c r="Q1890" s="3"/>
      <c r="R1890" s="3"/>
      <c r="S1890" s="120"/>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
      <c r="B1891" s="3"/>
      <c r="C1891" s="3"/>
      <c r="D1891" s="3"/>
      <c r="E1891" s="3"/>
      <c r="F1891" s="3"/>
      <c r="G1891" s="3"/>
      <c r="H1891" s="3"/>
      <c r="I1891" s="3"/>
      <c r="J1891" s="3"/>
      <c r="K1891" s="3"/>
      <c r="L1891" s="3"/>
      <c r="M1891" s="3"/>
      <c r="N1891" s="3"/>
      <c r="O1891" s="3"/>
      <c r="P1891" s="3"/>
      <c r="Q1891" s="3"/>
      <c r="R1891" s="3"/>
      <c r="S1891" s="120"/>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
      <c r="B1892" s="3"/>
      <c r="C1892" s="3"/>
      <c r="D1892" s="3"/>
      <c r="E1892" s="3"/>
      <c r="F1892" s="3"/>
      <c r="G1892" s="3"/>
      <c r="H1892" s="3"/>
      <c r="I1892" s="3"/>
      <c r="J1892" s="3"/>
      <c r="K1892" s="3"/>
      <c r="L1892" s="3"/>
      <c r="M1892" s="3"/>
      <c r="N1892" s="3"/>
      <c r="O1892" s="3"/>
      <c r="P1892" s="3"/>
      <c r="Q1892" s="3"/>
      <c r="R1892" s="3"/>
      <c r="S1892" s="120"/>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
      <c r="B1893" s="3"/>
      <c r="C1893" s="3"/>
      <c r="D1893" s="3"/>
      <c r="E1893" s="3"/>
      <c r="F1893" s="3"/>
      <c r="G1893" s="3"/>
      <c r="H1893" s="3"/>
      <c r="I1893" s="3"/>
      <c r="J1893" s="3"/>
      <c r="K1893" s="3"/>
      <c r="L1893" s="3"/>
      <c r="M1893" s="3"/>
      <c r="N1893" s="3"/>
      <c r="O1893" s="3"/>
      <c r="P1893" s="3"/>
      <c r="Q1893" s="3"/>
      <c r="R1893" s="3"/>
      <c r="S1893" s="120"/>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
      <c r="B1894" s="3"/>
      <c r="C1894" s="3"/>
      <c r="D1894" s="3"/>
      <c r="E1894" s="3"/>
      <c r="F1894" s="3"/>
      <c r="G1894" s="3"/>
      <c r="H1894" s="3"/>
      <c r="I1894" s="3"/>
      <c r="J1894" s="3"/>
      <c r="K1894" s="3"/>
      <c r="L1894" s="3"/>
      <c r="M1894" s="3"/>
      <c r="N1894" s="3"/>
      <c r="O1894" s="3"/>
      <c r="P1894" s="3"/>
      <c r="Q1894" s="3"/>
      <c r="R1894" s="3"/>
      <c r="S1894" s="120"/>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
      <c r="B1895" s="3"/>
      <c r="C1895" s="3"/>
      <c r="D1895" s="3"/>
      <c r="E1895" s="3"/>
      <c r="F1895" s="3"/>
      <c r="G1895" s="3"/>
      <c r="H1895" s="3"/>
      <c r="I1895" s="3"/>
      <c r="J1895" s="3"/>
      <c r="K1895" s="3"/>
      <c r="L1895" s="3"/>
      <c r="M1895" s="3"/>
      <c r="N1895" s="3"/>
      <c r="O1895" s="3"/>
      <c r="P1895" s="3"/>
      <c r="Q1895" s="3"/>
      <c r="R1895" s="3"/>
      <c r="S1895" s="120"/>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
      <c r="B1896" s="3"/>
      <c r="C1896" s="3"/>
      <c r="D1896" s="3"/>
      <c r="E1896" s="3"/>
      <c r="F1896" s="3"/>
      <c r="G1896" s="3"/>
      <c r="H1896" s="3"/>
      <c r="I1896" s="3"/>
      <c r="J1896" s="3"/>
      <c r="K1896" s="3"/>
      <c r="L1896" s="3"/>
      <c r="M1896" s="3"/>
      <c r="N1896" s="3"/>
      <c r="O1896" s="3"/>
      <c r="P1896" s="3"/>
      <c r="Q1896" s="3"/>
      <c r="R1896" s="3"/>
      <c r="S1896" s="120"/>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
      <c r="B1897" s="3"/>
      <c r="C1897" s="3"/>
      <c r="D1897" s="3"/>
      <c r="E1897" s="3"/>
      <c r="F1897" s="3"/>
      <c r="G1897" s="3"/>
      <c r="H1897" s="3"/>
      <c r="I1897" s="3"/>
      <c r="J1897" s="3"/>
      <c r="K1897" s="3"/>
      <c r="L1897" s="3"/>
      <c r="M1897" s="3"/>
      <c r="N1897" s="3"/>
      <c r="O1897" s="3"/>
      <c r="P1897" s="3"/>
      <c r="Q1897" s="3"/>
      <c r="R1897" s="3"/>
      <c r="S1897" s="120"/>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
      <c r="B1898" s="3"/>
      <c r="C1898" s="3"/>
      <c r="D1898" s="3"/>
      <c r="E1898" s="3"/>
      <c r="F1898" s="3"/>
      <c r="G1898" s="3"/>
      <c r="H1898" s="3"/>
      <c r="I1898" s="3"/>
      <c r="J1898" s="3"/>
      <c r="K1898" s="3"/>
      <c r="L1898" s="3"/>
      <c r="M1898" s="3"/>
      <c r="N1898" s="3"/>
      <c r="O1898" s="3"/>
      <c r="P1898" s="3"/>
      <c r="Q1898" s="3"/>
      <c r="R1898" s="3"/>
      <c r="S1898" s="120"/>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
      <c r="B1899" s="3"/>
      <c r="C1899" s="3"/>
      <c r="D1899" s="3"/>
      <c r="E1899" s="3"/>
      <c r="F1899" s="3"/>
      <c r="G1899" s="3"/>
      <c r="H1899" s="3"/>
      <c r="I1899" s="3"/>
      <c r="J1899" s="3"/>
      <c r="K1899" s="3"/>
      <c r="L1899" s="3"/>
      <c r="M1899" s="3"/>
      <c r="N1899" s="3"/>
      <c r="O1899" s="3"/>
      <c r="P1899" s="3"/>
      <c r="Q1899" s="3"/>
      <c r="R1899" s="3"/>
      <c r="S1899" s="120"/>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
      <c r="B1900" s="3"/>
      <c r="C1900" s="3"/>
      <c r="D1900" s="3"/>
      <c r="E1900" s="3"/>
      <c r="F1900" s="3"/>
      <c r="G1900" s="3"/>
      <c r="H1900" s="3"/>
      <c r="I1900" s="3"/>
      <c r="J1900" s="3"/>
      <c r="K1900" s="3"/>
      <c r="L1900" s="3"/>
      <c r="M1900" s="3"/>
      <c r="N1900" s="3"/>
      <c r="O1900" s="3"/>
      <c r="P1900" s="3"/>
      <c r="Q1900" s="3"/>
      <c r="R1900" s="3"/>
      <c r="S1900" s="120"/>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
      <c r="B1901" s="3"/>
      <c r="C1901" s="3"/>
      <c r="D1901" s="3"/>
      <c r="E1901" s="3"/>
      <c r="F1901" s="3"/>
      <c r="G1901" s="3"/>
      <c r="H1901" s="3"/>
      <c r="I1901" s="3"/>
      <c r="J1901" s="3"/>
      <c r="K1901" s="3"/>
      <c r="L1901" s="3"/>
      <c r="M1901" s="3"/>
      <c r="N1901" s="3"/>
      <c r="O1901" s="3"/>
      <c r="P1901" s="3"/>
      <c r="Q1901" s="3"/>
      <c r="R1901" s="3"/>
      <c r="S1901" s="120"/>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
      <c r="B1902" s="3"/>
      <c r="C1902" s="3"/>
      <c r="D1902" s="3"/>
      <c r="E1902" s="3"/>
      <c r="F1902" s="3"/>
      <c r="G1902" s="3"/>
      <c r="H1902" s="3"/>
      <c r="I1902" s="3"/>
      <c r="J1902" s="3"/>
      <c r="K1902" s="3"/>
      <c r="L1902" s="3"/>
      <c r="M1902" s="3"/>
      <c r="N1902" s="3"/>
      <c r="O1902" s="3"/>
      <c r="P1902" s="3"/>
      <c r="Q1902" s="3"/>
      <c r="R1902" s="3"/>
      <c r="S1902" s="120"/>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
      <c r="B1903" s="3"/>
      <c r="C1903" s="3"/>
      <c r="D1903" s="3"/>
      <c r="E1903" s="3"/>
      <c r="F1903" s="3"/>
      <c r="G1903" s="3"/>
      <c r="H1903" s="3"/>
      <c r="I1903" s="3"/>
      <c r="J1903" s="3"/>
      <c r="K1903" s="3"/>
      <c r="L1903" s="3"/>
      <c r="M1903" s="3"/>
      <c r="N1903" s="3"/>
      <c r="O1903" s="3"/>
      <c r="P1903" s="3"/>
      <c r="Q1903" s="3"/>
      <c r="R1903" s="3"/>
      <c r="S1903" s="120"/>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
      <c r="B1904" s="3"/>
      <c r="C1904" s="3"/>
      <c r="D1904" s="3"/>
      <c r="E1904" s="3"/>
      <c r="F1904" s="3"/>
      <c r="G1904" s="3"/>
      <c r="H1904" s="3"/>
      <c r="I1904" s="3"/>
      <c r="J1904" s="3"/>
      <c r="K1904" s="3"/>
      <c r="L1904" s="3"/>
      <c r="M1904" s="3"/>
      <c r="N1904" s="3"/>
      <c r="O1904" s="3"/>
      <c r="P1904" s="3"/>
      <c r="Q1904" s="3"/>
      <c r="R1904" s="3"/>
      <c r="S1904" s="120"/>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
      <c r="B1905" s="3"/>
      <c r="C1905" s="3"/>
      <c r="D1905" s="3"/>
      <c r="E1905" s="3"/>
      <c r="F1905" s="3"/>
      <c r="G1905" s="3"/>
      <c r="H1905" s="3"/>
      <c r="I1905" s="3"/>
      <c r="J1905" s="3"/>
      <c r="K1905" s="3"/>
      <c r="L1905" s="3"/>
      <c r="M1905" s="3"/>
      <c r="N1905" s="3"/>
      <c r="O1905" s="3"/>
      <c r="P1905" s="3"/>
      <c r="Q1905" s="3"/>
      <c r="R1905" s="3"/>
      <c r="S1905" s="120"/>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
      <c r="B1906" s="3"/>
      <c r="C1906" s="3"/>
      <c r="D1906" s="3"/>
      <c r="E1906" s="3"/>
      <c r="F1906" s="3"/>
      <c r="G1906" s="3"/>
      <c r="H1906" s="3"/>
      <c r="I1906" s="3"/>
      <c r="J1906" s="3"/>
      <c r="K1906" s="3"/>
      <c r="L1906" s="3"/>
      <c r="M1906" s="3"/>
      <c r="N1906" s="3"/>
      <c r="O1906" s="3"/>
      <c r="P1906" s="3"/>
      <c r="Q1906" s="3"/>
      <c r="R1906" s="3"/>
      <c r="S1906" s="120"/>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
      <c r="B1907" s="3"/>
      <c r="C1907" s="3"/>
      <c r="D1907" s="3"/>
      <c r="E1907" s="3"/>
      <c r="F1907" s="3"/>
      <c r="G1907" s="3"/>
      <c r="H1907" s="3"/>
      <c r="I1907" s="3"/>
      <c r="J1907" s="3"/>
      <c r="K1907" s="3"/>
      <c r="L1907" s="3"/>
      <c r="M1907" s="3"/>
      <c r="N1907" s="3"/>
      <c r="O1907" s="3"/>
      <c r="P1907" s="3"/>
      <c r="Q1907" s="3"/>
      <c r="R1907" s="3"/>
      <c r="S1907" s="120"/>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
      <c r="B1908" s="3"/>
      <c r="C1908" s="3"/>
      <c r="D1908" s="3"/>
      <c r="E1908" s="3"/>
      <c r="F1908" s="3"/>
      <c r="G1908" s="3"/>
      <c r="H1908" s="3"/>
      <c r="I1908" s="3"/>
      <c r="J1908" s="3"/>
      <c r="K1908" s="3"/>
      <c r="L1908" s="3"/>
      <c r="M1908" s="3"/>
      <c r="N1908" s="3"/>
      <c r="O1908" s="3"/>
      <c r="P1908" s="3"/>
      <c r="Q1908" s="3"/>
      <c r="R1908" s="3"/>
      <c r="S1908" s="120"/>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
      <c r="B1909" s="3"/>
      <c r="C1909" s="3"/>
      <c r="D1909" s="3"/>
      <c r="E1909" s="3"/>
      <c r="F1909" s="3"/>
      <c r="G1909" s="3"/>
      <c r="H1909" s="3"/>
      <c r="I1909" s="3"/>
      <c r="J1909" s="3"/>
      <c r="K1909" s="3"/>
      <c r="L1909" s="3"/>
      <c r="M1909" s="3"/>
      <c r="N1909" s="3"/>
      <c r="O1909" s="3"/>
      <c r="P1909" s="3"/>
      <c r="Q1909" s="3"/>
      <c r="R1909" s="3"/>
      <c r="S1909" s="120"/>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
      <c r="B1910" s="3"/>
      <c r="C1910" s="3"/>
      <c r="D1910" s="3"/>
      <c r="E1910" s="3"/>
      <c r="F1910" s="3"/>
      <c r="G1910" s="3"/>
      <c r="H1910" s="3"/>
      <c r="I1910" s="3"/>
      <c r="J1910" s="3"/>
      <c r="K1910" s="3"/>
      <c r="L1910" s="3"/>
      <c r="M1910" s="3"/>
      <c r="N1910" s="3"/>
      <c r="O1910" s="3"/>
      <c r="P1910" s="3"/>
      <c r="Q1910" s="3"/>
      <c r="R1910" s="3"/>
      <c r="S1910" s="120"/>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
      <c r="B1911" s="3"/>
      <c r="C1911" s="3"/>
      <c r="D1911" s="3"/>
      <c r="E1911" s="3"/>
      <c r="F1911" s="3"/>
      <c r="G1911" s="3"/>
      <c r="H1911" s="3"/>
      <c r="I1911" s="3"/>
      <c r="J1911" s="3"/>
      <c r="K1911" s="3"/>
      <c r="L1911" s="3"/>
      <c r="M1911" s="3"/>
      <c r="N1911" s="3"/>
      <c r="O1911" s="3"/>
      <c r="P1911" s="3"/>
      <c r="Q1911" s="3"/>
      <c r="R1911" s="3"/>
      <c r="S1911" s="120"/>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
      <c r="B1912" s="3"/>
      <c r="C1912" s="3"/>
      <c r="D1912" s="3"/>
      <c r="E1912" s="3"/>
      <c r="F1912" s="3"/>
      <c r="G1912" s="3"/>
      <c r="H1912" s="3"/>
      <c r="I1912" s="3"/>
      <c r="J1912" s="3"/>
      <c r="K1912" s="3"/>
      <c r="L1912" s="3"/>
      <c r="M1912" s="3"/>
      <c r="N1912" s="3"/>
      <c r="O1912" s="3"/>
      <c r="P1912" s="3"/>
      <c r="Q1912" s="3"/>
      <c r="R1912" s="3"/>
      <c r="S1912" s="120"/>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
      <c r="B1913" s="3"/>
      <c r="C1913" s="3"/>
      <c r="D1913" s="3"/>
      <c r="E1913" s="3"/>
      <c r="F1913" s="3"/>
      <c r="G1913" s="3"/>
      <c r="H1913" s="3"/>
      <c r="I1913" s="3"/>
      <c r="J1913" s="3"/>
      <c r="K1913" s="3"/>
      <c r="L1913" s="3"/>
      <c r="M1913" s="3"/>
      <c r="N1913" s="3"/>
      <c r="O1913" s="3"/>
      <c r="P1913" s="3"/>
      <c r="Q1913" s="3"/>
      <c r="R1913" s="3"/>
      <c r="S1913" s="120"/>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
      <c r="B1914" s="3"/>
      <c r="C1914" s="3"/>
      <c r="D1914" s="3"/>
      <c r="E1914" s="3"/>
      <c r="F1914" s="3"/>
      <c r="G1914" s="3"/>
      <c r="H1914" s="3"/>
      <c r="I1914" s="3"/>
      <c r="J1914" s="3"/>
      <c r="K1914" s="3"/>
      <c r="L1914" s="3"/>
      <c r="M1914" s="3"/>
      <c r="N1914" s="3"/>
      <c r="O1914" s="3"/>
      <c r="P1914" s="3"/>
      <c r="Q1914" s="3"/>
      <c r="R1914" s="3"/>
      <c r="S1914" s="120"/>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
      <c r="B1915" s="3"/>
      <c r="C1915" s="3"/>
      <c r="D1915" s="3"/>
      <c r="E1915" s="3"/>
      <c r="F1915" s="3"/>
      <c r="G1915" s="3"/>
      <c r="H1915" s="3"/>
      <c r="I1915" s="3"/>
      <c r="J1915" s="3"/>
      <c r="K1915" s="3"/>
      <c r="L1915" s="3"/>
      <c r="M1915" s="3"/>
      <c r="N1915" s="3"/>
      <c r="O1915" s="3"/>
      <c r="P1915" s="3"/>
      <c r="Q1915" s="3"/>
      <c r="R1915" s="3"/>
      <c r="S1915" s="120"/>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
      <c r="B1916" s="3"/>
      <c r="C1916" s="3"/>
      <c r="D1916" s="3"/>
      <c r="E1916" s="3"/>
      <c r="F1916" s="3"/>
      <c r="G1916" s="3"/>
      <c r="H1916" s="3"/>
      <c r="I1916" s="3"/>
      <c r="J1916" s="3"/>
      <c r="K1916" s="3"/>
      <c r="L1916" s="3"/>
      <c r="M1916" s="3"/>
      <c r="N1916" s="3"/>
      <c r="O1916" s="3"/>
      <c r="P1916" s="3"/>
      <c r="Q1916" s="3"/>
      <c r="R1916" s="3"/>
      <c r="S1916" s="120"/>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
      <c r="B1917" s="3"/>
      <c r="C1917" s="3"/>
      <c r="D1917" s="3"/>
      <c r="E1917" s="3"/>
      <c r="F1917" s="3"/>
      <c r="G1917" s="3"/>
      <c r="H1917" s="3"/>
      <c r="I1917" s="3"/>
      <c r="J1917" s="3"/>
      <c r="K1917" s="3"/>
      <c r="L1917" s="3"/>
      <c r="M1917" s="3"/>
      <c r="N1917" s="3"/>
      <c r="O1917" s="3"/>
      <c r="P1917" s="3"/>
      <c r="Q1917" s="3"/>
      <c r="R1917" s="3"/>
      <c r="S1917" s="120"/>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
      <c r="B1918" s="3"/>
      <c r="C1918" s="3"/>
      <c r="D1918" s="3"/>
      <c r="E1918" s="3"/>
      <c r="F1918" s="3"/>
      <c r="G1918" s="3"/>
      <c r="H1918" s="3"/>
      <c r="I1918" s="3"/>
      <c r="J1918" s="3"/>
      <c r="K1918" s="3"/>
      <c r="L1918" s="3"/>
      <c r="M1918" s="3"/>
      <c r="N1918" s="3"/>
      <c r="O1918" s="3"/>
      <c r="P1918" s="3"/>
      <c r="Q1918" s="3"/>
      <c r="R1918" s="3"/>
      <c r="S1918" s="120"/>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
      <c r="B1919" s="3"/>
      <c r="C1919" s="3"/>
      <c r="D1919" s="3"/>
      <c r="E1919" s="3"/>
      <c r="F1919" s="3"/>
      <c r="G1919" s="3"/>
      <c r="H1919" s="3"/>
      <c r="I1919" s="3"/>
      <c r="J1919" s="3"/>
      <c r="K1919" s="3"/>
      <c r="L1919" s="3"/>
      <c r="M1919" s="3"/>
      <c r="N1919" s="3"/>
      <c r="O1919" s="3"/>
      <c r="P1919" s="3"/>
      <c r="Q1919" s="3"/>
      <c r="R1919" s="3"/>
      <c r="S1919" s="120"/>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
      <c r="B1920" s="3"/>
      <c r="C1920" s="3"/>
      <c r="D1920" s="3"/>
      <c r="E1920" s="3"/>
      <c r="F1920" s="3"/>
      <c r="G1920" s="3"/>
      <c r="H1920" s="3"/>
      <c r="I1920" s="3"/>
      <c r="J1920" s="3"/>
      <c r="K1920" s="3"/>
      <c r="L1920" s="3"/>
      <c r="M1920" s="3"/>
      <c r="N1920" s="3"/>
      <c r="O1920" s="3"/>
      <c r="P1920" s="3"/>
      <c r="Q1920" s="3"/>
      <c r="R1920" s="3"/>
      <c r="S1920" s="120"/>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
      <c r="B1921" s="3"/>
      <c r="C1921" s="3"/>
      <c r="D1921" s="3"/>
      <c r="E1921" s="3"/>
      <c r="F1921" s="3"/>
      <c r="G1921" s="3"/>
      <c r="H1921" s="3"/>
      <c r="I1921" s="3"/>
      <c r="J1921" s="3"/>
      <c r="K1921" s="3"/>
      <c r="L1921" s="3"/>
      <c r="M1921" s="3"/>
      <c r="N1921" s="3"/>
      <c r="O1921" s="3"/>
      <c r="P1921" s="3"/>
      <c r="Q1921" s="3"/>
      <c r="R1921" s="3"/>
      <c r="S1921" s="120"/>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
      <c r="B1922" s="3"/>
      <c r="C1922" s="3"/>
      <c r="D1922" s="3"/>
      <c r="E1922" s="3"/>
      <c r="F1922" s="3"/>
      <c r="G1922" s="3"/>
      <c r="H1922" s="3"/>
      <c r="I1922" s="3"/>
      <c r="J1922" s="3"/>
      <c r="K1922" s="3"/>
      <c r="L1922" s="3"/>
      <c r="M1922" s="3"/>
      <c r="N1922" s="3"/>
      <c r="O1922" s="3"/>
      <c r="P1922" s="3"/>
      <c r="Q1922" s="3"/>
      <c r="R1922" s="3"/>
      <c r="S1922" s="120"/>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
      <c r="B1923" s="3"/>
      <c r="C1923" s="3"/>
      <c r="D1923" s="3"/>
      <c r="E1923" s="3"/>
      <c r="F1923" s="3"/>
      <c r="G1923" s="3"/>
      <c r="H1923" s="3"/>
      <c r="I1923" s="3"/>
      <c r="J1923" s="3"/>
      <c r="K1923" s="3"/>
      <c r="L1923" s="3"/>
      <c r="M1923" s="3"/>
      <c r="N1923" s="3"/>
      <c r="O1923" s="3"/>
      <c r="P1923" s="3"/>
      <c r="Q1923" s="3"/>
      <c r="R1923" s="3"/>
      <c r="S1923" s="120"/>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
      <c r="B1924" s="3"/>
      <c r="C1924" s="3"/>
      <c r="D1924" s="3"/>
      <c r="E1924" s="3"/>
      <c r="F1924" s="3"/>
      <c r="G1924" s="3"/>
      <c r="H1924" s="3"/>
      <c r="I1924" s="3"/>
      <c r="J1924" s="3"/>
      <c r="K1924" s="3"/>
      <c r="L1924" s="3"/>
      <c r="M1924" s="3"/>
      <c r="N1924" s="3"/>
      <c r="O1924" s="3"/>
      <c r="P1924" s="3"/>
      <c r="Q1924" s="3"/>
      <c r="R1924" s="3"/>
      <c r="S1924" s="120"/>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
      <c r="B1925" s="3"/>
      <c r="C1925" s="3"/>
      <c r="D1925" s="3"/>
      <c r="E1925" s="3"/>
      <c r="F1925" s="3"/>
      <c r="G1925" s="3"/>
      <c r="H1925" s="3"/>
      <c r="I1925" s="3"/>
      <c r="J1925" s="3"/>
      <c r="K1925" s="3"/>
      <c r="L1925" s="3"/>
      <c r="M1925" s="3"/>
      <c r="N1925" s="3"/>
      <c r="O1925" s="3"/>
      <c r="P1925" s="3"/>
      <c r="Q1925" s="3"/>
      <c r="R1925" s="3"/>
      <c r="S1925" s="120"/>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
      <c r="B1926" s="3"/>
      <c r="C1926" s="3"/>
      <c r="D1926" s="3"/>
      <c r="E1926" s="3"/>
      <c r="F1926" s="3"/>
      <c r="G1926" s="3"/>
      <c r="H1926" s="3"/>
      <c r="I1926" s="3"/>
      <c r="J1926" s="3"/>
      <c r="K1926" s="3"/>
      <c r="L1926" s="3"/>
      <c r="M1926" s="3"/>
      <c r="N1926" s="3"/>
      <c r="O1926" s="3"/>
      <c r="P1926" s="3"/>
      <c r="Q1926" s="3"/>
      <c r="R1926" s="3"/>
      <c r="S1926" s="120"/>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
      <c r="B1927" s="3"/>
      <c r="C1927" s="3"/>
      <c r="D1927" s="3"/>
      <c r="E1927" s="3"/>
      <c r="F1927" s="3"/>
      <c r="G1927" s="3"/>
      <c r="H1927" s="3"/>
      <c r="I1927" s="3"/>
      <c r="J1927" s="3"/>
      <c r="K1927" s="3"/>
      <c r="L1927" s="3"/>
      <c r="M1927" s="3"/>
      <c r="N1927" s="3"/>
      <c r="O1927" s="3"/>
      <c r="P1927" s="3"/>
      <c r="Q1927" s="3"/>
      <c r="R1927" s="3"/>
      <c r="S1927" s="120"/>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
      <c r="B1928" s="3"/>
      <c r="C1928" s="3"/>
      <c r="D1928" s="3"/>
      <c r="E1928" s="3"/>
      <c r="F1928" s="3"/>
      <c r="G1928" s="3"/>
      <c r="H1928" s="3"/>
      <c r="I1928" s="3"/>
      <c r="J1928" s="3"/>
      <c r="K1928" s="3"/>
      <c r="L1928" s="3"/>
      <c r="M1928" s="3"/>
      <c r="N1928" s="3"/>
      <c r="O1928" s="3"/>
      <c r="P1928" s="3"/>
      <c r="Q1928" s="3"/>
      <c r="R1928" s="3"/>
      <c r="S1928" s="120"/>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
      <c r="B1929" s="3"/>
      <c r="C1929" s="3"/>
      <c r="D1929" s="3"/>
      <c r="E1929" s="3"/>
      <c r="F1929" s="3"/>
      <c r="G1929" s="3"/>
      <c r="H1929" s="3"/>
      <c r="I1929" s="3"/>
      <c r="J1929" s="3"/>
      <c r="K1929" s="3"/>
      <c r="L1929" s="3"/>
      <c r="M1929" s="3"/>
      <c r="N1929" s="3"/>
      <c r="O1929" s="3"/>
      <c r="P1929" s="3"/>
      <c r="Q1929" s="3"/>
      <c r="R1929" s="3"/>
      <c r="S1929" s="120"/>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
      <c r="B1930" s="3"/>
      <c r="C1930" s="3"/>
      <c r="D1930" s="3"/>
      <c r="E1930" s="3"/>
      <c r="F1930" s="3"/>
      <c r="G1930" s="3"/>
      <c r="H1930" s="3"/>
      <c r="I1930" s="3"/>
      <c r="J1930" s="3"/>
      <c r="K1930" s="3"/>
      <c r="L1930" s="3"/>
      <c r="M1930" s="3"/>
      <c r="N1930" s="3"/>
      <c r="O1930" s="3"/>
      <c r="P1930" s="3"/>
      <c r="Q1930" s="3"/>
      <c r="R1930" s="3"/>
      <c r="S1930" s="120"/>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
      <c r="B1931" s="3"/>
      <c r="C1931" s="3"/>
      <c r="D1931" s="3"/>
      <c r="E1931" s="3"/>
      <c r="F1931" s="3"/>
      <c r="G1931" s="3"/>
      <c r="H1931" s="3"/>
      <c r="I1931" s="3"/>
      <c r="J1931" s="3"/>
      <c r="K1931" s="3"/>
      <c r="L1931" s="3"/>
      <c r="M1931" s="3"/>
      <c r="N1931" s="3"/>
      <c r="O1931" s="3"/>
      <c r="P1931" s="3"/>
      <c r="Q1931" s="3"/>
      <c r="R1931" s="3"/>
      <c r="S1931" s="120"/>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
      <c r="B1932" s="3"/>
      <c r="C1932" s="3"/>
      <c r="D1932" s="3"/>
      <c r="E1932" s="3"/>
      <c r="F1932" s="3"/>
      <c r="G1932" s="3"/>
      <c r="H1932" s="3"/>
      <c r="I1932" s="3"/>
      <c r="J1932" s="3"/>
      <c r="K1932" s="3"/>
      <c r="L1932" s="3"/>
      <c r="M1932" s="3"/>
      <c r="N1932" s="3"/>
      <c r="O1932" s="3"/>
      <c r="P1932" s="3"/>
      <c r="Q1932" s="3"/>
      <c r="R1932" s="3"/>
      <c r="S1932" s="120"/>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
      <c r="B1933" s="3"/>
      <c r="C1933" s="3"/>
      <c r="D1933" s="3"/>
      <c r="E1933" s="3"/>
      <c r="F1933" s="3"/>
      <c r="G1933" s="3"/>
      <c r="H1933" s="3"/>
      <c r="I1933" s="3"/>
      <c r="J1933" s="3"/>
      <c r="K1933" s="3"/>
      <c r="L1933" s="3"/>
      <c r="M1933" s="3"/>
      <c r="N1933" s="3"/>
      <c r="O1933" s="3"/>
      <c r="P1933" s="3"/>
      <c r="Q1933" s="3"/>
      <c r="R1933" s="3"/>
      <c r="S1933" s="120"/>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
      <c r="B1934" s="3"/>
      <c r="C1934" s="3"/>
      <c r="D1934" s="3"/>
      <c r="E1934" s="3"/>
      <c r="F1934" s="3"/>
      <c r="G1934" s="3"/>
      <c r="H1934" s="3"/>
      <c r="I1934" s="3"/>
      <c r="J1934" s="3"/>
      <c r="K1934" s="3"/>
      <c r="L1934" s="3"/>
      <c r="M1934" s="3"/>
      <c r="N1934" s="3"/>
      <c r="O1934" s="3"/>
      <c r="P1934" s="3"/>
      <c r="Q1934" s="3"/>
      <c r="R1934" s="3"/>
      <c r="S1934" s="120"/>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
      <c r="B1935" s="3"/>
      <c r="C1935" s="3"/>
      <c r="D1935" s="3"/>
      <c r="E1935" s="3"/>
      <c r="F1935" s="3"/>
      <c r="G1935" s="3"/>
      <c r="H1935" s="3"/>
      <c r="I1935" s="3"/>
      <c r="J1935" s="3"/>
      <c r="K1935" s="3"/>
      <c r="L1935" s="3"/>
      <c r="M1935" s="3"/>
      <c r="N1935" s="3"/>
      <c r="O1935" s="3"/>
      <c r="P1935" s="3"/>
      <c r="Q1935" s="3"/>
      <c r="R1935" s="3"/>
      <c r="S1935" s="120"/>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
      <c r="B1936" s="3"/>
      <c r="C1936" s="3"/>
      <c r="D1936" s="3"/>
      <c r="E1936" s="3"/>
      <c r="F1936" s="3"/>
      <c r="G1936" s="3"/>
      <c r="H1936" s="3"/>
      <c r="I1936" s="3"/>
      <c r="J1936" s="3"/>
      <c r="K1936" s="3"/>
      <c r="L1936" s="3"/>
      <c r="M1936" s="3"/>
      <c r="N1936" s="3"/>
      <c r="O1936" s="3"/>
      <c r="P1936" s="3"/>
      <c r="Q1936" s="3"/>
      <c r="R1936" s="3"/>
      <c r="S1936" s="120"/>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
      <c r="B1937" s="3"/>
      <c r="C1937" s="3"/>
      <c r="D1937" s="3"/>
      <c r="E1937" s="3"/>
      <c r="F1937" s="3"/>
      <c r="G1937" s="3"/>
      <c r="H1937" s="3"/>
      <c r="I1937" s="3"/>
      <c r="J1937" s="3"/>
      <c r="K1937" s="3"/>
      <c r="L1937" s="3"/>
      <c r="M1937" s="3"/>
      <c r="N1937" s="3"/>
      <c r="O1937" s="3"/>
      <c r="P1937" s="3"/>
      <c r="Q1937" s="3"/>
      <c r="R1937" s="3"/>
      <c r="S1937" s="120"/>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
      <c r="B1938" s="3"/>
      <c r="C1938" s="3"/>
      <c r="D1938" s="3"/>
      <c r="E1938" s="3"/>
      <c r="F1938" s="3"/>
      <c r="G1938" s="3"/>
      <c r="H1938" s="3"/>
      <c r="I1938" s="3"/>
      <c r="J1938" s="3"/>
      <c r="K1938" s="3"/>
      <c r="L1938" s="3"/>
      <c r="M1938" s="3"/>
      <c r="N1938" s="3"/>
      <c r="O1938" s="3"/>
      <c r="P1938" s="3"/>
      <c r="Q1938" s="3"/>
      <c r="R1938" s="3"/>
      <c r="S1938" s="120"/>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
      <c r="B1939" s="3"/>
      <c r="C1939" s="3"/>
      <c r="D1939" s="3"/>
      <c r="E1939" s="3"/>
      <c r="F1939" s="3"/>
      <c r="G1939" s="3"/>
      <c r="H1939" s="3"/>
      <c r="I1939" s="3"/>
      <c r="J1939" s="3"/>
      <c r="K1939" s="3"/>
      <c r="L1939" s="3"/>
      <c r="M1939" s="3"/>
      <c r="N1939" s="3"/>
      <c r="O1939" s="3"/>
      <c r="P1939" s="3"/>
      <c r="Q1939" s="3"/>
      <c r="R1939" s="3"/>
      <c r="S1939" s="120"/>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
      <c r="B1940" s="3"/>
      <c r="C1940" s="3"/>
      <c r="D1940" s="3"/>
      <c r="E1940" s="3"/>
      <c r="F1940" s="3"/>
      <c r="G1940" s="3"/>
      <c r="H1940" s="3"/>
      <c r="I1940" s="3"/>
      <c r="J1940" s="3"/>
      <c r="K1940" s="3"/>
      <c r="L1940" s="3"/>
      <c r="M1940" s="3"/>
      <c r="N1940" s="3"/>
      <c r="O1940" s="3"/>
      <c r="P1940" s="3"/>
      <c r="Q1940" s="3"/>
      <c r="R1940" s="3"/>
      <c r="S1940" s="120"/>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
      <c r="B1941" s="3"/>
      <c r="C1941" s="3"/>
      <c r="D1941" s="3"/>
      <c r="E1941" s="3"/>
      <c r="F1941" s="3"/>
      <c r="G1941" s="3"/>
      <c r="H1941" s="3"/>
      <c r="I1941" s="3"/>
      <c r="J1941" s="3"/>
      <c r="K1941" s="3"/>
      <c r="L1941" s="3"/>
      <c r="M1941" s="3"/>
      <c r="N1941" s="3"/>
      <c r="O1941" s="3"/>
      <c r="P1941" s="3"/>
      <c r="Q1941" s="3"/>
      <c r="R1941" s="3"/>
      <c r="S1941" s="120"/>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
      <c r="B1942" s="3"/>
      <c r="C1942" s="3"/>
      <c r="D1942" s="3"/>
      <c r="E1942" s="3"/>
      <c r="F1942" s="3"/>
      <c r="G1942" s="3"/>
      <c r="H1942" s="3"/>
      <c r="I1942" s="3"/>
      <c r="J1942" s="3"/>
      <c r="K1942" s="3"/>
      <c r="L1942" s="3"/>
      <c r="M1942" s="3"/>
      <c r="N1942" s="3"/>
      <c r="O1942" s="3"/>
      <c r="P1942" s="3"/>
      <c r="Q1942" s="3"/>
      <c r="R1942" s="3"/>
      <c r="S1942" s="120"/>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
      <c r="B1943" s="3"/>
      <c r="C1943" s="3"/>
      <c r="D1943" s="3"/>
      <c r="E1943" s="3"/>
      <c r="F1943" s="3"/>
      <c r="G1943" s="3"/>
      <c r="H1943" s="3"/>
      <c r="I1943" s="3"/>
      <c r="J1943" s="3"/>
      <c r="K1943" s="3"/>
      <c r="L1943" s="3"/>
      <c r="M1943" s="3"/>
      <c r="N1943" s="3"/>
      <c r="O1943" s="3"/>
      <c r="P1943" s="3"/>
      <c r="Q1943" s="3"/>
      <c r="R1943" s="3"/>
      <c r="S1943" s="120"/>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
      <c r="B1944" s="3"/>
      <c r="C1944" s="3"/>
      <c r="D1944" s="3"/>
      <c r="E1944" s="3"/>
      <c r="F1944" s="3"/>
      <c r="G1944" s="3"/>
      <c r="H1944" s="3"/>
      <c r="I1944" s="3"/>
      <c r="J1944" s="3"/>
      <c r="K1944" s="3"/>
      <c r="L1944" s="3"/>
      <c r="M1944" s="3"/>
      <c r="N1944" s="3"/>
      <c r="O1944" s="3"/>
      <c r="P1944" s="3"/>
      <c r="Q1944" s="3"/>
      <c r="R1944" s="3"/>
      <c r="S1944" s="120"/>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
      <c r="B1945" s="3"/>
      <c r="C1945" s="3"/>
      <c r="D1945" s="3"/>
      <c r="E1945" s="3"/>
      <c r="F1945" s="3"/>
      <c r="G1945" s="3"/>
      <c r="H1945" s="3"/>
      <c r="I1945" s="3"/>
      <c r="J1945" s="3"/>
      <c r="K1945" s="3"/>
      <c r="L1945" s="3"/>
      <c r="M1945" s="3"/>
      <c r="N1945" s="3"/>
      <c r="O1945" s="3"/>
      <c r="P1945" s="3"/>
      <c r="Q1945" s="3"/>
      <c r="R1945" s="3"/>
      <c r="S1945" s="120"/>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
      <c r="B1946" s="3"/>
      <c r="C1946" s="3"/>
      <c r="D1946" s="3"/>
      <c r="E1946" s="3"/>
      <c r="F1946" s="3"/>
      <c r="G1946" s="3"/>
      <c r="H1946" s="3"/>
      <c r="I1946" s="3"/>
      <c r="J1946" s="3"/>
      <c r="K1946" s="3"/>
      <c r="L1946" s="3"/>
      <c r="M1946" s="3"/>
      <c r="N1946" s="3"/>
      <c r="O1946" s="3"/>
      <c r="P1946" s="3"/>
      <c r="Q1946" s="3"/>
      <c r="R1946" s="3"/>
      <c r="S1946" s="120"/>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
      <c r="B1947" s="3"/>
      <c r="C1947" s="3"/>
      <c r="D1947" s="3"/>
      <c r="E1947" s="3"/>
      <c r="F1947" s="3"/>
      <c r="G1947" s="3"/>
      <c r="H1947" s="3"/>
      <c r="I1947" s="3"/>
      <c r="J1947" s="3"/>
      <c r="K1947" s="3"/>
      <c r="L1947" s="3"/>
      <c r="M1947" s="3"/>
      <c r="N1947" s="3"/>
      <c r="O1947" s="3"/>
      <c r="P1947" s="3"/>
      <c r="Q1947" s="3"/>
      <c r="R1947" s="3"/>
      <c r="S1947" s="120"/>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
      <c r="B1948" s="3"/>
      <c r="C1948" s="3"/>
      <c r="D1948" s="3"/>
      <c r="E1948" s="3"/>
      <c r="F1948" s="3"/>
      <c r="G1948" s="3"/>
      <c r="H1948" s="3"/>
      <c r="I1948" s="3"/>
      <c r="J1948" s="3"/>
      <c r="K1948" s="3"/>
      <c r="L1948" s="3"/>
      <c r="M1948" s="3"/>
      <c r="N1948" s="3"/>
      <c r="O1948" s="3"/>
      <c r="P1948" s="3"/>
      <c r="Q1948" s="3"/>
      <c r="R1948" s="3"/>
      <c r="S1948" s="120"/>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
      <c r="B1949" s="3"/>
      <c r="C1949" s="3"/>
      <c r="D1949" s="3"/>
      <c r="E1949" s="3"/>
      <c r="F1949" s="3"/>
      <c r="G1949" s="3"/>
      <c r="H1949" s="3"/>
      <c r="I1949" s="3"/>
      <c r="J1949" s="3"/>
      <c r="K1949" s="3"/>
      <c r="L1949" s="3"/>
      <c r="M1949" s="3"/>
      <c r="N1949" s="3"/>
      <c r="O1949" s="3"/>
      <c r="P1949" s="3"/>
      <c r="Q1949" s="3"/>
      <c r="R1949" s="3"/>
      <c r="S1949" s="120"/>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
      <c r="B1950" s="3"/>
      <c r="C1950" s="3"/>
      <c r="D1950" s="3"/>
      <c r="E1950" s="3"/>
      <c r="F1950" s="3"/>
      <c r="G1950" s="3"/>
      <c r="H1950" s="3"/>
      <c r="I1950" s="3"/>
      <c r="J1950" s="3"/>
      <c r="K1950" s="3"/>
      <c r="L1950" s="3"/>
      <c r="M1950" s="3"/>
      <c r="N1950" s="3"/>
      <c r="O1950" s="3"/>
      <c r="P1950" s="3"/>
      <c r="Q1950" s="3"/>
      <c r="R1950" s="3"/>
      <c r="S1950" s="120"/>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
      <c r="B1951" s="3"/>
      <c r="C1951" s="3"/>
      <c r="D1951" s="3"/>
      <c r="E1951" s="3"/>
      <c r="F1951" s="3"/>
      <c r="G1951" s="3"/>
      <c r="H1951" s="3"/>
      <c r="I1951" s="3"/>
      <c r="J1951" s="3"/>
      <c r="K1951" s="3"/>
      <c r="L1951" s="3"/>
      <c r="M1951" s="3"/>
      <c r="N1951" s="3"/>
      <c r="O1951" s="3"/>
      <c r="P1951" s="3"/>
      <c r="Q1951" s="3"/>
      <c r="R1951" s="3"/>
      <c r="S1951" s="120"/>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
      <c r="B1952" s="3"/>
      <c r="C1952" s="3"/>
      <c r="D1952" s="3"/>
      <c r="E1952" s="3"/>
      <c r="F1952" s="3"/>
      <c r="G1952" s="3"/>
      <c r="H1952" s="3"/>
      <c r="I1952" s="3"/>
      <c r="J1952" s="3"/>
      <c r="K1952" s="3"/>
      <c r="L1952" s="3"/>
      <c r="M1952" s="3"/>
      <c r="N1952" s="3"/>
      <c r="O1952" s="3"/>
      <c r="P1952" s="3"/>
      <c r="Q1952" s="3"/>
      <c r="R1952" s="3"/>
      <c r="S1952" s="120"/>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
      <c r="B1953" s="3"/>
      <c r="C1953" s="3"/>
      <c r="D1953" s="3"/>
      <c r="E1953" s="3"/>
      <c r="F1953" s="3"/>
      <c r="G1953" s="3"/>
      <c r="H1953" s="3"/>
      <c r="I1953" s="3"/>
      <c r="J1953" s="3"/>
      <c r="K1953" s="3"/>
      <c r="L1953" s="3"/>
      <c r="M1953" s="3"/>
      <c r="N1953" s="3"/>
      <c r="O1953" s="3"/>
      <c r="P1953" s="3"/>
      <c r="Q1953" s="3"/>
      <c r="R1953" s="3"/>
      <c r="S1953" s="120"/>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
      <c r="B1954" s="3"/>
      <c r="C1954" s="3"/>
      <c r="D1954" s="3"/>
      <c r="E1954" s="3"/>
      <c r="F1954" s="3"/>
      <c r="G1954" s="3"/>
      <c r="H1954" s="3"/>
      <c r="I1954" s="3"/>
      <c r="J1954" s="3"/>
      <c r="K1954" s="3"/>
      <c r="L1954" s="3"/>
      <c r="M1954" s="3"/>
      <c r="N1954" s="3"/>
      <c r="O1954" s="3"/>
      <c r="P1954" s="3"/>
      <c r="Q1954" s="3"/>
      <c r="R1954" s="3"/>
      <c r="S1954" s="120"/>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
      <c r="B1955" s="3"/>
      <c r="C1955" s="3"/>
      <c r="D1955" s="3"/>
      <c r="E1955" s="3"/>
      <c r="F1955" s="3"/>
      <c r="G1955" s="3"/>
      <c r="H1955" s="3"/>
      <c r="I1955" s="3"/>
      <c r="J1955" s="3"/>
      <c r="K1955" s="3"/>
      <c r="L1955" s="3"/>
      <c r="M1955" s="3"/>
      <c r="N1955" s="3"/>
      <c r="O1955" s="3"/>
      <c r="P1955" s="3"/>
      <c r="Q1955" s="3"/>
      <c r="R1955" s="3"/>
      <c r="S1955" s="120"/>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
      <c r="B1956" s="3"/>
      <c r="C1956" s="3"/>
      <c r="D1956" s="3"/>
      <c r="E1956" s="3"/>
      <c r="F1956" s="3"/>
      <c r="G1956" s="3"/>
      <c r="H1956" s="3"/>
      <c r="I1956" s="3"/>
      <c r="J1956" s="3"/>
      <c r="K1956" s="3"/>
      <c r="L1956" s="3"/>
      <c r="M1956" s="3"/>
      <c r="N1956" s="3"/>
      <c r="O1956" s="3"/>
      <c r="P1956" s="3"/>
      <c r="Q1956" s="3"/>
      <c r="R1956" s="3"/>
      <c r="S1956" s="120"/>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
      <c r="B1957" s="3"/>
      <c r="C1957" s="3"/>
      <c r="D1957" s="3"/>
      <c r="E1957" s="3"/>
      <c r="F1957" s="3"/>
      <c r="G1957" s="3"/>
      <c r="H1957" s="3"/>
      <c r="I1957" s="3"/>
      <c r="J1957" s="3"/>
      <c r="K1957" s="3"/>
      <c r="L1957" s="3"/>
      <c r="M1957" s="3"/>
      <c r="N1957" s="3"/>
      <c r="O1957" s="3"/>
      <c r="P1957" s="3"/>
      <c r="Q1957" s="3"/>
      <c r="R1957" s="3"/>
      <c r="S1957" s="120"/>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
      <c r="B1958" s="3"/>
      <c r="C1958" s="3"/>
      <c r="D1958" s="3"/>
      <c r="E1958" s="3"/>
      <c r="F1958" s="3"/>
      <c r="G1958" s="3"/>
      <c r="H1958" s="3"/>
      <c r="I1958" s="3"/>
      <c r="J1958" s="3"/>
      <c r="K1958" s="3"/>
      <c r="L1958" s="3"/>
      <c r="M1958" s="3"/>
      <c r="N1958" s="3"/>
      <c r="O1958" s="3"/>
      <c r="P1958" s="3"/>
      <c r="Q1958" s="3"/>
      <c r="R1958" s="3"/>
      <c r="S1958" s="120"/>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
      <c r="B1959" s="3"/>
      <c r="C1959" s="3"/>
      <c r="D1959" s="3"/>
      <c r="E1959" s="3"/>
      <c r="F1959" s="3"/>
      <c r="G1959" s="3"/>
      <c r="H1959" s="3"/>
      <c r="I1959" s="3"/>
      <c r="J1959" s="3"/>
      <c r="K1959" s="3"/>
      <c r="L1959" s="3"/>
      <c r="M1959" s="3"/>
      <c r="N1959" s="3"/>
      <c r="O1959" s="3"/>
      <c r="P1959" s="3"/>
      <c r="Q1959" s="3"/>
      <c r="R1959" s="3"/>
      <c r="S1959" s="120"/>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
      <c r="B1960" s="3"/>
      <c r="C1960" s="3"/>
      <c r="D1960" s="3"/>
      <c r="E1960" s="3"/>
      <c r="F1960" s="3"/>
      <c r="G1960" s="3"/>
      <c r="H1960" s="3"/>
      <c r="I1960" s="3"/>
      <c r="J1960" s="3"/>
      <c r="K1960" s="3"/>
      <c r="L1960" s="3"/>
      <c r="M1960" s="3"/>
      <c r="N1960" s="3"/>
      <c r="O1960" s="3"/>
      <c r="P1960" s="3"/>
      <c r="Q1960" s="3"/>
      <c r="R1960" s="3"/>
      <c r="S1960" s="120"/>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
      <c r="B1961" s="3"/>
      <c r="C1961" s="3"/>
      <c r="D1961" s="3"/>
      <c r="E1961" s="3"/>
      <c r="F1961" s="3"/>
      <c r="G1961" s="3"/>
      <c r="H1961" s="3"/>
      <c r="I1961" s="3"/>
      <c r="J1961" s="3"/>
      <c r="K1961" s="3"/>
      <c r="L1961" s="3"/>
      <c r="M1961" s="3"/>
      <c r="N1961" s="3"/>
      <c r="O1961" s="3"/>
      <c r="P1961" s="3"/>
      <c r="Q1961" s="3"/>
      <c r="R1961" s="3"/>
      <c r="S1961" s="120"/>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
      <c r="B1962" s="3"/>
      <c r="C1962" s="3"/>
      <c r="D1962" s="3"/>
      <c r="E1962" s="3"/>
      <c r="F1962" s="3"/>
      <c r="G1962" s="3"/>
      <c r="H1962" s="3"/>
      <c r="I1962" s="3"/>
      <c r="J1962" s="3"/>
      <c r="K1962" s="3"/>
      <c r="L1962" s="3"/>
      <c r="M1962" s="3"/>
      <c r="N1962" s="3"/>
      <c r="O1962" s="3"/>
      <c r="P1962" s="3"/>
      <c r="Q1962" s="3"/>
      <c r="R1962" s="3"/>
      <c r="S1962" s="120"/>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
      <c r="B1963" s="3"/>
      <c r="C1963" s="3"/>
      <c r="D1963" s="3"/>
      <c r="E1963" s="3"/>
      <c r="F1963" s="3"/>
      <c r="G1963" s="3"/>
      <c r="H1963" s="3"/>
      <c r="I1963" s="3"/>
      <c r="J1963" s="3"/>
      <c r="K1963" s="3"/>
      <c r="L1963" s="3"/>
      <c r="M1963" s="3"/>
      <c r="N1963" s="3"/>
      <c r="O1963" s="3"/>
      <c r="P1963" s="3"/>
      <c r="Q1963" s="3"/>
      <c r="R1963" s="3"/>
      <c r="S1963" s="120"/>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
      <c r="B1964" s="3"/>
      <c r="C1964" s="3"/>
      <c r="D1964" s="3"/>
      <c r="E1964" s="3"/>
      <c r="F1964" s="3"/>
      <c r="G1964" s="3"/>
      <c r="H1964" s="3"/>
      <c r="I1964" s="3"/>
      <c r="J1964" s="3"/>
      <c r="K1964" s="3"/>
      <c r="L1964" s="3"/>
      <c r="M1964" s="3"/>
      <c r="N1964" s="3"/>
      <c r="O1964" s="3"/>
      <c r="P1964" s="3"/>
      <c r="Q1964" s="3"/>
      <c r="R1964" s="3"/>
      <c r="S1964" s="120"/>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
      <c r="B1965" s="3"/>
      <c r="C1965" s="3"/>
      <c r="D1965" s="3"/>
      <c r="E1965" s="3"/>
      <c r="F1965" s="3"/>
      <c r="G1965" s="3"/>
      <c r="H1965" s="3"/>
      <c r="I1965" s="3"/>
      <c r="J1965" s="3"/>
      <c r="K1965" s="3"/>
      <c r="L1965" s="3"/>
      <c r="M1965" s="3"/>
      <c r="N1965" s="3"/>
      <c r="O1965" s="3"/>
      <c r="P1965" s="3"/>
      <c r="Q1965" s="3"/>
      <c r="R1965" s="3"/>
      <c r="S1965" s="120"/>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
      <c r="B1966" s="3"/>
      <c r="C1966" s="3"/>
      <c r="D1966" s="3"/>
      <c r="E1966" s="3"/>
      <c r="F1966" s="3"/>
      <c r="G1966" s="3"/>
      <c r="H1966" s="3"/>
      <c r="I1966" s="3"/>
      <c r="J1966" s="3"/>
      <c r="K1966" s="3"/>
      <c r="L1966" s="3"/>
      <c r="M1966" s="3"/>
      <c r="N1966" s="3"/>
      <c r="O1966" s="3"/>
      <c r="P1966" s="3"/>
      <c r="Q1966" s="3"/>
      <c r="R1966" s="3"/>
      <c r="S1966" s="120"/>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
      <c r="B1967" s="3"/>
      <c r="C1967" s="3"/>
      <c r="D1967" s="3"/>
      <c r="E1967" s="3"/>
      <c r="F1967" s="3"/>
      <c r="G1967" s="3"/>
      <c r="H1967" s="3"/>
      <c r="I1967" s="3"/>
      <c r="J1967" s="3"/>
      <c r="K1967" s="3"/>
      <c r="L1967" s="3"/>
      <c r="M1967" s="3"/>
      <c r="N1967" s="3"/>
      <c r="O1967" s="3"/>
      <c r="P1967" s="3"/>
      <c r="Q1967" s="3"/>
      <c r="R1967" s="3"/>
      <c r="S1967" s="120"/>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
      <c r="B1968" s="3"/>
      <c r="C1968" s="3"/>
      <c r="D1968" s="3"/>
      <c r="E1968" s="3"/>
      <c r="F1968" s="3"/>
      <c r="G1968" s="3"/>
      <c r="H1968" s="3"/>
      <c r="I1968" s="3"/>
      <c r="J1968" s="3"/>
      <c r="K1968" s="3"/>
      <c r="L1968" s="3"/>
      <c r="M1968" s="3"/>
      <c r="N1968" s="3"/>
      <c r="O1968" s="3"/>
      <c r="P1968" s="3"/>
      <c r="Q1968" s="3"/>
      <c r="R1968" s="3"/>
      <c r="S1968" s="120"/>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
      <c r="B1969" s="3"/>
      <c r="C1969" s="3"/>
      <c r="D1969" s="3"/>
      <c r="E1969" s="3"/>
      <c r="F1969" s="3"/>
      <c r="G1969" s="3"/>
      <c r="H1969" s="3"/>
      <c r="I1969" s="3"/>
      <c r="J1969" s="3"/>
      <c r="K1969" s="3"/>
      <c r="L1969" s="3"/>
      <c r="M1969" s="3"/>
      <c r="N1969" s="3"/>
      <c r="O1969" s="3"/>
      <c r="P1969" s="3"/>
      <c r="Q1969" s="3"/>
      <c r="R1969" s="3"/>
      <c r="S1969" s="120"/>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
      <c r="B1970" s="3"/>
      <c r="C1970" s="3"/>
      <c r="D1970" s="3"/>
      <c r="E1970" s="3"/>
      <c r="F1970" s="3"/>
      <c r="G1970" s="3"/>
      <c r="H1970" s="3"/>
      <c r="I1970" s="3"/>
      <c r="J1970" s="3"/>
      <c r="K1970" s="3"/>
      <c r="L1970" s="3"/>
      <c r="M1970" s="3"/>
      <c r="N1970" s="3"/>
      <c r="O1970" s="3"/>
      <c r="P1970" s="3"/>
      <c r="Q1970" s="3"/>
      <c r="R1970" s="3"/>
      <c r="S1970" s="120"/>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
      <c r="B1971" s="3"/>
      <c r="C1971" s="3"/>
      <c r="D1971" s="3"/>
      <c r="E1971" s="3"/>
      <c r="F1971" s="3"/>
      <c r="G1971" s="3"/>
      <c r="H1971" s="3"/>
      <c r="I1971" s="3"/>
      <c r="J1971" s="3"/>
      <c r="K1971" s="3"/>
      <c r="L1971" s="3"/>
      <c r="M1971" s="3"/>
      <c r="N1971" s="3"/>
      <c r="O1971" s="3"/>
      <c r="P1971" s="3"/>
      <c r="Q1971" s="3"/>
      <c r="R1971" s="3"/>
      <c r="S1971" s="120"/>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
      <c r="B1972" s="3"/>
      <c r="C1972" s="3"/>
      <c r="D1972" s="3"/>
      <c r="E1972" s="3"/>
      <c r="F1972" s="3"/>
      <c r="G1972" s="3"/>
      <c r="H1972" s="3"/>
      <c r="I1972" s="3"/>
      <c r="J1972" s="3"/>
      <c r="K1972" s="3"/>
      <c r="L1972" s="3"/>
      <c r="M1972" s="3"/>
      <c r="N1972" s="3"/>
      <c r="O1972" s="3"/>
      <c r="P1972" s="3"/>
      <c r="Q1972" s="3"/>
      <c r="R1972" s="3"/>
      <c r="S1972" s="120"/>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
      <c r="B1973" s="3"/>
      <c r="C1973" s="3"/>
      <c r="D1973" s="3"/>
      <c r="E1973" s="3"/>
      <c r="F1973" s="3"/>
      <c r="G1973" s="3"/>
      <c r="H1973" s="3"/>
      <c r="I1973" s="3"/>
      <c r="J1973" s="3"/>
      <c r="K1973" s="3"/>
      <c r="L1973" s="3"/>
      <c r="M1973" s="3"/>
      <c r="N1973" s="3"/>
      <c r="O1973" s="3"/>
      <c r="P1973" s="3"/>
      <c r="Q1973" s="3"/>
      <c r="R1973" s="3"/>
      <c r="S1973" s="120"/>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
      <c r="B1974" s="3"/>
      <c r="C1974" s="3"/>
      <c r="D1974" s="3"/>
      <c r="E1974" s="3"/>
      <c r="F1974" s="3"/>
      <c r="G1974" s="3"/>
      <c r="H1974" s="3"/>
      <c r="I1974" s="3"/>
      <c r="J1974" s="3"/>
      <c r="K1974" s="3"/>
      <c r="L1974" s="3"/>
      <c r="M1974" s="3"/>
      <c r="N1974" s="3"/>
      <c r="O1974" s="3"/>
      <c r="P1974" s="3"/>
      <c r="Q1974" s="3"/>
      <c r="R1974" s="3"/>
      <c r="S1974" s="120"/>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
      <c r="B1975" s="3"/>
      <c r="C1975" s="3"/>
      <c r="D1975" s="3"/>
      <c r="E1975" s="3"/>
      <c r="F1975" s="3"/>
      <c r="G1975" s="3"/>
      <c r="H1975" s="3"/>
      <c r="I1975" s="3"/>
      <c r="J1975" s="3"/>
      <c r="K1975" s="3"/>
      <c r="L1975" s="3"/>
      <c r="M1975" s="3"/>
      <c r="N1975" s="3"/>
      <c r="O1975" s="3"/>
      <c r="P1975" s="3"/>
      <c r="Q1975" s="3"/>
      <c r="R1975" s="3"/>
      <c r="S1975" s="120"/>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
      <c r="B1976" s="3"/>
      <c r="C1976" s="3"/>
      <c r="D1976" s="3"/>
      <c r="E1976" s="3"/>
      <c r="F1976" s="3"/>
      <c r="G1976" s="3"/>
      <c r="H1976" s="3"/>
      <c r="I1976" s="3"/>
      <c r="J1976" s="3"/>
      <c r="K1976" s="3"/>
      <c r="L1976" s="3"/>
      <c r="M1976" s="3"/>
      <c r="N1976" s="3"/>
      <c r="O1976" s="3"/>
      <c r="P1976" s="3"/>
      <c r="Q1976" s="3"/>
      <c r="R1976" s="3"/>
      <c r="S1976" s="120"/>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
      <c r="B1977" s="3"/>
      <c r="C1977" s="3"/>
      <c r="D1977" s="3"/>
      <c r="E1977" s="3"/>
      <c r="F1977" s="3"/>
      <c r="G1977" s="3"/>
      <c r="H1977" s="3"/>
      <c r="I1977" s="3"/>
      <c r="J1977" s="3"/>
      <c r="K1977" s="3"/>
      <c r="L1977" s="3"/>
      <c r="M1977" s="3"/>
      <c r="N1977" s="3"/>
      <c r="O1977" s="3"/>
      <c r="P1977" s="3"/>
      <c r="Q1977" s="3"/>
      <c r="R1977" s="3"/>
      <c r="S1977" s="120"/>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
      <c r="B1978" s="3"/>
      <c r="C1978" s="3"/>
      <c r="D1978" s="3"/>
      <c r="E1978" s="3"/>
      <c r="F1978" s="3"/>
      <c r="G1978" s="3"/>
      <c r="H1978" s="3"/>
      <c r="I1978" s="3"/>
      <c r="J1978" s="3"/>
      <c r="K1978" s="3"/>
      <c r="L1978" s="3"/>
      <c r="M1978" s="3"/>
      <c r="N1978" s="3"/>
      <c r="O1978" s="3"/>
      <c r="P1978" s="3"/>
      <c r="Q1978" s="3"/>
      <c r="R1978" s="3"/>
      <c r="S1978" s="120"/>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
      <c r="B1979" s="3"/>
      <c r="C1979" s="3"/>
      <c r="D1979" s="3"/>
      <c r="E1979" s="3"/>
      <c r="F1979" s="3"/>
      <c r="G1979" s="3"/>
      <c r="H1979" s="3"/>
      <c r="I1979" s="3"/>
      <c r="J1979" s="3"/>
      <c r="K1979" s="3"/>
      <c r="L1979" s="3"/>
      <c r="M1979" s="3"/>
      <c r="N1979" s="3"/>
      <c r="O1979" s="3"/>
      <c r="P1979" s="3"/>
      <c r="Q1979" s="3"/>
      <c r="R1979" s="3"/>
      <c r="S1979" s="120"/>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
      <c r="B1980" s="3"/>
      <c r="C1980" s="3"/>
      <c r="D1980" s="3"/>
      <c r="E1980" s="3"/>
      <c r="F1980" s="3"/>
      <c r="G1980" s="3"/>
      <c r="H1980" s="3"/>
      <c r="I1980" s="3"/>
      <c r="J1980" s="3"/>
      <c r="K1980" s="3"/>
      <c r="L1980" s="3"/>
      <c r="M1980" s="3"/>
      <c r="N1980" s="3"/>
      <c r="O1980" s="3"/>
      <c r="P1980" s="3"/>
      <c r="Q1980" s="3"/>
      <c r="R1980" s="3"/>
      <c r="S1980" s="120"/>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
      <c r="B1981" s="3"/>
      <c r="C1981" s="3"/>
      <c r="D1981" s="3"/>
      <c r="E1981" s="3"/>
      <c r="F1981" s="3"/>
      <c r="G1981" s="3"/>
      <c r="H1981" s="3"/>
      <c r="I1981" s="3"/>
      <c r="J1981" s="3"/>
      <c r="K1981" s="3"/>
      <c r="L1981" s="3"/>
      <c r="M1981" s="3"/>
      <c r="N1981" s="3"/>
      <c r="O1981" s="3"/>
      <c r="P1981" s="3"/>
      <c r="Q1981" s="3"/>
      <c r="R1981" s="3"/>
      <c r="S1981" s="120"/>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
      <c r="B1982" s="3"/>
      <c r="C1982" s="3"/>
      <c r="D1982" s="3"/>
      <c r="E1982" s="3"/>
      <c r="F1982" s="3"/>
      <c r="G1982" s="3"/>
      <c r="H1982" s="3"/>
      <c r="I1982" s="3"/>
      <c r="J1982" s="3"/>
      <c r="K1982" s="3"/>
      <c r="L1982" s="3"/>
      <c r="M1982" s="3"/>
      <c r="N1982" s="3"/>
      <c r="O1982" s="3"/>
      <c r="P1982" s="3"/>
      <c r="Q1982" s="3"/>
      <c r="R1982" s="3"/>
      <c r="S1982" s="120"/>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
      <c r="B1983" s="3"/>
      <c r="C1983" s="3"/>
      <c r="D1983" s="3"/>
      <c r="E1983" s="3"/>
      <c r="F1983" s="3"/>
      <c r="G1983" s="3"/>
      <c r="H1983" s="3"/>
      <c r="I1983" s="3"/>
      <c r="J1983" s="3"/>
      <c r="K1983" s="3"/>
      <c r="L1983" s="3"/>
      <c r="M1983" s="3"/>
      <c r="N1983" s="3"/>
      <c r="O1983" s="3"/>
      <c r="P1983" s="3"/>
      <c r="Q1983" s="3"/>
      <c r="R1983" s="3"/>
      <c r="S1983" s="120"/>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
      <c r="B1984" s="3"/>
      <c r="C1984" s="3"/>
      <c r="D1984" s="3"/>
      <c r="E1984" s="3"/>
      <c r="F1984" s="3"/>
      <c r="G1984" s="3"/>
      <c r="H1984" s="3"/>
      <c r="I1984" s="3"/>
      <c r="J1984" s="3"/>
      <c r="K1984" s="3"/>
      <c r="L1984" s="3"/>
      <c r="M1984" s="3"/>
      <c r="N1984" s="3"/>
      <c r="O1984" s="3"/>
      <c r="P1984" s="3"/>
      <c r="Q1984" s="3"/>
      <c r="R1984" s="3"/>
      <c r="S1984" s="120"/>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
      <c r="B1985" s="3"/>
      <c r="C1985" s="3"/>
      <c r="D1985" s="3"/>
      <c r="E1985" s="3"/>
      <c r="F1985" s="3"/>
      <c r="G1985" s="3"/>
      <c r="H1985" s="3"/>
      <c r="I1985" s="3"/>
      <c r="J1985" s="3"/>
      <c r="K1985" s="3"/>
      <c r="L1985" s="3"/>
      <c r="M1985" s="3"/>
      <c r="N1985" s="3"/>
      <c r="O1985" s="3"/>
      <c r="P1985" s="3"/>
      <c r="Q1985" s="3"/>
      <c r="R1985" s="3"/>
      <c r="S1985" s="120"/>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
      <c r="B1986" s="3"/>
      <c r="C1986" s="3"/>
      <c r="D1986" s="3"/>
      <c r="E1986" s="3"/>
      <c r="F1986" s="3"/>
      <c r="G1986" s="3"/>
      <c r="H1986" s="3"/>
      <c r="I1986" s="3"/>
      <c r="J1986" s="3"/>
      <c r="K1986" s="3"/>
      <c r="L1986" s="3"/>
      <c r="M1986" s="3"/>
      <c r="N1986" s="3"/>
      <c r="O1986" s="3"/>
      <c r="P1986" s="3"/>
      <c r="Q1986" s="3"/>
      <c r="R1986" s="3"/>
      <c r="S1986" s="120"/>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
      <c r="B1987" s="3"/>
      <c r="C1987" s="3"/>
      <c r="D1987" s="3"/>
      <c r="E1987" s="3"/>
      <c r="F1987" s="3"/>
      <c r="G1987" s="3"/>
      <c r="H1987" s="3"/>
      <c r="I1987" s="3"/>
      <c r="J1987" s="3"/>
      <c r="K1987" s="3"/>
      <c r="L1987" s="3"/>
      <c r="M1987" s="3"/>
      <c r="N1987" s="3"/>
      <c r="O1987" s="3"/>
      <c r="P1987" s="3"/>
      <c r="Q1987" s="3"/>
      <c r="R1987" s="3"/>
      <c r="S1987" s="120"/>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
      <c r="B1988" s="3"/>
      <c r="C1988" s="3"/>
      <c r="D1988" s="3"/>
      <c r="E1988" s="3"/>
      <c r="F1988" s="3"/>
      <c r="G1988" s="3"/>
      <c r="H1988" s="3"/>
      <c r="I1988" s="3"/>
      <c r="J1988" s="3"/>
      <c r="K1988" s="3"/>
      <c r="L1988" s="3"/>
      <c r="M1988" s="3"/>
      <c r="N1988" s="3"/>
      <c r="O1988" s="3"/>
      <c r="P1988" s="3"/>
      <c r="Q1988" s="3"/>
      <c r="R1988" s="3"/>
      <c r="S1988" s="120"/>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
      <c r="B1989" s="3"/>
      <c r="C1989" s="3"/>
      <c r="D1989" s="3"/>
      <c r="E1989" s="3"/>
      <c r="F1989" s="3"/>
      <c r="G1989" s="3"/>
      <c r="H1989" s="3"/>
      <c r="I1989" s="3"/>
      <c r="J1989" s="3"/>
      <c r="K1989" s="3"/>
      <c r="L1989" s="3"/>
      <c r="M1989" s="3"/>
      <c r="N1989" s="3"/>
      <c r="O1989" s="3"/>
      <c r="P1989" s="3"/>
      <c r="Q1989" s="3"/>
      <c r="R1989" s="3"/>
      <c r="S1989" s="120"/>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
      <c r="B1990" s="3"/>
      <c r="C1990" s="3"/>
      <c r="D1990" s="3"/>
      <c r="E1990" s="3"/>
      <c r="F1990" s="3"/>
      <c r="G1990" s="3"/>
      <c r="H1990" s="3"/>
      <c r="I1990" s="3"/>
      <c r="J1990" s="3"/>
      <c r="K1990" s="3"/>
      <c r="L1990" s="3"/>
      <c r="M1990" s="3"/>
      <c r="N1990" s="3"/>
      <c r="O1990" s="3"/>
      <c r="P1990" s="3"/>
      <c r="Q1990" s="3"/>
      <c r="R1990" s="3"/>
      <c r="S1990" s="120"/>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
      <c r="B1991" s="3"/>
      <c r="C1991" s="3"/>
      <c r="D1991" s="3"/>
      <c r="E1991" s="3"/>
      <c r="F1991" s="3"/>
      <c r="G1991" s="3"/>
      <c r="H1991" s="3"/>
      <c r="I1991" s="3"/>
      <c r="J1991" s="3"/>
      <c r="K1991" s="3"/>
      <c r="L1991" s="3"/>
      <c r="M1991" s="3"/>
      <c r="N1991" s="3"/>
      <c r="O1991" s="3"/>
      <c r="P1991" s="3"/>
      <c r="Q1991" s="3"/>
      <c r="R1991" s="3"/>
      <c r="S1991" s="120"/>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
      <c r="B1992" s="3"/>
      <c r="C1992" s="3"/>
      <c r="D1992" s="3"/>
      <c r="E1992" s="3"/>
      <c r="F1992" s="3"/>
      <c r="G1992" s="3"/>
      <c r="H1992" s="3"/>
      <c r="I1992" s="3"/>
      <c r="J1992" s="3"/>
      <c r="K1992" s="3"/>
      <c r="L1992" s="3"/>
      <c r="M1992" s="3"/>
      <c r="N1992" s="3"/>
      <c r="O1992" s="3"/>
      <c r="P1992" s="3"/>
      <c r="Q1992" s="3"/>
      <c r="R1992" s="3"/>
      <c r="S1992" s="120"/>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
      <c r="B1993" s="3"/>
      <c r="C1993" s="3"/>
      <c r="D1993" s="3"/>
      <c r="E1993" s="3"/>
      <c r="F1993" s="3"/>
      <c r="G1993" s="3"/>
      <c r="H1993" s="3"/>
      <c r="I1993" s="3"/>
      <c r="J1993" s="3"/>
      <c r="K1993" s="3"/>
      <c r="L1993" s="3"/>
      <c r="M1993" s="3"/>
      <c r="N1993" s="3"/>
      <c r="O1993" s="3"/>
      <c r="P1993" s="3"/>
      <c r="Q1993" s="3"/>
      <c r="R1993" s="3"/>
      <c r="S1993" s="120"/>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
      <c r="B1994" s="3"/>
      <c r="C1994" s="3"/>
      <c r="D1994" s="3"/>
      <c r="E1994" s="3"/>
      <c r="F1994" s="3"/>
      <c r="G1994" s="3"/>
      <c r="H1994" s="3"/>
      <c r="I1994" s="3"/>
      <c r="J1994" s="3"/>
      <c r="K1994" s="3"/>
      <c r="L1994" s="3"/>
      <c r="M1994" s="3"/>
      <c r="N1994" s="3"/>
      <c r="O1994" s="3"/>
      <c r="P1994" s="3"/>
      <c r="Q1994" s="3"/>
      <c r="R1994" s="3"/>
      <c r="S1994" s="120"/>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
      <c r="B1995" s="3"/>
      <c r="C1995" s="3"/>
      <c r="D1995" s="3"/>
      <c r="E1995" s="3"/>
      <c r="F1995" s="3"/>
      <c r="G1995" s="3"/>
      <c r="H1995" s="3"/>
      <c r="I1995" s="3"/>
      <c r="J1995" s="3"/>
      <c r="K1995" s="3"/>
      <c r="L1995" s="3"/>
      <c r="M1995" s="3"/>
      <c r="N1995" s="3"/>
      <c r="O1995" s="3"/>
      <c r="P1995" s="3"/>
      <c r="Q1995" s="3"/>
      <c r="R1995" s="3"/>
      <c r="S1995" s="120"/>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
      <c r="B1996" s="3"/>
      <c r="C1996" s="3"/>
      <c r="D1996" s="3"/>
      <c r="E1996" s="3"/>
      <c r="F1996" s="3"/>
      <c r="G1996" s="3"/>
      <c r="H1996" s="3"/>
      <c r="I1996" s="3"/>
      <c r="J1996" s="3"/>
      <c r="K1996" s="3"/>
      <c r="L1996" s="3"/>
      <c r="M1996" s="3"/>
      <c r="N1996" s="3"/>
      <c r="O1996" s="3"/>
      <c r="P1996" s="3"/>
      <c r="Q1996" s="3"/>
      <c r="R1996" s="3"/>
      <c r="S1996" s="120"/>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
      <c r="B1997" s="3"/>
      <c r="C1997" s="3"/>
      <c r="D1997" s="3"/>
      <c r="E1997" s="3"/>
      <c r="F1997" s="3"/>
      <c r="G1997" s="3"/>
      <c r="H1997" s="3"/>
      <c r="I1997" s="3"/>
      <c r="J1997" s="3"/>
      <c r="K1997" s="3"/>
      <c r="L1997" s="3"/>
      <c r="M1997" s="3"/>
      <c r="N1997" s="3"/>
      <c r="O1997" s="3"/>
      <c r="P1997" s="3"/>
      <c r="Q1997" s="3"/>
      <c r="R1997" s="3"/>
      <c r="S1997" s="120"/>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
      <c r="B1998" s="3"/>
      <c r="C1998" s="3"/>
      <c r="D1998" s="3"/>
      <c r="E1998" s="3"/>
      <c r="F1998" s="3"/>
      <c r="G1998" s="3"/>
      <c r="H1998" s="3"/>
      <c r="I1998" s="3"/>
      <c r="J1998" s="3"/>
      <c r="K1998" s="3"/>
      <c r="L1998" s="3"/>
      <c r="M1998" s="3"/>
      <c r="N1998" s="3"/>
      <c r="O1998" s="3"/>
      <c r="P1998" s="3"/>
      <c r="Q1998" s="3"/>
      <c r="R1998" s="3"/>
      <c r="S1998" s="120"/>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
      <c r="B1999" s="3"/>
      <c r="C1999" s="3"/>
      <c r="D1999" s="3"/>
      <c r="E1999" s="3"/>
      <c r="F1999" s="3"/>
      <c r="G1999" s="3"/>
      <c r="H1999" s="3"/>
      <c r="I1999" s="3"/>
      <c r="J1999" s="3"/>
      <c r="K1999" s="3"/>
      <c r="L1999" s="3"/>
      <c r="M1999" s="3"/>
      <c r="N1999" s="3"/>
      <c r="O1999" s="3"/>
      <c r="P1999" s="3"/>
      <c r="Q1999" s="3"/>
      <c r="R1999" s="3"/>
      <c r="S1999" s="120"/>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
      <c r="B2000" s="3"/>
      <c r="C2000" s="3"/>
      <c r="D2000" s="3"/>
      <c r="E2000" s="3"/>
      <c r="F2000" s="3"/>
      <c r="G2000" s="3"/>
      <c r="H2000" s="3"/>
      <c r="I2000" s="3"/>
      <c r="J2000" s="3"/>
      <c r="K2000" s="3"/>
      <c r="L2000" s="3"/>
      <c r="M2000" s="3"/>
      <c r="N2000" s="3"/>
      <c r="O2000" s="3"/>
      <c r="P2000" s="3"/>
      <c r="Q2000" s="3"/>
      <c r="R2000" s="3"/>
      <c r="S2000" s="120"/>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
      <c r="B2001" s="3"/>
      <c r="C2001" s="3"/>
      <c r="D2001" s="3"/>
      <c r="E2001" s="3"/>
      <c r="F2001" s="3"/>
      <c r="G2001" s="3"/>
      <c r="H2001" s="3"/>
      <c r="I2001" s="3"/>
      <c r="J2001" s="3"/>
      <c r="K2001" s="3"/>
      <c r="L2001" s="3"/>
      <c r="M2001" s="3"/>
      <c r="N2001" s="3"/>
      <c r="O2001" s="3"/>
      <c r="P2001" s="3"/>
      <c r="Q2001" s="3"/>
      <c r="R2001" s="3"/>
      <c r="S2001" s="120"/>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
      <c r="B2002" s="3"/>
      <c r="C2002" s="3"/>
      <c r="D2002" s="3"/>
      <c r="E2002" s="3"/>
      <c r="F2002" s="3"/>
      <c r="G2002" s="3"/>
      <c r="H2002" s="3"/>
      <c r="I2002" s="3"/>
      <c r="J2002" s="3"/>
      <c r="K2002" s="3"/>
      <c r="L2002" s="3"/>
      <c r="M2002" s="3"/>
      <c r="N2002" s="3"/>
      <c r="O2002" s="3"/>
      <c r="P2002" s="3"/>
      <c r="Q2002" s="3"/>
      <c r="R2002" s="3"/>
      <c r="S2002" s="120"/>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
      <c r="B2003" s="3"/>
      <c r="C2003" s="3"/>
      <c r="D2003" s="3"/>
      <c r="E2003" s="3"/>
      <c r="F2003" s="3"/>
      <c r="G2003" s="3"/>
      <c r="H2003" s="3"/>
      <c r="I2003" s="3"/>
      <c r="J2003" s="3"/>
      <c r="K2003" s="3"/>
      <c r="L2003" s="3"/>
      <c r="M2003" s="3"/>
      <c r="N2003" s="3"/>
      <c r="O2003" s="3"/>
      <c r="P2003" s="3"/>
      <c r="Q2003" s="3"/>
      <c r="R2003" s="3"/>
      <c r="S2003" s="120"/>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
      <c r="B2004" s="3"/>
      <c r="C2004" s="3"/>
      <c r="D2004" s="3"/>
      <c r="E2004" s="3"/>
      <c r="F2004" s="3"/>
      <c r="G2004" s="3"/>
      <c r="H2004" s="3"/>
      <c r="I2004" s="3"/>
      <c r="J2004" s="3"/>
      <c r="K2004" s="3"/>
      <c r="L2004" s="3"/>
      <c r="M2004" s="3"/>
      <c r="N2004" s="3"/>
      <c r="O2004" s="3"/>
      <c r="P2004" s="3"/>
      <c r="Q2004" s="3"/>
      <c r="R2004" s="3"/>
      <c r="S2004" s="120"/>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
      <c r="B2005" s="3"/>
      <c r="C2005" s="3"/>
      <c r="D2005" s="3"/>
      <c r="E2005" s="3"/>
      <c r="F2005" s="3"/>
      <c r="G2005" s="3"/>
      <c r="H2005" s="3"/>
      <c r="I2005" s="3"/>
      <c r="J2005" s="3"/>
      <c r="K2005" s="3"/>
      <c r="L2005" s="3"/>
      <c r="M2005" s="3"/>
      <c r="N2005" s="3"/>
      <c r="O2005" s="3"/>
      <c r="P2005" s="3"/>
      <c r="Q2005" s="3"/>
      <c r="R2005" s="3"/>
      <c r="S2005" s="120"/>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
      <c r="B2006" s="3"/>
      <c r="C2006" s="3"/>
      <c r="D2006" s="3"/>
      <c r="E2006" s="3"/>
      <c r="F2006" s="3"/>
      <c r="G2006" s="3"/>
      <c r="H2006" s="3"/>
      <c r="I2006" s="3"/>
      <c r="J2006" s="3"/>
      <c r="K2006" s="3"/>
      <c r="L2006" s="3"/>
      <c r="M2006" s="3"/>
      <c r="N2006" s="3"/>
      <c r="O2006" s="3"/>
      <c r="P2006" s="3"/>
      <c r="Q2006" s="3"/>
      <c r="R2006" s="3"/>
      <c r="S2006" s="120"/>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
      <c r="B2007" s="3"/>
      <c r="C2007" s="3"/>
      <c r="D2007" s="3"/>
      <c r="E2007" s="3"/>
      <c r="F2007" s="3"/>
      <c r="G2007" s="3"/>
      <c r="H2007" s="3"/>
      <c r="I2007" s="3"/>
      <c r="J2007" s="3"/>
      <c r="K2007" s="3"/>
      <c r="L2007" s="3"/>
      <c r="M2007" s="3"/>
      <c r="N2007" s="3"/>
      <c r="O2007" s="3"/>
      <c r="P2007" s="3"/>
      <c r="Q2007" s="3"/>
      <c r="R2007" s="3"/>
      <c r="S2007" s="120"/>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
      <c r="B2008" s="3"/>
      <c r="C2008" s="3"/>
      <c r="D2008" s="3"/>
      <c r="E2008" s="3"/>
      <c r="F2008" s="3"/>
      <c r="G2008" s="3"/>
      <c r="H2008" s="3"/>
      <c r="I2008" s="3"/>
      <c r="J2008" s="3"/>
      <c r="K2008" s="3"/>
      <c r="L2008" s="3"/>
      <c r="M2008" s="3"/>
      <c r="N2008" s="3"/>
      <c r="O2008" s="3"/>
      <c r="P2008" s="3"/>
      <c r="Q2008" s="3"/>
      <c r="R2008" s="3"/>
      <c r="S2008" s="120"/>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
      <c r="B2009" s="3"/>
      <c r="C2009" s="3"/>
      <c r="D2009" s="3"/>
      <c r="E2009" s="3"/>
      <c r="F2009" s="3"/>
      <c r="G2009" s="3"/>
      <c r="H2009" s="3"/>
      <c r="I2009" s="3"/>
      <c r="J2009" s="3"/>
      <c r="K2009" s="3"/>
      <c r="L2009" s="3"/>
      <c r="M2009" s="3"/>
      <c r="N2009" s="3"/>
      <c r="O2009" s="3"/>
      <c r="P2009" s="3"/>
      <c r="Q2009" s="3"/>
      <c r="R2009" s="3"/>
      <c r="S2009" s="120"/>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
      <c r="B2010" s="3"/>
      <c r="C2010" s="3"/>
      <c r="D2010" s="3"/>
      <c r="E2010" s="3"/>
      <c r="F2010" s="3"/>
      <c r="G2010" s="3"/>
      <c r="H2010" s="3"/>
      <c r="I2010" s="3"/>
      <c r="J2010" s="3"/>
      <c r="K2010" s="3"/>
      <c r="L2010" s="3"/>
      <c r="M2010" s="3"/>
      <c r="N2010" s="3"/>
      <c r="O2010" s="3"/>
      <c r="P2010" s="3"/>
      <c r="Q2010" s="3"/>
      <c r="R2010" s="3"/>
      <c r="S2010" s="120"/>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
      <c r="B2011" s="3"/>
      <c r="C2011" s="3"/>
      <c r="D2011" s="3"/>
      <c r="E2011" s="3"/>
      <c r="F2011" s="3"/>
      <c r="G2011" s="3"/>
      <c r="H2011" s="3"/>
      <c r="I2011" s="3"/>
      <c r="J2011" s="3"/>
      <c r="K2011" s="3"/>
      <c r="L2011" s="3"/>
      <c r="M2011" s="3"/>
      <c r="N2011" s="3"/>
      <c r="O2011" s="3"/>
      <c r="P2011" s="3"/>
      <c r="Q2011" s="3"/>
      <c r="R2011" s="3"/>
      <c r="S2011" s="120"/>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
      <c r="B2012" s="3"/>
      <c r="C2012" s="3"/>
      <c r="D2012" s="3"/>
      <c r="E2012" s="3"/>
      <c r="F2012" s="3"/>
      <c r="G2012" s="3"/>
      <c r="H2012" s="3"/>
      <c r="I2012" s="3"/>
      <c r="J2012" s="3"/>
      <c r="K2012" s="3"/>
      <c r="L2012" s="3"/>
      <c r="M2012" s="3"/>
      <c r="N2012" s="3"/>
      <c r="O2012" s="3"/>
      <c r="P2012" s="3"/>
      <c r="Q2012" s="3"/>
      <c r="R2012" s="3"/>
      <c r="S2012" s="120"/>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
      <c r="B2013" s="3"/>
      <c r="C2013" s="3"/>
      <c r="D2013" s="3"/>
      <c r="E2013" s="3"/>
      <c r="F2013" s="3"/>
      <c r="G2013" s="3"/>
      <c r="H2013" s="3"/>
      <c r="I2013" s="3"/>
      <c r="J2013" s="3"/>
      <c r="K2013" s="3"/>
      <c r="L2013" s="3"/>
      <c r="M2013" s="3"/>
      <c r="N2013" s="3"/>
      <c r="O2013" s="3"/>
      <c r="P2013" s="3"/>
      <c r="Q2013" s="3"/>
      <c r="R2013" s="3"/>
      <c r="S2013" s="120"/>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
      <c r="B2014" s="3"/>
      <c r="C2014" s="3"/>
      <c r="D2014" s="3"/>
      <c r="E2014" s="3"/>
      <c r="F2014" s="3"/>
      <c r="G2014" s="3"/>
      <c r="H2014" s="3"/>
      <c r="I2014" s="3"/>
      <c r="J2014" s="3"/>
      <c r="K2014" s="3"/>
      <c r="L2014" s="3"/>
      <c r="M2014" s="3"/>
      <c r="N2014" s="3"/>
      <c r="O2014" s="3"/>
      <c r="P2014" s="3"/>
      <c r="Q2014" s="3"/>
      <c r="R2014" s="3"/>
      <c r="S2014" s="120"/>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
      <c r="B2015" s="3"/>
      <c r="C2015" s="3"/>
      <c r="D2015" s="3"/>
      <c r="E2015" s="3"/>
      <c r="F2015" s="3"/>
      <c r="G2015" s="3"/>
      <c r="H2015" s="3"/>
      <c r="I2015" s="3"/>
      <c r="J2015" s="3"/>
      <c r="K2015" s="3"/>
      <c r="L2015" s="3"/>
      <c r="M2015" s="3"/>
      <c r="N2015" s="3"/>
      <c r="O2015" s="3"/>
      <c r="P2015" s="3"/>
      <c r="Q2015" s="3"/>
      <c r="R2015" s="3"/>
      <c r="S2015" s="120"/>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
      <c r="B2016" s="3"/>
      <c r="C2016" s="3"/>
      <c r="D2016" s="3"/>
      <c r="E2016" s="3"/>
      <c r="F2016" s="3"/>
      <c r="G2016" s="3"/>
      <c r="H2016" s="3"/>
      <c r="I2016" s="3"/>
      <c r="J2016" s="3"/>
      <c r="K2016" s="3"/>
      <c r="L2016" s="3"/>
      <c r="M2016" s="3"/>
      <c r="N2016" s="3"/>
      <c r="O2016" s="3"/>
      <c r="P2016" s="3"/>
      <c r="Q2016" s="3"/>
      <c r="R2016" s="3"/>
      <c r="S2016" s="120"/>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
      <c r="B2017" s="3"/>
      <c r="C2017" s="3"/>
      <c r="D2017" s="3"/>
      <c r="E2017" s="3"/>
      <c r="F2017" s="3"/>
      <c r="G2017" s="3"/>
      <c r="H2017" s="3"/>
      <c r="I2017" s="3"/>
      <c r="J2017" s="3"/>
      <c r="K2017" s="3"/>
      <c r="L2017" s="3"/>
      <c r="M2017" s="3"/>
      <c r="N2017" s="3"/>
      <c r="O2017" s="3"/>
      <c r="P2017" s="3"/>
      <c r="Q2017" s="3"/>
      <c r="R2017" s="3"/>
      <c r="S2017" s="120"/>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
      <c r="B2018" s="3"/>
      <c r="C2018" s="3"/>
      <c r="D2018" s="3"/>
      <c r="E2018" s="3"/>
      <c r="F2018" s="3"/>
      <c r="G2018" s="3"/>
      <c r="H2018" s="3"/>
      <c r="I2018" s="3"/>
      <c r="J2018" s="3"/>
      <c r="K2018" s="3"/>
      <c r="L2018" s="3"/>
      <c r="M2018" s="3"/>
      <c r="N2018" s="3"/>
      <c r="O2018" s="3"/>
      <c r="P2018" s="3"/>
      <c r="Q2018" s="3"/>
      <c r="R2018" s="3"/>
      <c r="S2018" s="120"/>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
      <c r="B2019" s="3"/>
      <c r="C2019" s="3"/>
      <c r="D2019" s="3"/>
      <c r="E2019" s="3"/>
      <c r="F2019" s="3"/>
      <c r="G2019" s="3"/>
      <c r="H2019" s="3"/>
      <c r="I2019" s="3"/>
      <c r="J2019" s="3"/>
      <c r="K2019" s="3"/>
      <c r="L2019" s="3"/>
      <c r="M2019" s="3"/>
      <c r="N2019" s="3"/>
      <c r="O2019" s="3"/>
      <c r="P2019" s="3"/>
      <c r="Q2019" s="3"/>
      <c r="R2019" s="3"/>
      <c r="S2019" s="120"/>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
      <c r="B2020" s="3"/>
      <c r="C2020" s="3"/>
      <c r="D2020" s="3"/>
      <c r="E2020" s="3"/>
      <c r="F2020" s="3"/>
      <c r="G2020" s="3"/>
      <c r="H2020" s="3"/>
      <c r="I2020" s="3"/>
      <c r="J2020" s="3"/>
      <c r="K2020" s="3"/>
      <c r="L2020" s="3"/>
      <c r="M2020" s="3"/>
      <c r="N2020" s="3"/>
      <c r="O2020" s="3"/>
      <c r="P2020" s="3"/>
      <c r="Q2020" s="3"/>
      <c r="R2020" s="3"/>
      <c r="S2020" s="120"/>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
      <c r="B2021" s="3"/>
      <c r="C2021" s="3"/>
      <c r="D2021" s="3"/>
      <c r="E2021" s="3"/>
      <c r="F2021" s="3"/>
      <c r="G2021" s="3"/>
      <c r="H2021" s="3"/>
      <c r="I2021" s="3"/>
      <c r="J2021" s="3"/>
      <c r="K2021" s="3"/>
      <c r="L2021" s="3"/>
      <c r="M2021" s="3"/>
      <c r="N2021" s="3"/>
      <c r="O2021" s="3"/>
      <c r="P2021" s="3"/>
      <c r="Q2021" s="3"/>
      <c r="R2021" s="3"/>
      <c r="S2021" s="120"/>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
      <c r="B2022" s="3"/>
      <c r="C2022" s="3"/>
      <c r="D2022" s="3"/>
      <c r="E2022" s="3"/>
      <c r="F2022" s="3"/>
      <c r="G2022" s="3"/>
      <c r="H2022" s="3"/>
      <c r="I2022" s="3"/>
      <c r="J2022" s="3"/>
      <c r="K2022" s="3"/>
      <c r="L2022" s="3"/>
      <c r="M2022" s="3"/>
      <c r="N2022" s="3"/>
      <c r="O2022" s="3"/>
      <c r="P2022" s="3"/>
      <c r="Q2022" s="3"/>
      <c r="R2022" s="3"/>
      <c r="S2022" s="120"/>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
      <c r="B2023" s="3"/>
      <c r="C2023" s="3"/>
      <c r="D2023" s="3"/>
      <c r="E2023" s="3"/>
      <c r="F2023" s="3"/>
      <c r="G2023" s="3"/>
      <c r="H2023" s="3"/>
      <c r="I2023" s="3"/>
      <c r="J2023" s="3"/>
      <c r="K2023" s="3"/>
      <c r="L2023" s="3"/>
      <c r="M2023" s="3"/>
      <c r="N2023" s="3"/>
      <c r="O2023" s="3"/>
      <c r="P2023" s="3"/>
      <c r="Q2023" s="3"/>
      <c r="R2023" s="3"/>
      <c r="S2023" s="120"/>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
      <c r="B2024" s="3"/>
      <c r="C2024" s="3"/>
      <c r="D2024" s="3"/>
      <c r="E2024" s="3"/>
      <c r="F2024" s="3"/>
      <c r="G2024" s="3"/>
      <c r="H2024" s="3"/>
      <c r="I2024" s="3"/>
      <c r="J2024" s="3"/>
      <c r="K2024" s="3"/>
      <c r="L2024" s="3"/>
      <c r="M2024" s="3"/>
      <c r="N2024" s="3"/>
      <c r="O2024" s="3"/>
      <c r="P2024" s="3"/>
      <c r="Q2024" s="3"/>
      <c r="R2024" s="3"/>
      <c r="S2024" s="120"/>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
      <c r="B2025" s="3"/>
      <c r="C2025" s="3"/>
      <c r="D2025" s="3"/>
      <c r="E2025" s="3"/>
      <c r="F2025" s="3"/>
      <c r="G2025" s="3"/>
      <c r="H2025" s="3"/>
      <c r="I2025" s="3"/>
      <c r="J2025" s="3"/>
      <c r="K2025" s="3"/>
      <c r="L2025" s="3"/>
      <c r="M2025" s="3"/>
      <c r="N2025" s="3"/>
      <c r="O2025" s="3"/>
      <c r="P2025" s="3"/>
      <c r="Q2025" s="3"/>
      <c r="R2025" s="3"/>
      <c r="S2025" s="120"/>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
      <c r="B2026" s="3"/>
      <c r="C2026" s="3"/>
      <c r="D2026" s="3"/>
      <c r="E2026" s="3"/>
      <c r="F2026" s="3"/>
      <c r="G2026" s="3"/>
      <c r="H2026" s="3"/>
      <c r="I2026" s="3"/>
      <c r="J2026" s="3"/>
      <c r="K2026" s="3"/>
      <c r="L2026" s="3"/>
      <c r="M2026" s="3"/>
      <c r="N2026" s="3"/>
      <c r="O2026" s="3"/>
      <c r="P2026" s="3"/>
      <c r="Q2026" s="3"/>
      <c r="R2026" s="3"/>
      <c r="S2026" s="120"/>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
      <c r="B2027" s="3"/>
      <c r="C2027" s="3"/>
      <c r="D2027" s="3"/>
      <c r="E2027" s="3"/>
      <c r="F2027" s="3"/>
      <c r="G2027" s="3"/>
      <c r="H2027" s="3"/>
      <c r="I2027" s="3"/>
      <c r="J2027" s="3"/>
      <c r="K2027" s="3"/>
      <c r="L2027" s="3"/>
      <c r="M2027" s="3"/>
      <c r="N2027" s="3"/>
      <c r="O2027" s="3"/>
      <c r="P2027" s="3"/>
      <c r="Q2027" s="3"/>
      <c r="R2027" s="3"/>
      <c r="S2027" s="120"/>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
      <c r="B2028" s="3"/>
      <c r="C2028" s="3"/>
      <c r="D2028" s="3"/>
      <c r="E2028" s="3"/>
      <c r="F2028" s="3"/>
      <c r="G2028" s="3"/>
      <c r="H2028" s="3"/>
      <c r="I2028" s="3"/>
      <c r="J2028" s="3"/>
      <c r="K2028" s="3"/>
      <c r="L2028" s="3"/>
      <c r="M2028" s="3"/>
      <c r="N2028" s="3"/>
      <c r="O2028" s="3"/>
      <c r="P2028" s="3"/>
      <c r="Q2028" s="3"/>
      <c r="R2028" s="3"/>
      <c r="S2028" s="120"/>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
      <c r="B2029" s="3"/>
      <c r="C2029" s="3"/>
      <c r="D2029" s="3"/>
      <c r="E2029" s="3"/>
      <c r="F2029" s="3"/>
      <c r="G2029" s="3"/>
      <c r="H2029" s="3"/>
      <c r="I2029" s="3"/>
      <c r="J2029" s="3"/>
      <c r="K2029" s="3"/>
      <c r="L2029" s="3"/>
      <c r="M2029" s="3"/>
      <c r="N2029" s="3"/>
      <c r="O2029" s="3"/>
      <c r="P2029" s="3"/>
      <c r="Q2029" s="3"/>
      <c r="R2029" s="3"/>
      <c r="S2029" s="120"/>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
      <c r="B2030" s="3"/>
      <c r="C2030" s="3"/>
      <c r="D2030" s="3"/>
      <c r="E2030" s="3"/>
      <c r="F2030" s="3"/>
      <c r="G2030" s="3"/>
      <c r="H2030" s="3"/>
      <c r="I2030" s="3"/>
      <c r="J2030" s="3"/>
      <c r="K2030" s="3"/>
      <c r="L2030" s="3"/>
      <c r="M2030" s="3"/>
      <c r="N2030" s="3"/>
      <c r="O2030" s="3"/>
      <c r="P2030" s="3"/>
      <c r="Q2030" s="3"/>
      <c r="R2030" s="3"/>
      <c r="S2030" s="120"/>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
      <c r="B2031" s="3"/>
      <c r="C2031" s="3"/>
      <c r="D2031" s="3"/>
      <c r="E2031" s="3"/>
      <c r="F2031" s="3"/>
      <c r="G2031" s="3"/>
      <c r="H2031" s="3"/>
      <c r="I2031" s="3"/>
      <c r="J2031" s="3"/>
      <c r="K2031" s="3"/>
      <c r="L2031" s="3"/>
      <c r="M2031" s="3"/>
      <c r="N2031" s="3"/>
      <c r="O2031" s="3"/>
      <c r="P2031" s="3"/>
      <c r="Q2031" s="3"/>
      <c r="R2031" s="3"/>
      <c r="S2031" s="120"/>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
      <c r="B2032" s="3"/>
      <c r="C2032" s="3"/>
      <c r="D2032" s="3"/>
      <c r="E2032" s="3"/>
      <c r="F2032" s="3"/>
      <c r="G2032" s="3"/>
      <c r="H2032" s="3"/>
      <c r="I2032" s="3"/>
      <c r="J2032" s="3"/>
      <c r="K2032" s="3"/>
      <c r="L2032" s="3"/>
      <c r="M2032" s="3"/>
      <c r="N2032" s="3"/>
      <c r="O2032" s="3"/>
      <c r="P2032" s="3"/>
      <c r="Q2032" s="3"/>
      <c r="R2032" s="3"/>
      <c r="S2032" s="120"/>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
      <c r="B2033" s="3"/>
      <c r="C2033" s="3"/>
      <c r="D2033" s="3"/>
      <c r="E2033" s="3"/>
      <c r="F2033" s="3"/>
      <c r="G2033" s="3"/>
      <c r="H2033" s="3"/>
      <c r="I2033" s="3"/>
      <c r="J2033" s="3"/>
      <c r="K2033" s="3"/>
      <c r="L2033" s="3"/>
      <c r="M2033" s="3"/>
      <c r="N2033" s="3"/>
      <c r="O2033" s="3"/>
      <c r="P2033" s="3"/>
      <c r="Q2033" s="3"/>
      <c r="R2033" s="3"/>
      <c r="S2033" s="120"/>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
      <c r="B2034" s="3"/>
      <c r="C2034" s="3"/>
      <c r="D2034" s="3"/>
      <c r="E2034" s="3"/>
      <c r="F2034" s="3"/>
      <c r="G2034" s="3"/>
      <c r="H2034" s="3"/>
      <c r="I2034" s="3"/>
      <c r="J2034" s="3"/>
      <c r="K2034" s="3"/>
      <c r="L2034" s="3"/>
      <c r="M2034" s="3"/>
      <c r="N2034" s="3"/>
      <c r="O2034" s="3"/>
      <c r="P2034" s="3"/>
      <c r="Q2034" s="3"/>
      <c r="R2034" s="3"/>
      <c r="S2034" s="120"/>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
      <c r="B2035" s="3"/>
      <c r="C2035" s="3"/>
      <c r="D2035" s="3"/>
      <c r="E2035" s="3"/>
      <c r="F2035" s="3"/>
      <c r="G2035" s="3"/>
      <c r="H2035" s="3"/>
      <c r="I2035" s="3"/>
      <c r="J2035" s="3"/>
      <c r="K2035" s="3"/>
      <c r="L2035" s="3"/>
      <c r="M2035" s="3"/>
      <c r="N2035" s="3"/>
      <c r="O2035" s="3"/>
      <c r="P2035" s="3"/>
      <c r="Q2035" s="3"/>
      <c r="R2035" s="3"/>
      <c r="S2035" s="120"/>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
      <c r="B2036" s="3"/>
      <c r="C2036" s="3"/>
      <c r="D2036" s="3"/>
      <c r="E2036" s="3"/>
      <c r="F2036" s="3"/>
      <c r="G2036" s="3"/>
      <c r="H2036" s="3"/>
      <c r="I2036" s="3"/>
      <c r="J2036" s="3"/>
      <c r="K2036" s="3"/>
      <c r="L2036" s="3"/>
      <c r="M2036" s="3"/>
      <c r="N2036" s="3"/>
      <c r="O2036" s="3"/>
      <c r="P2036" s="3"/>
      <c r="Q2036" s="3"/>
      <c r="R2036" s="3"/>
      <c r="S2036" s="120"/>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
      <c r="B2037" s="3"/>
      <c r="C2037" s="3"/>
      <c r="D2037" s="3"/>
      <c r="E2037" s="3"/>
      <c r="F2037" s="3"/>
      <c r="G2037" s="3"/>
      <c r="H2037" s="3"/>
      <c r="I2037" s="3"/>
      <c r="J2037" s="3"/>
      <c r="K2037" s="3"/>
      <c r="L2037" s="3"/>
      <c r="M2037" s="3"/>
      <c r="N2037" s="3"/>
      <c r="O2037" s="3"/>
      <c r="P2037" s="3"/>
      <c r="Q2037" s="3"/>
      <c r="R2037" s="3"/>
      <c r="S2037" s="120"/>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
      <c r="B2038" s="3"/>
      <c r="C2038" s="3"/>
      <c r="D2038" s="3"/>
      <c r="E2038" s="3"/>
      <c r="F2038" s="3"/>
      <c r="G2038" s="3"/>
      <c r="H2038" s="3"/>
      <c r="I2038" s="3"/>
      <c r="J2038" s="3"/>
      <c r="K2038" s="3"/>
      <c r="L2038" s="3"/>
      <c r="M2038" s="3"/>
      <c r="N2038" s="3"/>
      <c r="O2038" s="3"/>
      <c r="P2038" s="3"/>
      <c r="Q2038" s="3"/>
      <c r="R2038" s="3"/>
      <c r="S2038" s="120"/>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
      <c r="B2039" s="3"/>
      <c r="C2039" s="3"/>
      <c r="D2039" s="3"/>
      <c r="E2039" s="3"/>
      <c r="F2039" s="3"/>
      <c r="G2039" s="3"/>
      <c r="H2039" s="3"/>
      <c r="I2039" s="3"/>
      <c r="J2039" s="3"/>
      <c r="K2039" s="3"/>
      <c r="L2039" s="3"/>
      <c r="M2039" s="3"/>
      <c r="N2039" s="3"/>
      <c r="O2039" s="3"/>
      <c r="P2039" s="3"/>
      <c r="Q2039" s="3"/>
      <c r="R2039" s="3"/>
      <c r="S2039" s="120"/>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
      <c r="B2040" s="3"/>
      <c r="C2040" s="3"/>
      <c r="D2040" s="3"/>
      <c r="E2040" s="3"/>
      <c r="F2040" s="3"/>
      <c r="G2040" s="3"/>
      <c r="H2040" s="3"/>
      <c r="I2040" s="3"/>
      <c r="J2040" s="3"/>
      <c r="K2040" s="3"/>
      <c r="L2040" s="3"/>
      <c r="M2040" s="3"/>
      <c r="N2040" s="3"/>
      <c r="O2040" s="3"/>
      <c r="P2040" s="3"/>
      <c r="Q2040" s="3"/>
      <c r="R2040" s="3"/>
      <c r="S2040" s="120"/>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
      <c r="B2041" s="3"/>
      <c r="C2041" s="3"/>
      <c r="D2041" s="3"/>
      <c r="E2041" s="3"/>
      <c r="F2041" s="3"/>
      <c r="G2041" s="3"/>
      <c r="H2041" s="3"/>
      <c r="I2041" s="3"/>
      <c r="J2041" s="3"/>
      <c r="K2041" s="3"/>
      <c r="L2041" s="3"/>
      <c r="M2041" s="3"/>
      <c r="N2041" s="3"/>
      <c r="O2041" s="3"/>
      <c r="P2041" s="3"/>
      <c r="Q2041" s="3"/>
      <c r="R2041" s="3"/>
      <c r="S2041" s="120"/>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
      <c r="B2042" s="3"/>
      <c r="C2042" s="3"/>
      <c r="D2042" s="3"/>
      <c r="E2042" s="3"/>
      <c r="F2042" s="3"/>
      <c r="G2042" s="3"/>
      <c r="H2042" s="3"/>
      <c r="I2042" s="3"/>
      <c r="J2042" s="3"/>
      <c r="K2042" s="3"/>
      <c r="L2042" s="3"/>
      <c r="M2042" s="3"/>
      <c r="N2042" s="3"/>
      <c r="O2042" s="3"/>
      <c r="P2042" s="3"/>
      <c r="Q2042" s="3"/>
      <c r="R2042" s="3"/>
      <c r="S2042" s="120"/>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
      <c r="B2043" s="3"/>
      <c r="C2043" s="3"/>
      <c r="D2043" s="3"/>
      <c r="E2043" s="3"/>
      <c r="F2043" s="3"/>
      <c r="G2043" s="3"/>
      <c r="H2043" s="3"/>
      <c r="I2043" s="3"/>
      <c r="J2043" s="3"/>
      <c r="K2043" s="3"/>
      <c r="L2043" s="3"/>
      <c r="M2043" s="3"/>
      <c r="N2043" s="3"/>
      <c r="O2043" s="3"/>
      <c r="P2043" s="3"/>
      <c r="Q2043" s="3"/>
      <c r="R2043" s="3"/>
      <c r="S2043" s="120"/>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
      <c r="B2044" s="3"/>
      <c r="C2044" s="3"/>
      <c r="D2044" s="3"/>
      <c r="E2044" s="3"/>
      <c r="F2044" s="3"/>
      <c r="G2044" s="3"/>
      <c r="H2044" s="3"/>
      <c r="I2044" s="3"/>
      <c r="J2044" s="3"/>
      <c r="K2044" s="3"/>
      <c r="L2044" s="3"/>
      <c r="M2044" s="3"/>
      <c r="N2044" s="3"/>
      <c r="O2044" s="3"/>
      <c r="P2044" s="3"/>
      <c r="Q2044" s="3"/>
      <c r="R2044" s="3"/>
      <c r="S2044" s="120"/>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
      <c r="B2045" s="3"/>
      <c r="C2045" s="3"/>
      <c r="D2045" s="3"/>
      <c r="E2045" s="3"/>
      <c r="F2045" s="3"/>
      <c r="G2045" s="3"/>
      <c r="H2045" s="3"/>
      <c r="I2045" s="3"/>
      <c r="J2045" s="3"/>
      <c r="K2045" s="3"/>
      <c r="L2045" s="3"/>
      <c r="M2045" s="3"/>
      <c r="N2045" s="3"/>
      <c r="O2045" s="3"/>
      <c r="P2045" s="3"/>
      <c r="Q2045" s="3"/>
      <c r="R2045" s="3"/>
      <c r="S2045" s="120"/>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
      <c r="B2046" s="3"/>
      <c r="C2046" s="3"/>
      <c r="D2046" s="3"/>
      <c r="E2046" s="3"/>
      <c r="F2046" s="3"/>
      <c r="G2046" s="3"/>
      <c r="H2046" s="3"/>
      <c r="I2046" s="3"/>
      <c r="J2046" s="3"/>
      <c r="K2046" s="3"/>
      <c r="L2046" s="3"/>
      <c r="M2046" s="3"/>
      <c r="N2046" s="3"/>
      <c r="O2046" s="3"/>
      <c r="P2046" s="3"/>
      <c r="Q2046" s="3"/>
      <c r="R2046" s="3"/>
      <c r="S2046" s="120"/>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
      <c r="B2047" s="3"/>
      <c r="C2047" s="3"/>
      <c r="D2047" s="3"/>
      <c r="E2047" s="3"/>
      <c r="F2047" s="3"/>
      <c r="G2047" s="3"/>
      <c r="H2047" s="3"/>
      <c r="I2047" s="3"/>
      <c r="J2047" s="3"/>
      <c r="K2047" s="3"/>
      <c r="L2047" s="3"/>
      <c r="M2047" s="3"/>
      <c r="N2047" s="3"/>
      <c r="O2047" s="3"/>
      <c r="P2047" s="3"/>
      <c r="Q2047" s="3"/>
      <c r="R2047" s="3"/>
      <c r="S2047" s="120"/>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
      <c r="B2048" s="3"/>
      <c r="C2048" s="3"/>
      <c r="D2048" s="3"/>
      <c r="E2048" s="3"/>
      <c r="F2048" s="3"/>
      <c r="G2048" s="3"/>
      <c r="H2048" s="3"/>
      <c r="I2048" s="3"/>
      <c r="J2048" s="3"/>
      <c r="K2048" s="3"/>
      <c r="L2048" s="3"/>
      <c r="M2048" s="3"/>
      <c r="N2048" s="3"/>
      <c r="O2048" s="3"/>
      <c r="P2048" s="3"/>
      <c r="Q2048" s="3"/>
      <c r="R2048" s="3"/>
      <c r="S2048" s="120"/>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
      <c r="B2049" s="3"/>
      <c r="C2049" s="3"/>
      <c r="D2049" s="3"/>
      <c r="E2049" s="3"/>
      <c r="F2049" s="3"/>
      <c r="G2049" s="3"/>
      <c r="H2049" s="3"/>
      <c r="I2049" s="3"/>
      <c r="J2049" s="3"/>
      <c r="K2049" s="3"/>
      <c r="L2049" s="3"/>
      <c r="M2049" s="3"/>
      <c r="N2049" s="3"/>
      <c r="O2049" s="3"/>
      <c r="P2049" s="3"/>
      <c r="Q2049" s="3"/>
      <c r="R2049" s="3"/>
      <c r="S2049" s="120"/>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
      <c r="B2050" s="3"/>
      <c r="C2050" s="3"/>
      <c r="D2050" s="3"/>
      <c r="E2050" s="3"/>
      <c r="F2050" s="3"/>
      <c r="G2050" s="3"/>
      <c r="H2050" s="3"/>
      <c r="I2050" s="3"/>
      <c r="J2050" s="3"/>
      <c r="K2050" s="3"/>
      <c r="L2050" s="3"/>
      <c r="M2050" s="3"/>
      <c r="N2050" s="3"/>
      <c r="O2050" s="3"/>
      <c r="P2050" s="3"/>
      <c r="Q2050" s="3"/>
      <c r="R2050" s="3"/>
      <c r="S2050" s="120"/>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
      <c r="B2051" s="3"/>
      <c r="C2051" s="3"/>
      <c r="D2051" s="3"/>
      <c r="E2051" s="3"/>
      <c r="F2051" s="3"/>
      <c r="G2051" s="3"/>
      <c r="H2051" s="3"/>
      <c r="I2051" s="3"/>
      <c r="J2051" s="3"/>
      <c r="K2051" s="3"/>
      <c r="L2051" s="3"/>
      <c r="M2051" s="3"/>
      <c r="N2051" s="3"/>
      <c r="O2051" s="3"/>
      <c r="P2051" s="3"/>
      <c r="Q2051" s="3"/>
      <c r="R2051" s="3"/>
      <c r="S2051" s="120"/>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
      <c r="B2052" s="3"/>
      <c r="C2052" s="3"/>
      <c r="D2052" s="3"/>
      <c r="E2052" s="3"/>
      <c r="F2052" s="3"/>
      <c r="G2052" s="3"/>
      <c r="H2052" s="3"/>
      <c r="I2052" s="3"/>
      <c r="J2052" s="3"/>
      <c r="K2052" s="3"/>
      <c r="L2052" s="3"/>
      <c r="M2052" s="3"/>
      <c r="N2052" s="3"/>
      <c r="O2052" s="3"/>
      <c r="P2052" s="3"/>
      <c r="Q2052" s="3"/>
      <c r="R2052" s="3"/>
      <c r="S2052" s="120"/>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
      <c r="B2053" s="3"/>
      <c r="C2053" s="3"/>
      <c r="D2053" s="3"/>
      <c r="E2053" s="3"/>
      <c r="F2053" s="3"/>
      <c r="G2053" s="3"/>
      <c r="H2053" s="3"/>
      <c r="I2053" s="3"/>
      <c r="J2053" s="3"/>
      <c r="K2053" s="3"/>
      <c r="L2053" s="3"/>
      <c r="M2053" s="3"/>
      <c r="N2053" s="3"/>
      <c r="O2053" s="3"/>
      <c r="P2053" s="3"/>
      <c r="Q2053" s="3"/>
      <c r="R2053" s="3"/>
      <c r="S2053" s="120"/>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
      <c r="B2054" s="3"/>
      <c r="C2054" s="3"/>
      <c r="D2054" s="3"/>
      <c r="E2054" s="3"/>
      <c r="F2054" s="3"/>
      <c r="G2054" s="3"/>
      <c r="H2054" s="3"/>
      <c r="I2054" s="3"/>
      <c r="J2054" s="3"/>
      <c r="K2054" s="3"/>
      <c r="L2054" s="3"/>
      <c r="M2054" s="3"/>
      <c r="N2054" s="3"/>
      <c r="O2054" s="3"/>
      <c r="P2054" s="3"/>
      <c r="Q2054" s="3"/>
      <c r="R2054" s="3"/>
      <c r="S2054" s="120"/>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
      <c r="B2055" s="3"/>
      <c r="C2055" s="3"/>
      <c r="D2055" s="3"/>
      <c r="E2055" s="3"/>
      <c r="F2055" s="3"/>
      <c r="G2055" s="3"/>
      <c r="H2055" s="3"/>
      <c r="I2055" s="3"/>
      <c r="J2055" s="3"/>
      <c r="K2055" s="3"/>
      <c r="L2055" s="3"/>
      <c r="M2055" s="3"/>
      <c r="N2055" s="3"/>
      <c r="O2055" s="3"/>
      <c r="P2055" s="3"/>
      <c r="Q2055" s="3"/>
      <c r="R2055" s="3"/>
      <c r="S2055" s="120"/>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
      <c r="B2056" s="3"/>
      <c r="C2056" s="3"/>
      <c r="D2056" s="3"/>
      <c r="E2056" s="3"/>
      <c r="F2056" s="3"/>
      <c r="G2056" s="3"/>
      <c r="H2056" s="3"/>
      <c r="I2056" s="3"/>
      <c r="J2056" s="3"/>
      <c r="K2056" s="3"/>
      <c r="L2056" s="3"/>
      <c r="M2056" s="3"/>
      <c r="N2056" s="3"/>
      <c r="O2056" s="3"/>
      <c r="P2056" s="3"/>
      <c r="Q2056" s="3"/>
      <c r="R2056" s="3"/>
      <c r="S2056" s="120"/>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
      <c r="B2057" s="3"/>
      <c r="C2057" s="3"/>
      <c r="D2057" s="3"/>
      <c r="E2057" s="3"/>
      <c r="F2057" s="3"/>
      <c r="G2057" s="3"/>
      <c r="H2057" s="3"/>
      <c r="I2057" s="3"/>
      <c r="J2057" s="3"/>
      <c r="K2057" s="3"/>
      <c r="L2057" s="3"/>
      <c r="M2057" s="3"/>
      <c r="N2057" s="3"/>
      <c r="O2057" s="3"/>
      <c r="P2057" s="3"/>
      <c r="Q2057" s="3"/>
      <c r="R2057" s="3"/>
      <c r="S2057" s="120"/>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
      <c r="B2058" s="3"/>
      <c r="C2058" s="3"/>
      <c r="D2058" s="3"/>
      <c r="E2058" s="3"/>
      <c r="F2058" s="3"/>
      <c r="G2058" s="3"/>
      <c r="H2058" s="3"/>
      <c r="I2058" s="3"/>
      <c r="J2058" s="3"/>
      <c r="K2058" s="3"/>
      <c r="L2058" s="3"/>
      <c r="M2058" s="3"/>
      <c r="N2058" s="3"/>
      <c r="O2058" s="3"/>
      <c r="P2058" s="3"/>
      <c r="Q2058" s="3"/>
      <c r="R2058" s="3"/>
      <c r="S2058" s="120"/>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
      <c r="B2059" s="3"/>
      <c r="C2059" s="3"/>
      <c r="D2059" s="3"/>
      <c r="E2059" s="3"/>
      <c r="F2059" s="3"/>
      <c r="G2059" s="3"/>
      <c r="H2059" s="3"/>
      <c r="I2059" s="3"/>
      <c r="J2059" s="3"/>
      <c r="K2059" s="3"/>
      <c r="L2059" s="3"/>
      <c r="M2059" s="3"/>
      <c r="N2059" s="3"/>
      <c r="O2059" s="3"/>
      <c r="P2059" s="3"/>
      <c r="Q2059" s="3"/>
      <c r="R2059" s="3"/>
      <c r="S2059" s="120"/>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
      <c r="B2060" s="3"/>
      <c r="C2060" s="3"/>
      <c r="D2060" s="3"/>
      <c r="E2060" s="3"/>
      <c r="F2060" s="3"/>
      <c r="G2060" s="3"/>
      <c r="H2060" s="3"/>
      <c r="I2060" s="3"/>
      <c r="J2060" s="3"/>
      <c r="K2060" s="3"/>
      <c r="L2060" s="3"/>
      <c r="M2060" s="3"/>
      <c r="N2060" s="3"/>
      <c r="O2060" s="3"/>
      <c r="P2060" s="3"/>
      <c r="Q2060" s="3"/>
      <c r="R2060" s="3"/>
      <c r="S2060" s="120"/>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
      <c r="B2061" s="3"/>
      <c r="C2061" s="3"/>
      <c r="D2061" s="3"/>
      <c r="E2061" s="3"/>
      <c r="F2061" s="3"/>
      <c r="G2061" s="3"/>
      <c r="H2061" s="3"/>
      <c r="I2061" s="3"/>
      <c r="J2061" s="3"/>
      <c r="K2061" s="3"/>
      <c r="L2061" s="3"/>
      <c r="M2061" s="3"/>
      <c r="N2061" s="3"/>
      <c r="O2061" s="3"/>
      <c r="P2061" s="3"/>
      <c r="Q2061" s="3"/>
      <c r="R2061" s="3"/>
      <c r="S2061" s="120"/>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
      <c r="B2062" s="3"/>
      <c r="C2062" s="3"/>
      <c r="D2062" s="3"/>
      <c r="E2062" s="3"/>
      <c r="F2062" s="3"/>
      <c r="G2062" s="3"/>
      <c r="H2062" s="3"/>
      <c r="I2062" s="3"/>
      <c r="J2062" s="3"/>
      <c r="K2062" s="3"/>
      <c r="L2062" s="3"/>
      <c r="M2062" s="3"/>
      <c r="N2062" s="3"/>
      <c r="O2062" s="3"/>
      <c r="P2062" s="3"/>
      <c r="Q2062" s="3"/>
      <c r="R2062" s="3"/>
      <c r="S2062" s="120"/>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
      <c r="B2063" s="3"/>
      <c r="C2063" s="3"/>
      <c r="D2063" s="3"/>
      <c r="E2063" s="3"/>
      <c r="F2063" s="3"/>
      <c r="G2063" s="3"/>
      <c r="H2063" s="3"/>
      <c r="I2063" s="3"/>
      <c r="J2063" s="3"/>
      <c r="K2063" s="3"/>
      <c r="L2063" s="3"/>
      <c r="M2063" s="3"/>
      <c r="N2063" s="3"/>
      <c r="O2063" s="3"/>
      <c r="P2063" s="3"/>
      <c r="Q2063" s="3"/>
      <c r="R2063" s="3"/>
      <c r="S2063" s="120"/>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
      <c r="B2064" s="3"/>
      <c r="C2064" s="3"/>
      <c r="D2064" s="3"/>
      <c r="E2064" s="3"/>
      <c r="F2064" s="3"/>
      <c r="G2064" s="3"/>
      <c r="H2064" s="3"/>
      <c r="I2064" s="3"/>
      <c r="J2064" s="3"/>
      <c r="K2064" s="3"/>
      <c r="L2064" s="3"/>
      <c r="M2064" s="3"/>
      <c r="N2064" s="3"/>
      <c r="O2064" s="3"/>
      <c r="P2064" s="3"/>
      <c r="Q2064" s="3"/>
      <c r="R2064" s="3"/>
      <c r="S2064" s="120"/>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
      <c r="B2065" s="3"/>
      <c r="C2065" s="3"/>
      <c r="D2065" s="3"/>
      <c r="E2065" s="3"/>
      <c r="F2065" s="3"/>
      <c r="G2065" s="3"/>
      <c r="H2065" s="3"/>
      <c r="I2065" s="3"/>
      <c r="J2065" s="3"/>
      <c r="K2065" s="3"/>
      <c r="L2065" s="3"/>
      <c r="M2065" s="3"/>
      <c r="N2065" s="3"/>
      <c r="O2065" s="3"/>
      <c r="P2065" s="3"/>
      <c r="Q2065" s="3"/>
      <c r="R2065" s="3"/>
      <c r="S2065" s="120"/>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
      <c r="B2066" s="3"/>
      <c r="C2066" s="3"/>
      <c r="D2066" s="3"/>
      <c r="E2066" s="3"/>
      <c r="F2066" s="3"/>
      <c r="G2066" s="3"/>
      <c r="H2066" s="3"/>
      <c r="I2066" s="3"/>
      <c r="J2066" s="3"/>
      <c r="K2066" s="3"/>
      <c r="L2066" s="3"/>
      <c r="M2066" s="3"/>
      <c r="N2066" s="3"/>
      <c r="O2066" s="3"/>
      <c r="P2066" s="3"/>
      <c r="Q2066" s="3"/>
      <c r="R2066" s="3"/>
      <c r="S2066" s="120"/>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
      <c r="B2067" s="3"/>
      <c r="C2067" s="3"/>
      <c r="D2067" s="3"/>
      <c r="E2067" s="3"/>
      <c r="F2067" s="3"/>
      <c r="G2067" s="3"/>
      <c r="H2067" s="3"/>
      <c r="I2067" s="3"/>
      <c r="J2067" s="3"/>
      <c r="K2067" s="3"/>
      <c r="L2067" s="3"/>
      <c r="M2067" s="3"/>
      <c r="N2067" s="3"/>
      <c r="O2067" s="3"/>
      <c r="P2067" s="3"/>
      <c r="Q2067" s="3"/>
      <c r="R2067" s="3"/>
      <c r="S2067" s="120"/>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
      <c r="B2068" s="3"/>
      <c r="C2068" s="3"/>
      <c r="D2068" s="3"/>
      <c r="E2068" s="3"/>
      <c r="F2068" s="3"/>
      <c r="G2068" s="3"/>
      <c r="H2068" s="3"/>
      <c r="I2068" s="3"/>
      <c r="J2068" s="3"/>
      <c r="K2068" s="3"/>
      <c r="L2068" s="3"/>
      <c r="M2068" s="3"/>
      <c r="N2068" s="3"/>
      <c r="O2068" s="3"/>
      <c r="P2068" s="3"/>
      <c r="Q2068" s="3"/>
      <c r="R2068" s="3"/>
      <c r="S2068" s="120"/>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
      <c r="B2069" s="3"/>
      <c r="C2069" s="3"/>
      <c r="D2069" s="3"/>
      <c r="E2069" s="3"/>
      <c r="F2069" s="3"/>
      <c r="G2069" s="3"/>
      <c r="H2069" s="3"/>
      <c r="I2069" s="3"/>
      <c r="J2069" s="3"/>
      <c r="K2069" s="3"/>
      <c r="L2069" s="3"/>
      <c r="M2069" s="3"/>
      <c r="N2069" s="3"/>
      <c r="O2069" s="3"/>
      <c r="P2069" s="3"/>
      <c r="Q2069" s="3"/>
      <c r="R2069" s="3"/>
      <c r="S2069" s="120"/>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
      <c r="B2070" s="3"/>
      <c r="C2070" s="3"/>
      <c r="D2070" s="3"/>
      <c r="E2070" s="3"/>
      <c r="F2070" s="3"/>
      <c r="G2070" s="3"/>
      <c r="H2070" s="3"/>
      <c r="I2070" s="3"/>
      <c r="J2070" s="3"/>
      <c r="K2070" s="3"/>
      <c r="L2070" s="3"/>
      <c r="M2070" s="3"/>
      <c r="N2070" s="3"/>
      <c r="O2070" s="3"/>
      <c r="P2070" s="3"/>
      <c r="Q2070" s="3"/>
      <c r="R2070" s="3"/>
      <c r="S2070" s="120"/>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
      <c r="B2071" s="3"/>
      <c r="C2071" s="3"/>
      <c r="D2071" s="3"/>
      <c r="E2071" s="3"/>
      <c r="F2071" s="3"/>
      <c r="G2071" s="3"/>
      <c r="H2071" s="3"/>
      <c r="I2071" s="3"/>
      <c r="J2071" s="3"/>
      <c r="K2071" s="3"/>
      <c r="L2071" s="3"/>
      <c r="M2071" s="3"/>
      <c r="N2071" s="3"/>
      <c r="O2071" s="3"/>
      <c r="P2071" s="3"/>
      <c r="Q2071" s="3"/>
      <c r="R2071" s="3"/>
      <c r="S2071" s="120"/>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
      <c r="B2072" s="3"/>
      <c r="C2072" s="3"/>
      <c r="D2072" s="3"/>
      <c r="E2072" s="3"/>
      <c r="F2072" s="3"/>
      <c r="G2072" s="3"/>
      <c r="H2072" s="3"/>
      <c r="I2072" s="3"/>
      <c r="J2072" s="3"/>
      <c r="K2072" s="3"/>
      <c r="L2072" s="3"/>
      <c r="M2072" s="3"/>
      <c r="N2072" s="3"/>
      <c r="O2072" s="3"/>
      <c r="P2072" s="3"/>
      <c r="Q2072" s="3"/>
      <c r="R2072" s="3"/>
      <c r="S2072" s="120"/>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
      <c r="B2073" s="3"/>
      <c r="C2073" s="3"/>
      <c r="D2073" s="3"/>
      <c r="E2073" s="3"/>
      <c r="F2073" s="3"/>
      <c r="G2073" s="3"/>
      <c r="H2073" s="3"/>
      <c r="I2073" s="3"/>
      <c r="J2073" s="3"/>
      <c r="K2073" s="3"/>
      <c r="L2073" s="3"/>
      <c r="M2073" s="3"/>
      <c r="N2073" s="3"/>
      <c r="O2073" s="3"/>
      <c r="P2073" s="3"/>
      <c r="Q2073" s="3"/>
      <c r="R2073" s="3"/>
      <c r="S2073" s="120"/>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
      <c r="B2074" s="3"/>
      <c r="C2074" s="3"/>
      <c r="D2074" s="3"/>
      <c r="E2074" s="3"/>
      <c r="F2074" s="3"/>
      <c r="G2074" s="3"/>
      <c r="H2074" s="3"/>
      <c r="I2074" s="3"/>
      <c r="J2074" s="3"/>
      <c r="K2074" s="3"/>
      <c r="L2074" s="3"/>
      <c r="M2074" s="3"/>
      <c r="N2074" s="3"/>
      <c r="O2074" s="3"/>
      <c r="P2074" s="3"/>
      <c r="Q2074" s="3"/>
      <c r="R2074" s="3"/>
      <c r="S2074" s="120"/>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
      <c r="B2075" s="3"/>
      <c r="C2075" s="3"/>
      <c r="D2075" s="3"/>
      <c r="E2075" s="3"/>
      <c r="F2075" s="3"/>
      <c r="G2075" s="3"/>
      <c r="H2075" s="3"/>
      <c r="I2075" s="3"/>
      <c r="J2075" s="3"/>
      <c r="K2075" s="3"/>
      <c r="L2075" s="3"/>
      <c r="M2075" s="3"/>
      <c r="N2075" s="3"/>
      <c r="O2075" s="3"/>
      <c r="P2075" s="3"/>
      <c r="Q2075" s="3"/>
      <c r="R2075" s="3"/>
      <c r="S2075" s="120"/>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
      <c r="B2076" s="3"/>
      <c r="C2076" s="3"/>
      <c r="D2076" s="3"/>
      <c r="E2076" s="3"/>
      <c r="F2076" s="3"/>
      <c r="G2076" s="3"/>
      <c r="H2076" s="3"/>
      <c r="I2076" s="3"/>
      <c r="J2076" s="3"/>
      <c r="K2076" s="3"/>
      <c r="L2076" s="3"/>
      <c r="M2076" s="3"/>
      <c r="N2076" s="3"/>
      <c r="O2076" s="3"/>
      <c r="P2076" s="3"/>
      <c r="Q2076" s="3"/>
      <c r="R2076" s="3"/>
      <c r="S2076" s="120"/>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
      <c r="B2077" s="3"/>
      <c r="C2077" s="3"/>
      <c r="D2077" s="3"/>
      <c r="E2077" s="3"/>
      <c r="F2077" s="3"/>
      <c r="G2077" s="3"/>
      <c r="H2077" s="3"/>
      <c r="I2077" s="3"/>
      <c r="J2077" s="3"/>
      <c r="K2077" s="3"/>
      <c r="L2077" s="3"/>
      <c r="M2077" s="3"/>
      <c r="N2077" s="3"/>
      <c r="O2077" s="3"/>
      <c r="P2077" s="3"/>
      <c r="Q2077" s="3"/>
      <c r="R2077" s="3"/>
      <c r="S2077" s="120"/>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
      <c r="B2078" s="3"/>
      <c r="C2078" s="3"/>
      <c r="D2078" s="3"/>
      <c r="E2078" s="3"/>
      <c r="F2078" s="3"/>
      <c r="G2078" s="3"/>
      <c r="H2078" s="3"/>
      <c r="I2078" s="3"/>
      <c r="J2078" s="3"/>
      <c r="K2078" s="3"/>
      <c r="L2078" s="3"/>
      <c r="M2078" s="3"/>
      <c r="N2078" s="3"/>
      <c r="O2078" s="3"/>
      <c r="P2078" s="3"/>
      <c r="Q2078" s="3"/>
      <c r="R2078" s="3"/>
      <c r="S2078" s="120"/>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
      <c r="B2079" s="3"/>
      <c r="C2079" s="3"/>
      <c r="D2079" s="3"/>
      <c r="E2079" s="3"/>
      <c r="F2079" s="3"/>
      <c r="G2079" s="3"/>
      <c r="H2079" s="3"/>
      <c r="I2079" s="3"/>
      <c r="J2079" s="3"/>
      <c r="K2079" s="3"/>
      <c r="L2079" s="3"/>
      <c r="M2079" s="3"/>
      <c r="N2079" s="3"/>
      <c r="O2079" s="3"/>
      <c r="P2079" s="3"/>
      <c r="Q2079" s="3"/>
      <c r="R2079" s="3"/>
      <c r="S2079" s="120"/>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
      <c r="B2080" s="3"/>
      <c r="C2080" s="3"/>
      <c r="D2080" s="3"/>
      <c r="E2080" s="3"/>
      <c r="F2080" s="3"/>
      <c r="G2080" s="3"/>
      <c r="H2080" s="3"/>
      <c r="I2080" s="3"/>
      <c r="J2080" s="3"/>
      <c r="K2080" s="3"/>
      <c r="L2080" s="3"/>
      <c r="M2080" s="3"/>
      <c r="N2080" s="3"/>
      <c r="O2080" s="3"/>
      <c r="P2080" s="3"/>
      <c r="Q2080" s="3"/>
      <c r="R2080" s="3"/>
      <c r="S2080" s="120"/>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
      <c r="B2081" s="3"/>
      <c r="C2081" s="3"/>
      <c r="D2081" s="3"/>
      <c r="E2081" s="3"/>
      <c r="F2081" s="3"/>
      <c r="G2081" s="3"/>
      <c r="H2081" s="3"/>
      <c r="I2081" s="3"/>
      <c r="J2081" s="3"/>
      <c r="K2081" s="3"/>
      <c r="L2081" s="3"/>
      <c r="M2081" s="3"/>
      <c r="N2081" s="3"/>
      <c r="O2081" s="3"/>
      <c r="P2081" s="3"/>
      <c r="Q2081" s="3"/>
      <c r="R2081" s="3"/>
      <c r="S2081" s="120"/>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
      <c r="B2082" s="3"/>
      <c r="C2082" s="3"/>
      <c r="D2082" s="3"/>
      <c r="E2082" s="3"/>
      <c r="F2082" s="3"/>
      <c r="G2082" s="3"/>
      <c r="H2082" s="3"/>
      <c r="I2082" s="3"/>
      <c r="J2082" s="3"/>
      <c r="K2082" s="3"/>
      <c r="L2082" s="3"/>
      <c r="M2082" s="3"/>
      <c r="N2082" s="3"/>
      <c r="O2082" s="3"/>
      <c r="P2082" s="3"/>
      <c r="Q2082" s="3"/>
      <c r="R2082" s="3"/>
      <c r="S2082" s="120"/>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
      <c r="B2083" s="3"/>
      <c r="C2083" s="3"/>
      <c r="D2083" s="3"/>
      <c r="E2083" s="3"/>
      <c r="F2083" s="3"/>
      <c r="G2083" s="3"/>
      <c r="H2083" s="3"/>
      <c r="I2083" s="3"/>
      <c r="J2083" s="3"/>
      <c r="K2083" s="3"/>
      <c r="L2083" s="3"/>
      <c r="M2083" s="3"/>
      <c r="N2083" s="3"/>
      <c r="O2083" s="3"/>
      <c r="P2083" s="3"/>
      <c r="Q2083" s="3"/>
      <c r="R2083" s="3"/>
      <c r="S2083" s="120"/>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
      <c r="B2084" s="3"/>
      <c r="C2084" s="3"/>
      <c r="D2084" s="3"/>
      <c r="E2084" s="3"/>
      <c r="F2084" s="3"/>
      <c r="G2084" s="3"/>
      <c r="H2084" s="3"/>
      <c r="I2084" s="3"/>
      <c r="J2084" s="3"/>
      <c r="K2084" s="3"/>
      <c r="L2084" s="3"/>
      <c r="M2084" s="3"/>
      <c r="N2084" s="3"/>
      <c r="O2084" s="3"/>
      <c r="P2084" s="3"/>
      <c r="Q2084" s="3"/>
      <c r="R2084" s="3"/>
      <c r="S2084" s="120"/>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
      <c r="B2085" s="3"/>
      <c r="C2085" s="3"/>
      <c r="D2085" s="3"/>
      <c r="E2085" s="3"/>
      <c r="F2085" s="3"/>
      <c r="G2085" s="3"/>
      <c r="H2085" s="3"/>
      <c r="I2085" s="3"/>
      <c r="J2085" s="3"/>
      <c r="K2085" s="3"/>
      <c r="L2085" s="3"/>
      <c r="M2085" s="3"/>
      <c r="N2085" s="3"/>
      <c r="O2085" s="3"/>
      <c r="P2085" s="3"/>
      <c r="Q2085" s="3"/>
      <c r="R2085" s="3"/>
      <c r="S2085" s="120"/>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
      <c r="B2086" s="3"/>
      <c r="C2086" s="3"/>
      <c r="D2086" s="3"/>
      <c r="E2086" s="3"/>
      <c r="F2086" s="3"/>
      <c r="G2086" s="3"/>
      <c r="H2086" s="3"/>
      <c r="I2086" s="3"/>
      <c r="J2086" s="3"/>
      <c r="K2086" s="3"/>
      <c r="L2086" s="3"/>
      <c r="M2086" s="3"/>
      <c r="N2086" s="3"/>
      <c r="O2086" s="3"/>
      <c r="P2086" s="3"/>
      <c r="Q2086" s="3"/>
      <c r="R2086" s="3"/>
      <c r="S2086" s="120"/>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
      <c r="B2087" s="3"/>
      <c r="C2087" s="3"/>
      <c r="D2087" s="3"/>
      <c r="E2087" s="3"/>
      <c r="F2087" s="3"/>
      <c r="G2087" s="3"/>
      <c r="H2087" s="3"/>
      <c r="I2087" s="3"/>
      <c r="J2087" s="3"/>
      <c r="K2087" s="3"/>
      <c r="L2087" s="3"/>
      <c r="M2087" s="3"/>
      <c r="N2087" s="3"/>
      <c r="O2087" s="3"/>
      <c r="P2087" s="3"/>
      <c r="Q2087" s="3"/>
      <c r="R2087" s="3"/>
      <c r="S2087" s="120"/>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
      <c r="B2088" s="3"/>
      <c r="C2088" s="3"/>
      <c r="D2088" s="3"/>
      <c r="E2088" s="3"/>
      <c r="F2088" s="3"/>
      <c r="G2088" s="3"/>
      <c r="H2088" s="3"/>
      <c r="I2088" s="3"/>
      <c r="J2088" s="3"/>
      <c r="K2088" s="3"/>
      <c r="L2088" s="3"/>
      <c r="M2088" s="3"/>
      <c r="N2088" s="3"/>
      <c r="O2088" s="3"/>
      <c r="P2088" s="3"/>
      <c r="Q2088" s="3"/>
      <c r="R2088" s="3"/>
      <c r="S2088" s="120"/>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
      <c r="B2089" s="3"/>
      <c r="C2089" s="3"/>
      <c r="D2089" s="3"/>
      <c r="E2089" s="3"/>
      <c r="F2089" s="3"/>
      <c r="G2089" s="3"/>
      <c r="H2089" s="3"/>
      <c r="I2089" s="3"/>
      <c r="J2089" s="3"/>
      <c r="K2089" s="3"/>
      <c r="L2089" s="3"/>
      <c r="M2089" s="3"/>
      <c r="N2089" s="3"/>
      <c r="O2089" s="3"/>
      <c r="P2089" s="3"/>
      <c r="Q2089" s="3"/>
      <c r="R2089" s="3"/>
      <c r="S2089" s="120"/>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
      <c r="B2090" s="3"/>
      <c r="C2090" s="3"/>
      <c r="D2090" s="3"/>
      <c r="E2090" s="3"/>
      <c r="F2090" s="3"/>
      <c r="G2090" s="3"/>
      <c r="H2090" s="3"/>
      <c r="I2090" s="3"/>
      <c r="J2090" s="3"/>
      <c r="K2090" s="3"/>
      <c r="L2090" s="3"/>
      <c r="M2090" s="3"/>
      <c r="N2090" s="3"/>
      <c r="O2090" s="3"/>
      <c r="P2090" s="3"/>
      <c r="Q2090" s="3"/>
      <c r="R2090" s="3"/>
      <c r="S2090" s="120"/>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
      <c r="B2091" s="3"/>
      <c r="C2091" s="3"/>
      <c r="D2091" s="3"/>
      <c r="E2091" s="3"/>
      <c r="F2091" s="3"/>
      <c r="G2091" s="3"/>
      <c r="H2091" s="3"/>
      <c r="I2091" s="3"/>
      <c r="J2091" s="3"/>
      <c r="K2091" s="3"/>
      <c r="L2091" s="3"/>
      <c r="M2091" s="3"/>
      <c r="N2091" s="3"/>
      <c r="O2091" s="3"/>
      <c r="P2091" s="3"/>
      <c r="Q2091" s="3"/>
      <c r="R2091" s="3"/>
      <c r="S2091" s="120"/>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
      <c r="B2092" s="3"/>
      <c r="C2092" s="3"/>
      <c r="D2092" s="3"/>
      <c r="E2092" s="3"/>
      <c r="F2092" s="3"/>
      <c r="G2092" s="3"/>
      <c r="H2092" s="3"/>
      <c r="I2092" s="3"/>
      <c r="J2092" s="3"/>
      <c r="K2092" s="3"/>
      <c r="L2092" s="3"/>
      <c r="M2092" s="3"/>
      <c r="N2092" s="3"/>
      <c r="O2092" s="3"/>
      <c r="P2092" s="3"/>
      <c r="Q2092" s="3"/>
      <c r="R2092" s="3"/>
      <c r="S2092" s="120"/>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
      <c r="B2093" s="3"/>
      <c r="C2093" s="3"/>
      <c r="D2093" s="3"/>
      <c r="E2093" s="3"/>
      <c r="F2093" s="3"/>
      <c r="G2093" s="3"/>
      <c r="H2093" s="3"/>
      <c r="I2093" s="3"/>
      <c r="J2093" s="3"/>
      <c r="K2093" s="3"/>
      <c r="L2093" s="3"/>
      <c r="M2093" s="3"/>
      <c r="N2093" s="3"/>
      <c r="O2093" s="3"/>
      <c r="P2093" s="3"/>
      <c r="Q2093" s="3"/>
      <c r="R2093" s="3"/>
      <c r="S2093" s="120"/>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
      <c r="B2094" s="3"/>
      <c r="C2094" s="3"/>
      <c r="D2094" s="3"/>
      <c r="E2094" s="3"/>
      <c r="F2094" s="3"/>
      <c r="G2094" s="3"/>
      <c r="H2094" s="3"/>
      <c r="I2094" s="3"/>
      <c r="J2094" s="3"/>
      <c r="K2094" s="3"/>
      <c r="L2094" s="3"/>
      <c r="M2094" s="3"/>
      <c r="N2094" s="3"/>
      <c r="O2094" s="3"/>
      <c r="P2094" s="3"/>
      <c r="Q2094" s="3"/>
      <c r="R2094" s="3"/>
      <c r="S2094" s="120"/>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
      <c r="B2095" s="3"/>
      <c r="C2095" s="3"/>
      <c r="D2095" s="3"/>
      <c r="E2095" s="3"/>
      <c r="F2095" s="3"/>
      <c r="G2095" s="3"/>
      <c r="H2095" s="3"/>
      <c r="I2095" s="3"/>
      <c r="J2095" s="3"/>
      <c r="K2095" s="3"/>
      <c r="L2095" s="3"/>
      <c r="M2095" s="3"/>
      <c r="N2095" s="3"/>
      <c r="O2095" s="3"/>
      <c r="P2095" s="3"/>
      <c r="Q2095" s="3"/>
      <c r="R2095" s="3"/>
      <c r="S2095" s="120"/>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
      <c r="B2096" s="3"/>
      <c r="C2096" s="3"/>
      <c r="D2096" s="3"/>
      <c r="E2096" s="3"/>
      <c r="F2096" s="3"/>
      <c r="G2096" s="3"/>
      <c r="H2096" s="3"/>
      <c r="I2096" s="3"/>
      <c r="J2096" s="3"/>
      <c r="K2096" s="3"/>
      <c r="L2096" s="3"/>
      <c r="M2096" s="3"/>
      <c r="N2096" s="3"/>
      <c r="O2096" s="3"/>
      <c r="P2096" s="3"/>
      <c r="Q2096" s="3"/>
      <c r="R2096" s="3"/>
      <c r="S2096" s="120"/>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
      <c r="B2097" s="3"/>
      <c r="C2097" s="3"/>
      <c r="D2097" s="3"/>
      <c r="E2097" s="3"/>
      <c r="F2097" s="3"/>
      <c r="G2097" s="3"/>
      <c r="H2097" s="3"/>
      <c r="I2097" s="3"/>
      <c r="J2097" s="3"/>
      <c r="K2097" s="3"/>
      <c r="L2097" s="3"/>
      <c r="M2097" s="3"/>
      <c r="N2097" s="3"/>
      <c r="O2097" s="3"/>
      <c r="P2097" s="3"/>
      <c r="Q2097" s="3"/>
      <c r="R2097" s="3"/>
      <c r="S2097" s="120"/>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
      <c r="B2098" s="3"/>
      <c r="C2098" s="3"/>
      <c r="D2098" s="3"/>
      <c r="E2098" s="3"/>
      <c r="F2098" s="3"/>
      <c r="G2098" s="3"/>
      <c r="H2098" s="3"/>
      <c r="I2098" s="3"/>
      <c r="J2098" s="3"/>
      <c r="K2098" s="3"/>
      <c r="L2098" s="3"/>
      <c r="M2098" s="3"/>
      <c r="N2098" s="3"/>
      <c r="O2098" s="3"/>
      <c r="P2098" s="3"/>
      <c r="Q2098" s="3"/>
      <c r="R2098" s="3"/>
      <c r="S2098" s="120"/>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
      <c r="B2099" s="3"/>
      <c r="C2099" s="3"/>
      <c r="D2099" s="3"/>
      <c r="E2099" s="3"/>
      <c r="F2099" s="3"/>
      <c r="G2099" s="3"/>
      <c r="H2099" s="3"/>
      <c r="I2099" s="3"/>
      <c r="J2099" s="3"/>
      <c r="K2099" s="3"/>
      <c r="L2099" s="3"/>
      <c r="M2099" s="3"/>
      <c r="N2099" s="3"/>
      <c r="O2099" s="3"/>
      <c r="P2099" s="3"/>
      <c r="Q2099" s="3"/>
      <c r="R2099" s="3"/>
      <c r="S2099" s="120"/>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
      <c r="B2100" s="3"/>
      <c r="C2100" s="3"/>
      <c r="D2100" s="3"/>
      <c r="E2100" s="3"/>
      <c r="F2100" s="3"/>
      <c r="G2100" s="3"/>
      <c r="H2100" s="3"/>
      <c r="I2100" s="3"/>
      <c r="J2100" s="3"/>
      <c r="K2100" s="3"/>
      <c r="L2100" s="3"/>
      <c r="M2100" s="3"/>
      <c r="N2100" s="3"/>
      <c r="O2100" s="3"/>
      <c r="P2100" s="3"/>
      <c r="Q2100" s="3"/>
      <c r="R2100" s="3"/>
      <c r="S2100" s="120"/>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
      <c r="B2101" s="3"/>
      <c r="C2101" s="3"/>
      <c r="D2101" s="3"/>
      <c r="E2101" s="3"/>
      <c r="F2101" s="3"/>
      <c r="G2101" s="3"/>
      <c r="H2101" s="3"/>
      <c r="I2101" s="3"/>
      <c r="J2101" s="3"/>
      <c r="K2101" s="3"/>
      <c r="L2101" s="3"/>
      <c r="M2101" s="3"/>
      <c r="N2101" s="3"/>
      <c r="O2101" s="3"/>
      <c r="P2101" s="3"/>
      <c r="Q2101" s="3"/>
      <c r="R2101" s="3"/>
      <c r="S2101" s="120"/>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
      <c r="B2102" s="3"/>
      <c r="C2102" s="3"/>
      <c r="D2102" s="3"/>
      <c r="E2102" s="3"/>
      <c r="F2102" s="3"/>
      <c r="G2102" s="3"/>
      <c r="H2102" s="3"/>
      <c r="I2102" s="3"/>
      <c r="J2102" s="3"/>
      <c r="K2102" s="3"/>
      <c r="L2102" s="3"/>
      <c r="M2102" s="3"/>
      <c r="N2102" s="3"/>
      <c r="O2102" s="3"/>
      <c r="P2102" s="3"/>
      <c r="Q2102" s="3"/>
      <c r="R2102" s="3"/>
      <c r="S2102" s="120"/>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
      <c r="B2103" s="3"/>
      <c r="C2103" s="3"/>
      <c r="D2103" s="3"/>
      <c r="E2103" s="3"/>
      <c r="F2103" s="3"/>
      <c r="G2103" s="3"/>
      <c r="H2103" s="3"/>
      <c r="I2103" s="3"/>
      <c r="J2103" s="3"/>
      <c r="K2103" s="3"/>
      <c r="L2103" s="3"/>
      <c r="M2103" s="3"/>
      <c r="N2103" s="3"/>
      <c r="O2103" s="3"/>
      <c r="P2103" s="3"/>
      <c r="Q2103" s="3"/>
      <c r="R2103" s="3"/>
      <c r="S2103" s="120"/>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
      <c r="B2104" s="3"/>
      <c r="C2104" s="3"/>
      <c r="D2104" s="3"/>
      <c r="E2104" s="3"/>
      <c r="F2104" s="3"/>
      <c r="G2104" s="3"/>
      <c r="H2104" s="3"/>
      <c r="I2104" s="3"/>
      <c r="J2104" s="3"/>
      <c r="K2104" s="3"/>
      <c r="L2104" s="3"/>
      <c r="M2104" s="3"/>
      <c r="N2104" s="3"/>
      <c r="O2104" s="3"/>
      <c r="P2104" s="3"/>
      <c r="Q2104" s="3"/>
      <c r="R2104" s="3"/>
      <c r="S2104" s="120"/>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
      <c r="B2105" s="3"/>
      <c r="C2105" s="3"/>
      <c r="D2105" s="3"/>
      <c r="E2105" s="3"/>
      <c r="F2105" s="3"/>
      <c r="G2105" s="3"/>
      <c r="H2105" s="3"/>
      <c r="I2105" s="3"/>
      <c r="J2105" s="3"/>
      <c r="K2105" s="3"/>
      <c r="L2105" s="3"/>
      <c r="M2105" s="3"/>
      <c r="N2105" s="3"/>
      <c r="O2105" s="3"/>
      <c r="P2105" s="3"/>
      <c r="Q2105" s="3"/>
      <c r="R2105" s="3"/>
      <c r="S2105" s="120"/>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
      <c r="B2106" s="3"/>
      <c r="C2106" s="3"/>
      <c r="D2106" s="3"/>
      <c r="E2106" s="3"/>
      <c r="F2106" s="3"/>
      <c r="G2106" s="3"/>
      <c r="H2106" s="3"/>
      <c r="I2106" s="3"/>
      <c r="J2106" s="3"/>
      <c r="K2106" s="3"/>
      <c r="L2106" s="3"/>
      <c r="M2106" s="3"/>
      <c r="N2106" s="3"/>
      <c r="O2106" s="3"/>
      <c r="P2106" s="3"/>
      <c r="Q2106" s="3"/>
      <c r="R2106" s="3"/>
      <c r="S2106" s="120"/>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
      <c r="B2107" s="3"/>
      <c r="C2107" s="3"/>
      <c r="D2107" s="3"/>
      <c r="E2107" s="3"/>
      <c r="F2107" s="3"/>
      <c r="G2107" s="3"/>
      <c r="H2107" s="3"/>
      <c r="I2107" s="3"/>
      <c r="J2107" s="3"/>
      <c r="K2107" s="3"/>
      <c r="L2107" s="3"/>
      <c r="M2107" s="3"/>
      <c r="N2107" s="3"/>
      <c r="O2107" s="3"/>
      <c r="P2107" s="3"/>
      <c r="Q2107" s="3"/>
      <c r="R2107" s="3"/>
      <c r="S2107" s="120"/>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
      <c r="B2108" s="3"/>
      <c r="C2108" s="3"/>
      <c r="D2108" s="3"/>
      <c r="E2108" s="3"/>
      <c r="F2108" s="3"/>
      <c r="G2108" s="3"/>
      <c r="H2108" s="3"/>
      <c r="I2108" s="3"/>
      <c r="J2108" s="3"/>
      <c r="K2108" s="3"/>
      <c r="L2108" s="3"/>
      <c r="M2108" s="3"/>
      <c r="N2108" s="3"/>
      <c r="O2108" s="3"/>
      <c r="P2108" s="3"/>
      <c r="Q2108" s="3"/>
      <c r="R2108" s="3"/>
      <c r="S2108" s="120"/>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
      <c r="B2109" s="3"/>
      <c r="C2109" s="3"/>
      <c r="D2109" s="3"/>
      <c r="E2109" s="3"/>
      <c r="F2109" s="3"/>
      <c r="G2109" s="3"/>
      <c r="H2109" s="3"/>
      <c r="I2109" s="3"/>
      <c r="J2109" s="3"/>
      <c r="K2109" s="3"/>
      <c r="L2109" s="3"/>
      <c r="M2109" s="3"/>
      <c r="N2109" s="3"/>
      <c r="O2109" s="3"/>
      <c r="P2109" s="3"/>
      <c r="Q2109" s="3"/>
      <c r="R2109" s="3"/>
      <c r="S2109" s="120"/>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
      <c r="B2110" s="3"/>
      <c r="C2110" s="3"/>
      <c r="D2110" s="3"/>
      <c r="E2110" s="3"/>
      <c r="F2110" s="3"/>
      <c r="G2110" s="3"/>
      <c r="H2110" s="3"/>
      <c r="I2110" s="3"/>
      <c r="J2110" s="3"/>
      <c r="K2110" s="3"/>
      <c r="L2110" s="3"/>
      <c r="M2110" s="3"/>
      <c r="N2110" s="3"/>
      <c r="O2110" s="3"/>
      <c r="P2110" s="3"/>
      <c r="Q2110" s="3"/>
      <c r="R2110" s="3"/>
      <c r="S2110" s="120"/>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
      <c r="B2111" s="3"/>
      <c r="C2111" s="3"/>
      <c r="D2111" s="3"/>
      <c r="E2111" s="3"/>
      <c r="F2111" s="3"/>
      <c r="G2111" s="3"/>
      <c r="H2111" s="3"/>
      <c r="I2111" s="3"/>
      <c r="J2111" s="3"/>
      <c r="K2111" s="3"/>
      <c r="L2111" s="3"/>
      <c r="M2111" s="3"/>
      <c r="N2111" s="3"/>
      <c r="O2111" s="3"/>
      <c r="P2111" s="3"/>
      <c r="Q2111" s="3"/>
      <c r="R2111" s="3"/>
      <c r="S2111" s="120"/>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
      <c r="B2112" s="3"/>
      <c r="C2112" s="3"/>
      <c r="D2112" s="3"/>
      <c r="E2112" s="3"/>
      <c r="F2112" s="3"/>
      <c r="G2112" s="3"/>
      <c r="H2112" s="3"/>
      <c r="I2112" s="3"/>
      <c r="J2112" s="3"/>
      <c r="K2112" s="3"/>
      <c r="L2112" s="3"/>
      <c r="M2112" s="3"/>
      <c r="N2112" s="3"/>
      <c r="O2112" s="3"/>
      <c r="P2112" s="3"/>
      <c r="Q2112" s="3"/>
      <c r="R2112" s="3"/>
      <c r="S2112" s="120"/>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
      <c r="B2113" s="3"/>
      <c r="C2113" s="3"/>
      <c r="D2113" s="3"/>
      <c r="E2113" s="3"/>
      <c r="F2113" s="3"/>
      <c r="G2113" s="3"/>
      <c r="H2113" s="3"/>
      <c r="I2113" s="3"/>
      <c r="J2113" s="3"/>
      <c r="K2113" s="3"/>
      <c r="L2113" s="3"/>
      <c r="M2113" s="3"/>
      <c r="N2113" s="3"/>
      <c r="O2113" s="3"/>
      <c r="P2113" s="3"/>
      <c r="Q2113" s="3"/>
      <c r="R2113" s="3"/>
      <c r="S2113" s="120"/>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
      <c r="B2114" s="3"/>
      <c r="C2114" s="3"/>
      <c r="D2114" s="3"/>
      <c r="E2114" s="3"/>
      <c r="F2114" s="3"/>
      <c r="G2114" s="3"/>
      <c r="H2114" s="3"/>
      <c r="I2114" s="3"/>
      <c r="J2114" s="3"/>
      <c r="K2114" s="3"/>
      <c r="L2114" s="3"/>
      <c r="M2114" s="3"/>
      <c r="N2114" s="3"/>
      <c r="O2114" s="3"/>
      <c r="P2114" s="3"/>
      <c r="Q2114" s="3"/>
      <c r="R2114" s="3"/>
      <c r="S2114" s="120"/>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
      <c r="B2115" s="3"/>
      <c r="C2115" s="3"/>
      <c r="D2115" s="3"/>
      <c r="E2115" s="3"/>
      <c r="F2115" s="3"/>
      <c r="G2115" s="3"/>
      <c r="H2115" s="3"/>
      <c r="I2115" s="3"/>
      <c r="J2115" s="3"/>
      <c r="K2115" s="3"/>
      <c r="L2115" s="3"/>
      <c r="M2115" s="3"/>
      <c r="N2115" s="3"/>
      <c r="O2115" s="3"/>
      <c r="P2115" s="3"/>
      <c r="Q2115" s="3"/>
      <c r="R2115" s="3"/>
      <c r="S2115" s="120"/>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
      <c r="B2116" s="3"/>
      <c r="C2116" s="3"/>
      <c r="D2116" s="3"/>
      <c r="E2116" s="3"/>
      <c r="F2116" s="3"/>
      <c r="G2116" s="3"/>
      <c r="H2116" s="3"/>
      <c r="I2116" s="3"/>
      <c r="J2116" s="3"/>
      <c r="K2116" s="3"/>
      <c r="L2116" s="3"/>
      <c r="M2116" s="3"/>
      <c r="N2116" s="3"/>
      <c r="O2116" s="3"/>
      <c r="P2116" s="3"/>
      <c r="Q2116" s="3"/>
      <c r="R2116" s="3"/>
      <c r="S2116" s="120"/>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
      <c r="B2117" s="3"/>
      <c r="C2117" s="3"/>
      <c r="D2117" s="3"/>
      <c r="E2117" s="3"/>
      <c r="F2117" s="3"/>
      <c r="G2117" s="3"/>
      <c r="H2117" s="3"/>
      <c r="I2117" s="3"/>
      <c r="J2117" s="3"/>
      <c r="K2117" s="3"/>
      <c r="L2117" s="3"/>
      <c r="M2117" s="3"/>
      <c r="N2117" s="3"/>
      <c r="O2117" s="3"/>
      <c r="P2117" s="3"/>
      <c r="Q2117" s="3"/>
      <c r="R2117" s="3"/>
      <c r="S2117" s="120"/>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
      <c r="B2118" s="3"/>
      <c r="C2118" s="3"/>
      <c r="D2118" s="3"/>
      <c r="E2118" s="3"/>
      <c r="F2118" s="3"/>
      <c r="G2118" s="3"/>
      <c r="H2118" s="3"/>
      <c r="I2118" s="3"/>
      <c r="J2118" s="3"/>
      <c r="K2118" s="3"/>
      <c r="L2118" s="3"/>
      <c r="M2118" s="3"/>
      <c r="N2118" s="3"/>
      <c r="O2118" s="3"/>
      <c r="P2118" s="3"/>
      <c r="Q2118" s="3"/>
      <c r="R2118" s="3"/>
      <c r="S2118" s="120"/>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
      <c r="B2119" s="3"/>
      <c r="C2119" s="3"/>
      <c r="D2119" s="3"/>
      <c r="E2119" s="3"/>
      <c r="F2119" s="3"/>
      <c r="G2119" s="3"/>
      <c r="H2119" s="3"/>
      <c r="I2119" s="3"/>
      <c r="J2119" s="3"/>
      <c r="K2119" s="3"/>
      <c r="L2119" s="3"/>
      <c r="M2119" s="3"/>
      <c r="N2119" s="3"/>
      <c r="O2119" s="3"/>
      <c r="P2119" s="3"/>
      <c r="Q2119" s="3"/>
      <c r="R2119" s="3"/>
      <c r="S2119" s="120"/>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
      <c r="B2120" s="3"/>
      <c r="C2120" s="3"/>
      <c r="D2120" s="3"/>
      <c r="E2120" s="3"/>
      <c r="F2120" s="3"/>
      <c r="G2120" s="3"/>
      <c r="H2120" s="3"/>
      <c r="I2120" s="3"/>
      <c r="J2120" s="3"/>
      <c r="K2120" s="3"/>
      <c r="L2120" s="3"/>
      <c r="M2120" s="3"/>
      <c r="N2120" s="3"/>
      <c r="O2120" s="3"/>
      <c r="P2120" s="3"/>
      <c r="Q2120" s="3"/>
      <c r="R2120" s="3"/>
      <c r="S2120" s="120"/>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
      <c r="B2121" s="3"/>
      <c r="C2121" s="3"/>
      <c r="D2121" s="3"/>
      <c r="E2121" s="3"/>
      <c r="F2121" s="3"/>
      <c r="G2121" s="3"/>
      <c r="H2121" s="3"/>
      <c r="I2121" s="3"/>
      <c r="J2121" s="3"/>
      <c r="K2121" s="3"/>
      <c r="L2121" s="3"/>
      <c r="M2121" s="3"/>
      <c r="N2121" s="3"/>
      <c r="O2121" s="3"/>
      <c r="P2121" s="3"/>
      <c r="Q2121" s="3"/>
      <c r="R2121" s="3"/>
      <c r="S2121" s="120"/>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
      <c r="B2122" s="3"/>
      <c r="C2122" s="3"/>
      <c r="D2122" s="3"/>
      <c r="E2122" s="3"/>
      <c r="F2122" s="3"/>
      <c r="G2122" s="3"/>
      <c r="H2122" s="3"/>
      <c r="I2122" s="3"/>
      <c r="J2122" s="3"/>
      <c r="K2122" s="3"/>
      <c r="L2122" s="3"/>
      <c r="M2122" s="3"/>
      <c r="N2122" s="3"/>
      <c r="O2122" s="3"/>
      <c r="P2122" s="3"/>
      <c r="Q2122" s="3"/>
      <c r="R2122" s="3"/>
      <c r="S2122" s="120"/>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
      <c r="B2123" s="3"/>
      <c r="C2123" s="3"/>
      <c r="D2123" s="3"/>
      <c r="E2123" s="3"/>
      <c r="F2123" s="3"/>
      <c r="G2123" s="3"/>
      <c r="H2123" s="3"/>
      <c r="I2123" s="3"/>
      <c r="J2123" s="3"/>
      <c r="K2123" s="3"/>
      <c r="L2123" s="3"/>
      <c r="M2123" s="3"/>
      <c r="N2123" s="3"/>
      <c r="O2123" s="3"/>
      <c r="P2123" s="3"/>
      <c r="Q2123" s="3"/>
      <c r="R2123" s="3"/>
      <c r="S2123" s="120"/>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
      <c r="B2124" s="3"/>
      <c r="C2124" s="3"/>
      <c r="D2124" s="3"/>
      <c r="E2124" s="3"/>
      <c r="F2124" s="3"/>
      <c r="G2124" s="3"/>
      <c r="H2124" s="3"/>
      <c r="I2124" s="3"/>
      <c r="J2124" s="3"/>
      <c r="K2124" s="3"/>
      <c r="L2124" s="3"/>
      <c r="M2124" s="3"/>
      <c r="N2124" s="3"/>
      <c r="O2124" s="3"/>
      <c r="P2124" s="3"/>
      <c r="Q2124" s="3"/>
      <c r="R2124" s="3"/>
      <c r="S2124" s="120"/>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
      <c r="B2125" s="3"/>
      <c r="C2125" s="3"/>
      <c r="D2125" s="3"/>
      <c r="E2125" s="3"/>
      <c r="F2125" s="3"/>
      <c r="G2125" s="3"/>
      <c r="H2125" s="3"/>
      <c r="I2125" s="3"/>
      <c r="J2125" s="3"/>
      <c r="K2125" s="3"/>
      <c r="L2125" s="3"/>
      <c r="M2125" s="3"/>
      <c r="N2125" s="3"/>
      <c r="O2125" s="3"/>
      <c r="P2125" s="3"/>
      <c r="Q2125" s="3"/>
      <c r="R2125" s="3"/>
      <c r="S2125" s="120"/>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
      <c r="B2126" s="3"/>
      <c r="C2126" s="3"/>
      <c r="D2126" s="3"/>
      <c r="E2126" s="3"/>
      <c r="F2126" s="3"/>
      <c r="G2126" s="3"/>
      <c r="H2126" s="3"/>
      <c r="I2126" s="3"/>
      <c r="J2126" s="3"/>
      <c r="K2126" s="3"/>
      <c r="L2126" s="3"/>
      <c r="M2126" s="3"/>
      <c r="N2126" s="3"/>
      <c r="O2126" s="3"/>
      <c r="P2126" s="3"/>
      <c r="Q2126" s="3"/>
      <c r="R2126" s="3"/>
      <c r="S2126" s="120"/>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
      <c r="B2127" s="3"/>
      <c r="C2127" s="3"/>
      <c r="D2127" s="3"/>
      <c r="E2127" s="3"/>
      <c r="F2127" s="3"/>
      <c r="G2127" s="3"/>
      <c r="H2127" s="3"/>
      <c r="I2127" s="3"/>
      <c r="J2127" s="3"/>
      <c r="K2127" s="3"/>
      <c r="L2127" s="3"/>
      <c r="M2127" s="3"/>
      <c r="N2127" s="3"/>
      <c r="O2127" s="3"/>
      <c r="P2127" s="3"/>
      <c r="Q2127" s="3"/>
      <c r="R2127" s="3"/>
      <c r="S2127" s="120"/>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
      <c r="B2128" s="3"/>
      <c r="C2128" s="3"/>
      <c r="D2128" s="3"/>
      <c r="E2128" s="3"/>
      <c r="F2128" s="3"/>
      <c r="G2128" s="3"/>
      <c r="H2128" s="3"/>
      <c r="I2128" s="3"/>
      <c r="J2128" s="3"/>
      <c r="K2128" s="3"/>
      <c r="L2128" s="3"/>
      <c r="M2128" s="3"/>
      <c r="N2128" s="3"/>
      <c r="O2128" s="3"/>
      <c r="P2128" s="3"/>
      <c r="Q2128" s="3"/>
      <c r="R2128" s="3"/>
      <c r="S2128" s="120"/>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
      <c r="B2129" s="3"/>
      <c r="C2129" s="3"/>
      <c r="D2129" s="3"/>
      <c r="E2129" s="3"/>
      <c r="F2129" s="3"/>
      <c r="G2129" s="3"/>
      <c r="H2129" s="3"/>
      <c r="I2129" s="3"/>
      <c r="J2129" s="3"/>
      <c r="K2129" s="3"/>
      <c r="L2129" s="3"/>
      <c r="M2129" s="3"/>
      <c r="N2129" s="3"/>
      <c r="O2129" s="3"/>
      <c r="P2129" s="3"/>
      <c r="Q2129" s="3"/>
      <c r="R2129" s="3"/>
      <c r="S2129" s="120"/>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
      <c r="B2130" s="3"/>
      <c r="C2130" s="3"/>
      <c r="D2130" s="3"/>
      <c r="E2130" s="3"/>
      <c r="F2130" s="3"/>
      <c r="G2130" s="3"/>
      <c r="H2130" s="3"/>
      <c r="I2130" s="3"/>
      <c r="J2130" s="3"/>
      <c r="K2130" s="3"/>
      <c r="L2130" s="3"/>
      <c r="M2130" s="3"/>
      <c r="N2130" s="3"/>
      <c r="O2130" s="3"/>
      <c r="P2130" s="3"/>
      <c r="Q2130" s="3"/>
      <c r="R2130" s="3"/>
      <c r="S2130" s="120"/>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
      <c r="B2131" s="3"/>
      <c r="C2131" s="3"/>
      <c r="D2131" s="3"/>
      <c r="E2131" s="3"/>
      <c r="F2131" s="3"/>
      <c r="G2131" s="3"/>
      <c r="H2131" s="3"/>
      <c r="I2131" s="3"/>
      <c r="J2131" s="3"/>
      <c r="K2131" s="3"/>
      <c r="L2131" s="3"/>
      <c r="M2131" s="3"/>
      <c r="N2131" s="3"/>
      <c r="O2131" s="3"/>
      <c r="P2131" s="3"/>
      <c r="Q2131" s="3"/>
      <c r="R2131" s="3"/>
      <c r="S2131" s="120"/>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
      <c r="B2132" s="3"/>
      <c r="C2132" s="3"/>
      <c r="D2132" s="3"/>
      <c r="E2132" s="3"/>
      <c r="F2132" s="3"/>
      <c r="G2132" s="3"/>
      <c r="H2132" s="3"/>
      <c r="I2132" s="3"/>
      <c r="J2132" s="3"/>
      <c r="K2132" s="3"/>
      <c r="L2132" s="3"/>
      <c r="M2132" s="3"/>
      <c r="N2132" s="3"/>
      <c r="O2132" s="3"/>
      <c r="P2132" s="3"/>
      <c r="Q2132" s="3"/>
      <c r="R2132" s="3"/>
      <c r="S2132" s="120"/>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
      <c r="B2133" s="3"/>
      <c r="C2133" s="3"/>
      <c r="D2133" s="3"/>
      <c r="E2133" s="3"/>
      <c r="F2133" s="3"/>
      <c r="G2133" s="3"/>
      <c r="H2133" s="3"/>
      <c r="I2133" s="3"/>
      <c r="J2133" s="3"/>
      <c r="K2133" s="3"/>
      <c r="L2133" s="3"/>
      <c r="M2133" s="3"/>
      <c r="N2133" s="3"/>
      <c r="O2133" s="3"/>
      <c r="P2133" s="3"/>
      <c r="Q2133" s="3"/>
      <c r="R2133" s="3"/>
      <c r="S2133" s="120"/>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
      <c r="B2134" s="3"/>
      <c r="C2134" s="3"/>
      <c r="D2134" s="3"/>
      <c r="E2134" s="3"/>
      <c r="F2134" s="3"/>
      <c r="G2134" s="3"/>
      <c r="H2134" s="3"/>
      <c r="I2134" s="3"/>
      <c r="J2134" s="3"/>
      <c r="K2134" s="3"/>
      <c r="L2134" s="3"/>
      <c r="M2134" s="3"/>
      <c r="N2134" s="3"/>
      <c r="O2134" s="3"/>
      <c r="P2134" s="3"/>
      <c r="Q2134" s="3"/>
      <c r="R2134" s="3"/>
      <c r="S2134" s="120"/>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
      <c r="B2135" s="3"/>
      <c r="C2135" s="3"/>
      <c r="D2135" s="3"/>
      <c r="E2135" s="3"/>
      <c r="F2135" s="3"/>
      <c r="G2135" s="3"/>
      <c r="H2135" s="3"/>
      <c r="I2135" s="3"/>
      <c r="J2135" s="3"/>
      <c r="K2135" s="3"/>
      <c r="L2135" s="3"/>
      <c r="M2135" s="3"/>
      <c r="N2135" s="3"/>
      <c r="O2135" s="3"/>
      <c r="P2135" s="3"/>
      <c r="Q2135" s="3"/>
      <c r="R2135" s="3"/>
      <c r="S2135" s="120"/>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
      <c r="B2136" s="3"/>
      <c r="C2136" s="3"/>
      <c r="D2136" s="3"/>
      <c r="E2136" s="3"/>
      <c r="F2136" s="3"/>
      <c r="G2136" s="3"/>
      <c r="H2136" s="3"/>
      <c r="I2136" s="3"/>
      <c r="J2136" s="3"/>
      <c r="K2136" s="3"/>
      <c r="L2136" s="3"/>
      <c r="M2136" s="3"/>
      <c r="N2136" s="3"/>
      <c r="O2136" s="3"/>
      <c r="P2136" s="3"/>
      <c r="Q2136" s="3"/>
      <c r="R2136" s="3"/>
      <c r="S2136" s="120"/>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
      <c r="B2137" s="3"/>
      <c r="C2137" s="3"/>
      <c r="D2137" s="3"/>
      <c r="E2137" s="3"/>
      <c r="F2137" s="3"/>
      <c r="G2137" s="3"/>
      <c r="H2137" s="3"/>
      <c r="I2137" s="3"/>
      <c r="J2137" s="3"/>
      <c r="K2137" s="3"/>
      <c r="L2137" s="3"/>
      <c r="M2137" s="3"/>
      <c r="N2137" s="3"/>
      <c r="O2137" s="3"/>
      <c r="P2137" s="3"/>
      <c r="Q2137" s="3"/>
      <c r="R2137" s="3"/>
      <c r="S2137" s="120"/>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
      <c r="B2138" s="3"/>
      <c r="C2138" s="3"/>
      <c r="D2138" s="3"/>
      <c r="E2138" s="3"/>
      <c r="F2138" s="3"/>
      <c r="G2138" s="3"/>
      <c r="H2138" s="3"/>
      <c r="I2138" s="3"/>
      <c r="J2138" s="3"/>
      <c r="K2138" s="3"/>
      <c r="L2138" s="3"/>
      <c r="M2138" s="3"/>
      <c r="N2138" s="3"/>
      <c r="O2138" s="3"/>
      <c r="P2138" s="3"/>
      <c r="Q2138" s="3"/>
      <c r="R2138" s="3"/>
      <c r="S2138" s="120"/>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
      <c r="B2139" s="3"/>
      <c r="C2139" s="3"/>
      <c r="D2139" s="3"/>
      <c r="E2139" s="3"/>
      <c r="F2139" s="3"/>
      <c r="G2139" s="3"/>
      <c r="H2139" s="3"/>
      <c r="I2139" s="3"/>
      <c r="J2139" s="3"/>
      <c r="K2139" s="3"/>
      <c r="L2139" s="3"/>
      <c r="M2139" s="3"/>
      <c r="N2139" s="3"/>
      <c r="O2139" s="3"/>
      <c r="P2139" s="3"/>
      <c r="Q2139" s="3"/>
      <c r="R2139" s="3"/>
      <c r="S2139" s="120"/>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
      <c r="B2140" s="3"/>
      <c r="C2140" s="3"/>
      <c r="D2140" s="3"/>
      <c r="E2140" s="3"/>
      <c r="F2140" s="3"/>
      <c r="G2140" s="3"/>
      <c r="H2140" s="3"/>
      <c r="I2140" s="3"/>
      <c r="J2140" s="3"/>
      <c r="K2140" s="3"/>
      <c r="L2140" s="3"/>
      <c r="M2140" s="3"/>
      <c r="N2140" s="3"/>
      <c r="O2140" s="3"/>
      <c r="P2140" s="3"/>
      <c r="Q2140" s="3"/>
      <c r="R2140" s="3"/>
      <c r="S2140" s="120"/>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
      <c r="B2141" s="3"/>
      <c r="C2141" s="3"/>
      <c r="D2141" s="3"/>
      <c r="E2141" s="3"/>
      <c r="F2141" s="3"/>
      <c r="G2141" s="3"/>
      <c r="H2141" s="3"/>
      <c r="I2141" s="3"/>
      <c r="J2141" s="3"/>
      <c r="K2141" s="3"/>
      <c r="L2141" s="3"/>
      <c r="M2141" s="3"/>
      <c r="N2141" s="3"/>
      <c r="O2141" s="3"/>
      <c r="P2141" s="3"/>
      <c r="Q2141" s="3"/>
      <c r="R2141" s="3"/>
      <c r="S2141" s="120"/>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
      <c r="B2142" s="3"/>
      <c r="C2142" s="3"/>
      <c r="D2142" s="3"/>
      <c r="E2142" s="3"/>
      <c r="F2142" s="3"/>
      <c r="G2142" s="3"/>
      <c r="H2142" s="3"/>
      <c r="I2142" s="3"/>
      <c r="J2142" s="3"/>
      <c r="K2142" s="3"/>
      <c r="L2142" s="3"/>
      <c r="M2142" s="3"/>
      <c r="N2142" s="3"/>
      <c r="O2142" s="3"/>
      <c r="P2142" s="3"/>
      <c r="Q2142" s="3"/>
      <c r="R2142" s="3"/>
      <c r="S2142" s="120"/>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
      <c r="B2143" s="3"/>
      <c r="C2143" s="3"/>
      <c r="D2143" s="3"/>
      <c r="E2143" s="3"/>
      <c r="F2143" s="3"/>
      <c r="G2143" s="3"/>
      <c r="H2143" s="3"/>
      <c r="I2143" s="3"/>
      <c r="J2143" s="3"/>
      <c r="K2143" s="3"/>
      <c r="L2143" s="3"/>
      <c r="M2143" s="3"/>
      <c r="N2143" s="3"/>
      <c r="O2143" s="3"/>
      <c r="P2143" s="3"/>
      <c r="Q2143" s="3"/>
      <c r="R2143" s="3"/>
      <c r="S2143" s="120"/>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
      <c r="B2144" s="3"/>
      <c r="C2144" s="3"/>
      <c r="D2144" s="3"/>
      <c r="E2144" s="3"/>
      <c r="F2144" s="3"/>
      <c r="G2144" s="3"/>
      <c r="H2144" s="3"/>
      <c r="I2144" s="3"/>
      <c r="J2144" s="3"/>
      <c r="K2144" s="3"/>
      <c r="L2144" s="3"/>
      <c r="M2144" s="3"/>
      <c r="N2144" s="3"/>
      <c r="O2144" s="3"/>
      <c r="P2144" s="3"/>
      <c r="Q2144" s="3"/>
      <c r="R2144" s="3"/>
      <c r="S2144" s="120"/>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
      <c r="B2145" s="3"/>
      <c r="C2145" s="3"/>
      <c r="D2145" s="3"/>
      <c r="E2145" s="3"/>
      <c r="F2145" s="3"/>
      <c r="G2145" s="3"/>
      <c r="H2145" s="3"/>
      <c r="I2145" s="3"/>
      <c r="J2145" s="3"/>
      <c r="K2145" s="3"/>
      <c r="L2145" s="3"/>
      <c r="M2145" s="3"/>
      <c r="N2145" s="3"/>
      <c r="O2145" s="3"/>
      <c r="P2145" s="3"/>
      <c r="Q2145" s="3"/>
      <c r="R2145" s="3"/>
      <c r="S2145" s="120"/>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
      <c r="B2146" s="3"/>
      <c r="C2146" s="3"/>
      <c r="D2146" s="3"/>
      <c r="E2146" s="3"/>
      <c r="F2146" s="3"/>
      <c r="G2146" s="3"/>
      <c r="H2146" s="3"/>
      <c r="I2146" s="3"/>
      <c r="J2146" s="3"/>
      <c r="K2146" s="3"/>
      <c r="L2146" s="3"/>
      <c r="M2146" s="3"/>
      <c r="N2146" s="3"/>
      <c r="O2146" s="3"/>
      <c r="P2146" s="3"/>
      <c r="Q2146" s="3"/>
      <c r="R2146" s="3"/>
      <c r="S2146" s="120"/>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
      <c r="B2147" s="3"/>
      <c r="C2147" s="3"/>
      <c r="D2147" s="3"/>
      <c r="E2147" s="3"/>
      <c r="F2147" s="3"/>
      <c r="G2147" s="3"/>
      <c r="H2147" s="3"/>
      <c r="I2147" s="3"/>
      <c r="J2147" s="3"/>
      <c r="K2147" s="3"/>
      <c r="L2147" s="3"/>
      <c r="M2147" s="3"/>
      <c r="N2147" s="3"/>
      <c r="O2147" s="3"/>
      <c r="P2147" s="3"/>
      <c r="Q2147" s="3"/>
      <c r="R2147" s="3"/>
      <c r="S2147" s="120"/>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
      <c r="B2148" s="3"/>
      <c r="C2148" s="3"/>
      <c r="D2148" s="3"/>
      <c r="E2148" s="3"/>
      <c r="F2148" s="3"/>
      <c r="G2148" s="3"/>
      <c r="H2148" s="3"/>
      <c r="I2148" s="3"/>
      <c r="J2148" s="3"/>
      <c r="K2148" s="3"/>
      <c r="L2148" s="3"/>
      <c r="M2148" s="3"/>
      <c r="N2148" s="3"/>
      <c r="O2148" s="3"/>
      <c r="P2148" s="3"/>
      <c r="Q2148" s="3"/>
      <c r="R2148" s="3"/>
      <c r="S2148" s="120"/>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
      <c r="B2149" s="3"/>
      <c r="C2149" s="3"/>
      <c r="D2149" s="3"/>
      <c r="E2149" s="3"/>
      <c r="F2149" s="3"/>
      <c r="G2149" s="3"/>
      <c r="H2149" s="3"/>
      <c r="I2149" s="3"/>
      <c r="J2149" s="3"/>
      <c r="K2149" s="3"/>
      <c r="L2149" s="3"/>
      <c r="M2149" s="3"/>
      <c r="N2149" s="3"/>
      <c r="O2149" s="3"/>
      <c r="P2149" s="3"/>
      <c r="Q2149" s="3"/>
      <c r="R2149" s="3"/>
      <c r="S2149" s="120"/>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
      <c r="B2150" s="3"/>
      <c r="C2150" s="3"/>
      <c r="D2150" s="3"/>
      <c r="E2150" s="3"/>
      <c r="F2150" s="3"/>
      <c r="G2150" s="3"/>
      <c r="H2150" s="3"/>
      <c r="I2150" s="3"/>
      <c r="J2150" s="3"/>
      <c r="K2150" s="3"/>
      <c r="L2150" s="3"/>
      <c r="M2150" s="3"/>
      <c r="N2150" s="3"/>
      <c r="O2150" s="3"/>
      <c r="P2150" s="3"/>
      <c r="Q2150" s="3"/>
      <c r="R2150" s="3"/>
      <c r="S2150" s="120"/>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
      <c r="B2151" s="3"/>
      <c r="C2151" s="3"/>
      <c r="D2151" s="3"/>
      <c r="E2151" s="3"/>
      <c r="F2151" s="3"/>
      <c r="G2151" s="3"/>
      <c r="H2151" s="3"/>
      <c r="I2151" s="3"/>
      <c r="J2151" s="3"/>
      <c r="K2151" s="3"/>
      <c r="L2151" s="3"/>
      <c r="M2151" s="3"/>
      <c r="N2151" s="3"/>
      <c r="O2151" s="3"/>
      <c r="P2151" s="3"/>
      <c r="Q2151" s="3"/>
      <c r="R2151" s="3"/>
      <c r="S2151" s="120"/>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
      <c r="B2152" s="3"/>
      <c r="C2152" s="3"/>
      <c r="D2152" s="3"/>
      <c r="E2152" s="3"/>
      <c r="F2152" s="3"/>
      <c r="G2152" s="3"/>
      <c r="H2152" s="3"/>
      <c r="I2152" s="3"/>
      <c r="J2152" s="3"/>
      <c r="K2152" s="3"/>
      <c r="L2152" s="3"/>
      <c r="M2152" s="3"/>
      <c r="N2152" s="3"/>
      <c r="O2152" s="3"/>
      <c r="P2152" s="3"/>
      <c r="Q2152" s="3"/>
      <c r="R2152" s="3"/>
      <c r="S2152" s="120"/>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
      <c r="B2153" s="3"/>
      <c r="C2153" s="3"/>
      <c r="D2153" s="3"/>
      <c r="E2153" s="3"/>
      <c r="F2153" s="3"/>
      <c r="G2153" s="3"/>
      <c r="H2153" s="3"/>
      <c r="I2153" s="3"/>
      <c r="J2153" s="3"/>
      <c r="K2153" s="3"/>
      <c r="L2153" s="3"/>
      <c r="M2153" s="3"/>
      <c r="N2153" s="3"/>
      <c r="O2153" s="3"/>
      <c r="P2153" s="3"/>
      <c r="Q2153" s="3"/>
      <c r="R2153" s="3"/>
      <c r="S2153" s="120"/>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
      <c r="B2154" s="3"/>
      <c r="C2154" s="3"/>
      <c r="D2154" s="3"/>
      <c r="E2154" s="3"/>
      <c r="F2154" s="3"/>
      <c r="G2154" s="3"/>
      <c r="H2154" s="3"/>
      <c r="I2154" s="3"/>
      <c r="J2154" s="3"/>
      <c r="K2154" s="3"/>
      <c r="L2154" s="3"/>
      <c r="M2154" s="3"/>
      <c r="N2154" s="3"/>
      <c r="O2154" s="3"/>
      <c r="P2154" s="3"/>
      <c r="Q2154" s="3"/>
      <c r="R2154" s="3"/>
      <c r="S2154" s="120"/>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
      <c r="B2155" s="3"/>
      <c r="C2155" s="3"/>
      <c r="D2155" s="3"/>
      <c r="E2155" s="3"/>
      <c r="F2155" s="3"/>
      <c r="G2155" s="3"/>
      <c r="H2155" s="3"/>
      <c r="I2155" s="3"/>
      <c r="J2155" s="3"/>
      <c r="K2155" s="3"/>
      <c r="L2155" s="3"/>
      <c r="M2155" s="3"/>
      <c r="N2155" s="3"/>
      <c r="O2155" s="3"/>
      <c r="P2155" s="3"/>
      <c r="Q2155" s="3"/>
      <c r="R2155" s="3"/>
      <c r="S2155" s="120"/>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
      <c r="B2156" s="3"/>
      <c r="C2156" s="3"/>
      <c r="D2156" s="3"/>
      <c r="E2156" s="3"/>
      <c r="F2156" s="3"/>
      <c r="G2156" s="3"/>
      <c r="H2156" s="3"/>
      <c r="I2156" s="3"/>
      <c r="J2156" s="3"/>
      <c r="K2156" s="3"/>
      <c r="L2156" s="3"/>
      <c r="M2156" s="3"/>
      <c r="N2156" s="3"/>
      <c r="O2156" s="3"/>
      <c r="P2156" s="3"/>
      <c r="Q2156" s="3"/>
      <c r="R2156" s="3"/>
      <c r="S2156" s="120"/>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
      <c r="B2157" s="3"/>
      <c r="C2157" s="3"/>
      <c r="D2157" s="3"/>
      <c r="E2157" s="3"/>
      <c r="F2157" s="3"/>
      <c r="G2157" s="3"/>
      <c r="H2157" s="3"/>
      <c r="I2157" s="3"/>
      <c r="J2157" s="3"/>
      <c r="K2157" s="3"/>
      <c r="L2157" s="3"/>
      <c r="M2157" s="3"/>
      <c r="N2157" s="3"/>
      <c r="O2157" s="3"/>
      <c r="P2157" s="3"/>
      <c r="Q2157" s="3"/>
      <c r="R2157" s="3"/>
      <c r="S2157" s="120"/>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
      <c r="B2158" s="3"/>
      <c r="C2158" s="3"/>
      <c r="D2158" s="3"/>
      <c r="E2158" s="3"/>
      <c r="F2158" s="3"/>
      <c r="G2158" s="3"/>
      <c r="H2158" s="3"/>
      <c r="I2158" s="3"/>
      <c r="J2158" s="3"/>
      <c r="K2158" s="3"/>
      <c r="L2158" s="3"/>
      <c r="M2158" s="3"/>
      <c r="N2158" s="3"/>
      <c r="O2158" s="3"/>
      <c r="P2158" s="3"/>
      <c r="Q2158" s="3"/>
      <c r="R2158" s="3"/>
      <c r="S2158" s="120"/>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
      <c r="B2159" s="3"/>
      <c r="C2159" s="3"/>
      <c r="D2159" s="3"/>
      <c r="E2159" s="3"/>
      <c r="F2159" s="3"/>
      <c r="G2159" s="3"/>
      <c r="H2159" s="3"/>
      <c r="I2159" s="3"/>
      <c r="J2159" s="3"/>
      <c r="K2159" s="3"/>
      <c r="L2159" s="3"/>
      <c r="M2159" s="3"/>
      <c r="N2159" s="3"/>
      <c r="O2159" s="3"/>
      <c r="P2159" s="3"/>
      <c r="Q2159" s="3"/>
      <c r="R2159" s="3"/>
      <c r="S2159" s="120"/>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
      <c r="B2160" s="3"/>
      <c r="C2160" s="3"/>
      <c r="D2160" s="3"/>
      <c r="E2160" s="3"/>
      <c r="F2160" s="3"/>
      <c r="G2160" s="3"/>
      <c r="H2160" s="3"/>
      <c r="I2160" s="3"/>
      <c r="J2160" s="3"/>
      <c r="K2160" s="3"/>
      <c r="L2160" s="3"/>
      <c r="M2160" s="3"/>
      <c r="N2160" s="3"/>
      <c r="O2160" s="3"/>
      <c r="P2160" s="3"/>
      <c r="Q2160" s="3"/>
      <c r="R2160" s="3"/>
      <c r="S2160" s="120"/>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
      <c r="B2161" s="3"/>
      <c r="C2161" s="3"/>
      <c r="D2161" s="3"/>
      <c r="E2161" s="3"/>
      <c r="F2161" s="3"/>
      <c r="G2161" s="3"/>
      <c r="H2161" s="3"/>
      <c r="I2161" s="3"/>
      <c r="J2161" s="3"/>
      <c r="K2161" s="3"/>
      <c r="L2161" s="3"/>
      <c r="M2161" s="3"/>
      <c r="N2161" s="3"/>
      <c r="O2161" s="3"/>
      <c r="P2161" s="3"/>
      <c r="Q2161" s="3"/>
      <c r="R2161" s="3"/>
      <c r="S2161" s="120"/>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
      <c r="B2162" s="3"/>
      <c r="C2162" s="3"/>
      <c r="D2162" s="3"/>
      <c r="E2162" s="3"/>
      <c r="F2162" s="3"/>
      <c r="G2162" s="3"/>
      <c r="H2162" s="3"/>
      <c r="I2162" s="3"/>
      <c r="J2162" s="3"/>
      <c r="K2162" s="3"/>
      <c r="L2162" s="3"/>
      <c r="M2162" s="3"/>
      <c r="N2162" s="3"/>
      <c r="O2162" s="3"/>
      <c r="P2162" s="3"/>
      <c r="Q2162" s="3"/>
      <c r="R2162" s="3"/>
      <c r="S2162" s="120"/>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
      <c r="B2163" s="3"/>
      <c r="C2163" s="3"/>
      <c r="D2163" s="3"/>
      <c r="E2163" s="3"/>
      <c r="F2163" s="3"/>
      <c r="G2163" s="3"/>
      <c r="H2163" s="3"/>
      <c r="I2163" s="3"/>
      <c r="J2163" s="3"/>
      <c r="K2163" s="3"/>
      <c r="L2163" s="3"/>
      <c r="M2163" s="3"/>
      <c r="N2163" s="3"/>
      <c r="O2163" s="3"/>
      <c r="P2163" s="3"/>
      <c r="Q2163" s="3"/>
      <c r="R2163" s="3"/>
      <c r="S2163" s="120"/>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
      <c r="B2164" s="3"/>
      <c r="C2164" s="3"/>
      <c r="D2164" s="3"/>
      <c r="E2164" s="3"/>
      <c r="F2164" s="3"/>
      <c r="G2164" s="3"/>
      <c r="H2164" s="3"/>
      <c r="I2164" s="3"/>
      <c r="J2164" s="3"/>
      <c r="K2164" s="3"/>
      <c r="L2164" s="3"/>
      <c r="M2164" s="3"/>
      <c r="N2164" s="3"/>
      <c r="O2164" s="3"/>
      <c r="P2164" s="3"/>
      <c r="Q2164" s="3"/>
      <c r="R2164" s="3"/>
      <c r="S2164" s="120"/>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
      <c r="B2165" s="3"/>
      <c r="C2165" s="3"/>
      <c r="D2165" s="3"/>
      <c r="E2165" s="3"/>
      <c r="F2165" s="3"/>
      <c r="G2165" s="3"/>
      <c r="H2165" s="3"/>
      <c r="I2165" s="3"/>
      <c r="J2165" s="3"/>
      <c r="K2165" s="3"/>
      <c r="L2165" s="3"/>
      <c r="M2165" s="3"/>
      <c r="N2165" s="3"/>
      <c r="O2165" s="3"/>
      <c r="P2165" s="3"/>
      <c r="Q2165" s="3"/>
      <c r="R2165" s="3"/>
      <c r="S2165" s="120"/>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
      <c r="B2166" s="3"/>
      <c r="C2166" s="3"/>
      <c r="D2166" s="3"/>
      <c r="E2166" s="3"/>
      <c r="F2166" s="3"/>
      <c r="G2166" s="3"/>
      <c r="H2166" s="3"/>
      <c r="I2166" s="3"/>
      <c r="J2166" s="3"/>
      <c r="K2166" s="3"/>
      <c r="L2166" s="3"/>
      <c r="M2166" s="3"/>
      <c r="N2166" s="3"/>
      <c r="O2166" s="3"/>
      <c r="P2166" s="3"/>
      <c r="Q2166" s="3"/>
      <c r="R2166" s="3"/>
      <c r="S2166" s="120"/>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
      <c r="B2167" s="3"/>
      <c r="C2167" s="3"/>
      <c r="D2167" s="3"/>
      <c r="E2167" s="3"/>
      <c r="F2167" s="3"/>
      <c r="G2167" s="3"/>
      <c r="H2167" s="3"/>
      <c r="I2167" s="3"/>
      <c r="J2167" s="3"/>
      <c r="K2167" s="3"/>
      <c r="L2167" s="3"/>
      <c r="M2167" s="3"/>
      <c r="N2167" s="3"/>
      <c r="O2167" s="3"/>
      <c r="P2167" s="3"/>
      <c r="Q2167" s="3"/>
      <c r="R2167" s="3"/>
      <c r="S2167" s="120"/>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
      <c r="B2168" s="3"/>
      <c r="C2168" s="3"/>
      <c r="D2168" s="3"/>
      <c r="E2168" s="3"/>
      <c r="F2168" s="3"/>
      <c r="G2168" s="3"/>
      <c r="H2168" s="3"/>
      <c r="I2168" s="3"/>
      <c r="J2168" s="3"/>
      <c r="K2168" s="3"/>
      <c r="L2168" s="3"/>
      <c r="M2168" s="3"/>
      <c r="N2168" s="3"/>
      <c r="O2168" s="3"/>
      <c r="P2168" s="3"/>
      <c r="Q2168" s="3"/>
      <c r="R2168" s="3"/>
      <c r="S2168" s="120"/>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
      <c r="B2169" s="3"/>
      <c r="C2169" s="3"/>
      <c r="D2169" s="3"/>
      <c r="E2169" s="3"/>
      <c r="F2169" s="3"/>
      <c r="G2169" s="3"/>
      <c r="H2169" s="3"/>
      <c r="I2169" s="3"/>
      <c r="J2169" s="3"/>
      <c r="K2169" s="3"/>
      <c r="L2169" s="3"/>
      <c r="M2169" s="3"/>
      <c r="N2169" s="3"/>
      <c r="O2169" s="3"/>
      <c r="P2169" s="3"/>
      <c r="Q2169" s="3"/>
      <c r="R2169" s="3"/>
      <c r="S2169" s="120"/>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
      <c r="B2170" s="3"/>
      <c r="C2170" s="3"/>
      <c r="D2170" s="3"/>
      <c r="E2170" s="3"/>
      <c r="F2170" s="3"/>
      <c r="G2170" s="3"/>
      <c r="H2170" s="3"/>
      <c r="I2170" s="3"/>
      <c r="J2170" s="3"/>
      <c r="K2170" s="3"/>
      <c r="L2170" s="3"/>
      <c r="M2170" s="3"/>
      <c r="N2170" s="3"/>
      <c r="O2170" s="3"/>
      <c r="P2170" s="3"/>
      <c r="Q2170" s="3"/>
      <c r="R2170" s="3"/>
      <c r="S2170" s="120"/>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
      <c r="B2171" s="3"/>
      <c r="C2171" s="3"/>
      <c r="D2171" s="3"/>
      <c r="E2171" s="3"/>
      <c r="F2171" s="3"/>
      <c r="G2171" s="3"/>
      <c r="H2171" s="3"/>
      <c r="I2171" s="3"/>
      <c r="J2171" s="3"/>
      <c r="K2171" s="3"/>
      <c r="L2171" s="3"/>
      <c r="M2171" s="3"/>
      <c r="N2171" s="3"/>
      <c r="O2171" s="3"/>
      <c r="P2171" s="3"/>
      <c r="Q2171" s="3"/>
      <c r="R2171" s="3"/>
      <c r="S2171" s="120"/>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
      <c r="B2172" s="3"/>
      <c r="C2172" s="3"/>
      <c r="D2172" s="3"/>
      <c r="E2172" s="3"/>
      <c r="F2172" s="3"/>
      <c r="G2172" s="3"/>
      <c r="H2172" s="3"/>
      <c r="I2172" s="3"/>
      <c r="J2172" s="3"/>
      <c r="K2172" s="3"/>
      <c r="L2172" s="3"/>
      <c r="M2172" s="3"/>
      <c r="N2172" s="3"/>
      <c r="O2172" s="3"/>
      <c r="P2172" s="3"/>
      <c r="Q2172" s="3"/>
      <c r="R2172" s="3"/>
      <c r="S2172" s="120"/>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
      <c r="B2173" s="3"/>
      <c r="C2173" s="3"/>
      <c r="D2173" s="3"/>
      <c r="E2173" s="3"/>
      <c r="F2173" s="3"/>
      <c r="G2173" s="3"/>
      <c r="H2173" s="3"/>
      <c r="I2173" s="3"/>
      <c r="J2173" s="3"/>
      <c r="K2173" s="3"/>
      <c r="L2173" s="3"/>
      <c r="M2173" s="3"/>
      <c r="N2173" s="3"/>
      <c r="O2173" s="3"/>
      <c r="P2173" s="3"/>
      <c r="Q2173" s="3"/>
      <c r="R2173" s="3"/>
      <c r="S2173" s="120"/>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
      <c r="B2174" s="3"/>
      <c r="C2174" s="3"/>
      <c r="D2174" s="3"/>
      <c r="E2174" s="3"/>
      <c r="F2174" s="3"/>
      <c r="G2174" s="3"/>
      <c r="H2174" s="3"/>
      <c r="I2174" s="3"/>
      <c r="J2174" s="3"/>
      <c r="K2174" s="3"/>
      <c r="L2174" s="3"/>
      <c r="M2174" s="3"/>
      <c r="N2174" s="3"/>
      <c r="O2174" s="3"/>
      <c r="P2174" s="3"/>
      <c r="Q2174" s="3"/>
      <c r="R2174" s="3"/>
      <c r="S2174" s="120"/>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
      <c r="B2175" s="3"/>
      <c r="C2175" s="3"/>
      <c r="D2175" s="3"/>
      <c r="E2175" s="3"/>
      <c r="F2175" s="3"/>
      <c r="G2175" s="3"/>
      <c r="H2175" s="3"/>
      <c r="I2175" s="3"/>
      <c r="J2175" s="3"/>
      <c r="K2175" s="3"/>
      <c r="L2175" s="3"/>
      <c r="M2175" s="3"/>
      <c r="N2175" s="3"/>
      <c r="O2175" s="3"/>
      <c r="P2175" s="3"/>
      <c r="Q2175" s="3"/>
      <c r="R2175" s="3"/>
      <c r="S2175" s="120"/>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
      <c r="B2176" s="3"/>
      <c r="C2176" s="3"/>
      <c r="D2176" s="3"/>
      <c r="E2176" s="3"/>
      <c r="F2176" s="3"/>
      <c r="G2176" s="3"/>
      <c r="H2176" s="3"/>
      <c r="I2176" s="3"/>
      <c r="J2176" s="3"/>
      <c r="K2176" s="3"/>
      <c r="L2176" s="3"/>
      <c r="M2176" s="3"/>
      <c r="N2176" s="3"/>
      <c r="O2176" s="3"/>
      <c r="P2176" s="3"/>
      <c r="Q2176" s="3"/>
      <c r="R2176" s="3"/>
      <c r="S2176" s="120"/>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
      <c r="B2177" s="3"/>
      <c r="C2177" s="3"/>
      <c r="D2177" s="3"/>
      <c r="E2177" s="3"/>
      <c r="F2177" s="3"/>
      <c r="G2177" s="3"/>
      <c r="H2177" s="3"/>
      <c r="I2177" s="3"/>
      <c r="J2177" s="3"/>
      <c r="K2177" s="3"/>
      <c r="L2177" s="3"/>
      <c r="M2177" s="3"/>
      <c r="N2177" s="3"/>
      <c r="O2177" s="3"/>
      <c r="P2177" s="3"/>
      <c r="Q2177" s="3"/>
      <c r="R2177" s="3"/>
      <c r="S2177" s="120"/>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
      <c r="B2178" s="3"/>
      <c r="C2178" s="3"/>
      <c r="D2178" s="3"/>
      <c r="E2178" s="3"/>
      <c r="F2178" s="3"/>
      <c r="G2178" s="3"/>
      <c r="H2178" s="3"/>
      <c r="I2178" s="3"/>
      <c r="J2178" s="3"/>
      <c r="K2178" s="3"/>
      <c r="L2178" s="3"/>
      <c r="M2178" s="3"/>
      <c r="N2178" s="3"/>
      <c r="O2178" s="3"/>
      <c r="P2178" s="3"/>
      <c r="Q2178" s="3"/>
      <c r="R2178" s="3"/>
      <c r="S2178" s="120"/>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
      <c r="B2179" s="3"/>
      <c r="C2179" s="3"/>
      <c r="D2179" s="3"/>
      <c r="E2179" s="3"/>
      <c r="F2179" s="3"/>
      <c r="G2179" s="3"/>
      <c r="H2179" s="3"/>
      <c r="I2179" s="3"/>
      <c r="J2179" s="3"/>
      <c r="K2179" s="3"/>
      <c r="L2179" s="3"/>
      <c r="M2179" s="3"/>
      <c r="N2179" s="3"/>
      <c r="O2179" s="3"/>
      <c r="P2179" s="3"/>
      <c r="Q2179" s="3"/>
      <c r="R2179" s="3"/>
      <c r="S2179" s="120"/>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
      <c r="B2180" s="3"/>
      <c r="C2180" s="3"/>
      <c r="D2180" s="3"/>
      <c r="E2180" s="3"/>
      <c r="F2180" s="3"/>
      <c r="G2180" s="3"/>
      <c r="H2180" s="3"/>
      <c r="I2180" s="3"/>
      <c r="J2180" s="3"/>
      <c r="K2180" s="3"/>
      <c r="L2180" s="3"/>
      <c r="M2180" s="3"/>
      <c r="N2180" s="3"/>
      <c r="O2180" s="3"/>
      <c r="P2180" s="3"/>
      <c r="Q2180" s="3"/>
      <c r="R2180" s="3"/>
      <c r="S2180" s="120"/>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
      <c r="B2181" s="3"/>
      <c r="C2181" s="3"/>
      <c r="D2181" s="3"/>
      <c r="E2181" s="3"/>
      <c r="F2181" s="3"/>
      <c r="G2181" s="3"/>
      <c r="H2181" s="3"/>
      <c r="I2181" s="3"/>
      <c r="J2181" s="3"/>
      <c r="K2181" s="3"/>
      <c r="L2181" s="3"/>
      <c r="M2181" s="3"/>
      <c r="N2181" s="3"/>
      <c r="O2181" s="3"/>
      <c r="P2181" s="3"/>
      <c r="Q2181" s="3"/>
      <c r="R2181" s="3"/>
      <c r="S2181" s="120"/>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
      <c r="B2182" s="3"/>
      <c r="C2182" s="3"/>
      <c r="D2182" s="3"/>
      <c r="E2182" s="3"/>
      <c r="F2182" s="3"/>
      <c r="G2182" s="3"/>
      <c r="H2182" s="3"/>
      <c r="I2182" s="3"/>
      <c r="J2182" s="3"/>
      <c r="K2182" s="3"/>
      <c r="L2182" s="3"/>
      <c r="M2182" s="3"/>
      <c r="N2182" s="3"/>
      <c r="O2182" s="3"/>
      <c r="P2182" s="3"/>
      <c r="Q2182" s="3"/>
      <c r="R2182" s="3"/>
      <c r="S2182" s="120"/>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
      <c r="B2183" s="3"/>
      <c r="C2183" s="3"/>
      <c r="D2183" s="3"/>
      <c r="E2183" s="3"/>
      <c r="F2183" s="3"/>
      <c r="G2183" s="3"/>
      <c r="H2183" s="3"/>
      <c r="I2183" s="3"/>
      <c r="J2183" s="3"/>
      <c r="K2183" s="3"/>
      <c r="L2183" s="3"/>
      <c r="M2183" s="3"/>
      <c r="N2183" s="3"/>
      <c r="O2183" s="3"/>
      <c r="P2183" s="3"/>
      <c r="Q2183" s="3"/>
      <c r="R2183" s="3"/>
      <c r="S2183" s="120"/>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
      <c r="B2184" s="3"/>
      <c r="C2184" s="3"/>
      <c r="D2184" s="3"/>
      <c r="E2184" s="3"/>
      <c r="F2184" s="3"/>
      <c r="G2184" s="3"/>
      <c r="H2184" s="3"/>
      <c r="I2184" s="3"/>
      <c r="J2184" s="3"/>
      <c r="K2184" s="3"/>
      <c r="L2184" s="3"/>
      <c r="M2184" s="3"/>
      <c r="N2184" s="3"/>
      <c r="O2184" s="3"/>
      <c r="P2184" s="3"/>
      <c r="Q2184" s="3"/>
      <c r="R2184" s="3"/>
      <c r="S2184" s="120"/>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
      <c r="B2185" s="3"/>
      <c r="C2185" s="3"/>
      <c r="D2185" s="3"/>
      <c r="E2185" s="3"/>
      <c r="F2185" s="3"/>
      <c r="G2185" s="3"/>
      <c r="H2185" s="3"/>
      <c r="I2185" s="3"/>
      <c r="J2185" s="3"/>
      <c r="K2185" s="3"/>
      <c r="L2185" s="3"/>
      <c r="M2185" s="3"/>
      <c r="N2185" s="3"/>
      <c r="O2185" s="3"/>
      <c r="P2185" s="3"/>
      <c r="Q2185" s="3"/>
      <c r="R2185" s="3"/>
      <c r="S2185" s="120"/>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
      <c r="B2186" s="3"/>
      <c r="C2186" s="3"/>
      <c r="D2186" s="3"/>
      <c r="E2186" s="3"/>
      <c r="F2186" s="3"/>
      <c r="G2186" s="3"/>
      <c r="H2186" s="3"/>
      <c r="I2186" s="3"/>
      <c r="J2186" s="3"/>
      <c r="K2186" s="3"/>
      <c r="L2186" s="3"/>
      <c r="M2186" s="3"/>
      <c r="N2186" s="3"/>
      <c r="O2186" s="3"/>
      <c r="P2186" s="3"/>
      <c r="Q2186" s="3"/>
      <c r="R2186" s="3"/>
      <c r="S2186" s="120"/>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
      <c r="B2187" s="3"/>
      <c r="C2187" s="3"/>
      <c r="D2187" s="3"/>
      <c r="E2187" s="3"/>
      <c r="F2187" s="3"/>
      <c r="G2187" s="3"/>
      <c r="H2187" s="3"/>
      <c r="I2187" s="3"/>
      <c r="J2187" s="3"/>
      <c r="K2187" s="3"/>
      <c r="L2187" s="3"/>
      <c r="M2187" s="3"/>
      <c r="N2187" s="3"/>
      <c r="O2187" s="3"/>
      <c r="P2187" s="3"/>
      <c r="Q2187" s="3"/>
      <c r="R2187" s="3"/>
      <c r="S2187" s="120"/>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
      <c r="B2188" s="3"/>
      <c r="C2188" s="3"/>
      <c r="D2188" s="3"/>
      <c r="E2188" s="3"/>
      <c r="F2188" s="3"/>
      <c r="G2188" s="3"/>
      <c r="H2188" s="3"/>
      <c r="I2188" s="3"/>
      <c r="J2188" s="3"/>
      <c r="K2188" s="3"/>
      <c r="L2188" s="3"/>
      <c r="M2188" s="3"/>
      <c r="N2188" s="3"/>
      <c r="O2188" s="3"/>
      <c r="P2188" s="3"/>
      <c r="Q2188" s="3"/>
      <c r="R2188" s="3"/>
      <c r="S2188" s="120"/>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
      <c r="B2189" s="3"/>
      <c r="C2189" s="3"/>
      <c r="D2189" s="3"/>
      <c r="E2189" s="3"/>
      <c r="F2189" s="3"/>
      <c r="G2189" s="3"/>
      <c r="H2189" s="3"/>
      <c r="I2189" s="3"/>
      <c r="J2189" s="3"/>
      <c r="K2189" s="3"/>
      <c r="L2189" s="3"/>
      <c r="M2189" s="3"/>
      <c r="N2189" s="3"/>
      <c r="O2189" s="3"/>
      <c r="P2189" s="3"/>
      <c r="Q2189" s="3"/>
      <c r="R2189" s="3"/>
      <c r="S2189" s="120"/>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
      <c r="B2190" s="3"/>
      <c r="C2190" s="3"/>
      <c r="D2190" s="3"/>
      <c r="E2190" s="3"/>
      <c r="F2190" s="3"/>
      <c r="G2190" s="3"/>
      <c r="H2190" s="3"/>
      <c r="I2190" s="3"/>
      <c r="J2190" s="3"/>
      <c r="K2190" s="3"/>
      <c r="L2190" s="3"/>
      <c r="M2190" s="3"/>
      <c r="N2190" s="3"/>
      <c r="O2190" s="3"/>
      <c r="P2190" s="3"/>
      <c r="Q2190" s="3"/>
      <c r="R2190" s="3"/>
      <c r="S2190" s="120"/>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
      <c r="B2191" s="3"/>
      <c r="C2191" s="3"/>
      <c r="D2191" s="3"/>
      <c r="E2191" s="3"/>
      <c r="F2191" s="3"/>
      <c r="G2191" s="3"/>
      <c r="H2191" s="3"/>
      <c r="I2191" s="3"/>
      <c r="J2191" s="3"/>
      <c r="K2191" s="3"/>
      <c r="L2191" s="3"/>
      <c r="M2191" s="3"/>
      <c r="N2191" s="3"/>
      <c r="O2191" s="3"/>
      <c r="P2191" s="3"/>
      <c r="Q2191" s="3"/>
      <c r="R2191" s="3"/>
      <c r="S2191" s="120"/>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
      <c r="B2192" s="3"/>
      <c r="C2192" s="3"/>
      <c r="D2192" s="3"/>
      <c r="E2192" s="3"/>
      <c r="F2192" s="3"/>
      <c r="G2192" s="3"/>
      <c r="H2192" s="3"/>
      <c r="I2192" s="3"/>
      <c r="J2192" s="3"/>
      <c r="K2192" s="3"/>
      <c r="L2192" s="3"/>
      <c r="M2192" s="3"/>
      <c r="N2192" s="3"/>
      <c r="O2192" s="3"/>
      <c r="P2192" s="3"/>
      <c r="Q2192" s="3"/>
      <c r="R2192" s="3"/>
      <c r="S2192" s="120"/>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
      <c r="B2193" s="3"/>
      <c r="C2193" s="3"/>
      <c r="D2193" s="3"/>
      <c r="E2193" s="3"/>
      <c r="F2193" s="3"/>
      <c r="G2193" s="3"/>
      <c r="H2193" s="3"/>
      <c r="I2193" s="3"/>
      <c r="J2193" s="3"/>
      <c r="K2193" s="3"/>
      <c r="L2193" s="3"/>
      <c r="M2193" s="3"/>
      <c r="N2193" s="3"/>
      <c r="O2193" s="3"/>
      <c r="P2193" s="3"/>
      <c r="Q2193" s="3"/>
      <c r="R2193" s="3"/>
      <c r="S2193" s="120"/>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
      <c r="B2194" s="3"/>
      <c r="C2194" s="3"/>
      <c r="D2194" s="3"/>
      <c r="E2194" s="3"/>
      <c r="F2194" s="3"/>
      <c r="G2194" s="3"/>
      <c r="H2194" s="3"/>
      <c r="I2194" s="3"/>
      <c r="J2194" s="3"/>
      <c r="K2194" s="3"/>
      <c r="L2194" s="3"/>
      <c r="M2194" s="3"/>
      <c r="N2194" s="3"/>
      <c r="O2194" s="3"/>
      <c r="P2194" s="3"/>
      <c r="Q2194" s="3"/>
      <c r="R2194" s="3"/>
      <c r="S2194" s="120"/>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
      <c r="B2195" s="3"/>
      <c r="C2195" s="3"/>
      <c r="D2195" s="3"/>
      <c r="E2195" s="3"/>
      <c r="F2195" s="3"/>
      <c r="G2195" s="3"/>
      <c r="H2195" s="3"/>
      <c r="I2195" s="3"/>
      <c r="J2195" s="3"/>
      <c r="K2195" s="3"/>
      <c r="L2195" s="3"/>
      <c r="M2195" s="3"/>
      <c r="N2195" s="3"/>
      <c r="O2195" s="3"/>
      <c r="P2195" s="3"/>
      <c r="Q2195" s="3"/>
      <c r="R2195" s="3"/>
      <c r="S2195" s="120"/>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
      <c r="B2196" s="3"/>
      <c r="C2196" s="3"/>
      <c r="D2196" s="3"/>
      <c r="E2196" s="3"/>
      <c r="F2196" s="3"/>
      <c r="G2196" s="3"/>
      <c r="H2196" s="3"/>
      <c r="I2196" s="3"/>
      <c r="J2196" s="3"/>
      <c r="K2196" s="3"/>
      <c r="L2196" s="3"/>
      <c r="M2196" s="3"/>
      <c r="N2196" s="3"/>
      <c r="O2196" s="3"/>
      <c r="P2196" s="3"/>
      <c r="Q2196" s="3"/>
      <c r="R2196" s="3"/>
      <c r="S2196" s="120"/>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
      <c r="B2197" s="3"/>
      <c r="C2197" s="3"/>
      <c r="D2197" s="3"/>
      <c r="E2197" s="3"/>
      <c r="F2197" s="3"/>
      <c r="G2197" s="3"/>
      <c r="H2197" s="3"/>
      <c r="I2197" s="3"/>
      <c r="J2197" s="3"/>
      <c r="K2197" s="3"/>
      <c r="L2197" s="3"/>
      <c r="M2197" s="3"/>
      <c r="N2197" s="3"/>
      <c r="O2197" s="3"/>
      <c r="P2197" s="3"/>
      <c r="Q2197" s="3"/>
      <c r="R2197" s="3"/>
      <c r="S2197" s="120"/>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
      <c r="B2198" s="3"/>
      <c r="C2198" s="3"/>
      <c r="D2198" s="3"/>
      <c r="E2198" s="3"/>
      <c r="F2198" s="3"/>
      <c r="G2198" s="3"/>
      <c r="H2198" s="3"/>
      <c r="I2198" s="3"/>
      <c r="J2198" s="3"/>
      <c r="K2198" s="3"/>
      <c r="L2198" s="3"/>
      <c r="M2198" s="3"/>
      <c r="N2198" s="3"/>
      <c r="O2198" s="3"/>
      <c r="P2198" s="3"/>
      <c r="Q2198" s="3"/>
      <c r="R2198" s="3"/>
      <c r="S2198" s="120"/>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
      <c r="B2199" s="3"/>
      <c r="C2199" s="3"/>
      <c r="D2199" s="3"/>
      <c r="E2199" s="3"/>
      <c r="F2199" s="3"/>
      <c r="G2199" s="3"/>
      <c r="H2199" s="3"/>
      <c r="I2199" s="3"/>
      <c r="J2199" s="3"/>
      <c r="K2199" s="3"/>
      <c r="L2199" s="3"/>
      <c r="M2199" s="3"/>
      <c r="N2199" s="3"/>
      <c r="O2199" s="3"/>
      <c r="P2199" s="3"/>
      <c r="Q2199" s="3"/>
      <c r="R2199" s="3"/>
      <c r="S2199" s="120"/>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
      <c r="B2200" s="3"/>
      <c r="C2200" s="3"/>
      <c r="D2200" s="3"/>
      <c r="E2200" s="3"/>
      <c r="F2200" s="3"/>
      <c r="G2200" s="3"/>
      <c r="H2200" s="3"/>
      <c r="I2200" s="3"/>
      <c r="J2200" s="3"/>
      <c r="K2200" s="3"/>
      <c r="L2200" s="3"/>
      <c r="M2200" s="3"/>
      <c r="N2200" s="3"/>
      <c r="O2200" s="3"/>
      <c r="P2200" s="3"/>
      <c r="Q2200" s="3"/>
      <c r="R2200" s="3"/>
      <c r="S2200" s="120"/>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
      <c r="B2201" s="3"/>
      <c r="C2201" s="3"/>
      <c r="D2201" s="3"/>
      <c r="E2201" s="3"/>
      <c r="F2201" s="3"/>
      <c r="G2201" s="3"/>
      <c r="H2201" s="3"/>
      <c r="I2201" s="3"/>
      <c r="J2201" s="3"/>
      <c r="K2201" s="3"/>
      <c r="L2201" s="3"/>
      <c r="M2201" s="3"/>
      <c r="N2201" s="3"/>
      <c r="O2201" s="3"/>
      <c r="P2201" s="3"/>
      <c r="Q2201" s="3"/>
      <c r="R2201" s="3"/>
      <c r="S2201" s="120"/>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
      <c r="B2202" s="3"/>
      <c r="C2202" s="3"/>
      <c r="D2202" s="3"/>
      <c r="E2202" s="3"/>
      <c r="F2202" s="3"/>
      <c r="G2202" s="3"/>
      <c r="H2202" s="3"/>
      <c r="I2202" s="3"/>
      <c r="J2202" s="3"/>
      <c r="K2202" s="3"/>
      <c r="L2202" s="3"/>
      <c r="M2202" s="3"/>
      <c r="N2202" s="3"/>
      <c r="O2202" s="3"/>
      <c r="P2202" s="3"/>
      <c r="Q2202" s="3"/>
      <c r="R2202" s="3"/>
      <c r="S2202" s="120"/>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
      <c r="B2203" s="3"/>
      <c r="C2203" s="3"/>
      <c r="D2203" s="3"/>
      <c r="E2203" s="3"/>
      <c r="F2203" s="3"/>
      <c r="G2203" s="3"/>
      <c r="H2203" s="3"/>
      <c r="I2203" s="3"/>
      <c r="J2203" s="3"/>
      <c r="K2203" s="3"/>
      <c r="L2203" s="3"/>
      <c r="M2203" s="3"/>
      <c r="N2203" s="3"/>
      <c r="O2203" s="3"/>
      <c r="P2203" s="3"/>
      <c r="Q2203" s="3"/>
      <c r="R2203" s="3"/>
      <c r="S2203" s="120"/>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
      <c r="B2204" s="3"/>
      <c r="C2204" s="3"/>
      <c r="D2204" s="3"/>
      <c r="E2204" s="3"/>
      <c r="F2204" s="3"/>
      <c r="G2204" s="3"/>
      <c r="H2204" s="3"/>
      <c r="I2204" s="3"/>
      <c r="J2204" s="3"/>
      <c r="K2204" s="3"/>
      <c r="L2204" s="3"/>
      <c r="M2204" s="3"/>
      <c r="N2204" s="3"/>
      <c r="O2204" s="3"/>
      <c r="P2204" s="3"/>
      <c r="Q2204" s="3"/>
      <c r="R2204" s="3"/>
      <c r="S2204" s="120"/>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
      <c r="B2205" s="3"/>
      <c r="C2205" s="3"/>
      <c r="D2205" s="3"/>
      <c r="E2205" s="3"/>
      <c r="F2205" s="3"/>
      <c r="G2205" s="3"/>
      <c r="H2205" s="3"/>
      <c r="I2205" s="3"/>
      <c r="J2205" s="3"/>
      <c r="K2205" s="3"/>
      <c r="L2205" s="3"/>
      <c r="M2205" s="3"/>
      <c r="N2205" s="3"/>
      <c r="O2205" s="3"/>
      <c r="P2205" s="3"/>
      <c r="Q2205" s="3"/>
      <c r="R2205" s="3"/>
      <c r="S2205" s="120"/>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
      <c r="B2206" s="3"/>
      <c r="C2206" s="3"/>
      <c r="D2206" s="3"/>
      <c r="E2206" s="3"/>
      <c r="F2206" s="3"/>
      <c r="G2206" s="3"/>
      <c r="H2206" s="3"/>
      <c r="I2206" s="3"/>
      <c r="J2206" s="3"/>
      <c r="K2206" s="3"/>
      <c r="L2206" s="3"/>
      <c r="M2206" s="3"/>
      <c r="N2206" s="3"/>
      <c r="O2206" s="3"/>
      <c r="P2206" s="3"/>
      <c r="Q2206" s="3"/>
      <c r="R2206" s="3"/>
      <c r="S2206" s="120"/>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
      <c r="B2207" s="3"/>
      <c r="C2207" s="3"/>
      <c r="D2207" s="3"/>
      <c r="E2207" s="3"/>
      <c r="F2207" s="3"/>
      <c r="G2207" s="3"/>
      <c r="H2207" s="3"/>
      <c r="I2207" s="3"/>
      <c r="J2207" s="3"/>
      <c r="K2207" s="3"/>
      <c r="L2207" s="3"/>
      <c r="M2207" s="3"/>
      <c r="N2207" s="3"/>
      <c r="O2207" s="3"/>
      <c r="P2207" s="3"/>
      <c r="Q2207" s="3"/>
      <c r="R2207" s="3"/>
      <c r="S2207" s="120"/>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
      <c r="B2208" s="3"/>
      <c r="C2208" s="3"/>
      <c r="D2208" s="3"/>
      <c r="E2208" s="3"/>
      <c r="F2208" s="3"/>
      <c r="G2208" s="3"/>
      <c r="H2208" s="3"/>
      <c r="I2208" s="3"/>
      <c r="J2208" s="3"/>
      <c r="K2208" s="3"/>
      <c r="L2208" s="3"/>
      <c r="M2208" s="3"/>
      <c r="N2208" s="3"/>
      <c r="O2208" s="3"/>
      <c r="P2208" s="3"/>
      <c r="Q2208" s="3"/>
      <c r="R2208" s="3"/>
      <c r="S2208" s="120"/>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
      <c r="B2209" s="3"/>
      <c r="C2209" s="3"/>
      <c r="D2209" s="3"/>
      <c r="E2209" s="3"/>
      <c r="F2209" s="3"/>
      <c r="G2209" s="3"/>
      <c r="H2209" s="3"/>
      <c r="I2209" s="3"/>
      <c r="J2209" s="3"/>
      <c r="K2209" s="3"/>
      <c r="L2209" s="3"/>
      <c r="M2209" s="3"/>
      <c r="N2209" s="3"/>
      <c r="O2209" s="3"/>
      <c r="P2209" s="3"/>
      <c r="Q2209" s="3"/>
      <c r="R2209" s="3"/>
      <c r="S2209" s="120"/>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
      <c r="B2210" s="3"/>
      <c r="C2210" s="3"/>
      <c r="D2210" s="3"/>
      <c r="E2210" s="3"/>
      <c r="F2210" s="3"/>
      <c r="G2210" s="3"/>
      <c r="H2210" s="3"/>
      <c r="I2210" s="3"/>
      <c r="J2210" s="3"/>
      <c r="K2210" s="3"/>
      <c r="L2210" s="3"/>
      <c r="M2210" s="3"/>
      <c r="N2210" s="3"/>
      <c r="O2210" s="3"/>
      <c r="P2210" s="3"/>
      <c r="Q2210" s="3"/>
      <c r="R2210" s="3"/>
      <c r="S2210" s="120"/>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
      <c r="B2211" s="3"/>
      <c r="C2211" s="3"/>
      <c r="D2211" s="3"/>
      <c r="E2211" s="3"/>
      <c r="F2211" s="3"/>
      <c r="G2211" s="3"/>
      <c r="H2211" s="3"/>
      <c r="I2211" s="3"/>
      <c r="J2211" s="3"/>
      <c r="K2211" s="3"/>
      <c r="L2211" s="3"/>
      <c r="M2211" s="3"/>
      <c r="N2211" s="3"/>
      <c r="O2211" s="3"/>
      <c r="P2211" s="3"/>
      <c r="Q2211" s="3"/>
      <c r="R2211" s="3"/>
      <c r="S2211" s="120"/>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
      <c r="B2212" s="3"/>
      <c r="C2212" s="3"/>
      <c r="D2212" s="3"/>
      <c r="E2212" s="3"/>
      <c r="F2212" s="3"/>
      <c r="G2212" s="3"/>
      <c r="H2212" s="3"/>
      <c r="I2212" s="3"/>
      <c r="J2212" s="3"/>
      <c r="K2212" s="3"/>
      <c r="L2212" s="3"/>
      <c r="M2212" s="3"/>
      <c r="N2212" s="3"/>
      <c r="O2212" s="3"/>
      <c r="P2212" s="3"/>
      <c r="Q2212" s="3"/>
      <c r="R2212" s="3"/>
      <c r="S2212" s="120"/>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
      <c r="B2213" s="3"/>
      <c r="C2213" s="3"/>
      <c r="D2213" s="3"/>
      <c r="E2213" s="3"/>
      <c r="F2213" s="3"/>
      <c r="G2213" s="3"/>
      <c r="H2213" s="3"/>
      <c r="I2213" s="3"/>
      <c r="J2213" s="3"/>
      <c r="K2213" s="3"/>
      <c r="L2213" s="3"/>
      <c r="M2213" s="3"/>
      <c r="N2213" s="3"/>
      <c r="O2213" s="3"/>
      <c r="P2213" s="3"/>
      <c r="Q2213" s="3"/>
      <c r="R2213" s="3"/>
      <c r="S2213" s="120"/>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
      <c r="B2214" s="3"/>
      <c r="C2214" s="3"/>
      <c r="D2214" s="3"/>
      <c r="E2214" s="3"/>
      <c r="F2214" s="3"/>
      <c r="G2214" s="3"/>
      <c r="H2214" s="3"/>
      <c r="I2214" s="3"/>
      <c r="J2214" s="3"/>
      <c r="K2214" s="3"/>
      <c r="L2214" s="3"/>
      <c r="M2214" s="3"/>
      <c r="N2214" s="3"/>
      <c r="O2214" s="3"/>
      <c r="P2214" s="3"/>
      <c r="Q2214" s="3"/>
      <c r="R2214" s="3"/>
      <c r="S2214" s="120"/>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
      <c r="B2215" s="3"/>
      <c r="C2215" s="3"/>
      <c r="D2215" s="3"/>
      <c r="E2215" s="3"/>
      <c r="F2215" s="3"/>
      <c r="G2215" s="3"/>
      <c r="H2215" s="3"/>
      <c r="I2215" s="3"/>
      <c r="J2215" s="3"/>
      <c r="K2215" s="3"/>
      <c r="L2215" s="3"/>
      <c r="M2215" s="3"/>
      <c r="N2215" s="3"/>
      <c r="O2215" s="3"/>
      <c r="P2215" s="3"/>
      <c r="Q2215" s="3"/>
      <c r="R2215" s="3"/>
      <c r="S2215" s="120"/>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
      <c r="B2216" s="3"/>
      <c r="C2216" s="3"/>
      <c r="D2216" s="3"/>
      <c r="E2216" s="3"/>
      <c r="F2216" s="3"/>
      <c r="G2216" s="3"/>
      <c r="H2216" s="3"/>
      <c r="I2216" s="3"/>
      <c r="J2216" s="3"/>
      <c r="K2216" s="3"/>
      <c r="L2216" s="3"/>
      <c r="M2216" s="3"/>
      <c r="N2216" s="3"/>
      <c r="O2216" s="3"/>
      <c r="P2216" s="3"/>
      <c r="Q2216" s="3"/>
      <c r="R2216" s="3"/>
      <c r="S2216" s="120"/>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
      <c r="B2217" s="3"/>
      <c r="C2217" s="3"/>
      <c r="D2217" s="3"/>
      <c r="E2217" s="3"/>
      <c r="F2217" s="3"/>
      <c r="G2217" s="3"/>
      <c r="H2217" s="3"/>
      <c r="I2217" s="3"/>
      <c r="J2217" s="3"/>
      <c r="K2217" s="3"/>
      <c r="L2217" s="3"/>
      <c r="M2217" s="3"/>
      <c r="N2217" s="3"/>
      <c r="O2217" s="3"/>
      <c r="P2217" s="3"/>
      <c r="Q2217" s="3"/>
      <c r="R2217" s="3"/>
      <c r="S2217" s="120"/>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
      <c r="B2218" s="3"/>
      <c r="C2218" s="3"/>
      <c r="D2218" s="3"/>
      <c r="E2218" s="3"/>
      <c r="F2218" s="3"/>
      <c r="G2218" s="3"/>
      <c r="H2218" s="3"/>
      <c r="I2218" s="3"/>
      <c r="J2218" s="3"/>
      <c r="K2218" s="3"/>
      <c r="L2218" s="3"/>
      <c r="M2218" s="3"/>
      <c r="N2218" s="3"/>
      <c r="O2218" s="3"/>
      <c r="P2218" s="3"/>
      <c r="Q2218" s="3"/>
      <c r="R2218" s="3"/>
      <c r="S2218" s="120"/>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
      <c r="B2219" s="3"/>
      <c r="C2219" s="3"/>
      <c r="D2219" s="3"/>
      <c r="E2219" s="3"/>
      <c r="F2219" s="3"/>
      <c r="G2219" s="3"/>
      <c r="H2219" s="3"/>
      <c r="I2219" s="3"/>
      <c r="J2219" s="3"/>
      <c r="K2219" s="3"/>
      <c r="L2219" s="3"/>
      <c r="M2219" s="3"/>
      <c r="N2219" s="3"/>
      <c r="O2219" s="3"/>
      <c r="P2219" s="3"/>
      <c r="Q2219" s="3"/>
      <c r="R2219" s="3"/>
      <c r="S2219" s="120"/>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
      <c r="B2220" s="3"/>
      <c r="C2220" s="3"/>
      <c r="D2220" s="3"/>
      <c r="E2220" s="3"/>
      <c r="F2220" s="3"/>
      <c r="G2220" s="3"/>
      <c r="H2220" s="3"/>
      <c r="I2220" s="3"/>
      <c r="J2220" s="3"/>
      <c r="K2220" s="3"/>
      <c r="L2220" s="3"/>
      <c r="M2220" s="3"/>
      <c r="N2220" s="3"/>
      <c r="O2220" s="3"/>
      <c r="P2220" s="3"/>
      <c r="Q2220" s="3"/>
      <c r="R2220" s="3"/>
      <c r="S2220" s="120"/>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
      <c r="B2221" s="3"/>
      <c r="C2221" s="3"/>
      <c r="D2221" s="3"/>
      <c r="E2221" s="3"/>
      <c r="F2221" s="3"/>
      <c r="G2221" s="3"/>
      <c r="H2221" s="3"/>
      <c r="I2221" s="3"/>
      <c r="J2221" s="3"/>
      <c r="K2221" s="3"/>
      <c r="L2221" s="3"/>
      <c r="M2221" s="3"/>
      <c r="N2221" s="3"/>
      <c r="O2221" s="3"/>
      <c r="P2221" s="3"/>
      <c r="Q2221" s="3"/>
      <c r="R2221" s="3"/>
      <c r="S2221" s="120"/>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
      <c r="B2222" s="3"/>
      <c r="C2222" s="3"/>
      <c r="D2222" s="3"/>
      <c r="E2222" s="3"/>
      <c r="F2222" s="3"/>
      <c r="G2222" s="3"/>
      <c r="H2222" s="3"/>
      <c r="I2222" s="3"/>
      <c r="J2222" s="3"/>
      <c r="K2222" s="3"/>
      <c r="L2222" s="3"/>
      <c r="M2222" s="3"/>
      <c r="N2222" s="3"/>
      <c r="O2222" s="3"/>
      <c r="P2222" s="3"/>
      <c r="Q2222" s="3"/>
      <c r="R2222" s="3"/>
      <c r="S2222" s="120"/>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
      <c r="B2223" s="3"/>
      <c r="C2223" s="3"/>
      <c r="D2223" s="3"/>
      <c r="E2223" s="3"/>
      <c r="F2223" s="3"/>
      <c r="G2223" s="3"/>
      <c r="H2223" s="3"/>
      <c r="I2223" s="3"/>
      <c r="J2223" s="3"/>
      <c r="K2223" s="3"/>
      <c r="L2223" s="3"/>
      <c r="M2223" s="3"/>
      <c r="N2223" s="3"/>
      <c r="O2223" s="3"/>
      <c r="P2223" s="3"/>
      <c r="Q2223" s="3"/>
      <c r="R2223" s="3"/>
      <c r="S2223" s="120"/>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
      <c r="B2224" s="3"/>
      <c r="C2224" s="3"/>
      <c r="D2224" s="3"/>
      <c r="E2224" s="3"/>
      <c r="F2224" s="3"/>
      <c r="G2224" s="3"/>
      <c r="H2224" s="3"/>
      <c r="I2224" s="3"/>
      <c r="J2224" s="3"/>
      <c r="K2224" s="3"/>
      <c r="L2224" s="3"/>
      <c r="M2224" s="3"/>
      <c r="N2224" s="3"/>
      <c r="O2224" s="3"/>
      <c r="P2224" s="3"/>
      <c r="Q2224" s="3"/>
      <c r="R2224" s="3"/>
      <c r="S2224" s="120"/>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
      <c r="B2225" s="3"/>
      <c r="C2225" s="3"/>
      <c r="D2225" s="3"/>
      <c r="E2225" s="3"/>
      <c r="F2225" s="3"/>
      <c r="G2225" s="3"/>
      <c r="H2225" s="3"/>
      <c r="I2225" s="3"/>
      <c r="J2225" s="3"/>
      <c r="K2225" s="3"/>
      <c r="L2225" s="3"/>
      <c r="M2225" s="3"/>
      <c r="N2225" s="3"/>
      <c r="O2225" s="3"/>
      <c r="P2225" s="3"/>
      <c r="Q2225" s="3"/>
      <c r="R2225" s="3"/>
      <c r="S2225" s="120"/>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
      <c r="B2226" s="3"/>
      <c r="C2226" s="3"/>
      <c r="D2226" s="3"/>
      <c r="E2226" s="3"/>
      <c r="F2226" s="3"/>
      <c r="G2226" s="3"/>
      <c r="H2226" s="3"/>
      <c r="I2226" s="3"/>
      <c r="J2226" s="3"/>
      <c r="K2226" s="3"/>
      <c r="L2226" s="3"/>
      <c r="M2226" s="3"/>
      <c r="N2226" s="3"/>
      <c r="O2226" s="3"/>
      <c r="P2226" s="3"/>
      <c r="Q2226" s="3"/>
      <c r="R2226" s="3"/>
      <c r="S2226" s="120"/>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
      <c r="B2227" s="3"/>
      <c r="C2227" s="3"/>
      <c r="D2227" s="3"/>
      <c r="E2227" s="3"/>
      <c r="F2227" s="3"/>
      <c r="G2227" s="3"/>
      <c r="H2227" s="3"/>
      <c r="I2227" s="3"/>
      <c r="J2227" s="3"/>
      <c r="K2227" s="3"/>
      <c r="L2227" s="3"/>
      <c r="M2227" s="3"/>
      <c r="N2227" s="3"/>
      <c r="O2227" s="3"/>
      <c r="P2227" s="3"/>
      <c r="Q2227" s="3"/>
      <c r="R2227" s="3"/>
      <c r="S2227" s="120"/>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
      <c r="B2228" s="3"/>
      <c r="C2228" s="3"/>
      <c r="D2228" s="3"/>
      <c r="E2228" s="3"/>
      <c r="F2228" s="3"/>
      <c r="G2228" s="3"/>
      <c r="H2228" s="3"/>
      <c r="I2228" s="3"/>
      <c r="J2228" s="3"/>
      <c r="K2228" s="3"/>
      <c r="L2228" s="3"/>
      <c r="M2228" s="3"/>
      <c r="N2228" s="3"/>
      <c r="O2228" s="3"/>
      <c r="P2228" s="3"/>
      <c r="Q2228" s="3"/>
      <c r="R2228" s="3"/>
      <c r="S2228" s="120"/>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
      <c r="B2229" s="3"/>
      <c r="C2229" s="3"/>
      <c r="D2229" s="3"/>
      <c r="E2229" s="3"/>
      <c r="F2229" s="3"/>
      <c r="G2229" s="3"/>
      <c r="H2229" s="3"/>
      <c r="I2229" s="3"/>
      <c r="J2229" s="3"/>
      <c r="K2229" s="3"/>
      <c r="L2229" s="3"/>
      <c r="M2229" s="3"/>
      <c r="N2229" s="3"/>
      <c r="O2229" s="3"/>
      <c r="P2229" s="3"/>
      <c r="Q2229" s="3"/>
      <c r="R2229" s="3"/>
      <c r="S2229" s="120"/>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
      <c r="B2230" s="3"/>
      <c r="C2230" s="3"/>
      <c r="D2230" s="3"/>
      <c r="E2230" s="3"/>
      <c r="F2230" s="3"/>
      <c r="G2230" s="3"/>
      <c r="H2230" s="3"/>
      <c r="I2230" s="3"/>
      <c r="J2230" s="3"/>
      <c r="K2230" s="3"/>
      <c r="L2230" s="3"/>
      <c r="M2230" s="3"/>
      <c r="N2230" s="3"/>
      <c r="O2230" s="3"/>
      <c r="P2230" s="3"/>
      <c r="Q2230" s="3"/>
      <c r="R2230" s="3"/>
      <c r="S2230" s="120"/>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
      <c r="B2231" s="3"/>
      <c r="C2231" s="3"/>
      <c r="D2231" s="3"/>
      <c r="E2231" s="3"/>
      <c r="F2231" s="3"/>
      <c r="G2231" s="3"/>
      <c r="H2231" s="3"/>
      <c r="I2231" s="3"/>
      <c r="J2231" s="3"/>
      <c r="K2231" s="3"/>
      <c r="L2231" s="3"/>
      <c r="M2231" s="3"/>
      <c r="N2231" s="3"/>
      <c r="O2231" s="3"/>
      <c r="P2231" s="3"/>
      <c r="Q2231" s="3"/>
      <c r="R2231" s="3"/>
      <c r="S2231" s="120"/>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
      <c r="B2232" s="3"/>
      <c r="C2232" s="3"/>
      <c r="D2232" s="3"/>
      <c r="E2232" s="3"/>
      <c r="F2232" s="3"/>
      <c r="G2232" s="3"/>
      <c r="H2232" s="3"/>
      <c r="I2232" s="3"/>
      <c r="J2232" s="3"/>
      <c r="K2232" s="3"/>
      <c r="L2232" s="3"/>
      <c r="M2232" s="3"/>
      <c r="N2232" s="3"/>
      <c r="O2232" s="3"/>
      <c r="P2232" s="3"/>
      <c r="Q2232" s="3"/>
      <c r="R2232" s="3"/>
      <c r="S2232" s="120"/>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
      <c r="B2233" s="3"/>
      <c r="C2233" s="3"/>
      <c r="D2233" s="3"/>
      <c r="E2233" s="3"/>
      <c r="F2233" s="3"/>
      <c r="G2233" s="3"/>
      <c r="H2233" s="3"/>
      <c r="I2233" s="3"/>
      <c r="J2233" s="3"/>
      <c r="K2233" s="3"/>
      <c r="L2233" s="3"/>
      <c r="M2233" s="3"/>
      <c r="N2233" s="3"/>
      <c r="O2233" s="3"/>
      <c r="P2233" s="3"/>
      <c r="Q2233" s="3"/>
      <c r="R2233" s="3"/>
      <c r="S2233" s="120"/>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
      <c r="B2234" s="3"/>
      <c r="C2234" s="3"/>
      <c r="D2234" s="3"/>
      <c r="E2234" s="3"/>
      <c r="F2234" s="3"/>
      <c r="G2234" s="3"/>
      <c r="H2234" s="3"/>
      <c r="I2234" s="3"/>
      <c r="J2234" s="3"/>
      <c r="K2234" s="3"/>
      <c r="L2234" s="3"/>
      <c r="M2234" s="3"/>
      <c r="N2234" s="3"/>
      <c r="O2234" s="3"/>
      <c r="P2234" s="3"/>
      <c r="Q2234" s="3"/>
      <c r="R2234" s="3"/>
      <c r="S2234" s="120"/>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
      <c r="B2235" s="3"/>
      <c r="C2235" s="3"/>
      <c r="D2235" s="3"/>
      <c r="E2235" s="3"/>
      <c r="F2235" s="3"/>
      <c r="G2235" s="3"/>
      <c r="H2235" s="3"/>
      <c r="I2235" s="3"/>
      <c r="J2235" s="3"/>
      <c r="K2235" s="3"/>
      <c r="L2235" s="3"/>
      <c r="M2235" s="3"/>
      <c r="N2235" s="3"/>
      <c r="O2235" s="3"/>
      <c r="P2235" s="3"/>
      <c r="Q2235" s="3"/>
      <c r="R2235" s="3"/>
      <c r="S2235" s="120"/>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
      <c r="B2236" s="3"/>
      <c r="C2236" s="3"/>
      <c r="D2236" s="3"/>
      <c r="E2236" s="3"/>
      <c r="F2236" s="3"/>
      <c r="G2236" s="3"/>
      <c r="H2236" s="3"/>
      <c r="I2236" s="3"/>
      <c r="J2236" s="3"/>
      <c r="K2236" s="3"/>
      <c r="L2236" s="3"/>
      <c r="M2236" s="3"/>
      <c r="N2236" s="3"/>
      <c r="O2236" s="3"/>
      <c r="P2236" s="3"/>
      <c r="Q2236" s="3"/>
      <c r="R2236" s="3"/>
      <c r="S2236" s="120"/>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
      <c r="B2237" s="3"/>
      <c r="C2237" s="3"/>
      <c r="D2237" s="3"/>
      <c r="E2237" s="3"/>
      <c r="F2237" s="3"/>
      <c r="G2237" s="3"/>
      <c r="H2237" s="3"/>
      <c r="I2237" s="3"/>
      <c r="J2237" s="3"/>
      <c r="K2237" s="3"/>
      <c r="L2237" s="3"/>
      <c r="M2237" s="3"/>
      <c r="N2237" s="3"/>
      <c r="O2237" s="3"/>
      <c r="P2237" s="3"/>
      <c r="Q2237" s="3"/>
      <c r="R2237" s="3"/>
      <c r="S2237" s="120"/>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
      <c r="B2238" s="3"/>
      <c r="C2238" s="3"/>
      <c r="D2238" s="3"/>
      <c r="E2238" s="3"/>
      <c r="F2238" s="3"/>
      <c r="G2238" s="3"/>
      <c r="H2238" s="3"/>
      <c r="I2238" s="3"/>
      <c r="J2238" s="3"/>
      <c r="K2238" s="3"/>
      <c r="L2238" s="3"/>
      <c r="M2238" s="3"/>
      <c r="N2238" s="3"/>
      <c r="O2238" s="3"/>
      <c r="P2238" s="3"/>
      <c r="Q2238" s="3"/>
      <c r="R2238" s="3"/>
      <c r="S2238" s="120"/>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
      <c r="B2239" s="3"/>
      <c r="C2239" s="3"/>
      <c r="D2239" s="3"/>
      <c r="E2239" s="3"/>
      <c r="F2239" s="3"/>
      <c r="G2239" s="3"/>
      <c r="H2239" s="3"/>
      <c r="I2239" s="3"/>
      <c r="J2239" s="3"/>
      <c r="K2239" s="3"/>
      <c r="L2239" s="3"/>
      <c r="M2239" s="3"/>
      <c r="N2239" s="3"/>
      <c r="O2239" s="3"/>
      <c r="P2239" s="3"/>
      <c r="Q2239" s="3"/>
      <c r="R2239" s="3"/>
      <c r="S2239" s="120"/>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
      <c r="B2240" s="3"/>
      <c r="C2240" s="3"/>
      <c r="D2240" s="3"/>
      <c r="E2240" s="3"/>
      <c r="F2240" s="3"/>
      <c r="G2240" s="3"/>
      <c r="H2240" s="3"/>
      <c r="I2240" s="3"/>
      <c r="J2240" s="3"/>
      <c r="K2240" s="3"/>
      <c r="L2240" s="3"/>
      <c r="M2240" s="3"/>
      <c r="N2240" s="3"/>
      <c r="O2240" s="3"/>
      <c r="P2240" s="3"/>
      <c r="Q2240" s="3"/>
      <c r="R2240" s="3"/>
      <c r="S2240" s="120"/>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
      <c r="B2241" s="3"/>
      <c r="C2241" s="3"/>
      <c r="D2241" s="3"/>
      <c r="E2241" s="3"/>
      <c r="F2241" s="3"/>
      <c r="G2241" s="3"/>
      <c r="H2241" s="3"/>
      <c r="I2241" s="3"/>
      <c r="J2241" s="3"/>
      <c r="K2241" s="3"/>
      <c r="L2241" s="3"/>
      <c r="M2241" s="3"/>
      <c r="N2241" s="3"/>
      <c r="O2241" s="3"/>
      <c r="P2241" s="3"/>
      <c r="Q2241" s="3"/>
      <c r="R2241" s="3"/>
      <c r="S2241" s="120"/>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
      <c r="B2242" s="3"/>
      <c r="C2242" s="3"/>
      <c r="D2242" s="3"/>
      <c r="E2242" s="3"/>
      <c r="F2242" s="3"/>
      <c r="G2242" s="3"/>
      <c r="H2242" s="3"/>
      <c r="I2242" s="3"/>
      <c r="J2242" s="3"/>
      <c r="K2242" s="3"/>
      <c r="L2242" s="3"/>
      <c r="M2242" s="3"/>
      <c r="N2242" s="3"/>
      <c r="O2242" s="3"/>
      <c r="P2242" s="3"/>
      <c r="Q2242" s="3"/>
      <c r="R2242" s="3"/>
      <c r="S2242" s="120"/>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
      <c r="B2243" s="3"/>
      <c r="C2243" s="3"/>
      <c r="D2243" s="3"/>
      <c r="E2243" s="3"/>
      <c r="F2243" s="3"/>
      <c r="G2243" s="3"/>
      <c r="H2243" s="3"/>
      <c r="I2243" s="3"/>
      <c r="J2243" s="3"/>
      <c r="K2243" s="3"/>
      <c r="L2243" s="3"/>
      <c r="M2243" s="3"/>
      <c r="N2243" s="3"/>
      <c r="O2243" s="3"/>
      <c r="P2243" s="3"/>
      <c r="Q2243" s="3"/>
      <c r="R2243" s="3"/>
      <c r="S2243" s="120"/>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
      <c r="B2244" s="3"/>
      <c r="C2244" s="3"/>
      <c r="D2244" s="3"/>
      <c r="E2244" s="3"/>
      <c r="F2244" s="3"/>
      <c r="G2244" s="3"/>
      <c r="H2244" s="3"/>
      <c r="I2244" s="3"/>
      <c r="J2244" s="3"/>
      <c r="K2244" s="3"/>
      <c r="L2244" s="3"/>
      <c r="M2244" s="3"/>
      <c r="N2244" s="3"/>
      <c r="O2244" s="3"/>
      <c r="P2244" s="3"/>
      <c r="Q2244" s="3"/>
      <c r="R2244" s="3"/>
      <c r="S2244" s="120"/>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
      <c r="B2245" s="3"/>
      <c r="C2245" s="3"/>
      <c r="D2245" s="3"/>
      <c r="E2245" s="3"/>
      <c r="F2245" s="3"/>
      <c r="G2245" s="3"/>
      <c r="H2245" s="3"/>
      <c r="I2245" s="3"/>
      <c r="J2245" s="3"/>
      <c r="K2245" s="3"/>
      <c r="L2245" s="3"/>
      <c r="M2245" s="3"/>
      <c r="N2245" s="3"/>
      <c r="O2245" s="3"/>
      <c r="P2245" s="3"/>
      <c r="Q2245" s="3"/>
      <c r="R2245" s="3"/>
      <c r="S2245" s="120"/>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
      <c r="B2246" s="3"/>
      <c r="C2246" s="3"/>
      <c r="D2246" s="3"/>
      <c r="E2246" s="3"/>
      <c r="F2246" s="3"/>
      <c r="G2246" s="3"/>
      <c r="H2246" s="3"/>
      <c r="I2246" s="3"/>
      <c r="J2246" s="3"/>
      <c r="K2246" s="3"/>
      <c r="L2246" s="3"/>
      <c r="M2246" s="3"/>
      <c r="N2246" s="3"/>
      <c r="O2246" s="3"/>
      <c r="P2246" s="3"/>
      <c r="Q2246" s="3"/>
      <c r="R2246" s="3"/>
      <c r="S2246" s="120"/>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
      <c r="B2247" s="3"/>
      <c r="C2247" s="3"/>
      <c r="D2247" s="3"/>
      <c r="E2247" s="3"/>
      <c r="F2247" s="3"/>
      <c r="G2247" s="3"/>
      <c r="H2247" s="3"/>
      <c r="I2247" s="3"/>
      <c r="J2247" s="3"/>
      <c r="K2247" s="3"/>
      <c r="L2247" s="3"/>
      <c r="M2247" s="3"/>
      <c r="N2247" s="3"/>
      <c r="O2247" s="3"/>
      <c r="P2247" s="3"/>
      <c r="Q2247" s="3"/>
      <c r="R2247" s="3"/>
      <c r="S2247" s="120"/>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
      <c r="B2248" s="3"/>
      <c r="C2248" s="3"/>
      <c r="D2248" s="3"/>
      <c r="E2248" s="3"/>
      <c r="F2248" s="3"/>
      <c r="G2248" s="3"/>
      <c r="H2248" s="3"/>
      <c r="I2248" s="3"/>
      <c r="J2248" s="3"/>
      <c r="K2248" s="3"/>
      <c r="L2248" s="3"/>
      <c r="M2248" s="3"/>
      <c r="N2248" s="3"/>
      <c r="O2248" s="3"/>
      <c r="P2248" s="3"/>
      <c r="Q2248" s="3"/>
      <c r="R2248" s="3"/>
      <c r="S2248" s="120"/>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
      <c r="B2249" s="3"/>
      <c r="C2249" s="3"/>
      <c r="D2249" s="3"/>
      <c r="E2249" s="3"/>
      <c r="F2249" s="3"/>
      <c r="G2249" s="3"/>
      <c r="H2249" s="3"/>
      <c r="I2249" s="3"/>
      <c r="J2249" s="3"/>
      <c r="K2249" s="3"/>
      <c r="L2249" s="3"/>
      <c r="M2249" s="3"/>
      <c r="N2249" s="3"/>
      <c r="O2249" s="3"/>
      <c r="P2249" s="3"/>
      <c r="Q2249" s="3"/>
      <c r="R2249" s="3"/>
      <c r="S2249" s="120"/>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
      <c r="B2250" s="3"/>
      <c r="C2250" s="3"/>
      <c r="D2250" s="3"/>
      <c r="E2250" s="3"/>
      <c r="F2250" s="3"/>
      <c r="G2250" s="3"/>
      <c r="H2250" s="3"/>
      <c r="I2250" s="3"/>
      <c r="J2250" s="3"/>
      <c r="K2250" s="3"/>
      <c r="L2250" s="3"/>
      <c r="M2250" s="3"/>
      <c r="N2250" s="3"/>
      <c r="O2250" s="3"/>
      <c r="P2250" s="3"/>
      <c r="Q2250" s="3"/>
      <c r="R2250" s="3"/>
      <c r="S2250" s="120"/>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
      <c r="B2251" s="3"/>
      <c r="C2251" s="3"/>
      <c r="D2251" s="3"/>
      <c r="E2251" s="3"/>
      <c r="F2251" s="3"/>
      <c r="G2251" s="3"/>
      <c r="H2251" s="3"/>
      <c r="I2251" s="3"/>
      <c r="J2251" s="3"/>
      <c r="K2251" s="3"/>
      <c r="L2251" s="3"/>
      <c r="M2251" s="3"/>
      <c r="N2251" s="3"/>
      <c r="O2251" s="3"/>
      <c r="P2251" s="3"/>
      <c r="Q2251" s="3"/>
      <c r="R2251" s="3"/>
      <c r="S2251" s="120"/>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
      <c r="B2252" s="3"/>
      <c r="C2252" s="3"/>
      <c r="D2252" s="3"/>
      <c r="E2252" s="3"/>
      <c r="F2252" s="3"/>
      <c r="G2252" s="3"/>
      <c r="H2252" s="3"/>
      <c r="I2252" s="3"/>
      <c r="J2252" s="3"/>
      <c r="K2252" s="3"/>
      <c r="L2252" s="3"/>
      <c r="M2252" s="3"/>
      <c r="N2252" s="3"/>
      <c r="O2252" s="3"/>
      <c r="P2252" s="3"/>
      <c r="Q2252" s="3"/>
      <c r="R2252" s="3"/>
      <c r="S2252" s="120"/>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
      <c r="B2253" s="3"/>
      <c r="C2253" s="3"/>
      <c r="D2253" s="3"/>
      <c r="E2253" s="3"/>
      <c r="F2253" s="3"/>
      <c r="G2253" s="3"/>
      <c r="H2253" s="3"/>
      <c r="I2253" s="3"/>
      <c r="J2253" s="3"/>
      <c r="K2253" s="3"/>
      <c r="L2253" s="3"/>
      <c r="M2253" s="3"/>
      <c r="N2253" s="3"/>
      <c r="O2253" s="3"/>
      <c r="P2253" s="3"/>
      <c r="Q2253" s="3"/>
      <c r="R2253" s="3"/>
      <c r="S2253" s="120"/>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
      <c r="B2254" s="3"/>
      <c r="C2254" s="3"/>
      <c r="D2254" s="3"/>
      <c r="E2254" s="3"/>
      <c r="F2254" s="3"/>
      <c r="G2254" s="3"/>
      <c r="H2254" s="3"/>
      <c r="I2254" s="3"/>
      <c r="J2254" s="3"/>
      <c r="K2254" s="3"/>
      <c r="L2254" s="3"/>
      <c r="M2254" s="3"/>
      <c r="N2254" s="3"/>
      <c r="O2254" s="3"/>
      <c r="P2254" s="3"/>
      <c r="Q2254" s="3"/>
      <c r="R2254" s="3"/>
      <c r="S2254" s="120"/>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
      <c r="B2255" s="3"/>
      <c r="C2255" s="3"/>
      <c r="D2255" s="3"/>
      <c r="E2255" s="3"/>
      <c r="F2255" s="3"/>
      <c r="G2255" s="3"/>
      <c r="H2255" s="3"/>
      <c r="I2255" s="3"/>
      <c r="J2255" s="3"/>
      <c r="K2255" s="3"/>
      <c r="L2255" s="3"/>
      <c r="M2255" s="3"/>
      <c r="N2255" s="3"/>
      <c r="O2255" s="3"/>
      <c r="P2255" s="3"/>
      <c r="Q2255" s="3"/>
      <c r="R2255" s="3"/>
      <c r="S2255" s="120"/>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
      <c r="B2256" s="3"/>
      <c r="C2256" s="3"/>
      <c r="D2256" s="3"/>
      <c r="E2256" s="3"/>
      <c r="F2256" s="3"/>
      <c r="G2256" s="3"/>
      <c r="H2256" s="3"/>
      <c r="I2256" s="3"/>
      <c r="J2256" s="3"/>
      <c r="K2256" s="3"/>
      <c r="L2256" s="3"/>
      <c r="M2256" s="3"/>
      <c r="N2256" s="3"/>
      <c r="O2256" s="3"/>
      <c r="P2256" s="3"/>
      <c r="Q2256" s="3"/>
      <c r="R2256" s="3"/>
      <c r="S2256" s="120"/>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
      <c r="B2257" s="3"/>
      <c r="C2257" s="3"/>
      <c r="D2257" s="3"/>
      <c r="E2257" s="3"/>
      <c r="F2257" s="3"/>
      <c r="G2257" s="3"/>
      <c r="H2257" s="3"/>
      <c r="I2257" s="3"/>
      <c r="J2257" s="3"/>
      <c r="K2257" s="3"/>
      <c r="L2257" s="3"/>
      <c r="M2257" s="3"/>
      <c r="N2257" s="3"/>
      <c r="O2257" s="3"/>
      <c r="P2257" s="3"/>
      <c r="Q2257" s="3"/>
      <c r="R2257" s="3"/>
      <c r="S2257" s="120"/>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
      <c r="B2258" s="3"/>
      <c r="C2258" s="3"/>
      <c r="D2258" s="3"/>
      <c r="E2258" s="3"/>
      <c r="F2258" s="3"/>
      <c r="G2258" s="3"/>
      <c r="H2258" s="3"/>
      <c r="I2258" s="3"/>
      <c r="J2258" s="3"/>
      <c r="K2258" s="3"/>
      <c r="L2258" s="3"/>
      <c r="M2258" s="3"/>
      <c r="N2258" s="3"/>
      <c r="O2258" s="3"/>
      <c r="P2258" s="3"/>
      <c r="Q2258" s="3"/>
      <c r="R2258" s="3"/>
      <c r="S2258" s="120"/>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
      <c r="B2259" s="3"/>
      <c r="C2259" s="3"/>
      <c r="D2259" s="3"/>
      <c r="E2259" s="3"/>
      <c r="F2259" s="3"/>
      <c r="G2259" s="3"/>
      <c r="H2259" s="3"/>
      <c r="I2259" s="3"/>
      <c r="J2259" s="3"/>
      <c r="K2259" s="3"/>
      <c r="L2259" s="3"/>
      <c r="M2259" s="3"/>
      <c r="N2259" s="3"/>
      <c r="O2259" s="3"/>
      <c r="P2259" s="3"/>
      <c r="Q2259" s="3"/>
      <c r="R2259" s="3"/>
      <c r="S2259" s="120"/>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
      <c r="B2260" s="3"/>
      <c r="C2260" s="3"/>
      <c r="D2260" s="3"/>
      <c r="E2260" s="3"/>
      <c r="F2260" s="3"/>
      <c r="G2260" s="3"/>
      <c r="H2260" s="3"/>
      <c r="I2260" s="3"/>
      <c r="J2260" s="3"/>
      <c r="K2260" s="3"/>
      <c r="L2260" s="3"/>
      <c r="M2260" s="3"/>
      <c r="N2260" s="3"/>
      <c r="O2260" s="3"/>
      <c r="P2260" s="3"/>
      <c r="Q2260" s="3"/>
      <c r="R2260" s="3"/>
      <c r="S2260" s="120"/>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
      <c r="B2261" s="3"/>
      <c r="C2261" s="3"/>
      <c r="D2261" s="3"/>
      <c r="E2261" s="3"/>
      <c r="F2261" s="3"/>
      <c r="G2261" s="3"/>
      <c r="H2261" s="3"/>
      <c r="I2261" s="3"/>
      <c r="J2261" s="3"/>
      <c r="K2261" s="3"/>
      <c r="L2261" s="3"/>
      <c r="M2261" s="3"/>
      <c r="N2261" s="3"/>
      <c r="O2261" s="3"/>
      <c r="P2261" s="3"/>
      <c r="Q2261" s="3"/>
      <c r="R2261" s="3"/>
      <c r="S2261" s="120"/>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
      <c r="B2262" s="3"/>
      <c r="C2262" s="3"/>
      <c r="D2262" s="3"/>
      <c r="E2262" s="3"/>
      <c r="F2262" s="3"/>
      <c r="G2262" s="3"/>
      <c r="H2262" s="3"/>
      <c r="I2262" s="3"/>
      <c r="J2262" s="3"/>
      <c r="K2262" s="3"/>
      <c r="L2262" s="3"/>
      <c r="M2262" s="3"/>
      <c r="N2262" s="3"/>
      <c r="O2262" s="3"/>
      <c r="P2262" s="3"/>
      <c r="Q2262" s="3"/>
      <c r="R2262" s="3"/>
      <c r="S2262" s="120"/>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
      <c r="B2263" s="3"/>
      <c r="C2263" s="3"/>
      <c r="D2263" s="3"/>
      <c r="E2263" s="3"/>
      <c r="F2263" s="3"/>
      <c r="G2263" s="3"/>
      <c r="H2263" s="3"/>
      <c r="I2263" s="3"/>
      <c r="J2263" s="3"/>
      <c r="K2263" s="3"/>
      <c r="L2263" s="3"/>
      <c r="M2263" s="3"/>
      <c r="N2263" s="3"/>
      <c r="O2263" s="3"/>
      <c r="P2263" s="3"/>
      <c r="Q2263" s="3"/>
      <c r="R2263" s="3"/>
      <c r="S2263" s="120"/>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
      <c r="B2264" s="3"/>
      <c r="C2264" s="3"/>
      <c r="D2264" s="3"/>
      <c r="E2264" s="3"/>
      <c r="F2264" s="3"/>
      <c r="G2264" s="3"/>
      <c r="H2264" s="3"/>
      <c r="I2264" s="3"/>
      <c r="J2264" s="3"/>
      <c r="K2264" s="3"/>
      <c r="L2264" s="3"/>
      <c r="M2264" s="3"/>
      <c r="N2264" s="3"/>
      <c r="O2264" s="3"/>
      <c r="P2264" s="3"/>
      <c r="Q2264" s="3"/>
      <c r="R2264" s="3"/>
      <c r="S2264" s="120"/>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
      <c r="B2265" s="3"/>
      <c r="C2265" s="3"/>
      <c r="D2265" s="3"/>
      <c r="E2265" s="3"/>
      <c r="F2265" s="3"/>
      <c r="G2265" s="3"/>
      <c r="H2265" s="3"/>
      <c r="I2265" s="3"/>
      <c r="J2265" s="3"/>
      <c r="K2265" s="3"/>
      <c r="L2265" s="3"/>
      <c r="M2265" s="3"/>
      <c r="N2265" s="3"/>
      <c r="O2265" s="3"/>
      <c r="P2265" s="3"/>
      <c r="Q2265" s="3"/>
      <c r="R2265" s="3"/>
      <c r="S2265" s="120"/>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
      <c r="B2266" s="3"/>
      <c r="C2266" s="3"/>
      <c r="D2266" s="3"/>
      <c r="E2266" s="3"/>
      <c r="F2266" s="3"/>
      <c r="G2266" s="3"/>
      <c r="H2266" s="3"/>
      <c r="I2266" s="3"/>
      <c r="J2266" s="3"/>
      <c r="K2266" s="3"/>
      <c r="L2266" s="3"/>
      <c r="M2266" s="3"/>
      <c r="N2266" s="3"/>
      <c r="O2266" s="3"/>
      <c r="P2266" s="3"/>
      <c r="Q2266" s="3"/>
      <c r="R2266" s="3"/>
      <c r="S2266" s="120"/>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
      <c r="B2267" s="3"/>
      <c r="C2267" s="3"/>
      <c r="D2267" s="3"/>
      <c r="E2267" s="3"/>
      <c r="F2267" s="3"/>
      <c r="G2267" s="3"/>
      <c r="H2267" s="3"/>
      <c r="I2267" s="3"/>
      <c r="J2267" s="3"/>
      <c r="K2267" s="3"/>
      <c r="L2267" s="3"/>
      <c r="M2267" s="3"/>
      <c r="N2267" s="3"/>
      <c r="O2267" s="3"/>
      <c r="P2267" s="3"/>
      <c r="Q2267" s="3"/>
      <c r="R2267" s="3"/>
      <c r="S2267" s="120"/>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
      <c r="B2268" s="3"/>
      <c r="C2268" s="3"/>
      <c r="D2268" s="3"/>
      <c r="E2268" s="3"/>
      <c r="F2268" s="3"/>
      <c r="G2268" s="3"/>
      <c r="H2268" s="3"/>
      <c r="I2268" s="3"/>
      <c r="J2268" s="3"/>
      <c r="K2268" s="3"/>
      <c r="L2268" s="3"/>
      <c r="M2268" s="3"/>
      <c r="N2268" s="3"/>
      <c r="O2268" s="3"/>
      <c r="P2268" s="3"/>
      <c r="Q2268" s="3"/>
      <c r="R2268" s="3"/>
      <c r="S2268" s="120"/>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
      <c r="B2269" s="3"/>
      <c r="C2269" s="3"/>
      <c r="D2269" s="3"/>
      <c r="E2269" s="3"/>
      <c r="F2269" s="3"/>
      <c r="G2269" s="3"/>
      <c r="H2269" s="3"/>
      <c r="I2269" s="3"/>
      <c r="J2269" s="3"/>
      <c r="K2269" s="3"/>
      <c r="L2269" s="3"/>
      <c r="M2269" s="3"/>
      <c r="N2269" s="3"/>
      <c r="O2269" s="3"/>
      <c r="P2269" s="3"/>
      <c r="Q2269" s="3"/>
      <c r="R2269" s="3"/>
      <c r="S2269" s="120"/>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
      <c r="B2270" s="3"/>
      <c r="C2270" s="3"/>
      <c r="D2270" s="3"/>
      <c r="E2270" s="3"/>
      <c r="F2270" s="3"/>
      <c r="G2270" s="3"/>
      <c r="H2270" s="3"/>
      <c r="I2270" s="3"/>
      <c r="J2270" s="3"/>
      <c r="K2270" s="3"/>
      <c r="L2270" s="3"/>
      <c r="M2270" s="3"/>
      <c r="N2270" s="3"/>
      <c r="O2270" s="3"/>
      <c r="P2270" s="3"/>
      <c r="Q2270" s="3"/>
      <c r="R2270" s="3"/>
      <c r="S2270" s="120"/>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
      <c r="B2271" s="3"/>
      <c r="C2271" s="3"/>
      <c r="D2271" s="3"/>
      <c r="E2271" s="3"/>
      <c r="F2271" s="3"/>
      <c r="G2271" s="3"/>
      <c r="H2271" s="3"/>
      <c r="I2271" s="3"/>
      <c r="J2271" s="3"/>
      <c r="K2271" s="3"/>
      <c r="L2271" s="3"/>
      <c r="M2271" s="3"/>
      <c r="N2271" s="3"/>
      <c r="O2271" s="3"/>
      <c r="P2271" s="3"/>
      <c r="Q2271" s="3"/>
      <c r="R2271" s="3"/>
      <c r="S2271" s="120"/>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
      <c r="B2272" s="3"/>
      <c r="C2272" s="3"/>
      <c r="D2272" s="3"/>
      <c r="E2272" s="3"/>
      <c r="F2272" s="3"/>
      <c r="G2272" s="3"/>
      <c r="H2272" s="3"/>
      <c r="I2272" s="3"/>
      <c r="J2272" s="3"/>
      <c r="K2272" s="3"/>
      <c r="L2272" s="3"/>
      <c r="M2272" s="3"/>
      <c r="N2272" s="3"/>
      <c r="O2272" s="3"/>
      <c r="P2272" s="3"/>
      <c r="Q2272" s="3"/>
      <c r="R2272" s="3"/>
      <c r="S2272" s="120"/>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
      <c r="B2273" s="3"/>
      <c r="C2273" s="3"/>
      <c r="D2273" s="3"/>
      <c r="E2273" s="3"/>
      <c r="F2273" s="3"/>
      <c r="G2273" s="3"/>
      <c r="H2273" s="3"/>
      <c r="I2273" s="3"/>
      <c r="J2273" s="3"/>
      <c r="K2273" s="3"/>
      <c r="L2273" s="3"/>
      <c r="M2273" s="3"/>
      <c r="N2273" s="3"/>
      <c r="O2273" s="3"/>
      <c r="P2273" s="3"/>
      <c r="Q2273" s="3"/>
      <c r="R2273" s="3"/>
      <c r="S2273" s="120"/>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
      <c r="B2274" s="3"/>
      <c r="C2274" s="3"/>
      <c r="D2274" s="3"/>
      <c r="E2274" s="3"/>
      <c r="F2274" s="3"/>
      <c r="G2274" s="3"/>
      <c r="H2274" s="3"/>
      <c r="I2274" s="3"/>
      <c r="J2274" s="3"/>
      <c r="K2274" s="3"/>
      <c r="L2274" s="3"/>
      <c r="M2274" s="3"/>
      <c r="N2274" s="3"/>
      <c r="O2274" s="3"/>
      <c r="P2274" s="3"/>
      <c r="Q2274" s="3"/>
      <c r="R2274" s="3"/>
      <c r="S2274" s="120"/>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
      <c r="B2275" s="3"/>
      <c r="C2275" s="3"/>
      <c r="D2275" s="3"/>
      <c r="E2275" s="3"/>
      <c r="F2275" s="3"/>
      <c r="G2275" s="3"/>
      <c r="H2275" s="3"/>
      <c r="I2275" s="3"/>
      <c r="J2275" s="3"/>
      <c r="K2275" s="3"/>
      <c r="L2275" s="3"/>
      <c r="M2275" s="3"/>
      <c r="N2275" s="3"/>
      <c r="O2275" s="3"/>
      <c r="P2275" s="3"/>
      <c r="Q2275" s="3"/>
      <c r="R2275" s="3"/>
      <c r="S2275" s="120"/>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
      <c r="B2276" s="3"/>
      <c r="C2276" s="3"/>
      <c r="D2276" s="3"/>
      <c r="E2276" s="3"/>
      <c r="F2276" s="3"/>
      <c r="G2276" s="3"/>
      <c r="H2276" s="3"/>
      <c r="I2276" s="3"/>
      <c r="J2276" s="3"/>
      <c r="K2276" s="3"/>
      <c r="L2276" s="3"/>
      <c r="M2276" s="3"/>
      <c r="N2276" s="3"/>
      <c r="O2276" s="3"/>
      <c r="P2276" s="3"/>
      <c r="Q2276" s="3"/>
      <c r="R2276" s="3"/>
      <c r="S2276" s="120"/>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
      <c r="B2277" s="3"/>
      <c r="C2277" s="3"/>
      <c r="D2277" s="3"/>
      <c r="E2277" s="3"/>
      <c r="F2277" s="3"/>
      <c r="G2277" s="3"/>
      <c r="H2277" s="3"/>
      <c r="I2277" s="3"/>
      <c r="J2277" s="3"/>
      <c r="K2277" s="3"/>
      <c r="L2277" s="3"/>
      <c r="M2277" s="3"/>
      <c r="N2277" s="3"/>
      <c r="O2277" s="3"/>
      <c r="P2277" s="3"/>
      <c r="Q2277" s="3"/>
      <c r="R2277" s="3"/>
      <c r="S2277" s="120"/>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
      <c r="B2278" s="3"/>
      <c r="C2278" s="3"/>
      <c r="D2278" s="3"/>
      <c r="E2278" s="3"/>
      <c r="F2278" s="3"/>
      <c r="G2278" s="3"/>
      <c r="H2278" s="3"/>
      <c r="I2278" s="3"/>
      <c r="J2278" s="3"/>
      <c r="K2278" s="3"/>
      <c r="L2278" s="3"/>
      <c r="M2278" s="3"/>
      <c r="N2278" s="3"/>
      <c r="O2278" s="3"/>
      <c r="P2278" s="3"/>
      <c r="Q2278" s="3"/>
      <c r="R2278" s="3"/>
      <c r="S2278" s="120"/>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
      <c r="B2279" s="3"/>
      <c r="C2279" s="3"/>
      <c r="D2279" s="3"/>
      <c r="E2279" s="3"/>
      <c r="F2279" s="3"/>
      <c r="G2279" s="3"/>
      <c r="H2279" s="3"/>
      <c r="I2279" s="3"/>
      <c r="J2279" s="3"/>
      <c r="K2279" s="3"/>
      <c r="L2279" s="3"/>
      <c r="M2279" s="3"/>
      <c r="N2279" s="3"/>
      <c r="O2279" s="3"/>
      <c r="P2279" s="3"/>
      <c r="Q2279" s="3"/>
      <c r="R2279" s="3"/>
      <c r="S2279" s="120"/>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
      <c r="B2280" s="3"/>
      <c r="C2280" s="3"/>
      <c r="D2280" s="3"/>
      <c r="E2280" s="3"/>
      <c r="F2280" s="3"/>
      <c r="G2280" s="3"/>
      <c r="H2280" s="3"/>
      <c r="I2280" s="3"/>
      <c r="J2280" s="3"/>
      <c r="K2280" s="3"/>
      <c r="L2280" s="3"/>
      <c r="M2280" s="3"/>
      <c r="N2280" s="3"/>
      <c r="O2280" s="3"/>
      <c r="P2280" s="3"/>
      <c r="Q2280" s="3"/>
      <c r="R2280" s="3"/>
      <c r="S2280" s="120"/>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
      <c r="B2281" s="3"/>
      <c r="C2281" s="3"/>
      <c r="D2281" s="3"/>
      <c r="E2281" s="3"/>
      <c r="F2281" s="3"/>
      <c r="G2281" s="3"/>
      <c r="H2281" s="3"/>
      <c r="I2281" s="3"/>
      <c r="J2281" s="3"/>
      <c r="K2281" s="3"/>
      <c r="L2281" s="3"/>
      <c r="M2281" s="3"/>
      <c r="N2281" s="3"/>
      <c r="O2281" s="3"/>
      <c r="P2281" s="3"/>
      <c r="Q2281" s="3"/>
      <c r="R2281" s="3"/>
      <c r="S2281" s="120"/>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
      <c r="B2282" s="3"/>
      <c r="C2282" s="3"/>
      <c r="D2282" s="3"/>
      <c r="E2282" s="3"/>
      <c r="F2282" s="3"/>
      <c r="G2282" s="3"/>
      <c r="H2282" s="3"/>
      <c r="I2282" s="3"/>
      <c r="J2282" s="3"/>
      <c r="K2282" s="3"/>
      <c r="L2282" s="3"/>
      <c r="M2282" s="3"/>
      <c r="N2282" s="3"/>
      <c r="O2282" s="3"/>
      <c r="P2282" s="3"/>
      <c r="Q2282" s="3"/>
      <c r="R2282" s="3"/>
      <c r="S2282" s="120"/>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
      <c r="B2283" s="3"/>
      <c r="C2283" s="3"/>
      <c r="D2283" s="3"/>
      <c r="E2283" s="3"/>
      <c r="F2283" s="3"/>
      <c r="G2283" s="3"/>
      <c r="H2283" s="3"/>
      <c r="I2283" s="3"/>
      <c r="J2283" s="3"/>
      <c r="K2283" s="3"/>
      <c r="L2283" s="3"/>
      <c r="M2283" s="3"/>
      <c r="N2283" s="3"/>
      <c r="O2283" s="3"/>
      <c r="P2283" s="3"/>
      <c r="Q2283" s="3"/>
      <c r="R2283" s="3"/>
      <c r="S2283" s="120"/>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
      <c r="B2284" s="3"/>
      <c r="C2284" s="3"/>
      <c r="D2284" s="3"/>
      <c r="E2284" s="3"/>
      <c r="F2284" s="3"/>
      <c r="G2284" s="3"/>
      <c r="H2284" s="3"/>
      <c r="I2284" s="3"/>
      <c r="J2284" s="3"/>
      <c r="K2284" s="3"/>
      <c r="L2284" s="3"/>
      <c r="M2284" s="3"/>
      <c r="N2284" s="3"/>
      <c r="O2284" s="3"/>
      <c r="P2284" s="3"/>
      <c r="Q2284" s="3"/>
      <c r="R2284" s="3"/>
      <c r="S2284" s="120"/>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
      <c r="B2285" s="3"/>
      <c r="C2285" s="3"/>
      <c r="D2285" s="3"/>
      <c r="E2285" s="3"/>
      <c r="F2285" s="3"/>
      <c r="G2285" s="3"/>
      <c r="H2285" s="3"/>
      <c r="I2285" s="3"/>
      <c r="J2285" s="3"/>
      <c r="K2285" s="3"/>
      <c r="L2285" s="3"/>
      <c r="M2285" s="3"/>
      <c r="N2285" s="3"/>
      <c r="O2285" s="3"/>
      <c r="P2285" s="3"/>
      <c r="Q2285" s="3"/>
      <c r="R2285" s="3"/>
      <c r="S2285" s="120"/>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
      <c r="B2286" s="3"/>
      <c r="C2286" s="3"/>
      <c r="D2286" s="3"/>
      <c r="E2286" s="3"/>
      <c r="F2286" s="3"/>
      <c r="G2286" s="3"/>
      <c r="H2286" s="3"/>
      <c r="I2286" s="3"/>
      <c r="J2286" s="3"/>
      <c r="K2286" s="3"/>
      <c r="L2286" s="3"/>
      <c r="M2286" s="3"/>
      <c r="N2286" s="3"/>
      <c r="O2286" s="3"/>
      <c r="P2286" s="3"/>
      <c r="Q2286" s="3"/>
      <c r="R2286" s="3"/>
      <c r="S2286" s="120"/>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
      <c r="B2287" s="3"/>
      <c r="C2287" s="3"/>
      <c r="D2287" s="3"/>
      <c r="E2287" s="3"/>
      <c r="F2287" s="3"/>
      <c r="G2287" s="3"/>
      <c r="H2287" s="3"/>
      <c r="I2287" s="3"/>
      <c r="J2287" s="3"/>
      <c r="K2287" s="3"/>
      <c r="L2287" s="3"/>
      <c r="M2287" s="3"/>
      <c r="N2287" s="3"/>
      <c r="O2287" s="3"/>
      <c r="P2287" s="3"/>
      <c r="Q2287" s="3"/>
      <c r="R2287" s="3"/>
      <c r="S2287" s="120"/>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
      <c r="B2288" s="3"/>
      <c r="C2288" s="3"/>
      <c r="D2288" s="3"/>
      <c r="E2288" s="3"/>
      <c r="F2288" s="3"/>
      <c r="G2288" s="3"/>
      <c r="H2288" s="3"/>
      <c r="I2288" s="3"/>
      <c r="J2288" s="3"/>
      <c r="K2288" s="3"/>
      <c r="L2288" s="3"/>
      <c r="M2288" s="3"/>
      <c r="N2288" s="3"/>
      <c r="O2288" s="3"/>
      <c r="P2288" s="3"/>
      <c r="Q2288" s="3"/>
      <c r="R2288" s="3"/>
      <c r="S2288" s="120"/>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
      <c r="B2289" s="3"/>
      <c r="C2289" s="3"/>
      <c r="D2289" s="3"/>
      <c r="E2289" s="3"/>
      <c r="F2289" s="3"/>
      <c r="G2289" s="3"/>
      <c r="H2289" s="3"/>
      <c r="I2289" s="3"/>
      <c r="J2289" s="3"/>
      <c r="K2289" s="3"/>
      <c r="L2289" s="3"/>
      <c r="M2289" s="3"/>
      <c r="N2289" s="3"/>
      <c r="O2289" s="3"/>
      <c r="P2289" s="3"/>
      <c r="Q2289" s="3"/>
      <c r="R2289" s="3"/>
      <c r="S2289" s="120"/>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
      <c r="B2290" s="3"/>
      <c r="C2290" s="3"/>
      <c r="D2290" s="3"/>
      <c r="E2290" s="3"/>
      <c r="F2290" s="3"/>
      <c r="G2290" s="3"/>
      <c r="H2290" s="3"/>
      <c r="I2290" s="3"/>
      <c r="J2290" s="3"/>
      <c r="K2290" s="3"/>
      <c r="L2290" s="3"/>
      <c r="M2290" s="3"/>
      <c r="N2290" s="3"/>
      <c r="O2290" s="3"/>
      <c r="P2290" s="3"/>
      <c r="Q2290" s="3"/>
      <c r="R2290" s="3"/>
      <c r="S2290" s="120"/>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
      <c r="B2291" s="3"/>
      <c r="C2291" s="3"/>
      <c r="D2291" s="3"/>
      <c r="E2291" s="3"/>
      <c r="F2291" s="3"/>
      <c r="G2291" s="3"/>
      <c r="H2291" s="3"/>
      <c r="I2291" s="3"/>
      <c r="J2291" s="3"/>
      <c r="K2291" s="3"/>
      <c r="L2291" s="3"/>
      <c r="M2291" s="3"/>
      <c r="N2291" s="3"/>
      <c r="O2291" s="3"/>
      <c r="P2291" s="3"/>
      <c r="Q2291" s="3"/>
      <c r="R2291" s="3"/>
      <c r="S2291" s="120"/>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
      <c r="B2292" s="3"/>
      <c r="C2292" s="3"/>
      <c r="D2292" s="3"/>
      <c r="E2292" s="3"/>
      <c r="F2292" s="3"/>
      <c r="G2292" s="3"/>
      <c r="H2292" s="3"/>
      <c r="I2292" s="3"/>
      <c r="J2292" s="3"/>
      <c r="K2292" s="3"/>
      <c r="L2292" s="3"/>
      <c r="M2292" s="3"/>
      <c r="N2292" s="3"/>
      <c r="O2292" s="3"/>
      <c r="P2292" s="3"/>
      <c r="Q2292" s="3"/>
      <c r="R2292" s="3"/>
      <c r="S2292" s="120"/>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
      <c r="B2293" s="3"/>
      <c r="C2293" s="3"/>
      <c r="D2293" s="3"/>
      <c r="E2293" s="3"/>
      <c r="F2293" s="3"/>
      <c r="G2293" s="3"/>
      <c r="H2293" s="3"/>
      <c r="I2293" s="3"/>
      <c r="J2293" s="3"/>
      <c r="K2293" s="3"/>
      <c r="L2293" s="3"/>
      <c r="M2293" s="3"/>
      <c r="N2293" s="3"/>
      <c r="O2293" s="3"/>
      <c r="P2293" s="3"/>
      <c r="Q2293" s="3"/>
      <c r="R2293" s="3"/>
      <c r="S2293" s="120"/>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
      <c r="B2294" s="3"/>
      <c r="C2294" s="3"/>
      <c r="D2294" s="3"/>
      <c r="E2294" s="3"/>
      <c r="F2294" s="3"/>
      <c r="G2294" s="3"/>
      <c r="H2294" s="3"/>
      <c r="I2294" s="3"/>
      <c r="J2294" s="3"/>
      <c r="K2294" s="3"/>
      <c r="L2294" s="3"/>
      <c r="M2294" s="3"/>
      <c r="N2294" s="3"/>
      <c r="O2294" s="3"/>
      <c r="P2294" s="3"/>
      <c r="Q2294" s="3"/>
      <c r="R2294" s="3"/>
      <c r="S2294" s="120"/>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
      <c r="B2295" s="3"/>
      <c r="C2295" s="3"/>
      <c r="D2295" s="3"/>
      <c r="E2295" s="3"/>
      <c r="F2295" s="3"/>
      <c r="G2295" s="3"/>
      <c r="H2295" s="3"/>
      <c r="I2295" s="3"/>
      <c r="J2295" s="3"/>
      <c r="K2295" s="3"/>
      <c r="L2295" s="3"/>
      <c r="M2295" s="3"/>
      <c r="N2295" s="3"/>
      <c r="O2295" s="3"/>
      <c r="P2295" s="3"/>
      <c r="Q2295" s="3"/>
      <c r="R2295" s="3"/>
      <c r="S2295" s="120"/>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
      <c r="B2296" s="3"/>
      <c r="C2296" s="3"/>
      <c r="D2296" s="3"/>
      <c r="E2296" s="3"/>
      <c r="F2296" s="3"/>
      <c r="G2296" s="3"/>
      <c r="H2296" s="3"/>
      <c r="I2296" s="3"/>
      <c r="J2296" s="3"/>
      <c r="K2296" s="3"/>
      <c r="L2296" s="3"/>
      <c r="M2296" s="3"/>
      <c r="N2296" s="3"/>
      <c r="O2296" s="3"/>
      <c r="P2296" s="3"/>
      <c r="Q2296" s="3"/>
      <c r="R2296" s="3"/>
      <c r="S2296" s="120"/>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
      <c r="B2297" s="3"/>
      <c r="C2297" s="3"/>
      <c r="D2297" s="3"/>
      <c r="E2297" s="3"/>
      <c r="F2297" s="3"/>
      <c r="G2297" s="3"/>
      <c r="H2297" s="3"/>
      <c r="I2297" s="3"/>
      <c r="J2297" s="3"/>
      <c r="K2297" s="3"/>
      <c r="L2297" s="3"/>
      <c r="M2297" s="3"/>
      <c r="N2297" s="3"/>
      <c r="O2297" s="3"/>
      <c r="P2297" s="3"/>
      <c r="Q2297" s="3"/>
      <c r="R2297" s="3"/>
      <c r="S2297" s="120"/>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
      <c r="B2298" s="3"/>
      <c r="C2298" s="3"/>
      <c r="D2298" s="3"/>
      <c r="E2298" s="3"/>
      <c r="F2298" s="3"/>
      <c r="G2298" s="3"/>
      <c r="H2298" s="3"/>
      <c r="I2298" s="3"/>
      <c r="J2298" s="3"/>
      <c r="K2298" s="3"/>
      <c r="L2298" s="3"/>
      <c r="M2298" s="3"/>
      <c r="N2298" s="3"/>
      <c r="O2298" s="3"/>
      <c r="P2298" s="3"/>
      <c r="Q2298" s="3"/>
      <c r="R2298" s="3"/>
      <c r="S2298" s="120"/>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
      <c r="B2299" s="3"/>
      <c r="C2299" s="3"/>
      <c r="D2299" s="3"/>
      <c r="E2299" s="3"/>
      <c r="F2299" s="3"/>
      <c r="G2299" s="3"/>
      <c r="H2299" s="3"/>
      <c r="I2299" s="3"/>
      <c r="J2299" s="3"/>
      <c r="K2299" s="3"/>
      <c r="L2299" s="3"/>
      <c r="M2299" s="3"/>
      <c r="N2299" s="3"/>
      <c r="O2299" s="3"/>
      <c r="P2299" s="3"/>
      <c r="Q2299" s="3"/>
      <c r="R2299" s="3"/>
      <c r="S2299" s="120"/>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
      <c r="B2300" s="3"/>
      <c r="C2300" s="3"/>
      <c r="D2300" s="3"/>
      <c r="E2300" s="3"/>
      <c r="F2300" s="3"/>
      <c r="G2300" s="3"/>
      <c r="H2300" s="3"/>
      <c r="I2300" s="3"/>
      <c r="J2300" s="3"/>
      <c r="K2300" s="3"/>
      <c r="L2300" s="3"/>
      <c r="M2300" s="3"/>
      <c r="N2300" s="3"/>
      <c r="O2300" s="3"/>
      <c r="P2300" s="3"/>
      <c r="Q2300" s="3"/>
      <c r="R2300" s="3"/>
      <c r="S2300" s="120"/>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
      <c r="B2301" s="3"/>
      <c r="C2301" s="3"/>
      <c r="D2301" s="3"/>
      <c r="E2301" s="3"/>
      <c r="F2301" s="3"/>
      <c r="G2301" s="3"/>
      <c r="H2301" s="3"/>
      <c r="I2301" s="3"/>
      <c r="J2301" s="3"/>
      <c r="K2301" s="3"/>
      <c r="L2301" s="3"/>
      <c r="M2301" s="3"/>
      <c r="N2301" s="3"/>
      <c r="O2301" s="3"/>
      <c r="P2301" s="3"/>
      <c r="Q2301" s="3"/>
      <c r="R2301" s="3"/>
      <c r="S2301" s="120"/>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
      <c r="B2302" s="3"/>
      <c r="C2302" s="3"/>
      <c r="D2302" s="3"/>
      <c r="E2302" s="3"/>
      <c r="F2302" s="3"/>
      <c r="G2302" s="3"/>
      <c r="H2302" s="3"/>
      <c r="I2302" s="3"/>
      <c r="J2302" s="3"/>
      <c r="K2302" s="3"/>
      <c r="L2302" s="3"/>
      <c r="M2302" s="3"/>
      <c r="N2302" s="3"/>
      <c r="O2302" s="3"/>
      <c r="P2302" s="3"/>
      <c r="Q2302" s="3"/>
      <c r="R2302" s="3"/>
      <c r="S2302" s="120"/>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
      <c r="B2303" s="3"/>
      <c r="C2303" s="3"/>
      <c r="D2303" s="3"/>
      <c r="E2303" s="3"/>
      <c r="F2303" s="3"/>
      <c r="G2303" s="3"/>
      <c r="H2303" s="3"/>
      <c r="I2303" s="3"/>
      <c r="J2303" s="3"/>
      <c r="K2303" s="3"/>
      <c r="L2303" s="3"/>
      <c r="M2303" s="3"/>
      <c r="N2303" s="3"/>
      <c r="O2303" s="3"/>
      <c r="P2303" s="3"/>
      <c r="Q2303" s="3"/>
      <c r="R2303" s="3"/>
      <c r="S2303" s="120"/>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
      <c r="B2304" s="3"/>
      <c r="C2304" s="3"/>
      <c r="D2304" s="3"/>
      <c r="E2304" s="3"/>
      <c r="F2304" s="3"/>
      <c r="G2304" s="3"/>
      <c r="H2304" s="3"/>
      <c r="I2304" s="3"/>
      <c r="J2304" s="3"/>
      <c r="K2304" s="3"/>
      <c r="L2304" s="3"/>
      <c r="M2304" s="3"/>
      <c r="N2304" s="3"/>
      <c r="O2304" s="3"/>
      <c r="P2304" s="3"/>
      <c r="Q2304" s="3"/>
      <c r="R2304" s="3"/>
      <c r="S2304" s="120"/>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
      <c r="B2305" s="3"/>
      <c r="C2305" s="3"/>
      <c r="D2305" s="3"/>
      <c r="E2305" s="3"/>
      <c r="F2305" s="3"/>
      <c r="G2305" s="3"/>
      <c r="H2305" s="3"/>
      <c r="I2305" s="3"/>
      <c r="J2305" s="3"/>
      <c r="K2305" s="3"/>
      <c r="L2305" s="3"/>
      <c r="M2305" s="3"/>
      <c r="N2305" s="3"/>
      <c r="O2305" s="3"/>
      <c r="P2305" s="3"/>
      <c r="Q2305" s="3"/>
      <c r="R2305" s="3"/>
      <c r="S2305" s="120"/>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
      <c r="B2306" s="3"/>
      <c r="C2306" s="3"/>
      <c r="D2306" s="3"/>
      <c r="E2306" s="3"/>
      <c r="F2306" s="3"/>
      <c r="G2306" s="3"/>
      <c r="H2306" s="3"/>
      <c r="I2306" s="3"/>
      <c r="J2306" s="3"/>
      <c r="K2306" s="3"/>
      <c r="L2306" s="3"/>
      <c r="M2306" s="3"/>
      <c r="N2306" s="3"/>
      <c r="O2306" s="3"/>
      <c r="P2306" s="3"/>
      <c r="Q2306" s="3"/>
      <c r="R2306" s="3"/>
      <c r="S2306" s="120"/>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
      <c r="B2307" s="3"/>
      <c r="C2307" s="3"/>
      <c r="D2307" s="3"/>
      <c r="E2307" s="3"/>
      <c r="F2307" s="3"/>
      <c r="G2307" s="3"/>
      <c r="H2307" s="3"/>
      <c r="I2307" s="3"/>
      <c r="J2307" s="3"/>
      <c r="K2307" s="3"/>
      <c r="L2307" s="3"/>
      <c r="M2307" s="3"/>
      <c r="N2307" s="3"/>
      <c r="O2307" s="3"/>
      <c r="P2307" s="3"/>
      <c r="Q2307" s="3"/>
      <c r="R2307" s="3"/>
      <c r="S2307" s="120"/>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
      <c r="B2308" s="3"/>
      <c r="C2308" s="3"/>
      <c r="D2308" s="3"/>
      <c r="E2308" s="3"/>
      <c r="F2308" s="3"/>
      <c r="G2308" s="3"/>
      <c r="H2308" s="3"/>
      <c r="I2308" s="3"/>
      <c r="J2308" s="3"/>
      <c r="K2308" s="3"/>
      <c r="L2308" s="3"/>
      <c r="M2308" s="3"/>
      <c r="N2308" s="3"/>
      <c r="O2308" s="3"/>
      <c r="P2308" s="3"/>
      <c r="Q2308" s="3"/>
      <c r="R2308" s="3"/>
      <c r="S2308" s="120"/>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
      <c r="B2309" s="3"/>
      <c r="C2309" s="3"/>
      <c r="D2309" s="3"/>
      <c r="E2309" s="3"/>
      <c r="F2309" s="3"/>
      <c r="G2309" s="3"/>
      <c r="H2309" s="3"/>
      <c r="I2309" s="3"/>
      <c r="J2309" s="3"/>
      <c r="K2309" s="3"/>
      <c r="L2309" s="3"/>
      <c r="M2309" s="3"/>
      <c r="N2309" s="3"/>
      <c r="O2309" s="3"/>
      <c r="P2309" s="3"/>
      <c r="Q2309" s="3"/>
      <c r="R2309" s="3"/>
      <c r="S2309" s="120"/>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
      <c r="B2310" s="3"/>
      <c r="C2310" s="3"/>
      <c r="D2310" s="3"/>
      <c r="E2310" s="3"/>
      <c r="F2310" s="3"/>
      <c r="G2310" s="3"/>
      <c r="H2310" s="3"/>
      <c r="I2310" s="3"/>
      <c r="J2310" s="3"/>
      <c r="K2310" s="3"/>
      <c r="L2310" s="3"/>
      <c r="M2310" s="3"/>
      <c r="N2310" s="3"/>
      <c r="O2310" s="3"/>
      <c r="P2310" s="3"/>
      <c r="Q2310" s="3"/>
      <c r="R2310" s="3"/>
      <c r="S2310" s="120"/>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
      <c r="B2311" s="3"/>
      <c r="C2311" s="3"/>
      <c r="D2311" s="3"/>
      <c r="E2311" s="3"/>
      <c r="F2311" s="3"/>
      <c r="G2311" s="3"/>
      <c r="H2311" s="3"/>
      <c r="I2311" s="3"/>
      <c r="J2311" s="3"/>
      <c r="K2311" s="3"/>
      <c r="L2311" s="3"/>
      <c r="M2311" s="3"/>
      <c r="N2311" s="3"/>
      <c r="O2311" s="3"/>
      <c r="P2311" s="3"/>
      <c r="Q2311" s="3"/>
      <c r="R2311" s="3"/>
      <c r="S2311" s="120"/>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
      <c r="B2312" s="3"/>
      <c r="C2312" s="3"/>
      <c r="D2312" s="3"/>
      <c r="E2312" s="3"/>
      <c r="F2312" s="3"/>
      <c r="G2312" s="3"/>
      <c r="H2312" s="3"/>
      <c r="I2312" s="3"/>
      <c r="J2312" s="3"/>
      <c r="K2312" s="3"/>
      <c r="L2312" s="3"/>
      <c r="M2312" s="3"/>
      <c r="N2312" s="3"/>
      <c r="O2312" s="3"/>
      <c r="P2312" s="3"/>
      <c r="Q2312" s="3"/>
      <c r="R2312" s="3"/>
      <c r="S2312" s="120"/>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
      <c r="B2313" s="3"/>
      <c r="C2313" s="3"/>
      <c r="D2313" s="3"/>
      <c r="E2313" s="3"/>
      <c r="F2313" s="3"/>
      <c r="G2313" s="3"/>
      <c r="H2313" s="3"/>
      <c r="I2313" s="3"/>
      <c r="J2313" s="3"/>
      <c r="K2313" s="3"/>
      <c r="L2313" s="3"/>
      <c r="M2313" s="3"/>
      <c r="N2313" s="3"/>
      <c r="O2313" s="3"/>
      <c r="P2313" s="3"/>
      <c r="Q2313" s="3"/>
      <c r="R2313" s="3"/>
      <c r="S2313" s="120"/>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
      <c r="B2314" s="3"/>
      <c r="C2314" s="3"/>
      <c r="D2314" s="3"/>
      <c r="E2314" s="3"/>
      <c r="F2314" s="3"/>
      <c r="G2314" s="3"/>
      <c r="H2314" s="3"/>
      <c r="I2314" s="3"/>
      <c r="J2314" s="3"/>
      <c r="K2314" s="3"/>
      <c r="L2314" s="3"/>
      <c r="M2314" s="3"/>
      <c r="N2314" s="3"/>
      <c r="O2314" s="3"/>
      <c r="P2314" s="3"/>
      <c r="Q2314" s="3"/>
      <c r="R2314" s="3"/>
      <c r="S2314" s="120"/>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
      <c r="B2315" s="3"/>
      <c r="C2315" s="3"/>
      <c r="D2315" s="3"/>
      <c r="E2315" s="3"/>
      <c r="F2315" s="3"/>
      <c r="G2315" s="3"/>
      <c r="H2315" s="3"/>
      <c r="I2315" s="3"/>
      <c r="J2315" s="3"/>
      <c r="K2315" s="3"/>
      <c r="L2315" s="3"/>
      <c r="M2315" s="3"/>
      <c r="N2315" s="3"/>
      <c r="O2315" s="3"/>
      <c r="P2315" s="3"/>
      <c r="Q2315" s="3"/>
      <c r="R2315" s="3"/>
      <c r="S2315" s="120"/>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
      <c r="B2316" s="3"/>
      <c r="C2316" s="3"/>
      <c r="D2316" s="3"/>
      <c r="E2316" s="3"/>
      <c r="F2316" s="3"/>
      <c r="G2316" s="3"/>
      <c r="H2316" s="3"/>
      <c r="I2316" s="3"/>
      <c r="J2316" s="3"/>
      <c r="K2316" s="3"/>
      <c r="L2316" s="3"/>
      <c r="M2316" s="3"/>
      <c r="N2316" s="3"/>
      <c r="O2316" s="3"/>
      <c r="P2316" s="3"/>
      <c r="Q2316" s="3"/>
      <c r="R2316" s="3"/>
      <c r="S2316" s="120"/>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
      <c r="B2317" s="3"/>
      <c r="C2317" s="3"/>
      <c r="D2317" s="3"/>
      <c r="E2317" s="3"/>
      <c r="F2317" s="3"/>
      <c r="G2317" s="3"/>
      <c r="H2317" s="3"/>
      <c r="I2317" s="3"/>
      <c r="J2317" s="3"/>
      <c r="K2317" s="3"/>
      <c r="L2317" s="3"/>
      <c r="M2317" s="3"/>
      <c r="N2317" s="3"/>
      <c r="O2317" s="3"/>
      <c r="P2317" s="3"/>
      <c r="Q2317" s="3"/>
      <c r="R2317" s="3"/>
      <c r="S2317" s="120"/>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
      <c r="B2318" s="3"/>
      <c r="C2318" s="3"/>
      <c r="D2318" s="3"/>
      <c r="E2318" s="3"/>
      <c r="F2318" s="3"/>
      <c r="G2318" s="3"/>
      <c r="H2318" s="3"/>
      <c r="I2318" s="3"/>
      <c r="J2318" s="3"/>
      <c r="K2318" s="3"/>
      <c r="L2318" s="3"/>
      <c r="M2318" s="3"/>
      <c r="N2318" s="3"/>
      <c r="O2318" s="3"/>
      <c r="P2318" s="3"/>
      <c r="Q2318" s="3"/>
      <c r="R2318" s="3"/>
      <c r="S2318" s="120"/>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
      <c r="B2319" s="3"/>
      <c r="C2319" s="3"/>
      <c r="D2319" s="3"/>
      <c r="E2319" s="3"/>
      <c r="F2319" s="3"/>
      <c r="G2319" s="3"/>
      <c r="H2319" s="3"/>
      <c r="I2319" s="3"/>
      <c r="J2319" s="3"/>
      <c r="K2319" s="3"/>
      <c r="L2319" s="3"/>
      <c r="M2319" s="3"/>
      <c r="N2319" s="3"/>
      <c r="O2319" s="3"/>
      <c r="P2319" s="3"/>
      <c r="Q2319" s="3"/>
      <c r="R2319" s="3"/>
      <c r="S2319" s="120"/>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
      <c r="B2320" s="3"/>
      <c r="C2320" s="3"/>
      <c r="D2320" s="3"/>
      <c r="E2320" s="3"/>
      <c r="F2320" s="3"/>
      <c r="G2320" s="3"/>
      <c r="H2320" s="3"/>
      <c r="I2320" s="3"/>
      <c r="J2320" s="3"/>
      <c r="K2320" s="3"/>
      <c r="L2320" s="3"/>
      <c r="M2320" s="3"/>
      <c r="N2320" s="3"/>
      <c r="O2320" s="3"/>
      <c r="P2320" s="3"/>
      <c r="Q2320" s="3"/>
      <c r="R2320" s="3"/>
      <c r="S2320" s="120"/>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
      <c r="B2321" s="3"/>
      <c r="C2321" s="3"/>
      <c r="D2321" s="3"/>
      <c r="E2321" s="3"/>
      <c r="F2321" s="3"/>
      <c r="G2321" s="3"/>
      <c r="H2321" s="3"/>
      <c r="I2321" s="3"/>
      <c r="J2321" s="3"/>
      <c r="K2321" s="3"/>
      <c r="L2321" s="3"/>
      <c r="M2321" s="3"/>
      <c r="N2321" s="3"/>
      <c r="O2321" s="3"/>
      <c r="P2321" s="3"/>
      <c r="Q2321" s="3"/>
      <c r="R2321" s="3"/>
      <c r="S2321" s="120"/>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
      <c r="B2322" s="3"/>
      <c r="C2322" s="3"/>
      <c r="D2322" s="3"/>
      <c r="E2322" s="3"/>
      <c r="F2322" s="3"/>
      <c r="G2322" s="3"/>
      <c r="H2322" s="3"/>
      <c r="I2322" s="3"/>
      <c r="J2322" s="3"/>
      <c r="K2322" s="3"/>
      <c r="L2322" s="3"/>
      <c r="M2322" s="3"/>
      <c r="N2322" s="3"/>
      <c r="O2322" s="3"/>
      <c r="P2322" s="3"/>
      <c r="Q2322" s="3"/>
      <c r="R2322" s="3"/>
      <c r="S2322" s="120"/>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
      <c r="B2323" s="3"/>
      <c r="C2323" s="3"/>
      <c r="D2323" s="3"/>
      <c r="E2323" s="3"/>
      <c r="F2323" s="3"/>
      <c r="G2323" s="3"/>
      <c r="H2323" s="3"/>
      <c r="I2323" s="3"/>
      <c r="J2323" s="3"/>
      <c r="K2323" s="3"/>
      <c r="L2323" s="3"/>
      <c r="M2323" s="3"/>
      <c r="N2323" s="3"/>
      <c r="O2323" s="3"/>
      <c r="P2323" s="3"/>
      <c r="Q2323" s="3"/>
      <c r="R2323" s="3"/>
      <c r="S2323" s="120"/>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
      <c r="B2324" s="3"/>
      <c r="C2324" s="3"/>
      <c r="D2324" s="3"/>
      <c r="E2324" s="3"/>
      <c r="F2324" s="3"/>
      <c r="G2324" s="3"/>
      <c r="H2324" s="3"/>
      <c r="I2324" s="3"/>
      <c r="J2324" s="3"/>
      <c r="K2324" s="3"/>
      <c r="L2324" s="3"/>
      <c r="M2324" s="3"/>
      <c r="N2324" s="3"/>
      <c r="O2324" s="3"/>
      <c r="P2324" s="3"/>
      <c r="Q2324" s="3"/>
      <c r="R2324" s="3"/>
      <c r="S2324" s="120"/>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
      <c r="B2325" s="3"/>
      <c r="C2325" s="3"/>
      <c r="D2325" s="3"/>
      <c r="E2325" s="3"/>
      <c r="F2325" s="3"/>
      <c r="G2325" s="3"/>
      <c r="H2325" s="3"/>
      <c r="I2325" s="3"/>
      <c r="J2325" s="3"/>
      <c r="K2325" s="3"/>
      <c r="L2325" s="3"/>
      <c r="M2325" s="3"/>
      <c r="N2325" s="3"/>
      <c r="O2325" s="3"/>
      <c r="P2325" s="3"/>
      <c r="Q2325" s="3"/>
      <c r="R2325" s="3"/>
      <c r="S2325" s="120"/>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
      <c r="B2326" s="3"/>
      <c r="C2326" s="3"/>
      <c r="D2326" s="3"/>
      <c r="E2326" s="3"/>
      <c r="F2326" s="3"/>
      <c r="G2326" s="3"/>
      <c r="H2326" s="3"/>
      <c r="I2326" s="3"/>
      <c r="J2326" s="3"/>
      <c r="K2326" s="3"/>
      <c r="L2326" s="3"/>
      <c r="M2326" s="3"/>
      <c r="N2326" s="3"/>
      <c r="O2326" s="3"/>
      <c r="P2326" s="3"/>
      <c r="Q2326" s="3"/>
      <c r="R2326" s="3"/>
      <c r="S2326" s="120"/>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
      <c r="B2327" s="3"/>
      <c r="C2327" s="3"/>
      <c r="D2327" s="3"/>
      <c r="E2327" s="3"/>
      <c r="F2327" s="3"/>
      <c r="G2327" s="3"/>
      <c r="H2327" s="3"/>
      <c r="I2327" s="3"/>
      <c r="J2327" s="3"/>
      <c r="K2327" s="3"/>
      <c r="L2327" s="3"/>
      <c r="M2327" s="3"/>
      <c r="N2327" s="3"/>
      <c r="O2327" s="3"/>
      <c r="P2327" s="3"/>
      <c r="Q2327" s="3"/>
      <c r="R2327" s="3"/>
      <c r="S2327" s="120"/>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
      <c r="B2328" s="3"/>
      <c r="C2328" s="3"/>
      <c r="D2328" s="3"/>
      <c r="E2328" s="3"/>
      <c r="F2328" s="3"/>
      <c r="G2328" s="3"/>
      <c r="H2328" s="3"/>
      <c r="I2328" s="3"/>
      <c r="J2328" s="3"/>
      <c r="K2328" s="3"/>
      <c r="L2328" s="3"/>
      <c r="M2328" s="3"/>
      <c r="N2328" s="3"/>
      <c r="O2328" s="3"/>
      <c r="P2328" s="3"/>
      <c r="Q2328" s="3"/>
      <c r="R2328" s="3"/>
      <c r="S2328" s="120"/>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
      <c r="B2329" s="3"/>
      <c r="C2329" s="3"/>
      <c r="D2329" s="3"/>
      <c r="E2329" s="3"/>
      <c r="F2329" s="3"/>
      <c r="G2329" s="3"/>
      <c r="H2329" s="3"/>
      <c r="I2329" s="3"/>
      <c r="J2329" s="3"/>
      <c r="K2329" s="3"/>
      <c r="L2329" s="3"/>
      <c r="M2329" s="3"/>
      <c r="N2329" s="3"/>
      <c r="O2329" s="3"/>
      <c r="P2329" s="3"/>
      <c r="Q2329" s="3"/>
      <c r="R2329" s="3"/>
      <c r="S2329" s="120"/>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
      <c r="B2330" s="3"/>
      <c r="C2330" s="3"/>
      <c r="D2330" s="3"/>
      <c r="E2330" s="3"/>
      <c r="F2330" s="3"/>
      <c r="G2330" s="3"/>
      <c r="H2330" s="3"/>
      <c r="I2330" s="3"/>
      <c r="J2330" s="3"/>
      <c r="K2330" s="3"/>
      <c r="L2330" s="3"/>
      <c r="M2330" s="3"/>
      <c r="N2330" s="3"/>
      <c r="O2330" s="3"/>
      <c r="P2330" s="3"/>
      <c r="Q2330" s="3"/>
      <c r="R2330" s="3"/>
      <c r="S2330" s="120"/>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
      <c r="B2331" s="3"/>
      <c r="C2331" s="3"/>
      <c r="D2331" s="3"/>
      <c r="E2331" s="3"/>
      <c r="F2331" s="3"/>
      <c r="G2331" s="3"/>
      <c r="H2331" s="3"/>
      <c r="I2331" s="3"/>
      <c r="J2331" s="3"/>
      <c r="K2331" s="3"/>
      <c r="L2331" s="3"/>
      <c r="M2331" s="3"/>
      <c r="N2331" s="3"/>
      <c r="O2331" s="3"/>
      <c r="P2331" s="3"/>
      <c r="Q2331" s="3"/>
      <c r="R2331" s="3"/>
      <c r="S2331" s="120"/>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
      <c r="B2332" s="3"/>
      <c r="C2332" s="3"/>
      <c r="D2332" s="3"/>
      <c r="E2332" s="3"/>
      <c r="F2332" s="3"/>
      <c r="G2332" s="3"/>
      <c r="H2332" s="3"/>
      <c r="I2332" s="3"/>
      <c r="J2332" s="3"/>
      <c r="K2332" s="3"/>
      <c r="L2332" s="3"/>
      <c r="M2332" s="3"/>
      <c r="N2332" s="3"/>
      <c r="O2332" s="3"/>
      <c r="P2332" s="3"/>
      <c r="Q2332" s="3"/>
      <c r="R2332" s="3"/>
      <c r="S2332" s="120"/>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
      <c r="B2333" s="3"/>
      <c r="C2333" s="3"/>
      <c r="D2333" s="3"/>
      <c r="E2333" s="3"/>
      <c r="F2333" s="3"/>
      <c r="G2333" s="3"/>
      <c r="H2333" s="3"/>
      <c r="I2333" s="3"/>
      <c r="J2333" s="3"/>
      <c r="K2333" s="3"/>
      <c r="L2333" s="3"/>
      <c r="M2333" s="3"/>
      <c r="N2333" s="3"/>
      <c r="O2333" s="3"/>
      <c r="P2333" s="3"/>
      <c r="Q2333" s="3"/>
      <c r="R2333" s="3"/>
      <c r="S2333" s="120"/>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
      <c r="B2334" s="3"/>
      <c r="C2334" s="3"/>
      <c r="D2334" s="3"/>
      <c r="E2334" s="3"/>
      <c r="F2334" s="3"/>
      <c r="G2334" s="3"/>
      <c r="H2334" s="3"/>
      <c r="I2334" s="3"/>
      <c r="J2334" s="3"/>
      <c r="K2334" s="3"/>
      <c r="L2334" s="3"/>
      <c r="M2334" s="3"/>
      <c r="N2334" s="3"/>
      <c r="O2334" s="3"/>
      <c r="P2334" s="3"/>
      <c r="Q2334" s="3"/>
      <c r="R2334" s="3"/>
      <c r="S2334" s="120"/>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
      <c r="B2335" s="3"/>
      <c r="C2335" s="3"/>
      <c r="D2335" s="3"/>
      <c r="E2335" s="3"/>
      <c r="F2335" s="3"/>
      <c r="G2335" s="3"/>
      <c r="H2335" s="3"/>
      <c r="I2335" s="3"/>
      <c r="J2335" s="3"/>
      <c r="K2335" s="3"/>
      <c r="L2335" s="3"/>
      <c r="M2335" s="3"/>
      <c r="N2335" s="3"/>
      <c r="O2335" s="3"/>
      <c r="P2335" s="3"/>
      <c r="Q2335" s="3"/>
      <c r="R2335" s="3"/>
      <c r="S2335" s="120"/>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
      <c r="B2336" s="3"/>
      <c r="C2336" s="3"/>
      <c r="D2336" s="3"/>
      <c r="E2336" s="3"/>
      <c r="F2336" s="3"/>
      <c r="G2336" s="3"/>
      <c r="H2336" s="3"/>
      <c r="I2336" s="3"/>
      <c r="J2336" s="3"/>
      <c r="K2336" s="3"/>
      <c r="L2336" s="3"/>
      <c r="M2336" s="3"/>
      <c r="N2336" s="3"/>
      <c r="O2336" s="3"/>
      <c r="P2336" s="3"/>
      <c r="Q2336" s="3"/>
      <c r="R2336" s="3"/>
      <c r="S2336" s="120"/>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
      <c r="B2337" s="3"/>
      <c r="C2337" s="3"/>
      <c r="D2337" s="3"/>
      <c r="E2337" s="3"/>
      <c r="F2337" s="3"/>
      <c r="G2337" s="3"/>
      <c r="H2337" s="3"/>
      <c r="I2337" s="3"/>
      <c r="J2337" s="3"/>
      <c r="K2337" s="3"/>
      <c r="L2337" s="3"/>
      <c r="M2337" s="3"/>
      <c r="N2337" s="3"/>
      <c r="O2337" s="3"/>
      <c r="P2337" s="3"/>
      <c r="Q2337" s="3"/>
      <c r="R2337" s="3"/>
      <c r="S2337" s="120"/>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
      <c r="B2338" s="3"/>
      <c r="C2338" s="3"/>
      <c r="D2338" s="3"/>
      <c r="E2338" s="3"/>
      <c r="F2338" s="3"/>
      <c r="G2338" s="3"/>
      <c r="H2338" s="3"/>
      <c r="I2338" s="3"/>
      <c r="J2338" s="3"/>
      <c r="K2338" s="3"/>
      <c r="L2338" s="3"/>
      <c r="M2338" s="3"/>
      <c r="N2338" s="3"/>
      <c r="O2338" s="3"/>
      <c r="P2338" s="3"/>
      <c r="Q2338" s="3"/>
      <c r="R2338" s="3"/>
      <c r="S2338" s="120"/>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
      <c r="B2339" s="3"/>
      <c r="C2339" s="3"/>
      <c r="D2339" s="3"/>
      <c r="E2339" s="3"/>
      <c r="F2339" s="3"/>
      <c r="G2339" s="3"/>
      <c r="H2339" s="3"/>
      <c r="I2339" s="3"/>
      <c r="J2339" s="3"/>
      <c r="K2339" s="3"/>
      <c r="L2339" s="3"/>
      <c r="M2339" s="3"/>
      <c r="N2339" s="3"/>
      <c r="O2339" s="3"/>
      <c r="P2339" s="3"/>
      <c r="Q2339" s="3"/>
      <c r="R2339" s="3"/>
      <c r="S2339" s="120"/>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
      <c r="B2340" s="3"/>
      <c r="C2340" s="3"/>
      <c r="D2340" s="3"/>
      <c r="E2340" s="3"/>
      <c r="F2340" s="3"/>
      <c r="G2340" s="3"/>
      <c r="H2340" s="3"/>
      <c r="I2340" s="3"/>
      <c r="J2340" s="3"/>
      <c r="K2340" s="3"/>
      <c r="L2340" s="3"/>
      <c r="M2340" s="3"/>
      <c r="N2340" s="3"/>
      <c r="O2340" s="3"/>
      <c r="P2340" s="3"/>
      <c r="Q2340" s="3"/>
      <c r="R2340" s="3"/>
      <c r="S2340" s="120"/>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
      <c r="B2341" s="3"/>
      <c r="C2341" s="3"/>
      <c r="D2341" s="3"/>
      <c r="E2341" s="3"/>
      <c r="F2341" s="3"/>
      <c r="G2341" s="3"/>
      <c r="H2341" s="3"/>
      <c r="I2341" s="3"/>
      <c r="J2341" s="3"/>
      <c r="K2341" s="3"/>
      <c r="L2341" s="3"/>
      <c r="M2341" s="3"/>
      <c r="N2341" s="3"/>
      <c r="O2341" s="3"/>
      <c r="P2341" s="3"/>
      <c r="Q2341" s="3"/>
      <c r="R2341" s="3"/>
      <c r="S2341" s="120"/>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
      <c r="B2342" s="3"/>
      <c r="C2342" s="3"/>
      <c r="D2342" s="3"/>
      <c r="E2342" s="3"/>
      <c r="F2342" s="3"/>
      <c r="G2342" s="3"/>
      <c r="H2342" s="3"/>
      <c r="I2342" s="3"/>
      <c r="J2342" s="3"/>
      <c r="K2342" s="3"/>
      <c r="L2342" s="3"/>
      <c r="M2342" s="3"/>
      <c r="N2342" s="3"/>
      <c r="O2342" s="3"/>
      <c r="P2342" s="3"/>
      <c r="Q2342" s="3"/>
      <c r="R2342" s="3"/>
      <c r="S2342" s="120"/>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
      <c r="B2343" s="3"/>
      <c r="C2343" s="3"/>
      <c r="D2343" s="3"/>
      <c r="E2343" s="3"/>
      <c r="F2343" s="3"/>
      <c r="G2343" s="3"/>
      <c r="H2343" s="3"/>
      <c r="I2343" s="3"/>
      <c r="J2343" s="3"/>
      <c r="K2343" s="3"/>
      <c r="L2343" s="3"/>
      <c r="M2343" s="3"/>
      <c r="N2343" s="3"/>
      <c r="O2343" s="3"/>
      <c r="P2343" s="3"/>
      <c r="Q2343" s="3"/>
      <c r="R2343" s="3"/>
      <c r="S2343" s="120"/>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
      <c r="B2344" s="3"/>
      <c r="C2344" s="3"/>
      <c r="D2344" s="3"/>
      <c r="E2344" s="3"/>
      <c r="F2344" s="3"/>
      <c r="G2344" s="3"/>
      <c r="H2344" s="3"/>
      <c r="I2344" s="3"/>
      <c r="J2344" s="3"/>
      <c r="K2344" s="3"/>
      <c r="L2344" s="3"/>
      <c r="M2344" s="3"/>
      <c r="N2344" s="3"/>
      <c r="O2344" s="3"/>
      <c r="P2344" s="3"/>
      <c r="Q2344" s="3"/>
      <c r="R2344" s="3"/>
      <c r="S2344" s="120"/>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
      <c r="B2345" s="3"/>
      <c r="C2345" s="3"/>
      <c r="D2345" s="3"/>
      <c r="E2345" s="3"/>
      <c r="F2345" s="3"/>
      <c r="G2345" s="3"/>
      <c r="H2345" s="3"/>
      <c r="I2345" s="3"/>
      <c r="J2345" s="3"/>
      <c r="K2345" s="3"/>
      <c r="L2345" s="3"/>
      <c r="M2345" s="3"/>
      <c r="N2345" s="3"/>
      <c r="O2345" s="3"/>
      <c r="P2345" s="3"/>
      <c r="Q2345" s="3"/>
      <c r="R2345" s="3"/>
      <c r="S2345" s="120"/>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
      <c r="B2346" s="3"/>
      <c r="C2346" s="3"/>
      <c r="D2346" s="3"/>
      <c r="E2346" s="3"/>
      <c r="F2346" s="3"/>
      <c r="G2346" s="3"/>
      <c r="H2346" s="3"/>
      <c r="I2346" s="3"/>
      <c r="J2346" s="3"/>
      <c r="K2346" s="3"/>
      <c r="L2346" s="3"/>
      <c r="M2346" s="3"/>
      <c r="N2346" s="3"/>
      <c r="O2346" s="3"/>
      <c r="P2346" s="3"/>
      <c r="Q2346" s="3"/>
      <c r="R2346" s="3"/>
      <c r="S2346" s="120"/>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
      <c r="B2347" s="3"/>
      <c r="C2347" s="3"/>
      <c r="D2347" s="3"/>
      <c r="E2347" s="3"/>
      <c r="F2347" s="3"/>
      <c r="G2347" s="3"/>
      <c r="H2347" s="3"/>
      <c r="I2347" s="3"/>
      <c r="J2347" s="3"/>
      <c r="K2347" s="3"/>
      <c r="L2347" s="3"/>
      <c r="M2347" s="3"/>
      <c r="N2347" s="3"/>
      <c r="O2347" s="3"/>
      <c r="P2347" s="3"/>
      <c r="Q2347" s="3"/>
      <c r="R2347" s="3"/>
      <c r="S2347" s="120"/>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
      <c r="B2348" s="3"/>
      <c r="C2348" s="3"/>
      <c r="D2348" s="3"/>
      <c r="E2348" s="3"/>
      <c r="F2348" s="3"/>
      <c r="G2348" s="3"/>
      <c r="H2348" s="3"/>
      <c r="I2348" s="3"/>
      <c r="J2348" s="3"/>
      <c r="K2348" s="3"/>
      <c r="L2348" s="3"/>
      <c r="M2348" s="3"/>
      <c r="N2348" s="3"/>
      <c r="O2348" s="3"/>
      <c r="P2348" s="3"/>
      <c r="Q2348" s="3"/>
      <c r="R2348" s="3"/>
      <c r="S2348" s="120"/>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
      <c r="B2349" s="3"/>
      <c r="C2349" s="3"/>
      <c r="D2349" s="3"/>
      <c r="E2349" s="3"/>
      <c r="F2349" s="3"/>
      <c r="G2349" s="3"/>
      <c r="H2349" s="3"/>
      <c r="I2349" s="3"/>
      <c r="J2349" s="3"/>
      <c r="K2349" s="3"/>
      <c r="L2349" s="3"/>
      <c r="M2349" s="3"/>
      <c r="N2349" s="3"/>
      <c r="O2349" s="3"/>
      <c r="P2349" s="3"/>
      <c r="Q2349" s="3"/>
      <c r="R2349" s="3"/>
      <c r="S2349" s="120"/>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
      <c r="B2350" s="3"/>
      <c r="C2350" s="3"/>
      <c r="D2350" s="3"/>
      <c r="E2350" s="3"/>
      <c r="F2350" s="3"/>
      <c r="G2350" s="3"/>
      <c r="H2350" s="3"/>
      <c r="I2350" s="3"/>
      <c r="J2350" s="3"/>
      <c r="K2350" s="3"/>
      <c r="L2350" s="3"/>
      <c r="M2350" s="3"/>
      <c r="N2350" s="3"/>
      <c r="O2350" s="3"/>
      <c r="P2350" s="3"/>
      <c r="Q2350" s="3"/>
      <c r="R2350" s="3"/>
      <c r="S2350" s="120"/>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
      <c r="B2351" s="3"/>
      <c r="C2351" s="3"/>
      <c r="D2351" s="3"/>
      <c r="E2351" s="3"/>
      <c r="F2351" s="3"/>
      <c r="G2351" s="3"/>
      <c r="H2351" s="3"/>
      <c r="I2351" s="3"/>
      <c r="J2351" s="3"/>
      <c r="K2351" s="3"/>
      <c r="L2351" s="3"/>
      <c r="M2351" s="3"/>
      <c r="N2351" s="3"/>
      <c r="O2351" s="3"/>
      <c r="P2351" s="3"/>
      <c r="Q2351" s="3"/>
      <c r="R2351" s="3"/>
      <c r="S2351" s="120"/>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
      <c r="B2352" s="3"/>
      <c r="C2352" s="3"/>
      <c r="D2352" s="3"/>
      <c r="E2352" s="3"/>
      <c r="F2352" s="3"/>
      <c r="G2352" s="3"/>
      <c r="H2352" s="3"/>
      <c r="I2352" s="3"/>
      <c r="J2352" s="3"/>
      <c r="K2352" s="3"/>
      <c r="L2352" s="3"/>
      <c r="M2352" s="3"/>
      <c r="N2352" s="3"/>
      <c r="O2352" s="3"/>
      <c r="P2352" s="3"/>
      <c r="Q2352" s="3"/>
      <c r="R2352" s="3"/>
      <c r="S2352" s="120"/>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
      <c r="B2353" s="3"/>
      <c r="C2353" s="3"/>
      <c r="D2353" s="3"/>
      <c r="E2353" s="3"/>
      <c r="F2353" s="3"/>
      <c r="G2353" s="3"/>
      <c r="H2353" s="3"/>
      <c r="I2353" s="3"/>
      <c r="J2353" s="3"/>
      <c r="K2353" s="3"/>
      <c r="L2353" s="3"/>
      <c r="M2353" s="3"/>
      <c r="N2353" s="3"/>
      <c r="O2353" s="3"/>
      <c r="P2353" s="3"/>
      <c r="Q2353" s="3"/>
      <c r="R2353" s="3"/>
      <c r="S2353" s="120"/>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
      <c r="B2354" s="3"/>
      <c r="C2354" s="3"/>
      <c r="D2354" s="3"/>
      <c r="E2354" s="3"/>
      <c r="F2354" s="3"/>
      <c r="G2354" s="3"/>
      <c r="H2354" s="3"/>
      <c r="I2354" s="3"/>
      <c r="J2354" s="3"/>
      <c r="K2354" s="3"/>
      <c r="L2354" s="3"/>
      <c r="M2354" s="3"/>
      <c r="N2354" s="3"/>
      <c r="O2354" s="3"/>
      <c r="P2354" s="3"/>
      <c r="Q2354" s="3"/>
      <c r="R2354" s="3"/>
      <c r="S2354" s="120"/>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
      <c r="B2355" s="3"/>
      <c r="C2355" s="3"/>
      <c r="D2355" s="3"/>
      <c r="E2355" s="3"/>
      <c r="F2355" s="3"/>
      <c r="G2355" s="3"/>
      <c r="H2355" s="3"/>
      <c r="I2355" s="3"/>
      <c r="J2355" s="3"/>
      <c r="K2355" s="3"/>
      <c r="L2355" s="3"/>
      <c r="M2355" s="3"/>
      <c r="N2355" s="3"/>
      <c r="O2355" s="3"/>
      <c r="P2355" s="3"/>
      <c r="Q2355" s="3"/>
      <c r="R2355" s="3"/>
      <c r="S2355" s="120"/>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
      <c r="B2356" s="3"/>
      <c r="C2356" s="3"/>
      <c r="D2356" s="3"/>
      <c r="E2356" s="3"/>
      <c r="F2356" s="3"/>
      <c r="G2356" s="3"/>
      <c r="H2356" s="3"/>
      <c r="I2356" s="3"/>
      <c r="J2356" s="3"/>
      <c r="K2356" s="3"/>
      <c r="L2356" s="3"/>
      <c r="M2356" s="3"/>
      <c r="N2356" s="3"/>
      <c r="O2356" s="3"/>
      <c r="P2356" s="3"/>
      <c r="Q2356" s="3"/>
      <c r="R2356" s="3"/>
      <c r="S2356" s="120"/>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
      <c r="B2357" s="3"/>
      <c r="C2357" s="3"/>
      <c r="D2357" s="3"/>
      <c r="E2357" s="3"/>
      <c r="F2357" s="3"/>
      <c r="G2357" s="3"/>
      <c r="H2357" s="3"/>
      <c r="I2357" s="3"/>
      <c r="J2357" s="3"/>
      <c r="K2357" s="3"/>
      <c r="L2357" s="3"/>
      <c r="M2357" s="3"/>
      <c r="N2357" s="3"/>
      <c r="O2357" s="3"/>
      <c r="P2357" s="3"/>
      <c r="Q2357" s="3"/>
      <c r="R2357" s="3"/>
      <c r="S2357" s="120"/>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
      <c r="B2358" s="3"/>
      <c r="C2358" s="3"/>
      <c r="D2358" s="3"/>
      <c r="E2358" s="3"/>
      <c r="F2358" s="3"/>
      <c r="G2358" s="3"/>
      <c r="H2358" s="3"/>
      <c r="I2358" s="3"/>
      <c r="J2358" s="3"/>
      <c r="K2358" s="3"/>
      <c r="L2358" s="3"/>
      <c r="M2358" s="3"/>
      <c r="N2358" s="3"/>
      <c r="O2358" s="3"/>
      <c r="P2358" s="3"/>
      <c r="Q2358" s="3"/>
      <c r="R2358" s="3"/>
      <c r="S2358" s="120"/>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
      <c r="B2359" s="3"/>
      <c r="C2359" s="3"/>
      <c r="D2359" s="3"/>
      <c r="E2359" s="3"/>
      <c r="F2359" s="3"/>
      <c r="G2359" s="3"/>
      <c r="H2359" s="3"/>
      <c r="I2359" s="3"/>
      <c r="J2359" s="3"/>
      <c r="K2359" s="3"/>
      <c r="L2359" s="3"/>
      <c r="M2359" s="3"/>
      <c r="N2359" s="3"/>
      <c r="O2359" s="3"/>
      <c r="P2359" s="3"/>
      <c r="Q2359" s="3"/>
      <c r="R2359" s="3"/>
      <c r="S2359" s="120"/>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
      <c r="B2360" s="3"/>
      <c r="C2360" s="3"/>
      <c r="D2360" s="3"/>
      <c r="E2360" s="3"/>
      <c r="F2360" s="3"/>
      <c r="G2360" s="3"/>
      <c r="H2360" s="3"/>
      <c r="I2360" s="3"/>
      <c r="J2360" s="3"/>
      <c r="K2360" s="3"/>
      <c r="L2360" s="3"/>
      <c r="M2360" s="3"/>
      <c r="N2360" s="3"/>
      <c r="O2360" s="3"/>
      <c r="P2360" s="3"/>
      <c r="Q2360" s="3"/>
      <c r="R2360" s="3"/>
      <c r="S2360" s="120"/>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
      <c r="B2361" s="3"/>
      <c r="C2361" s="3"/>
      <c r="D2361" s="3"/>
      <c r="E2361" s="3"/>
      <c r="F2361" s="3"/>
      <c r="G2361" s="3"/>
      <c r="H2361" s="3"/>
      <c r="I2361" s="3"/>
      <c r="J2361" s="3"/>
      <c r="K2361" s="3"/>
      <c r="L2361" s="3"/>
      <c r="M2361" s="3"/>
      <c r="N2361" s="3"/>
      <c r="O2361" s="3"/>
      <c r="P2361" s="3"/>
      <c r="Q2361" s="3"/>
      <c r="R2361" s="3"/>
      <c r="S2361" s="120"/>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
      <c r="B2362" s="3"/>
      <c r="C2362" s="3"/>
      <c r="D2362" s="3"/>
      <c r="E2362" s="3"/>
      <c r="F2362" s="3"/>
      <c r="G2362" s="3"/>
      <c r="H2362" s="3"/>
      <c r="I2362" s="3"/>
      <c r="J2362" s="3"/>
      <c r="K2362" s="3"/>
      <c r="L2362" s="3"/>
      <c r="M2362" s="3"/>
      <c r="N2362" s="3"/>
      <c r="O2362" s="3"/>
      <c r="P2362" s="3"/>
      <c r="Q2362" s="3"/>
      <c r="R2362" s="3"/>
      <c r="S2362" s="120"/>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
      <c r="B2363" s="3"/>
      <c r="C2363" s="3"/>
      <c r="D2363" s="3"/>
      <c r="E2363" s="3"/>
      <c r="F2363" s="3"/>
      <c r="G2363" s="3"/>
      <c r="H2363" s="3"/>
      <c r="I2363" s="3"/>
      <c r="J2363" s="3"/>
      <c r="K2363" s="3"/>
      <c r="L2363" s="3"/>
      <c r="M2363" s="3"/>
      <c r="N2363" s="3"/>
      <c r="O2363" s="3"/>
      <c r="P2363" s="3"/>
      <c r="Q2363" s="3"/>
      <c r="R2363" s="3"/>
      <c r="S2363" s="120"/>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
      <c r="B2364" s="3"/>
      <c r="C2364" s="3"/>
      <c r="D2364" s="3"/>
      <c r="E2364" s="3"/>
      <c r="F2364" s="3"/>
      <c r="G2364" s="3"/>
      <c r="H2364" s="3"/>
      <c r="I2364" s="3"/>
      <c r="J2364" s="3"/>
      <c r="K2364" s="3"/>
      <c r="L2364" s="3"/>
      <c r="M2364" s="3"/>
      <c r="N2364" s="3"/>
      <c r="O2364" s="3"/>
      <c r="P2364" s="3"/>
      <c r="Q2364" s="3"/>
      <c r="R2364" s="3"/>
      <c r="S2364" s="120"/>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
      <c r="B2365" s="3"/>
      <c r="C2365" s="3"/>
      <c r="D2365" s="3"/>
      <c r="E2365" s="3"/>
      <c r="F2365" s="3"/>
      <c r="G2365" s="3"/>
      <c r="H2365" s="3"/>
      <c r="I2365" s="3"/>
      <c r="J2365" s="3"/>
      <c r="K2365" s="3"/>
      <c r="L2365" s="3"/>
      <c r="M2365" s="3"/>
      <c r="N2365" s="3"/>
      <c r="O2365" s="3"/>
      <c r="P2365" s="3"/>
      <c r="Q2365" s="3"/>
      <c r="R2365" s="3"/>
      <c r="S2365" s="120"/>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
      <c r="B2366" s="3"/>
      <c r="C2366" s="3"/>
      <c r="D2366" s="3"/>
      <c r="E2366" s="3"/>
      <c r="F2366" s="3"/>
      <c r="G2366" s="3"/>
      <c r="H2366" s="3"/>
      <c r="I2366" s="3"/>
      <c r="J2366" s="3"/>
      <c r="K2366" s="3"/>
      <c r="L2366" s="3"/>
      <c r="M2366" s="3"/>
      <c r="N2366" s="3"/>
      <c r="O2366" s="3"/>
      <c r="P2366" s="3"/>
      <c r="Q2366" s="3"/>
      <c r="R2366" s="3"/>
      <c r="S2366" s="120"/>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
      <c r="B2367" s="3"/>
      <c r="C2367" s="3"/>
      <c r="D2367" s="3"/>
      <c r="E2367" s="3"/>
      <c r="F2367" s="3"/>
      <c r="G2367" s="3"/>
      <c r="H2367" s="3"/>
      <c r="I2367" s="3"/>
      <c r="J2367" s="3"/>
      <c r="K2367" s="3"/>
      <c r="L2367" s="3"/>
      <c r="M2367" s="3"/>
      <c r="N2367" s="3"/>
      <c r="O2367" s="3"/>
      <c r="P2367" s="3"/>
      <c r="Q2367" s="3"/>
      <c r="R2367" s="3"/>
      <c r="S2367" s="120"/>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
      <c r="B2368" s="3"/>
      <c r="C2368" s="3"/>
      <c r="D2368" s="3"/>
      <c r="E2368" s="3"/>
      <c r="F2368" s="3"/>
      <c r="G2368" s="3"/>
      <c r="H2368" s="3"/>
      <c r="I2368" s="3"/>
      <c r="J2368" s="3"/>
      <c r="K2368" s="3"/>
      <c r="L2368" s="3"/>
      <c r="M2368" s="3"/>
      <c r="N2368" s="3"/>
      <c r="O2368" s="3"/>
      <c r="P2368" s="3"/>
      <c r="Q2368" s="3"/>
      <c r="R2368" s="3"/>
      <c r="S2368" s="120"/>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
      <c r="B2369" s="3"/>
      <c r="C2369" s="3"/>
      <c r="D2369" s="3"/>
      <c r="E2369" s="3"/>
      <c r="F2369" s="3"/>
      <c r="G2369" s="3"/>
      <c r="H2369" s="3"/>
      <c r="I2369" s="3"/>
      <c r="J2369" s="3"/>
      <c r="K2369" s="3"/>
      <c r="L2369" s="3"/>
      <c r="M2369" s="3"/>
      <c r="N2369" s="3"/>
      <c r="O2369" s="3"/>
      <c r="P2369" s="3"/>
      <c r="Q2369" s="3"/>
      <c r="R2369" s="3"/>
      <c r="S2369" s="120"/>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
      <c r="B2370" s="3"/>
      <c r="C2370" s="3"/>
      <c r="D2370" s="3"/>
      <c r="E2370" s="3"/>
      <c r="F2370" s="3"/>
      <c r="G2370" s="3"/>
      <c r="H2370" s="3"/>
      <c r="I2370" s="3"/>
      <c r="J2370" s="3"/>
      <c r="K2370" s="3"/>
      <c r="L2370" s="3"/>
      <c r="M2370" s="3"/>
      <c r="N2370" s="3"/>
      <c r="O2370" s="3"/>
      <c r="P2370" s="3"/>
      <c r="Q2370" s="3"/>
      <c r="R2370" s="3"/>
      <c r="S2370" s="120"/>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
      <c r="B2371" s="3"/>
      <c r="C2371" s="3"/>
      <c r="D2371" s="3"/>
      <c r="E2371" s="3"/>
      <c r="F2371" s="3"/>
      <c r="G2371" s="3"/>
      <c r="H2371" s="3"/>
      <c r="I2371" s="3"/>
      <c r="J2371" s="3"/>
      <c r="K2371" s="3"/>
      <c r="L2371" s="3"/>
      <c r="M2371" s="3"/>
      <c r="N2371" s="3"/>
      <c r="O2371" s="3"/>
      <c r="P2371" s="3"/>
      <c r="Q2371" s="3"/>
      <c r="R2371" s="3"/>
      <c r="S2371" s="120"/>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
      <c r="B2372" s="3"/>
      <c r="C2372" s="3"/>
      <c r="D2372" s="3"/>
      <c r="E2372" s="3"/>
      <c r="F2372" s="3"/>
      <c r="G2372" s="3"/>
      <c r="H2372" s="3"/>
      <c r="I2372" s="3"/>
      <c r="J2372" s="3"/>
      <c r="K2372" s="3"/>
      <c r="L2372" s="3"/>
      <c r="M2372" s="3"/>
      <c r="N2372" s="3"/>
      <c r="O2372" s="3"/>
      <c r="P2372" s="3"/>
      <c r="Q2372" s="3"/>
      <c r="R2372" s="3"/>
      <c r="S2372" s="120"/>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
      <c r="B2373" s="3"/>
      <c r="C2373" s="3"/>
      <c r="D2373" s="3"/>
      <c r="E2373" s="3"/>
      <c r="F2373" s="3"/>
      <c r="G2373" s="3"/>
      <c r="H2373" s="3"/>
      <c r="I2373" s="3"/>
      <c r="J2373" s="3"/>
      <c r="K2373" s="3"/>
      <c r="L2373" s="3"/>
      <c r="M2373" s="3"/>
      <c r="N2373" s="3"/>
      <c r="O2373" s="3"/>
      <c r="P2373" s="3"/>
      <c r="Q2373" s="3"/>
      <c r="R2373" s="3"/>
      <c r="S2373" s="120"/>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
      <c r="B2374" s="3"/>
      <c r="C2374" s="3"/>
      <c r="D2374" s="3"/>
      <c r="E2374" s="3"/>
      <c r="F2374" s="3"/>
      <c r="G2374" s="3"/>
      <c r="H2374" s="3"/>
      <c r="I2374" s="3"/>
      <c r="J2374" s="3"/>
      <c r="K2374" s="3"/>
      <c r="L2374" s="3"/>
      <c r="M2374" s="3"/>
      <c r="N2374" s="3"/>
      <c r="O2374" s="3"/>
      <c r="P2374" s="3"/>
      <c r="Q2374" s="3"/>
      <c r="R2374" s="3"/>
      <c r="S2374" s="120"/>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
      <c r="B2375" s="3"/>
      <c r="C2375" s="3"/>
      <c r="D2375" s="3"/>
      <c r="E2375" s="3"/>
      <c r="F2375" s="3"/>
      <c r="G2375" s="3"/>
      <c r="H2375" s="3"/>
      <c r="I2375" s="3"/>
      <c r="J2375" s="3"/>
      <c r="K2375" s="3"/>
      <c r="L2375" s="3"/>
      <c r="M2375" s="3"/>
      <c r="N2375" s="3"/>
      <c r="O2375" s="3"/>
      <c r="P2375" s="3"/>
      <c r="Q2375" s="3"/>
      <c r="R2375" s="3"/>
      <c r="S2375" s="120"/>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
      <c r="B2376" s="3"/>
      <c r="C2376" s="3"/>
      <c r="D2376" s="3"/>
      <c r="E2376" s="3"/>
      <c r="F2376" s="3"/>
      <c r="G2376" s="3"/>
      <c r="H2376" s="3"/>
      <c r="I2376" s="3"/>
      <c r="J2376" s="3"/>
      <c r="K2376" s="3"/>
      <c r="L2376" s="3"/>
      <c r="M2376" s="3"/>
      <c r="N2376" s="3"/>
      <c r="O2376" s="3"/>
      <c r="P2376" s="3"/>
      <c r="Q2376" s="3"/>
      <c r="R2376" s="3"/>
      <c r="S2376" s="120"/>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
      <c r="B2377" s="3"/>
      <c r="C2377" s="3"/>
      <c r="D2377" s="3"/>
      <c r="E2377" s="3"/>
      <c r="F2377" s="3"/>
      <c r="G2377" s="3"/>
      <c r="H2377" s="3"/>
      <c r="I2377" s="3"/>
      <c r="J2377" s="3"/>
      <c r="K2377" s="3"/>
      <c r="L2377" s="3"/>
      <c r="M2377" s="3"/>
      <c r="N2377" s="3"/>
      <c r="O2377" s="3"/>
      <c r="P2377" s="3"/>
      <c r="Q2377" s="3"/>
      <c r="R2377" s="3"/>
      <c r="S2377" s="120"/>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
      <c r="B2378" s="3"/>
      <c r="C2378" s="3"/>
      <c r="D2378" s="3"/>
      <c r="E2378" s="3"/>
      <c r="F2378" s="3"/>
      <c r="G2378" s="3"/>
      <c r="H2378" s="3"/>
      <c r="I2378" s="3"/>
      <c r="J2378" s="3"/>
      <c r="K2378" s="3"/>
      <c r="L2378" s="3"/>
      <c r="M2378" s="3"/>
      <c r="N2378" s="3"/>
      <c r="O2378" s="3"/>
      <c r="P2378" s="3"/>
      <c r="Q2378" s="3"/>
      <c r="R2378" s="3"/>
      <c r="S2378" s="120"/>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
      <c r="B2379" s="3"/>
      <c r="C2379" s="3"/>
      <c r="D2379" s="3"/>
      <c r="E2379" s="3"/>
      <c r="F2379" s="3"/>
      <c r="G2379" s="3"/>
      <c r="H2379" s="3"/>
      <c r="I2379" s="3"/>
      <c r="J2379" s="3"/>
      <c r="K2379" s="3"/>
      <c r="L2379" s="3"/>
      <c r="M2379" s="3"/>
      <c r="N2379" s="3"/>
      <c r="O2379" s="3"/>
      <c r="P2379" s="3"/>
      <c r="Q2379" s="3"/>
      <c r="R2379" s="3"/>
      <c r="S2379" s="120"/>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
      <c r="B2380" s="3"/>
      <c r="C2380" s="3"/>
      <c r="D2380" s="3"/>
      <c r="E2380" s="3"/>
      <c r="F2380" s="3"/>
      <c r="G2380" s="3"/>
      <c r="H2380" s="3"/>
      <c r="I2380" s="3"/>
      <c r="J2380" s="3"/>
      <c r="K2380" s="3"/>
      <c r="L2380" s="3"/>
      <c r="M2380" s="3"/>
      <c r="N2380" s="3"/>
      <c r="O2380" s="3"/>
      <c r="P2380" s="3"/>
      <c r="Q2380" s="3"/>
      <c r="R2380" s="3"/>
      <c r="S2380" s="120"/>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
      <c r="B2381" s="3"/>
      <c r="C2381" s="3"/>
      <c r="D2381" s="3"/>
      <c r="E2381" s="3"/>
      <c r="F2381" s="3"/>
      <c r="G2381" s="3"/>
      <c r="H2381" s="3"/>
      <c r="I2381" s="3"/>
      <c r="J2381" s="3"/>
      <c r="K2381" s="3"/>
      <c r="L2381" s="3"/>
      <c r="M2381" s="3"/>
      <c r="N2381" s="3"/>
      <c r="O2381" s="3"/>
      <c r="P2381" s="3"/>
      <c r="Q2381" s="3"/>
      <c r="R2381" s="3"/>
      <c r="S2381" s="120"/>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
      <c r="B2382" s="3"/>
      <c r="C2382" s="3"/>
      <c r="D2382" s="3"/>
      <c r="E2382" s="3"/>
      <c r="F2382" s="3"/>
      <c r="G2382" s="3"/>
      <c r="H2382" s="3"/>
      <c r="I2382" s="3"/>
      <c r="J2382" s="3"/>
      <c r="K2382" s="3"/>
      <c r="L2382" s="3"/>
      <c r="M2382" s="3"/>
      <c r="N2382" s="3"/>
      <c r="O2382" s="3"/>
      <c r="P2382" s="3"/>
      <c r="Q2382" s="3"/>
      <c r="R2382" s="3"/>
      <c r="S2382" s="120"/>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
      <c r="B2383" s="3"/>
      <c r="C2383" s="3"/>
      <c r="D2383" s="3"/>
      <c r="E2383" s="3"/>
      <c r="F2383" s="3"/>
      <c r="G2383" s="3"/>
      <c r="H2383" s="3"/>
      <c r="I2383" s="3"/>
      <c r="J2383" s="3"/>
      <c r="K2383" s="3"/>
      <c r="L2383" s="3"/>
      <c r="M2383" s="3"/>
      <c r="N2383" s="3"/>
      <c r="O2383" s="3"/>
      <c r="P2383" s="3"/>
      <c r="Q2383" s="3"/>
      <c r="R2383" s="3"/>
      <c r="S2383" s="120"/>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
      <c r="B2384" s="3"/>
      <c r="C2384" s="3"/>
      <c r="D2384" s="3"/>
      <c r="E2384" s="3"/>
      <c r="F2384" s="3"/>
      <c r="G2384" s="3"/>
      <c r="H2384" s="3"/>
      <c r="I2384" s="3"/>
      <c r="J2384" s="3"/>
      <c r="K2384" s="3"/>
      <c r="L2384" s="3"/>
      <c r="M2384" s="3"/>
      <c r="N2384" s="3"/>
      <c r="O2384" s="3"/>
      <c r="P2384" s="3"/>
      <c r="Q2384" s="3"/>
      <c r="R2384" s="3"/>
      <c r="S2384" s="120"/>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
      <c r="B2385" s="3"/>
      <c r="C2385" s="3"/>
      <c r="D2385" s="3"/>
      <c r="E2385" s="3"/>
      <c r="F2385" s="3"/>
      <c r="G2385" s="3"/>
      <c r="H2385" s="3"/>
      <c r="I2385" s="3"/>
      <c r="J2385" s="3"/>
      <c r="K2385" s="3"/>
      <c r="L2385" s="3"/>
      <c r="M2385" s="3"/>
      <c r="N2385" s="3"/>
      <c r="O2385" s="3"/>
      <c r="P2385" s="3"/>
      <c r="Q2385" s="3"/>
      <c r="R2385" s="3"/>
      <c r="S2385" s="120"/>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
      <c r="B2386" s="3"/>
      <c r="C2386" s="3"/>
      <c r="D2386" s="3"/>
      <c r="E2386" s="3"/>
      <c r="F2386" s="3"/>
      <c r="G2386" s="3"/>
      <c r="H2386" s="3"/>
      <c r="I2386" s="3"/>
      <c r="J2386" s="3"/>
      <c r="K2386" s="3"/>
      <c r="L2386" s="3"/>
      <c r="M2386" s="3"/>
      <c r="N2386" s="3"/>
      <c r="O2386" s="3"/>
      <c r="P2386" s="3"/>
      <c r="Q2386" s="3"/>
      <c r="R2386" s="3"/>
      <c r="S2386" s="120"/>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
      <c r="B2387" s="3"/>
      <c r="C2387" s="3"/>
      <c r="D2387" s="3"/>
      <c r="E2387" s="3"/>
      <c r="F2387" s="3"/>
      <c r="G2387" s="3"/>
      <c r="H2387" s="3"/>
      <c r="I2387" s="3"/>
      <c r="J2387" s="3"/>
      <c r="K2387" s="3"/>
      <c r="L2387" s="3"/>
      <c r="M2387" s="3"/>
      <c r="N2387" s="3"/>
      <c r="O2387" s="3"/>
      <c r="P2387" s="3"/>
      <c r="Q2387" s="3"/>
      <c r="R2387" s="3"/>
      <c r="S2387" s="120"/>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
      <c r="B2388" s="3"/>
      <c r="C2388" s="3"/>
      <c r="D2388" s="3"/>
      <c r="E2388" s="3"/>
      <c r="F2388" s="3"/>
      <c r="G2388" s="3"/>
      <c r="H2388" s="3"/>
      <c r="I2388" s="3"/>
      <c r="J2388" s="3"/>
      <c r="K2388" s="3"/>
      <c r="L2388" s="3"/>
      <c r="M2388" s="3"/>
      <c r="N2388" s="3"/>
      <c r="O2388" s="3"/>
      <c r="P2388" s="3"/>
      <c r="Q2388" s="3"/>
      <c r="R2388" s="3"/>
      <c r="S2388" s="120"/>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
      <c r="B2389" s="3"/>
      <c r="C2389" s="3"/>
      <c r="D2389" s="3"/>
      <c r="E2389" s="3"/>
      <c r="F2389" s="3"/>
      <c r="G2389" s="3"/>
      <c r="H2389" s="3"/>
      <c r="I2389" s="3"/>
      <c r="J2389" s="3"/>
      <c r="K2389" s="3"/>
      <c r="L2389" s="3"/>
      <c r="M2389" s="3"/>
      <c r="N2389" s="3"/>
      <c r="O2389" s="3"/>
      <c r="P2389" s="3"/>
      <c r="Q2389" s="3"/>
      <c r="R2389" s="3"/>
      <c r="S2389" s="120"/>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
      <c r="B2390" s="3"/>
      <c r="C2390" s="3"/>
      <c r="D2390" s="3"/>
      <c r="E2390" s="3"/>
      <c r="F2390" s="3"/>
      <c r="G2390" s="3"/>
      <c r="H2390" s="3"/>
      <c r="I2390" s="3"/>
      <c r="J2390" s="3"/>
      <c r="K2390" s="3"/>
      <c r="L2390" s="3"/>
      <c r="M2390" s="3"/>
      <c r="N2390" s="3"/>
      <c r="O2390" s="3"/>
      <c r="P2390" s="3"/>
      <c r="Q2390" s="3"/>
      <c r="R2390" s="3"/>
      <c r="S2390" s="120"/>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
      <c r="B2391" s="3"/>
      <c r="C2391" s="3"/>
      <c r="D2391" s="3"/>
      <c r="E2391" s="3"/>
      <c r="F2391" s="3"/>
      <c r="G2391" s="3"/>
      <c r="H2391" s="3"/>
      <c r="I2391" s="3"/>
      <c r="J2391" s="3"/>
      <c r="K2391" s="3"/>
      <c r="L2391" s="3"/>
      <c r="M2391" s="3"/>
      <c r="N2391" s="3"/>
      <c r="O2391" s="3"/>
      <c r="P2391" s="3"/>
      <c r="Q2391" s="3"/>
      <c r="R2391" s="3"/>
      <c r="S2391" s="120"/>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
      <c r="B2392" s="3"/>
      <c r="C2392" s="3"/>
      <c r="D2392" s="3"/>
      <c r="E2392" s="3"/>
      <c r="F2392" s="3"/>
      <c r="G2392" s="3"/>
      <c r="H2392" s="3"/>
      <c r="I2392" s="3"/>
      <c r="J2392" s="3"/>
      <c r="K2392" s="3"/>
      <c r="L2392" s="3"/>
      <c r="M2392" s="3"/>
      <c r="N2392" s="3"/>
      <c r="O2392" s="3"/>
      <c r="P2392" s="3"/>
      <c r="Q2392" s="3"/>
      <c r="R2392" s="3"/>
      <c r="S2392" s="120"/>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
      <c r="B2393" s="3"/>
      <c r="C2393" s="3"/>
      <c r="D2393" s="3"/>
      <c r="E2393" s="3"/>
      <c r="F2393" s="3"/>
      <c r="G2393" s="3"/>
      <c r="H2393" s="3"/>
      <c r="I2393" s="3"/>
      <c r="J2393" s="3"/>
      <c r="K2393" s="3"/>
      <c r="L2393" s="3"/>
      <c r="M2393" s="3"/>
      <c r="N2393" s="3"/>
      <c r="O2393" s="3"/>
      <c r="P2393" s="3"/>
      <c r="Q2393" s="3"/>
      <c r="R2393" s="3"/>
      <c r="S2393" s="120"/>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
      <c r="B2394" s="3"/>
      <c r="C2394" s="3"/>
      <c r="D2394" s="3"/>
      <c r="E2394" s="3"/>
      <c r="F2394" s="3"/>
      <c r="G2394" s="3"/>
      <c r="H2394" s="3"/>
      <c r="I2394" s="3"/>
      <c r="J2394" s="3"/>
      <c r="K2394" s="3"/>
      <c r="L2394" s="3"/>
      <c r="M2394" s="3"/>
      <c r="N2394" s="3"/>
      <c r="O2394" s="3"/>
      <c r="P2394" s="3"/>
      <c r="Q2394" s="3"/>
      <c r="R2394" s="3"/>
      <c r="S2394" s="120"/>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
      <c r="B2395" s="3"/>
      <c r="C2395" s="3"/>
      <c r="D2395" s="3"/>
      <c r="E2395" s="3"/>
      <c r="F2395" s="3"/>
      <c r="G2395" s="3"/>
      <c r="H2395" s="3"/>
      <c r="I2395" s="3"/>
      <c r="J2395" s="3"/>
      <c r="K2395" s="3"/>
      <c r="L2395" s="3"/>
      <c r="M2395" s="3"/>
      <c r="N2395" s="3"/>
      <c r="O2395" s="3"/>
      <c r="P2395" s="3"/>
      <c r="Q2395" s="3"/>
      <c r="R2395" s="3"/>
      <c r="S2395" s="120"/>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
      <c r="B2396" s="3"/>
      <c r="C2396" s="3"/>
      <c r="D2396" s="3"/>
      <c r="E2396" s="3"/>
      <c r="F2396" s="3"/>
      <c r="G2396" s="3"/>
      <c r="H2396" s="3"/>
      <c r="I2396" s="3"/>
      <c r="J2396" s="3"/>
      <c r="K2396" s="3"/>
      <c r="L2396" s="3"/>
      <c r="M2396" s="3"/>
      <c r="N2396" s="3"/>
      <c r="O2396" s="3"/>
      <c r="P2396" s="3"/>
      <c r="Q2396" s="3"/>
      <c r="R2396" s="3"/>
      <c r="S2396" s="120"/>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
      <c r="B2397" s="3"/>
      <c r="C2397" s="3"/>
      <c r="D2397" s="3"/>
      <c r="E2397" s="3"/>
      <c r="F2397" s="3"/>
      <c r="G2397" s="3"/>
      <c r="H2397" s="3"/>
      <c r="I2397" s="3"/>
      <c r="J2397" s="3"/>
      <c r="K2397" s="3"/>
      <c r="L2397" s="3"/>
      <c r="M2397" s="3"/>
      <c r="N2397" s="3"/>
      <c r="O2397" s="3"/>
      <c r="P2397" s="3"/>
      <c r="Q2397" s="3"/>
      <c r="R2397" s="3"/>
      <c r="S2397" s="120"/>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
      <c r="B2398" s="3"/>
      <c r="C2398" s="3"/>
      <c r="D2398" s="3"/>
      <c r="E2398" s="3"/>
      <c r="F2398" s="3"/>
      <c r="G2398" s="3"/>
      <c r="H2398" s="3"/>
      <c r="I2398" s="3"/>
      <c r="J2398" s="3"/>
      <c r="K2398" s="3"/>
      <c r="L2398" s="3"/>
      <c r="M2398" s="3"/>
      <c r="N2398" s="3"/>
      <c r="O2398" s="3"/>
      <c r="P2398" s="3"/>
      <c r="Q2398" s="3"/>
      <c r="R2398" s="3"/>
      <c r="S2398" s="120"/>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
      <c r="B2399" s="3"/>
      <c r="C2399" s="3"/>
      <c r="D2399" s="3"/>
      <c r="E2399" s="3"/>
      <c r="F2399" s="3"/>
      <c r="G2399" s="3"/>
      <c r="H2399" s="3"/>
      <c r="I2399" s="3"/>
      <c r="J2399" s="3"/>
      <c r="K2399" s="3"/>
      <c r="L2399" s="3"/>
      <c r="M2399" s="3"/>
      <c r="N2399" s="3"/>
      <c r="O2399" s="3"/>
      <c r="P2399" s="3"/>
      <c r="Q2399" s="3"/>
      <c r="R2399" s="3"/>
      <c r="S2399" s="120"/>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
      <c r="B2400" s="3"/>
      <c r="C2400" s="3"/>
      <c r="D2400" s="3"/>
      <c r="E2400" s="3"/>
      <c r="F2400" s="3"/>
      <c r="G2400" s="3"/>
      <c r="H2400" s="3"/>
      <c r="I2400" s="3"/>
      <c r="J2400" s="3"/>
      <c r="K2400" s="3"/>
      <c r="L2400" s="3"/>
      <c r="M2400" s="3"/>
      <c r="N2400" s="3"/>
      <c r="O2400" s="3"/>
      <c r="P2400" s="3"/>
      <c r="Q2400" s="3"/>
      <c r="R2400" s="3"/>
      <c r="S2400" s="120"/>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
      <c r="B2401" s="3"/>
      <c r="C2401" s="3"/>
      <c r="D2401" s="3"/>
      <c r="E2401" s="3"/>
      <c r="F2401" s="3"/>
      <c r="G2401" s="3"/>
      <c r="H2401" s="3"/>
      <c r="I2401" s="3"/>
      <c r="J2401" s="3"/>
      <c r="K2401" s="3"/>
      <c r="L2401" s="3"/>
      <c r="M2401" s="3"/>
      <c r="N2401" s="3"/>
      <c r="O2401" s="3"/>
      <c r="P2401" s="3"/>
      <c r="Q2401" s="3"/>
      <c r="R2401" s="3"/>
      <c r="S2401" s="120"/>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
      <c r="B2402" s="3"/>
      <c r="C2402" s="3"/>
      <c r="D2402" s="3"/>
      <c r="E2402" s="3"/>
      <c r="F2402" s="3"/>
      <c r="G2402" s="3"/>
      <c r="H2402" s="3"/>
      <c r="I2402" s="3"/>
      <c r="J2402" s="3"/>
      <c r="K2402" s="3"/>
      <c r="L2402" s="3"/>
      <c r="M2402" s="3"/>
      <c r="N2402" s="3"/>
      <c r="O2402" s="3"/>
      <c r="P2402" s="3"/>
      <c r="Q2402" s="3"/>
      <c r="R2402" s="3"/>
      <c r="S2402" s="120"/>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
      <c r="B2403" s="3"/>
      <c r="C2403" s="3"/>
      <c r="D2403" s="3"/>
      <c r="E2403" s="3"/>
      <c r="F2403" s="3"/>
      <c r="G2403" s="3"/>
      <c r="H2403" s="3"/>
      <c r="I2403" s="3"/>
      <c r="J2403" s="3"/>
      <c r="K2403" s="3"/>
      <c r="L2403" s="3"/>
      <c r="M2403" s="3"/>
      <c r="N2403" s="3"/>
      <c r="O2403" s="3"/>
      <c r="P2403" s="3"/>
      <c r="Q2403" s="3"/>
      <c r="R2403" s="3"/>
      <c r="S2403" s="120"/>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
      <c r="B2404" s="3"/>
      <c r="C2404" s="3"/>
      <c r="D2404" s="3"/>
      <c r="E2404" s="3"/>
      <c r="F2404" s="3"/>
      <c r="G2404" s="3"/>
      <c r="H2404" s="3"/>
      <c r="I2404" s="3"/>
      <c r="J2404" s="3"/>
      <c r="K2404" s="3"/>
      <c r="L2404" s="3"/>
      <c r="M2404" s="3"/>
      <c r="N2404" s="3"/>
      <c r="O2404" s="3"/>
      <c r="P2404" s="3"/>
      <c r="Q2404" s="3"/>
      <c r="R2404" s="3"/>
      <c r="S2404" s="120"/>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
      <c r="B2405" s="3"/>
      <c r="C2405" s="3"/>
      <c r="D2405" s="3"/>
      <c r="E2405" s="3"/>
      <c r="F2405" s="3"/>
      <c r="G2405" s="3"/>
      <c r="H2405" s="3"/>
      <c r="I2405" s="3"/>
      <c r="J2405" s="3"/>
      <c r="K2405" s="3"/>
      <c r="L2405" s="3"/>
      <c r="M2405" s="3"/>
      <c r="N2405" s="3"/>
      <c r="O2405" s="3"/>
      <c r="P2405" s="3"/>
      <c r="Q2405" s="3"/>
      <c r="R2405" s="3"/>
      <c r="S2405" s="120"/>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
      <c r="B2406" s="3"/>
      <c r="C2406" s="3"/>
      <c r="D2406" s="3"/>
      <c r="E2406" s="3"/>
      <c r="F2406" s="3"/>
      <c r="G2406" s="3"/>
      <c r="H2406" s="3"/>
      <c r="I2406" s="3"/>
      <c r="J2406" s="3"/>
      <c r="K2406" s="3"/>
      <c r="L2406" s="3"/>
      <c r="M2406" s="3"/>
      <c r="N2406" s="3"/>
      <c r="O2406" s="3"/>
      <c r="P2406" s="3"/>
      <c r="Q2406" s="3"/>
      <c r="R2406" s="3"/>
      <c r="S2406" s="120"/>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
      <c r="B2407" s="3"/>
      <c r="C2407" s="3"/>
      <c r="D2407" s="3"/>
      <c r="E2407" s="3"/>
      <c r="F2407" s="3"/>
      <c r="G2407" s="3"/>
      <c r="H2407" s="3"/>
      <c r="I2407" s="3"/>
      <c r="J2407" s="3"/>
      <c r="K2407" s="3"/>
      <c r="L2407" s="3"/>
      <c r="M2407" s="3"/>
      <c r="N2407" s="3"/>
      <c r="O2407" s="3"/>
      <c r="P2407" s="3"/>
      <c r="Q2407" s="3"/>
      <c r="R2407" s="3"/>
      <c r="S2407" s="120"/>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
      <c r="B2408" s="3"/>
      <c r="C2408" s="3"/>
      <c r="D2408" s="3"/>
      <c r="E2408" s="3"/>
      <c r="F2408" s="3"/>
      <c r="G2408" s="3"/>
      <c r="H2408" s="3"/>
      <c r="I2408" s="3"/>
      <c r="J2408" s="3"/>
      <c r="K2408" s="3"/>
      <c r="L2408" s="3"/>
      <c r="M2408" s="3"/>
      <c r="N2408" s="3"/>
      <c r="O2408" s="3"/>
      <c r="P2408" s="3"/>
      <c r="Q2408" s="3"/>
      <c r="R2408" s="3"/>
      <c r="S2408" s="120"/>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
      <c r="B2409" s="3"/>
      <c r="C2409" s="3"/>
      <c r="D2409" s="3"/>
      <c r="E2409" s="3"/>
      <c r="F2409" s="3"/>
      <c r="G2409" s="3"/>
      <c r="H2409" s="3"/>
      <c r="I2409" s="3"/>
      <c r="J2409" s="3"/>
      <c r="K2409" s="3"/>
      <c r="L2409" s="3"/>
      <c r="M2409" s="3"/>
      <c r="N2409" s="3"/>
      <c r="O2409" s="3"/>
      <c r="P2409" s="3"/>
      <c r="Q2409" s="3"/>
      <c r="R2409" s="3"/>
      <c r="S2409" s="120"/>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
      <c r="B2410" s="3"/>
      <c r="C2410" s="3"/>
      <c r="D2410" s="3"/>
      <c r="E2410" s="3"/>
      <c r="F2410" s="3"/>
      <c r="G2410" s="3"/>
      <c r="H2410" s="3"/>
      <c r="I2410" s="3"/>
      <c r="J2410" s="3"/>
      <c r="K2410" s="3"/>
      <c r="L2410" s="3"/>
      <c r="M2410" s="3"/>
      <c r="N2410" s="3"/>
      <c r="O2410" s="3"/>
      <c r="P2410" s="3"/>
      <c r="Q2410" s="3"/>
      <c r="R2410" s="3"/>
      <c r="S2410" s="120"/>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
      <c r="B2411" s="3"/>
      <c r="C2411" s="3"/>
      <c r="D2411" s="3"/>
      <c r="E2411" s="3"/>
      <c r="F2411" s="3"/>
      <c r="G2411" s="3"/>
      <c r="H2411" s="3"/>
      <c r="I2411" s="3"/>
      <c r="J2411" s="3"/>
      <c r="K2411" s="3"/>
      <c r="L2411" s="3"/>
      <c r="M2411" s="3"/>
      <c r="N2411" s="3"/>
      <c r="O2411" s="3"/>
      <c r="P2411" s="3"/>
      <c r="Q2411" s="3"/>
      <c r="R2411" s="3"/>
      <c r="S2411" s="120"/>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
      <c r="B2412" s="3"/>
      <c r="C2412" s="3"/>
      <c r="D2412" s="3"/>
      <c r="E2412" s="3"/>
      <c r="F2412" s="3"/>
      <c r="G2412" s="3"/>
      <c r="H2412" s="3"/>
      <c r="I2412" s="3"/>
      <c r="J2412" s="3"/>
      <c r="K2412" s="3"/>
      <c r="L2412" s="3"/>
      <c r="M2412" s="3"/>
      <c r="N2412" s="3"/>
      <c r="O2412" s="3"/>
      <c r="P2412" s="3"/>
      <c r="Q2412" s="3"/>
      <c r="R2412" s="3"/>
      <c r="S2412" s="120"/>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
      <c r="B2413" s="3"/>
      <c r="C2413" s="3"/>
      <c r="D2413" s="3"/>
      <c r="E2413" s="3"/>
      <c r="F2413" s="3"/>
      <c r="G2413" s="3"/>
      <c r="H2413" s="3"/>
      <c r="I2413" s="3"/>
      <c r="J2413" s="3"/>
      <c r="K2413" s="3"/>
      <c r="L2413" s="3"/>
      <c r="M2413" s="3"/>
      <c r="N2413" s="3"/>
      <c r="O2413" s="3"/>
      <c r="P2413" s="3"/>
      <c r="Q2413" s="3"/>
      <c r="R2413" s="3"/>
      <c r="S2413" s="120"/>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
      <c r="B2414" s="3"/>
      <c r="C2414" s="3"/>
      <c r="D2414" s="3"/>
      <c r="E2414" s="3"/>
      <c r="F2414" s="3"/>
      <c r="G2414" s="3"/>
      <c r="H2414" s="3"/>
      <c r="I2414" s="3"/>
      <c r="J2414" s="3"/>
      <c r="K2414" s="3"/>
      <c r="L2414" s="3"/>
      <c r="M2414" s="3"/>
      <c r="N2414" s="3"/>
      <c r="O2414" s="3"/>
      <c r="P2414" s="3"/>
      <c r="Q2414" s="3"/>
      <c r="R2414" s="3"/>
      <c r="S2414" s="120"/>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
      <c r="B2415" s="3"/>
      <c r="C2415" s="3"/>
      <c r="D2415" s="3"/>
      <c r="E2415" s="3"/>
      <c r="F2415" s="3"/>
      <c r="G2415" s="3"/>
      <c r="H2415" s="3"/>
      <c r="I2415" s="3"/>
      <c r="J2415" s="3"/>
      <c r="K2415" s="3"/>
      <c r="L2415" s="3"/>
      <c r="M2415" s="3"/>
      <c r="N2415" s="3"/>
      <c r="O2415" s="3"/>
      <c r="P2415" s="3"/>
      <c r="Q2415" s="3"/>
      <c r="R2415" s="3"/>
      <c r="S2415" s="120"/>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
      <c r="B2416" s="3"/>
      <c r="C2416" s="3"/>
      <c r="D2416" s="3"/>
      <c r="E2416" s="3"/>
      <c r="F2416" s="3"/>
      <c r="G2416" s="3"/>
      <c r="H2416" s="3"/>
      <c r="I2416" s="3"/>
      <c r="J2416" s="3"/>
      <c r="K2416" s="3"/>
      <c r="L2416" s="3"/>
      <c r="M2416" s="3"/>
      <c r="N2416" s="3"/>
      <c r="O2416" s="3"/>
      <c r="P2416" s="3"/>
      <c r="Q2416" s="3"/>
      <c r="R2416" s="3"/>
      <c r="S2416" s="120"/>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
      <c r="B2417" s="3"/>
      <c r="C2417" s="3"/>
      <c r="D2417" s="3"/>
      <c r="E2417" s="3"/>
      <c r="F2417" s="3"/>
      <c r="G2417" s="3"/>
      <c r="H2417" s="3"/>
      <c r="I2417" s="3"/>
      <c r="J2417" s="3"/>
      <c r="K2417" s="3"/>
      <c r="L2417" s="3"/>
      <c r="M2417" s="3"/>
      <c r="N2417" s="3"/>
      <c r="O2417" s="3"/>
      <c r="P2417" s="3"/>
      <c r="Q2417" s="3"/>
      <c r="R2417" s="3"/>
      <c r="S2417" s="120"/>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
      <c r="B2418" s="3"/>
      <c r="C2418" s="3"/>
      <c r="D2418" s="3"/>
      <c r="E2418" s="3"/>
      <c r="F2418" s="3"/>
      <c r="G2418" s="3"/>
      <c r="H2418" s="3"/>
      <c r="I2418" s="3"/>
      <c r="J2418" s="3"/>
      <c r="K2418" s="3"/>
      <c r="L2418" s="3"/>
      <c r="M2418" s="3"/>
      <c r="N2418" s="3"/>
      <c r="O2418" s="3"/>
      <c r="P2418" s="3"/>
      <c r="Q2418" s="3"/>
      <c r="R2418" s="3"/>
      <c r="S2418" s="120"/>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
      <c r="B2419" s="3"/>
      <c r="C2419" s="3"/>
      <c r="D2419" s="3"/>
      <c r="E2419" s="3"/>
      <c r="F2419" s="3"/>
      <c r="G2419" s="3"/>
      <c r="H2419" s="3"/>
      <c r="I2419" s="3"/>
      <c r="J2419" s="3"/>
      <c r="K2419" s="3"/>
      <c r="L2419" s="3"/>
      <c r="M2419" s="3"/>
      <c r="N2419" s="3"/>
      <c r="O2419" s="3"/>
      <c r="P2419" s="3"/>
      <c r="Q2419" s="3"/>
      <c r="R2419" s="3"/>
      <c r="S2419" s="120"/>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
      <c r="B2420" s="3"/>
      <c r="C2420" s="3"/>
      <c r="D2420" s="3"/>
      <c r="E2420" s="3"/>
      <c r="F2420" s="3"/>
      <c r="G2420" s="3"/>
      <c r="H2420" s="3"/>
      <c r="I2420" s="3"/>
      <c r="J2420" s="3"/>
      <c r="K2420" s="3"/>
      <c r="L2420" s="3"/>
      <c r="M2420" s="3"/>
      <c r="N2420" s="3"/>
      <c r="O2420" s="3"/>
      <c r="P2420" s="3"/>
      <c r="Q2420" s="3"/>
      <c r="R2420" s="3"/>
      <c r="S2420" s="120"/>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
      <c r="B2421" s="3"/>
      <c r="C2421" s="3"/>
      <c r="D2421" s="3"/>
      <c r="E2421" s="3"/>
      <c r="F2421" s="3"/>
      <c r="G2421" s="3"/>
      <c r="H2421" s="3"/>
      <c r="I2421" s="3"/>
      <c r="J2421" s="3"/>
      <c r="K2421" s="3"/>
      <c r="L2421" s="3"/>
      <c r="M2421" s="3"/>
      <c r="N2421" s="3"/>
      <c r="O2421" s="3"/>
      <c r="P2421" s="3"/>
      <c r="Q2421" s="3"/>
      <c r="R2421" s="3"/>
      <c r="S2421" s="120"/>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
      <c r="B2422" s="3"/>
      <c r="C2422" s="3"/>
      <c r="D2422" s="3"/>
      <c r="E2422" s="3"/>
      <c r="F2422" s="3"/>
      <c r="G2422" s="3"/>
      <c r="H2422" s="3"/>
      <c r="I2422" s="3"/>
      <c r="J2422" s="3"/>
      <c r="K2422" s="3"/>
      <c r="L2422" s="3"/>
      <c r="M2422" s="3"/>
      <c r="N2422" s="3"/>
      <c r="O2422" s="3"/>
      <c r="P2422" s="3"/>
      <c r="Q2422" s="3"/>
      <c r="R2422" s="3"/>
      <c r="S2422" s="120"/>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
      <c r="B2423" s="3"/>
      <c r="C2423" s="3"/>
      <c r="D2423" s="3"/>
      <c r="E2423" s="3"/>
      <c r="F2423" s="3"/>
      <c r="G2423" s="3"/>
      <c r="H2423" s="3"/>
      <c r="I2423" s="3"/>
      <c r="J2423" s="3"/>
      <c r="K2423" s="3"/>
      <c r="L2423" s="3"/>
      <c r="M2423" s="3"/>
      <c r="N2423" s="3"/>
      <c r="O2423" s="3"/>
      <c r="P2423" s="3"/>
      <c r="Q2423" s="3"/>
      <c r="R2423" s="3"/>
      <c r="S2423" s="120"/>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
      <c r="B2424" s="3"/>
      <c r="C2424" s="3"/>
      <c r="D2424" s="3"/>
      <c r="E2424" s="3"/>
      <c r="F2424" s="3"/>
      <c r="G2424" s="3"/>
      <c r="H2424" s="3"/>
      <c r="I2424" s="3"/>
      <c r="J2424" s="3"/>
      <c r="K2424" s="3"/>
      <c r="L2424" s="3"/>
      <c r="M2424" s="3"/>
      <c r="N2424" s="3"/>
      <c r="O2424" s="3"/>
      <c r="P2424" s="3"/>
      <c r="Q2424" s="3"/>
      <c r="R2424" s="3"/>
      <c r="S2424" s="120"/>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
      <c r="B2425" s="3"/>
      <c r="C2425" s="3"/>
      <c r="D2425" s="3"/>
      <c r="E2425" s="3"/>
      <c r="F2425" s="3"/>
      <c r="G2425" s="3"/>
      <c r="H2425" s="3"/>
      <c r="I2425" s="3"/>
      <c r="J2425" s="3"/>
      <c r="K2425" s="3"/>
      <c r="L2425" s="3"/>
      <c r="M2425" s="3"/>
      <c r="N2425" s="3"/>
      <c r="O2425" s="3"/>
      <c r="P2425" s="3"/>
      <c r="Q2425" s="3"/>
      <c r="R2425" s="3"/>
      <c r="S2425" s="120"/>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
      <c r="B2426" s="3"/>
      <c r="C2426" s="3"/>
      <c r="D2426" s="3"/>
      <c r="E2426" s="3"/>
      <c r="F2426" s="3"/>
      <c r="G2426" s="3"/>
      <c r="H2426" s="3"/>
      <c r="I2426" s="3"/>
      <c r="J2426" s="3"/>
      <c r="K2426" s="3"/>
      <c r="L2426" s="3"/>
      <c r="M2426" s="3"/>
      <c r="N2426" s="3"/>
      <c r="O2426" s="3"/>
      <c r="P2426" s="3"/>
      <c r="Q2426" s="3"/>
      <c r="R2426" s="3"/>
      <c r="S2426" s="120"/>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
      <c r="B2427" s="3"/>
      <c r="C2427" s="3"/>
      <c r="D2427" s="3"/>
      <c r="E2427" s="3"/>
      <c r="F2427" s="3"/>
      <c r="G2427" s="3"/>
      <c r="H2427" s="3"/>
      <c r="I2427" s="3"/>
      <c r="J2427" s="3"/>
      <c r="K2427" s="3"/>
      <c r="L2427" s="3"/>
      <c r="M2427" s="3"/>
      <c r="N2427" s="3"/>
      <c r="O2427" s="3"/>
      <c r="P2427" s="3"/>
      <c r="Q2427" s="3"/>
      <c r="R2427" s="3"/>
      <c r="S2427" s="120"/>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
      <c r="B2428" s="3"/>
      <c r="C2428" s="3"/>
      <c r="D2428" s="3"/>
      <c r="E2428" s="3"/>
      <c r="F2428" s="3"/>
      <c r="G2428" s="3"/>
      <c r="H2428" s="3"/>
      <c r="I2428" s="3"/>
      <c r="J2428" s="3"/>
      <c r="K2428" s="3"/>
      <c r="L2428" s="3"/>
      <c r="M2428" s="3"/>
      <c r="N2428" s="3"/>
      <c r="O2428" s="3"/>
      <c r="P2428" s="3"/>
      <c r="Q2428" s="3"/>
      <c r="R2428" s="3"/>
      <c r="S2428" s="120"/>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
      <c r="B2429" s="3"/>
      <c r="C2429" s="3"/>
      <c r="D2429" s="3"/>
      <c r="E2429" s="3"/>
      <c r="F2429" s="3"/>
      <c r="G2429" s="3"/>
      <c r="H2429" s="3"/>
      <c r="I2429" s="3"/>
      <c r="J2429" s="3"/>
      <c r="K2429" s="3"/>
      <c r="L2429" s="3"/>
      <c r="M2429" s="3"/>
      <c r="N2429" s="3"/>
      <c r="O2429" s="3"/>
      <c r="P2429" s="3"/>
      <c r="Q2429" s="3"/>
      <c r="R2429" s="3"/>
      <c r="S2429" s="120"/>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
      <c r="B2430" s="3"/>
      <c r="C2430" s="3"/>
      <c r="D2430" s="3"/>
      <c r="E2430" s="3"/>
      <c r="F2430" s="3"/>
      <c r="G2430" s="3"/>
      <c r="H2430" s="3"/>
      <c r="I2430" s="3"/>
      <c r="J2430" s="3"/>
      <c r="K2430" s="3"/>
      <c r="L2430" s="3"/>
      <c r="M2430" s="3"/>
      <c r="N2430" s="3"/>
      <c r="O2430" s="3"/>
      <c r="P2430" s="3"/>
      <c r="Q2430" s="3"/>
      <c r="R2430" s="3"/>
      <c r="S2430" s="120"/>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
      <c r="B2431" s="3"/>
      <c r="C2431" s="3"/>
      <c r="D2431" s="3"/>
      <c r="E2431" s="3"/>
      <c r="F2431" s="3"/>
      <c r="G2431" s="3"/>
      <c r="H2431" s="3"/>
      <c r="I2431" s="3"/>
      <c r="J2431" s="3"/>
      <c r="K2431" s="3"/>
      <c r="L2431" s="3"/>
      <c r="M2431" s="3"/>
      <c r="N2431" s="3"/>
      <c r="O2431" s="3"/>
      <c r="P2431" s="3"/>
      <c r="Q2431" s="3"/>
      <c r="R2431" s="3"/>
      <c r="S2431" s="120"/>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
      <c r="B2432" s="3"/>
      <c r="C2432" s="3"/>
      <c r="D2432" s="3"/>
      <c r="E2432" s="3"/>
      <c r="F2432" s="3"/>
      <c r="G2432" s="3"/>
      <c r="H2432" s="3"/>
      <c r="I2432" s="3"/>
      <c r="J2432" s="3"/>
      <c r="K2432" s="3"/>
      <c r="L2432" s="3"/>
      <c r="M2432" s="3"/>
      <c r="N2432" s="3"/>
      <c r="O2432" s="3"/>
      <c r="P2432" s="3"/>
      <c r="Q2432" s="3"/>
      <c r="R2432" s="3"/>
      <c r="S2432" s="120"/>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
      <c r="B2433" s="3"/>
      <c r="C2433" s="3"/>
      <c r="D2433" s="3"/>
      <c r="E2433" s="3"/>
      <c r="F2433" s="3"/>
      <c r="G2433" s="3"/>
      <c r="H2433" s="3"/>
      <c r="I2433" s="3"/>
      <c r="J2433" s="3"/>
      <c r="K2433" s="3"/>
      <c r="L2433" s="3"/>
      <c r="M2433" s="3"/>
      <c r="N2433" s="3"/>
      <c r="O2433" s="3"/>
      <c r="P2433" s="3"/>
      <c r="Q2433" s="3"/>
      <c r="R2433" s="3"/>
      <c r="S2433" s="120"/>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
      <c r="B2434" s="3"/>
      <c r="C2434" s="3"/>
      <c r="D2434" s="3"/>
      <c r="E2434" s="3"/>
      <c r="F2434" s="3"/>
      <c r="G2434" s="3"/>
      <c r="H2434" s="3"/>
      <c r="I2434" s="3"/>
      <c r="J2434" s="3"/>
      <c r="K2434" s="3"/>
      <c r="L2434" s="3"/>
      <c r="M2434" s="3"/>
      <c r="N2434" s="3"/>
      <c r="O2434" s="3"/>
      <c r="P2434" s="3"/>
      <c r="Q2434" s="3"/>
      <c r="R2434" s="3"/>
      <c r="S2434" s="120"/>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
      <c r="B2435" s="3"/>
      <c r="C2435" s="3"/>
      <c r="D2435" s="3"/>
      <c r="E2435" s="3"/>
      <c r="F2435" s="3"/>
      <c r="G2435" s="3"/>
      <c r="H2435" s="3"/>
      <c r="I2435" s="3"/>
      <c r="J2435" s="3"/>
      <c r="K2435" s="3"/>
      <c r="L2435" s="3"/>
      <c r="M2435" s="3"/>
      <c r="N2435" s="3"/>
      <c r="O2435" s="3"/>
      <c r="P2435" s="3"/>
      <c r="Q2435" s="3"/>
      <c r="R2435" s="3"/>
      <c r="S2435" s="120"/>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
      <c r="B2436" s="3"/>
      <c r="C2436" s="3"/>
      <c r="D2436" s="3"/>
      <c r="E2436" s="3"/>
      <c r="F2436" s="3"/>
      <c r="G2436" s="3"/>
      <c r="H2436" s="3"/>
      <c r="I2436" s="3"/>
      <c r="J2436" s="3"/>
      <c r="K2436" s="3"/>
      <c r="L2436" s="3"/>
      <c r="M2436" s="3"/>
      <c r="N2436" s="3"/>
      <c r="O2436" s="3"/>
      <c r="P2436" s="3"/>
      <c r="Q2436" s="3"/>
      <c r="R2436" s="3"/>
      <c r="S2436" s="120"/>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
      <c r="B2437" s="3"/>
      <c r="C2437" s="3"/>
      <c r="D2437" s="3"/>
      <c r="E2437" s="3"/>
      <c r="F2437" s="3"/>
      <c r="G2437" s="3"/>
      <c r="H2437" s="3"/>
      <c r="I2437" s="3"/>
      <c r="J2437" s="3"/>
      <c r="K2437" s="3"/>
      <c r="L2437" s="3"/>
      <c r="M2437" s="3"/>
      <c r="N2437" s="3"/>
      <c r="O2437" s="3"/>
      <c r="P2437" s="3"/>
      <c r="Q2437" s="3"/>
      <c r="R2437" s="3"/>
      <c r="S2437" s="120"/>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
      <c r="B2438" s="3"/>
      <c r="C2438" s="3"/>
      <c r="D2438" s="3"/>
      <c r="E2438" s="3"/>
      <c r="F2438" s="3"/>
      <c r="G2438" s="3"/>
      <c r="H2438" s="3"/>
      <c r="I2438" s="3"/>
      <c r="J2438" s="3"/>
      <c r="K2438" s="3"/>
      <c r="L2438" s="3"/>
      <c r="M2438" s="3"/>
      <c r="N2438" s="3"/>
      <c r="O2438" s="3"/>
      <c r="P2438" s="3"/>
      <c r="Q2438" s="3"/>
      <c r="R2438" s="3"/>
      <c r="S2438" s="120"/>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
      <c r="B2439" s="3"/>
      <c r="C2439" s="3"/>
      <c r="D2439" s="3"/>
      <c r="E2439" s="3"/>
      <c r="F2439" s="3"/>
      <c r="G2439" s="3"/>
      <c r="H2439" s="3"/>
      <c r="I2439" s="3"/>
      <c r="J2439" s="3"/>
      <c r="K2439" s="3"/>
      <c r="L2439" s="3"/>
      <c r="M2439" s="3"/>
      <c r="N2439" s="3"/>
      <c r="O2439" s="3"/>
      <c r="P2439" s="3"/>
      <c r="Q2439" s="3"/>
      <c r="R2439" s="3"/>
      <c r="S2439" s="120"/>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
      <c r="B2440" s="3"/>
      <c r="C2440" s="3"/>
      <c r="D2440" s="3"/>
      <c r="E2440" s="3"/>
      <c r="F2440" s="3"/>
      <c r="G2440" s="3"/>
      <c r="H2440" s="3"/>
      <c r="I2440" s="3"/>
      <c r="J2440" s="3"/>
      <c r="K2440" s="3"/>
      <c r="L2440" s="3"/>
      <c r="M2440" s="3"/>
      <c r="N2440" s="3"/>
      <c r="O2440" s="3"/>
      <c r="P2440" s="3"/>
      <c r="Q2440" s="3"/>
      <c r="R2440" s="3"/>
      <c r="S2440" s="120"/>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
      <c r="B2441" s="3"/>
      <c r="C2441" s="3"/>
      <c r="D2441" s="3"/>
      <c r="E2441" s="3"/>
      <c r="F2441" s="3"/>
      <c r="G2441" s="3"/>
      <c r="H2441" s="3"/>
      <c r="I2441" s="3"/>
      <c r="J2441" s="3"/>
      <c r="K2441" s="3"/>
      <c r="L2441" s="3"/>
      <c r="M2441" s="3"/>
      <c r="N2441" s="3"/>
      <c r="O2441" s="3"/>
      <c r="P2441" s="3"/>
      <c r="Q2441" s="3"/>
      <c r="R2441" s="3"/>
      <c r="S2441" s="120"/>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
      <c r="B2442" s="3"/>
      <c r="C2442" s="3"/>
      <c r="D2442" s="3"/>
      <c r="E2442" s="3"/>
      <c r="F2442" s="3"/>
      <c r="G2442" s="3"/>
      <c r="H2442" s="3"/>
      <c r="I2442" s="3"/>
      <c r="J2442" s="3"/>
      <c r="K2442" s="3"/>
      <c r="L2442" s="3"/>
      <c r="M2442" s="3"/>
      <c r="N2442" s="3"/>
      <c r="O2442" s="3"/>
      <c r="P2442" s="3"/>
      <c r="Q2442" s="3"/>
      <c r="R2442" s="3"/>
      <c r="S2442" s="120"/>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
      <c r="B2443" s="3"/>
      <c r="C2443" s="3"/>
      <c r="D2443" s="3"/>
      <c r="E2443" s="3"/>
      <c r="F2443" s="3"/>
      <c r="G2443" s="3"/>
      <c r="H2443" s="3"/>
      <c r="I2443" s="3"/>
      <c r="J2443" s="3"/>
      <c r="K2443" s="3"/>
      <c r="L2443" s="3"/>
      <c r="M2443" s="3"/>
      <c r="N2443" s="3"/>
      <c r="O2443" s="3"/>
      <c r="P2443" s="3"/>
      <c r="Q2443" s="3"/>
      <c r="R2443" s="3"/>
      <c r="S2443" s="120"/>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
      <c r="B2444" s="3"/>
      <c r="C2444" s="3"/>
      <c r="D2444" s="3"/>
      <c r="E2444" s="3"/>
      <c r="F2444" s="3"/>
      <c r="G2444" s="3"/>
      <c r="H2444" s="3"/>
      <c r="I2444" s="3"/>
      <c r="J2444" s="3"/>
      <c r="K2444" s="3"/>
      <c r="L2444" s="3"/>
      <c r="M2444" s="3"/>
      <c r="N2444" s="3"/>
      <c r="O2444" s="3"/>
      <c r="P2444" s="3"/>
      <c r="Q2444" s="3"/>
      <c r="R2444" s="3"/>
      <c r="S2444" s="120"/>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
      <c r="B2445" s="3"/>
      <c r="C2445" s="3"/>
      <c r="D2445" s="3"/>
      <c r="E2445" s="3"/>
      <c r="F2445" s="3"/>
      <c r="G2445" s="3"/>
      <c r="H2445" s="3"/>
      <c r="I2445" s="3"/>
      <c r="J2445" s="3"/>
      <c r="K2445" s="3"/>
      <c r="L2445" s="3"/>
      <c r="M2445" s="3"/>
      <c r="N2445" s="3"/>
      <c r="O2445" s="3"/>
      <c r="P2445" s="3"/>
      <c r="Q2445" s="3"/>
      <c r="R2445" s="3"/>
      <c r="S2445" s="120"/>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
      <c r="B2446" s="3"/>
      <c r="C2446" s="3"/>
      <c r="D2446" s="3"/>
      <c r="E2446" s="3"/>
      <c r="F2446" s="3"/>
      <c r="G2446" s="3"/>
      <c r="H2446" s="3"/>
      <c r="I2446" s="3"/>
      <c r="J2446" s="3"/>
      <c r="K2446" s="3"/>
      <c r="L2446" s="3"/>
      <c r="M2446" s="3"/>
      <c r="N2446" s="3"/>
      <c r="O2446" s="3"/>
      <c r="P2446" s="3"/>
      <c r="Q2446" s="3"/>
      <c r="R2446" s="3"/>
      <c r="S2446" s="120"/>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
      <c r="B2447" s="3"/>
      <c r="C2447" s="3"/>
      <c r="D2447" s="3"/>
      <c r="E2447" s="3"/>
      <c r="F2447" s="3"/>
      <c r="G2447" s="3"/>
      <c r="H2447" s="3"/>
      <c r="I2447" s="3"/>
      <c r="J2447" s="3"/>
      <c r="K2447" s="3"/>
      <c r="L2447" s="3"/>
      <c r="M2447" s="3"/>
      <c r="N2447" s="3"/>
      <c r="O2447" s="3"/>
      <c r="P2447" s="3"/>
      <c r="Q2447" s="3"/>
      <c r="R2447" s="3"/>
      <c r="S2447" s="120"/>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
      <c r="B2448" s="3"/>
      <c r="C2448" s="3"/>
      <c r="D2448" s="3"/>
      <c r="E2448" s="3"/>
      <c r="F2448" s="3"/>
      <c r="G2448" s="3"/>
      <c r="H2448" s="3"/>
      <c r="I2448" s="3"/>
      <c r="J2448" s="3"/>
      <c r="K2448" s="3"/>
      <c r="L2448" s="3"/>
      <c r="M2448" s="3"/>
      <c r="N2448" s="3"/>
      <c r="O2448" s="3"/>
      <c r="P2448" s="3"/>
      <c r="Q2448" s="3"/>
      <c r="R2448" s="3"/>
      <c r="S2448" s="120"/>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
      <c r="B2449" s="3"/>
      <c r="C2449" s="3"/>
      <c r="D2449" s="3"/>
      <c r="E2449" s="3"/>
      <c r="F2449" s="3"/>
      <c r="G2449" s="3"/>
      <c r="H2449" s="3"/>
      <c r="I2449" s="3"/>
      <c r="J2449" s="3"/>
      <c r="K2449" s="3"/>
      <c r="L2449" s="3"/>
      <c r="M2449" s="3"/>
      <c r="N2449" s="3"/>
      <c r="O2449" s="3"/>
      <c r="P2449" s="3"/>
      <c r="Q2449" s="3"/>
      <c r="R2449" s="3"/>
      <c r="S2449" s="120"/>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
      <c r="B2450" s="3"/>
      <c r="C2450" s="3"/>
      <c r="D2450" s="3"/>
      <c r="E2450" s="3"/>
      <c r="F2450" s="3"/>
      <c r="G2450" s="3"/>
      <c r="H2450" s="3"/>
      <c r="I2450" s="3"/>
      <c r="J2450" s="3"/>
      <c r="K2450" s="3"/>
      <c r="L2450" s="3"/>
      <c r="M2450" s="3"/>
      <c r="N2450" s="3"/>
      <c r="O2450" s="3"/>
      <c r="P2450" s="3"/>
      <c r="Q2450" s="3"/>
      <c r="R2450" s="3"/>
      <c r="S2450" s="120"/>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
      <c r="B2451" s="3"/>
      <c r="C2451" s="3"/>
      <c r="D2451" s="3"/>
      <c r="E2451" s="3"/>
      <c r="F2451" s="3"/>
      <c r="G2451" s="3"/>
      <c r="H2451" s="3"/>
      <c r="I2451" s="3"/>
      <c r="J2451" s="3"/>
      <c r="K2451" s="3"/>
      <c r="L2451" s="3"/>
      <c r="M2451" s="3"/>
      <c r="N2451" s="3"/>
      <c r="O2451" s="3"/>
      <c r="P2451" s="3"/>
      <c r="Q2451" s="3"/>
      <c r="R2451" s="3"/>
      <c r="S2451" s="120"/>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
      <c r="B2452" s="3"/>
      <c r="C2452" s="3"/>
      <c r="D2452" s="3"/>
      <c r="E2452" s="3"/>
      <c r="F2452" s="3"/>
      <c r="G2452" s="3"/>
      <c r="H2452" s="3"/>
      <c r="I2452" s="3"/>
      <c r="J2452" s="3"/>
      <c r="K2452" s="3"/>
      <c r="L2452" s="3"/>
      <c r="M2452" s="3"/>
      <c r="N2452" s="3"/>
      <c r="O2452" s="3"/>
      <c r="P2452" s="3"/>
      <c r="Q2452" s="3"/>
      <c r="R2452" s="3"/>
      <c r="S2452" s="120"/>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
      <c r="B2453" s="3"/>
      <c r="C2453" s="3"/>
      <c r="D2453" s="3"/>
      <c r="E2453" s="3"/>
      <c r="F2453" s="3"/>
      <c r="G2453" s="3"/>
      <c r="H2453" s="3"/>
      <c r="I2453" s="3"/>
      <c r="J2453" s="3"/>
      <c r="K2453" s="3"/>
      <c r="L2453" s="3"/>
      <c r="M2453" s="3"/>
      <c r="N2453" s="3"/>
      <c r="O2453" s="3"/>
      <c r="P2453" s="3"/>
      <c r="Q2453" s="3"/>
      <c r="R2453" s="3"/>
      <c r="S2453" s="120"/>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
      <c r="B2454" s="3"/>
      <c r="C2454" s="3"/>
      <c r="D2454" s="3"/>
      <c r="E2454" s="3"/>
      <c r="F2454" s="3"/>
      <c r="G2454" s="3"/>
      <c r="H2454" s="3"/>
      <c r="I2454" s="3"/>
      <c r="J2454" s="3"/>
      <c r="K2454" s="3"/>
      <c r="L2454" s="3"/>
      <c r="M2454" s="3"/>
      <c r="N2454" s="3"/>
      <c r="O2454" s="3"/>
      <c r="P2454" s="3"/>
      <c r="Q2454" s="3"/>
      <c r="R2454" s="3"/>
      <c r="S2454" s="120"/>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
      <c r="B2455" s="3"/>
      <c r="C2455" s="3"/>
      <c r="D2455" s="3"/>
      <c r="E2455" s="3"/>
      <c r="F2455" s="3"/>
      <c r="G2455" s="3"/>
      <c r="H2455" s="3"/>
      <c r="I2455" s="3"/>
      <c r="J2455" s="3"/>
      <c r="K2455" s="3"/>
      <c r="L2455" s="3"/>
      <c r="M2455" s="3"/>
      <c r="N2455" s="3"/>
      <c r="O2455" s="3"/>
      <c r="P2455" s="3"/>
      <c r="Q2455" s="3"/>
      <c r="R2455" s="3"/>
      <c r="S2455" s="120"/>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
      <c r="B2456" s="3"/>
      <c r="C2456" s="3"/>
      <c r="D2456" s="3"/>
      <c r="E2456" s="3"/>
      <c r="F2456" s="3"/>
      <c r="G2456" s="3"/>
      <c r="H2456" s="3"/>
      <c r="I2456" s="3"/>
      <c r="J2456" s="3"/>
      <c r="K2456" s="3"/>
      <c r="L2456" s="3"/>
      <c r="M2456" s="3"/>
      <c r="N2456" s="3"/>
      <c r="O2456" s="3"/>
      <c r="P2456" s="3"/>
      <c r="Q2456" s="3"/>
      <c r="R2456" s="3"/>
      <c r="S2456" s="120"/>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
      <c r="B2457" s="3"/>
      <c r="C2457" s="3"/>
      <c r="D2457" s="3"/>
      <c r="E2457" s="3"/>
      <c r="F2457" s="3"/>
      <c r="G2457" s="3"/>
      <c r="H2457" s="3"/>
      <c r="I2457" s="3"/>
      <c r="J2457" s="3"/>
      <c r="K2457" s="3"/>
      <c r="L2457" s="3"/>
      <c r="M2457" s="3"/>
      <c r="N2457" s="3"/>
      <c r="O2457" s="3"/>
      <c r="P2457" s="3"/>
      <c r="Q2457" s="3"/>
      <c r="R2457" s="3"/>
      <c r="S2457" s="120"/>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
      <c r="B2458" s="3"/>
      <c r="C2458" s="3"/>
      <c r="D2458" s="3"/>
      <c r="E2458" s="3"/>
      <c r="F2458" s="3"/>
      <c r="G2458" s="3"/>
      <c r="H2458" s="3"/>
      <c r="I2458" s="3"/>
      <c r="J2458" s="3"/>
      <c r="K2458" s="3"/>
      <c r="L2458" s="3"/>
      <c r="M2458" s="3"/>
      <c r="N2458" s="3"/>
      <c r="O2458" s="3"/>
      <c r="P2458" s="3"/>
      <c r="Q2458" s="3"/>
      <c r="R2458" s="3"/>
      <c r="S2458" s="120"/>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
      <c r="B2459" s="3"/>
      <c r="C2459" s="3"/>
      <c r="D2459" s="3"/>
      <c r="E2459" s="3"/>
      <c r="F2459" s="3"/>
      <c r="G2459" s="3"/>
      <c r="H2459" s="3"/>
      <c r="I2459" s="3"/>
      <c r="J2459" s="3"/>
      <c r="K2459" s="3"/>
      <c r="L2459" s="3"/>
      <c r="M2459" s="3"/>
      <c r="N2459" s="3"/>
      <c r="O2459" s="3"/>
      <c r="P2459" s="3"/>
      <c r="Q2459" s="3"/>
      <c r="R2459" s="3"/>
      <c r="S2459" s="120"/>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
      <c r="B2460" s="3"/>
      <c r="C2460" s="3"/>
      <c r="D2460" s="3"/>
      <c r="E2460" s="3"/>
      <c r="F2460" s="3"/>
      <c r="G2460" s="3"/>
      <c r="H2460" s="3"/>
      <c r="I2460" s="3"/>
      <c r="J2460" s="3"/>
      <c r="K2460" s="3"/>
      <c r="L2460" s="3"/>
      <c r="M2460" s="3"/>
      <c r="N2460" s="3"/>
      <c r="O2460" s="3"/>
      <c r="P2460" s="3"/>
      <c r="Q2460" s="3"/>
      <c r="R2460" s="3"/>
      <c r="S2460" s="120"/>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
      <c r="B2461" s="3"/>
      <c r="C2461" s="3"/>
      <c r="D2461" s="3"/>
      <c r="E2461" s="3"/>
      <c r="F2461" s="3"/>
      <c r="G2461" s="3"/>
      <c r="H2461" s="3"/>
      <c r="I2461" s="3"/>
      <c r="J2461" s="3"/>
      <c r="K2461" s="3"/>
      <c r="L2461" s="3"/>
      <c r="M2461" s="3"/>
      <c r="N2461" s="3"/>
      <c r="O2461" s="3"/>
      <c r="P2461" s="3"/>
      <c r="Q2461" s="3"/>
      <c r="R2461" s="3"/>
      <c r="S2461" s="120"/>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
      <c r="B2462" s="3"/>
      <c r="C2462" s="3"/>
      <c r="D2462" s="3"/>
      <c r="E2462" s="3"/>
      <c r="F2462" s="3"/>
      <c r="G2462" s="3"/>
      <c r="H2462" s="3"/>
      <c r="I2462" s="3"/>
      <c r="J2462" s="3"/>
      <c r="K2462" s="3"/>
      <c r="L2462" s="3"/>
      <c r="M2462" s="3"/>
      <c r="N2462" s="3"/>
      <c r="O2462" s="3"/>
      <c r="P2462" s="3"/>
      <c r="Q2462" s="3"/>
      <c r="R2462" s="3"/>
      <c r="S2462" s="120"/>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
      <c r="B2463" s="3"/>
      <c r="C2463" s="3"/>
      <c r="D2463" s="3"/>
      <c r="E2463" s="3"/>
      <c r="F2463" s="3"/>
      <c r="G2463" s="3"/>
      <c r="H2463" s="3"/>
      <c r="I2463" s="3"/>
      <c r="J2463" s="3"/>
      <c r="K2463" s="3"/>
      <c r="L2463" s="3"/>
      <c r="M2463" s="3"/>
      <c r="N2463" s="3"/>
      <c r="O2463" s="3"/>
      <c r="P2463" s="3"/>
      <c r="Q2463" s="3"/>
      <c r="R2463" s="3"/>
      <c r="S2463" s="120"/>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
      <c r="B2464" s="3"/>
      <c r="C2464" s="3"/>
      <c r="D2464" s="3"/>
      <c r="E2464" s="3"/>
      <c r="F2464" s="3"/>
      <c r="G2464" s="3"/>
      <c r="H2464" s="3"/>
      <c r="I2464" s="3"/>
      <c r="J2464" s="3"/>
      <c r="K2464" s="3"/>
      <c r="L2464" s="3"/>
      <c r="M2464" s="3"/>
      <c r="N2464" s="3"/>
      <c r="O2464" s="3"/>
      <c r="P2464" s="3"/>
      <c r="Q2464" s="3"/>
      <c r="R2464" s="3"/>
      <c r="S2464" s="120"/>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
      <c r="B2465" s="3"/>
      <c r="C2465" s="3"/>
      <c r="D2465" s="3"/>
      <c r="E2465" s="3"/>
      <c r="F2465" s="3"/>
      <c r="G2465" s="3"/>
      <c r="H2465" s="3"/>
      <c r="I2465" s="3"/>
      <c r="J2465" s="3"/>
      <c r="K2465" s="3"/>
      <c r="L2465" s="3"/>
      <c r="M2465" s="3"/>
      <c r="N2465" s="3"/>
      <c r="O2465" s="3"/>
      <c r="P2465" s="3"/>
      <c r="Q2465" s="3"/>
      <c r="R2465" s="3"/>
      <c r="S2465" s="120"/>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
      <c r="B2466" s="3"/>
      <c r="C2466" s="3"/>
      <c r="D2466" s="3"/>
      <c r="E2466" s="3"/>
      <c r="F2466" s="3"/>
      <c r="G2466" s="3"/>
      <c r="H2466" s="3"/>
      <c r="I2466" s="3"/>
      <c r="J2466" s="3"/>
      <c r="K2466" s="3"/>
      <c r="L2466" s="3"/>
      <c r="M2466" s="3"/>
      <c r="N2466" s="3"/>
      <c r="O2466" s="3"/>
      <c r="P2466" s="3"/>
      <c r="Q2466" s="3"/>
      <c r="R2466" s="3"/>
      <c r="S2466" s="120"/>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
      <c r="B2467" s="3"/>
      <c r="C2467" s="3"/>
      <c r="D2467" s="3"/>
      <c r="E2467" s="3"/>
      <c r="F2467" s="3"/>
      <c r="G2467" s="3"/>
      <c r="H2467" s="3"/>
      <c r="I2467" s="3"/>
      <c r="J2467" s="3"/>
      <c r="K2467" s="3"/>
      <c r="L2467" s="3"/>
      <c r="M2467" s="3"/>
      <c r="N2467" s="3"/>
      <c r="O2467" s="3"/>
      <c r="P2467" s="3"/>
      <c r="Q2467" s="3"/>
      <c r="R2467" s="3"/>
      <c r="S2467" s="120"/>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
      <c r="B2468" s="3"/>
      <c r="C2468" s="3"/>
      <c r="D2468" s="3"/>
      <c r="E2468" s="3"/>
      <c r="F2468" s="3"/>
      <c r="G2468" s="3"/>
      <c r="H2468" s="3"/>
      <c r="I2468" s="3"/>
      <c r="J2468" s="3"/>
      <c r="K2468" s="3"/>
      <c r="L2468" s="3"/>
      <c r="M2468" s="3"/>
      <c r="N2468" s="3"/>
      <c r="O2468" s="3"/>
      <c r="P2468" s="3"/>
      <c r="Q2468" s="3"/>
      <c r="R2468" s="3"/>
      <c r="S2468" s="120"/>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
      <c r="B2469" s="3"/>
      <c r="C2469" s="3"/>
      <c r="D2469" s="3"/>
      <c r="E2469" s="3"/>
      <c r="F2469" s="3"/>
      <c r="G2469" s="3"/>
      <c r="H2469" s="3"/>
      <c r="I2469" s="3"/>
      <c r="J2469" s="3"/>
      <c r="K2469" s="3"/>
      <c r="L2469" s="3"/>
      <c r="M2469" s="3"/>
      <c r="N2469" s="3"/>
      <c r="O2469" s="3"/>
      <c r="P2469" s="3"/>
      <c r="Q2469" s="3"/>
      <c r="R2469" s="3"/>
      <c r="S2469" s="120"/>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
      <c r="B2470" s="3"/>
      <c r="C2470" s="3"/>
      <c r="D2470" s="3"/>
      <c r="E2470" s="3"/>
      <c r="F2470" s="3"/>
      <c r="G2470" s="3"/>
      <c r="H2470" s="3"/>
      <c r="I2470" s="3"/>
      <c r="J2470" s="3"/>
      <c r="K2470" s="3"/>
      <c r="L2470" s="3"/>
      <c r="M2470" s="3"/>
      <c r="N2470" s="3"/>
      <c r="O2470" s="3"/>
      <c r="P2470" s="3"/>
      <c r="Q2470" s="3"/>
      <c r="R2470" s="3"/>
      <c r="S2470" s="120"/>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
      <c r="B2471" s="3"/>
      <c r="C2471" s="3"/>
      <c r="D2471" s="3"/>
      <c r="E2471" s="3"/>
      <c r="F2471" s="3"/>
      <c r="G2471" s="3"/>
      <c r="H2471" s="3"/>
      <c r="I2471" s="3"/>
      <c r="J2471" s="3"/>
      <c r="K2471" s="3"/>
      <c r="L2471" s="3"/>
      <c r="M2471" s="3"/>
      <c r="N2471" s="3"/>
      <c r="O2471" s="3"/>
      <c r="P2471" s="3"/>
      <c r="Q2471" s="3"/>
      <c r="R2471" s="3"/>
      <c r="S2471" s="120"/>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
      <c r="B2472" s="3"/>
      <c r="C2472" s="3"/>
      <c r="D2472" s="3"/>
      <c r="E2472" s="3"/>
      <c r="F2472" s="3"/>
      <c r="G2472" s="3"/>
      <c r="H2472" s="3"/>
      <c r="I2472" s="3"/>
      <c r="J2472" s="3"/>
      <c r="K2472" s="3"/>
      <c r="L2472" s="3"/>
      <c r="M2472" s="3"/>
      <c r="N2472" s="3"/>
      <c r="O2472" s="3"/>
      <c r="P2472" s="3"/>
      <c r="Q2472" s="3"/>
      <c r="R2472" s="3"/>
      <c r="S2472" s="120"/>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
      <c r="B2473" s="3"/>
      <c r="C2473" s="3"/>
      <c r="D2473" s="3"/>
      <c r="E2473" s="3"/>
      <c r="F2473" s="3"/>
      <c r="G2473" s="3"/>
      <c r="H2473" s="3"/>
      <c r="I2473" s="3"/>
      <c r="J2473" s="3"/>
      <c r="K2473" s="3"/>
      <c r="L2473" s="3"/>
      <c r="M2473" s="3"/>
      <c r="N2473" s="3"/>
      <c r="O2473" s="3"/>
      <c r="P2473" s="3"/>
      <c r="Q2473" s="3"/>
      <c r="R2473" s="3"/>
      <c r="S2473" s="120"/>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
      <c r="B2474" s="3"/>
      <c r="C2474" s="3"/>
      <c r="D2474" s="3"/>
      <c r="E2474" s="3"/>
      <c r="F2474" s="3"/>
      <c r="G2474" s="3"/>
      <c r="H2474" s="3"/>
      <c r="I2474" s="3"/>
      <c r="J2474" s="3"/>
      <c r="K2474" s="3"/>
      <c r="L2474" s="3"/>
      <c r="M2474" s="3"/>
      <c r="N2474" s="3"/>
      <c r="O2474" s="3"/>
      <c r="P2474" s="3"/>
      <c r="Q2474" s="3"/>
      <c r="R2474" s="3"/>
      <c r="S2474" s="120"/>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
      <c r="B2475" s="3"/>
      <c r="C2475" s="3"/>
      <c r="D2475" s="3"/>
      <c r="E2475" s="3"/>
      <c r="F2475" s="3"/>
      <c r="G2475" s="3"/>
      <c r="H2475" s="3"/>
      <c r="I2475" s="3"/>
      <c r="J2475" s="3"/>
      <c r="K2475" s="3"/>
      <c r="L2475" s="3"/>
      <c r="M2475" s="3"/>
      <c r="N2475" s="3"/>
      <c r="O2475" s="3"/>
      <c r="P2475" s="3"/>
      <c r="Q2475" s="3"/>
      <c r="R2475" s="3"/>
      <c r="S2475" s="120"/>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
      <c r="B2476" s="3"/>
      <c r="C2476" s="3"/>
      <c r="D2476" s="3"/>
      <c r="E2476" s="3"/>
      <c r="F2476" s="3"/>
      <c r="G2476" s="3"/>
      <c r="H2476" s="3"/>
      <c r="I2476" s="3"/>
      <c r="J2476" s="3"/>
      <c r="K2476" s="3"/>
      <c r="L2476" s="3"/>
      <c r="M2476" s="3"/>
      <c r="N2476" s="3"/>
      <c r="O2476" s="3"/>
      <c r="P2476" s="3"/>
      <c r="Q2476" s="3"/>
      <c r="R2476" s="3"/>
      <c r="S2476" s="120"/>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
      <c r="B2477" s="3"/>
      <c r="C2477" s="3"/>
      <c r="D2477" s="3"/>
      <c r="E2477" s="3"/>
      <c r="F2477" s="3"/>
      <c r="G2477" s="3"/>
      <c r="H2477" s="3"/>
      <c r="I2477" s="3"/>
      <c r="J2477" s="3"/>
      <c r="K2477" s="3"/>
      <c r="L2477" s="3"/>
      <c r="M2477" s="3"/>
      <c r="N2477" s="3"/>
      <c r="O2477" s="3"/>
      <c r="P2477" s="3"/>
      <c r="Q2477" s="3"/>
      <c r="R2477" s="3"/>
      <c r="S2477" s="120"/>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
      <c r="B2478" s="3"/>
      <c r="C2478" s="3"/>
      <c r="D2478" s="3"/>
      <c r="E2478" s="3"/>
      <c r="F2478" s="3"/>
      <c r="G2478" s="3"/>
      <c r="H2478" s="3"/>
      <c r="I2478" s="3"/>
      <c r="J2478" s="3"/>
      <c r="K2478" s="3"/>
      <c r="L2478" s="3"/>
      <c r="M2478" s="3"/>
      <c r="N2478" s="3"/>
      <c r="O2478" s="3"/>
      <c r="P2478" s="3"/>
      <c r="Q2478" s="3"/>
      <c r="R2478" s="3"/>
      <c r="S2478" s="120"/>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
      <c r="B2479" s="3"/>
      <c r="C2479" s="3"/>
      <c r="D2479" s="3"/>
      <c r="E2479" s="3"/>
      <c r="F2479" s="3"/>
      <c r="G2479" s="3"/>
      <c r="H2479" s="3"/>
      <c r="I2479" s="3"/>
      <c r="J2479" s="3"/>
      <c r="K2479" s="3"/>
      <c r="L2479" s="3"/>
      <c r="M2479" s="3"/>
      <c r="N2479" s="3"/>
      <c r="O2479" s="3"/>
      <c r="P2479" s="3"/>
      <c r="Q2479" s="3"/>
      <c r="R2479" s="3"/>
      <c r="S2479" s="120"/>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
      <c r="B2480" s="3"/>
      <c r="C2480" s="3"/>
      <c r="D2480" s="3"/>
      <c r="E2480" s="3"/>
      <c r="F2480" s="3"/>
      <c r="G2480" s="3"/>
      <c r="H2480" s="3"/>
      <c r="I2480" s="3"/>
      <c r="J2480" s="3"/>
      <c r="K2480" s="3"/>
      <c r="L2480" s="3"/>
      <c r="M2480" s="3"/>
      <c r="N2480" s="3"/>
      <c r="O2480" s="3"/>
      <c r="P2480" s="3"/>
      <c r="Q2480" s="3"/>
      <c r="R2480" s="3"/>
      <c r="S2480" s="120"/>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
      <c r="B2481" s="3"/>
      <c r="C2481" s="3"/>
      <c r="D2481" s="3"/>
      <c r="E2481" s="3"/>
      <c r="F2481" s="3"/>
      <c r="G2481" s="3"/>
      <c r="H2481" s="3"/>
      <c r="I2481" s="3"/>
      <c r="J2481" s="3"/>
      <c r="K2481" s="3"/>
      <c r="L2481" s="3"/>
      <c r="M2481" s="3"/>
      <c r="N2481" s="3"/>
      <c r="O2481" s="3"/>
      <c r="P2481" s="3"/>
      <c r="Q2481" s="3"/>
      <c r="R2481" s="3"/>
      <c r="S2481" s="120"/>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
      <c r="B2482" s="3"/>
      <c r="C2482" s="3"/>
      <c r="D2482" s="3"/>
      <c r="E2482" s="3"/>
      <c r="F2482" s="3"/>
      <c r="G2482" s="3"/>
      <c r="H2482" s="3"/>
      <c r="I2482" s="3"/>
      <c r="J2482" s="3"/>
      <c r="K2482" s="3"/>
      <c r="L2482" s="3"/>
      <c r="M2482" s="3"/>
      <c r="N2482" s="3"/>
      <c r="O2482" s="3"/>
      <c r="P2482" s="3"/>
      <c r="Q2482" s="3"/>
      <c r="R2482" s="3"/>
      <c r="S2482" s="120"/>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
      <c r="B2483" s="3"/>
      <c r="C2483" s="3"/>
      <c r="D2483" s="3"/>
      <c r="E2483" s="3"/>
      <c r="F2483" s="3"/>
      <c r="G2483" s="3"/>
      <c r="H2483" s="3"/>
      <c r="I2483" s="3"/>
      <c r="J2483" s="3"/>
      <c r="K2483" s="3"/>
      <c r="L2483" s="3"/>
      <c r="M2483" s="3"/>
      <c r="N2483" s="3"/>
      <c r="O2483" s="3"/>
      <c r="P2483" s="3"/>
      <c r="Q2483" s="3"/>
      <c r="R2483" s="3"/>
      <c r="S2483" s="120"/>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
      <c r="B2484" s="3"/>
      <c r="C2484" s="3"/>
      <c r="D2484" s="3"/>
      <c r="E2484" s="3"/>
      <c r="F2484" s="3"/>
      <c r="G2484" s="3"/>
      <c r="H2484" s="3"/>
      <c r="I2484" s="3"/>
      <c r="J2484" s="3"/>
      <c r="K2484" s="3"/>
      <c r="L2484" s="3"/>
      <c r="M2484" s="3"/>
      <c r="N2484" s="3"/>
      <c r="O2484" s="3"/>
      <c r="P2484" s="3"/>
      <c r="Q2484" s="3"/>
      <c r="R2484" s="3"/>
      <c r="S2484" s="120"/>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
      <c r="B2485" s="3"/>
      <c r="C2485" s="3"/>
      <c r="D2485" s="3"/>
      <c r="E2485" s="3"/>
      <c r="F2485" s="3"/>
      <c r="G2485" s="3"/>
      <c r="H2485" s="3"/>
      <c r="I2485" s="3"/>
      <c r="J2485" s="3"/>
      <c r="K2485" s="3"/>
      <c r="L2485" s="3"/>
      <c r="M2485" s="3"/>
      <c r="N2485" s="3"/>
      <c r="O2485" s="3"/>
      <c r="P2485" s="3"/>
      <c r="Q2485" s="3"/>
      <c r="R2485" s="3"/>
      <c r="S2485" s="120"/>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
      <c r="B2486" s="3"/>
      <c r="C2486" s="3"/>
      <c r="D2486" s="3"/>
      <c r="E2486" s="3"/>
      <c r="F2486" s="3"/>
      <c r="G2486" s="3"/>
      <c r="H2486" s="3"/>
      <c r="I2486" s="3"/>
      <c r="J2486" s="3"/>
      <c r="K2486" s="3"/>
      <c r="L2486" s="3"/>
      <c r="M2486" s="3"/>
      <c r="N2486" s="3"/>
      <c r="O2486" s="3"/>
      <c r="P2486" s="3"/>
      <c r="Q2486" s="3"/>
      <c r="R2486" s="3"/>
      <c r="S2486" s="120"/>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
      <c r="B2487" s="3"/>
      <c r="C2487" s="3"/>
      <c r="D2487" s="3"/>
      <c r="E2487" s="3"/>
      <c r="F2487" s="3"/>
      <c r="G2487" s="3"/>
      <c r="H2487" s="3"/>
      <c r="I2487" s="3"/>
      <c r="J2487" s="3"/>
      <c r="K2487" s="3"/>
      <c r="L2487" s="3"/>
      <c r="M2487" s="3"/>
      <c r="N2487" s="3"/>
      <c r="O2487" s="3"/>
      <c r="P2487" s="3"/>
      <c r="Q2487" s="3"/>
      <c r="R2487" s="3"/>
      <c r="S2487" s="120"/>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
      <c r="B2488" s="3"/>
      <c r="C2488" s="3"/>
      <c r="D2488" s="3"/>
      <c r="E2488" s="3"/>
      <c r="F2488" s="3"/>
      <c r="G2488" s="3"/>
      <c r="H2488" s="3"/>
      <c r="I2488" s="3"/>
      <c r="J2488" s="3"/>
      <c r="K2488" s="3"/>
      <c r="L2488" s="3"/>
      <c r="M2488" s="3"/>
      <c r="N2488" s="3"/>
      <c r="O2488" s="3"/>
      <c r="P2488" s="3"/>
      <c r="Q2488" s="3"/>
      <c r="R2488" s="3"/>
      <c r="S2488" s="120"/>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
      <c r="B2489" s="3"/>
      <c r="C2489" s="3"/>
      <c r="D2489" s="3"/>
      <c r="E2489" s="3"/>
      <c r="F2489" s="3"/>
      <c r="G2489" s="3"/>
      <c r="H2489" s="3"/>
      <c r="I2489" s="3"/>
      <c r="J2489" s="3"/>
      <c r="K2489" s="3"/>
      <c r="L2489" s="3"/>
      <c r="M2489" s="3"/>
      <c r="N2489" s="3"/>
      <c r="O2489" s="3"/>
      <c r="P2489" s="3"/>
      <c r="Q2489" s="3"/>
      <c r="R2489" s="3"/>
      <c r="S2489" s="120"/>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
      <c r="B2490" s="3"/>
      <c r="C2490" s="3"/>
      <c r="D2490" s="3"/>
      <c r="E2490" s="3"/>
      <c r="F2490" s="3"/>
      <c r="G2490" s="3"/>
      <c r="H2490" s="3"/>
      <c r="I2490" s="3"/>
      <c r="J2490" s="3"/>
      <c r="K2490" s="3"/>
      <c r="L2490" s="3"/>
      <c r="M2490" s="3"/>
      <c r="N2490" s="3"/>
      <c r="O2490" s="3"/>
      <c r="P2490" s="3"/>
      <c r="Q2490" s="3"/>
      <c r="R2490" s="3"/>
      <c r="S2490" s="120"/>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
      <c r="B2491" s="3"/>
      <c r="C2491" s="3"/>
      <c r="D2491" s="3"/>
      <c r="E2491" s="3"/>
      <c r="F2491" s="3"/>
      <c r="G2491" s="3"/>
      <c r="H2491" s="3"/>
      <c r="I2491" s="3"/>
      <c r="J2491" s="3"/>
      <c r="K2491" s="3"/>
      <c r="L2491" s="3"/>
      <c r="M2491" s="3"/>
      <c r="N2491" s="3"/>
      <c r="O2491" s="3"/>
      <c r="P2491" s="3"/>
      <c r="Q2491" s="3"/>
      <c r="R2491" s="3"/>
      <c r="S2491" s="120"/>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
      <c r="B2492" s="3"/>
      <c r="C2492" s="3"/>
      <c r="D2492" s="3"/>
      <c r="E2492" s="3"/>
      <c r="F2492" s="3"/>
      <c r="G2492" s="3"/>
      <c r="H2492" s="3"/>
      <c r="I2492" s="3"/>
      <c r="J2492" s="3"/>
      <c r="K2492" s="3"/>
      <c r="L2492" s="3"/>
      <c r="M2492" s="3"/>
      <c r="N2492" s="3"/>
      <c r="O2492" s="3"/>
      <c r="P2492" s="3"/>
      <c r="Q2492" s="3"/>
      <c r="R2492" s="3"/>
      <c r="S2492" s="120"/>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
      <c r="B2493" s="3"/>
      <c r="C2493" s="3"/>
      <c r="D2493" s="3"/>
      <c r="E2493" s="3"/>
      <c r="F2493" s="3"/>
      <c r="G2493" s="3"/>
      <c r="H2493" s="3"/>
      <c r="I2493" s="3"/>
      <c r="J2493" s="3"/>
      <c r="K2493" s="3"/>
      <c r="L2493" s="3"/>
      <c r="M2493" s="3"/>
      <c r="N2493" s="3"/>
      <c r="O2493" s="3"/>
      <c r="P2493" s="3"/>
      <c r="Q2493" s="3"/>
      <c r="R2493" s="3"/>
      <c r="S2493" s="120"/>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
      <c r="B2494" s="3"/>
      <c r="C2494" s="3"/>
      <c r="D2494" s="3"/>
      <c r="E2494" s="3"/>
      <c r="F2494" s="3"/>
      <c r="G2494" s="3"/>
      <c r="H2494" s="3"/>
      <c r="I2494" s="3"/>
      <c r="J2494" s="3"/>
      <c r="K2494" s="3"/>
      <c r="L2494" s="3"/>
      <c r="M2494" s="3"/>
      <c r="N2494" s="3"/>
      <c r="O2494" s="3"/>
      <c r="P2494" s="3"/>
      <c r="Q2494" s="3"/>
      <c r="R2494" s="3"/>
      <c r="S2494" s="120"/>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
      <c r="B2495" s="3"/>
      <c r="C2495" s="3"/>
      <c r="D2495" s="3"/>
      <c r="E2495" s="3"/>
      <c r="F2495" s="3"/>
      <c r="G2495" s="3"/>
      <c r="H2495" s="3"/>
      <c r="I2495" s="3"/>
      <c r="J2495" s="3"/>
      <c r="K2495" s="3"/>
      <c r="L2495" s="3"/>
      <c r="M2495" s="3"/>
      <c r="N2495" s="3"/>
      <c r="O2495" s="3"/>
      <c r="P2495" s="3"/>
      <c r="Q2495" s="3"/>
      <c r="R2495" s="3"/>
      <c r="S2495" s="120"/>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
      <c r="B2496" s="3"/>
      <c r="C2496" s="3"/>
      <c r="D2496" s="3"/>
      <c r="E2496" s="3"/>
      <c r="F2496" s="3"/>
      <c r="G2496" s="3"/>
      <c r="H2496" s="3"/>
      <c r="I2496" s="3"/>
      <c r="J2496" s="3"/>
      <c r="K2496" s="3"/>
      <c r="L2496" s="3"/>
      <c r="M2496" s="3"/>
      <c r="N2496" s="3"/>
      <c r="O2496" s="3"/>
      <c r="P2496" s="3"/>
      <c r="Q2496" s="3"/>
      <c r="R2496" s="3"/>
      <c r="S2496" s="120"/>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
      <c r="B2497" s="3"/>
      <c r="C2497" s="3"/>
      <c r="D2497" s="3"/>
      <c r="E2497" s="3"/>
      <c r="F2497" s="3"/>
      <c r="G2497" s="3"/>
      <c r="H2497" s="3"/>
      <c r="I2497" s="3"/>
      <c r="J2497" s="3"/>
      <c r="K2497" s="3"/>
      <c r="L2497" s="3"/>
      <c r="M2497" s="3"/>
      <c r="N2497" s="3"/>
      <c r="O2497" s="3"/>
      <c r="P2497" s="3"/>
      <c r="Q2497" s="3"/>
      <c r="R2497" s="3"/>
      <c r="S2497" s="120"/>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
      <c r="B2498" s="3"/>
      <c r="C2498" s="3"/>
      <c r="D2498" s="3"/>
      <c r="E2498" s="3"/>
      <c r="F2498" s="3"/>
      <c r="G2498" s="3"/>
      <c r="H2498" s="3"/>
      <c r="I2498" s="3"/>
      <c r="J2498" s="3"/>
      <c r="K2498" s="3"/>
      <c r="L2498" s="3"/>
      <c r="M2498" s="3"/>
      <c r="N2498" s="3"/>
      <c r="O2498" s="3"/>
      <c r="P2498" s="3"/>
      <c r="Q2498" s="3"/>
      <c r="R2498" s="3"/>
      <c r="S2498" s="120"/>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
      <c r="B2499" s="3"/>
      <c r="C2499" s="3"/>
      <c r="D2499" s="3"/>
      <c r="E2499" s="3"/>
      <c r="F2499" s="3"/>
      <c r="G2499" s="3"/>
      <c r="H2499" s="3"/>
      <c r="I2499" s="3"/>
      <c r="J2499" s="3"/>
      <c r="K2499" s="3"/>
      <c r="L2499" s="3"/>
      <c r="M2499" s="3"/>
      <c r="N2499" s="3"/>
      <c r="O2499" s="3"/>
      <c r="P2499" s="3"/>
      <c r="Q2499" s="3"/>
      <c r="R2499" s="3"/>
      <c r="S2499" s="120"/>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
      <c r="B2500" s="3"/>
      <c r="C2500" s="3"/>
      <c r="D2500" s="3"/>
      <c r="E2500" s="3"/>
      <c r="F2500" s="3"/>
      <c r="G2500" s="3"/>
      <c r="H2500" s="3"/>
      <c r="I2500" s="3"/>
      <c r="J2500" s="3"/>
      <c r="K2500" s="3"/>
      <c r="L2500" s="3"/>
      <c r="M2500" s="3"/>
      <c r="N2500" s="3"/>
      <c r="O2500" s="3"/>
      <c r="P2500" s="3"/>
      <c r="Q2500" s="3"/>
      <c r="R2500" s="3"/>
      <c r="S2500" s="120"/>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
      <c r="B2501" s="3"/>
      <c r="C2501" s="3"/>
      <c r="D2501" s="3"/>
      <c r="E2501" s="3"/>
      <c r="F2501" s="3"/>
      <c r="G2501" s="3"/>
      <c r="H2501" s="3"/>
      <c r="I2501" s="3"/>
      <c r="J2501" s="3"/>
      <c r="K2501" s="3"/>
      <c r="L2501" s="3"/>
      <c r="M2501" s="3"/>
      <c r="N2501" s="3"/>
      <c r="O2501" s="3"/>
      <c r="P2501" s="3"/>
      <c r="Q2501" s="3"/>
      <c r="R2501" s="3"/>
      <c r="S2501" s="120"/>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
      <c r="B2502" s="3"/>
      <c r="C2502" s="3"/>
      <c r="D2502" s="3"/>
      <c r="E2502" s="3"/>
      <c r="F2502" s="3"/>
      <c r="G2502" s="3"/>
      <c r="H2502" s="3"/>
      <c r="I2502" s="3"/>
      <c r="J2502" s="3"/>
      <c r="K2502" s="3"/>
      <c r="L2502" s="3"/>
      <c r="M2502" s="3"/>
      <c r="N2502" s="3"/>
      <c r="O2502" s="3"/>
      <c r="P2502" s="3"/>
      <c r="Q2502" s="3"/>
      <c r="R2502" s="3"/>
      <c r="S2502" s="120"/>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
      <c r="B2503" s="3"/>
      <c r="C2503" s="3"/>
      <c r="D2503" s="3"/>
      <c r="E2503" s="3"/>
      <c r="F2503" s="3"/>
      <c r="G2503" s="3"/>
      <c r="H2503" s="3"/>
      <c r="I2503" s="3"/>
      <c r="J2503" s="3"/>
      <c r="K2503" s="3"/>
      <c r="L2503" s="3"/>
      <c r="M2503" s="3"/>
      <c r="N2503" s="3"/>
      <c r="O2503" s="3"/>
      <c r="P2503" s="3"/>
      <c r="Q2503" s="3"/>
      <c r="R2503" s="3"/>
      <c r="S2503" s="120"/>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
      <c r="B2504" s="3"/>
      <c r="C2504" s="3"/>
      <c r="D2504" s="3"/>
      <c r="E2504" s="3"/>
      <c r="F2504" s="3"/>
      <c r="G2504" s="3"/>
      <c r="H2504" s="3"/>
      <c r="I2504" s="3"/>
      <c r="J2504" s="3"/>
      <c r="K2504" s="3"/>
      <c r="L2504" s="3"/>
      <c r="M2504" s="3"/>
      <c r="N2504" s="3"/>
      <c r="O2504" s="3"/>
      <c r="P2504" s="3"/>
      <c r="Q2504" s="3"/>
      <c r="R2504" s="3"/>
      <c r="S2504" s="120"/>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
      <c r="B2505" s="3"/>
      <c r="C2505" s="3"/>
      <c r="D2505" s="3"/>
      <c r="E2505" s="3"/>
      <c r="F2505" s="3"/>
      <c r="G2505" s="3"/>
      <c r="H2505" s="3"/>
      <c r="I2505" s="3"/>
      <c r="J2505" s="3"/>
      <c r="K2505" s="3"/>
      <c r="L2505" s="3"/>
      <c r="M2505" s="3"/>
      <c r="N2505" s="3"/>
      <c r="O2505" s="3"/>
      <c r="P2505" s="3"/>
      <c r="Q2505" s="3"/>
      <c r="R2505" s="3"/>
      <c r="S2505" s="120"/>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
      <c r="B2506" s="3"/>
      <c r="C2506" s="3"/>
      <c r="D2506" s="3"/>
      <c r="E2506" s="3"/>
      <c r="F2506" s="3"/>
      <c r="G2506" s="3"/>
      <c r="H2506" s="3"/>
      <c r="I2506" s="3"/>
      <c r="J2506" s="3"/>
      <c r="K2506" s="3"/>
      <c r="L2506" s="3"/>
      <c r="M2506" s="3"/>
      <c r="N2506" s="3"/>
      <c r="O2506" s="3"/>
      <c r="P2506" s="3"/>
      <c r="Q2506" s="3"/>
      <c r="R2506" s="3"/>
      <c r="S2506" s="120"/>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
      <c r="B2507" s="3"/>
      <c r="C2507" s="3"/>
      <c r="D2507" s="3"/>
      <c r="E2507" s="3"/>
      <c r="F2507" s="3"/>
      <c r="G2507" s="3"/>
      <c r="H2507" s="3"/>
      <c r="I2507" s="3"/>
      <c r="J2507" s="3"/>
      <c r="K2507" s="3"/>
      <c r="L2507" s="3"/>
      <c r="M2507" s="3"/>
      <c r="N2507" s="3"/>
      <c r="O2507" s="3"/>
      <c r="P2507" s="3"/>
      <c r="Q2507" s="3"/>
      <c r="R2507" s="3"/>
      <c r="S2507" s="120"/>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
      <c r="B2508" s="3"/>
      <c r="C2508" s="3"/>
      <c r="D2508" s="3"/>
      <c r="E2508" s="3"/>
      <c r="F2508" s="3"/>
      <c r="G2508" s="3"/>
      <c r="H2508" s="3"/>
      <c r="I2508" s="3"/>
      <c r="J2508" s="3"/>
      <c r="K2508" s="3"/>
      <c r="L2508" s="3"/>
      <c r="M2508" s="3"/>
      <c r="N2508" s="3"/>
      <c r="O2508" s="3"/>
      <c r="P2508" s="3"/>
      <c r="Q2508" s="3"/>
      <c r="R2508" s="3"/>
      <c r="S2508" s="120"/>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
      <c r="B2509" s="3"/>
      <c r="C2509" s="3"/>
      <c r="D2509" s="3"/>
      <c r="E2509" s="3"/>
      <c r="F2509" s="3"/>
      <c r="G2509" s="3"/>
      <c r="H2509" s="3"/>
      <c r="I2509" s="3"/>
      <c r="J2509" s="3"/>
      <c r="K2509" s="3"/>
      <c r="L2509" s="3"/>
      <c r="M2509" s="3"/>
      <c r="N2509" s="3"/>
      <c r="O2509" s="3"/>
      <c r="P2509" s="3"/>
      <c r="Q2509" s="3"/>
      <c r="R2509" s="3"/>
      <c r="S2509" s="120"/>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
      <c r="B2510" s="3"/>
      <c r="C2510" s="3"/>
      <c r="D2510" s="3"/>
      <c r="E2510" s="3"/>
      <c r="F2510" s="3"/>
      <c r="G2510" s="3"/>
      <c r="H2510" s="3"/>
      <c r="I2510" s="3"/>
      <c r="J2510" s="3"/>
      <c r="K2510" s="3"/>
      <c r="L2510" s="3"/>
      <c r="M2510" s="3"/>
      <c r="N2510" s="3"/>
      <c r="O2510" s="3"/>
      <c r="P2510" s="3"/>
      <c r="Q2510" s="3"/>
      <c r="R2510" s="3"/>
      <c r="S2510" s="120"/>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
      <c r="B2511" s="3"/>
      <c r="C2511" s="3"/>
      <c r="D2511" s="3"/>
      <c r="E2511" s="3"/>
      <c r="F2511" s="3"/>
      <c r="G2511" s="3"/>
      <c r="H2511" s="3"/>
      <c r="I2511" s="3"/>
      <c r="J2511" s="3"/>
      <c r="K2511" s="3"/>
      <c r="L2511" s="3"/>
      <c r="M2511" s="3"/>
      <c r="N2511" s="3"/>
      <c r="O2511" s="3"/>
      <c r="P2511" s="3"/>
      <c r="Q2511" s="3"/>
      <c r="R2511" s="3"/>
      <c r="S2511" s="120"/>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
      <c r="B2512" s="3"/>
      <c r="C2512" s="3"/>
      <c r="D2512" s="3"/>
      <c r="E2512" s="3"/>
      <c r="F2512" s="3"/>
      <c r="G2512" s="3"/>
      <c r="H2512" s="3"/>
      <c r="I2512" s="3"/>
      <c r="J2512" s="3"/>
      <c r="K2512" s="3"/>
      <c r="L2512" s="3"/>
      <c r="M2512" s="3"/>
      <c r="N2512" s="3"/>
      <c r="O2512" s="3"/>
      <c r="P2512" s="3"/>
      <c r="Q2512" s="3"/>
      <c r="R2512" s="3"/>
      <c r="S2512" s="120"/>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
      <c r="B2513" s="3"/>
      <c r="C2513" s="3"/>
      <c r="D2513" s="3"/>
      <c r="E2513" s="3"/>
      <c r="F2513" s="3"/>
      <c r="G2513" s="3"/>
      <c r="H2513" s="3"/>
      <c r="I2513" s="3"/>
      <c r="J2513" s="3"/>
      <c r="K2513" s="3"/>
      <c r="L2513" s="3"/>
      <c r="M2513" s="3"/>
      <c r="N2513" s="3"/>
      <c r="O2513" s="3"/>
      <c r="P2513" s="3"/>
      <c r="Q2513" s="3"/>
      <c r="R2513" s="3"/>
      <c r="S2513" s="120"/>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
      <c r="B2514" s="3"/>
      <c r="C2514" s="3"/>
      <c r="D2514" s="3"/>
      <c r="E2514" s="3"/>
      <c r="F2514" s="3"/>
      <c r="G2514" s="3"/>
      <c r="H2514" s="3"/>
      <c r="I2514" s="3"/>
      <c r="J2514" s="3"/>
      <c r="K2514" s="3"/>
      <c r="L2514" s="3"/>
      <c r="M2514" s="3"/>
      <c r="N2514" s="3"/>
      <c r="O2514" s="3"/>
      <c r="P2514" s="3"/>
      <c r="Q2514" s="3"/>
      <c r="R2514" s="3"/>
      <c r="S2514" s="120"/>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
      <c r="B2515" s="3"/>
      <c r="C2515" s="3"/>
      <c r="D2515" s="3"/>
      <c r="E2515" s="3"/>
      <c r="F2515" s="3"/>
      <c r="G2515" s="3"/>
      <c r="H2515" s="3"/>
      <c r="I2515" s="3"/>
      <c r="J2515" s="3"/>
      <c r="K2515" s="3"/>
      <c r="L2515" s="3"/>
      <c r="M2515" s="3"/>
      <c r="N2515" s="3"/>
      <c r="O2515" s="3"/>
      <c r="P2515" s="3"/>
      <c r="Q2515" s="3"/>
      <c r="R2515" s="3"/>
      <c r="S2515" s="120"/>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
      <c r="B2516" s="3"/>
      <c r="C2516" s="3"/>
      <c r="D2516" s="3"/>
      <c r="E2516" s="3"/>
      <c r="F2516" s="3"/>
      <c r="G2516" s="3"/>
      <c r="H2516" s="3"/>
      <c r="I2516" s="3"/>
      <c r="J2516" s="3"/>
      <c r="K2516" s="3"/>
      <c r="L2516" s="3"/>
      <c r="M2516" s="3"/>
      <c r="N2516" s="3"/>
      <c r="O2516" s="3"/>
      <c r="P2516" s="3"/>
      <c r="Q2516" s="3"/>
      <c r="R2516" s="3"/>
      <c r="S2516" s="120"/>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
      <c r="B2517" s="3"/>
      <c r="C2517" s="3"/>
      <c r="D2517" s="3"/>
      <c r="E2517" s="3"/>
      <c r="F2517" s="3"/>
      <c r="G2517" s="3"/>
      <c r="H2517" s="3"/>
      <c r="I2517" s="3"/>
      <c r="J2517" s="3"/>
      <c r="K2517" s="3"/>
      <c r="L2517" s="3"/>
      <c r="M2517" s="3"/>
      <c r="N2517" s="3"/>
      <c r="O2517" s="3"/>
      <c r="P2517" s="3"/>
      <c r="Q2517" s="3"/>
      <c r="R2517" s="3"/>
      <c r="S2517" s="120"/>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
      <c r="B2518" s="3"/>
      <c r="C2518" s="3"/>
      <c r="D2518" s="3"/>
      <c r="E2518" s="3"/>
      <c r="F2518" s="3"/>
      <c r="G2518" s="3"/>
      <c r="H2518" s="3"/>
      <c r="I2518" s="3"/>
      <c r="J2518" s="3"/>
      <c r="K2518" s="3"/>
      <c r="L2518" s="3"/>
      <c r="M2518" s="3"/>
      <c r="N2518" s="3"/>
      <c r="O2518" s="3"/>
      <c r="P2518" s="3"/>
      <c r="Q2518" s="3"/>
      <c r="R2518" s="3"/>
      <c r="S2518" s="120"/>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
      <c r="B2519" s="3"/>
      <c r="C2519" s="3"/>
      <c r="D2519" s="3"/>
      <c r="E2519" s="3"/>
      <c r="F2519" s="3"/>
      <c r="G2519" s="3"/>
      <c r="H2519" s="3"/>
      <c r="I2519" s="3"/>
      <c r="J2519" s="3"/>
      <c r="K2519" s="3"/>
      <c r="L2519" s="3"/>
      <c r="M2519" s="3"/>
      <c r="N2519" s="3"/>
      <c r="O2519" s="3"/>
      <c r="P2519" s="3"/>
      <c r="Q2519" s="3"/>
      <c r="R2519" s="3"/>
      <c r="S2519" s="120"/>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
      <c r="B2520" s="3"/>
      <c r="C2520" s="3"/>
      <c r="D2520" s="3"/>
      <c r="E2520" s="3"/>
      <c r="F2520" s="3"/>
      <c r="G2520" s="3"/>
      <c r="H2520" s="3"/>
      <c r="I2520" s="3"/>
      <c r="J2520" s="3"/>
      <c r="K2520" s="3"/>
      <c r="L2520" s="3"/>
      <c r="M2520" s="3"/>
      <c r="N2520" s="3"/>
      <c r="O2520" s="3"/>
      <c r="P2520" s="3"/>
      <c r="Q2520" s="3"/>
      <c r="R2520" s="3"/>
      <c r="S2520" s="120"/>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
      <c r="B2521" s="3"/>
      <c r="C2521" s="3"/>
      <c r="D2521" s="3"/>
      <c r="E2521" s="3"/>
      <c r="F2521" s="3"/>
      <c r="G2521" s="3"/>
      <c r="H2521" s="3"/>
      <c r="I2521" s="3"/>
      <c r="J2521" s="3"/>
      <c r="K2521" s="3"/>
      <c r="L2521" s="3"/>
      <c r="M2521" s="3"/>
      <c r="N2521" s="3"/>
      <c r="O2521" s="3"/>
      <c r="P2521" s="3"/>
      <c r="Q2521" s="3"/>
      <c r="R2521" s="3"/>
      <c r="S2521" s="120"/>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
      <c r="B2522" s="3"/>
      <c r="C2522" s="3"/>
      <c r="D2522" s="3"/>
      <c r="E2522" s="3"/>
      <c r="F2522" s="3"/>
      <c r="G2522" s="3"/>
      <c r="H2522" s="3"/>
      <c r="I2522" s="3"/>
      <c r="J2522" s="3"/>
      <c r="K2522" s="3"/>
      <c r="L2522" s="3"/>
      <c r="M2522" s="3"/>
      <c r="N2522" s="3"/>
      <c r="O2522" s="3"/>
      <c r="P2522" s="3"/>
      <c r="Q2522" s="3"/>
      <c r="R2522" s="3"/>
      <c r="S2522" s="120"/>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
      <c r="B2523" s="3"/>
      <c r="C2523" s="3"/>
      <c r="D2523" s="3"/>
      <c r="E2523" s="3"/>
      <c r="F2523" s="3"/>
      <c r="G2523" s="3"/>
      <c r="H2523" s="3"/>
      <c r="I2523" s="3"/>
      <c r="J2523" s="3"/>
      <c r="K2523" s="3"/>
      <c r="L2523" s="3"/>
      <c r="M2523" s="3"/>
      <c r="N2523" s="3"/>
      <c r="O2523" s="3"/>
      <c r="P2523" s="3"/>
      <c r="Q2523" s="3"/>
      <c r="R2523" s="3"/>
      <c r="S2523" s="120"/>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
      <c r="B2524" s="3"/>
      <c r="C2524" s="3"/>
      <c r="D2524" s="3"/>
      <c r="E2524" s="3"/>
      <c r="F2524" s="3"/>
      <c r="G2524" s="3"/>
      <c r="H2524" s="3"/>
      <c r="I2524" s="3"/>
      <c r="J2524" s="3"/>
      <c r="K2524" s="3"/>
      <c r="L2524" s="3"/>
      <c r="M2524" s="3"/>
      <c r="N2524" s="3"/>
      <c r="O2524" s="3"/>
      <c r="P2524" s="3"/>
      <c r="Q2524" s="3"/>
      <c r="R2524" s="3"/>
      <c r="S2524" s="120"/>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
      <c r="B2525" s="3"/>
      <c r="C2525" s="3"/>
      <c r="D2525" s="3"/>
      <c r="E2525" s="3"/>
      <c r="F2525" s="3"/>
      <c r="G2525" s="3"/>
      <c r="H2525" s="3"/>
      <c r="I2525" s="3"/>
      <c r="J2525" s="3"/>
      <c r="K2525" s="3"/>
      <c r="L2525" s="3"/>
      <c r="M2525" s="3"/>
      <c r="N2525" s="3"/>
      <c r="O2525" s="3"/>
      <c r="P2525" s="3"/>
      <c r="Q2525" s="3"/>
      <c r="R2525" s="3"/>
      <c r="S2525" s="120"/>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
      <c r="B2526" s="3"/>
      <c r="C2526" s="3"/>
      <c r="D2526" s="3"/>
      <c r="E2526" s="3"/>
      <c r="F2526" s="3"/>
      <c r="G2526" s="3"/>
      <c r="H2526" s="3"/>
      <c r="I2526" s="3"/>
      <c r="J2526" s="3"/>
      <c r="K2526" s="3"/>
      <c r="L2526" s="3"/>
      <c r="M2526" s="3"/>
      <c r="N2526" s="3"/>
      <c r="O2526" s="3"/>
      <c r="P2526" s="3"/>
      <c r="Q2526" s="3"/>
      <c r="R2526" s="3"/>
      <c r="S2526" s="120"/>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
      <c r="B2527" s="3"/>
      <c r="C2527" s="3"/>
      <c r="D2527" s="3"/>
      <c r="E2527" s="3"/>
      <c r="F2527" s="3"/>
      <c r="G2527" s="3"/>
      <c r="H2527" s="3"/>
      <c r="I2527" s="3"/>
      <c r="J2527" s="3"/>
      <c r="K2527" s="3"/>
      <c r="L2527" s="3"/>
      <c r="M2527" s="3"/>
      <c r="N2527" s="3"/>
      <c r="O2527" s="3"/>
      <c r="P2527" s="3"/>
      <c r="Q2527" s="3"/>
      <c r="R2527" s="3"/>
      <c r="S2527" s="120"/>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
      <c r="B2528" s="3"/>
      <c r="C2528" s="3"/>
      <c r="D2528" s="3"/>
      <c r="E2528" s="3"/>
      <c r="F2528" s="3"/>
      <c r="G2528" s="3"/>
      <c r="H2528" s="3"/>
      <c r="I2528" s="3"/>
      <c r="J2528" s="3"/>
      <c r="K2528" s="3"/>
      <c r="L2528" s="3"/>
      <c r="M2528" s="3"/>
      <c r="N2528" s="3"/>
      <c r="O2528" s="3"/>
      <c r="P2528" s="3"/>
      <c r="Q2528" s="3"/>
      <c r="R2528" s="3"/>
      <c r="S2528" s="120"/>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
      <c r="B2529" s="3"/>
      <c r="C2529" s="3"/>
      <c r="D2529" s="3"/>
      <c r="E2529" s="3"/>
      <c r="F2529" s="3"/>
      <c r="G2529" s="3"/>
      <c r="H2529" s="3"/>
      <c r="I2529" s="3"/>
      <c r="J2529" s="3"/>
      <c r="K2529" s="3"/>
      <c r="L2529" s="3"/>
      <c r="M2529" s="3"/>
      <c r="N2529" s="3"/>
      <c r="O2529" s="3"/>
      <c r="P2529" s="3"/>
      <c r="Q2529" s="3"/>
      <c r="R2529" s="3"/>
      <c r="S2529" s="120"/>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
      <c r="B2530" s="3"/>
      <c r="C2530" s="3"/>
      <c r="D2530" s="3"/>
      <c r="E2530" s="3"/>
      <c r="F2530" s="3"/>
      <c r="G2530" s="3"/>
      <c r="H2530" s="3"/>
      <c r="I2530" s="3"/>
      <c r="J2530" s="3"/>
      <c r="K2530" s="3"/>
      <c r="L2530" s="3"/>
      <c r="M2530" s="3"/>
      <c r="N2530" s="3"/>
      <c r="O2530" s="3"/>
      <c r="P2530" s="3"/>
      <c r="Q2530" s="3"/>
      <c r="R2530" s="3"/>
      <c r="S2530" s="120"/>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
      <c r="B2531" s="3"/>
      <c r="C2531" s="3"/>
      <c r="D2531" s="3"/>
      <c r="E2531" s="3"/>
      <c r="F2531" s="3"/>
      <c r="G2531" s="3"/>
      <c r="H2531" s="3"/>
      <c r="I2531" s="3"/>
      <c r="J2531" s="3"/>
      <c r="K2531" s="3"/>
      <c r="L2531" s="3"/>
      <c r="M2531" s="3"/>
      <c r="N2531" s="3"/>
      <c r="O2531" s="3"/>
      <c r="P2531" s="3"/>
      <c r="Q2531" s="3"/>
      <c r="R2531" s="3"/>
      <c r="S2531" s="120"/>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
      <c r="B2532" s="3"/>
      <c r="C2532" s="3"/>
      <c r="D2532" s="3"/>
      <c r="E2532" s="3"/>
      <c r="F2532" s="3"/>
      <c r="G2532" s="3"/>
      <c r="H2532" s="3"/>
      <c r="I2532" s="3"/>
      <c r="J2532" s="3"/>
      <c r="K2532" s="3"/>
      <c r="L2532" s="3"/>
      <c r="M2532" s="3"/>
      <c r="N2532" s="3"/>
      <c r="O2532" s="3"/>
      <c r="P2532" s="3"/>
      <c r="Q2532" s="3"/>
      <c r="R2532" s="3"/>
      <c r="S2532" s="120"/>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
      <c r="B2533" s="3"/>
      <c r="C2533" s="3"/>
      <c r="D2533" s="3"/>
      <c r="E2533" s="3"/>
      <c r="F2533" s="3"/>
      <c r="G2533" s="3"/>
      <c r="H2533" s="3"/>
      <c r="I2533" s="3"/>
      <c r="J2533" s="3"/>
      <c r="K2533" s="3"/>
      <c r="L2533" s="3"/>
      <c r="M2533" s="3"/>
      <c r="N2533" s="3"/>
      <c r="O2533" s="3"/>
      <c r="P2533" s="3"/>
      <c r="Q2533" s="3"/>
      <c r="R2533" s="3"/>
      <c r="S2533" s="120"/>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
      <c r="B2534" s="3"/>
      <c r="C2534" s="3"/>
      <c r="D2534" s="3"/>
      <c r="E2534" s="3"/>
      <c r="F2534" s="3"/>
      <c r="G2534" s="3"/>
      <c r="H2534" s="3"/>
      <c r="I2534" s="3"/>
      <c r="J2534" s="3"/>
      <c r="K2534" s="3"/>
      <c r="L2534" s="3"/>
      <c r="M2534" s="3"/>
      <c r="N2534" s="3"/>
      <c r="O2534" s="3"/>
      <c r="P2534" s="3"/>
      <c r="Q2534" s="3"/>
      <c r="R2534" s="3"/>
      <c r="S2534" s="120"/>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
      <c r="B2535" s="3"/>
      <c r="C2535" s="3"/>
      <c r="D2535" s="3"/>
      <c r="E2535" s="3"/>
      <c r="F2535" s="3"/>
      <c r="G2535" s="3"/>
      <c r="H2535" s="3"/>
      <c r="I2535" s="3"/>
      <c r="J2535" s="3"/>
      <c r="K2535" s="3"/>
      <c r="L2535" s="3"/>
      <c r="M2535" s="3"/>
      <c r="N2535" s="3"/>
      <c r="O2535" s="3"/>
      <c r="P2535" s="3"/>
      <c r="Q2535" s="3"/>
      <c r="R2535" s="3"/>
      <c r="S2535" s="120"/>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
      <c r="B2536" s="3"/>
      <c r="C2536" s="3"/>
      <c r="D2536" s="3"/>
      <c r="E2536" s="3"/>
      <c r="F2536" s="3"/>
      <c r="G2536" s="3"/>
      <c r="H2536" s="3"/>
      <c r="I2536" s="3"/>
      <c r="J2536" s="3"/>
      <c r="K2536" s="3"/>
      <c r="L2536" s="3"/>
      <c r="M2536" s="3"/>
      <c r="N2536" s="3"/>
      <c r="O2536" s="3"/>
      <c r="P2536" s="3"/>
      <c r="Q2536" s="3"/>
      <c r="R2536" s="3"/>
      <c r="S2536" s="120"/>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
      <c r="B2537" s="3"/>
      <c r="C2537" s="3"/>
      <c r="D2537" s="3"/>
      <c r="E2537" s="3"/>
      <c r="F2537" s="3"/>
      <c r="G2537" s="3"/>
      <c r="H2537" s="3"/>
      <c r="I2537" s="3"/>
      <c r="J2537" s="3"/>
      <c r="K2537" s="3"/>
      <c r="L2537" s="3"/>
      <c r="M2537" s="3"/>
      <c r="N2537" s="3"/>
      <c r="O2537" s="3"/>
      <c r="P2537" s="3"/>
      <c r="Q2537" s="3"/>
      <c r="R2537" s="3"/>
      <c r="S2537" s="120"/>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
      <c r="B2538" s="3"/>
      <c r="C2538" s="3"/>
      <c r="D2538" s="3"/>
      <c r="E2538" s="3"/>
      <c r="F2538" s="3"/>
      <c r="G2538" s="3"/>
      <c r="H2538" s="3"/>
      <c r="I2538" s="3"/>
      <c r="J2538" s="3"/>
      <c r="K2538" s="3"/>
      <c r="L2538" s="3"/>
      <c r="M2538" s="3"/>
      <c r="N2538" s="3"/>
      <c r="O2538" s="3"/>
      <c r="P2538" s="3"/>
      <c r="Q2538" s="3"/>
      <c r="R2538" s="3"/>
      <c r="S2538" s="120"/>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
      <c r="B2539" s="3"/>
      <c r="C2539" s="3"/>
      <c r="D2539" s="3"/>
      <c r="E2539" s="3"/>
      <c r="F2539" s="3"/>
      <c r="G2539" s="3"/>
      <c r="H2539" s="3"/>
      <c r="I2539" s="3"/>
      <c r="J2539" s="3"/>
      <c r="K2539" s="3"/>
      <c r="L2539" s="3"/>
      <c r="M2539" s="3"/>
      <c r="N2539" s="3"/>
      <c r="O2539" s="3"/>
      <c r="P2539" s="3"/>
      <c r="Q2539" s="3"/>
      <c r="R2539" s="3"/>
      <c r="S2539" s="120"/>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
      <c r="B2540" s="3"/>
      <c r="C2540" s="3"/>
      <c r="D2540" s="3"/>
      <c r="E2540" s="3"/>
      <c r="F2540" s="3"/>
      <c r="G2540" s="3"/>
      <c r="H2540" s="3"/>
      <c r="I2540" s="3"/>
      <c r="J2540" s="3"/>
      <c r="K2540" s="3"/>
      <c r="L2540" s="3"/>
      <c r="M2540" s="3"/>
      <c r="N2540" s="3"/>
      <c r="O2540" s="3"/>
      <c r="P2540" s="3"/>
      <c r="Q2540" s="3"/>
      <c r="R2540" s="3"/>
      <c r="S2540" s="120"/>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
      <c r="B2541" s="3"/>
      <c r="C2541" s="3"/>
      <c r="D2541" s="3"/>
      <c r="E2541" s="3"/>
      <c r="F2541" s="3"/>
      <c r="G2541" s="3"/>
      <c r="H2541" s="3"/>
      <c r="I2541" s="3"/>
      <c r="J2541" s="3"/>
      <c r="K2541" s="3"/>
      <c r="L2541" s="3"/>
      <c r="M2541" s="3"/>
      <c r="N2541" s="3"/>
      <c r="O2541" s="3"/>
      <c r="P2541" s="3"/>
      <c r="Q2541" s="3"/>
      <c r="R2541" s="3"/>
      <c r="S2541" s="120"/>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
      <c r="B2542" s="3"/>
      <c r="C2542" s="3"/>
      <c r="D2542" s="3"/>
      <c r="E2542" s="3"/>
      <c r="F2542" s="3"/>
      <c r="G2542" s="3"/>
      <c r="H2542" s="3"/>
      <c r="I2542" s="3"/>
      <c r="J2542" s="3"/>
      <c r="K2542" s="3"/>
      <c r="L2542" s="3"/>
      <c r="M2542" s="3"/>
      <c r="N2542" s="3"/>
      <c r="O2542" s="3"/>
      <c r="P2542" s="3"/>
      <c r="Q2542" s="3"/>
      <c r="R2542" s="3"/>
      <c r="S2542" s="120"/>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
      <c r="B2543" s="3"/>
      <c r="C2543" s="3"/>
      <c r="D2543" s="3"/>
      <c r="E2543" s="3"/>
      <c r="F2543" s="3"/>
      <c r="G2543" s="3"/>
      <c r="H2543" s="3"/>
      <c r="I2543" s="3"/>
      <c r="J2543" s="3"/>
      <c r="K2543" s="3"/>
      <c r="L2543" s="3"/>
      <c r="M2543" s="3"/>
      <c r="N2543" s="3"/>
      <c r="O2543" s="3"/>
      <c r="P2543" s="3"/>
      <c r="Q2543" s="3"/>
      <c r="R2543" s="3"/>
      <c r="S2543" s="120"/>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
      <c r="B2544" s="3"/>
      <c r="C2544" s="3"/>
      <c r="D2544" s="3"/>
      <c r="E2544" s="3"/>
      <c r="F2544" s="3"/>
      <c r="G2544" s="3"/>
      <c r="H2544" s="3"/>
      <c r="I2544" s="3"/>
      <c r="J2544" s="3"/>
      <c r="K2544" s="3"/>
      <c r="L2544" s="3"/>
      <c r="M2544" s="3"/>
      <c r="N2544" s="3"/>
      <c r="O2544" s="3"/>
      <c r="P2544" s="3"/>
      <c r="Q2544" s="3"/>
      <c r="R2544" s="3"/>
      <c r="S2544" s="120"/>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
      <c r="B2545" s="3"/>
      <c r="C2545" s="3"/>
      <c r="D2545" s="3"/>
      <c r="E2545" s="3"/>
      <c r="F2545" s="3"/>
      <c r="G2545" s="3"/>
      <c r="H2545" s="3"/>
      <c r="I2545" s="3"/>
      <c r="J2545" s="3"/>
      <c r="K2545" s="3"/>
      <c r="L2545" s="3"/>
      <c r="M2545" s="3"/>
      <c r="N2545" s="3"/>
      <c r="O2545" s="3"/>
      <c r="P2545" s="3"/>
      <c r="Q2545" s="3"/>
      <c r="R2545" s="3"/>
      <c r="S2545" s="120"/>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
      <c r="B2546" s="3"/>
      <c r="C2546" s="3"/>
      <c r="D2546" s="3"/>
      <c r="E2546" s="3"/>
      <c r="F2546" s="3"/>
      <c r="G2546" s="3"/>
      <c r="H2546" s="3"/>
      <c r="I2546" s="3"/>
      <c r="J2546" s="3"/>
      <c r="K2546" s="3"/>
      <c r="L2546" s="3"/>
      <c r="M2546" s="3"/>
      <c r="N2546" s="3"/>
      <c r="O2546" s="3"/>
      <c r="P2546" s="3"/>
      <c r="Q2546" s="3"/>
      <c r="R2546" s="3"/>
      <c r="S2546" s="120"/>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
      <c r="B2547" s="3"/>
      <c r="C2547" s="3"/>
      <c r="D2547" s="3"/>
      <c r="E2547" s="3"/>
      <c r="F2547" s="3"/>
      <c r="G2547" s="3"/>
      <c r="H2547" s="3"/>
      <c r="I2547" s="3"/>
      <c r="J2547" s="3"/>
      <c r="K2547" s="3"/>
      <c r="L2547" s="3"/>
      <c r="M2547" s="3"/>
      <c r="N2547" s="3"/>
      <c r="O2547" s="3"/>
      <c r="P2547" s="3"/>
      <c r="Q2547" s="3"/>
      <c r="R2547" s="3"/>
      <c r="S2547" s="120"/>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
      <c r="B2548" s="3"/>
      <c r="C2548" s="3"/>
      <c r="D2548" s="3"/>
      <c r="E2548" s="3"/>
      <c r="F2548" s="3"/>
      <c r="G2548" s="3"/>
      <c r="H2548" s="3"/>
      <c r="I2548" s="3"/>
      <c r="J2548" s="3"/>
      <c r="K2548" s="3"/>
      <c r="L2548" s="3"/>
      <c r="M2548" s="3"/>
      <c r="N2548" s="3"/>
      <c r="O2548" s="3"/>
      <c r="P2548" s="3"/>
      <c r="Q2548" s="3"/>
      <c r="R2548" s="3"/>
      <c r="S2548" s="120"/>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
      <c r="B2549" s="3"/>
      <c r="C2549" s="3"/>
      <c r="D2549" s="3"/>
      <c r="E2549" s="3"/>
      <c r="F2549" s="3"/>
      <c r="G2549" s="3"/>
      <c r="H2549" s="3"/>
      <c r="I2549" s="3"/>
      <c r="J2549" s="3"/>
      <c r="K2549" s="3"/>
      <c r="L2549" s="3"/>
      <c r="M2549" s="3"/>
      <c r="N2549" s="3"/>
      <c r="O2549" s="3"/>
      <c r="P2549" s="3"/>
      <c r="Q2549" s="3"/>
      <c r="R2549" s="3"/>
      <c r="S2549" s="120"/>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
      <c r="B2550" s="3"/>
      <c r="C2550" s="3"/>
      <c r="D2550" s="3"/>
      <c r="E2550" s="3"/>
      <c r="F2550" s="3"/>
      <c r="G2550" s="3"/>
      <c r="H2550" s="3"/>
      <c r="I2550" s="3"/>
      <c r="J2550" s="3"/>
      <c r="K2550" s="3"/>
      <c r="L2550" s="3"/>
      <c r="M2550" s="3"/>
      <c r="N2550" s="3"/>
      <c r="O2550" s="3"/>
      <c r="P2550" s="3"/>
      <c r="Q2550" s="3"/>
      <c r="R2550" s="3"/>
      <c r="S2550" s="120"/>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
      <c r="B2551" s="3"/>
      <c r="C2551" s="3"/>
      <c r="D2551" s="3"/>
      <c r="E2551" s="3"/>
      <c r="F2551" s="3"/>
      <c r="G2551" s="3"/>
      <c r="H2551" s="3"/>
      <c r="I2551" s="3"/>
      <c r="J2551" s="3"/>
      <c r="K2551" s="3"/>
      <c r="L2551" s="3"/>
      <c r="M2551" s="3"/>
      <c r="N2551" s="3"/>
      <c r="O2551" s="3"/>
      <c r="P2551" s="3"/>
      <c r="Q2551" s="3"/>
      <c r="R2551" s="3"/>
      <c r="S2551" s="120"/>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
      <c r="B2552" s="3"/>
      <c r="C2552" s="3"/>
      <c r="D2552" s="3"/>
      <c r="E2552" s="3"/>
      <c r="F2552" s="3"/>
      <c r="G2552" s="3"/>
      <c r="H2552" s="3"/>
      <c r="I2552" s="3"/>
      <c r="J2552" s="3"/>
      <c r="K2552" s="3"/>
      <c r="L2552" s="3"/>
      <c r="M2552" s="3"/>
      <c r="N2552" s="3"/>
      <c r="O2552" s="3"/>
      <c r="P2552" s="3"/>
      <c r="Q2552" s="3"/>
      <c r="R2552" s="3"/>
      <c r="S2552" s="120"/>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
      <c r="B2553" s="3"/>
      <c r="C2553" s="3"/>
      <c r="D2553" s="3"/>
      <c r="E2553" s="3"/>
      <c r="F2553" s="3"/>
      <c r="G2553" s="3"/>
      <c r="H2553" s="3"/>
      <c r="I2553" s="3"/>
      <c r="J2553" s="3"/>
      <c r="K2553" s="3"/>
      <c r="L2553" s="3"/>
      <c r="M2553" s="3"/>
      <c r="N2553" s="3"/>
      <c r="O2553" s="3"/>
      <c r="P2553" s="3"/>
      <c r="Q2553" s="3"/>
      <c r="R2553" s="3"/>
      <c r="S2553" s="120"/>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
      <c r="B2554" s="3"/>
      <c r="C2554" s="3"/>
      <c r="D2554" s="3"/>
      <c r="E2554" s="3"/>
      <c r="F2554" s="3"/>
      <c r="G2554" s="3"/>
      <c r="H2554" s="3"/>
      <c r="I2554" s="3"/>
      <c r="J2554" s="3"/>
      <c r="K2554" s="3"/>
      <c r="L2554" s="3"/>
      <c r="M2554" s="3"/>
      <c r="N2554" s="3"/>
      <c r="O2554" s="3"/>
      <c r="P2554" s="3"/>
      <c r="Q2554" s="3"/>
      <c r="R2554" s="3"/>
      <c r="S2554" s="120"/>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
      <c r="B2555" s="3"/>
      <c r="C2555" s="3"/>
      <c r="D2555" s="3"/>
      <c r="E2555" s="3"/>
      <c r="F2555" s="3"/>
      <c r="G2555" s="3"/>
      <c r="H2555" s="3"/>
      <c r="I2555" s="3"/>
      <c r="J2555" s="3"/>
      <c r="K2555" s="3"/>
      <c r="L2555" s="3"/>
      <c r="M2555" s="3"/>
      <c r="N2555" s="3"/>
      <c r="O2555" s="3"/>
      <c r="P2555" s="3"/>
      <c r="Q2555" s="3"/>
      <c r="R2555" s="3"/>
      <c r="S2555" s="120"/>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
      <c r="B2556" s="3"/>
      <c r="C2556" s="3"/>
      <c r="D2556" s="3"/>
      <c r="E2556" s="3"/>
      <c r="F2556" s="3"/>
      <c r="G2556" s="3"/>
      <c r="H2556" s="3"/>
      <c r="I2556" s="3"/>
      <c r="J2556" s="3"/>
      <c r="K2556" s="3"/>
      <c r="L2556" s="3"/>
      <c r="M2556" s="3"/>
      <c r="N2556" s="3"/>
      <c r="O2556" s="3"/>
      <c r="P2556" s="3"/>
      <c r="Q2556" s="3"/>
      <c r="R2556" s="3"/>
      <c r="S2556" s="120"/>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
      <c r="B2557" s="3"/>
      <c r="C2557" s="3"/>
      <c r="D2557" s="3"/>
      <c r="E2557" s="3"/>
      <c r="F2557" s="3"/>
      <c r="G2557" s="3"/>
      <c r="H2557" s="3"/>
      <c r="I2557" s="3"/>
      <c r="J2557" s="3"/>
      <c r="K2557" s="3"/>
      <c r="L2557" s="3"/>
      <c r="M2557" s="3"/>
      <c r="N2557" s="3"/>
      <c r="O2557" s="3"/>
      <c r="P2557" s="3"/>
      <c r="Q2557" s="3"/>
      <c r="R2557" s="3"/>
      <c r="S2557" s="120"/>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
      <c r="B2558" s="3"/>
      <c r="C2558" s="3"/>
      <c r="D2558" s="3"/>
      <c r="E2558" s="3"/>
      <c r="F2558" s="3"/>
      <c r="G2558" s="3"/>
      <c r="H2558" s="3"/>
      <c r="I2558" s="3"/>
      <c r="J2558" s="3"/>
      <c r="K2558" s="3"/>
      <c r="L2558" s="3"/>
      <c r="M2558" s="3"/>
      <c r="N2558" s="3"/>
      <c r="O2558" s="3"/>
      <c r="P2558" s="3"/>
      <c r="Q2558" s="3"/>
      <c r="R2558" s="3"/>
      <c r="S2558" s="120"/>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
      <c r="B2559" s="3"/>
      <c r="C2559" s="3"/>
      <c r="D2559" s="3"/>
      <c r="E2559" s="3"/>
      <c r="F2559" s="3"/>
      <c r="G2559" s="3"/>
      <c r="H2559" s="3"/>
      <c r="I2559" s="3"/>
      <c r="J2559" s="3"/>
      <c r="K2559" s="3"/>
      <c r="L2559" s="3"/>
      <c r="M2559" s="3"/>
      <c r="N2559" s="3"/>
      <c r="O2559" s="3"/>
      <c r="P2559" s="3"/>
      <c r="Q2559" s="3"/>
      <c r="R2559" s="3"/>
      <c r="S2559" s="120"/>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
      <c r="B2560" s="3"/>
      <c r="C2560" s="3"/>
      <c r="D2560" s="3"/>
      <c r="E2560" s="3"/>
      <c r="F2560" s="3"/>
      <c r="G2560" s="3"/>
      <c r="H2560" s="3"/>
      <c r="I2560" s="3"/>
      <c r="J2560" s="3"/>
      <c r="K2560" s="3"/>
      <c r="L2560" s="3"/>
      <c r="M2560" s="3"/>
      <c r="N2560" s="3"/>
      <c r="O2560" s="3"/>
      <c r="P2560" s="3"/>
      <c r="Q2560" s="3"/>
      <c r="R2560" s="3"/>
      <c r="S2560" s="120"/>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
      <c r="B2561" s="3"/>
      <c r="C2561" s="3"/>
      <c r="D2561" s="3"/>
      <c r="E2561" s="3"/>
      <c r="F2561" s="3"/>
      <c r="G2561" s="3"/>
      <c r="H2561" s="3"/>
      <c r="I2561" s="3"/>
      <c r="J2561" s="3"/>
      <c r="K2561" s="3"/>
      <c r="L2561" s="3"/>
      <c r="M2561" s="3"/>
      <c r="N2561" s="3"/>
      <c r="O2561" s="3"/>
      <c r="P2561" s="3"/>
      <c r="Q2561" s="3"/>
      <c r="R2561" s="3"/>
      <c r="S2561" s="120"/>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
      <c r="B2562" s="3"/>
      <c r="C2562" s="3"/>
      <c r="D2562" s="3"/>
      <c r="E2562" s="3"/>
      <c r="F2562" s="3"/>
      <c r="G2562" s="3"/>
      <c r="H2562" s="3"/>
      <c r="I2562" s="3"/>
      <c r="J2562" s="3"/>
      <c r="K2562" s="3"/>
      <c r="L2562" s="3"/>
      <c r="M2562" s="3"/>
      <c r="N2562" s="3"/>
      <c r="O2562" s="3"/>
      <c r="P2562" s="3"/>
      <c r="Q2562" s="3"/>
      <c r="R2562" s="3"/>
      <c r="S2562" s="120"/>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
      <c r="B2563" s="3"/>
      <c r="C2563" s="3"/>
      <c r="D2563" s="3"/>
      <c r="E2563" s="3"/>
      <c r="F2563" s="3"/>
      <c r="G2563" s="3"/>
      <c r="H2563" s="3"/>
      <c r="I2563" s="3"/>
      <c r="J2563" s="3"/>
      <c r="K2563" s="3"/>
      <c r="L2563" s="3"/>
      <c r="M2563" s="3"/>
      <c r="N2563" s="3"/>
      <c r="O2563" s="3"/>
      <c r="P2563" s="3"/>
      <c r="Q2563" s="3"/>
      <c r="R2563" s="3"/>
      <c r="S2563" s="120"/>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
      <c r="B2564" s="3"/>
      <c r="C2564" s="3"/>
      <c r="D2564" s="3"/>
      <c r="E2564" s="3"/>
      <c r="F2564" s="3"/>
      <c r="G2564" s="3"/>
      <c r="H2564" s="3"/>
      <c r="I2564" s="3"/>
      <c r="J2564" s="3"/>
      <c r="K2564" s="3"/>
      <c r="L2564" s="3"/>
      <c r="M2564" s="3"/>
      <c r="N2564" s="3"/>
      <c r="O2564" s="3"/>
      <c r="P2564" s="3"/>
      <c r="Q2564" s="3"/>
      <c r="R2564" s="3"/>
      <c r="S2564" s="120"/>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
      <c r="B2565" s="3"/>
      <c r="C2565" s="3"/>
      <c r="D2565" s="3"/>
      <c r="E2565" s="3"/>
      <c r="F2565" s="3"/>
      <c r="G2565" s="3"/>
      <c r="H2565" s="3"/>
      <c r="I2565" s="3"/>
      <c r="J2565" s="3"/>
      <c r="K2565" s="3"/>
      <c r="L2565" s="3"/>
      <c r="M2565" s="3"/>
      <c r="N2565" s="3"/>
      <c r="O2565" s="3"/>
      <c r="P2565" s="3"/>
      <c r="Q2565" s="3"/>
      <c r="R2565" s="3"/>
      <c r="S2565" s="120"/>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
      <c r="B2566" s="3"/>
      <c r="C2566" s="3"/>
      <c r="D2566" s="3"/>
      <c r="E2566" s="3"/>
      <c r="F2566" s="3"/>
      <c r="G2566" s="3"/>
      <c r="H2566" s="3"/>
      <c r="I2566" s="3"/>
      <c r="J2566" s="3"/>
      <c r="K2566" s="3"/>
      <c r="L2566" s="3"/>
      <c r="M2566" s="3"/>
      <c r="N2566" s="3"/>
      <c r="O2566" s="3"/>
      <c r="P2566" s="3"/>
      <c r="Q2566" s="3"/>
      <c r="R2566" s="3"/>
      <c r="S2566" s="120"/>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
      <c r="B2567" s="3"/>
      <c r="C2567" s="3"/>
      <c r="D2567" s="3"/>
      <c r="E2567" s="3"/>
      <c r="F2567" s="3"/>
      <c r="G2567" s="3"/>
      <c r="H2567" s="3"/>
      <c r="I2567" s="3"/>
      <c r="J2567" s="3"/>
      <c r="K2567" s="3"/>
      <c r="L2567" s="3"/>
      <c r="M2567" s="3"/>
      <c r="N2567" s="3"/>
      <c r="O2567" s="3"/>
      <c r="P2567" s="3"/>
      <c r="Q2567" s="3"/>
      <c r="R2567" s="3"/>
      <c r="S2567" s="120"/>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
      <c r="B2568" s="3"/>
      <c r="C2568" s="3"/>
      <c r="D2568" s="3"/>
      <c r="E2568" s="3"/>
      <c r="F2568" s="3"/>
      <c r="G2568" s="3"/>
      <c r="H2568" s="3"/>
      <c r="I2568" s="3"/>
      <c r="J2568" s="3"/>
      <c r="K2568" s="3"/>
      <c r="L2568" s="3"/>
      <c r="M2568" s="3"/>
      <c r="N2568" s="3"/>
      <c r="O2568" s="3"/>
      <c r="P2568" s="3"/>
      <c r="Q2568" s="3"/>
      <c r="R2568" s="3"/>
      <c r="S2568" s="120"/>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
      <c r="B2569" s="3"/>
      <c r="C2569" s="3"/>
      <c r="D2569" s="3"/>
      <c r="E2569" s="3"/>
      <c r="F2569" s="3"/>
      <c r="G2569" s="3"/>
      <c r="H2569" s="3"/>
      <c r="I2569" s="3"/>
      <c r="J2569" s="3"/>
      <c r="K2569" s="3"/>
      <c r="L2569" s="3"/>
      <c r="M2569" s="3"/>
      <c r="N2569" s="3"/>
      <c r="O2569" s="3"/>
      <c r="P2569" s="3"/>
      <c r="Q2569" s="3"/>
      <c r="R2569" s="3"/>
      <c r="S2569" s="120"/>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
      <c r="B2570" s="3"/>
      <c r="C2570" s="3"/>
      <c r="D2570" s="3"/>
      <c r="E2570" s="3"/>
      <c r="F2570" s="3"/>
      <c r="G2570" s="3"/>
      <c r="H2570" s="3"/>
      <c r="I2570" s="3"/>
      <c r="J2570" s="3"/>
      <c r="K2570" s="3"/>
      <c r="L2570" s="3"/>
      <c r="M2570" s="3"/>
      <c r="N2570" s="3"/>
      <c r="O2570" s="3"/>
      <c r="P2570" s="3"/>
      <c r="Q2570" s="3"/>
      <c r="R2570" s="3"/>
      <c r="S2570" s="120"/>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
      <c r="B2571" s="3"/>
      <c r="C2571" s="3"/>
      <c r="D2571" s="3"/>
      <c r="E2571" s="3"/>
      <c r="F2571" s="3"/>
      <c r="G2571" s="3"/>
      <c r="H2571" s="3"/>
      <c r="I2571" s="3"/>
      <c r="J2571" s="3"/>
      <c r="K2571" s="3"/>
      <c r="L2571" s="3"/>
      <c r="M2571" s="3"/>
      <c r="N2571" s="3"/>
      <c r="O2571" s="3"/>
      <c r="P2571" s="3"/>
      <c r="Q2571" s="3"/>
      <c r="R2571" s="3"/>
      <c r="S2571" s="120"/>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
      <c r="B2572" s="3"/>
      <c r="C2572" s="3"/>
      <c r="D2572" s="3"/>
      <c r="E2572" s="3"/>
      <c r="F2572" s="3"/>
      <c r="G2572" s="3"/>
      <c r="H2572" s="3"/>
      <c r="I2572" s="3"/>
      <c r="J2572" s="3"/>
      <c r="K2572" s="3"/>
      <c r="L2572" s="3"/>
      <c r="M2572" s="3"/>
      <c r="N2572" s="3"/>
      <c r="O2572" s="3"/>
      <c r="P2572" s="3"/>
      <c r="Q2572" s="3"/>
      <c r="R2572" s="3"/>
      <c r="S2572" s="120"/>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
      <c r="B2573" s="3"/>
      <c r="C2573" s="3"/>
      <c r="D2573" s="3"/>
      <c r="E2573" s="3"/>
      <c r="F2573" s="3"/>
      <c r="G2573" s="3"/>
      <c r="H2573" s="3"/>
      <c r="I2573" s="3"/>
      <c r="J2573" s="3"/>
      <c r="K2573" s="3"/>
      <c r="L2573" s="3"/>
      <c r="M2573" s="3"/>
      <c r="N2573" s="3"/>
      <c r="O2573" s="3"/>
      <c r="P2573" s="3"/>
      <c r="Q2573" s="3"/>
      <c r="R2573" s="3"/>
      <c r="S2573" s="120"/>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
      <c r="B2574" s="3"/>
      <c r="C2574" s="3"/>
      <c r="D2574" s="3"/>
      <c r="E2574" s="3"/>
      <c r="F2574" s="3"/>
      <c r="G2574" s="3"/>
      <c r="H2574" s="3"/>
      <c r="I2574" s="3"/>
      <c r="J2574" s="3"/>
      <c r="K2574" s="3"/>
      <c r="L2574" s="3"/>
      <c r="M2574" s="3"/>
      <c r="N2574" s="3"/>
      <c r="O2574" s="3"/>
      <c r="P2574" s="3"/>
      <c r="Q2574" s="3"/>
      <c r="R2574" s="3"/>
      <c r="S2574" s="120"/>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
      <c r="B2575" s="3"/>
      <c r="C2575" s="3"/>
      <c r="D2575" s="3"/>
      <c r="E2575" s="3"/>
      <c r="F2575" s="3"/>
      <c r="G2575" s="3"/>
      <c r="H2575" s="3"/>
      <c r="I2575" s="3"/>
      <c r="J2575" s="3"/>
      <c r="K2575" s="3"/>
      <c r="L2575" s="3"/>
      <c r="M2575" s="3"/>
      <c r="N2575" s="3"/>
      <c r="O2575" s="3"/>
      <c r="P2575" s="3"/>
      <c r="Q2575" s="3"/>
      <c r="R2575" s="3"/>
      <c r="S2575" s="120"/>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
      <c r="B2576" s="3"/>
      <c r="C2576" s="3"/>
      <c r="D2576" s="3"/>
      <c r="E2576" s="3"/>
      <c r="F2576" s="3"/>
      <c r="G2576" s="3"/>
      <c r="H2576" s="3"/>
      <c r="I2576" s="3"/>
      <c r="J2576" s="3"/>
      <c r="K2576" s="3"/>
      <c r="L2576" s="3"/>
      <c r="M2576" s="3"/>
      <c r="N2576" s="3"/>
      <c r="O2576" s="3"/>
      <c r="P2576" s="3"/>
      <c r="Q2576" s="3"/>
      <c r="R2576" s="3"/>
      <c r="S2576" s="120"/>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
      <c r="B2577" s="3"/>
      <c r="C2577" s="3"/>
      <c r="D2577" s="3"/>
      <c r="E2577" s="3"/>
      <c r="F2577" s="3"/>
      <c r="G2577" s="3"/>
      <c r="H2577" s="3"/>
      <c r="I2577" s="3"/>
      <c r="J2577" s="3"/>
      <c r="K2577" s="3"/>
      <c r="L2577" s="3"/>
      <c r="M2577" s="3"/>
      <c r="N2577" s="3"/>
      <c r="O2577" s="3"/>
      <c r="P2577" s="3"/>
      <c r="Q2577" s="3"/>
      <c r="R2577" s="3"/>
      <c r="S2577" s="120"/>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
      <c r="B2578" s="3"/>
      <c r="C2578" s="3"/>
      <c r="D2578" s="3"/>
      <c r="E2578" s="3"/>
      <c r="F2578" s="3"/>
      <c r="G2578" s="3"/>
      <c r="H2578" s="3"/>
      <c r="I2578" s="3"/>
      <c r="J2578" s="3"/>
      <c r="K2578" s="3"/>
      <c r="L2578" s="3"/>
      <c r="M2578" s="3"/>
      <c r="N2578" s="3"/>
      <c r="O2578" s="3"/>
      <c r="P2578" s="3"/>
      <c r="Q2578" s="3"/>
      <c r="R2578" s="3"/>
      <c r="S2578" s="120"/>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
      <c r="B2579" s="3"/>
      <c r="C2579" s="3"/>
      <c r="D2579" s="3"/>
      <c r="E2579" s="3"/>
      <c r="F2579" s="3"/>
      <c r="G2579" s="3"/>
      <c r="H2579" s="3"/>
      <c r="I2579" s="3"/>
      <c r="J2579" s="3"/>
      <c r="K2579" s="3"/>
      <c r="L2579" s="3"/>
      <c r="M2579" s="3"/>
      <c r="N2579" s="3"/>
      <c r="O2579" s="3"/>
      <c r="P2579" s="3"/>
      <c r="Q2579" s="3"/>
      <c r="R2579" s="3"/>
      <c r="S2579" s="120"/>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
      <c r="B2580" s="3"/>
      <c r="C2580" s="3"/>
      <c r="D2580" s="3"/>
      <c r="E2580" s="3"/>
      <c r="F2580" s="3"/>
      <c r="G2580" s="3"/>
      <c r="H2580" s="3"/>
      <c r="I2580" s="3"/>
      <c r="J2580" s="3"/>
      <c r="K2580" s="3"/>
      <c r="L2580" s="3"/>
      <c r="M2580" s="3"/>
      <c r="N2580" s="3"/>
      <c r="O2580" s="3"/>
      <c r="P2580" s="3"/>
      <c r="Q2580" s="3"/>
      <c r="R2580" s="3"/>
      <c r="S2580" s="120"/>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
      <c r="B2581" s="3"/>
      <c r="C2581" s="3"/>
      <c r="D2581" s="3"/>
      <c r="E2581" s="3"/>
      <c r="F2581" s="3"/>
      <c r="G2581" s="3"/>
      <c r="H2581" s="3"/>
      <c r="I2581" s="3"/>
      <c r="J2581" s="3"/>
      <c r="K2581" s="3"/>
      <c r="L2581" s="3"/>
      <c r="M2581" s="3"/>
      <c r="N2581" s="3"/>
      <c r="O2581" s="3"/>
      <c r="P2581" s="3"/>
      <c r="Q2581" s="3"/>
      <c r="R2581" s="3"/>
      <c r="S2581" s="120"/>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
      <c r="B2582" s="3"/>
      <c r="C2582" s="3"/>
      <c r="D2582" s="3"/>
      <c r="E2582" s="3"/>
      <c r="F2582" s="3"/>
      <c r="G2582" s="3"/>
      <c r="H2582" s="3"/>
      <c r="I2582" s="3"/>
      <c r="J2582" s="3"/>
      <c r="K2582" s="3"/>
      <c r="L2582" s="3"/>
      <c r="M2582" s="3"/>
      <c r="N2582" s="3"/>
      <c r="O2582" s="3"/>
      <c r="P2582" s="3"/>
      <c r="Q2582" s="3"/>
      <c r="R2582" s="3"/>
      <c r="S2582" s="120"/>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
      <c r="B2583" s="3"/>
      <c r="C2583" s="3"/>
      <c r="D2583" s="3"/>
      <c r="E2583" s="3"/>
      <c r="F2583" s="3"/>
      <c r="G2583" s="3"/>
      <c r="H2583" s="3"/>
      <c r="I2583" s="3"/>
      <c r="J2583" s="3"/>
      <c r="K2583" s="3"/>
      <c r="L2583" s="3"/>
      <c r="M2583" s="3"/>
      <c r="N2583" s="3"/>
      <c r="O2583" s="3"/>
      <c r="P2583" s="3"/>
      <c r="Q2583" s="3"/>
      <c r="R2583" s="3"/>
      <c r="S2583" s="120"/>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
      <c r="B2584" s="3"/>
      <c r="C2584" s="3"/>
      <c r="D2584" s="3"/>
      <c r="E2584" s="3"/>
      <c r="F2584" s="3"/>
      <c r="G2584" s="3"/>
      <c r="H2584" s="3"/>
      <c r="I2584" s="3"/>
      <c r="J2584" s="3"/>
      <c r="K2584" s="3"/>
      <c r="L2584" s="3"/>
      <c r="M2584" s="3"/>
      <c r="N2584" s="3"/>
      <c r="O2584" s="3"/>
      <c r="P2584" s="3"/>
      <c r="Q2584" s="3"/>
      <c r="R2584" s="3"/>
      <c r="S2584" s="120"/>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
      <c r="B2585" s="3"/>
      <c r="C2585" s="3"/>
      <c r="D2585" s="3"/>
      <c r="E2585" s="3"/>
      <c r="F2585" s="3"/>
      <c r="G2585" s="3"/>
      <c r="H2585" s="3"/>
      <c r="I2585" s="3"/>
      <c r="J2585" s="3"/>
      <c r="K2585" s="3"/>
      <c r="L2585" s="3"/>
      <c r="M2585" s="3"/>
      <c r="N2585" s="3"/>
      <c r="O2585" s="3"/>
      <c r="P2585" s="3"/>
      <c r="Q2585" s="3"/>
      <c r="R2585" s="3"/>
      <c r="S2585" s="120"/>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
      <c r="B2586" s="3"/>
      <c r="C2586" s="3"/>
      <c r="D2586" s="3"/>
      <c r="E2586" s="3"/>
      <c r="F2586" s="3"/>
      <c r="G2586" s="3"/>
      <c r="H2586" s="3"/>
      <c r="I2586" s="3"/>
      <c r="J2586" s="3"/>
      <c r="K2586" s="3"/>
      <c r="L2586" s="3"/>
      <c r="M2586" s="3"/>
      <c r="N2586" s="3"/>
      <c r="O2586" s="3"/>
      <c r="P2586" s="3"/>
      <c r="Q2586" s="3"/>
      <c r="R2586" s="3"/>
      <c r="S2586" s="120"/>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
      <c r="B2587" s="3"/>
      <c r="C2587" s="3"/>
      <c r="D2587" s="3"/>
      <c r="E2587" s="3"/>
      <c r="F2587" s="3"/>
      <c r="G2587" s="3"/>
      <c r="H2587" s="3"/>
      <c r="I2587" s="3"/>
      <c r="J2587" s="3"/>
      <c r="K2587" s="3"/>
      <c r="L2587" s="3"/>
      <c r="M2587" s="3"/>
      <c r="N2587" s="3"/>
      <c r="O2587" s="3"/>
      <c r="P2587" s="3"/>
      <c r="Q2587" s="3"/>
      <c r="R2587" s="3"/>
      <c r="S2587" s="120"/>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
      <c r="B2588" s="3"/>
      <c r="C2588" s="3"/>
      <c r="D2588" s="3"/>
      <c r="E2588" s="3"/>
      <c r="F2588" s="3"/>
      <c r="G2588" s="3"/>
      <c r="H2588" s="3"/>
      <c r="I2588" s="3"/>
      <c r="J2588" s="3"/>
      <c r="K2588" s="3"/>
      <c r="L2588" s="3"/>
      <c r="M2588" s="3"/>
      <c r="N2588" s="3"/>
      <c r="O2588" s="3"/>
      <c r="P2588" s="3"/>
      <c r="Q2588" s="3"/>
      <c r="R2588" s="3"/>
      <c r="S2588" s="120"/>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
      <c r="B2589" s="3"/>
      <c r="C2589" s="3"/>
      <c r="D2589" s="3"/>
      <c r="E2589" s="3"/>
      <c r="F2589" s="3"/>
      <c r="G2589" s="3"/>
      <c r="H2589" s="3"/>
      <c r="I2589" s="3"/>
      <c r="J2589" s="3"/>
      <c r="K2589" s="3"/>
      <c r="L2589" s="3"/>
      <c r="M2589" s="3"/>
      <c r="N2589" s="3"/>
      <c r="O2589" s="3"/>
      <c r="P2589" s="3"/>
      <c r="Q2589" s="3"/>
      <c r="R2589" s="3"/>
      <c r="S2589" s="120"/>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
      <c r="B2590" s="3"/>
      <c r="C2590" s="3"/>
      <c r="D2590" s="3"/>
      <c r="E2590" s="3"/>
      <c r="F2590" s="3"/>
      <c r="G2590" s="3"/>
      <c r="H2590" s="3"/>
      <c r="I2590" s="3"/>
      <c r="J2590" s="3"/>
      <c r="K2590" s="3"/>
      <c r="L2590" s="3"/>
      <c r="M2590" s="3"/>
      <c r="N2590" s="3"/>
      <c r="O2590" s="3"/>
      <c r="P2590" s="3"/>
      <c r="Q2590" s="3"/>
      <c r="R2590" s="3"/>
      <c r="S2590" s="120"/>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
      <c r="B2591" s="3"/>
      <c r="C2591" s="3"/>
      <c r="D2591" s="3"/>
      <c r="E2591" s="3"/>
      <c r="F2591" s="3"/>
      <c r="G2591" s="3"/>
      <c r="H2591" s="3"/>
      <c r="I2591" s="3"/>
      <c r="J2591" s="3"/>
      <c r="K2591" s="3"/>
      <c r="L2591" s="3"/>
      <c r="M2591" s="3"/>
      <c r="N2591" s="3"/>
      <c r="O2591" s="3"/>
      <c r="P2591" s="3"/>
      <c r="Q2591" s="3"/>
      <c r="R2591" s="3"/>
      <c r="S2591" s="120"/>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
      <c r="B2592" s="3"/>
      <c r="C2592" s="3"/>
      <c r="D2592" s="3"/>
      <c r="E2592" s="3"/>
      <c r="F2592" s="3"/>
      <c r="G2592" s="3"/>
      <c r="H2592" s="3"/>
      <c r="I2592" s="3"/>
      <c r="J2592" s="3"/>
      <c r="K2592" s="3"/>
      <c r="L2592" s="3"/>
      <c r="M2592" s="3"/>
      <c r="N2592" s="3"/>
      <c r="O2592" s="3"/>
      <c r="P2592" s="3"/>
      <c r="Q2592" s="3"/>
      <c r="R2592" s="3"/>
      <c r="S2592" s="120"/>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
      <c r="B2593" s="3"/>
      <c r="C2593" s="3"/>
      <c r="D2593" s="3"/>
      <c r="E2593" s="3"/>
      <c r="F2593" s="3"/>
      <c r="G2593" s="3"/>
      <c r="H2593" s="3"/>
      <c r="I2593" s="3"/>
      <c r="J2593" s="3"/>
      <c r="K2593" s="3"/>
      <c r="L2593" s="3"/>
      <c r="M2593" s="3"/>
      <c r="N2593" s="3"/>
      <c r="O2593" s="3"/>
      <c r="P2593" s="3"/>
      <c r="Q2593" s="3"/>
      <c r="R2593" s="3"/>
      <c r="S2593" s="120"/>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
      <c r="B2594" s="3"/>
      <c r="C2594" s="3"/>
      <c r="D2594" s="3"/>
      <c r="E2594" s="3"/>
      <c r="F2594" s="3"/>
      <c r="G2594" s="3"/>
      <c r="H2594" s="3"/>
      <c r="I2594" s="3"/>
      <c r="J2594" s="3"/>
      <c r="K2594" s="3"/>
      <c r="L2594" s="3"/>
      <c r="M2594" s="3"/>
      <c r="N2594" s="3"/>
      <c r="O2594" s="3"/>
      <c r="P2594" s="3"/>
      <c r="Q2594" s="3"/>
      <c r="R2594" s="3"/>
      <c r="S2594" s="120"/>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
      <c r="B2595" s="3"/>
      <c r="C2595" s="3"/>
      <c r="D2595" s="3"/>
      <c r="E2595" s="3"/>
      <c r="F2595" s="3"/>
      <c r="G2595" s="3"/>
      <c r="H2595" s="3"/>
      <c r="I2595" s="3"/>
      <c r="J2595" s="3"/>
      <c r="K2595" s="3"/>
      <c r="L2595" s="3"/>
      <c r="M2595" s="3"/>
      <c r="N2595" s="3"/>
      <c r="O2595" s="3"/>
      <c r="P2595" s="3"/>
      <c r="Q2595" s="3"/>
      <c r="R2595" s="3"/>
      <c r="S2595" s="120"/>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
      <c r="B2596" s="3"/>
      <c r="C2596" s="3"/>
      <c r="D2596" s="3"/>
      <c r="E2596" s="3"/>
      <c r="F2596" s="3"/>
      <c r="G2596" s="3"/>
      <c r="H2596" s="3"/>
      <c r="I2596" s="3"/>
      <c r="J2596" s="3"/>
      <c r="K2596" s="3"/>
      <c r="L2596" s="3"/>
      <c r="M2596" s="3"/>
      <c r="N2596" s="3"/>
      <c r="O2596" s="3"/>
      <c r="P2596" s="3"/>
      <c r="Q2596" s="3"/>
      <c r="R2596" s="3"/>
      <c r="S2596" s="120"/>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
      <c r="B2597" s="3"/>
      <c r="C2597" s="3"/>
      <c r="D2597" s="3"/>
      <c r="E2597" s="3"/>
      <c r="F2597" s="3"/>
      <c r="G2597" s="3"/>
      <c r="H2597" s="3"/>
      <c r="I2597" s="3"/>
      <c r="J2597" s="3"/>
      <c r="K2597" s="3"/>
      <c r="L2597" s="3"/>
      <c r="M2597" s="3"/>
      <c r="N2597" s="3"/>
      <c r="O2597" s="3"/>
      <c r="P2597" s="3"/>
      <c r="Q2597" s="3"/>
      <c r="R2597" s="3"/>
      <c r="S2597" s="120"/>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
      <c r="B2598" s="3"/>
      <c r="C2598" s="3"/>
      <c r="D2598" s="3"/>
      <c r="E2598" s="3"/>
      <c r="F2598" s="3"/>
      <c r="G2598" s="3"/>
      <c r="H2598" s="3"/>
      <c r="I2598" s="3"/>
      <c r="J2598" s="3"/>
      <c r="K2598" s="3"/>
      <c r="L2598" s="3"/>
      <c r="M2598" s="3"/>
      <c r="N2598" s="3"/>
      <c r="O2598" s="3"/>
      <c r="P2598" s="3"/>
      <c r="Q2598" s="3"/>
      <c r="R2598" s="3"/>
      <c r="S2598" s="120"/>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
      <c r="B2599" s="3"/>
      <c r="C2599" s="3"/>
      <c r="D2599" s="3"/>
      <c r="E2599" s="3"/>
      <c r="F2599" s="3"/>
      <c r="G2599" s="3"/>
      <c r="H2599" s="3"/>
      <c r="I2599" s="3"/>
      <c r="J2599" s="3"/>
      <c r="K2599" s="3"/>
      <c r="L2599" s="3"/>
      <c r="M2599" s="3"/>
      <c r="N2599" s="3"/>
      <c r="O2599" s="3"/>
      <c r="P2599" s="3"/>
      <c r="Q2599" s="3"/>
      <c r="R2599" s="3"/>
      <c r="S2599" s="120"/>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
      <c r="B2600" s="3"/>
      <c r="C2600" s="3"/>
      <c r="D2600" s="3"/>
      <c r="E2600" s="3"/>
      <c r="F2600" s="3"/>
      <c r="G2600" s="3"/>
      <c r="H2600" s="3"/>
      <c r="I2600" s="3"/>
      <c r="J2600" s="3"/>
      <c r="K2600" s="3"/>
      <c r="L2600" s="3"/>
      <c r="M2600" s="3"/>
      <c r="N2600" s="3"/>
      <c r="O2600" s="3"/>
      <c r="P2600" s="3"/>
      <c r="Q2600" s="3"/>
      <c r="R2600" s="3"/>
      <c r="S2600" s="120"/>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
      <c r="B2601" s="3"/>
      <c r="C2601" s="3"/>
      <c r="D2601" s="3"/>
      <c r="E2601" s="3"/>
      <c r="F2601" s="3"/>
      <c r="G2601" s="3"/>
      <c r="H2601" s="3"/>
      <c r="I2601" s="3"/>
      <c r="J2601" s="3"/>
      <c r="K2601" s="3"/>
      <c r="L2601" s="3"/>
      <c r="M2601" s="3"/>
      <c r="N2601" s="3"/>
      <c r="O2601" s="3"/>
      <c r="P2601" s="3"/>
      <c r="Q2601" s="3"/>
      <c r="R2601" s="3"/>
      <c r="S2601" s="120"/>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
      <c r="B2602" s="3"/>
      <c r="C2602" s="3"/>
      <c r="D2602" s="3"/>
      <c r="E2602" s="3"/>
      <c r="F2602" s="3"/>
      <c r="G2602" s="3"/>
      <c r="H2602" s="3"/>
      <c r="I2602" s="3"/>
      <c r="J2602" s="3"/>
      <c r="K2602" s="3"/>
      <c r="L2602" s="3"/>
      <c r="M2602" s="3"/>
      <c r="N2602" s="3"/>
      <c r="O2602" s="3"/>
      <c r="P2602" s="3"/>
      <c r="Q2602" s="3"/>
      <c r="R2602" s="3"/>
      <c r="S2602" s="120"/>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
      <c r="B2603" s="3"/>
      <c r="C2603" s="3"/>
      <c r="D2603" s="3"/>
      <c r="E2603" s="3"/>
      <c r="F2603" s="3"/>
      <c r="G2603" s="3"/>
      <c r="H2603" s="3"/>
      <c r="I2603" s="3"/>
      <c r="J2603" s="3"/>
      <c r="K2603" s="3"/>
      <c r="L2603" s="3"/>
      <c r="M2603" s="3"/>
      <c r="N2603" s="3"/>
      <c r="O2603" s="3"/>
      <c r="P2603" s="3"/>
      <c r="Q2603" s="3"/>
      <c r="R2603" s="3"/>
      <c r="S2603" s="120"/>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
      <c r="B2604" s="3"/>
      <c r="C2604" s="3"/>
      <c r="D2604" s="3"/>
      <c r="E2604" s="3"/>
      <c r="F2604" s="3"/>
      <c r="G2604" s="3"/>
      <c r="H2604" s="3"/>
      <c r="I2604" s="3"/>
      <c r="J2604" s="3"/>
      <c r="K2604" s="3"/>
      <c r="L2604" s="3"/>
      <c r="M2604" s="3"/>
      <c r="N2604" s="3"/>
      <c r="O2604" s="3"/>
      <c r="P2604" s="3"/>
      <c r="Q2604" s="3"/>
      <c r="R2604" s="3"/>
      <c r="S2604" s="120"/>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
      <c r="B2605" s="3"/>
      <c r="C2605" s="3"/>
      <c r="D2605" s="3"/>
      <c r="E2605" s="3"/>
      <c r="F2605" s="3"/>
      <c r="G2605" s="3"/>
      <c r="H2605" s="3"/>
      <c r="I2605" s="3"/>
      <c r="J2605" s="3"/>
      <c r="K2605" s="3"/>
      <c r="L2605" s="3"/>
      <c r="M2605" s="3"/>
      <c r="N2605" s="3"/>
      <c r="O2605" s="3"/>
      <c r="P2605" s="3"/>
      <c r="Q2605" s="3"/>
      <c r="R2605" s="3"/>
      <c r="S2605" s="120"/>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
      <c r="B2606" s="3"/>
      <c r="C2606" s="3"/>
      <c r="D2606" s="3"/>
      <c r="E2606" s="3"/>
      <c r="F2606" s="3"/>
      <c r="G2606" s="3"/>
      <c r="H2606" s="3"/>
      <c r="I2606" s="3"/>
      <c r="J2606" s="3"/>
      <c r="K2606" s="3"/>
      <c r="L2606" s="3"/>
      <c r="M2606" s="3"/>
      <c r="N2606" s="3"/>
      <c r="O2606" s="3"/>
      <c r="P2606" s="3"/>
      <c r="Q2606" s="3"/>
      <c r="R2606" s="3"/>
      <c r="S2606" s="120"/>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
      <c r="B2607" s="3"/>
      <c r="C2607" s="3"/>
      <c r="D2607" s="3"/>
      <c r="E2607" s="3"/>
      <c r="F2607" s="3"/>
      <c r="G2607" s="3"/>
      <c r="H2607" s="3"/>
      <c r="I2607" s="3"/>
      <c r="J2607" s="3"/>
      <c r="K2607" s="3"/>
      <c r="L2607" s="3"/>
      <c r="M2607" s="3"/>
      <c r="N2607" s="3"/>
      <c r="O2607" s="3"/>
      <c r="P2607" s="3"/>
      <c r="Q2607" s="3"/>
      <c r="R2607" s="3"/>
      <c r="S2607" s="120"/>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
      <c r="B2608" s="3"/>
      <c r="C2608" s="3"/>
      <c r="D2608" s="3"/>
      <c r="E2608" s="3"/>
      <c r="F2608" s="3"/>
      <c r="G2608" s="3"/>
      <c r="H2608" s="3"/>
      <c r="I2608" s="3"/>
      <c r="J2608" s="3"/>
      <c r="K2608" s="3"/>
      <c r="L2608" s="3"/>
      <c r="M2608" s="3"/>
      <c r="N2608" s="3"/>
      <c r="O2608" s="3"/>
      <c r="P2608" s="3"/>
      <c r="Q2608" s="3"/>
      <c r="R2608" s="3"/>
      <c r="S2608" s="120"/>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
      <c r="B2609" s="3"/>
      <c r="C2609" s="3"/>
      <c r="D2609" s="3"/>
      <c r="E2609" s="3"/>
      <c r="F2609" s="3"/>
      <c r="G2609" s="3"/>
      <c r="H2609" s="3"/>
      <c r="I2609" s="3"/>
      <c r="J2609" s="3"/>
      <c r="K2609" s="3"/>
      <c r="L2609" s="3"/>
      <c r="M2609" s="3"/>
      <c r="N2609" s="3"/>
      <c r="O2609" s="3"/>
      <c r="P2609" s="3"/>
      <c r="Q2609" s="3"/>
      <c r="R2609" s="3"/>
      <c r="S2609" s="120"/>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
      <c r="B2610" s="3"/>
      <c r="C2610" s="3"/>
      <c r="D2610" s="3"/>
      <c r="E2610" s="3"/>
      <c r="F2610" s="3"/>
      <c r="G2610" s="3"/>
      <c r="H2610" s="3"/>
      <c r="I2610" s="3"/>
      <c r="J2610" s="3"/>
      <c r="K2610" s="3"/>
      <c r="L2610" s="3"/>
      <c r="M2610" s="3"/>
      <c r="N2610" s="3"/>
      <c r="O2610" s="3"/>
      <c r="P2610" s="3"/>
      <c r="Q2610" s="3"/>
      <c r="R2610" s="3"/>
      <c r="S2610" s="120"/>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
      <c r="B2611" s="3"/>
      <c r="C2611" s="3"/>
      <c r="D2611" s="3"/>
      <c r="E2611" s="3"/>
      <c r="F2611" s="3"/>
      <c r="G2611" s="3"/>
      <c r="H2611" s="3"/>
      <c r="I2611" s="3"/>
      <c r="J2611" s="3"/>
      <c r="K2611" s="3"/>
      <c r="L2611" s="3"/>
      <c r="M2611" s="3"/>
      <c r="N2611" s="3"/>
      <c r="O2611" s="3"/>
      <c r="P2611" s="3"/>
      <c r="Q2611" s="3"/>
      <c r="R2611" s="3"/>
      <c r="S2611" s="120"/>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
      <c r="B2612" s="3"/>
      <c r="C2612" s="3"/>
      <c r="D2612" s="3"/>
      <c r="E2612" s="3"/>
      <c r="F2612" s="3"/>
      <c r="G2612" s="3"/>
      <c r="H2612" s="3"/>
      <c r="I2612" s="3"/>
      <c r="J2612" s="3"/>
      <c r="K2612" s="3"/>
      <c r="L2612" s="3"/>
      <c r="M2612" s="3"/>
      <c r="N2612" s="3"/>
      <c r="O2612" s="3"/>
      <c r="P2612" s="3"/>
      <c r="Q2612" s="3"/>
      <c r="R2612" s="3"/>
      <c r="S2612" s="120"/>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
      <c r="B2613" s="3"/>
      <c r="C2613" s="3"/>
      <c r="D2613" s="3"/>
      <c r="E2613" s="3"/>
      <c r="F2613" s="3"/>
      <c r="G2613" s="3"/>
      <c r="H2613" s="3"/>
      <c r="I2613" s="3"/>
      <c r="J2613" s="3"/>
      <c r="K2613" s="3"/>
      <c r="L2613" s="3"/>
      <c r="M2613" s="3"/>
      <c r="N2613" s="3"/>
      <c r="O2613" s="3"/>
      <c r="P2613" s="3"/>
      <c r="Q2613" s="3"/>
      <c r="R2613" s="3"/>
      <c r="S2613" s="120"/>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
      <c r="B2614" s="3"/>
      <c r="C2614" s="3"/>
      <c r="D2614" s="3"/>
      <c r="E2614" s="3"/>
      <c r="F2614" s="3"/>
      <c r="G2614" s="3"/>
      <c r="H2614" s="3"/>
      <c r="I2614" s="3"/>
      <c r="J2614" s="3"/>
      <c r="K2614" s="3"/>
      <c r="L2614" s="3"/>
      <c r="M2614" s="3"/>
      <c r="N2614" s="3"/>
      <c r="O2614" s="3"/>
      <c r="P2614" s="3"/>
      <c r="Q2614" s="3"/>
      <c r="R2614" s="3"/>
      <c r="S2614" s="120"/>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
      <c r="B2615" s="3"/>
      <c r="C2615" s="3"/>
      <c r="D2615" s="3"/>
      <c r="E2615" s="3"/>
      <c r="F2615" s="3"/>
      <c r="G2615" s="3"/>
      <c r="H2615" s="3"/>
      <c r="I2615" s="3"/>
      <c r="J2615" s="3"/>
      <c r="K2615" s="3"/>
      <c r="L2615" s="3"/>
      <c r="M2615" s="3"/>
      <c r="N2615" s="3"/>
      <c r="O2615" s="3"/>
      <c r="P2615" s="3"/>
      <c r="Q2615" s="3"/>
      <c r="R2615" s="3"/>
      <c r="S2615" s="120"/>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
      <c r="B2616" s="3"/>
      <c r="C2616" s="3"/>
      <c r="D2616" s="3"/>
      <c r="E2616" s="3"/>
      <c r="F2616" s="3"/>
      <c r="G2616" s="3"/>
      <c r="H2616" s="3"/>
      <c r="I2616" s="3"/>
      <c r="J2616" s="3"/>
      <c r="K2616" s="3"/>
      <c r="L2616" s="3"/>
      <c r="M2616" s="3"/>
      <c r="N2616" s="3"/>
      <c r="O2616" s="3"/>
      <c r="P2616" s="3"/>
      <c r="Q2616" s="3"/>
      <c r="R2616" s="3"/>
      <c r="S2616" s="120"/>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
      <c r="B2617" s="3"/>
      <c r="C2617" s="3"/>
      <c r="D2617" s="3"/>
      <c r="E2617" s="3"/>
      <c r="F2617" s="3"/>
      <c r="G2617" s="3"/>
      <c r="H2617" s="3"/>
      <c r="I2617" s="3"/>
      <c r="J2617" s="3"/>
      <c r="K2617" s="3"/>
      <c r="L2617" s="3"/>
      <c r="M2617" s="3"/>
      <c r="N2617" s="3"/>
      <c r="O2617" s="3"/>
      <c r="P2617" s="3"/>
      <c r="Q2617" s="3"/>
      <c r="R2617" s="3"/>
      <c r="S2617" s="120"/>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
      <c r="B2618" s="3"/>
      <c r="C2618" s="3"/>
      <c r="D2618" s="3"/>
      <c r="E2618" s="3"/>
      <c r="F2618" s="3"/>
      <c r="G2618" s="3"/>
      <c r="H2618" s="3"/>
      <c r="I2618" s="3"/>
      <c r="J2618" s="3"/>
      <c r="K2618" s="3"/>
      <c r="L2618" s="3"/>
      <c r="M2618" s="3"/>
      <c r="N2618" s="3"/>
      <c r="O2618" s="3"/>
      <c r="P2618" s="3"/>
      <c r="Q2618" s="3"/>
      <c r="R2618" s="3"/>
      <c r="S2618" s="120"/>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
      <c r="B2619" s="3"/>
      <c r="C2619" s="3"/>
      <c r="D2619" s="3"/>
      <c r="E2619" s="3"/>
      <c r="F2619" s="3"/>
      <c r="G2619" s="3"/>
      <c r="H2619" s="3"/>
      <c r="I2619" s="3"/>
      <c r="J2619" s="3"/>
      <c r="K2619" s="3"/>
      <c r="L2619" s="3"/>
      <c r="M2619" s="3"/>
      <c r="N2619" s="3"/>
      <c r="O2619" s="3"/>
      <c r="P2619" s="3"/>
      <c r="Q2619" s="3"/>
      <c r="R2619" s="3"/>
      <c r="S2619" s="120"/>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
      <c r="B2620" s="3"/>
      <c r="C2620" s="3"/>
      <c r="D2620" s="3"/>
      <c r="E2620" s="3"/>
      <c r="F2620" s="3"/>
      <c r="G2620" s="3"/>
      <c r="H2620" s="3"/>
      <c r="I2620" s="3"/>
      <c r="J2620" s="3"/>
      <c r="K2620" s="3"/>
      <c r="L2620" s="3"/>
      <c r="M2620" s="3"/>
      <c r="N2620" s="3"/>
      <c r="O2620" s="3"/>
      <c r="P2620" s="3"/>
      <c r="Q2620" s="3"/>
      <c r="R2620" s="3"/>
      <c r="S2620" s="120"/>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
      <c r="B2621" s="3"/>
      <c r="C2621" s="3"/>
      <c r="D2621" s="3"/>
      <c r="E2621" s="3"/>
      <c r="F2621" s="3"/>
      <c r="G2621" s="3"/>
      <c r="H2621" s="3"/>
      <c r="I2621" s="3"/>
      <c r="J2621" s="3"/>
      <c r="K2621" s="3"/>
      <c r="L2621" s="3"/>
      <c r="M2621" s="3"/>
      <c r="N2621" s="3"/>
      <c r="O2621" s="3"/>
      <c r="P2621" s="3"/>
      <c r="Q2621" s="3"/>
      <c r="R2621" s="3"/>
      <c r="S2621" s="120"/>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
      <c r="B2622" s="3"/>
      <c r="C2622" s="3"/>
      <c r="D2622" s="3"/>
      <c r="E2622" s="3"/>
      <c r="F2622" s="3"/>
      <c r="G2622" s="3"/>
      <c r="H2622" s="3"/>
      <c r="I2622" s="3"/>
      <c r="J2622" s="3"/>
      <c r="K2622" s="3"/>
      <c r="L2622" s="3"/>
      <c r="M2622" s="3"/>
      <c r="N2622" s="3"/>
      <c r="O2622" s="3"/>
      <c r="P2622" s="3"/>
      <c r="Q2622" s="3"/>
      <c r="R2622" s="3"/>
      <c r="S2622" s="120"/>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
      <c r="B2623" s="3"/>
      <c r="C2623" s="3"/>
      <c r="D2623" s="3"/>
      <c r="E2623" s="3"/>
      <c r="F2623" s="3"/>
      <c r="G2623" s="3"/>
      <c r="H2623" s="3"/>
      <c r="I2623" s="3"/>
      <c r="J2623" s="3"/>
      <c r="K2623" s="3"/>
      <c r="L2623" s="3"/>
      <c r="M2623" s="3"/>
      <c r="N2623" s="3"/>
      <c r="O2623" s="3"/>
      <c r="P2623" s="3"/>
      <c r="Q2623" s="3"/>
      <c r="R2623" s="3"/>
      <c r="S2623" s="120"/>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
      <c r="B2624" s="3"/>
      <c r="C2624" s="3"/>
      <c r="D2624" s="3"/>
      <c r="E2624" s="3"/>
      <c r="F2624" s="3"/>
      <c r="G2624" s="3"/>
      <c r="H2624" s="3"/>
      <c r="I2624" s="3"/>
      <c r="J2624" s="3"/>
      <c r="K2624" s="3"/>
      <c r="L2624" s="3"/>
      <c r="M2624" s="3"/>
      <c r="N2624" s="3"/>
      <c r="O2624" s="3"/>
      <c r="P2624" s="3"/>
      <c r="Q2624" s="3"/>
      <c r="R2624" s="3"/>
      <c r="S2624" s="120"/>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
      <c r="B2625" s="3"/>
      <c r="C2625" s="3"/>
      <c r="D2625" s="3"/>
      <c r="E2625" s="3"/>
      <c r="F2625" s="3"/>
      <c r="G2625" s="3"/>
      <c r="H2625" s="3"/>
      <c r="I2625" s="3"/>
      <c r="J2625" s="3"/>
      <c r="K2625" s="3"/>
      <c r="L2625" s="3"/>
      <c r="M2625" s="3"/>
      <c r="N2625" s="3"/>
      <c r="O2625" s="3"/>
      <c r="P2625" s="3"/>
      <c r="Q2625" s="3"/>
      <c r="R2625" s="3"/>
      <c r="S2625" s="120"/>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
      <c r="B2626" s="3"/>
      <c r="C2626" s="3"/>
      <c r="D2626" s="3"/>
      <c r="E2626" s="3"/>
      <c r="F2626" s="3"/>
      <c r="G2626" s="3"/>
      <c r="H2626" s="3"/>
      <c r="I2626" s="3"/>
      <c r="J2626" s="3"/>
      <c r="K2626" s="3"/>
      <c r="L2626" s="3"/>
      <c r="M2626" s="3"/>
      <c r="N2626" s="3"/>
      <c r="O2626" s="3"/>
      <c r="P2626" s="3"/>
      <c r="Q2626" s="3"/>
      <c r="R2626" s="3"/>
      <c r="S2626" s="120"/>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
      <c r="B2627" s="3"/>
      <c r="C2627" s="3"/>
      <c r="D2627" s="3"/>
      <c r="E2627" s="3"/>
      <c r="F2627" s="3"/>
      <c r="G2627" s="3"/>
      <c r="H2627" s="3"/>
      <c r="I2627" s="3"/>
      <c r="J2627" s="3"/>
      <c r="K2627" s="3"/>
      <c r="L2627" s="3"/>
      <c r="M2627" s="3"/>
      <c r="N2627" s="3"/>
      <c r="O2627" s="3"/>
      <c r="P2627" s="3"/>
      <c r="Q2627" s="3"/>
      <c r="R2627" s="3"/>
      <c r="S2627" s="120"/>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
      <c r="B2628" s="3"/>
      <c r="C2628" s="3"/>
      <c r="D2628" s="3"/>
      <c r="E2628" s="3"/>
      <c r="F2628" s="3"/>
      <c r="G2628" s="3"/>
      <c r="H2628" s="3"/>
      <c r="I2628" s="3"/>
      <c r="J2628" s="3"/>
      <c r="K2628" s="3"/>
      <c r="L2628" s="3"/>
      <c r="M2628" s="3"/>
      <c r="N2628" s="3"/>
      <c r="O2628" s="3"/>
      <c r="P2628" s="3"/>
      <c r="Q2628" s="3"/>
      <c r="R2628" s="3"/>
      <c r="S2628" s="120"/>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
      <c r="B2629" s="3"/>
      <c r="C2629" s="3"/>
      <c r="D2629" s="3"/>
      <c r="E2629" s="3"/>
      <c r="F2629" s="3"/>
      <c r="G2629" s="3"/>
      <c r="H2629" s="3"/>
      <c r="I2629" s="3"/>
      <c r="J2629" s="3"/>
      <c r="K2629" s="3"/>
      <c r="L2629" s="3"/>
      <c r="M2629" s="3"/>
      <c r="N2629" s="3"/>
      <c r="O2629" s="3"/>
      <c r="P2629" s="3"/>
      <c r="Q2629" s="3"/>
      <c r="R2629" s="3"/>
      <c r="S2629" s="120"/>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
      <c r="B2630" s="3"/>
      <c r="C2630" s="3"/>
      <c r="D2630" s="3"/>
      <c r="E2630" s="3"/>
      <c r="F2630" s="3"/>
      <c r="G2630" s="3"/>
      <c r="H2630" s="3"/>
      <c r="I2630" s="3"/>
      <c r="J2630" s="3"/>
      <c r="K2630" s="3"/>
      <c r="L2630" s="3"/>
      <c r="M2630" s="3"/>
      <c r="N2630" s="3"/>
      <c r="O2630" s="3"/>
      <c r="P2630" s="3"/>
      <c r="Q2630" s="3"/>
      <c r="R2630" s="3"/>
      <c r="S2630" s="120"/>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
      <c r="B2631" s="3"/>
      <c r="C2631" s="3"/>
      <c r="D2631" s="3"/>
      <c r="E2631" s="3"/>
      <c r="F2631" s="3"/>
      <c r="G2631" s="3"/>
      <c r="H2631" s="3"/>
      <c r="I2631" s="3"/>
      <c r="J2631" s="3"/>
      <c r="K2631" s="3"/>
      <c r="L2631" s="3"/>
      <c r="M2631" s="3"/>
      <c r="N2631" s="3"/>
      <c r="O2631" s="3"/>
      <c r="P2631" s="3"/>
      <c r="Q2631" s="3"/>
      <c r="R2631" s="3"/>
      <c r="S2631" s="120"/>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
      <c r="B2632" s="3"/>
      <c r="C2632" s="3"/>
      <c r="D2632" s="3"/>
      <c r="E2632" s="3"/>
      <c r="F2632" s="3"/>
      <c r="G2632" s="3"/>
      <c r="H2632" s="3"/>
      <c r="I2632" s="3"/>
      <c r="J2632" s="3"/>
      <c r="K2632" s="3"/>
      <c r="L2632" s="3"/>
      <c r="M2632" s="3"/>
      <c r="N2632" s="3"/>
      <c r="O2632" s="3"/>
      <c r="P2632" s="3"/>
      <c r="Q2632" s="3"/>
      <c r="R2632" s="3"/>
      <c r="S2632" s="120"/>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
      <c r="B2633" s="3"/>
      <c r="C2633" s="3"/>
      <c r="D2633" s="3"/>
      <c r="E2633" s="3"/>
      <c r="F2633" s="3"/>
      <c r="G2633" s="3"/>
      <c r="H2633" s="3"/>
      <c r="I2633" s="3"/>
      <c r="J2633" s="3"/>
      <c r="K2633" s="3"/>
      <c r="L2633" s="3"/>
      <c r="M2633" s="3"/>
      <c r="N2633" s="3"/>
      <c r="O2633" s="3"/>
      <c r="P2633" s="3"/>
      <c r="Q2633" s="3"/>
      <c r="R2633" s="3"/>
      <c r="S2633" s="120"/>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
      <c r="B2634" s="3"/>
      <c r="C2634" s="3"/>
      <c r="D2634" s="3"/>
      <c r="E2634" s="3"/>
      <c r="F2634" s="3"/>
      <c r="G2634" s="3"/>
      <c r="H2634" s="3"/>
      <c r="I2634" s="3"/>
      <c r="J2634" s="3"/>
      <c r="K2634" s="3"/>
      <c r="L2634" s="3"/>
      <c r="M2634" s="3"/>
      <c r="N2634" s="3"/>
      <c r="O2634" s="3"/>
      <c r="P2634" s="3"/>
      <c r="Q2634" s="3"/>
      <c r="R2634" s="3"/>
      <c r="S2634" s="120"/>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
      <c r="B2635" s="3"/>
      <c r="C2635" s="3"/>
      <c r="D2635" s="3"/>
      <c r="E2635" s="3"/>
      <c r="F2635" s="3"/>
      <c r="G2635" s="3"/>
      <c r="H2635" s="3"/>
      <c r="I2635" s="3"/>
      <c r="J2635" s="3"/>
      <c r="K2635" s="3"/>
      <c r="L2635" s="3"/>
      <c r="M2635" s="3"/>
      <c r="N2635" s="3"/>
      <c r="O2635" s="3"/>
      <c r="P2635" s="3"/>
      <c r="Q2635" s="3"/>
      <c r="R2635" s="3"/>
      <c r="S2635" s="120"/>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
      <c r="B2636" s="3"/>
      <c r="C2636" s="3"/>
      <c r="D2636" s="3"/>
      <c r="E2636" s="3"/>
      <c r="F2636" s="3"/>
      <c r="G2636" s="3"/>
      <c r="H2636" s="3"/>
      <c r="I2636" s="3"/>
      <c r="J2636" s="3"/>
      <c r="K2636" s="3"/>
      <c r="L2636" s="3"/>
      <c r="M2636" s="3"/>
      <c r="N2636" s="3"/>
      <c r="O2636" s="3"/>
      <c r="P2636" s="3"/>
      <c r="Q2636" s="3"/>
      <c r="R2636" s="3"/>
      <c r="S2636" s="120"/>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
      <c r="B2637" s="3"/>
      <c r="C2637" s="3"/>
      <c r="D2637" s="3"/>
      <c r="E2637" s="3"/>
      <c r="F2637" s="3"/>
      <c r="G2637" s="3"/>
      <c r="H2637" s="3"/>
      <c r="I2637" s="3"/>
      <c r="J2637" s="3"/>
      <c r="K2637" s="3"/>
      <c r="L2637" s="3"/>
      <c r="M2637" s="3"/>
      <c r="N2637" s="3"/>
      <c r="O2637" s="3"/>
      <c r="P2637" s="3"/>
      <c r="Q2637" s="3"/>
      <c r="R2637" s="3"/>
      <c r="S2637" s="120"/>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
      <c r="B2638" s="3"/>
      <c r="C2638" s="3"/>
      <c r="D2638" s="3"/>
      <c r="E2638" s="3"/>
      <c r="F2638" s="3"/>
      <c r="G2638" s="3"/>
      <c r="H2638" s="3"/>
      <c r="I2638" s="3"/>
      <c r="J2638" s="3"/>
      <c r="K2638" s="3"/>
      <c r="L2638" s="3"/>
      <c r="M2638" s="3"/>
      <c r="N2638" s="3"/>
      <c r="O2638" s="3"/>
      <c r="P2638" s="3"/>
      <c r="Q2638" s="3"/>
      <c r="R2638" s="3"/>
      <c r="S2638" s="120"/>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
      <c r="B2639" s="3"/>
      <c r="C2639" s="3"/>
      <c r="D2639" s="3"/>
      <c r="E2639" s="3"/>
      <c r="F2639" s="3"/>
      <c r="G2639" s="3"/>
      <c r="H2639" s="3"/>
      <c r="I2639" s="3"/>
      <c r="J2639" s="3"/>
      <c r="K2639" s="3"/>
      <c r="L2639" s="3"/>
      <c r="M2639" s="3"/>
      <c r="N2639" s="3"/>
      <c r="O2639" s="3"/>
      <c r="P2639" s="3"/>
      <c r="Q2639" s="3"/>
      <c r="R2639" s="3"/>
      <c r="S2639" s="120"/>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
      <c r="B2640" s="3"/>
      <c r="C2640" s="3"/>
      <c r="D2640" s="3"/>
      <c r="E2640" s="3"/>
      <c r="F2640" s="3"/>
      <c r="G2640" s="3"/>
      <c r="H2640" s="3"/>
      <c r="I2640" s="3"/>
      <c r="J2640" s="3"/>
      <c r="K2640" s="3"/>
      <c r="L2640" s="3"/>
      <c r="M2640" s="3"/>
      <c r="N2640" s="3"/>
      <c r="O2640" s="3"/>
      <c r="P2640" s="3"/>
      <c r="Q2640" s="3"/>
      <c r="R2640" s="3"/>
      <c r="S2640" s="120"/>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
      <c r="B2641" s="3"/>
      <c r="C2641" s="3"/>
      <c r="D2641" s="3"/>
      <c r="E2641" s="3"/>
      <c r="F2641" s="3"/>
      <c r="G2641" s="3"/>
      <c r="H2641" s="3"/>
      <c r="I2641" s="3"/>
      <c r="J2641" s="3"/>
      <c r="K2641" s="3"/>
      <c r="L2641" s="3"/>
      <c r="M2641" s="3"/>
      <c r="N2641" s="3"/>
      <c r="O2641" s="3"/>
      <c r="P2641" s="3"/>
      <c r="Q2641" s="3"/>
      <c r="R2641" s="3"/>
      <c r="S2641" s="120"/>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
      <c r="B2642" s="3"/>
      <c r="C2642" s="3"/>
      <c r="D2642" s="3"/>
      <c r="E2642" s="3"/>
      <c r="F2642" s="3"/>
      <c r="G2642" s="3"/>
      <c r="H2642" s="3"/>
      <c r="I2642" s="3"/>
      <c r="J2642" s="3"/>
      <c r="K2642" s="3"/>
      <c r="L2642" s="3"/>
      <c r="M2642" s="3"/>
      <c r="N2642" s="3"/>
      <c r="O2642" s="3"/>
      <c r="P2642" s="3"/>
      <c r="Q2642" s="3"/>
      <c r="R2642" s="3"/>
      <c r="S2642" s="120"/>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
      <c r="B2643" s="3"/>
      <c r="C2643" s="3"/>
      <c r="D2643" s="3"/>
      <c r="E2643" s="3"/>
      <c r="F2643" s="3"/>
      <c r="G2643" s="3"/>
      <c r="H2643" s="3"/>
      <c r="I2643" s="3"/>
      <c r="J2643" s="3"/>
      <c r="K2643" s="3"/>
      <c r="L2643" s="3"/>
      <c r="M2643" s="3"/>
      <c r="N2643" s="3"/>
      <c r="O2643" s="3"/>
      <c r="P2643" s="3"/>
      <c r="Q2643" s="3"/>
      <c r="R2643" s="3"/>
      <c r="S2643" s="120"/>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
      <c r="B2644" s="3"/>
      <c r="C2644" s="3"/>
      <c r="D2644" s="3"/>
      <c r="E2644" s="3"/>
      <c r="F2644" s="3"/>
      <c r="G2644" s="3"/>
      <c r="H2644" s="3"/>
      <c r="I2644" s="3"/>
      <c r="J2644" s="3"/>
      <c r="K2644" s="3"/>
      <c r="L2644" s="3"/>
      <c r="M2644" s="3"/>
      <c r="N2644" s="3"/>
      <c r="O2644" s="3"/>
      <c r="P2644" s="3"/>
      <c r="Q2644" s="3"/>
      <c r="R2644" s="3"/>
      <c r="S2644" s="120"/>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
      <c r="B2645" s="3"/>
      <c r="C2645" s="3"/>
      <c r="D2645" s="3"/>
      <c r="E2645" s="3"/>
      <c r="F2645" s="3"/>
      <c r="G2645" s="3"/>
      <c r="H2645" s="3"/>
      <c r="I2645" s="3"/>
      <c r="J2645" s="3"/>
      <c r="K2645" s="3"/>
      <c r="L2645" s="3"/>
      <c r="M2645" s="3"/>
      <c r="N2645" s="3"/>
      <c r="O2645" s="3"/>
      <c r="P2645" s="3"/>
      <c r="Q2645" s="3"/>
      <c r="R2645" s="3"/>
      <c r="S2645" s="120"/>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
      <c r="B2646" s="3"/>
      <c r="C2646" s="3"/>
      <c r="D2646" s="3"/>
      <c r="E2646" s="3"/>
      <c r="F2646" s="3"/>
      <c r="G2646" s="3"/>
      <c r="H2646" s="3"/>
      <c r="I2646" s="3"/>
      <c r="J2646" s="3"/>
      <c r="K2646" s="3"/>
      <c r="L2646" s="3"/>
      <c r="M2646" s="3"/>
      <c r="N2646" s="3"/>
      <c r="O2646" s="3"/>
      <c r="P2646" s="3"/>
      <c r="Q2646" s="3"/>
      <c r="R2646" s="3"/>
      <c r="S2646" s="120"/>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
      <c r="B2647" s="3"/>
      <c r="C2647" s="3"/>
      <c r="D2647" s="3"/>
      <c r="E2647" s="3"/>
      <c r="F2647" s="3"/>
      <c r="G2647" s="3"/>
      <c r="H2647" s="3"/>
      <c r="I2647" s="3"/>
      <c r="J2647" s="3"/>
      <c r="K2647" s="3"/>
      <c r="L2647" s="3"/>
      <c r="M2647" s="3"/>
      <c r="N2647" s="3"/>
      <c r="O2647" s="3"/>
      <c r="P2647" s="3"/>
      <c r="Q2647" s="3"/>
      <c r="R2647" s="3"/>
      <c r="S2647" s="120"/>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
      <c r="B2648" s="3"/>
      <c r="C2648" s="3"/>
      <c r="D2648" s="3"/>
      <c r="E2648" s="3"/>
      <c r="F2648" s="3"/>
      <c r="G2648" s="3"/>
      <c r="H2648" s="3"/>
      <c r="I2648" s="3"/>
      <c r="J2648" s="3"/>
      <c r="K2648" s="3"/>
      <c r="L2648" s="3"/>
      <c r="M2648" s="3"/>
      <c r="N2648" s="3"/>
      <c r="O2648" s="3"/>
      <c r="P2648" s="3"/>
      <c r="Q2648" s="3"/>
      <c r="R2648" s="3"/>
      <c r="S2648" s="120"/>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
      <c r="B2649" s="3"/>
      <c r="C2649" s="3"/>
      <c r="D2649" s="3"/>
      <c r="E2649" s="3"/>
      <c r="F2649" s="3"/>
      <c r="G2649" s="3"/>
      <c r="H2649" s="3"/>
      <c r="I2649" s="3"/>
      <c r="J2649" s="3"/>
      <c r="K2649" s="3"/>
      <c r="L2649" s="3"/>
      <c r="M2649" s="3"/>
      <c r="N2649" s="3"/>
      <c r="O2649" s="3"/>
      <c r="P2649" s="3"/>
      <c r="Q2649" s="3"/>
      <c r="R2649" s="3"/>
      <c r="S2649" s="120"/>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
      <c r="B2650" s="3"/>
      <c r="C2650" s="3"/>
      <c r="D2650" s="3"/>
      <c r="E2650" s="3"/>
      <c r="F2650" s="3"/>
      <c r="G2650" s="3"/>
      <c r="H2650" s="3"/>
      <c r="I2650" s="3"/>
      <c r="J2650" s="3"/>
      <c r="K2650" s="3"/>
      <c r="L2650" s="3"/>
      <c r="M2650" s="3"/>
      <c r="N2650" s="3"/>
      <c r="O2650" s="3"/>
      <c r="P2650" s="3"/>
      <c r="Q2650" s="3"/>
      <c r="R2650" s="3"/>
      <c r="S2650" s="120"/>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
      <c r="B2651" s="3"/>
      <c r="C2651" s="3"/>
      <c r="D2651" s="3"/>
      <c r="E2651" s="3"/>
      <c r="F2651" s="3"/>
      <c r="G2651" s="3"/>
      <c r="H2651" s="3"/>
      <c r="I2651" s="3"/>
      <c r="J2651" s="3"/>
      <c r="K2651" s="3"/>
      <c r="L2651" s="3"/>
      <c r="M2651" s="3"/>
      <c r="N2651" s="3"/>
      <c r="O2651" s="3"/>
      <c r="P2651" s="3"/>
      <c r="Q2651" s="3"/>
      <c r="R2651" s="3"/>
      <c r="S2651" s="120"/>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
      <c r="B2652" s="3"/>
      <c r="C2652" s="3"/>
      <c r="D2652" s="3"/>
      <c r="E2652" s="3"/>
      <c r="F2652" s="3"/>
      <c r="G2652" s="3"/>
      <c r="H2652" s="3"/>
      <c r="I2652" s="3"/>
      <c r="J2652" s="3"/>
      <c r="K2652" s="3"/>
      <c r="L2652" s="3"/>
      <c r="M2652" s="3"/>
      <c r="N2652" s="3"/>
      <c r="O2652" s="3"/>
      <c r="P2652" s="3"/>
      <c r="Q2652" s="3"/>
      <c r="R2652" s="3"/>
      <c r="S2652" s="120"/>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
      <c r="B2653" s="3"/>
      <c r="C2653" s="3"/>
      <c r="D2653" s="3"/>
      <c r="E2653" s="3"/>
      <c r="F2653" s="3"/>
      <c r="G2653" s="3"/>
      <c r="H2653" s="3"/>
      <c r="I2653" s="3"/>
      <c r="J2653" s="3"/>
      <c r="K2653" s="3"/>
      <c r="L2653" s="3"/>
      <c r="M2653" s="3"/>
      <c r="N2653" s="3"/>
      <c r="O2653" s="3"/>
      <c r="P2653" s="3"/>
      <c r="Q2653" s="3"/>
      <c r="R2653" s="3"/>
      <c r="S2653" s="120"/>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
      <c r="B2654" s="3"/>
      <c r="C2654" s="3"/>
      <c r="D2654" s="3"/>
      <c r="E2654" s="3"/>
      <c r="F2654" s="3"/>
      <c r="G2654" s="3"/>
      <c r="H2654" s="3"/>
      <c r="I2654" s="3"/>
      <c r="J2654" s="3"/>
      <c r="K2654" s="3"/>
      <c r="L2654" s="3"/>
      <c r="M2654" s="3"/>
      <c r="N2654" s="3"/>
      <c r="O2654" s="3"/>
      <c r="P2654" s="3"/>
      <c r="Q2654" s="3"/>
      <c r="R2654" s="3"/>
      <c r="S2654" s="120"/>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
      <c r="B2655" s="3"/>
      <c r="C2655" s="3"/>
      <c r="D2655" s="3"/>
      <c r="E2655" s="3"/>
      <c r="F2655" s="3"/>
      <c r="G2655" s="3"/>
      <c r="H2655" s="3"/>
      <c r="I2655" s="3"/>
      <c r="J2655" s="3"/>
      <c r="K2655" s="3"/>
      <c r="L2655" s="3"/>
      <c r="M2655" s="3"/>
      <c r="N2655" s="3"/>
      <c r="O2655" s="3"/>
      <c r="P2655" s="3"/>
      <c r="Q2655" s="3"/>
      <c r="R2655" s="3"/>
      <c r="S2655" s="120"/>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
      <c r="B2656" s="3"/>
      <c r="C2656" s="3"/>
      <c r="D2656" s="3"/>
      <c r="E2656" s="3"/>
      <c r="F2656" s="3"/>
      <c r="G2656" s="3"/>
      <c r="H2656" s="3"/>
      <c r="I2656" s="3"/>
      <c r="J2656" s="3"/>
      <c r="K2656" s="3"/>
      <c r="L2656" s="3"/>
      <c r="M2656" s="3"/>
      <c r="N2656" s="3"/>
      <c r="O2656" s="3"/>
      <c r="P2656" s="3"/>
      <c r="Q2656" s="3"/>
      <c r="R2656" s="3"/>
      <c r="S2656" s="120"/>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
      <c r="B2657" s="3"/>
      <c r="C2657" s="3"/>
      <c r="D2657" s="3"/>
      <c r="E2657" s="3"/>
      <c r="F2657" s="3"/>
      <c r="G2657" s="3"/>
      <c r="H2657" s="3"/>
      <c r="I2657" s="3"/>
      <c r="J2657" s="3"/>
      <c r="K2657" s="3"/>
      <c r="L2657" s="3"/>
      <c r="M2657" s="3"/>
      <c r="N2657" s="3"/>
      <c r="O2657" s="3"/>
      <c r="P2657" s="3"/>
      <c r="Q2657" s="3"/>
      <c r="R2657" s="3"/>
      <c r="S2657" s="120"/>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
      <c r="B2658" s="3"/>
      <c r="C2658" s="3"/>
      <c r="D2658" s="3"/>
      <c r="E2658" s="3"/>
      <c r="F2658" s="3"/>
      <c r="G2658" s="3"/>
      <c r="H2658" s="3"/>
      <c r="I2658" s="3"/>
      <c r="J2658" s="3"/>
      <c r="K2658" s="3"/>
      <c r="L2658" s="3"/>
      <c r="M2658" s="3"/>
      <c r="N2658" s="3"/>
      <c r="O2658" s="3"/>
      <c r="P2658" s="3"/>
      <c r="Q2658" s="3"/>
      <c r="R2658" s="3"/>
      <c r="S2658" s="120"/>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
      <c r="B2659" s="3"/>
      <c r="C2659" s="3"/>
      <c r="D2659" s="3"/>
      <c r="E2659" s="3"/>
      <c r="F2659" s="3"/>
      <c r="G2659" s="3"/>
      <c r="H2659" s="3"/>
      <c r="I2659" s="3"/>
      <c r="J2659" s="3"/>
      <c r="K2659" s="3"/>
      <c r="L2659" s="3"/>
      <c r="M2659" s="3"/>
      <c r="N2659" s="3"/>
      <c r="O2659" s="3"/>
      <c r="P2659" s="3"/>
      <c r="Q2659" s="3"/>
      <c r="R2659" s="3"/>
      <c r="S2659" s="120"/>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
      <c r="B2660" s="3"/>
      <c r="C2660" s="3"/>
      <c r="D2660" s="3"/>
      <c r="E2660" s="3"/>
      <c r="F2660" s="3"/>
      <c r="G2660" s="3"/>
      <c r="H2660" s="3"/>
      <c r="I2660" s="3"/>
      <c r="J2660" s="3"/>
      <c r="K2660" s="3"/>
      <c r="L2660" s="3"/>
      <c r="M2660" s="3"/>
      <c r="N2660" s="3"/>
      <c r="O2660" s="3"/>
      <c r="P2660" s="3"/>
      <c r="Q2660" s="3"/>
      <c r="R2660" s="3"/>
      <c r="S2660" s="120"/>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
      <c r="B2661" s="3"/>
      <c r="C2661" s="3"/>
      <c r="D2661" s="3"/>
      <c r="E2661" s="3"/>
      <c r="F2661" s="3"/>
      <c r="G2661" s="3"/>
      <c r="H2661" s="3"/>
      <c r="I2661" s="3"/>
      <c r="J2661" s="3"/>
      <c r="K2661" s="3"/>
      <c r="L2661" s="3"/>
      <c r="M2661" s="3"/>
      <c r="N2661" s="3"/>
      <c r="O2661" s="3"/>
      <c r="P2661" s="3"/>
      <c r="Q2661" s="3"/>
      <c r="R2661" s="3"/>
      <c r="S2661" s="120"/>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
      <c r="B2662" s="3"/>
      <c r="C2662" s="3"/>
      <c r="D2662" s="3"/>
      <c r="E2662" s="3"/>
      <c r="F2662" s="3"/>
      <c r="G2662" s="3"/>
      <c r="H2662" s="3"/>
      <c r="I2662" s="3"/>
      <c r="J2662" s="3"/>
      <c r="K2662" s="3"/>
      <c r="L2662" s="3"/>
      <c r="M2662" s="3"/>
      <c r="N2662" s="3"/>
      <c r="O2662" s="3"/>
      <c r="P2662" s="3"/>
      <c r="Q2662" s="3"/>
      <c r="R2662" s="3"/>
      <c r="S2662" s="120"/>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
      <c r="B2663" s="3"/>
      <c r="C2663" s="3"/>
      <c r="D2663" s="3"/>
      <c r="E2663" s="3"/>
      <c r="F2663" s="3"/>
      <c r="G2663" s="3"/>
      <c r="H2663" s="3"/>
      <c r="I2663" s="3"/>
      <c r="J2663" s="3"/>
      <c r="K2663" s="3"/>
      <c r="L2663" s="3"/>
      <c r="M2663" s="3"/>
      <c r="N2663" s="3"/>
      <c r="O2663" s="3"/>
      <c r="P2663" s="3"/>
      <c r="Q2663" s="3"/>
      <c r="R2663" s="3"/>
      <c r="S2663" s="120"/>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
      <c r="B2664" s="3"/>
      <c r="C2664" s="3"/>
      <c r="D2664" s="3"/>
      <c r="E2664" s="3"/>
      <c r="F2664" s="3"/>
      <c r="G2664" s="3"/>
      <c r="H2664" s="3"/>
      <c r="I2664" s="3"/>
      <c r="J2664" s="3"/>
      <c r="K2664" s="3"/>
      <c r="L2664" s="3"/>
      <c r="M2664" s="3"/>
      <c r="N2664" s="3"/>
      <c r="O2664" s="3"/>
      <c r="P2664" s="3"/>
      <c r="Q2664" s="3"/>
      <c r="R2664" s="3"/>
      <c r="S2664" s="120"/>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
      <c r="B2665" s="3"/>
      <c r="C2665" s="3"/>
      <c r="D2665" s="3"/>
      <c r="E2665" s="3"/>
      <c r="F2665" s="3"/>
      <c r="G2665" s="3"/>
      <c r="H2665" s="3"/>
      <c r="I2665" s="3"/>
      <c r="J2665" s="3"/>
      <c r="K2665" s="3"/>
      <c r="L2665" s="3"/>
      <c r="M2665" s="3"/>
      <c r="N2665" s="3"/>
      <c r="O2665" s="3"/>
      <c r="P2665" s="3"/>
      <c r="Q2665" s="3"/>
      <c r="R2665" s="3"/>
      <c r="S2665" s="120"/>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
      <c r="B2666" s="3"/>
      <c r="C2666" s="3"/>
      <c r="D2666" s="3"/>
      <c r="E2666" s="3"/>
      <c r="F2666" s="3"/>
      <c r="G2666" s="3"/>
      <c r="H2666" s="3"/>
      <c r="I2666" s="3"/>
      <c r="J2666" s="3"/>
      <c r="K2666" s="3"/>
      <c r="L2666" s="3"/>
      <c r="M2666" s="3"/>
      <c r="N2666" s="3"/>
      <c r="O2666" s="3"/>
      <c r="P2666" s="3"/>
      <c r="Q2666" s="3"/>
      <c r="R2666" s="3"/>
      <c r="S2666" s="120"/>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
      <c r="B2667" s="3"/>
      <c r="C2667" s="3"/>
      <c r="D2667" s="3"/>
      <c r="E2667" s="3"/>
      <c r="F2667" s="3"/>
      <c r="G2667" s="3"/>
      <c r="H2667" s="3"/>
      <c r="I2667" s="3"/>
      <c r="J2667" s="3"/>
      <c r="K2667" s="3"/>
      <c r="L2667" s="3"/>
      <c r="M2667" s="3"/>
      <c r="N2667" s="3"/>
      <c r="O2667" s="3"/>
      <c r="P2667" s="3"/>
      <c r="Q2667" s="3"/>
      <c r="R2667" s="3"/>
      <c r="S2667" s="120"/>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
      <c r="B2668" s="3"/>
      <c r="C2668" s="3"/>
      <c r="D2668" s="3"/>
      <c r="E2668" s="3"/>
      <c r="F2668" s="3"/>
      <c r="G2668" s="3"/>
      <c r="H2668" s="3"/>
      <c r="I2668" s="3"/>
      <c r="J2668" s="3"/>
      <c r="K2668" s="3"/>
      <c r="L2668" s="3"/>
      <c r="M2668" s="3"/>
      <c r="N2668" s="3"/>
      <c r="O2668" s="3"/>
      <c r="P2668" s="3"/>
      <c r="Q2668" s="3"/>
      <c r="R2668" s="3"/>
      <c r="S2668" s="120"/>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
      <c r="B2669" s="3"/>
      <c r="C2669" s="3"/>
      <c r="D2669" s="3"/>
      <c r="E2669" s="3"/>
      <c r="F2669" s="3"/>
      <c r="G2669" s="3"/>
      <c r="H2669" s="3"/>
      <c r="I2669" s="3"/>
      <c r="J2669" s="3"/>
      <c r="K2669" s="3"/>
      <c r="L2669" s="3"/>
      <c r="M2669" s="3"/>
      <c r="N2669" s="3"/>
      <c r="O2669" s="3"/>
      <c r="P2669" s="3"/>
      <c r="Q2669" s="3"/>
      <c r="R2669" s="3"/>
      <c r="S2669" s="120"/>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
      <c r="B2670" s="3"/>
      <c r="C2670" s="3"/>
      <c r="D2670" s="3"/>
      <c r="E2670" s="3"/>
      <c r="F2670" s="3"/>
      <c r="G2670" s="3"/>
      <c r="H2670" s="3"/>
      <c r="I2670" s="3"/>
      <c r="J2670" s="3"/>
      <c r="K2670" s="3"/>
      <c r="L2670" s="3"/>
      <c r="M2670" s="3"/>
      <c r="N2670" s="3"/>
      <c r="O2670" s="3"/>
      <c r="P2670" s="3"/>
      <c r="Q2670" s="3"/>
      <c r="R2670" s="3"/>
      <c r="S2670" s="120"/>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
      <c r="B2671" s="3"/>
      <c r="C2671" s="3"/>
      <c r="D2671" s="3"/>
      <c r="E2671" s="3"/>
      <c r="F2671" s="3"/>
      <c r="G2671" s="3"/>
      <c r="H2671" s="3"/>
      <c r="I2671" s="3"/>
      <c r="J2671" s="3"/>
      <c r="K2671" s="3"/>
      <c r="L2671" s="3"/>
      <c r="M2671" s="3"/>
      <c r="N2671" s="3"/>
      <c r="O2671" s="3"/>
      <c r="P2671" s="3"/>
      <c r="Q2671" s="3"/>
      <c r="R2671" s="3"/>
      <c r="S2671" s="120"/>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
      <c r="B2672" s="3"/>
      <c r="C2672" s="3"/>
      <c r="D2672" s="3"/>
      <c r="E2672" s="3"/>
      <c r="F2672" s="3"/>
      <c r="G2672" s="3"/>
      <c r="H2672" s="3"/>
      <c r="I2672" s="3"/>
      <c r="J2672" s="3"/>
      <c r="K2672" s="3"/>
      <c r="L2672" s="3"/>
      <c r="M2672" s="3"/>
      <c r="N2672" s="3"/>
      <c r="O2672" s="3"/>
      <c r="P2672" s="3"/>
      <c r="Q2672" s="3"/>
      <c r="R2672" s="3"/>
      <c r="S2672" s="120"/>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
      <c r="B2673" s="3"/>
      <c r="C2673" s="3"/>
      <c r="D2673" s="3"/>
      <c r="E2673" s="3"/>
      <c r="F2673" s="3"/>
      <c r="G2673" s="3"/>
      <c r="H2673" s="3"/>
      <c r="I2673" s="3"/>
      <c r="J2673" s="3"/>
      <c r="K2673" s="3"/>
      <c r="L2673" s="3"/>
      <c r="M2673" s="3"/>
      <c r="N2673" s="3"/>
      <c r="O2673" s="3"/>
      <c r="P2673" s="3"/>
      <c r="Q2673" s="3"/>
      <c r="R2673" s="3"/>
      <c r="S2673" s="120"/>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
      <c r="B2674" s="3"/>
      <c r="C2674" s="3"/>
      <c r="D2674" s="3"/>
      <c r="E2674" s="3"/>
      <c r="F2674" s="3"/>
      <c r="G2674" s="3"/>
      <c r="H2674" s="3"/>
      <c r="I2674" s="3"/>
      <c r="J2674" s="3"/>
      <c r="K2674" s="3"/>
      <c r="L2674" s="3"/>
      <c r="M2674" s="3"/>
      <c r="N2674" s="3"/>
      <c r="O2674" s="3"/>
      <c r="P2674" s="3"/>
      <c r="Q2674" s="3"/>
      <c r="R2674" s="3"/>
      <c r="S2674" s="120"/>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
      <c r="B2675" s="3"/>
      <c r="C2675" s="3"/>
      <c r="D2675" s="3"/>
      <c r="E2675" s="3"/>
      <c r="F2675" s="3"/>
      <c r="G2675" s="3"/>
      <c r="H2675" s="3"/>
      <c r="I2675" s="3"/>
      <c r="J2675" s="3"/>
      <c r="K2675" s="3"/>
      <c r="L2675" s="3"/>
      <c r="M2675" s="3"/>
      <c r="N2675" s="3"/>
      <c r="O2675" s="3"/>
      <c r="P2675" s="3"/>
      <c r="Q2675" s="3"/>
      <c r="R2675" s="3"/>
      <c r="S2675" s="120"/>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
      <c r="B2676" s="3"/>
      <c r="C2676" s="3"/>
      <c r="D2676" s="3"/>
      <c r="E2676" s="3"/>
      <c r="F2676" s="3"/>
      <c r="G2676" s="3"/>
      <c r="H2676" s="3"/>
      <c r="I2676" s="3"/>
      <c r="J2676" s="3"/>
      <c r="K2676" s="3"/>
      <c r="L2676" s="3"/>
      <c r="M2676" s="3"/>
      <c r="N2676" s="3"/>
      <c r="O2676" s="3"/>
      <c r="P2676" s="3"/>
      <c r="Q2676" s="3"/>
      <c r="R2676" s="3"/>
      <c r="S2676" s="120"/>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
      <c r="B2677" s="3"/>
      <c r="C2677" s="3"/>
      <c r="D2677" s="3"/>
      <c r="E2677" s="3"/>
      <c r="F2677" s="3"/>
      <c r="G2677" s="3"/>
      <c r="H2677" s="3"/>
      <c r="I2677" s="3"/>
      <c r="J2677" s="3"/>
      <c r="K2677" s="3"/>
      <c r="L2677" s="3"/>
      <c r="M2677" s="3"/>
      <c r="N2677" s="3"/>
      <c r="O2677" s="3"/>
      <c r="P2677" s="3"/>
      <c r="Q2677" s="3"/>
      <c r="R2677" s="3"/>
      <c r="S2677" s="120"/>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
      <c r="B2678" s="3"/>
      <c r="C2678" s="3"/>
      <c r="D2678" s="3"/>
      <c r="E2678" s="3"/>
      <c r="F2678" s="3"/>
      <c r="G2678" s="3"/>
      <c r="H2678" s="3"/>
      <c r="I2678" s="3"/>
      <c r="J2678" s="3"/>
      <c r="K2678" s="3"/>
      <c r="L2678" s="3"/>
      <c r="M2678" s="3"/>
      <c r="N2678" s="3"/>
      <c r="O2678" s="3"/>
      <c r="P2678" s="3"/>
      <c r="Q2678" s="3"/>
      <c r="R2678" s="3"/>
      <c r="S2678" s="120"/>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
      <c r="B2679" s="3"/>
      <c r="C2679" s="3"/>
      <c r="D2679" s="3"/>
      <c r="E2679" s="3"/>
      <c r="F2679" s="3"/>
      <c r="G2679" s="3"/>
      <c r="H2679" s="3"/>
      <c r="I2679" s="3"/>
      <c r="J2679" s="3"/>
      <c r="K2679" s="3"/>
      <c r="L2679" s="3"/>
      <c r="M2679" s="3"/>
      <c r="N2679" s="3"/>
      <c r="O2679" s="3"/>
      <c r="P2679" s="3"/>
      <c r="Q2679" s="3"/>
      <c r="R2679" s="3"/>
      <c r="S2679" s="120"/>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
      <c r="B2680" s="3"/>
      <c r="C2680" s="3"/>
      <c r="D2680" s="3"/>
      <c r="E2680" s="3"/>
      <c r="F2680" s="3"/>
      <c r="G2680" s="3"/>
      <c r="H2680" s="3"/>
      <c r="I2680" s="3"/>
      <c r="J2680" s="3"/>
      <c r="K2680" s="3"/>
      <c r="L2680" s="3"/>
      <c r="M2680" s="3"/>
      <c r="N2680" s="3"/>
      <c r="O2680" s="3"/>
      <c r="P2680" s="3"/>
      <c r="Q2680" s="3"/>
      <c r="R2680" s="3"/>
      <c r="S2680" s="120"/>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
      <c r="B2681" s="3"/>
      <c r="C2681" s="3"/>
      <c r="D2681" s="3"/>
      <c r="E2681" s="3"/>
      <c r="F2681" s="3"/>
      <c r="G2681" s="3"/>
      <c r="H2681" s="3"/>
      <c r="I2681" s="3"/>
      <c r="J2681" s="3"/>
      <c r="K2681" s="3"/>
      <c r="L2681" s="3"/>
      <c r="M2681" s="3"/>
      <c r="N2681" s="3"/>
      <c r="O2681" s="3"/>
      <c r="P2681" s="3"/>
      <c r="Q2681" s="3"/>
      <c r="R2681" s="3"/>
      <c r="S2681" s="120"/>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
      <c r="B2682" s="3"/>
      <c r="C2682" s="3"/>
      <c r="D2682" s="3"/>
      <c r="E2682" s="3"/>
      <c r="F2682" s="3"/>
      <c r="G2682" s="3"/>
      <c r="H2682" s="3"/>
      <c r="I2682" s="3"/>
      <c r="J2682" s="3"/>
      <c r="K2682" s="3"/>
      <c r="L2682" s="3"/>
      <c r="M2682" s="3"/>
      <c r="N2682" s="3"/>
      <c r="O2682" s="3"/>
      <c r="P2682" s="3"/>
      <c r="Q2682" s="3"/>
      <c r="R2682" s="3"/>
      <c r="S2682" s="120"/>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
      <c r="B2683" s="3"/>
      <c r="C2683" s="3"/>
      <c r="D2683" s="3"/>
      <c r="E2683" s="3"/>
      <c r="F2683" s="3"/>
      <c r="G2683" s="3"/>
      <c r="H2683" s="3"/>
      <c r="I2683" s="3"/>
      <c r="J2683" s="3"/>
      <c r="K2683" s="3"/>
      <c r="L2683" s="3"/>
      <c r="M2683" s="3"/>
      <c r="N2683" s="3"/>
      <c r="O2683" s="3"/>
      <c r="P2683" s="3"/>
      <c r="Q2683" s="3"/>
      <c r="R2683" s="3"/>
      <c r="S2683" s="120"/>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
      <c r="B2684" s="3"/>
      <c r="C2684" s="3"/>
      <c r="D2684" s="3"/>
      <c r="E2684" s="3"/>
      <c r="F2684" s="3"/>
      <c r="G2684" s="3"/>
      <c r="H2684" s="3"/>
      <c r="I2684" s="3"/>
      <c r="J2684" s="3"/>
      <c r="K2684" s="3"/>
      <c r="L2684" s="3"/>
      <c r="M2684" s="3"/>
      <c r="N2684" s="3"/>
      <c r="O2684" s="3"/>
      <c r="P2684" s="3"/>
      <c r="Q2684" s="3"/>
      <c r="R2684" s="3"/>
      <c r="S2684" s="120"/>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
      <c r="B2685" s="3"/>
      <c r="C2685" s="3"/>
      <c r="D2685" s="3"/>
      <c r="E2685" s="3"/>
      <c r="F2685" s="3"/>
      <c r="G2685" s="3"/>
      <c r="H2685" s="3"/>
      <c r="I2685" s="3"/>
      <c r="J2685" s="3"/>
      <c r="K2685" s="3"/>
      <c r="L2685" s="3"/>
      <c r="M2685" s="3"/>
      <c r="N2685" s="3"/>
      <c r="O2685" s="3"/>
      <c r="P2685" s="3"/>
      <c r="Q2685" s="3"/>
      <c r="R2685" s="3"/>
      <c r="S2685" s="120"/>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
      <c r="B2686" s="3"/>
      <c r="C2686" s="3"/>
      <c r="D2686" s="3"/>
      <c r="E2686" s="3"/>
      <c r="F2686" s="3"/>
      <c r="G2686" s="3"/>
      <c r="H2686" s="3"/>
      <c r="I2686" s="3"/>
      <c r="J2686" s="3"/>
      <c r="K2686" s="3"/>
      <c r="L2686" s="3"/>
      <c r="M2686" s="3"/>
      <c r="N2686" s="3"/>
      <c r="O2686" s="3"/>
      <c r="P2686" s="3"/>
      <c r="Q2686" s="3"/>
      <c r="R2686" s="3"/>
      <c r="S2686" s="120"/>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
      <c r="B2687" s="3"/>
      <c r="C2687" s="3"/>
      <c r="D2687" s="3"/>
      <c r="E2687" s="3"/>
      <c r="F2687" s="3"/>
      <c r="G2687" s="3"/>
      <c r="H2687" s="3"/>
      <c r="I2687" s="3"/>
      <c r="J2687" s="3"/>
      <c r="K2687" s="3"/>
      <c r="L2687" s="3"/>
      <c r="M2687" s="3"/>
      <c r="N2687" s="3"/>
      <c r="O2687" s="3"/>
      <c r="P2687" s="3"/>
      <c r="Q2687" s="3"/>
      <c r="R2687" s="3"/>
      <c r="S2687" s="120"/>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
      <c r="B2688" s="3"/>
      <c r="C2688" s="3"/>
      <c r="D2688" s="3"/>
      <c r="E2688" s="3"/>
      <c r="F2688" s="3"/>
      <c r="G2688" s="3"/>
      <c r="H2688" s="3"/>
      <c r="I2688" s="3"/>
      <c r="J2688" s="3"/>
      <c r="K2688" s="3"/>
      <c r="L2688" s="3"/>
      <c r="M2688" s="3"/>
      <c r="N2688" s="3"/>
      <c r="O2688" s="3"/>
      <c r="P2688" s="3"/>
      <c r="Q2688" s="3"/>
      <c r="R2688" s="3"/>
      <c r="S2688" s="120"/>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
      <c r="B2689" s="3"/>
      <c r="C2689" s="3"/>
      <c r="D2689" s="3"/>
      <c r="E2689" s="3"/>
      <c r="F2689" s="3"/>
      <c r="G2689" s="3"/>
      <c r="H2689" s="3"/>
      <c r="I2689" s="3"/>
      <c r="J2689" s="3"/>
      <c r="K2689" s="3"/>
      <c r="L2689" s="3"/>
      <c r="M2689" s="3"/>
      <c r="N2689" s="3"/>
      <c r="O2689" s="3"/>
      <c r="P2689" s="3"/>
      <c r="Q2689" s="3"/>
      <c r="R2689" s="3"/>
      <c r="S2689" s="120"/>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
      <c r="B2690" s="3"/>
      <c r="C2690" s="3"/>
      <c r="D2690" s="3"/>
      <c r="E2690" s="3"/>
      <c r="F2690" s="3"/>
      <c r="G2690" s="3"/>
      <c r="H2690" s="3"/>
      <c r="I2690" s="3"/>
      <c r="J2690" s="3"/>
      <c r="K2690" s="3"/>
      <c r="L2690" s="3"/>
      <c r="M2690" s="3"/>
      <c r="N2690" s="3"/>
      <c r="O2690" s="3"/>
      <c r="P2690" s="3"/>
      <c r="Q2690" s="3"/>
      <c r="R2690" s="3"/>
      <c r="S2690" s="120"/>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
      <c r="B2691" s="3"/>
      <c r="C2691" s="3"/>
      <c r="D2691" s="3"/>
      <c r="E2691" s="3"/>
      <c r="F2691" s="3"/>
      <c r="G2691" s="3"/>
      <c r="H2691" s="3"/>
      <c r="I2691" s="3"/>
      <c r="J2691" s="3"/>
      <c r="K2691" s="3"/>
      <c r="L2691" s="3"/>
      <c r="M2691" s="3"/>
      <c r="N2691" s="3"/>
      <c r="O2691" s="3"/>
      <c r="P2691" s="3"/>
      <c r="Q2691" s="3"/>
      <c r="R2691" s="3"/>
      <c r="S2691" s="120"/>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
      <c r="B2692" s="3"/>
      <c r="C2692" s="3"/>
      <c r="D2692" s="3"/>
      <c r="E2692" s="3"/>
      <c r="F2692" s="3"/>
      <c r="G2692" s="3"/>
      <c r="H2692" s="3"/>
      <c r="I2692" s="3"/>
      <c r="J2692" s="3"/>
      <c r="K2692" s="3"/>
      <c r="L2692" s="3"/>
      <c r="M2692" s="3"/>
      <c r="N2692" s="3"/>
      <c r="O2692" s="3"/>
      <c r="P2692" s="3"/>
      <c r="Q2692" s="3"/>
      <c r="R2692" s="3"/>
      <c r="S2692" s="120"/>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
      <c r="B2693" s="3"/>
      <c r="C2693" s="3"/>
      <c r="D2693" s="3"/>
      <c r="E2693" s="3"/>
      <c r="F2693" s="3"/>
      <c r="G2693" s="3"/>
      <c r="H2693" s="3"/>
      <c r="I2693" s="3"/>
      <c r="J2693" s="3"/>
      <c r="K2693" s="3"/>
      <c r="L2693" s="3"/>
      <c r="M2693" s="3"/>
      <c r="N2693" s="3"/>
      <c r="O2693" s="3"/>
      <c r="P2693" s="3"/>
      <c r="Q2693" s="3"/>
      <c r="R2693" s="3"/>
      <c r="S2693" s="120"/>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
      <c r="B2694" s="3"/>
      <c r="C2694" s="3"/>
      <c r="D2694" s="3"/>
      <c r="E2694" s="3"/>
      <c r="F2694" s="3"/>
      <c r="G2694" s="3"/>
      <c r="H2694" s="3"/>
      <c r="I2694" s="3"/>
      <c r="J2694" s="3"/>
      <c r="K2694" s="3"/>
      <c r="L2694" s="3"/>
      <c r="M2694" s="3"/>
      <c r="N2694" s="3"/>
      <c r="O2694" s="3"/>
      <c r="P2694" s="3"/>
      <c r="Q2694" s="3"/>
      <c r="R2694" s="3"/>
      <c r="S2694" s="120"/>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
      <c r="B2695" s="3"/>
      <c r="C2695" s="3"/>
      <c r="D2695" s="3"/>
      <c r="E2695" s="3"/>
      <c r="F2695" s="3"/>
      <c r="G2695" s="3"/>
      <c r="H2695" s="3"/>
      <c r="I2695" s="3"/>
      <c r="J2695" s="3"/>
      <c r="K2695" s="3"/>
      <c r="L2695" s="3"/>
      <c r="M2695" s="3"/>
      <c r="N2695" s="3"/>
      <c r="O2695" s="3"/>
      <c r="P2695" s="3"/>
      <c r="Q2695" s="3"/>
      <c r="R2695" s="3"/>
      <c r="S2695" s="120"/>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
      <c r="B2696" s="3"/>
      <c r="C2696" s="3"/>
      <c r="D2696" s="3"/>
      <c r="E2696" s="3"/>
      <c r="F2696" s="3"/>
      <c r="G2696" s="3"/>
      <c r="H2696" s="3"/>
      <c r="I2696" s="3"/>
      <c r="J2696" s="3"/>
      <c r="K2696" s="3"/>
      <c r="L2696" s="3"/>
      <c r="M2696" s="3"/>
      <c r="N2696" s="3"/>
      <c r="O2696" s="3"/>
      <c r="P2696" s="3"/>
      <c r="Q2696" s="3"/>
      <c r="R2696" s="3"/>
      <c r="S2696" s="120"/>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
      <c r="B2697" s="3"/>
      <c r="C2697" s="3"/>
      <c r="D2697" s="3"/>
      <c r="E2697" s="3"/>
      <c r="F2697" s="3"/>
      <c r="G2697" s="3"/>
      <c r="H2697" s="3"/>
      <c r="I2697" s="3"/>
      <c r="J2697" s="3"/>
      <c r="K2697" s="3"/>
      <c r="L2697" s="3"/>
      <c r="M2697" s="3"/>
      <c r="N2697" s="3"/>
      <c r="O2697" s="3"/>
      <c r="P2697" s="3"/>
      <c r="Q2697" s="3"/>
      <c r="R2697" s="3"/>
      <c r="S2697" s="120"/>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
      <c r="B2698" s="3"/>
      <c r="C2698" s="3"/>
      <c r="D2698" s="3"/>
      <c r="E2698" s="3"/>
      <c r="F2698" s="3"/>
      <c r="G2698" s="3"/>
      <c r="H2698" s="3"/>
      <c r="I2698" s="3"/>
      <c r="J2698" s="3"/>
      <c r="K2698" s="3"/>
      <c r="L2698" s="3"/>
      <c r="M2698" s="3"/>
      <c r="N2698" s="3"/>
      <c r="O2698" s="3"/>
      <c r="P2698" s="3"/>
      <c r="Q2698" s="3"/>
      <c r="R2698" s="3"/>
      <c r="S2698" s="120"/>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
      <c r="B2699" s="3"/>
      <c r="C2699" s="3"/>
      <c r="D2699" s="3"/>
      <c r="E2699" s="3"/>
      <c r="F2699" s="3"/>
      <c r="G2699" s="3"/>
      <c r="H2699" s="3"/>
      <c r="I2699" s="3"/>
      <c r="J2699" s="3"/>
      <c r="K2699" s="3"/>
      <c r="L2699" s="3"/>
      <c r="M2699" s="3"/>
      <c r="N2699" s="3"/>
      <c r="O2699" s="3"/>
      <c r="P2699" s="3"/>
      <c r="Q2699" s="3"/>
      <c r="R2699" s="3"/>
      <c r="S2699" s="120"/>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
      <c r="B2700" s="3"/>
      <c r="C2700" s="3"/>
      <c r="D2700" s="3"/>
      <c r="E2700" s="3"/>
      <c r="F2700" s="3"/>
      <c r="G2700" s="3"/>
      <c r="H2700" s="3"/>
      <c r="I2700" s="3"/>
      <c r="J2700" s="3"/>
      <c r="K2700" s="3"/>
      <c r="L2700" s="3"/>
      <c r="M2700" s="3"/>
      <c r="N2700" s="3"/>
      <c r="O2700" s="3"/>
      <c r="P2700" s="3"/>
      <c r="Q2700" s="3"/>
      <c r="R2700" s="3"/>
      <c r="S2700" s="120"/>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
      <c r="B2701" s="3"/>
      <c r="C2701" s="3"/>
      <c r="D2701" s="3"/>
      <c r="E2701" s="3"/>
      <c r="F2701" s="3"/>
      <c r="G2701" s="3"/>
      <c r="H2701" s="3"/>
      <c r="I2701" s="3"/>
      <c r="J2701" s="3"/>
      <c r="K2701" s="3"/>
      <c r="L2701" s="3"/>
      <c r="M2701" s="3"/>
      <c r="N2701" s="3"/>
      <c r="O2701" s="3"/>
      <c r="P2701" s="3"/>
      <c r="Q2701" s="3"/>
      <c r="R2701" s="3"/>
      <c r="S2701" s="120"/>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
      <c r="B2702" s="3"/>
      <c r="C2702" s="3"/>
      <c r="D2702" s="3"/>
      <c r="E2702" s="3"/>
      <c r="F2702" s="3"/>
      <c r="G2702" s="3"/>
      <c r="H2702" s="3"/>
      <c r="I2702" s="3"/>
      <c r="J2702" s="3"/>
      <c r="K2702" s="3"/>
      <c r="L2702" s="3"/>
      <c r="M2702" s="3"/>
      <c r="N2702" s="3"/>
      <c r="O2702" s="3"/>
      <c r="P2702" s="3"/>
      <c r="Q2702" s="3"/>
      <c r="R2702" s="3"/>
      <c r="S2702" s="120"/>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
      <c r="B2703" s="3"/>
      <c r="C2703" s="3"/>
      <c r="D2703" s="3"/>
      <c r="E2703" s="3"/>
      <c r="F2703" s="3"/>
      <c r="G2703" s="3"/>
      <c r="H2703" s="3"/>
      <c r="I2703" s="3"/>
      <c r="J2703" s="3"/>
      <c r="K2703" s="3"/>
      <c r="L2703" s="3"/>
      <c r="M2703" s="3"/>
      <c r="N2703" s="3"/>
      <c r="O2703" s="3"/>
      <c r="P2703" s="3"/>
      <c r="Q2703" s="3"/>
      <c r="R2703" s="3"/>
      <c r="S2703" s="120"/>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
      <c r="B2704" s="3"/>
      <c r="C2704" s="3"/>
      <c r="D2704" s="3"/>
      <c r="E2704" s="3"/>
      <c r="F2704" s="3"/>
      <c r="G2704" s="3"/>
      <c r="H2704" s="3"/>
      <c r="I2704" s="3"/>
      <c r="J2704" s="3"/>
      <c r="K2704" s="3"/>
      <c r="L2704" s="3"/>
      <c r="M2704" s="3"/>
      <c r="N2704" s="3"/>
      <c r="O2704" s="3"/>
      <c r="P2704" s="3"/>
      <c r="Q2704" s="3"/>
      <c r="R2704" s="3"/>
      <c r="S2704" s="120"/>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
      <c r="B2705" s="3"/>
      <c r="C2705" s="3"/>
      <c r="D2705" s="3"/>
      <c r="E2705" s="3"/>
      <c r="F2705" s="3"/>
      <c r="G2705" s="3"/>
      <c r="H2705" s="3"/>
      <c r="I2705" s="3"/>
      <c r="J2705" s="3"/>
      <c r="K2705" s="3"/>
      <c r="L2705" s="3"/>
      <c r="M2705" s="3"/>
      <c r="N2705" s="3"/>
      <c r="O2705" s="3"/>
      <c r="P2705" s="3"/>
      <c r="Q2705" s="3"/>
      <c r="R2705" s="3"/>
      <c r="S2705" s="120"/>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
      <c r="B2706" s="3"/>
      <c r="C2706" s="3"/>
      <c r="D2706" s="3"/>
      <c r="E2706" s="3"/>
      <c r="F2706" s="3"/>
      <c r="G2706" s="3"/>
      <c r="H2706" s="3"/>
      <c r="I2706" s="3"/>
      <c r="J2706" s="3"/>
      <c r="K2706" s="3"/>
      <c r="L2706" s="3"/>
      <c r="M2706" s="3"/>
      <c r="N2706" s="3"/>
      <c r="O2706" s="3"/>
      <c r="P2706" s="3"/>
      <c r="Q2706" s="3"/>
      <c r="R2706" s="3"/>
      <c r="S2706" s="120"/>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
      <c r="B2707" s="3"/>
      <c r="C2707" s="3"/>
      <c r="D2707" s="3"/>
      <c r="E2707" s="3"/>
      <c r="F2707" s="3"/>
      <c r="G2707" s="3"/>
      <c r="H2707" s="3"/>
      <c r="I2707" s="3"/>
      <c r="J2707" s="3"/>
      <c r="K2707" s="3"/>
      <c r="L2707" s="3"/>
      <c r="M2707" s="3"/>
      <c r="N2707" s="3"/>
      <c r="O2707" s="3"/>
      <c r="P2707" s="3"/>
      <c r="Q2707" s="3"/>
      <c r="R2707" s="3"/>
      <c r="S2707" s="120"/>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
      <c r="B2708" s="3"/>
      <c r="C2708" s="3"/>
      <c r="D2708" s="3"/>
      <c r="E2708" s="3"/>
      <c r="F2708" s="3"/>
      <c r="G2708" s="3"/>
      <c r="H2708" s="3"/>
      <c r="I2708" s="3"/>
      <c r="J2708" s="3"/>
      <c r="K2708" s="3"/>
      <c r="L2708" s="3"/>
      <c r="M2708" s="3"/>
      <c r="N2708" s="3"/>
      <c r="O2708" s="3"/>
      <c r="P2708" s="3"/>
      <c r="Q2708" s="3"/>
      <c r="R2708" s="3"/>
      <c r="S2708" s="120"/>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
      <c r="B2709" s="3"/>
      <c r="C2709" s="3"/>
      <c r="D2709" s="3"/>
      <c r="E2709" s="3"/>
      <c r="F2709" s="3"/>
      <c r="G2709" s="3"/>
      <c r="H2709" s="3"/>
      <c r="I2709" s="3"/>
      <c r="J2709" s="3"/>
      <c r="K2709" s="3"/>
      <c r="L2709" s="3"/>
      <c r="M2709" s="3"/>
      <c r="N2709" s="3"/>
      <c r="O2709" s="3"/>
      <c r="P2709" s="3"/>
      <c r="Q2709" s="3"/>
      <c r="R2709" s="3"/>
      <c r="S2709" s="120"/>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
      <c r="B2710" s="3"/>
      <c r="C2710" s="3"/>
      <c r="D2710" s="3"/>
      <c r="E2710" s="3"/>
      <c r="F2710" s="3"/>
      <c r="G2710" s="3"/>
      <c r="H2710" s="3"/>
      <c r="I2710" s="3"/>
      <c r="J2710" s="3"/>
      <c r="K2710" s="3"/>
      <c r="L2710" s="3"/>
      <c r="M2710" s="3"/>
      <c r="N2710" s="3"/>
      <c r="O2710" s="3"/>
      <c r="P2710" s="3"/>
      <c r="Q2710" s="3"/>
      <c r="R2710" s="3"/>
      <c r="S2710" s="120"/>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
      <c r="B2711" s="3"/>
      <c r="C2711" s="3"/>
      <c r="D2711" s="3"/>
      <c r="E2711" s="3"/>
      <c r="F2711" s="3"/>
      <c r="G2711" s="3"/>
      <c r="H2711" s="3"/>
      <c r="I2711" s="3"/>
      <c r="J2711" s="3"/>
      <c r="K2711" s="3"/>
      <c r="L2711" s="3"/>
      <c r="M2711" s="3"/>
      <c r="N2711" s="3"/>
      <c r="O2711" s="3"/>
      <c r="P2711" s="3"/>
      <c r="Q2711" s="3"/>
      <c r="R2711" s="3"/>
      <c r="S2711" s="120"/>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
      <c r="B2712" s="3"/>
      <c r="C2712" s="3"/>
      <c r="D2712" s="3"/>
      <c r="E2712" s="3"/>
      <c r="F2712" s="3"/>
      <c r="G2712" s="3"/>
      <c r="H2712" s="3"/>
      <c r="I2712" s="3"/>
      <c r="J2712" s="3"/>
      <c r="K2712" s="3"/>
      <c r="L2712" s="3"/>
      <c r="M2712" s="3"/>
      <c r="N2712" s="3"/>
      <c r="O2712" s="3"/>
      <c r="P2712" s="3"/>
      <c r="Q2712" s="3"/>
      <c r="R2712" s="3"/>
      <c r="S2712" s="120"/>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
      <c r="B2713" s="3"/>
      <c r="C2713" s="3"/>
      <c r="D2713" s="3"/>
      <c r="E2713" s="3"/>
      <c r="F2713" s="3"/>
      <c r="G2713" s="3"/>
      <c r="H2713" s="3"/>
      <c r="I2713" s="3"/>
      <c r="J2713" s="3"/>
      <c r="K2713" s="3"/>
      <c r="L2713" s="3"/>
      <c r="M2713" s="3"/>
      <c r="N2713" s="3"/>
      <c r="O2713" s="3"/>
      <c r="P2713" s="3"/>
      <c r="Q2713" s="3"/>
      <c r="R2713" s="3"/>
      <c r="S2713" s="120"/>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
      <c r="B2714" s="3"/>
      <c r="C2714" s="3"/>
      <c r="D2714" s="3"/>
      <c r="E2714" s="3"/>
      <c r="F2714" s="3"/>
      <c r="G2714" s="3"/>
      <c r="H2714" s="3"/>
      <c r="I2714" s="3"/>
      <c r="J2714" s="3"/>
      <c r="K2714" s="3"/>
      <c r="L2714" s="3"/>
      <c r="M2714" s="3"/>
      <c r="N2714" s="3"/>
      <c r="O2714" s="3"/>
      <c r="P2714" s="3"/>
      <c r="Q2714" s="3"/>
      <c r="R2714" s="3"/>
      <c r="S2714" s="120"/>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
      <c r="B2715" s="3"/>
      <c r="C2715" s="3"/>
      <c r="D2715" s="3"/>
      <c r="E2715" s="3"/>
      <c r="F2715" s="3"/>
      <c r="G2715" s="3"/>
      <c r="H2715" s="3"/>
      <c r="I2715" s="3"/>
      <c r="J2715" s="3"/>
      <c r="K2715" s="3"/>
      <c r="L2715" s="3"/>
      <c r="M2715" s="3"/>
      <c r="N2715" s="3"/>
      <c r="O2715" s="3"/>
      <c r="P2715" s="3"/>
      <c r="Q2715" s="3"/>
      <c r="R2715" s="3"/>
      <c r="S2715" s="120"/>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
      <c r="B2716" s="3"/>
      <c r="C2716" s="3"/>
      <c r="D2716" s="3"/>
      <c r="E2716" s="3"/>
      <c r="F2716" s="3"/>
      <c r="G2716" s="3"/>
      <c r="H2716" s="3"/>
      <c r="I2716" s="3"/>
      <c r="J2716" s="3"/>
      <c r="K2716" s="3"/>
      <c r="L2716" s="3"/>
      <c r="M2716" s="3"/>
      <c r="N2716" s="3"/>
      <c r="O2716" s="3"/>
      <c r="P2716" s="3"/>
      <c r="Q2716" s="3"/>
      <c r="R2716" s="3"/>
      <c r="S2716" s="120"/>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
      <c r="B2717" s="3"/>
      <c r="C2717" s="3"/>
      <c r="D2717" s="3"/>
      <c r="E2717" s="3"/>
      <c r="F2717" s="3"/>
      <c r="G2717" s="3"/>
      <c r="H2717" s="3"/>
      <c r="I2717" s="3"/>
      <c r="J2717" s="3"/>
      <c r="K2717" s="3"/>
      <c r="L2717" s="3"/>
      <c r="M2717" s="3"/>
      <c r="N2717" s="3"/>
      <c r="O2717" s="3"/>
      <c r="P2717" s="3"/>
      <c r="Q2717" s="3"/>
      <c r="R2717" s="3"/>
      <c r="S2717" s="120"/>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
      <c r="B2718" s="3"/>
      <c r="C2718" s="3"/>
      <c r="D2718" s="3"/>
      <c r="E2718" s="3"/>
      <c r="F2718" s="3"/>
      <c r="G2718" s="3"/>
      <c r="H2718" s="3"/>
      <c r="I2718" s="3"/>
      <c r="J2718" s="3"/>
      <c r="K2718" s="3"/>
      <c r="L2718" s="3"/>
      <c r="M2718" s="3"/>
      <c r="N2718" s="3"/>
      <c r="O2718" s="3"/>
      <c r="P2718" s="3"/>
      <c r="Q2718" s="3"/>
      <c r="R2718" s="3"/>
      <c r="S2718" s="120"/>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
      <c r="B2719" s="3"/>
      <c r="C2719" s="3"/>
      <c r="D2719" s="3"/>
      <c r="E2719" s="3"/>
      <c r="F2719" s="3"/>
      <c r="G2719" s="3"/>
      <c r="H2719" s="3"/>
      <c r="I2719" s="3"/>
      <c r="J2719" s="3"/>
      <c r="K2719" s="3"/>
      <c r="L2719" s="3"/>
      <c r="M2719" s="3"/>
      <c r="N2719" s="3"/>
      <c r="O2719" s="3"/>
      <c r="P2719" s="3"/>
      <c r="Q2719" s="3"/>
      <c r="R2719" s="3"/>
      <c r="S2719" s="120"/>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
      <c r="B2720" s="3"/>
      <c r="C2720" s="3"/>
      <c r="D2720" s="3"/>
      <c r="E2720" s="3"/>
      <c r="F2720" s="3"/>
      <c r="G2720" s="3"/>
      <c r="H2720" s="3"/>
      <c r="I2720" s="3"/>
      <c r="J2720" s="3"/>
      <c r="K2720" s="3"/>
      <c r="L2720" s="3"/>
      <c r="M2720" s="3"/>
      <c r="N2720" s="3"/>
      <c r="O2720" s="3"/>
      <c r="P2720" s="3"/>
      <c r="Q2720" s="3"/>
      <c r="R2720" s="3"/>
      <c r="S2720" s="120"/>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
      <c r="B2721" s="3"/>
      <c r="C2721" s="3"/>
      <c r="D2721" s="3"/>
      <c r="E2721" s="3"/>
      <c r="F2721" s="3"/>
      <c r="G2721" s="3"/>
      <c r="H2721" s="3"/>
      <c r="I2721" s="3"/>
      <c r="J2721" s="3"/>
      <c r="K2721" s="3"/>
      <c r="L2721" s="3"/>
      <c r="M2721" s="3"/>
      <c r="N2721" s="3"/>
      <c r="O2721" s="3"/>
      <c r="P2721" s="3"/>
      <c r="Q2721" s="3"/>
      <c r="R2721" s="3"/>
      <c r="S2721" s="120"/>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
      <c r="B2722" s="3"/>
      <c r="C2722" s="3"/>
      <c r="D2722" s="3"/>
      <c r="E2722" s="3"/>
      <c r="F2722" s="3"/>
      <c r="G2722" s="3"/>
      <c r="H2722" s="3"/>
      <c r="I2722" s="3"/>
      <c r="J2722" s="3"/>
      <c r="K2722" s="3"/>
      <c r="L2722" s="3"/>
      <c r="M2722" s="3"/>
      <c r="N2722" s="3"/>
      <c r="O2722" s="3"/>
      <c r="P2722" s="3"/>
      <c r="Q2722" s="3"/>
      <c r="R2722" s="3"/>
      <c r="S2722" s="120"/>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
      <c r="B2723" s="3"/>
      <c r="C2723" s="3"/>
      <c r="D2723" s="3"/>
      <c r="E2723" s="3"/>
      <c r="F2723" s="3"/>
      <c r="G2723" s="3"/>
      <c r="H2723" s="3"/>
      <c r="I2723" s="3"/>
      <c r="J2723" s="3"/>
      <c r="K2723" s="3"/>
      <c r="L2723" s="3"/>
      <c r="M2723" s="3"/>
      <c r="N2723" s="3"/>
      <c r="O2723" s="3"/>
      <c r="P2723" s="3"/>
      <c r="Q2723" s="3"/>
      <c r="R2723" s="3"/>
      <c r="S2723" s="120"/>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
      <c r="B2724" s="3"/>
      <c r="C2724" s="3"/>
      <c r="D2724" s="3"/>
      <c r="E2724" s="3"/>
      <c r="F2724" s="3"/>
      <c r="G2724" s="3"/>
      <c r="H2724" s="3"/>
      <c r="I2724" s="3"/>
      <c r="J2724" s="3"/>
      <c r="K2724" s="3"/>
      <c r="L2724" s="3"/>
      <c r="M2724" s="3"/>
      <c r="N2724" s="3"/>
      <c r="O2724" s="3"/>
      <c r="P2724" s="3"/>
      <c r="Q2724" s="3"/>
      <c r="R2724" s="3"/>
      <c r="S2724" s="120"/>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
      <c r="B2725" s="3"/>
      <c r="C2725" s="3"/>
      <c r="D2725" s="3"/>
      <c r="E2725" s="3"/>
      <c r="F2725" s="3"/>
      <c r="G2725" s="3"/>
      <c r="H2725" s="3"/>
      <c r="I2725" s="3"/>
      <c r="J2725" s="3"/>
      <c r="K2725" s="3"/>
      <c r="L2725" s="3"/>
      <c r="M2725" s="3"/>
      <c r="N2725" s="3"/>
      <c r="O2725" s="3"/>
      <c r="P2725" s="3"/>
      <c r="Q2725" s="3"/>
      <c r="R2725" s="3"/>
      <c r="S2725" s="120"/>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
      <c r="B2726" s="3"/>
      <c r="C2726" s="3"/>
      <c r="D2726" s="3"/>
      <c r="E2726" s="3"/>
      <c r="F2726" s="3"/>
      <c r="G2726" s="3"/>
      <c r="H2726" s="3"/>
      <c r="I2726" s="3"/>
      <c r="J2726" s="3"/>
      <c r="K2726" s="3"/>
      <c r="L2726" s="3"/>
      <c r="M2726" s="3"/>
      <c r="N2726" s="3"/>
      <c r="O2726" s="3"/>
      <c r="P2726" s="3"/>
      <c r="Q2726" s="3"/>
      <c r="R2726" s="3"/>
      <c r="S2726" s="120"/>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
      <c r="B2727" s="3"/>
      <c r="C2727" s="3"/>
      <c r="D2727" s="3"/>
      <c r="E2727" s="3"/>
      <c r="F2727" s="3"/>
      <c r="G2727" s="3"/>
      <c r="H2727" s="3"/>
      <c r="I2727" s="3"/>
      <c r="J2727" s="3"/>
      <c r="K2727" s="3"/>
      <c r="L2727" s="3"/>
      <c r="M2727" s="3"/>
      <c r="N2727" s="3"/>
      <c r="O2727" s="3"/>
      <c r="P2727" s="3"/>
      <c r="Q2727" s="3"/>
      <c r="R2727" s="3"/>
      <c r="S2727" s="120"/>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
      <c r="B2728" s="3"/>
      <c r="C2728" s="3"/>
      <c r="D2728" s="3"/>
      <c r="E2728" s="3"/>
      <c r="F2728" s="3"/>
      <c r="G2728" s="3"/>
      <c r="H2728" s="3"/>
      <c r="I2728" s="3"/>
      <c r="J2728" s="3"/>
      <c r="K2728" s="3"/>
      <c r="L2728" s="3"/>
      <c r="M2728" s="3"/>
      <c r="N2728" s="3"/>
      <c r="O2728" s="3"/>
      <c r="P2728" s="3"/>
      <c r="Q2728" s="3"/>
      <c r="R2728" s="3"/>
      <c r="S2728" s="120"/>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
      <c r="B2729" s="3"/>
      <c r="C2729" s="3"/>
      <c r="D2729" s="3"/>
      <c r="E2729" s="3"/>
      <c r="F2729" s="3"/>
      <c r="G2729" s="3"/>
      <c r="H2729" s="3"/>
      <c r="I2729" s="3"/>
      <c r="J2729" s="3"/>
      <c r="K2729" s="3"/>
      <c r="L2729" s="3"/>
      <c r="M2729" s="3"/>
      <c r="N2729" s="3"/>
      <c r="O2729" s="3"/>
      <c r="P2729" s="3"/>
      <c r="Q2729" s="3"/>
      <c r="R2729" s="3"/>
      <c r="S2729" s="120"/>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
      <c r="B2730" s="3"/>
      <c r="C2730" s="3"/>
      <c r="D2730" s="3"/>
      <c r="E2730" s="3"/>
      <c r="F2730" s="3"/>
      <c r="G2730" s="3"/>
      <c r="H2730" s="3"/>
      <c r="I2730" s="3"/>
      <c r="J2730" s="3"/>
      <c r="K2730" s="3"/>
      <c r="L2730" s="3"/>
      <c r="M2730" s="3"/>
      <c r="N2730" s="3"/>
      <c r="O2730" s="3"/>
      <c r="P2730" s="3"/>
      <c r="Q2730" s="3"/>
      <c r="R2730" s="3"/>
      <c r="S2730" s="120"/>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
      <c r="B2731" s="3"/>
      <c r="C2731" s="3"/>
      <c r="D2731" s="3"/>
      <c r="E2731" s="3"/>
      <c r="F2731" s="3"/>
      <c r="G2731" s="3"/>
      <c r="H2731" s="3"/>
      <c r="I2731" s="3"/>
      <c r="J2731" s="3"/>
      <c r="K2731" s="3"/>
      <c r="L2731" s="3"/>
      <c r="M2731" s="3"/>
      <c r="N2731" s="3"/>
      <c r="O2731" s="3"/>
      <c r="P2731" s="3"/>
      <c r="Q2731" s="3"/>
      <c r="R2731" s="3"/>
      <c r="S2731" s="120"/>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
      <c r="B2732" s="3"/>
      <c r="C2732" s="3"/>
      <c r="D2732" s="3"/>
      <c r="E2732" s="3"/>
      <c r="F2732" s="3"/>
      <c r="G2732" s="3"/>
      <c r="H2732" s="3"/>
      <c r="I2732" s="3"/>
      <c r="J2732" s="3"/>
      <c r="K2732" s="3"/>
      <c r="L2732" s="3"/>
      <c r="M2732" s="3"/>
      <c r="N2732" s="3"/>
      <c r="O2732" s="3"/>
      <c r="P2732" s="3"/>
      <c r="Q2732" s="3"/>
      <c r="R2732" s="3"/>
      <c r="S2732" s="120"/>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
      <c r="B2733" s="3"/>
      <c r="C2733" s="3"/>
      <c r="D2733" s="3"/>
      <c r="E2733" s="3"/>
      <c r="F2733" s="3"/>
      <c r="G2733" s="3"/>
      <c r="H2733" s="3"/>
      <c r="I2733" s="3"/>
      <c r="J2733" s="3"/>
      <c r="K2733" s="3"/>
      <c r="L2733" s="3"/>
      <c r="M2733" s="3"/>
      <c r="N2733" s="3"/>
      <c r="O2733" s="3"/>
      <c r="P2733" s="3"/>
      <c r="Q2733" s="3"/>
      <c r="R2733" s="3"/>
      <c r="S2733" s="120"/>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row r="2734" spans="1:53" x14ac:dyDescent="0.3">
      <c r="A2734" s="3"/>
      <c r="B2734" s="3"/>
      <c r="C2734" s="3"/>
      <c r="D2734" s="3"/>
      <c r="E2734" s="3"/>
      <c r="F2734" s="3"/>
      <c r="G2734" s="3"/>
      <c r="H2734" s="3"/>
      <c r="I2734" s="3"/>
      <c r="J2734" s="3"/>
      <c r="K2734" s="3"/>
      <c r="L2734" s="3"/>
      <c r="M2734" s="3"/>
      <c r="N2734" s="3"/>
      <c r="O2734" s="3"/>
      <c r="P2734" s="3"/>
      <c r="Q2734" s="3"/>
      <c r="R2734" s="3"/>
      <c r="S2734" s="120"/>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row>
    <row r="2735" spans="1:53" x14ac:dyDescent="0.3">
      <c r="A2735" s="3"/>
      <c r="B2735" s="3"/>
      <c r="C2735" s="3"/>
      <c r="D2735" s="3"/>
      <c r="E2735" s="3"/>
      <c r="F2735" s="3"/>
      <c r="G2735" s="3"/>
      <c r="H2735" s="3"/>
      <c r="I2735" s="3"/>
      <c r="J2735" s="3"/>
      <c r="K2735" s="3"/>
      <c r="L2735" s="3"/>
      <c r="M2735" s="3"/>
      <c r="N2735" s="3"/>
      <c r="O2735" s="3"/>
      <c r="P2735" s="3"/>
      <c r="Q2735" s="3"/>
      <c r="R2735" s="3"/>
      <c r="S2735" s="120"/>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row>
    <row r="2736" spans="1:53" x14ac:dyDescent="0.3">
      <c r="A2736" s="3"/>
      <c r="B2736" s="3"/>
      <c r="C2736" s="3"/>
      <c r="D2736" s="3"/>
      <c r="E2736" s="3"/>
      <c r="F2736" s="3"/>
      <c r="G2736" s="3"/>
      <c r="H2736" s="3"/>
      <c r="I2736" s="3"/>
      <c r="J2736" s="3"/>
      <c r="K2736" s="3"/>
      <c r="L2736" s="3"/>
      <c r="M2736" s="3"/>
      <c r="N2736" s="3"/>
      <c r="O2736" s="3"/>
      <c r="P2736" s="3"/>
      <c r="Q2736" s="3"/>
      <c r="R2736" s="3"/>
      <c r="S2736" s="120"/>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row>
    <row r="2737" spans="1:53" x14ac:dyDescent="0.3">
      <c r="A2737" s="3"/>
      <c r="B2737" s="3"/>
      <c r="C2737" s="3"/>
      <c r="D2737" s="3"/>
      <c r="E2737" s="3"/>
      <c r="F2737" s="3"/>
      <c r="G2737" s="3"/>
      <c r="H2737" s="3"/>
      <c r="I2737" s="3"/>
      <c r="J2737" s="3"/>
      <c r="K2737" s="3"/>
      <c r="L2737" s="3"/>
      <c r="M2737" s="3"/>
      <c r="N2737" s="3"/>
      <c r="O2737" s="3"/>
      <c r="P2737" s="3"/>
      <c r="Q2737" s="3"/>
      <c r="R2737" s="3"/>
      <c r="S2737" s="120"/>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row>
    <row r="2738" spans="1:53" x14ac:dyDescent="0.3">
      <c r="A2738" s="3"/>
      <c r="B2738" s="3"/>
      <c r="C2738" s="3"/>
      <c r="D2738" s="3"/>
      <c r="E2738" s="3"/>
      <c r="F2738" s="3"/>
      <c r="G2738" s="3"/>
      <c r="H2738" s="3"/>
      <c r="I2738" s="3"/>
      <c r="J2738" s="3"/>
      <c r="K2738" s="3"/>
      <c r="L2738" s="3"/>
      <c r="M2738" s="3"/>
      <c r="N2738" s="3"/>
      <c r="O2738" s="3"/>
      <c r="P2738" s="3"/>
      <c r="Q2738" s="3"/>
      <c r="R2738" s="3"/>
      <c r="S2738" s="120"/>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row>
    <row r="2739" spans="1:53" x14ac:dyDescent="0.3">
      <c r="A2739" s="3"/>
      <c r="B2739" s="3"/>
      <c r="C2739" s="3"/>
      <c r="D2739" s="3"/>
      <c r="E2739" s="3"/>
      <c r="F2739" s="3"/>
      <c r="G2739" s="3"/>
      <c r="H2739" s="3"/>
      <c r="I2739" s="3"/>
      <c r="J2739" s="3"/>
      <c r="K2739" s="3"/>
      <c r="L2739" s="3"/>
      <c r="M2739" s="3"/>
      <c r="N2739" s="3"/>
      <c r="O2739" s="3"/>
      <c r="P2739" s="3"/>
      <c r="Q2739" s="3"/>
      <c r="R2739" s="3"/>
      <c r="S2739" s="120"/>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row>
    <row r="2740" spans="1:53" x14ac:dyDescent="0.3">
      <c r="A2740" s="3"/>
      <c r="B2740" s="3"/>
      <c r="C2740" s="3"/>
      <c r="D2740" s="3"/>
      <c r="E2740" s="3"/>
      <c r="F2740" s="3"/>
      <c r="G2740" s="3"/>
      <c r="H2740" s="3"/>
      <c r="I2740" s="3"/>
      <c r="J2740" s="3"/>
      <c r="K2740" s="3"/>
      <c r="L2740" s="3"/>
      <c r="M2740" s="3"/>
      <c r="N2740" s="3"/>
      <c r="O2740" s="3"/>
      <c r="P2740" s="3"/>
      <c r="Q2740" s="3"/>
      <c r="R2740" s="3"/>
      <c r="S2740" s="120"/>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row>
    <row r="2741" spans="1:53" x14ac:dyDescent="0.3">
      <c r="A2741" s="3"/>
      <c r="B2741" s="3"/>
      <c r="C2741" s="3"/>
      <c r="D2741" s="3"/>
      <c r="E2741" s="3"/>
      <c r="F2741" s="3"/>
      <c r="G2741" s="3"/>
      <c r="H2741" s="3"/>
      <c r="I2741" s="3"/>
      <c r="J2741" s="3"/>
      <c r="K2741" s="3"/>
      <c r="L2741" s="3"/>
      <c r="M2741" s="3"/>
      <c r="N2741" s="3"/>
      <c r="O2741" s="3"/>
      <c r="P2741" s="3"/>
      <c r="Q2741" s="3"/>
      <c r="R2741" s="3"/>
      <c r="S2741" s="120"/>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row>
    <row r="2742" spans="1:53" x14ac:dyDescent="0.3">
      <c r="A2742" s="3"/>
      <c r="B2742" s="3"/>
      <c r="C2742" s="3"/>
      <c r="D2742" s="3"/>
      <c r="E2742" s="3"/>
      <c r="F2742" s="3"/>
      <c r="G2742" s="3"/>
      <c r="H2742" s="3"/>
      <c r="I2742" s="3"/>
      <c r="J2742" s="3"/>
      <c r="K2742" s="3"/>
      <c r="L2742" s="3"/>
      <c r="M2742" s="3"/>
      <c r="N2742" s="3"/>
      <c r="O2742" s="3"/>
      <c r="P2742" s="3"/>
      <c r="Q2742" s="3"/>
      <c r="R2742" s="3"/>
      <c r="S2742" s="120"/>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row>
    <row r="2743" spans="1:53" x14ac:dyDescent="0.3">
      <c r="A2743" s="3"/>
      <c r="B2743" s="3"/>
      <c r="C2743" s="3"/>
      <c r="D2743" s="3"/>
      <c r="E2743" s="3"/>
      <c r="F2743" s="3"/>
      <c r="G2743" s="3"/>
      <c r="H2743" s="3"/>
      <c r="I2743" s="3"/>
      <c r="J2743" s="3"/>
      <c r="K2743" s="3"/>
      <c r="L2743" s="3"/>
      <c r="M2743" s="3"/>
      <c r="N2743" s="3"/>
      <c r="O2743" s="3"/>
      <c r="P2743" s="3"/>
      <c r="Q2743" s="3"/>
      <c r="R2743" s="3"/>
      <c r="S2743" s="120"/>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row>
    <row r="2744" spans="1:53" x14ac:dyDescent="0.3">
      <c r="A2744" s="3"/>
      <c r="B2744" s="3"/>
      <c r="C2744" s="3"/>
      <c r="D2744" s="3"/>
      <c r="E2744" s="3"/>
      <c r="F2744" s="3"/>
      <c r="G2744" s="3"/>
      <c r="H2744" s="3"/>
      <c r="I2744" s="3"/>
      <c r="J2744" s="3"/>
      <c r="K2744" s="3"/>
      <c r="L2744" s="3"/>
      <c r="M2744" s="3"/>
      <c r="N2744" s="3"/>
      <c r="O2744" s="3"/>
      <c r="P2744" s="3"/>
      <c r="Q2744" s="3"/>
      <c r="R2744" s="3"/>
      <c r="S2744" s="120"/>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row>
    <row r="2745" spans="1:53" x14ac:dyDescent="0.3">
      <c r="A2745" s="3"/>
      <c r="B2745" s="3"/>
      <c r="C2745" s="3"/>
      <c r="D2745" s="3"/>
      <c r="E2745" s="3"/>
      <c r="F2745" s="3"/>
      <c r="G2745" s="3"/>
      <c r="H2745" s="3"/>
      <c r="I2745" s="3"/>
      <c r="J2745" s="3"/>
      <c r="K2745" s="3"/>
      <c r="L2745" s="3"/>
      <c r="M2745" s="3"/>
      <c r="N2745" s="3"/>
      <c r="O2745" s="3"/>
      <c r="P2745" s="3"/>
      <c r="Q2745" s="3"/>
      <c r="R2745" s="3"/>
      <c r="S2745" s="120"/>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row>
    <row r="2746" spans="1:53" x14ac:dyDescent="0.3">
      <c r="A2746" s="3"/>
      <c r="B2746" s="3"/>
      <c r="C2746" s="3"/>
      <c r="D2746" s="3"/>
      <c r="E2746" s="3"/>
      <c r="F2746" s="3"/>
      <c r="G2746" s="3"/>
      <c r="H2746" s="3"/>
      <c r="I2746" s="3"/>
      <c r="J2746" s="3"/>
      <c r="K2746" s="3"/>
      <c r="L2746" s="3"/>
      <c r="M2746" s="3"/>
      <c r="N2746" s="3"/>
      <c r="O2746" s="3"/>
      <c r="P2746" s="3"/>
      <c r="Q2746" s="3"/>
      <c r="R2746" s="3"/>
      <c r="S2746" s="120"/>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row>
    <row r="2747" spans="1:53" x14ac:dyDescent="0.3">
      <c r="A2747" s="3"/>
      <c r="B2747" s="3"/>
      <c r="C2747" s="3"/>
      <c r="D2747" s="3"/>
      <c r="E2747" s="3"/>
      <c r="F2747" s="3"/>
      <c r="G2747" s="3"/>
      <c r="H2747" s="3"/>
      <c r="I2747" s="3"/>
      <c r="J2747" s="3"/>
      <c r="K2747" s="3"/>
      <c r="L2747" s="3"/>
      <c r="M2747" s="3"/>
      <c r="N2747" s="3"/>
      <c r="O2747" s="3"/>
      <c r="P2747" s="3"/>
      <c r="Q2747" s="3"/>
      <c r="R2747" s="3"/>
      <c r="S2747" s="120"/>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row>
    <row r="2748" spans="1:53" x14ac:dyDescent="0.3">
      <c r="A2748" s="3"/>
      <c r="B2748" s="3"/>
      <c r="C2748" s="3"/>
      <c r="D2748" s="3"/>
      <c r="E2748" s="3"/>
      <c r="F2748" s="3"/>
      <c r="G2748" s="3"/>
      <c r="H2748" s="3"/>
      <c r="I2748" s="3"/>
      <c r="J2748" s="3"/>
      <c r="K2748" s="3"/>
      <c r="L2748" s="3"/>
      <c r="M2748" s="3"/>
      <c r="N2748" s="3"/>
      <c r="O2748" s="3"/>
      <c r="P2748" s="3"/>
      <c r="Q2748" s="3"/>
      <c r="R2748" s="3"/>
      <c r="S2748" s="120"/>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row>
    <row r="2749" spans="1:53" x14ac:dyDescent="0.3">
      <c r="A2749" s="3"/>
      <c r="B2749" s="3"/>
      <c r="C2749" s="3"/>
      <c r="D2749" s="3"/>
      <c r="E2749" s="3"/>
      <c r="F2749" s="3"/>
      <c r="G2749" s="3"/>
      <c r="H2749" s="3"/>
      <c r="I2749" s="3"/>
      <c r="J2749" s="3"/>
      <c r="K2749" s="3"/>
      <c r="L2749" s="3"/>
      <c r="M2749" s="3"/>
      <c r="N2749" s="3"/>
      <c r="O2749" s="3"/>
      <c r="P2749" s="3"/>
      <c r="Q2749" s="3"/>
      <c r="R2749" s="3"/>
      <c r="S2749" s="120"/>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row>
    <row r="2750" spans="1:53" x14ac:dyDescent="0.3">
      <c r="A2750" s="3"/>
      <c r="B2750" s="3"/>
      <c r="C2750" s="3"/>
      <c r="D2750" s="3"/>
      <c r="E2750" s="3"/>
      <c r="F2750" s="3"/>
      <c r="G2750" s="3"/>
      <c r="H2750" s="3"/>
      <c r="I2750" s="3"/>
      <c r="J2750" s="3"/>
      <c r="K2750" s="3"/>
      <c r="L2750" s="3"/>
      <c r="M2750" s="3"/>
      <c r="N2750" s="3"/>
      <c r="O2750" s="3"/>
      <c r="P2750" s="3"/>
      <c r="Q2750" s="3"/>
      <c r="R2750" s="3"/>
      <c r="S2750" s="120"/>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row>
    <row r="2751" spans="1:53" x14ac:dyDescent="0.3">
      <c r="A2751" s="3"/>
      <c r="B2751" s="3"/>
      <c r="C2751" s="3"/>
      <c r="D2751" s="3"/>
      <c r="E2751" s="3"/>
      <c r="F2751" s="3"/>
      <c r="G2751" s="3"/>
      <c r="H2751" s="3"/>
      <c r="I2751" s="3"/>
      <c r="J2751" s="3"/>
      <c r="K2751" s="3"/>
      <c r="L2751" s="3"/>
      <c r="M2751" s="3"/>
      <c r="N2751" s="3"/>
      <c r="O2751" s="3"/>
      <c r="P2751" s="3"/>
      <c r="Q2751" s="3"/>
      <c r="R2751" s="3"/>
      <c r="S2751" s="120"/>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row>
    <row r="2752" spans="1:53" x14ac:dyDescent="0.3">
      <c r="A2752" s="3"/>
      <c r="B2752" s="3"/>
      <c r="C2752" s="3"/>
      <c r="D2752" s="3"/>
      <c r="E2752" s="3"/>
      <c r="F2752" s="3"/>
      <c r="G2752" s="3"/>
      <c r="H2752" s="3"/>
      <c r="I2752" s="3"/>
      <c r="J2752" s="3"/>
      <c r="K2752" s="3"/>
      <c r="L2752" s="3"/>
      <c r="M2752" s="3"/>
      <c r="N2752" s="3"/>
      <c r="O2752" s="3"/>
      <c r="P2752" s="3"/>
      <c r="Q2752" s="3"/>
      <c r="R2752" s="3"/>
      <c r="S2752" s="120"/>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row>
    <row r="2753" spans="1:53" x14ac:dyDescent="0.3">
      <c r="A2753" s="3"/>
      <c r="B2753" s="3"/>
      <c r="C2753" s="3"/>
      <c r="D2753" s="3"/>
      <c r="E2753" s="3"/>
      <c r="F2753" s="3"/>
      <c r="G2753" s="3"/>
      <c r="H2753" s="3"/>
      <c r="I2753" s="3"/>
      <c r="J2753" s="3"/>
      <c r="K2753" s="3"/>
      <c r="L2753" s="3"/>
      <c r="M2753" s="3"/>
      <c r="N2753" s="3"/>
      <c r="O2753" s="3"/>
      <c r="P2753" s="3"/>
      <c r="Q2753" s="3"/>
      <c r="R2753" s="3"/>
      <c r="S2753" s="120"/>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row>
    <row r="2754" spans="1:53" x14ac:dyDescent="0.3">
      <c r="A2754" s="3"/>
      <c r="B2754" s="3"/>
      <c r="C2754" s="3"/>
      <c r="D2754" s="3"/>
      <c r="E2754" s="3"/>
      <c r="F2754" s="3"/>
      <c r="G2754" s="3"/>
      <c r="H2754" s="3"/>
      <c r="I2754" s="3"/>
      <c r="J2754" s="3"/>
      <c r="K2754" s="3"/>
      <c r="L2754" s="3"/>
      <c r="M2754" s="3"/>
      <c r="N2754" s="3"/>
      <c r="O2754" s="3"/>
      <c r="P2754" s="3"/>
      <c r="Q2754" s="3"/>
      <c r="R2754" s="3"/>
      <c r="S2754" s="120"/>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row>
    <row r="2755" spans="1:53" x14ac:dyDescent="0.3">
      <c r="A2755" s="3"/>
      <c r="B2755" s="3"/>
      <c r="C2755" s="3"/>
      <c r="D2755" s="3"/>
      <c r="E2755" s="3"/>
      <c r="F2755" s="3"/>
      <c r="G2755" s="3"/>
      <c r="H2755" s="3"/>
      <c r="I2755" s="3"/>
      <c r="J2755" s="3"/>
      <c r="K2755" s="3"/>
      <c r="L2755" s="3"/>
      <c r="M2755" s="3"/>
      <c r="N2755" s="3"/>
      <c r="O2755" s="3"/>
      <c r="P2755" s="3"/>
      <c r="Q2755" s="3"/>
      <c r="R2755" s="3"/>
      <c r="S2755" s="120"/>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row>
    <row r="2756" spans="1:53" x14ac:dyDescent="0.3">
      <c r="A2756" s="3"/>
      <c r="B2756" s="3"/>
      <c r="C2756" s="3"/>
      <c r="D2756" s="3"/>
      <c r="E2756" s="3"/>
      <c r="F2756" s="3"/>
      <c r="G2756" s="3"/>
      <c r="H2756" s="3"/>
      <c r="I2756" s="3"/>
      <c r="J2756" s="3"/>
      <c r="K2756" s="3"/>
      <c r="L2756" s="3"/>
      <c r="M2756" s="3"/>
      <c r="N2756" s="3"/>
      <c r="O2756" s="3"/>
      <c r="P2756" s="3"/>
      <c r="Q2756" s="3"/>
      <c r="R2756" s="3"/>
      <c r="S2756" s="120"/>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row>
    <row r="2757" spans="1:53" x14ac:dyDescent="0.3">
      <c r="A2757" s="3"/>
      <c r="B2757" s="3"/>
      <c r="C2757" s="3"/>
      <c r="D2757" s="3"/>
      <c r="E2757" s="3"/>
      <c r="F2757" s="3"/>
      <c r="G2757" s="3"/>
      <c r="H2757" s="3"/>
      <c r="I2757" s="3"/>
      <c r="J2757" s="3"/>
      <c r="K2757" s="3"/>
      <c r="L2757" s="3"/>
      <c r="M2757" s="3"/>
      <c r="N2757" s="3"/>
      <c r="O2757" s="3"/>
      <c r="P2757" s="3"/>
      <c r="Q2757" s="3"/>
      <c r="R2757" s="3"/>
      <c r="S2757" s="120"/>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row>
    <row r="2758" spans="1:53" x14ac:dyDescent="0.3">
      <c r="A2758" s="3"/>
      <c r="B2758" s="3"/>
      <c r="C2758" s="3"/>
      <c r="D2758" s="3"/>
      <c r="E2758" s="3"/>
      <c r="F2758" s="3"/>
      <c r="G2758" s="3"/>
      <c r="H2758" s="3"/>
      <c r="I2758" s="3"/>
      <c r="J2758" s="3"/>
      <c r="K2758" s="3"/>
      <c r="L2758" s="3"/>
      <c r="M2758" s="3"/>
      <c r="N2758" s="3"/>
      <c r="O2758" s="3"/>
      <c r="P2758" s="3"/>
      <c r="Q2758" s="3"/>
      <c r="R2758" s="3"/>
      <c r="S2758" s="120"/>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row>
    <row r="2759" spans="1:53" x14ac:dyDescent="0.3">
      <c r="A2759" s="3"/>
      <c r="B2759" s="3"/>
      <c r="C2759" s="3"/>
      <c r="D2759" s="3"/>
      <c r="E2759" s="3"/>
      <c r="F2759" s="3"/>
      <c r="G2759" s="3"/>
      <c r="H2759" s="3"/>
      <c r="I2759" s="3"/>
      <c r="J2759" s="3"/>
      <c r="K2759" s="3"/>
      <c r="L2759" s="3"/>
      <c r="M2759" s="3"/>
      <c r="N2759" s="3"/>
      <c r="O2759" s="3"/>
      <c r="P2759" s="3"/>
      <c r="Q2759" s="3"/>
      <c r="R2759" s="3"/>
      <c r="S2759" s="120"/>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row>
    <row r="2760" spans="1:53" x14ac:dyDescent="0.3">
      <c r="A2760" s="3"/>
      <c r="B2760" s="3"/>
      <c r="C2760" s="3"/>
      <c r="D2760" s="3"/>
      <c r="E2760" s="3"/>
      <c r="F2760" s="3"/>
      <c r="G2760" s="3"/>
      <c r="H2760" s="3"/>
      <c r="I2760" s="3"/>
      <c r="J2760" s="3"/>
      <c r="K2760" s="3"/>
      <c r="L2760" s="3"/>
      <c r="M2760" s="3"/>
      <c r="N2760" s="3"/>
      <c r="O2760" s="3"/>
      <c r="P2760" s="3"/>
      <c r="Q2760" s="3"/>
      <c r="R2760" s="3"/>
      <c r="S2760" s="120"/>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row>
    <row r="2761" spans="1:53" x14ac:dyDescent="0.3">
      <c r="A2761" s="3"/>
      <c r="B2761" s="3"/>
      <c r="C2761" s="3"/>
      <c r="D2761" s="3"/>
      <c r="E2761" s="3"/>
      <c r="F2761" s="3"/>
      <c r="G2761" s="3"/>
      <c r="H2761" s="3"/>
      <c r="I2761" s="3"/>
      <c r="J2761" s="3"/>
      <c r="K2761" s="3"/>
      <c r="L2761" s="3"/>
      <c r="M2761" s="3"/>
      <c r="N2761" s="3"/>
      <c r="O2761" s="3"/>
      <c r="P2761" s="3"/>
      <c r="Q2761" s="3"/>
      <c r="R2761" s="3"/>
      <c r="S2761" s="120"/>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row>
    <row r="2762" spans="1:53" x14ac:dyDescent="0.3">
      <c r="A2762" s="3"/>
      <c r="B2762" s="3"/>
      <c r="C2762" s="3"/>
      <c r="D2762" s="3"/>
      <c r="E2762" s="3"/>
      <c r="F2762" s="3"/>
      <c r="G2762" s="3"/>
      <c r="H2762" s="3"/>
      <c r="I2762" s="3"/>
      <c r="J2762" s="3"/>
      <c r="K2762" s="3"/>
      <c r="L2762" s="3"/>
      <c r="M2762" s="3"/>
      <c r="N2762" s="3"/>
      <c r="O2762" s="3"/>
      <c r="P2762" s="3"/>
      <c r="Q2762" s="3"/>
      <c r="R2762" s="3"/>
      <c r="S2762" s="120"/>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row>
    <row r="2763" spans="1:53" x14ac:dyDescent="0.3">
      <c r="A2763" s="3"/>
      <c r="B2763" s="3"/>
      <c r="C2763" s="3"/>
      <c r="D2763" s="3"/>
      <c r="E2763" s="3"/>
      <c r="F2763" s="3"/>
      <c r="G2763" s="3"/>
      <c r="H2763" s="3"/>
      <c r="I2763" s="3"/>
      <c r="J2763" s="3"/>
      <c r="K2763" s="3"/>
      <c r="L2763" s="3"/>
      <c r="M2763" s="3"/>
      <c r="N2763" s="3"/>
      <c r="O2763" s="3"/>
      <c r="P2763" s="3"/>
      <c r="Q2763" s="3"/>
      <c r="R2763" s="3"/>
      <c r="S2763" s="120"/>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row>
    <row r="2764" spans="1:53" x14ac:dyDescent="0.3">
      <c r="A2764" s="3"/>
      <c r="B2764" s="3"/>
      <c r="C2764" s="3"/>
      <c r="D2764" s="3"/>
      <c r="E2764" s="3"/>
      <c r="F2764" s="3"/>
      <c r="G2764" s="3"/>
      <c r="H2764" s="3"/>
      <c r="I2764" s="3"/>
      <c r="J2764" s="3"/>
      <c r="K2764" s="3"/>
      <c r="L2764" s="3"/>
      <c r="M2764" s="3"/>
      <c r="N2764" s="3"/>
      <c r="O2764" s="3"/>
      <c r="P2764" s="3"/>
      <c r="Q2764" s="3"/>
      <c r="R2764" s="3"/>
      <c r="S2764" s="120"/>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row>
    <row r="2765" spans="1:53" x14ac:dyDescent="0.3">
      <c r="A2765" s="3"/>
      <c r="B2765" s="3"/>
      <c r="C2765" s="3"/>
      <c r="D2765" s="3"/>
      <c r="E2765" s="3"/>
      <c r="F2765" s="3"/>
      <c r="G2765" s="3"/>
      <c r="H2765" s="3"/>
      <c r="I2765" s="3"/>
      <c r="J2765" s="3"/>
      <c r="K2765" s="3"/>
      <c r="L2765" s="3"/>
      <c r="M2765" s="3"/>
      <c r="N2765" s="3"/>
      <c r="O2765" s="3"/>
      <c r="P2765" s="3"/>
      <c r="Q2765" s="3"/>
      <c r="R2765" s="3"/>
      <c r="S2765" s="120"/>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row>
    <row r="2766" spans="1:53" x14ac:dyDescent="0.3">
      <c r="A2766" s="3"/>
      <c r="B2766" s="3"/>
      <c r="C2766" s="3"/>
      <c r="D2766" s="3"/>
      <c r="E2766" s="3"/>
      <c r="F2766" s="3"/>
      <c r="G2766" s="3"/>
      <c r="H2766" s="3"/>
      <c r="I2766" s="3"/>
      <c r="J2766" s="3"/>
      <c r="K2766" s="3"/>
      <c r="L2766" s="3"/>
      <c r="M2766" s="3"/>
      <c r="N2766" s="3"/>
      <c r="O2766" s="3"/>
      <c r="P2766" s="3"/>
      <c r="Q2766" s="3"/>
      <c r="R2766" s="3"/>
      <c r="S2766" s="120"/>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row>
    <row r="2767" spans="1:53" x14ac:dyDescent="0.3">
      <c r="A2767" s="3"/>
      <c r="B2767" s="3"/>
      <c r="C2767" s="3"/>
      <c r="D2767" s="3"/>
      <c r="E2767" s="3"/>
      <c r="F2767" s="3"/>
      <c r="G2767" s="3"/>
      <c r="H2767" s="3"/>
      <c r="I2767" s="3"/>
      <c r="J2767" s="3"/>
      <c r="K2767" s="3"/>
      <c r="L2767" s="3"/>
      <c r="M2767" s="3"/>
      <c r="N2767" s="3"/>
      <c r="O2767" s="3"/>
      <c r="P2767" s="3"/>
      <c r="Q2767" s="3"/>
      <c r="R2767" s="3"/>
      <c r="S2767" s="120"/>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row>
    <row r="2768" spans="1:53" x14ac:dyDescent="0.3">
      <c r="A2768" s="3"/>
      <c r="B2768" s="3"/>
      <c r="C2768" s="3"/>
      <c r="D2768" s="3"/>
      <c r="E2768" s="3"/>
      <c r="F2768" s="3"/>
      <c r="G2768" s="3"/>
      <c r="H2768" s="3"/>
      <c r="I2768" s="3"/>
      <c r="J2768" s="3"/>
      <c r="K2768" s="3"/>
      <c r="L2768" s="3"/>
      <c r="M2768" s="3"/>
      <c r="N2768" s="3"/>
      <c r="O2768" s="3"/>
      <c r="P2768" s="3"/>
      <c r="Q2768" s="3"/>
      <c r="R2768" s="3"/>
      <c r="S2768" s="120"/>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row>
    <row r="2769" spans="1:53" x14ac:dyDescent="0.3">
      <c r="A2769" s="3"/>
      <c r="B2769" s="3"/>
      <c r="C2769" s="3"/>
      <c r="D2769" s="3"/>
      <c r="E2769" s="3"/>
      <c r="F2769" s="3"/>
      <c r="G2769" s="3"/>
      <c r="H2769" s="3"/>
      <c r="I2769" s="3"/>
      <c r="J2769" s="3"/>
      <c r="K2769" s="3"/>
      <c r="L2769" s="3"/>
      <c r="M2769" s="3"/>
      <c r="N2769" s="3"/>
      <c r="O2769" s="3"/>
      <c r="P2769" s="3"/>
      <c r="Q2769" s="3"/>
      <c r="R2769" s="3"/>
      <c r="S2769" s="120"/>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row>
    <row r="2770" spans="1:53" x14ac:dyDescent="0.3">
      <c r="A2770" s="3"/>
      <c r="B2770" s="3"/>
      <c r="C2770" s="3"/>
      <c r="D2770" s="3"/>
      <c r="E2770" s="3"/>
      <c r="F2770" s="3"/>
      <c r="G2770" s="3"/>
      <c r="H2770" s="3"/>
      <c r="I2770" s="3"/>
      <c r="J2770" s="3"/>
      <c r="K2770" s="3"/>
      <c r="L2770" s="3"/>
      <c r="M2770" s="3"/>
      <c r="N2770" s="3"/>
      <c r="O2770" s="3"/>
      <c r="P2770" s="3"/>
      <c r="Q2770" s="3"/>
      <c r="R2770" s="3"/>
      <c r="S2770" s="120"/>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row>
    <row r="2771" spans="1:53" x14ac:dyDescent="0.3">
      <c r="A2771" s="3"/>
      <c r="B2771" s="3"/>
      <c r="C2771" s="3"/>
      <c r="D2771" s="3"/>
      <c r="E2771" s="3"/>
      <c r="F2771" s="3"/>
      <c r="G2771" s="3"/>
      <c r="H2771" s="3"/>
      <c r="I2771" s="3"/>
      <c r="J2771" s="3"/>
      <c r="K2771" s="3"/>
      <c r="L2771" s="3"/>
      <c r="M2771" s="3"/>
      <c r="N2771" s="3"/>
      <c r="O2771" s="3"/>
      <c r="P2771" s="3"/>
      <c r="Q2771" s="3"/>
      <c r="R2771" s="3"/>
      <c r="S2771" s="120"/>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row>
    <row r="2772" spans="1:53" x14ac:dyDescent="0.3">
      <c r="A2772" s="3"/>
      <c r="B2772" s="3"/>
      <c r="C2772" s="3"/>
      <c r="D2772" s="3"/>
      <c r="E2772" s="3"/>
      <c r="F2772" s="3"/>
      <c r="G2772" s="3"/>
      <c r="H2772" s="3"/>
      <c r="I2772" s="3"/>
      <c r="J2772" s="3"/>
      <c r="K2772" s="3"/>
      <c r="L2772" s="3"/>
      <c r="M2772" s="3"/>
      <c r="N2772" s="3"/>
      <c r="O2772" s="3"/>
      <c r="P2772" s="3"/>
      <c r="Q2772" s="3"/>
      <c r="R2772" s="3"/>
      <c r="S2772" s="120"/>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row>
    <row r="2773" spans="1:53" x14ac:dyDescent="0.3">
      <c r="A2773" s="3"/>
      <c r="B2773" s="3"/>
      <c r="C2773" s="3"/>
      <c r="D2773" s="3"/>
      <c r="E2773" s="3"/>
      <c r="F2773" s="3"/>
      <c r="G2773" s="3"/>
      <c r="H2773" s="3"/>
      <c r="I2773" s="3"/>
      <c r="J2773" s="3"/>
      <c r="K2773" s="3"/>
      <c r="L2773" s="3"/>
      <c r="M2773" s="3"/>
      <c r="N2773" s="3"/>
      <c r="O2773" s="3"/>
      <c r="P2773" s="3"/>
      <c r="Q2773" s="3"/>
      <c r="R2773" s="3"/>
      <c r="S2773" s="120"/>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row>
    <row r="2774" spans="1:53" x14ac:dyDescent="0.3">
      <c r="A2774" s="3"/>
      <c r="B2774" s="3"/>
      <c r="C2774" s="3"/>
      <c r="D2774" s="3"/>
      <c r="E2774" s="3"/>
      <c r="F2774" s="3"/>
      <c r="G2774" s="3"/>
      <c r="H2774" s="3"/>
      <c r="I2774" s="3"/>
      <c r="J2774" s="3"/>
      <c r="K2774" s="3"/>
      <c r="L2774" s="3"/>
      <c r="M2774" s="3"/>
      <c r="N2774" s="3"/>
      <c r="O2774" s="3"/>
      <c r="P2774" s="3"/>
      <c r="Q2774" s="3"/>
      <c r="R2774" s="3"/>
      <c r="S2774" s="120"/>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row>
    <row r="2775" spans="1:53" x14ac:dyDescent="0.3">
      <c r="A2775" s="3"/>
      <c r="B2775" s="3"/>
      <c r="C2775" s="3"/>
      <c r="D2775" s="3"/>
      <c r="E2775" s="3"/>
      <c r="F2775" s="3"/>
      <c r="G2775" s="3"/>
      <c r="H2775" s="3"/>
      <c r="I2775" s="3"/>
      <c r="J2775" s="3"/>
      <c r="K2775" s="3"/>
      <c r="L2775" s="3"/>
      <c r="M2775" s="3"/>
      <c r="N2775" s="3"/>
      <c r="O2775" s="3"/>
      <c r="P2775" s="3"/>
      <c r="Q2775" s="3"/>
      <c r="R2775" s="3"/>
      <c r="S2775" s="120"/>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row>
    <row r="2776" spans="1:53" x14ac:dyDescent="0.3">
      <c r="A2776" s="3"/>
      <c r="B2776" s="3"/>
      <c r="C2776" s="3"/>
      <c r="D2776" s="3"/>
      <c r="E2776" s="3"/>
      <c r="F2776" s="3"/>
      <c r="G2776" s="3"/>
      <c r="H2776" s="3"/>
      <c r="I2776" s="3"/>
      <c r="J2776" s="3"/>
      <c r="K2776" s="3"/>
      <c r="L2776" s="3"/>
      <c r="M2776" s="3"/>
      <c r="N2776" s="3"/>
      <c r="O2776" s="3"/>
      <c r="P2776" s="3"/>
      <c r="Q2776" s="3"/>
      <c r="R2776" s="3"/>
      <c r="S2776" s="120"/>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row>
    <row r="2777" spans="1:53" x14ac:dyDescent="0.3">
      <c r="A2777" s="3"/>
      <c r="B2777" s="3"/>
      <c r="C2777" s="3"/>
      <c r="D2777" s="3"/>
      <c r="E2777" s="3"/>
      <c r="F2777" s="3"/>
      <c r="G2777" s="3"/>
      <c r="H2777" s="3"/>
      <c r="I2777" s="3"/>
      <c r="J2777" s="3"/>
      <c r="K2777" s="3"/>
      <c r="L2777" s="3"/>
      <c r="M2777" s="3"/>
      <c r="N2777" s="3"/>
      <c r="O2777" s="3"/>
      <c r="P2777" s="3"/>
      <c r="Q2777" s="3"/>
      <c r="R2777" s="3"/>
      <c r="S2777" s="120"/>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row>
    <row r="2778" spans="1:53" x14ac:dyDescent="0.3">
      <c r="A2778" s="3"/>
      <c r="B2778" s="3"/>
      <c r="C2778" s="3"/>
      <c r="D2778" s="3"/>
      <c r="E2778" s="3"/>
      <c r="F2778" s="3"/>
      <c r="G2778" s="3"/>
      <c r="H2778" s="3"/>
      <c r="I2778" s="3"/>
      <c r="J2778" s="3"/>
      <c r="K2778" s="3"/>
      <c r="L2778" s="3"/>
      <c r="M2778" s="3"/>
      <c r="N2778" s="3"/>
      <c r="O2778" s="3"/>
      <c r="P2778" s="3"/>
      <c r="Q2778" s="3"/>
      <c r="R2778" s="3"/>
      <c r="S2778" s="120"/>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row>
    <row r="2779" spans="1:53" x14ac:dyDescent="0.3">
      <c r="A2779" s="3"/>
      <c r="B2779" s="3"/>
      <c r="C2779" s="3"/>
      <c r="D2779" s="3"/>
      <c r="E2779" s="3"/>
      <c r="F2779" s="3"/>
      <c r="G2779" s="3"/>
      <c r="H2779" s="3"/>
      <c r="I2779" s="3"/>
      <c r="J2779" s="3"/>
      <c r="K2779" s="3"/>
      <c r="L2779" s="3"/>
      <c r="M2779" s="3"/>
      <c r="N2779" s="3"/>
      <c r="O2779" s="3"/>
      <c r="P2779" s="3"/>
      <c r="Q2779" s="3"/>
      <c r="R2779" s="3"/>
      <c r="S2779" s="120"/>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row>
    <row r="2780" spans="1:53" x14ac:dyDescent="0.3">
      <c r="A2780" s="3"/>
      <c r="B2780" s="3"/>
      <c r="C2780" s="3"/>
      <c r="D2780" s="3"/>
      <c r="E2780" s="3"/>
      <c r="F2780" s="3"/>
      <c r="G2780" s="3"/>
      <c r="H2780" s="3"/>
      <c r="I2780" s="3"/>
      <c r="J2780" s="3"/>
      <c r="K2780" s="3"/>
      <c r="L2780" s="3"/>
      <c r="M2780" s="3"/>
      <c r="N2780" s="3"/>
      <c r="O2780" s="3"/>
      <c r="P2780" s="3"/>
      <c r="Q2780" s="3"/>
      <c r="R2780" s="3"/>
      <c r="S2780" s="120"/>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row>
    <row r="2781" spans="1:53" x14ac:dyDescent="0.3">
      <c r="A2781" s="3"/>
      <c r="B2781" s="3"/>
      <c r="C2781" s="3"/>
      <c r="D2781" s="3"/>
      <c r="E2781" s="3"/>
      <c r="F2781" s="3"/>
      <c r="G2781" s="3"/>
      <c r="H2781" s="3"/>
      <c r="I2781" s="3"/>
      <c r="J2781" s="3"/>
      <c r="K2781" s="3"/>
      <c r="L2781" s="3"/>
      <c r="M2781" s="3"/>
      <c r="N2781" s="3"/>
      <c r="O2781" s="3"/>
      <c r="P2781" s="3"/>
      <c r="Q2781" s="3"/>
      <c r="R2781" s="3"/>
      <c r="S2781" s="120"/>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row>
    <row r="2782" spans="1:53" x14ac:dyDescent="0.3">
      <c r="A2782" s="3"/>
      <c r="B2782" s="3"/>
      <c r="C2782" s="3"/>
      <c r="D2782" s="3"/>
      <c r="E2782" s="3"/>
      <c r="F2782" s="3"/>
      <c r="G2782" s="3"/>
      <c r="H2782" s="3"/>
      <c r="I2782" s="3"/>
      <c r="J2782" s="3"/>
      <c r="K2782" s="3"/>
      <c r="L2782" s="3"/>
      <c r="M2782" s="3"/>
      <c r="N2782" s="3"/>
      <c r="O2782" s="3"/>
      <c r="P2782" s="3"/>
      <c r="Q2782" s="3"/>
      <c r="R2782" s="3"/>
      <c r="S2782" s="120"/>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row>
    <row r="2783" spans="1:53" x14ac:dyDescent="0.3">
      <c r="A2783" s="3"/>
      <c r="B2783" s="3"/>
      <c r="C2783" s="3"/>
      <c r="D2783" s="3"/>
      <c r="E2783" s="3"/>
      <c r="F2783" s="3"/>
      <c r="G2783" s="3"/>
      <c r="H2783" s="3"/>
      <c r="I2783" s="3"/>
      <c r="J2783" s="3"/>
      <c r="K2783" s="3"/>
      <c r="L2783" s="3"/>
      <c r="M2783" s="3"/>
      <c r="N2783" s="3"/>
      <c r="O2783" s="3"/>
      <c r="P2783" s="3"/>
      <c r="Q2783" s="3"/>
      <c r="R2783" s="3"/>
      <c r="S2783" s="120"/>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row>
    <row r="2784" spans="1:53" x14ac:dyDescent="0.3">
      <c r="A2784" s="3"/>
      <c r="B2784" s="3"/>
      <c r="C2784" s="3"/>
      <c r="D2784" s="3"/>
      <c r="E2784" s="3"/>
      <c r="F2784" s="3"/>
      <c r="G2784" s="3"/>
      <c r="H2784" s="3"/>
      <c r="I2784" s="3"/>
      <c r="J2784" s="3"/>
      <c r="K2784" s="3"/>
      <c r="L2784" s="3"/>
      <c r="M2784" s="3"/>
      <c r="N2784" s="3"/>
      <c r="O2784" s="3"/>
      <c r="P2784" s="3"/>
      <c r="Q2784" s="3"/>
      <c r="R2784" s="3"/>
      <c r="S2784" s="120"/>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row>
    <row r="2785" spans="1:53" x14ac:dyDescent="0.3">
      <c r="A2785" s="3"/>
      <c r="B2785" s="3"/>
      <c r="C2785" s="3"/>
      <c r="D2785" s="3"/>
      <c r="E2785" s="3"/>
      <c r="F2785" s="3"/>
      <c r="G2785" s="3"/>
      <c r="H2785" s="3"/>
      <c r="I2785" s="3"/>
      <c r="J2785" s="3"/>
      <c r="K2785" s="3"/>
      <c r="L2785" s="3"/>
      <c r="M2785" s="3"/>
      <c r="N2785" s="3"/>
      <c r="O2785" s="3"/>
      <c r="P2785" s="3"/>
      <c r="Q2785" s="3"/>
      <c r="R2785" s="3"/>
      <c r="S2785" s="120"/>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row>
    <row r="2786" spans="1:53" x14ac:dyDescent="0.3">
      <c r="A2786" s="3"/>
      <c r="B2786" s="3"/>
      <c r="C2786" s="3"/>
      <c r="D2786" s="3"/>
      <c r="E2786" s="3"/>
      <c r="F2786" s="3"/>
      <c r="G2786" s="3"/>
      <c r="H2786" s="3"/>
      <c r="I2786" s="3"/>
      <c r="J2786" s="3"/>
      <c r="K2786" s="3"/>
      <c r="L2786" s="3"/>
      <c r="M2786" s="3"/>
      <c r="N2786" s="3"/>
      <c r="O2786" s="3"/>
      <c r="P2786" s="3"/>
      <c r="Q2786" s="3"/>
      <c r="R2786" s="3"/>
      <c r="S2786" s="120"/>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row>
    <row r="2787" spans="1:53" x14ac:dyDescent="0.3">
      <c r="A2787" s="3"/>
      <c r="B2787" s="3"/>
      <c r="C2787" s="3"/>
      <c r="D2787" s="3"/>
      <c r="E2787" s="3"/>
      <c r="F2787" s="3"/>
      <c r="G2787" s="3"/>
      <c r="H2787" s="3"/>
      <c r="I2787" s="3"/>
      <c r="J2787" s="3"/>
      <c r="K2787" s="3"/>
      <c r="L2787" s="3"/>
      <c r="M2787" s="3"/>
      <c r="N2787" s="3"/>
      <c r="O2787" s="3"/>
      <c r="P2787" s="3"/>
      <c r="Q2787" s="3"/>
      <c r="R2787" s="3"/>
      <c r="S2787" s="120"/>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row>
    <row r="2788" spans="1:53" x14ac:dyDescent="0.3">
      <c r="A2788" s="3"/>
      <c r="B2788" s="3"/>
      <c r="C2788" s="3"/>
      <c r="D2788" s="3"/>
      <c r="E2788" s="3"/>
      <c r="F2788" s="3"/>
      <c r="G2788" s="3"/>
      <c r="H2788" s="3"/>
      <c r="I2788" s="3"/>
      <c r="J2788" s="3"/>
      <c r="K2788" s="3"/>
      <c r="L2788" s="3"/>
      <c r="M2788" s="3"/>
      <c r="N2788" s="3"/>
      <c r="O2788" s="3"/>
      <c r="P2788" s="3"/>
      <c r="Q2788" s="3"/>
      <c r="R2788" s="3"/>
      <c r="S2788" s="120"/>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row>
    <row r="2789" spans="1:53" x14ac:dyDescent="0.3">
      <c r="A2789" s="3"/>
      <c r="B2789" s="3"/>
      <c r="C2789" s="3"/>
      <c r="D2789" s="3"/>
      <c r="E2789" s="3"/>
      <c r="F2789" s="3"/>
      <c r="G2789" s="3"/>
      <c r="H2789" s="3"/>
      <c r="I2789" s="3"/>
      <c r="J2789" s="3"/>
      <c r="K2789" s="3"/>
      <c r="L2789" s="3"/>
      <c r="M2789" s="3"/>
      <c r="N2789" s="3"/>
      <c r="O2789" s="3"/>
      <c r="P2789" s="3"/>
      <c r="Q2789" s="3"/>
      <c r="R2789" s="3"/>
      <c r="S2789" s="120"/>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row>
    <row r="2790" spans="1:53" x14ac:dyDescent="0.3">
      <c r="A2790" s="3"/>
      <c r="B2790" s="3"/>
      <c r="C2790" s="3"/>
      <c r="D2790" s="3"/>
      <c r="E2790" s="3"/>
      <c r="F2790" s="3"/>
      <c r="G2790" s="3"/>
      <c r="H2790" s="3"/>
      <c r="I2790" s="3"/>
      <c r="J2790" s="3"/>
      <c r="K2790" s="3"/>
      <c r="L2790" s="3"/>
      <c r="M2790" s="3"/>
      <c r="N2790" s="3"/>
      <c r="O2790" s="3"/>
      <c r="P2790" s="3"/>
      <c r="Q2790" s="3"/>
      <c r="R2790" s="3"/>
      <c r="S2790" s="120"/>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row>
    <row r="2791" spans="1:53" x14ac:dyDescent="0.3">
      <c r="A2791" s="3"/>
      <c r="B2791" s="3"/>
      <c r="C2791" s="3"/>
      <c r="D2791" s="3"/>
      <c r="E2791" s="3"/>
      <c r="F2791" s="3"/>
      <c r="G2791" s="3"/>
      <c r="H2791" s="3"/>
      <c r="I2791" s="3"/>
      <c r="J2791" s="3"/>
      <c r="K2791" s="3"/>
      <c r="L2791" s="3"/>
      <c r="M2791" s="3"/>
      <c r="N2791" s="3"/>
      <c r="O2791" s="3"/>
      <c r="P2791" s="3"/>
      <c r="Q2791" s="3"/>
      <c r="R2791" s="3"/>
      <c r="S2791" s="120"/>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row>
    <row r="2792" spans="1:53" x14ac:dyDescent="0.3">
      <c r="A2792" s="3"/>
      <c r="B2792" s="3"/>
      <c r="C2792" s="3"/>
      <c r="D2792" s="3"/>
      <c r="E2792" s="3"/>
      <c r="F2792" s="3"/>
      <c r="G2792" s="3"/>
      <c r="H2792" s="3"/>
      <c r="I2792" s="3"/>
      <c r="J2792" s="3"/>
      <c r="K2792" s="3"/>
      <c r="L2792" s="3"/>
      <c r="M2792" s="3"/>
      <c r="N2792" s="3"/>
      <c r="O2792" s="3"/>
      <c r="P2792" s="3"/>
      <c r="Q2792" s="3"/>
      <c r="R2792" s="3"/>
      <c r="S2792" s="120"/>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row>
    <row r="2793" spans="1:53" x14ac:dyDescent="0.3">
      <c r="A2793" s="3"/>
      <c r="B2793" s="3"/>
      <c r="C2793" s="3"/>
      <c r="D2793" s="3"/>
      <c r="E2793" s="3"/>
      <c r="F2793" s="3"/>
      <c r="G2793" s="3"/>
      <c r="H2793" s="3"/>
      <c r="I2793" s="3"/>
      <c r="J2793" s="3"/>
      <c r="K2793" s="3"/>
      <c r="L2793" s="3"/>
      <c r="M2793" s="3"/>
      <c r="N2793" s="3"/>
      <c r="O2793" s="3"/>
      <c r="P2793" s="3"/>
      <c r="Q2793" s="3"/>
      <c r="R2793" s="3"/>
      <c r="S2793" s="120"/>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row>
    <row r="2794" spans="1:53" x14ac:dyDescent="0.3">
      <c r="A2794" s="3"/>
      <c r="B2794" s="3"/>
      <c r="C2794" s="3"/>
      <c r="D2794" s="3"/>
      <c r="E2794" s="3"/>
      <c r="F2794" s="3"/>
      <c r="G2794" s="3"/>
      <c r="H2794" s="3"/>
      <c r="I2794" s="3"/>
      <c r="J2794" s="3"/>
      <c r="K2794" s="3"/>
      <c r="L2794" s="3"/>
      <c r="M2794" s="3"/>
      <c r="N2794" s="3"/>
      <c r="O2794" s="3"/>
      <c r="P2794" s="3"/>
      <c r="Q2794" s="3"/>
      <c r="R2794" s="3"/>
      <c r="S2794" s="120"/>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row>
    <row r="2795" spans="1:53" x14ac:dyDescent="0.3">
      <c r="A2795" s="3"/>
      <c r="B2795" s="3"/>
      <c r="C2795" s="3"/>
      <c r="D2795" s="3"/>
      <c r="E2795" s="3"/>
      <c r="F2795" s="3"/>
      <c r="G2795" s="3"/>
      <c r="H2795" s="3"/>
      <c r="I2795" s="3"/>
      <c r="J2795" s="3"/>
      <c r="K2795" s="3"/>
      <c r="L2795" s="3"/>
      <c r="M2795" s="3"/>
      <c r="N2795" s="3"/>
      <c r="O2795" s="3"/>
      <c r="P2795" s="3"/>
      <c r="Q2795" s="3"/>
      <c r="R2795" s="3"/>
      <c r="S2795" s="120"/>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row>
    <row r="2796" spans="1:53" x14ac:dyDescent="0.3">
      <c r="A2796" s="3"/>
      <c r="B2796" s="3"/>
      <c r="C2796" s="3"/>
      <c r="D2796" s="3"/>
      <c r="E2796" s="3"/>
      <c r="F2796" s="3"/>
      <c r="G2796" s="3"/>
      <c r="H2796" s="3"/>
      <c r="I2796" s="3"/>
      <c r="J2796" s="3"/>
      <c r="K2796" s="3"/>
      <c r="L2796" s="3"/>
      <c r="M2796" s="3"/>
      <c r="N2796" s="3"/>
      <c r="O2796" s="3"/>
      <c r="P2796" s="3"/>
      <c r="Q2796" s="3"/>
      <c r="R2796" s="3"/>
      <c r="S2796" s="120"/>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row>
    <row r="2797" spans="1:53" x14ac:dyDescent="0.3">
      <c r="A2797" s="3"/>
      <c r="B2797" s="3"/>
      <c r="C2797" s="3"/>
      <c r="D2797" s="3"/>
      <c r="E2797" s="3"/>
      <c r="F2797" s="3"/>
      <c r="G2797" s="3"/>
      <c r="H2797" s="3"/>
      <c r="I2797" s="3"/>
      <c r="J2797" s="3"/>
      <c r="K2797" s="3"/>
      <c r="L2797" s="3"/>
      <c r="M2797" s="3"/>
      <c r="N2797" s="3"/>
      <c r="O2797" s="3"/>
      <c r="P2797" s="3"/>
      <c r="Q2797" s="3"/>
      <c r="R2797" s="3"/>
      <c r="S2797" s="120"/>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row>
    <row r="2798" spans="1:53" x14ac:dyDescent="0.3">
      <c r="A2798" s="3"/>
      <c r="B2798" s="3"/>
      <c r="C2798" s="3"/>
      <c r="D2798" s="3"/>
      <c r="E2798" s="3"/>
      <c r="F2798" s="3"/>
      <c r="G2798" s="3"/>
      <c r="H2798" s="3"/>
      <c r="I2798" s="3"/>
      <c r="J2798" s="3"/>
      <c r="K2798" s="3"/>
      <c r="L2798" s="3"/>
      <c r="M2798" s="3"/>
      <c r="N2798" s="3"/>
      <c r="O2798" s="3"/>
      <c r="P2798" s="3"/>
      <c r="Q2798" s="3"/>
      <c r="R2798" s="3"/>
      <c r="S2798" s="120"/>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row>
    <row r="2799" spans="1:53" x14ac:dyDescent="0.3">
      <c r="A2799" s="3"/>
      <c r="B2799" s="3"/>
      <c r="C2799" s="3"/>
      <c r="D2799" s="3"/>
      <c r="E2799" s="3"/>
      <c r="F2799" s="3"/>
      <c r="G2799" s="3"/>
      <c r="H2799" s="3"/>
      <c r="I2799" s="3"/>
      <c r="J2799" s="3"/>
      <c r="K2799" s="3"/>
      <c r="L2799" s="3"/>
      <c r="M2799" s="3"/>
      <c r="N2799" s="3"/>
      <c r="O2799" s="3"/>
      <c r="P2799" s="3"/>
      <c r="Q2799" s="3"/>
      <c r="R2799" s="3"/>
      <c r="S2799" s="120"/>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row>
    <row r="2800" spans="1:53" x14ac:dyDescent="0.3">
      <c r="A2800" s="3"/>
      <c r="B2800" s="3"/>
      <c r="C2800" s="3"/>
      <c r="D2800" s="3"/>
      <c r="E2800" s="3"/>
      <c r="F2800" s="3"/>
      <c r="G2800" s="3"/>
      <c r="H2800" s="3"/>
      <c r="I2800" s="3"/>
      <c r="J2800" s="3"/>
      <c r="K2800" s="3"/>
      <c r="L2800" s="3"/>
      <c r="M2800" s="3"/>
      <c r="N2800" s="3"/>
      <c r="O2800" s="3"/>
      <c r="P2800" s="3"/>
      <c r="Q2800" s="3"/>
      <c r="R2800" s="3"/>
      <c r="S2800" s="120"/>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row>
    <row r="2801" spans="1:53" x14ac:dyDescent="0.3">
      <c r="A2801" s="3"/>
      <c r="B2801" s="3"/>
      <c r="C2801" s="3"/>
      <c r="D2801" s="3"/>
      <c r="E2801" s="3"/>
      <c r="F2801" s="3"/>
      <c r="G2801" s="3"/>
      <c r="H2801" s="3"/>
      <c r="I2801" s="3"/>
      <c r="J2801" s="3"/>
      <c r="K2801" s="3"/>
      <c r="L2801" s="3"/>
      <c r="M2801" s="3"/>
      <c r="N2801" s="3"/>
      <c r="O2801" s="3"/>
      <c r="P2801" s="3"/>
      <c r="Q2801" s="3"/>
      <c r="R2801" s="3"/>
      <c r="S2801" s="120"/>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row>
    <row r="2802" spans="1:53" x14ac:dyDescent="0.3">
      <c r="A2802" s="3"/>
      <c r="B2802" s="3"/>
      <c r="C2802" s="3"/>
      <c r="D2802" s="3"/>
      <c r="E2802" s="3"/>
      <c r="F2802" s="3"/>
      <c r="G2802" s="3"/>
      <c r="H2802" s="3"/>
      <c r="I2802" s="3"/>
      <c r="J2802" s="3"/>
      <c r="K2802" s="3"/>
      <c r="L2802" s="3"/>
      <c r="M2802" s="3"/>
      <c r="N2802" s="3"/>
      <c r="O2802" s="3"/>
      <c r="P2802" s="3"/>
      <c r="Q2802" s="3"/>
      <c r="R2802" s="3"/>
      <c r="S2802" s="120"/>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row>
    <row r="2803" spans="1:53" x14ac:dyDescent="0.3">
      <c r="A2803" s="3"/>
      <c r="B2803" s="3"/>
      <c r="C2803" s="3"/>
      <c r="D2803" s="3"/>
      <c r="E2803" s="3"/>
      <c r="F2803" s="3"/>
      <c r="G2803" s="3"/>
      <c r="H2803" s="3"/>
      <c r="I2803" s="3"/>
      <c r="J2803" s="3"/>
      <c r="K2803" s="3"/>
      <c r="L2803" s="3"/>
      <c r="M2803" s="3"/>
      <c r="N2803" s="3"/>
      <c r="O2803" s="3"/>
      <c r="P2803" s="3"/>
      <c r="Q2803" s="3"/>
      <c r="R2803" s="3"/>
      <c r="S2803" s="120"/>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row>
    <row r="2804" spans="1:53" x14ac:dyDescent="0.3">
      <c r="A2804" s="3"/>
      <c r="B2804" s="3"/>
      <c r="C2804" s="3"/>
      <c r="D2804" s="3"/>
      <c r="E2804" s="3"/>
      <c r="F2804" s="3"/>
      <c r="G2804" s="3"/>
      <c r="H2804" s="3"/>
      <c r="I2804" s="3"/>
      <c r="J2804" s="3"/>
      <c r="K2804" s="3"/>
      <c r="L2804" s="3"/>
      <c r="M2804" s="3"/>
      <c r="N2804" s="3"/>
      <c r="O2804" s="3"/>
      <c r="P2804" s="3"/>
      <c r="Q2804" s="3"/>
      <c r="R2804" s="3"/>
      <c r="S2804" s="120"/>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row>
    <row r="2805" spans="1:53" x14ac:dyDescent="0.3">
      <c r="A2805" s="3"/>
      <c r="B2805" s="3"/>
      <c r="C2805" s="3"/>
      <c r="D2805" s="3"/>
      <c r="E2805" s="3"/>
      <c r="F2805" s="3"/>
      <c r="G2805" s="3"/>
      <c r="H2805" s="3"/>
      <c r="I2805" s="3"/>
      <c r="J2805" s="3"/>
      <c r="K2805" s="3"/>
      <c r="L2805" s="3"/>
      <c r="M2805" s="3"/>
      <c r="N2805" s="3"/>
      <c r="O2805" s="3"/>
      <c r="P2805" s="3"/>
      <c r="Q2805" s="3"/>
      <c r="R2805" s="3"/>
      <c r="S2805" s="120"/>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row>
    <row r="2806" spans="1:53" x14ac:dyDescent="0.3">
      <c r="A2806" s="3"/>
      <c r="B2806" s="3"/>
      <c r="C2806" s="3"/>
      <c r="D2806" s="3"/>
      <c r="E2806" s="3"/>
      <c r="F2806" s="3"/>
      <c r="G2806" s="3"/>
      <c r="H2806" s="3"/>
      <c r="I2806" s="3"/>
      <c r="J2806" s="3"/>
      <c r="K2806" s="3"/>
      <c r="L2806" s="3"/>
      <c r="M2806" s="3"/>
      <c r="N2806" s="3"/>
      <c r="O2806" s="3"/>
      <c r="P2806" s="3"/>
      <c r="Q2806" s="3"/>
      <c r="R2806" s="3"/>
      <c r="S2806" s="120"/>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row>
    <row r="2807" spans="1:53" x14ac:dyDescent="0.3">
      <c r="A2807" s="3"/>
      <c r="B2807" s="3"/>
      <c r="C2807" s="3"/>
      <c r="D2807" s="3"/>
      <c r="E2807" s="3"/>
      <c r="F2807" s="3"/>
      <c r="G2807" s="3"/>
      <c r="H2807" s="3"/>
      <c r="I2807" s="3"/>
      <c r="J2807" s="3"/>
      <c r="K2807" s="3"/>
      <c r="L2807" s="3"/>
      <c r="M2807" s="3"/>
      <c r="N2807" s="3"/>
      <c r="O2807" s="3"/>
      <c r="P2807" s="3"/>
      <c r="Q2807" s="3"/>
      <c r="R2807" s="3"/>
      <c r="S2807" s="120"/>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row>
    <row r="2808" spans="1:53" x14ac:dyDescent="0.3">
      <c r="A2808" s="3"/>
      <c r="B2808" s="3"/>
      <c r="C2808" s="3"/>
      <c r="D2808" s="3"/>
      <c r="E2808" s="3"/>
      <c r="F2808" s="3"/>
      <c r="G2808" s="3"/>
      <c r="H2808" s="3"/>
      <c r="I2808" s="3"/>
      <c r="J2808" s="3"/>
      <c r="K2808" s="3"/>
      <c r="L2808" s="3"/>
      <c r="M2808" s="3"/>
      <c r="N2808" s="3"/>
      <c r="O2808" s="3"/>
      <c r="P2808" s="3"/>
      <c r="Q2808" s="3"/>
      <c r="R2808" s="3"/>
      <c r="S2808" s="120"/>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row>
    <row r="2809" spans="1:53" x14ac:dyDescent="0.3">
      <c r="A2809" s="3"/>
      <c r="B2809" s="3"/>
      <c r="C2809" s="3"/>
      <c r="D2809" s="3"/>
      <c r="E2809" s="3"/>
      <c r="F2809" s="3"/>
      <c r="G2809" s="3"/>
      <c r="H2809" s="3"/>
      <c r="I2809" s="3"/>
      <c r="J2809" s="3"/>
      <c r="K2809" s="3"/>
      <c r="L2809" s="3"/>
      <c r="M2809" s="3"/>
      <c r="N2809" s="3"/>
      <c r="O2809" s="3"/>
      <c r="P2809" s="3"/>
      <c r="Q2809" s="3"/>
      <c r="R2809" s="3"/>
      <c r="S2809" s="120"/>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row>
    <row r="2810" spans="1:53" x14ac:dyDescent="0.3">
      <c r="A2810" s="3"/>
      <c r="B2810" s="3"/>
      <c r="C2810" s="3"/>
      <c r="D2810" s="3"/>
      <c r="E2810" s="3"/>
      <c r="F2810" s="3"/>
      <c r="G2810" s="3"/>
      <c r="H2810" s="3"/>
      <c r="I2810" s="3"/>
      <c r="J2810" s="3"/>
      <c r="K2810" s="3"/>
      <c r="L2810" s="3"/>
      <c r="M2810" s="3"/>
      <c r="N2810" s="3"/>
      <c r="O2810" s="3"/>
      <c r="P2810" s="3"/>
      <c r="Q2810" s="3"/>
      <c r="R2810" s="3"/>
      <c r="S2810" s="120"/>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row>
    <row r="2811" spans="1:53" x14ac:dyDescent="0.3">
      <c r="A2811" s="3"/>
      <c r="B2811" s="3"/>
      <c r="C2811" s="3"/>
      <c r="D2811" s="3"/>
      <c r="E2811" s="3"/>
      <c r="F2811" s="3"/>
      <c r="G2811" s="3"/>
      <c r="H2811" s="3"/>
      <c r="I2811" s="3"/>
      <c r="J2811" s="3"/>
      <c r="K2811" s="3"/>
      <c r="L2811" s="3"/>
      <c r="M2811" s="3"/>
      <c r="N2811" s="3"/>
      <c r="O2811" s="3"/>
      <c r="P2811" s="3"/>
      <c r="Q2811" s="3"/>
      <c r="R2811" s="3"/>
      <c r="S2811" s="120"/>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row>
    <row r="2812" spans="1:53" x14ac:dyDescent="0.3">
      <c r="A2812" s="3"/>
      <c r="B2812" s="3"/>
      <c r="C2812" s="3"/>
      <c r="D2812" s="3"/>
      <c r="E2812" s="3"/>
      <c r="F2812" s="3"/>
      <c r="G2812" s="3"/>
      <c r="H2812" s="3"/>
      <c r="I2812" s="3"/>
      <c r="J2812" s="3"/>
      <c r="K2812" s="3"/>
      <c r="L2812" s="3"/>
      <c r="M2812" s="3"/>
      <c r="N2812" s="3"/>
      <c r="O2812" s="3"/>
      <c r="P2812" s="3"/>
      <c r="Q2812" s="3"/>
      <c r="R2812" s="3"/>
      <c r="S2812" s="120"/>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row>
    <row r="2813" spans="1:53" x14ac:dyDescent="0.3">
      <c r="A2813" s="3"/>
      <c r="B2813" s="3"/>
      <c r="C2813" s="3"/>
      <c r="D2813" s="3"/>
      <c r="E2813" s="3"/>
      <c r="F2813" s="3"/>
      <c r="G2813" s="3"/>
      <c r="H2813" s="3"/>
      <c r="I2813" s="3"/>
      <c r="J2813" s="3"/>
      <c r="K2813" s="3"/>
      <c r="L2813" s="3"/>
      <c r="M2813" s="3"/>
      <c r="N2813" s="3"/>
      <c r="O2813" s="3"/>
      <c r="P2813" s="3"/>
      <c r="Q2813" s="3"/>
      <c r="R2813" s="3"/>
      <c r="S2813" s="120"/>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row>
    <row r="2814" spans="1:53" x14ac:dyDescent="0.3">
      <c r="A2814" s="3"/>
      <c r="B2814" s="3"/>
      <c r="C2814" s="3"/>
      <c r="D2814" s="3"/>
      <c r="E2814" s="3"/>
      <c r="F2814" s="3"/>
      <c r="G2814" s="3"/>
      <c r="H2814" s="3"/>
      <c r="I2814" s="3"/>
      <c r="J2814" s="3"/>
      <c r="K2814" s="3"/>
      <c r="L2814" s="3"/>
      <c r="M2814" s="3"/>
      <c r="N2814" s="3"/>
      <c r="O2814" s="3"/>
      <c r="P2814" s="3"/>
      <c r="Q2814" s="3"/>
      <c r="R2814" s="3"/>
      <c r="S2814" s="120"/>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row>
    <row r="2815" spans="1:53" x14ac:dyDescent="0.3">
      <c r="A2815" s="3"/>
      <c r="B2815" s="3"/>
      <c r="C2815" s="3"/>
      <c r="D2815" s="3"/>
      <c r="E2815" s="3"/>
      <c r="F2815" s="3"/>
      <c r="G2815" s="3"/>
      <c r="H2815" s="3"/>
      <c r="I2815" s="3"/>
      <c r="J2815" s="3"/>
      <c r="K2815" s="3"/>
      <c r="L2815" s="3"/>
      <c r="M2815" s="3"/>
      <c r="N2815" s="3"/>
      <c r="O2815" s="3"/>
      <c r="P2815" s="3"/>
      <c r="Q2815" s="3"/>
      <c r="R2815" s="3"/>
      <c r="S2815" s="120"/>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row>
    <row r="2816" spans="1:53" x14ac:dyDescent="0.3">
      <c r="A2816" s="3"/>
      <c r="B2816" s="3"/>
      <c r="C2816" s="3"/>
      <c r="D2816" s="3"/>
      <c r="E2816" s="3"/>
      <c r="F2816" s="3"/>
      <c r="G2816" s="3"/>
      <c r="H2816" s="3"/>
      <c r="I2816" s="3"/>
      <c r="J2816" s="3"/>
      <c r="K2816" s="3"/>
      <c r="L2816" s="3"/>
      <c r="M2816" s="3"/>
      <c r="N2816" s="3"/>
      <c r="O2816" s="3"/>
      <c r="P2816" s="3"/>
      <c r="Q2816" s="3"/>
      <c r="R2816" s="3"/>
      <c r="S2816" s="120"/>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row>
    <row r="2817" spans="1:53" x14ac:dyDescent="0.3">
      <c r="A2817" s="3"/>
      <c r="B2817" s="3"/>
      <c r="C2817" s="3"/>
      <c r="D2817" s="3"/>
      <c r="E2817" s="3"/>
      <c r="F2817" s="3"/>
      <c r="G2817" s="3"/>
      <c r="H2817" s="3"/>
      <c r="I2817" s="3"/>
      <c r="J2817" s="3"/>
      <c r="K2817" s="3"/>
      <c r="L2817" s="3"/>
      <c r="M2817" s="3"/>
      <c r="N2817" s="3"/>
      <c r="O2817" s="3"/>
      <c r="P2817" s="3"/>
      <c r="Q2817" s="3"/>
      <c r="R2817" s="3"/>
      <c r="S2817" s="120"/>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row>
    <row r="2818" spans="1:53" x14ac:dyDescent="0.3">
      <c r="A2818" s="3"/>
      <c r="B2818" s="3"/>
      <c r="C2818" s="3"/>
      <c r="D2818" s="3"/>
      <c r="E2818" s="3"/>
      <c r="F2818" s="3"/>
      <c r="G2818" s="3"/>
      <c r="H2818" s="3"/>
      <c r="I2818" s="3"/>
      <c r="J2818" s="3"/>
      <c r="K2818" s="3"/>
      <c r="L2818" s="3"/>
      <c r="M2818" s="3"/>
      <c r="N2818" s="3"/>
      <c r="O2818" s="3"/>
      <c r="P2818" s="3"/>
      <c r="Q2818" s="3"/>
      <c r="R2818" s="3"/>
      <c r="S2818" s="120"/>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row>
    <row r="2819" spans="1:53" x14ac:dyDescent="0.3">
      <c r="A2819" s="3"/>
      <c r="B2819" s="3"/>
      <c r="C2819" s="3"/>
      <c r="D2819" s="3"/>
      <c r="E2819" s="3"/>
      <c r="F2819" s="3"/>
      <c r="G2819" s="3"/>
      <c r="H2819" s="3"/>
      <c r="I2819" s="3"/>
      <c r="J2819" s="3"/>
      <c r="K2819" s="3"/>
      <c r="L2819" s="3"/>
      <c r="M2819" s="3"/>
      <c r="N2819" s="3"/>
      <c r="O2819" s="3"/>
      <c r="P2819" s="3"/>
      <c r="Q2819" s="3"/>
      <c r="R2819" s="3"/>
      <c r="S2819" s="120"/>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row>
    <row r="2820" spans="1:53" x14ac:dyDescent="0.3">
      <c r="A2820" s="3"/>
      <c r="B2820" s="3"/>
      <c r="C2820" s="3"/>
      <c r="D2820" s="3"/>
      <c r="E2820" s="3"/>
      <c r="F2820" s="3"/>
      <c r="G2820" s="3"/>
      <c r="H2820" s="3"/>
      <c r="I2820" s="3"/>
      <c r="J2820" s="3"/>
      <c r="K2820" s="3"/>
      <c r="L2820" s="3"/>
      <c r="M2820" s="3"/>
      <c r="N2820" s="3"/>
      <c r="O2820" s="3"/>
      <c r="P2820" s="3"/>
      <c r="Q2820" s="3"/>
      <c r="R2820" s="3"/>
      <c r="S2820" s="120"/>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row>
    <row r="2821" spans="1:53" x14ac:dyDescent="0.3">
      <c r="A2821" s="3"/>
      <c r="B2821" s="3"/>
      <c r="C2821" s="3"/>
      <c r="D2821" s="3"/>
      <c r="E2821" s="3"/>
      <c r="F2821" s="3"/>
      <c r="G2821" s="3"/>
      <c r="H2821" s="3"/>
      <c r="I2821" s="3"/>
      <c r="J2821" s="3"/>
      <c r="K2821" s="3"/>
      <c r="L2821" s="3"/>
      <c r="M2821" s="3"/>
      <c r="N2821" s="3"/>
      <c r="O2821" s="3"/>
      <c r="P2821" s="3"/>
      <c r="Q2821" s="3"/>
      <c r="R2821" s="3"/>
      <c r="S2821" s="120"/>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row>
    <row r="2822" spans="1:53" x14ac:dyDescent="0.3">
      <c r="A2822" s="3"/>
      <c r="B2822" s="3"/>
      <c r="C2822" s="3"/>
      <c r="D2822" s="3"/>
      <c r="E2822" s="3"/>
      <c r="F2822" s="3"/>
      <c r="G2822" s="3"/>
      <c r="H2822" s="3"/>
      <c r="I2822" s="3"/>
      <c r="J2822" s="3"/>
      <c r="K2822" s="3"/>
      <c r="L2822" s="3"/>
      <c r="M2822" s="3"/>
      <c r="N2822" s="3"/>
      <c r="O2822" s="3"/>
      <c r="P2822" s="3"/>
      <c r="Q2822" s="3"/>
      <c r="R2822" s="3"/>
      <c r="S2822" s="120"/>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row>
    <row r="2823" spans="1:53" x14ac:dyDescent="0.3">
      <c r="A2823" s="3"/>
      <c r="B2823" s="3"/>
      <c r="C2823" s="3"/>
      <c r="D2823" s="3"/>
      <c r="E2823" s="3"/>
      <c r="F2823" s="3"/>
      <c r="G2823" s="3"/>
      <c r="H2823" s="3"/>
      <c r="I2823" s="3"/>
      <c r="J2823" s="3"/>
      <c r="K2823" s="3"/>
      <c r="L2823" s="3"/>
      <c r="M2823" s="3"/>
      <c r="N2823" s="3"/>
      <c r="O2823" s="3"/>
      <c r="P2823" s="3"/>
      <c r="Q2823" s="3"/>
      <c r="R2823" s="3"/>
      <c r="S2823" s="120"/>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row>
    <row r="2824" spans="1:53" x14ac:dyDescent="0.3">
      <c r="A2824" s="3"/>
      <c r="B2824" s="3"/>
      <c r="C2824" s="3"/>
      <c r="D2824" s="3"/>
      <c r="E2824" s="3"/>
      <c r="F2824" s="3"/>
      <c r="G2824" s="3"/>
      <c r="H2824" s="3"/>
      <c r="I2824" s="3"/>
      <c r="J2824" s="3"/>
      <c r="K2824" s="3"/>
      <c r="L2824" s="3"/>
      <c r="M2824" s="3"/>
      <c r="N2824" s="3"/>
      <c r="O2824" s="3"/>
      <c r="P2824" s="3"/>
      <c r="Q2824" s="3"/>
      <c r="R2824" s="3"/>
      <c r="S2824" s="120"/>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row>
    <row r="2825" spans="1:53" x14ac:dyDescent="0.3">
      <c r="A2825" s="3"/>
      <c r="B2825" s="3"/>
      <c r="C2825" s="3"/>
      <c r="D2825" s="3"/>
      <c r="E2825" s="3"/>
      <c r="F2825" s="3"/>
      <c r="G2825" s="3"/>
      <c r="H2825" s="3"/>
      <c r="I2825" s="3"/>
      <c r="J2825" s="3"/>
      <c r="K2825" s="3"/>
      <c r="L2825" s="3"/>
      <c r="M2825" s="3"/>
      <c r="N2825" s="3"/>
      <c r="O2825" s="3"/>
      <c r="P2825" s="3"/>
      <c r="Q2825" s="3"/>
      <c r="R2825" s="3"/>
      <c r="S2825" s="120"/>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row>
    <row r="2826" spans="1:53" x14ac:dyDescent="0.3">
      <c r="A2826" s="3"/>
      <c r="B2826" s="3"/>
      <c r="C2826" s="3"/>
      <c r="D2826" s="3"/>
      <c r="E2826" s="3"/>
      <c r="F2826" s="3"/>
      <c r="G2826" s="3"/>
      <c r="H2826" s="3"/>
      <c r="I2826" s="3"/>
      <c r="J2826" s="3"/>
      <c r="K2826" s="3"/>
      <c r="L2826" s="3"/>
      <c r="M2826" s="3"/>
      <c r="N2826" s="3"/>
      <c r="O2826" s="3"/>
      <c r="P2826" s="3"/>
      <c r="Q2826" s="3"/>
      <c r="R2826" s="3"/>
      <c r="S2826" s="120"/>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row>
    <row r="2827" spans="1:53" x14ac:dyDescent="0.3">
      <c r="A2827" s="3"/>
      <c r="B2827" s="3"/>
      <c r="C2827" s="3"/>
      <c r="D2827" s="3"/>
      <c r="E2827" s="3"/>
      <c r="F2827" s="3"/>
      <c r="G2827" s="3"/>
      <c r="H2827" s="3"/>
      <c r="I2827" s="3"/>
      <c r="J2827" s="3"/>
      <c r="K2827" s="3"/>
      <c r="L2827" s="3"/>
      <c r="M2827" s="3"/>
      <c r="N2827" s="3"/>
      <c r="O2827" s="3"/>
      <c r="P2827" s="3"/>
      <c r="Q2827" s="3"/>
      <c r="R2827" s="3"/>
      <c r="S2827" s="120"/>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row>
    <row r="2828" spans="1:53" x14ac:dyDescent="0.3">
      <c r="A2828" s="3"/>
      <c r="B2828" s="3"/>
      <c r="C2828" s="3"/>
      <c r="D2828" s="3"/>
      <c r="E2828" s="3"/>
      <c r="F2828" s="3"/>
      <c r="G2828" s="3"/>
      <c r="H2828" s="3"/>
      <c r="I2828" s="3"/>
      <c r="J2828" s="3"/>
      <c r="K2828" s="3"/>
      <c r="L2828" s="3"/>
      <c r="M2828" s="3"/>
      <c r="N2828" s="3"/>
      <c r="O2828" s="3"/>
      <c r="P2828" s="3"/>
      <c r="Q2828" s="3"/>
      <c r="R2828" s="3"/>
      <c r="S2828" s="120"/>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row>
    <row r="2829" spans="1:53" x14ac:dyDescent="0.3">
      <c r="A2829" s="3"/>
      <c r="B2829" s="3"/>
      <c r="C2829" s="3"/>
      <c r="D2829" s="3"/>
      <c r="E2829" s="3"/>
      <c r="F2829" s="3"/>
      <c r="G2829" s="3"/>
      <c r="H2829" s="3"/>
      <c r="I2829" s="3"/>
      <c r="J2829" s="3"/>
      <c r="K2829" s="3"/>
      <c r="L2829" s="3"/>
      <c r="M2829" s="3"/>
      <c r="N2829" s="3"/>
      <c r="O2829" s="3"/>
      <c r="P2829" s="3"/>
      <c r="Q2829" s="3"/>
      <c r="R2829" s="3"/>
      <c r="S2829" s="120"/>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row>
    <row r="2830" spans="1:53" x14ac:dyDescent="0.3">
      <c r="A2830" s="3"/>
      <c r="B2830" s="3"/>
      <c r="C2830" s="3"/>
      <c r="D2830" s="3"/>
      <c r="E2830" s="3"/>
      <c r="F2830" s="3"/>
      <c r="G2830" s="3"/>
      <c r="H2830" s="3"/>
      <c r="I2830" s="3"/>
      <c r="J2830" s="3"/>
      <c r="K2830" s="3"/>
      <c r="L2830" s="3"/>
      <c r="M2830" s="3"/>
      <c r="N2830" s="3"/>
      <c r="O2830" s="3"/>
      <c r="P2830" s="3"/>
      <c r="Q2830" s="3"/>
      <c r="R2830" s="3"/>
      <c r="S2830" s="120"/>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row>
    <row r="2831" spans="1:53" x14ac:dyDescent="0.3">
      <c r="A2831" s="3"/>
      <c r="B2831" s="3"/>
      <c r="C2831" s="3"/>
      <c r="D2831" s="3"/>
      <c r="E2831" s="3"/>
      <c r="F2831" s="3"/>
      <c r="G2831" s="3"/>
      <c r="H2831" s="3"/>
      <c r="I2831" s="3"/>
      <c r="J2831" s="3"/>
      <c r="K2831" s="3"/>
      <c r="L2831" s="3"/>
      <c r="M2831" s="3"/>
      <c r="N2831" s="3"/>
      <c r="O2831" s="3"/>
      <c r="P2831" s="3"/>
      <c r="Q2831" s="3"/>
      <c r="R2831" s="3"/>
      <c r="S2831" s="120"/>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row>
    <row r="2832" spans="1:53" x14ac:dyDescent="0.3">
      <c r="A2832" s="3"/>
      <c r="B2832" s="3"/>
      <c r="C2832" s="3"/>
      <c r="D2832" s="3"/>
      <c r="E2832" s="3"/>
      <c r="F2832" s="3"/>
      <c r="G2832" s="3"/>
      <c r="H2832" s="3"/>
      <c r="I2832" s="3"/>
      <c r="J2832" s="3"/>
      <c r="K2832" s="3"/>
      <c r="L2832" s="3"/>
      <c r="M2832" s="3"/>
      <c r="N2832" s="3"/>
      <c r="O2832" s="3"/>
      <c r="P2832" s="3"/>
      <c r="Q2832" s="3"/>
      <c r="R2832" s="3"/>
      <c r="S2832" s="120"/>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row>
    <row r="2833" spans="1:53" x14ac:dyDescent="0.3">
      <c r="A2833" s="3"/>
      <c r="B2833" s="3"/>
      <c r="C2833" s="3"/>
      <c r="D2833" s="3"/>
      <c r="E2833" s="3"/>
      <c r="F2833" s="3"/>
      <c r="G2833" s="3"/>
      <c r="H2833" s="3"/>
      <c r="I2833" s="3"/>
      <c r="J2833" s="3"/>
      <c r="K2833" s="3"/>
      <c r="L2833" s="3"/>
      <c r="M2833" s="3"/>
      <c r="N2833" s="3"/>
      <c r="O2833" s="3"/>
      <c r="P2833" s="3"/>
      <c r="Q2833" s="3"/>
      <c r="R2833" s="3"/>
      <c r="S2833" s="120"/>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row>
    <row r="2834" spans="1:53" x14ac:dyDescent="0.3">
      <c r="A2834" s="3"/>
      <c r="B2834" s="3"/>
      <c r="C2834" s="3"/>
      <c r="D2834" s="3"/>
      <c r="E2834" s="3"/>
      <c r="F2834" s="3"/>
      <c r="G2834" s="3"/>
      <c r="H2834" s="3"/>
      <c r="I2834" s="3"/>
      <c r="J2834" s="3"/>
      <c r="K2834" s="3"/>
      <c r="L2834" s="3"/>
      <c r="M2834" s="3"/>
      <c r="N2834" s="3"/>
      <c r="O2834" s="3"/>
      <c r="P2834" s="3"/>
      <c r="Q2834" s="3"/>
      <c r="R2834" s="3"/>
      <c r="S2834" s="120"/>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row>
    <row r="2835" spans="1:53" x14ac:dyDescent="0.3">
      <c r="A2835" s="3"/>
      <c r="B2835" s="3"/>
      <c r="C2835" s="3"/>
      <c r="D2835" s="3"/>
      <c r="E2835" s="3"/>
      <c r="F2835" s="3"/>
      <c r="G2835" s="3"/>
      <c r="H2835" s="3"/>
      <c r="I2835" s="3"/>
      <c r="J2835" s="3"/>
      <c r="K2835" s="3"/>
      <c r="L2835" s="3"/>
      <c r="M2835" s="3"/>
      <c r="N2835" s="3"/>
      <c r="O2835" s="3"/>
      <c r="P2835" s="3"/>
      <c r="Q2835" s="3"/>
      <c r="R2835" s="3"/>
      <c r="S2835" s="120"/>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row>
    <row r="2836" spans="1:53" x14ac:dyDescent="0.3">
      <c r="A2836" s="3"/>
      <c r="B2836" s="3"/>
      <c r="C2836" s="3"/>
      <c r="D2836" s="3"/>
      <c r="E2836" s="3"/>
      <c r="F2836" s="3"/>
      <c r="G2836" s="3"/>
      <c r="H2836" s="3"/>
      <c r="I2836" s="3"/>
      <c r="J2836" s="3"/>
      <c r="K2836" s="3"/>
      <c r="L2836" s="3"/>
      <c r="M2836" s="3"/>
      <c r="N2836" s="3"/>
      <c r="O2836" s="3"/>
      <c r="P2836" s="3"/>
      <c r="Q2836" s="3"/>
      <c r="R2836" s="3"/>
      <c r="S2836" s="120"/>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row>
    <row r="2837" spans="1:53" x14ac:dyDescent="0.3">
      <c r="A2837" s="3"/>
      <c r="B2837" s="3"/>
      <c r="C2837" s="3"/>
      <c r="D2837" s="3"/>
      <c r="E2837" s="3"/>
      <c r="F2837" s="3"/>
      <c r="G2837" s="3"/>
      <c r="H2837" s="3"/>
      <c r="I2837" s="3"/>
      <c r="J2837" s="3"/>
      <c r="K2837" s="3"/>
      <c r="L2837" s="3"/>
      <c r="M2837" s="3"/>
      <c r="N2837" s="3"/>
      <c r="O2837" s="3"/>
      <c r="P2837" s="3"/>
      <c r="Q2837" s="3"/>
      <c r="R2837" s="3"/>
      <c r="S2837" s="120"/>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row>
    <row r="2838" spans="1:53" x14ac:dyDescent="0.3">
      <c r="A2838" s="3"/>
      <c r="B2838" s="3"/>
      <c r="C2838" s="3"/>
      <c r="D2838" s="3"/>
      <c r="E2838" s="3"/>
      <c r="F2838" s="3"/>
      <c r="G2838" s="3"/>
      <c r="H2838" s="3"/>
      <c r="I2838" s="3"/>
      <c r="J2838" s="3"/>
      <c r="K2838" s="3"/>
      <c r="L2838" s="3"/>
      <c r="M2838" s="3"/>
      <c r="N2838" s="3"/>
      <c r="O2838" s="3"/>
      <c r="P2838" s="3"/>
      <c r="Q2838" s="3"/>
      <c r="R2838" s="3"/>
      <c r="S2838" s="120"/>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row>
    <row r="2839" spans="1:53" x14ac:dyDescent="0.3">
      <c r="A2839" s="3"/>
      <c r="B2839" s="3"/>
      <c r="C2839" s="3"/>
      <c r="D2839" s="3"/>
      <c r="E2839" s="3"/>
      <c r="F2839" s="3"/>
      <c r="G2839" s="3"/>
      <c r="H2839" s="3"/>
      <c r="I2839" s="3"/>
      <c r="J2839" s="3"/>
      <c r="K2839" s="3"/>
      <c r="L2839" s="3"/>
      <c r="M2839" s="3"/>
      <c r="N2839" s="3"/>
      <c r="O2839" s="3"/>
      <c r="P2839" s="3"/>
      <c r="Q2839" s="3"/>
      <c r="R2839" s="3"/>
      <c r="S2839" s="120"/>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row>
    <row r="2840" spans="1:53" x14ac:dyDescent="0.3">
      <c r="A2840" s="3"/>
      <c r="B2840" s="3"/>
      <c r="C2840" s="3"/>
      <c r="D2840" s="3"/>
      <c r="E2840" s="3"/>
      <c r="F2840" s="3"/>
      <c r="G2840" s="3"/>
      <c r="H2840" s="3"/>
      <c r="I2840" s="3"/>
      <c r="J2840" s="3"/>
      <c r="K2840" s="3"/>
      <c r="L2840" s="3"/>
      <c r="M2840" s="3"/>
      <c r="N2840" s="3"/>
      <c r="O2840" s="3"/>
      <c r="P2840" s="3"/>
      <c r="Q2840" s="3"/>
      <c r="R2840" s="3"/>
      <c r="S2840" s="120"/>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row>
    <row r="2841" spans="1:53" x14ac:dyDescent="0.3">
      <c r="A2841" s="3"/>
      <c r="B2841" s="3"/>
      <c r="C2841" s="3"/>
      <c r="D2841" s="3"/>
      <c r="E2841" s="3"/>
      <c r="F2841" s="3"/>
      <c r="G2841" s="3"/>
      <c r="H2841" s="3"/>
      <c r="I2841" s="3"/>
      <c r="J2841" s="3"/>
      <c r="K2841" s="3"/>
      <c r="L2841" s="3"/>
      <c r="M2841" s="3"/>
      <c r="N2841" s="3"/>
      <c r="O2841" s="3"/>
      <c r="P2841" s="3"/>
      <c r="Q2841" s="3"/>
      <c r="R2841" s="3"/>
      <c r="S2841" s="120"/>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row>
    <row r="2842" spans="1:53" x14ac:dyDescent="0.3">
      <c r="A2842" s="3"/>
      <c r="B2842" s="3"/>
      <c r="C2842" s="3"/>
      <c r="D2842" s="3"/>
      <c r="E2842" s="3"/>
      <c r="F2842" s="3"/>
      <c r="G2842" s="3"/>
      <c r="H2842" s="3"/>
      <c r="I2842" s="3"/>
      <c r="J2842" s="3"/>
      <c r="K2842" s="3"/>
      <c r="L2842" s="3"/>
      <c r="M2842" s="3"/>
      <c r="N2842" s="3"/>
      <c r="O2842" s="3"/>
      <c r="P2842" s="3"/>
      <c r="Q2842" s="3"/>
      <c r="R2842" s="3"/>
      <c r="S2842" s="120"/>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row>
    <row r="2843" spans="1:53" x14ac:dyDescent="0.3">
      <c r="A2843" s="3"/>
      <c r="B2843" s="3"/>
      <c r="C2843" s="3"/>
      <c r="D2843" s="3"/>
      <c r="E2843" s="3"/>
      <c r="F2843" s="3"/>
      <c r="G2843" s="3"/>
      <c r="H2843" s="3"/>
      <c r="I2843" s="3"/>
      <c r="J2843" s="3"/>
      <c r="K2843" s="3"/>
      <c r="L2843" s="3"/>
      <c r="M2843" s="3"/>
      <c r="N2843" s="3"/>
      <c r="O2843" s="3"/>
      <c r="P2843" s="3"/>
      <c r="Q2843" s="3"/>
      <c r="R2843" s="3"/>
      <c r="S2843" s="120"/>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row>
    <row r="2844" spans="1:53" x14ac:dyDescent="0.3">
      <c r="A2844" s="3"/>
      <c r="B2844" s="3"/>
      <c r="C2844" s="3"/>
      <c r="D2844" s="3"/>
      <c r="E2844" s="3"/>
      <c r="F2844" s="3"/>
      <c r="G2844" s="3"/>
      <c r="H2844" s="3"/>
      <c r="I2844" s="3"/>
      <c r="J2844" s="3"/>
      <c r="K2844" s="3"/>
      <c r="L2844" s="3"/>
      <c r="M2844" s="3"/>
      <c r="N2844" s="3"/>
      <c r="O2844" s="3"/>
      <c r="P2844" s="3"/>
      <c r="Q2844" s="3"/>
      <c r="R2844" s="3"/>
      <c r="S2844" s="120"/>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row>
    <row r="2845" spans="1:53" x14ac:dyDescent="0.3">
      <c r="A2845" s="3"/>
      <c r="B2845" s="3"/>
      <c r="C2845" s="3"/>
      <c r="D2845" s="3"/>
      <c r="E2845" s="3"/>
      <c r="F2845" s="3"/>
      <c r="G2845" s="3"/>
      <c r="H2845" s="3"/>
      <c r="I2845" s="3"/>
      <c r="J2845" s="3"/>
      <c r="K2845" s="3"/>
      <c r="L2845" s="3"/>
      <c r="M2845" s="3"/>
      <c r="N2845" s="3"/>
      <c r="O2845" s="3"/>
      <c r="P2845" s="3"/>
      <c r="Q2845" s="3"/>
      <c r="R2845" s="3"/>
      <c r="S2845" s="120"/>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row>
    <row r="2846" spans="1:53" x14ac:dyDescent="0.3">
      <c r="A2846" s="3"/>
      <c r="B2846" s="3"/>
      <c r="C2846" s="3"/>
      <c r="D2846" s="3"/>
      <c r="E2846" s="3"/>
      <c r="F2846" s="3"/>
      <c r="G2846" s="3"/>
      <c r="H2846" s="3"/>
      <c r="I2846" s="3"/>
      <c r="J2846" s="3"/>
      <c r="K2846" s="3"/>
      <c r="L2846" s="3"/>
      <c r="M2846" s="3"/>
      <c r="N2846" s="3"/>
      <c r="O2846" s="3"/>
      <c r="P2846" s="3"/>
      <c r="Q2846" s="3"/>
      <c r="R2846" s="3"/>
      <c r="S2846" s="120"/>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row>
    <row r="2847" spans="1:53" x14ac:dyDescent="0.3">
      <c r="A2847" s="3"/>
      <c r="B2847" s="3"/>
      <c r="C2847" s="3"/>
      <c r="D2847" s="3"/>
      <c r="E2847" s="3"/>
      <c r="F2847" s="3"/>
      <c r="G2847" s="3"/>
      <c r="H2847" s="3"/>
      <c r="I2847" s="3"/>
      <c r="J2847" s="3"/>
      <c r="K2847" s="3"/>
      <c r="L2847" s="3"/>
      <c r="M2847" s="3"/>
      <c r="N2847" s="3"/>
      <c r="O2847" s="3"/>
      <c r="P2847" s="3"/>
      <c r="Q2847" s="3"/>
      <c r="R2847" s="3"/>
      <c r="S2847" s="120"/>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row>
    <row r="2848" spans="1:53" x14ac:dyDescent="0.3">
      <c r="A2848" s="3"/>
      <c r="B2848" s="3"/>
      <c r="C2848" s="3"/>
      <c r="D2848" s="3"/>
      <c r="E2848" s="3"/>
      <c r="F2848" s="3"/>
      <c r="G2848" s="3"/>
      <c r="H2848" s="3"/>
      <c r="I2848" s="3"/>
      <c r="J2848" s="3"/>
      <c r="K2848" s="3"/>
      <c r="L2848" s="3"/>
      <c r="M2848" s="3"/>
      <c r="N2848" s="3"/>
      <c r="O2848" s="3"/>
      <c r="P2848" s="3"/>
      <c r="Q2848" s="3"/>
      <c r="R2848" s="3"/>
      <c r="S2848" s="120"/>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row>
    <row r="2849" spans="1:53" x14ac:dyDescent="0.3">
      <c r="A2849" s="3"/>
      <c r="B2849" s="3"/>
      <c r="C2849" s="3"/>
      <c r="D2849" s="3"/>
      <c r="E2849" s="3"/>
      <c r="F2849" s="3"/>
      <c r="G2849" s="3"/>
      <c r="H2849" s="3"/>
      <c r="I2849" s="3"/>
      <c r="J2849" s="3"/>
      <c r="K2849" s="3"/>
      <c r="L2849" s="3"/>
      <c r="M2849" s="3"/>
      <c r="N2849" s="3"/>
      <c r="O2849" s="3"/>
      <c r="P2849" s="3"/>
      <c r="Q2849" s="3"/>
      <c r="R2849" s="3"/>
      <c r="S2849" s="120"/>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row>
    <row r="2850" spans="1:53" x14ac:dyDescent="0.3">
      <c r="A2850" s="3"/>
      <c r="B2850" s="3"/>
      <c r="C2850" s="3"/>
      <c r="D2850" s="3"/>
      <c r="E2850" s="3"/>
      <c r="F2850" s="3"/>
      <c r="G2850" s="3"/>
      <c r="H2850" s="3"/>
      <c r="I2850" s="3"/>
      <c r="J2850" s="3"/>
      <c r="K2850" s="3"/>
      <c r="L2850" s="3"/>
      <c r="M2850" s="3"/>
      <c r="N2850" s="3"/>
      <c r="O2850" s="3"/>
      <c r="P2850" s="3"/>
      <c r="Q2850" s="3"/>
      <c r="R2850" s="3"/>
      <c r="S2850" s="120"/>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row>
    <row r="2851" spans="1:53" x14ac:dyDescent="0.3">
      <c r="A2851" s="3"/>
      <c r="B2851" s="3"/>
      <c r="C2851" s="3"/>
      <c r="D2851" s="3"/>
      <c r="E2851" s="3"/>
      <c r="F2851" s="3"/>
      <c r="G2851" s="3"/>
      <c r="H2851" s="3"/>
      <c r="I2851" s="3"/>
      <c r="J2851" s="3"/>
      <c r="K2851" s="3"/>
      <c r="L2851" s="3"/>
      <c r="M2851" s="3"/>
      <c r="N2851" s="3"/>
      <c r="O2851" s="3"/>
      <c r="P2851" s="3"/>
      <c r="Q2851" s="3"/>
      <c r="R2851" s="3"/>
      <c r="S2851" s="120"/>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row>
    <row r="2852" spans="1:53" x14ac:dyDescent="0.3">
      <c r="A2852" s="3"/>
      <c r="B2852" s="3"/>
      <c r="C2852" s="3"/>
      <c r="D2852" s="3"/>
      <c r="E2852" s="3"/>
      <c r="F2852" s="3"/>
      <c r="G2852" s="3"/>
      <c r="H2852" s="3"/>
      <c r="I2852" s="3"/>
      <c r="J2852" s="3"/>
      <c r="K2852" s="3"/>
      <c r="L2852" s="3"/>
      <c r="M2852" s="3"/>
      <c r="N2852" s="3"/>
      <c r="O2852" s="3"/>
      <c r="P2852" s="3"/>
      <c r="Q2852" s="3"/>
      <c r="R2852" s="3"/>
      <c r="S2852" s="120"/>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row>
    <row r="2853" spans="1:53" x14ac:dyDescent="0.3">
      <c r="A2853" s="3"/>
      <c r="B2853" s="3"/>
      <c r="C2853" s="3"/>
      <c r="D2853" s="3"/>
      <c r="E2853" s="3"/>
      <c r="F2853" s="3"/>
      <c r="G2853" s="3"/>
      <c r="H2853" s="3"/>
      <c r="I2853" s="3"/>
      <c r="J2853" s="3"/>
      <c r="K2853" s="3"/>
      <c r="L2853" s="3"/>
      <c r="M2853" s="3"/>
      <c r="N2853" s="3"/>
      <c r="O2853" s="3"/>
      <c r="P2853" s="3"/>
      <c r="Q2853" s="3"/>
      <c r="R2853" s="3"/>
      <c r="S2853" s="120"/>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row>
    <row r="2854" spans="1:53" x14ac:dyDescent="0.3">
      <c r="A2854" s="3"/>
      <c r="B2854" s="3"/>
      <c r="C2854" s="3"/>
      <c r="D2854" s="3"/>
      <c r="E2854" s="3"/>
      <c r="F2854" s="3"/>
      <c r="G2854" s="3"/>
      <c r="H2854" s="3"/>
      <c r="I2854" s="3"/>
      <c r="J2854" s="3"/>
      <c r="K2854" s="3"/>
      <c r="L2854" s="3"/>
      <c r="M2854" s="3"/>
      <c r="N2854" s="3"/>
      <c r="O2854" s="3"/>
      <c r="P2854" s="3"/>
      <c r="Q2854" s="3"/>
      <c r="R2854" s="3"/>
      <c r="S2854" s="120"/>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row>
    <row r="2855" spans="1:53" x14ac:dyDescent="0.3">
      <c r="A2855" s="3"/>
      <c r="B2855" s="3"/>
      <c r="C2855" s="3"/>
      <c r="D2855" s="3"/>
      <c r="E2855" s="3"/>
      <c r="F2855" s="3"/>
      <c r="G2855" s="3"/>
      <c r="H2855" s="3"/>
      <c r="I2855" s="3"/>
      <c r="J2855" s="3"/>
      <c r="K2855" s="3"/>
      <c r="L2855" s="3"/>
      <c r="M2855" s="3"/>
      <c r="N2855" s="3"/>
      <c r="O2855" s="3"/>
      <c r="P2855" s="3"/>
      <c r="Q2855" s="3"/>
      <c r="R2855" s="3"/>
      <c r="S2855" s="120"/>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row>
    <row r="2856" spans="1:53" x14ac:dyDescent="0.3">
      <c r="A2856" s="3"/>
      <c r="B2856" s="3"/>
      <c r="C2856" s="3"/>
      <c r="D2856" s="3"/>
      <c r="E2856" s="3"/>
      <c r="F2856" s="3"/>
      <c r="G2856" s="3"/>
      <c r="H2856" s="3"/>
      <c r="I2856" s="3"/>
      <c r="J2856" s="3"/>
      <c r="K2856" s="3"/>
      <c r="L2856" s="3"/>
      <c r="M2856" s="3"/>
      <c r="N2856" s="3"/>
      <c r="O2856" s="3"/>
      <c r="P2856" s="3"/>
      <c r="Q2856" s="3"/>
      <c r="R2856" s="3"/>
      <c r="S2856" s="120"/>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row>
    <row r="2857" spans="1:53" x14ac:dyDescent="0.3">
      <c r="A2857" s="3"/>
      <c r="B2857" s="3"/>
      <c r="C2857" s="3"/>
      <c r="D2857" s="3"/>
      <c r="E2857" s="3"/>
      <c r="F2857" s="3"/>
      <c r="G2857" s="3"/>
      <c r="H2857" s="3"/>
      <c r="I2857" s="3"/>
      <c r="J2857" s="3"/>
      <c r="K2857" s="3"/>
      <c r="L2857" s="3"/>
      <c r="M2857" s="3"/>
      <c r="N2857" s="3"/>
      <c r="O2857" s="3"/>
      <c r="P2857" s="3"/>
      <c r="Q2857" s="3"/>
      <c r="R2857" s="3"/>
      <c r="S2857" s="120"/>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row>
    <row r="2858" spans="1:53" x14ac:dyDescent="0.3">
      <c r="A2858" s="3"/>
      <c r="B2858" s="3"/>
      <c r="C2858" s="3"/>
      <c r="D2858" s="3"/>
      <c r="E2858" s="3"/>
      <c r="F2858" s="3"/>
      <c r="G2858" s="3"/>
      <c r="H2858" s="3"/>
      <c r="I2858" s="3"/>
      <c r="J2858" s="3"/>
      <c r="K2858" s="3"/>
      <c r="L2858" s="3"/>
      <c r="M2858" s="3"/>
      <c r="N2858" s="3"/>
      <c r="O2858" s="3"/>
      <c r="P2858" s="3"/>
      <c r="Q2858" s="3"/>
      <c r="R2858" s="3"/>
      <c r="S2858" s="120"/>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row>
    <row r="2859" spans="1:53" x14ac:dyDescent="0.3">
      <c r="A2859" s="3"/>
      <c r="B2859" s="3"/>
      <c r="C2859" s="3"/>
      <c r="D2859" s="3"/>
      <c r="E2859" s="3"/>
      <c r="F2859" s="3"/>
      <c r="G2859" s="3"/>
      <c r="H2859" s="3"/>
      <c r="I2859" s="3"/>
      <c r="J2859" s="3"/>
      <c r="K2859" s="3"/>
      <c r="L2859" s="3"/>
      <c r="M2859" s="3"/>
      <c r="N2859" s="3"/>
      <c r="O2859" s="3"/>
      <c r="P2859" s="3"/>
      <c r="Q2859" s="3"/>
      <c r="R2859" s="3"/>
      <c r="S2859" s="120"/>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row>
    <row r="2860" spans="1:53" x14ac:dyDescent="0.3">
      <c r="A2860" s="3"/>
      <c r="B2860" s="3"/>
      <c r="C2860" s="3"/>
      <c r="D2860" s="3"/>
      <c r="E2860" s="3"/>
      <c r="F2860" s="3"/>
      <c r="G2860" s="3"/>
      <c r="H2860" s="3"/>
      <c r="I2860" s="3"/>
      <c r="J2860" s="3"/>
      <c r="K2860" s="3"/>
      <c r="L2860" s="3"/>
      <c r="M2860" s="3"/>
      <c r="N2860" s="3"/>
      <c r="O2860" s="3"/>
      <c r="P2860" s="3"/>
      <c r="Q2860" s="3"/>
      <c r="R2860" s="3"/>
      <c r="S2860" s="120"/>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row>
    <row r="2861" spans="1:53" x14ac:dyDescent="0.3">
      <c r="A2861" s="3"/>
      <c r="B2861" s="3"/>
      <c r="C2861" s="3"/>
      <c r="D2861" s="3"/>
      <c r="E2861" s="3"/>
      <c r="F2861" s="3"/>
      <c r="G2861" s="3"/>
      <c r="H2861" s="3"/>
      <c r="I2861" s="3"/>
      <c r="J2861" s="3"/>
      <c r="K2861" s="3"/>
      <c r="L2861" s="3"/>
      <c r="M2861" s="3"/>
      <c r="N2861" s="3"/>
      <c r="O2861" s="3"/>
      <c r="P2861" s="3"/>
      <c r="Q2861" s="3"/>
      <c r="R2861" s="3"/>
      <c r="S2861" s="120"/>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row>
    <row r="2862" spans="1:53" x14ac:dyDescent="0.3">
      <c r="A2862" s="3"/>
      <c r="B2862" s="3"/>
      <c r="C2862" s="3"/>
      <c r="D2862" s="3"/>
      <c r="E2862" s="3"/>
      <c r="F2862" s="3"/>
      <c r="G2862" s="3"/>
      <c r="H2862" s="3"/>
      <c r="I2862" s="3"/>
      <c r="J2862" s="3"/>
      <c r="K2862" s="3"/>
      <c r="L2862" s="3"/>
      <c r="M2862" s="3"/>
      <c r="N2862" s="3"/>
      <c r="O2862" s="3"/>
      <c r="P2862" s="3"/>
      <c r="Q2862" s="3"/>
      <c r="R2862" s="3"/>
      <c r="S2862" s="120"/>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row>
    <row r="2863" spans="1:53" x14ac:dyDescent="0.3">
      <c r="A2863" s="3"/>
      <c r="B2863" s="3"/>
      <c r="C2863" s="3"/>
      <c r="D2863" s="3"/>
      <c r="E2863" s="3"/>
      <c r="F2863" s="3"/>
      <c r="G2863" s="3"/>
      <c r="H2863" s="3"/>
      <c r="I2863" s="3"/>
      <c r="J2863" s="3"/>
      <c r="K2863" s="3"/>
      <c r="L2863" s="3"/>
      <c r="M2863" s="3"/>
      <c r="N2863" s="3"/>
      <c r="O2863" s="3"/>
      <c r="P2863" s="3"/>
      <c r="Q2863" s="3"/>
      <c r="R2863" s="3"/>
      <c r="S2863" s="120"/>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row>
    <row r="2864" spans="1:53" x14ac:dyDescent="0.3">
      <c r="A2864" s="3"/>
      <c r="B2864" s="3"/>
      <c r="C2864" s="3"/>
      <c r="D2864" s="3"/>
      <c r="E2864" s="3"/>
      <c r="F2864" s="3"/>
      <c r="G2864" s="3"/>
      <c r="H2864" s="3"/>
      <c r="I2864" s="3"/>
      <c r="J2864" s="3"/>
      <c r="K2864" s="3"/>
      <c r="L2864" s="3"/>
      <c r="M2864" s="3"/>
      <c r="N2864" s="3"/>
      <c r="O2864" s="3"/>
      <c r="P2864" s="3"/>
      <c r="Q2864" s="3"/>
      <c r="R2864" s="3"/>
      <c r="S2864" s="120"/>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row>
    <row r="2865" spans="1:53" x14ac:dyDescent="0.3">
      <c r="A2865" s="3"/>
      <c r="B2865" s="3"/>
      <c r="C2865" s="3"/>
      <c r="D2865" s="3"/>
      <c r="E2865" s="3"/>
      <c r="F2865" s="3"/>
      <c r="G2865" s="3"/>
      <c r="H2865" s="3"/>
      <c r="I2865" s="3"/>
      <c r="J2865" s="3"/>
      <c r="K2865" s="3"/>
      <c r="L2865" s="3"/>
      <c r="M2865" s="3"/>
      <c r="N2865" s="3"/>
      <c r="O2865" s="3"/>
      <c r="P2865" s="3"/>
      <c r="Q2865" s="3"/>
      <c r="R2865" s="3"/>
      <c r="S2865" s="120"/>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row>
    <row r="2866" spans="1:53" x14ac:dyDescent="0.3">
      <c r="A2866" s="3"/>
      <c r="B2866" s="3"/>
      <c r="C2866" s="3"/>
      <c r="D2866" s="3"/>
      <c r="E2866" s="3"/>
      <c r="F2866" s="3"/>
      <c r="G2866" s="3"/>
      <c r="H2866" s="3"/>
      <c r="I2866" s="3"/>
      <c r="J2866" s="3"/>
      <c r="K2866" s="3"/>
      <c r="L2866" s="3"/>
      <c r="M2866" s="3"/>
      <c r="N2866" s="3"/>
      <c r="O2866" s="3"/>
      <c r="P2866" s="3"/>
      <c r="Q2866" s="3"/>
      <c r="R2866" s="3"/>
      <c r="S2866" s="120"/>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row>
    <row r="2867" spans="1:53" x14ac:dyDescent="0.3">
      <c r="A2867" s="3"/>
      <c r="B2867" s="3"/>
      <c r="C2867" s="3"/>
      <c r="D2867" s="3"/>
      <c r="E2867" s="3"/>
      <c r="F2867" s="3"/>
      <c r="G2867" s="3"/>
      <c r="H2867" s="3"/>
      <c r="I2867" s="3"/>
      <c r="J2867" s="3"/>
      <c r="K2867" s="3"/>
      <c r="L2867" s="3"/>
      <c r="M2867" s="3"/>
      <c r="N2867" s="3"/>
      <c r="O2867" s="3"/>
      <c r="P2867" s="3"/>
      <c r="Q2867" s="3"/>
      <c r="R2867" s="3"/>
      <c r="S2867" s="120"/>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row>
    <row r="2868" spans="1:53" x14ac:dyDescent="0.3">
      <c r="A2868" s="3"/>
      <c r="B2868" s="3"/>
      <c r="C2868" s="3"/>
      <c r="D2868" s="3"/>
      <c r="E2868" s="3"/>
      <c r="F2868" s="3"/>
      <c r="G2868" s="3"/>
      <c r="H2868" s="3"/>
      <c r="I2868" s="3"/>
      <c r="J2868" s="3"/>
      <c r="K2868" s="3"/>
      <c r="L2868" s="3"/>
      <c r="M2868" s="3"/>
      <c r="N2868" s="3"/>
      <c r="O2868" s="3"/>
      <c r="P2868" s="3"/>
      <c r="Q2868" s="3"/>
      <c r="R2868" s="3"/>
      <c r="S2868" s="120"/>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row>
    <row r="2869" spans="1:53" x14ac:dyDescent="0.3">
      <c r="A2869" s="3"/>
      <c r="B2869" s="3"/>
      <c r="C2869" s="3"/>
      <c r="D2869" s="3"/>
      <c r="E2869" s="3"/>
      <c r="F2869" s="3"/>
      <c r="G2869" s="3"/>
      <c r="H2869" s="3"/>
      <c r="I2869" s="3"/>
      <c r="J2869" s="3"/>
      <c r="K2869" s="3"/>
      <c r="L2869" s="3"/>
      <c r="M2869" s="3"/>
      <c r="N2869" s="3"/>
      <c r="O2869" s="3"/>
      <c r="P2869" s="3"/>
      <c r="Q2869" s="3"/>
      <c r="R2869" s="3"/>
      <c r="S2869" s="120"/>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row>
    <row r="2870" spans="1:53" x14ac:dyDescent="0.3">
      <c r="A2870" s="3"/>
      <c r="B2870" s="3"/>
      <c r="C2870" s="3"/>
      <c r="D2870" s="3"/>
      <c r="E2870" s="3"/>
      <c r="F2870" s="3"/>
      <c r="G2870" s="3"/>
      <c r="H2870" s="3"/>
      <c r="I2870" s="3"/>
      <c r="J2870" s="3"/>
      <c r="K2870" s="3"/>
      <c r="L2870" s="3"/>
      <c r="M2870" s="3"/>
      <c r="N2870" s="3"/>
      <c r="O2870" s="3"/>
      <c r="P2870" s="3"/>
      <c r="Q2870" s="3"/>
      <c r="R2870" s="3"/>
      <c r="S2870" s="120"/>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row>
    <row r="2871" spans="1:53" x14ac:dyDescent="0.3">
      <c r="A2871" s="3"/>
      <c r="B2871" s="3"/>
      <c r="C2871" s="3"/>
      <c r="D2871" s="3"/>
      <c r="E2871" s="3"/>
      <c r="F2871" s="3"/>
      <c r="G2871" s="3"/>
      <c r="H2871" s="3"/>
      <c r="I2871" s="3"/>
      <c r="J2871" s="3"/>
      <c r="K2871" s="3"/>
      <c r="L2871" s="3"/>
      <c r="M2871" s="3"/>
      <c r="N2871" s="3"/>
      <c r="O2871" s="3"/>
      <c r="P2871" s="3"/>
      <c r="Q2871" s="3"/>
      <c r="R2871" s="3"/>
      <c r="S2871" s="120"/>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row>
    <row r="2872" spans="1:53" x14ac:dyDescent="0.3">
      <c r="A2872" s="3"/>
      <c r="B2872" s="3"/>
      <c r="C2872" s="3"/>
      <c r="D2872" s="3"/>
      <c r="E2872" s="3"/>
      <c r="F2872" s="3"/>
      <c r="G2872" s="3"/>
      <c r="H2872" s="3"/>
      <c r="I2872" s="3"/>
      <c r="J2872" s="3"/>
      <c r="K2872" s="3"/>
      <c r="L2872" s="3"/>
      <c r="M2872" s="3"/>
      <c r="N2872" s="3"/>
      <c r="O2872" s="3"/>
      <c r="P2872" s="3"/>
      <c r="Q2872" s="3"/>
      <c r="R2872" s="3"/>
      <c r="S2872" s="120"/>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row>
    <row r="2873" spans="1:53" x14ac:dyDescent="0.3">
      <c r="A2873" s="3"/>
      <c r="B2873" s="3"/>
      <c r="C2873" s="3"/>
      <c r="D2873" s="3"/>
      <c r="E2873" s="3"/>
      <c r="F2873" s="3"/>
      <c r="G2873" s="3"/>
      <c r="H2873" s="3"/>
      <c r="I2873" s="3"/>
      <c r="J2873" s="3"/>
      <c r="K2873" s="3"/>
      <c r="L2873" s="3"/>
      <c r="M2873" s="3"/>
      <c r="N2873" s="3"/>
      <c r="O2873" s="3"/>
      <c r="P2873" s="3"/>
      <c r="Q2873" s="3"/>
      <c r="R2873" s="3"/>
      <c r="S2873" s="120"/>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row>
    <row r="2874" spans="1:53" x14ac:dyDescent="0.3">
      <c r="A2874" s="3"/>
      <c r="B2874" s="3"/>
      <c r="C2874" s="3"/>
      <c r="D2874" s="3"/>
      <c r="E2874" s="3"/>
      <c r="F2874" s="3"/>
      <c r="G2874" s="3"/>
      <c r="H2874" s="3"/>
      <c r="I2874" s="3"/>
      <c r="J2874" s="3"/>
      <c r="K2874" s="3"/>
      <c r="L2874" s="3"/>
      <c r="M2874" s="3"/>
      <c r="N2874" s="3"/>
      <c r="O2874" s="3"/>
      <c r="P2874" s="3"/>
      <c r="Q2874" s="3"/>
      <c r="R2874" s="3"/>
      <c r="S2874" s="120"/>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row>
    <row r="2875" spans="1:53" x14ac:dyDescent="0.3">
      <c r="A2875" s="3"/>
      <c r="B2875" s="3"/>
      <c r="C2875" s="3"/>
      <c r="D2875" s="3"/>
      <c r="E2875" s="3"/>
      <c r="F2875" s="3"/>
      <c r="G2875" s="3"/>
      <c r="H2875" s="3"/>
      <c r="I2875" s="3"/>
      <c r="J2875" s="3"/>
      <c r="K2875" s="3"/>
      <c r="L2875" s="3"/>
      <c r="M2875" s="3"/>
      <c r="N2875" s="3"/>
      <c r="O2875" s="3"/>
      <c r="P2875" s="3"/>
      <c r="Q2875" s="3"/>
      <c r="R2875" s="3"/>
      <c r="S2875" s="120"/>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row>
    <row r="2876" spans="1:53" x14ac:dyDescent="0.3">
      <c r="A2876" s="3"/>
      <c r="B2876" s="3"/>
      <c r="C2876" s="3"/>
      <c r="D2876" s="3"/>
      <c r="E2876" s="3"/>
      <c r="F2876" s="3"/>
      <c r="G2876" s="3"/>
      <c r="H2876" s="3"/>
      <c r="I2876" s="3"/>
      <c r="J2876" s="3"/>
      <c r="K2876" s="3"/>
      <c r="L2876" s="3"/>
      <c r="M2876" s="3"/>
      <c r="N2876" s="3"/>
      <c r="O2876" s="3"/>
      <c r="P2876" s="3"/>
      <c r="Q2876" s="3"/>
      <c r="R2876" s="3"/>
      <c r="S2876" s="120"/>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row>
    <row r="2877" spans="1:53" x14ac:dyDescent="0.3">
      <c r="A2877" s="3"/>
      <c r="B2877" s="3"/>
      <c r="C2877" s="3"/>
      <c r="D2877" s="3"/>
      <c r="E2877" s="3"/>
      <c r="F2877" s="3"/>
      <c r="G2877" s="3"/>
      <c r="H2877" s="3"/>
      <c r="I2877" s="3"/>
      <c r="J2877" s="3"/>
      <c r="K2877" s="3"/>
      <c r="L2877" s="3"/>
      <c r="M2877" s="3"/>
      <c r="N2877" s="3"/>
      <c r="O2877" s="3"/>
      <c r="P2877" s="3"/>
      <c r="Q2877" s="3"/>
      <c r="R2877" s="3"/>
      <c r="S2877" s="120"/>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row>
    <row r="2878" spans="1:53" x14ac:dyDescent="0.3">
      <c r="A2878" s="3"/>
      <c r="B2878" s="3"/>
      <c r="C2878" s="3"/>
      <c r="D2878" s="3"/>
      <c r="E2878" s="3"/>
      <c r="F2878" s="3"/>
      <c r="G2878" s="3"/>
      <c r="H2878" s="3"/>
      <c r="I2878" s="3"/>
      <c r="J2878" s="3"/>
      <c r="K2878" s="3"/>
      <c r="L2878" s="3"/>
      <c r="M2878" s="3"/>
      <c r="N2878" s="3"/>
      <c r="O2878" s="3"/>
      <c r="P2878" s="3"/>
      <c r="Q2878" s="3"/>
      <c r="R2878" s="3"/>
      <c r="S2878" s="120"/>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row>
    <row r="2879" spans="1:53" x14ac:dyDescent="0.3">
      <c r="A2879" s="3"/>
      <c r="B2879" s="3"/>
      <c r="C2879" s="3"/>
      <c r="D2879" s="3"/>
      <c r="E2879" s="3"/>
      <c r="F2879" s="3"/>
      <c r="G2879" s="3"/>
      <c r="H2879" s="3"/>
      <c r="I2879" s="3"/>
      <c r="J2879" s="3"/>
      <c r="K2879" s="3"/>
      <c r="L2879" s="3"/>
      <c r="M2879" s="3"/>
      <c r="N2879" s="3"/>
      <c r="O2879" s="3"/>
      <c r="P2879" s="3"/>
      <c r="Q2879" s="3"/>
      <c r="R2879" s="3"/>
      <c r="S2879" s="120"/>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row>
    <row r="2880" spans="1:53" x14ac:dyDescent="0.3">
      <c r="A2880" s="3"/>
      <c r="B2880" s="3"/>
      <c r="C2880" s="3"/>
      <c r="D2880" s="3"/>
      <c r="E2880" s="3"/>
      <c r="F2880" s="3"/>
      <c r="G2880" s="3"/>
      <c r="H2880" s="3"/>
      <c r="I2880" s="3"/>
      <c r="J2880" s="3"/>
      <c r="K2880" s="3"/>
      <c r="L2880" s="3"/>
      <c r="M2880" s="3"/>
      <c r="N2880" s="3"/>
      <c r="O2880" s="3"/>
      <c r="P2880" s="3"/>
      <c r="Q2880" s="3"/>
      <c r="R2880" s="3"/>
      <c r="S2880" s="120"/>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row>
    <row r="2881" spans="1:53" x14ac:dyDescent="0.3">
      <c r="A2881" s="3"/>
      <c r="B2881" s="3"/>
      <c r="C2881" s="3"/>
      <c r="D2881" s="3"/>
      <c r="E2881" s="3"/>
      <c r="F2881" s="3"/>
      <c r="G2881" s="3"/>
      <c r="H2881" s="3"/>
      <c r="I2881" s="3"/>
      <c r="J2881" s="3"/>
      <c r="K2881" s="3"/>
      <c r="L2881" s="3"/>
      <c r="M2881" s="3"/>
      <c r="N2881" s="3"/>
      <c r="O2881" s="3"/>
      <c r="P2881" s="3"/>
      <c r="Q2881" s="3"/>
      <c r="R2881" s="3"/>
      <c r="S2881" s="120"/>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row>
    <row r="2882" spans="1:53" x14ac:dyDescent="0.3">
      <c r="A2882" s="3"/>
      <c r="B2882" s="3"/>
      <c r="C2882" s="3"/>
      <c r="D2882" s="3"/>
      <c r="E2882" s="3"/>
      <c r="F2882" s="3"/>
      <c r="G2882" s="3"/>
      <c r="H2882" s="3"/>
      <c r="I2882" s="3"/>
      <c r="J2882" s="3"/>
      <c r="K2882" s="3"/>
      <c r="L2882" s="3"/>
      <c r="M2882" s="3"/>
      <c r="N2882" s="3"/>
      <c r="O2882" s="3"/>
      <c r="P2882" s="3"/>
      <c r="Q2882" s="3"/>
      <c r="R2882" s="3"/>
      <c r="S2882" s="120"/>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row>
    <row r="2883" spans="1:53" x14ac:dyDescent="0.3">
      <c r="A2883" s="3"/>
      <c r="B2883" s="3"/>
      <c r="C2883" s="3"/>
      <c r="D2883" s="3"/>
      <c r="E2883" s="3"/>
      <c r="F2883" s="3"/>
      <c r="G2883" s="3"/>
      <c r="H2883" s="3"/>
      <c r="I2883" s="3"/>
      <c r="J2883" s="3"/>
      <c r="K2883" s="3"/>
      <c r="L2883" s="3"/>
      <c r="M2883" s="3"/>
      <c r="N2883" s="3"/>
      <c r="O2883" s="3"/>
      <c r="P2883" s="3"/>
      <c r="Q2883" s="3"/>
      <c r="R2883" s="3"/>
      <c r="S2883" s="120"/>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row>
    <row r="2884" spans="1:53" x14ac:dyDescent="0.3">
      <c r="A2884" s="3"/>
      <c r="B2884" s="3"/>
      <c r="C2884" s="3"/>
      <c r="D2884" s="3"/>
      <c r="E2884" s="3"/>
      <c r="F2884" s="3"/>
      <c r="G2884" s="3"/>
      <c r="H2884" s="3"/>
      <c r="I2884" s="3"/>
      <c r="J2884" s="3"/>
      <c r="K2884" s="3"/>
      <c r="L2884" s="3"/>
      <c r="M2884" s="3"/>
      <c r="N2884" s="3"/>
      <c r="O2884" s="3"/>
      <c r="P2884" s="3"/>
      <c r="Q2884" s="3"/>
      <c r="R2884" s="3"/>
      <c r="S2884" s="120"/>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row>
    <row r="2885" spans="1:53" x14ac:dyDescent="0.3">
      <c r="A2885" s="3"/>
      <c r="B2885" s="3"/>
      <c r="C2885" s="3"/>
      <c r="D2885" s="3"/>
      <c r="E2885" s="3"/>
      <c r="F2885" s="3"/>
      <c r="G2885" s="3"/>
      <c r="H2885" s="3"/>
      <c r="I2885" s="3"/>
      <c r="J2885" s="3"/>
      <c r="K2885" s="3"/>
      <c r="L2885" s="3"/>
      <c r="M2885" s="3"/>
      <c r="N2885" s="3"/>
      <c r="O2885" s="3"/>
      <c r="P2885" s="3"/>
      <c r="Q2885" s="3"/>
      <c r="R2885" s="3"/>
      <c r="S2885" s="120"/>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row>
    <row r="2886" spans="1:53" x14ac:dyDescent="0.3">
      <c r="A2886" s="3"/>
      <c r="B2886" s="3"/>
      <c r="C2886" s="3"/>
      <c r="D2886" s="3"/>
      <c r="E2886" s="3"/>
      <c r="F2886" s="3"/>
      <c r="G2886" s="3"/>
      <c r="H2886" s="3"/>
      <c r="I2886" s="3"/>
      <c r="J2886" s="3"/>
      <c r="K2886" s="3"/>
      <c r="L2886" s="3"/>
      <c r="M2886" s="3"/>
      <c r="N2886" s="3"/>
      <c r="O2886" s="3"/>
      <c r="P2886" s="3"/>
      <c r="Q2886" s="3"/>
      <c r="R2886" s="3"/>
      <c r="S2886" s="120"/>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row>
    <row r="2887" spans="1:53" x14ac:dyDescent="0.3">
      <c r="A2887" s="3"/>
      <c r="B2887" s="3"/>
      <c r="C2887" s="3"/>
      <c r="D2887" s="3"/>
      <c r="E2887" s="3"/>
      <c r="F2887" s="3"/>
      <c r="G2887" s="3"/>
      <c r="H2887" s="3"/>
      <c r="I2887" s="3"/>
      <c r="J2887" s="3"/>
      <c r="K2887" s="3"/>
      <c r="L2887" s="3"/>
      <c r="M2887" s="3"/>
      <c r="N2887" s="3"/>
      <c r="O2887" s="3"/>
      <c r="P2887" s="3"/>
      <c r="Q2887" s="3"/>
      <c r="R2887" s="3"/>
      <c r="S2887" s="120"/>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row>
    <row r="2888" spans="1:53" x14ac:dyDescent="0.3">
      <c r="A2888" s="3"/>
      <c r="B2888" s="3"/>
      <c r="C2888" s="3"/>
      <c r="D2888" s="3"/>
      <c r="E2888" s="3"/>
      <c r="F2888" s="3"/>
      <c r="G2888" s="3"/>
      <c r="H2888" s="3"/>
      <c r="I2888" s="3"/>
      <c r="J2888" s="3"/>
      <c r="K2888" s="3"/>
      <c r="L2888" s="3"/>
      <c r="M2888" s="3"/>
      <c r="N2888" s="3"/>
      <c r="O2888" s="3"/>
      <c r="P2888" s="3"/>
      <c r="Q2888" s="3"/>
      <c r="R2888" s="3"/>
      <c r="S2888" s="120"/>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row>
    <row r="2889" spans="1:53" x14ac:dyDescent="0.3">
      <c r="A2889" s="3"/>
      <c r="B2889" s="3"/>
      <c r="C2889" s="3"/>
      <c r="D2889" s="3"/>
      <c r="E2889" s="3"/>
      <c r="F2889" s="3"/>
      <c r="G2889" s="3"/>
      <c r="H2889" s="3"/>
      <c r="I2889" s="3"/>
      <c r="J2889" s="3"/>
      <c r="K2889" s="3"/>
      <c r="L2889" s="3"/>
      <c r="M2889" s="3"/>
      <c r="N2889" s="3"/>
      <c r="O2889" s="3"/>
      <c r="P2889" s="3"/>
      <c r="Q2889" s="3"/>
      <c r="R2889" s="3"/>
      <c r="S2889" s="120"/>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row>
    <row r="2890" spans="1:53" x14ac:dyDescent="0.3">
      <c r="A2890" s="3"/>
      <c r="B2890" s="3"/>
      <c r="C2890" s="3"/>
      <c r="D2890" s="3"/>
      <c r="E2890" s="3"/>
      <c r="F2890" s="3"/>
      <c r="G2890" s="3"/>
      <c r="H2890" s="3"/>
      <c r="I2890" s="3"/>
      <c r="J2890" s="3"/>
      <c r="K2890" s="3"/>
      <c r="L2890" s="3"/>
      <c r="M2890" s="3"/>
      <c r="N2890" s="3"/>
      <c r="O2890" s="3"/>
      <c r="P2890" s="3"/>
      <c r="Q2890" s="3"/>
      <c r="R2890" s="3"/>
      <c r="S2890" s="120"/>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row>
    <row r="2891" spans="1:53" x14ac:dyDescent="0.3">
      <c r="A2891" s="3"/>
      <c r="B2891" s="3"/>
      <c r="C2891" s="3"/>
      <c r="D2891" s="3"/>
      <c r="E2891" s="3"/>
      <c r="F2891" s="3"/>
      <c r="G2891" s="3"/>
      <c r="H2891" s="3"/>
      <c r="I2891" s="3"/>
      <c r="J2891" s="3"/>
      <c r="K2891" s="3"/>
      <c r="L2891" s="3"/>
      <c r="M2891" s="3"/>
      <c r="N2891" s="3"/>
      <c r="O2891" s="3"/>
      <c r="P2891" s="3"/>
      <c r="Q2891" s="3"/>
      <c r="R2891" s="3"/>
      <c r="S2891" s="120"/>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row>
    <row r="2892" spans="1:53" x14ac:dyDescent="0.3">
      <c r="A2892" s="3"/>
      <c r="B2892" s="3"/>
      <c r="C2892" s="3"/>
      <c r="D2892" s="3"/>
      <c r="E2892" s="3"/>
      <c r="F2892" s="3"/>
      <c r="G2892" s="3"/>
      <c r="H2892" s="3"/>
      <c r="I2892" s="3"/>
      <c r="J2892" s="3"/>
      <c r="K2892" s="3"/>
      <c r="L2892" s="3"/>
      <c r="M2892" s="3"/>
      <c r="N2892" s="3"/>
      <c r="O2892" s="3"/>
      <c r="P2892" s="3"/>
      <c r="Q2892" s="3"/>
      <c r="R2892" s="3"/>
      <c r="S2892" s="120"/>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row>
    <row r="2893" spans="1:53" x14ac:dyDescent="0.3">
      <c r="A2893" s="3"/>
      <c r="B2893" s="3"/>
      <c r="C2893" s="3"/>
      <c r="D2893" s="3"/>
      <c r="E2893" s="3"/>
      <c r="F2893" s="3"/>
      <c r="G2893" s="3"/>
      <c r="H2893" s="3"/>
      <c r="I2893" s="3"/>
      <c r="J2893" s="3"/>
      <c r="K2893" s="3"/>
      <c r="L2893" s="3"/>
      <c r="M2893" s="3"/>
      <c r="N2893" s="3"/>
      <c r="O2893" s="3"/>
      <c r="P2893" s="3"/>
      <c r="Q2893" s="3"/>
      <c r="R2893" s="3"/>
      <c r="S2893" s="120"/>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row>
    <row r="2894" spans="1:53" x14ac:dyDescent="0.3">
      <c r="A2894" s="3"/>
      <c r="B2894" s="3"/>
      <c r="C2894" s="3"/>
      <c r="D2894" s="3"/>
      <c r="E2894" s="3"/>
      <c r="F2894" s="3"/>
      <c r="G2894" s="3"/>
      <c r="H2894" s="3"/>
      <c r="I2894" s="3"/>
      <c r="J2894" s="3"/>
      <c r="K2894" s="3"/>
      <c r="L2894" s="3"/>
      <c r="M2894" s="3"/>
      <c r="N2894" s="3"/>
      <c r="O2894" s="3"/>
      <c r="P2894" s="3"/>
      <c r="Q2894" s="3"/>
      <c r="R2894" s="3"/>
      <c r="S2894" s="120"/>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row>
    <row r="2895" spans="1:53" x14ac:dyDescent="0.3">
      <c r="A2895" s="3"/>
      <c r="B2895" s="3"/>
      <c r="C2895" s="3"/>
      <c r="D2895" s="3"/>
      <c r="E2895" s="3"/>
      <c r="F2895" s="3"/>
      <c r="G2895" s="3"/>
      <c r="H2895" s="3"/>
      <c r="I2895" s="3"/>
      <c r="J2895" s="3"/>
      <c r="K2895" s="3"/>
      <c r="L2895" s="3"/>
      <c r="M2895" s="3"/>
      <c r="N2895" s="3"/>
      <c r="O2895" s="3"/>
      <c r="P2895" s="3"/>
      <c r="Q2895" s="3"/>
      <c r="R2895" s="3"/>
      <c r="S2895" s="120"/>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row>
    <row r="2896" spans="1:53" x14ac:dyDescent="0.3">
      <c r="A2896" s="3"/>
      <c r="B2896" s="3"/>
      <c r="C2896" s="3"/>
      <c r="D2896" s="3"/>
      <c r="E2896" s="3"/>
      <c r="F2896" s="3"/>
      <c r="G2896" s="3"/>
      <c r="H2896" s="3"/>
      <c r="I2896" s="3"/>
      <c r="J2896" s="3"/>
      <c r="K2896" s="3"/>
      <c r="L2896" s="3"/>
      <c r="M2896" s="3"/>
      <c r="N2896" s="3"/>
      <c r="O2896" s="3"/>
      <c r="P2896" s="3"/>
      <c r="Q2896" s="3"/>
      <c r="R2896" s="3"/>
      <c r="S2896" s="120"/>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row>
    <row r="2897" spans="1:53" x14ac:dyDescent="0.3">
      <c r="A2897" s="3"/>
      <c r="B2897" s="3"/>
      <c r="C2897" s="3"/>
      <c r="D2897" s="3"/>
      <c r="E2897" s="3"/>
      <c r="F2897" s="3"/>
      <c r="G2897" s="3"/>
      <c r="H2897" s="3"/>
      <c r="I2897" s="3"/>
      <c r="J2897" s="3"/>
      <c r="K2897" s="3"/>
      <c r="L2897" s="3"/>
      <c r="M2897" s="3"/>
      <c r="N2897" s="3"/>
      <c r="O2897" s="3"/>
      <c r="P2897" s="3"/>
      <c r="Q2897" s="3"/>
      <c r="R2897" s="3"/>
      <c r="S2897" s="120"/>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row>
    <row r="2898" spans="1:53" x14ac:dyDescent="0.3">
      <c r="A2898" s="3"/>
      <c r="B2898" s="3"/>
      <c r="C2898" s="3"/>
      <c r="D2898" s="3"/>
      <c r="E2898" s="3"/>
      <c r="F2898" s="3"/>
      <c r="G2898" s="3"/>
      <c r="H2898" s="3"/>
      <c r="I2898" s="3"/>
      <c r="J2898" s="3"/>
      <c r="K2898" s="3"/>
      <c r="L2898" s="3"/>
      <c r="M2898" s="3"/>
      <c r="N2898" s="3"/>
      <c r="O2898" s="3"/>
      <c r="P2898" s="3"/>
      <c r="Q2898" s="3"/>
      <c r="R2898" s="3"/>
      <c r="S2898" s="120"/>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row>
    <row r="2899" spans="1:53" x14ac:dyDescent="0.3">
      <c r="A2899" s="3"/>
      <c r="B2899" s="3"/>
      <c r="C2899" s="3"/>
      <c r="D2899" s="3"/>
      <c r="E2899" s="3"/>
      <c r="F2899" s="3"/>
      <c r="G2899" s="3"/>
      <c r="H2899" s="3"/>
      <c r="I2899" s="3"/>
      <c r="J2899" s="3"/>
      <c r="K2899" s="3"/>
      <c r="L2899" s="3"/>
      <c r="M2899" s="3"/>
      <c r="N2899" s="3"/>
      <c r="O2899" s="3"/>
      <c r="P2899" s="3"/>
      <c r="Q2899" s="3"/>
      <c r="R2899" s="3"/>
      <c r="S2899" s="120"/>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row>
    <row r="2900" spans="1:53" x14ac:dyDescent="0.3">
      <c r="A2900" s="3"/>
      <c r="B2900" s="3"/>
      <c r="C2900" s="3"/>
      <c r="D2900" s="3"/>
      <c r="E2900" s="3"/>
      <c r="F2900" s="3"/>
      <c r="G2900" s="3"/>
      <c r="H2900" s="3"/>
      <c r="I2900" s="3"/>
      <c r="J2900" s="3"/>
      <c r="K2900" s="3"/>
      <c r="L2900" s="3"/>
      <c r="M2900" s="3"/>
      <c r="N2900" s="3"/>
      <c r="O2900" s="3"/>
      <c r="P2900" s="3"/>
      <c r="Q2900" s="3"/>
      <c r="R2900" s="3"/>
      <c r="S2900" s="120"/>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row>
    <row r="2901" spans="1:53" x14ac:dyDescent="0.3">
      <c r="A2901" s="3"/>
      <c r="B2901" s="3"/>
      <c r="C2901" s="3"/>
      <c r="D2901" s="3"/>
      <c r="E2901" s="3"/>
      <c r="F2901" s="3"/>
      <c r="G2901" s="3"/>
      <c r="H2901" s="3"/>
      <c r="I2901" s="3"/>
      <c r="J2901" s="3"/>
      <c r="K2901" s="3"/>
      <c r="L2901" s="3"/>
      <c r="M2901" s="3"/>
      <c r="N2901" s="3"/>
      <c r="O2901" s="3"/>
      <c r="P2901" s="3"/>
      <c r="Q2901" s="3"/>
      <c r="R2901" s="3"/>
      <c r="S2901" s="120"/>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row>
    <row r="2902" spans="1:53" x14ac:dyDescent="0.3">
      <c r="A2902" s="3"/>
      <c r="B2902" s="3"/>
      <c r="C2902" s="3"/>
      <c r="D2902" s="3"/>
      <c r="E2902" s="3"/>
      <c r="F2902" s="3"/>
      <c r="G2902" s="3"/>
      <c r="H2902" s="3"/>
      <c r="I2902" s="3"/>
      <c r="J2902" s="3"/>
      <c r="K2902" s="3"/>
      <c r="L2902" s="3"/>
      <c r="M2902" s="3"/>
      <c r="N2902" s="3"/>
      <c r="O2902" s="3"/>
      <c r="P2902" s="3"/>
      <c r="Q2902" s="3"/>
      <c r="R2902" s="3"/>
      <c r="S2902" s="120"/>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row>
    <row r="2903" spans="1:53" x14ac:dyDescent="0.3">
      <c r="A2903" s="3"/>
      <c r="B2903" s="3"/>
      <c r="C2903" s="3"/>
      <c r="D2903" s="3"/>
      <c r="E2903" s="3"/>
      <c r="F2903" s="3"/>
      <c r="G2903" s="3"/>
      <c r="H2903" s="3"/>
      <c r="I2903" s="3"/>
      <c r="J2903" s="3"/>
      <c r="K2903" s="3"/>
      <c r="L2903" s="3"/>
      <c r="M2903" s="3"/>
      <c r="N2903" s="3"/>
      <c r="O2903" s="3"/>
      <c r="P2903" s="3"/>
      <c r="Q2903" s="3"/>
      <c r="R2903" s="3"/>
      <c r="S2903" s="120"/>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row>
    <row r="2904" spans="1:53" x14ac:dyDescent="0.3">
      <c r="A2904" s="3"/>
      <c r="B2904" s="3"/>
      <c r="C2904" s="3"/>
      <c r="D2904" s="3"/>
      <c r="E2904" s="3"/>
      <c r="F2904" s="3"/>
      <c r="G2904" s="3"/>
      <c r="H2904" s="3"/>
      <c r="I2904" s="3"/>
      <c r="J2904" s="3"/>
      <c r="K2904" s="3"/>
      <c r="L2904" s="3"/>
      <c r="M2904" s="3"/>
      <c r="N2904" s="3"/>
      <c r="O2904" s="3"/>
      <c r="P2904" s="3"/>
      <c r="Q2904" s="3"/>
      <c r="R2904" s="3"/>
      <c r="S2904" s="120"/>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row>
    <row r="2905" spans="1:53" x14ac:dyDescent="0.3">
      <c r="A2905" s="3"/>
      <c r="B2905" s="3"/>
      <c r="C2905" s="3"/>
      <c r="D2905" s="3"/>
      <c r="E2905" s="3"/>
      <c r="F2905" s="3"/>
      <c r="G2905" s="3"/>
      <c r="H2905" s="3"/>
      <c r="I2905" s="3"/>
      <c r="J2905" s="3"/>
      <c r="K2905" s="3"/>
      <c r="L2905" s="3"/>
      <c r="M2905" s="3"/>
      <c r="N2905" s="3"/>
      <c r="O2905" s="3"/>
      <c r="P2905" s="3"/>
      <c r="Q2905" s="3"/>
      <c r="R2905" s="3"/>
      <c r="S2905" s="120"/>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row>
    <row r="2906" spans="1:53" x14ac:dyDescent="0.3">
      <c r="A2906" s="3"/>
      <c r="B2906" s="3"/>
      <c r="C2906" s="3"/>
      <c r="D2906" s="3"/>
      <c r="E2906" s="3"/>
      <c r="F2906" s="3"/>
      <c r="G2906" s="3"/>
      <c r="H2906" s="3"/>
      <c r="I2906" s="3"/>
      <c r="J2906" s="3"/>
      <c r="K2906" s="3"/>
      <c r="L2906" s="3"/>
      <c r="M2906" s="3"/>
      <c r="N2906" s="3"/>
      <c r="O2906" s="3"/>
      <c r="P2906" s="3"/>
      <c r="Q2906" s="3"/>
      <c r="R2906" s="3"/>
      <c r="S2906" s="120"/>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row>
    <row r="2907" spans="1:53" x14ac:dyDescent="0.3">
      <c r="A2907" s="3"/>
      <c r="B2907" s="3"/>
      <c r="C2907" s="3"/>
      <c r="D2907" s="3"/>
      <c r="E2907" s="3"/>
      <c r="F2907" s="3"/>
      <c r="G2907" s="3"/>
      <c r="H2907" s="3"/>
      <c r="I2907" s="3"/>
      <c r="J2907" s="3"/>
      <c r="K2907" s="3"/>
      <c r="L2907" s="3"/>
      <c r="M2907" s="3"/>
      <c r="N2907" s="3"/>
      <c r="O2907" s="3"/>
      <c r="P2907" s="3"/>
      <c r="Q2907" s="3"/>
      <c r="R2907" s="3"/>
      <c r="S2907" s="120"/>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row>
    <row r="2908" spans="1:53" x14ac:dyDescent="0.3">
      <c r="A2908" s="3"/>
      <c r="B2908" s="3"/>
      <c r="C2908" s="3"/>
      <c r="D2908" s="3"/>
      <c r="E2908" s="3"/>
      <c r="F2908" s="3"/>
      <c r="G2908" s="3"/>
      <c r="H2908" s="3"/>
      <c r="I2908" s="3"/>
      <c r="J2908" s="3"/>
      <c r="K2908" s="3"/>
      <c r="L2908" s="3"/>
      <c r="M2908" s="3"/>
      <c r="N2908" s="3"/>
      <c r="O2908" s="3"/>
      <c r="P2908" s="3"/>
      <c r="Q2908" s="3"/>
      <c r="R2908" s="3"/>
      <c r="S2908" s="120"/>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row>
    <row r="2909" spans="1:53" x14ac:dyDescent="0.3">
      <c r="A2909" s="3"/>
      <c r="B2909" s="3"/>
      <c r="C2909" s="3"/>
      <c r="D2909" s="3"/>
      <c r="E2909" s="3"/>
      <c r="F2909" s="3"/>
      <c r="G2909" s="3"/>
      <c r="H2909" s="3"/>
      <c r="I2909" s="3"/>
      <c r="J2909" s="3"/>
      <c r="K2909" s="3"/>
      <c r="L2909" s="3"/>
      <c r="M2909" s="3"/>
      <c r="N2909" s="3"/>
      <c r="O2909" s="3"/>
      <c r="P2909" s="3"/>
      <c r="Q2909" s="3"/>
      <c r="R2909" s="3"/>
      <c r="S2909" s="120"/>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row>
    <row r="2910" spans="1:53" x14ac:dyDescent="0.3">
      <c r="A2910" s="3"/>
      <c r="B2910" s="3"/>
      <c r="C2910" s="3"/>
      <c r="D2910" s="3"/>
      <c r="E2910" s="3"/>
      <c r="F2910" s="3"/>
      <c r="G2910" s="3"/>
      <c r="H2910" s="3"/>
      <c r="I2910" s="3"/>
      <c r="J2910" s="3"/>
      <c r="K2910" s="3"/>
      <c r="L2910" s="3"/>
      <c r="M2910" s="3"/>
      <c r="N2910" s="3"/>
      <c r="O2910" s="3"/>
      <c r="P2910" s="3"/>
      <c r="Q2910" s="3"/>
      <c r="R2910" s="3"/>
      <c r="S2910" s="120"/>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row>
    <row r="2911" spans="1:53" x14ac:dyDescent="0.3">
      <c r="A2911" s="3"/>
      <c r="B2911" s="3"/>
      <c r="C2911" s="3"/>
      <c r="D2911" s="3"/>
      <c r="E2911" s="3"/>
      <c r="F2911" s="3"/>
      <c r="G2911" s="3"/>
      <c r="H2911" s="3"/>
      <c r="I2911" s="3"/>
      <c r="J2911" s="3"/>
      <c r="K2911" s="3"/>
      <c r="L2911" s="3"/>
      <c r="M2911" s="3"/>
      <c r="N2911" s="3"/>
      <c r="O2911" s="3"/>
      <c r="P2911" s="3"/>
      <c r="Q2911" s="3"/>
      <c r="R2911" s="3"/>
      <c r="S2911" s="120"/>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row>
    <row r="2912" spans="1:53" x14ac:dyDescent="0.3">
      <c r="A2912" s="3"/>
      <c r="B2912" s="3"/>
      <c r="C2912" s="3"/>
      <c r="D2912" s="3"/>
      <c r="E2912" s="3"/>
      <c r="F2912" s="3"/>
      <c r="G2912" s="3"/>
      <c r="H2912" s="3"/>
      <c r="I2912" s="3"/>
      <c r="J2912" s="3"/>
      <c r="K2912" s="3"/>
      <c r="L2912" s="3"/>
      <c r="M2912" s="3"/>
      <c r="N2912" s="3"/>
      <c r="O2912" s="3"/>
      <c r="P2912" s="3"/>
      <c r="Q2912" s="3"/>
      <c r="R2912" s="3"/>
      <c r="S2912" s="120"/>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row>
    <row r="2913" spans="1:53" x14ac:dyDescent="0.3">
      <c r="A2913" s="3"/>
      <c r="B2913" s="3"/>
      <c r="C2913" s="3"/>
      <c r="D2913" s="3"/>
      <c r="E2913" s="3"/>
      <c r="F2913" s="3"/>
      <c r="G2913" s="3"/>
      <c r="H2913" s="3"/>
      <c r="I2913" s="3"/>
      <c r="J2913" s="3"/>
      <c r="K2913" s="3"/>
      <c r="L2913" s="3"/>
      <c r="M2913" s="3"/>
      <c r="N2913" s="3"/>
      <c r="O2913" s="3"/>
      <c r="P2913" s="3"/>
      <c r="Q2913" s="3"/>
      <c r="R2913" s="3"/>
      <c r="S2913" s="120"/>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row>
    <row r="2914" spans="1:53" x14ac:dyDescent="0.3">
      <c r="A2914" s="3"/>
      <c r="B2914" s="3"/>
      <c r="C2914" s="3"/>
      <c r="D2914" s="3"/>
      <c r="E2914" s="3"/>
      <c r="F2914" s="3"/>
      <c r="G2914" s="3"/>
      <c r="H2914" s="3"/>
      <c r="I2914" s="3"/>
      <c r="J2914" s="3"/>
      <c r="K2914" s="3"/>
      <c r="L2914" s="3"/>
      <c r="M2914" s="3"/>
      <c r="N2914" s="3"/>
      <c r="O2914" s="3"/>
      <c r="P2914" s="3"/>
      <c r="Q2914" s="3"/>
      <c r="R2914" s="3"/>
      <c r="S2914" s="120"/>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row>
    <row r="2915" spans="1:53" x14ac:dyDescent="0.3">
      <c r="A2915" s="3"/>
      <c r="B2915" s="3"/>
      <c r="C2915" s="3"/>
      <c r="D2915" s="3"/>
      <c r="E2915" s="3"/>
      <c r="F2915" s="3"/>
      <c r="G2915" s="3"/>
      <c r="H2915" s="3"/>
      <c r="I2915" s="3"/>
      <c r="J2915" s="3"/>
      <c r="K2915" s="3"/>
      <c r="L2915" s="3"/>
      <c r="M2915" s="3"/>
      <c r="N2915" s="3"/>
      <c r="O2915" s="3"/>
      <c r="P2915" s="3"/>
      <c r="Q2915" s="3"/>
      <c r="R2915" s="3"/>
      <c r="S2915" s="120"/>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row>
    <row r="2916" spans="1:53" x14ac:dyDescent="0.3">
      <c r="A2916" s="3"/>
      <c r="B2916" s="3"/>
      <c r="C2916" s="3"/>
      <c r="D2916" s="3"/>
      <c r="E2916" s="3"/>
      <c r="F2916" s="3"/>
      <c r="G2916" s="3"/>
      <c r="H2916" s="3"/>
      <c r="I2916" s="3"/>
      <c r="J2916" s="3"/>
      <c r="K2916" s="3"/>
      <c r="L2916" s="3"/>
      <c r="M2916" s="3"/>
      <c r="N2916" s="3"/>
      <c r="O2916" s="3"/>
      <c r="P2916" s="3"/>
      <c r="Q2916" s="3"/>
      <c r="R2916" s="3"/>
      <c r="S2916" s="120"/>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row>
    <row r="2917" spans="1:53" x14ac:dyDescent="0.3">
      <c r="A2917" s="3"/>
      <c r="B2917" s="3"/>
      <c r="C2917" s="3"/>
      <c r="D2917" s="3"/>
      <c r="E2917" s="3"/>
      <c r="F2917" s="3"/>
      <c r="G2917" s="3"/>
      <c r="H2917" s="3"/>
      <c r="I2917" s="3"/>
      <c r="J2917" s="3"/>
      <c r="K2917" s="3"/>
      <c r="L2917" s="3"/>
      <c r="M2917" s="3"/>
      <c r="N2917" s="3"/>
      <c r="O2917" s="3"/>
      <c r="P2917" s="3"/>
      <c r="Q2917" s="3"/>
      <c r="R2917" s="3"/>
      <c r="S2917" s="120"/>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row>
    <row r="2918" spans="1:53" x14ac:dyDescent="0.3">
      <c r="A2918" s="3"/>
      <c r="B2918" s="3"/>
      <c r="C2918" s="3"/>
      <c r="D2918" s="3"/>
      <c r="E2918" s="3"/>
      <c r="F2918" s="3"/>
      <c r="G2918" s="3"/>
      <c r="H2918" s="3"/>
      <c r="I2918" s="3"/>
      <c r="J2918" s="3"/>
      <c r="K2918" s="3"/>
      <c r="L2918" s="3"/>
      <c r="M2918" s="3"/>
      <c r="N2918" s="3"/>
      <c r="O2918" s="3"/>
      <c r="P2918" s="3"/>
      <c r="Q2918" s="3"/>
      <c r="R2918" s="3"/>
      <c r="S2918" s="120"/>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row>
    <row r="2919" spans="1:53" x14ac:dyDescent="0.3">
      <c r="A2919" s="3"/>
      <c r="B2919" s="3"/>
      <c r="C2919" s="3"/>
      <c r="D2919" s="3"/>
      <c r="E2919" s="3"/>
      <c r="F2919" s="3"/>
      <c r="G2919" s="3"/>
      <c r="H2919" s="3"/>
      <c r="I2919" s="3"/>
      <c r="J2919" s="3"/>
      <c r="K2919" s="3"/>
      <c r="L2919" s="3"/>
      <c r="M2919" s="3"/>
      <c r="N2919" s="3"/>
      <c r="O2919" s="3"/>
      <c r="P2919" s="3"/>
      <c r="Q2919" s="3"/>
      <c r="R2919" s="3"/>
      <c r="S2919" s="120"/>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row>
    <row r="2920" spans="1:53" x14ac:dyDescent="0.3">
      <c r="A2920" s="3"/>
      <c r="B2920" s="3"/>
      <c r="C2920" s="3"/>
      <c r="D2920" s="3"/>
      <c r="E2920" s="3"/>
      <c r="F2920" s="3"/>
      <c r="G2920" s="3"/>
      <c r="H2920" s="3"/>
      <c r="I2920" s="3"/>
      <c r="J2920" s="3"/>
      <c r="K2920" s="3"/>
      <c r="L2920" s="3"/>
      <c r="M2920" s="3"/>
      <c r="N2920" s="3"/>
      <c r="O2920" s="3"/>
      <c r="P2920" s="3"/>
      <c r="Q2920" s="3"/>
      <c r="R2920" s="3"/>
      <c r="S2920" s="120"/>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row>
    <row r="2921" spans="1:53" x14ac:dyDescent="0.3">
      <c r="A2921" s="3"/>
      <c r="B2921" s="3"/>
      <c r="C2921" s="3"/>
      <c r="D2921" s="3"/>
      <c r="E2921" s="3"/>
      <c r="F2921" s="3"/>
      <c r="G2921" s="3"/>
      <c r="H2921" s="3"/>
      <c r="I2921" s="3"/>
      <c r="J2921" s="3"/>
      <c r="K2921" s="3"/>
      <c r="L2921" s="3"/>
      <c r="M2921" s="3"/>
      <c r="N2921" s="3"/>
      <c r="O2921" s="3"/>
      <c r="P2921" s="3"/>
      <c r="Q2921" s="3"/>
      <c r="R2921" s="3"/>
      <c r="S2921" s="120"/>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row>
    <row r="2922" spans="1:53" x14ac:dyDescent="0.3">
      <c r="A2922" s="3"/>
      <c r="B2922" s="3"/>
      <c r="C2922" s="3"/>
      <c r="D2922" s="3"/>
      <c r="E2922" s="3"/>
      <c r="F2922" s="3"/>
      <c r="G2922" s="3"/>
      <c r="H2922" s="3"/>
      <c r="I2922" s="3"/>
      <c r="J2922" s="3"/>
      <c r="K2922" s="3"/>
      <c r="L2922" s="3"/>
      <c r="M2922" s="3"/>
      <c r="N2922" s="3"/>
      <c r="O2922" s="3"/>
      <c r="P2922" s="3"/>
      <c r="Q2922" s="3"/>
      <c r="R2922" s="3"/>
      <c r="S2922" s="120"/>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row>
    <row r="2923" spans="1:53" x14ac:dyDescent="0.3">
      <c r="A2923" s="3"/>
      <c r="B2923" s="3"/>
      <c r="C2923" s="3"/>
      <c r="D2923" s="3"/>
      <c r="E2923" s="3"/>
      <c r="F2923" s="3"/>
      <c r="G2923" s="3"/>
      <c r="H2923" s="3"/>
      <c r="I2923" s="3"/>
      <c r="J2923" s="3"/>
      <c r="K2923" s="3"/>
      <c r="L2923" s="3"/>
      <c r="M2923" s="3"/>
      <c r="N2923" s="3"/>
      <c r="O2923" s="3"/>
      <c r="P2923" s="3"/>
      <c r="Q2923" s="3"/>
      <c r="R2923" s="3"/>
      <c r="S2923" s="120"/>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row>
    <row r="2924" spans="1:53" x14ac:dyDescent="0.3">
      <c r="A2924" s="3"/>
      <c r="B2924" s="3"/>
      <c r="C2924" s="3"/>
      <c r="D2924" s="3"/>
      <c r="E2924" s="3"/>
      <c r="F2924" s="3"/>
      <c r="G2924" s="3"/>
      <c r="H2924" s="3"/>
      <c r="I2924" s="3"/>
      <c r="J2924" s="3"/>
      <c r="K2924" s="3"/>
      <c r="L2924" s="3"/>
      <c r="M2924" s="3"/>
      <c r="N2924" s="3"/>
      <c r="O2924" s="3"/>
      <c r="P2924" s="3"/>
      <c r="Q2924" s="3"/>
      <c r="R2924" s="3"/>
      <c r="S2924" s="120"/>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row>
    <row r="2925" spans="1:53" x14ac:dyDescent="0.3">
      <c r="A2925" s="3"/>
      <c r="B2925" s="3"/>
      <c r="C2925" s="3"/>
      <c r="D2925" s="3"/>
      <c r="E2925" s="3"/>
      <c r="F2925" s="3"/>
      <c r="G2925" s="3"/>
      <c r="H2925" s="3"/>
      <c r="I2925" s="3"/>
      <c r="J2925" s="3"/>
      <c r="K2925" s="3"/>
      <c r="L2925" s="3"/>
      <c r="M2925" s="3"/>
      <c r="N2925" s="3"/>
      <c r="O2925" s="3"/>
      <c r="P2925" s="3"/>
      <c r="Q2925" s="3"/>
      <c r="R2925" s="3"/>
      <c r="S2925" s="120"/>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row>
    <row r="2926" spans="1:53" x14ac:dyDescent="0.3">
      <c r="A2926" s="3"/>
      <c r="B2926" s="3"/>
      <c r="C2926" s="3"/>
      <c r="D2926" s="3"/>
      <c r="E2926" s="3"/>
      <c r="F2926" s="3"/>
      <c r="G2926" s="3"/>
      <c r="H2926" s="3"/>
      <c r="I2926" s="3"/>
      <c r="J2926" s="3"/>
      <c r="K2926" s="3"/>
      <c r="L2926" s="3"/>
      <c r="M2926" s="3"/>
      <c r="N2926" s="3"/>
      <c r="O2926" s="3"/>
      <c r="P2926" s="3"/>
      <c r="Q2926" s="3"/>
      <c r="R2926" s="3"/>
      <c r="S2926" s="120"/>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row>
    <row r="2927" spans="1:53" x14ac:dyDescent="0.3">
      <c r="A2927" s="3"/>
      <c r="B2927" s="3"/>
      <c r="C2927" s="3"/>
      <c r="D2927" s="3"/>
      <c r="E2927" s="3"/>
      <c r="F2927" s="3"/>
      <c r="G2927" s="3"/>
      <c r="H2927" s="3"/>
      <c r="I2927" s="3"/>
      <c r="J2927" s="3"/>
      <c r="K2927" s="3"/>
      <c r="L2927" s="3"/>
      <c r="M2927" s="3"/>
      <c r="N2927" s="3"/>
      <c r="O2927" s="3"/>
      <c r="P2927" s="3"/>
      <c r="Q2927" s="3"/>
      <c r="R2927" s="3"/>
      <c r="S2927" s="120"/>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row>
    <row r="2928" spans="1:53" x14ac:dyDescent="0.3">
      <c r="A2928" s="3"/>
      <c r="B2928" s="3"/>
      <c r="C2928" s="3"/>
      <c r="D2928" s="3"/>
      <c r="E2928" s="3"/>
      <c r="F2928" s="3"/>
      <c r="G2928" s="3"/>
      <c r="H2928" s="3"/>
      <c r="I2928" s="3"/>
      <c r="J2928" s="3"/>
      <c r="K2928" s="3"/>
      <c r="L2928" s="3"/>
      <c r="M2928" s="3"/>
      <c r="N2928" s="3"/>
      <c r="O2928" s="3"/>
      <c r="P2928" s="3"/>
      <c r="Q2928" s="3"/>
      <c r="R2928" s="3"/>
      <c r="S2928" s="120"/>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row>
    <row r="2929" spans="1:53" x14ac:dyDescent="0.3">
      <c r="A2929" s="3"/>
      <c r="B2929" s="3"/>
      <c r="C2929" s="3"/>
      <c r="D2929" s="3"/>
      <c r="E2929" s="3"/>
      <c r="F2929" s="3"/>
      <c r="G2929" s="3"/>
      <c r="H2929" s="3"/>
      <c r="I2929" s="3"/>
      <c r="J2929" s="3"/>
      <c r="K2929" s="3"/>
      <c r="L2929" s="3"/>
      <c r="M2929" s="3"/>
      <c r="N2929" s="3"/>
      <c r="O2929" s="3"/>
      <c r="P2929" s="3"/>
      <c r="Q2929" s="3"/>
      <c r="R2929" s="3"/>
      <c r="S2929" s="120"/>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row>
    <row r="2930" spans="1:53" x14ac:dyDescent="0.3">
      <c r="A2930" s="3"/>
      <c r="B2930" s="3"/>
      <c r="C2930" s="3"/>
      <c r="D2930" s="3"/>
      <c r="E2930" s="3"/>
      <c r="F2930" s="3"/>
      <c r="G2930" s="3"/>
      <c r="H2930" s="3"/>
      <c r="I2930" s="3"/>
      <c r="J2930" s="3"/>
      <c r="K2930" s="3"/>
      <c r="L2930" s="3"/>
      <c r="M2930" s="3"/>
      <c r="N2930" s="3"/>
      <c r="O2930" s="3"/>
      <c r="P2930" s="3"/>
      <c r="Q2930" s="3"/>
      <c r="R2930" s="3"/>
      <c r="S2930" s="120"/>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row>
    <row r="2931" spans="1:53" x14ac:dyDescent="0.3">
      <c r="A2931" s="3"/>
      <c r="B2931" s="3"/>
      <c r="C2931" s="3"/>
      <c r="D2931" s="3"/>
      <c r="E2931" s="3"/>
      <c r="F2931" s="3"/>
      <c r="G2931" s="3"/>
      <c r="H2931" s="3"/>
      <c r="I2931" s="3"/>
      <c r="J2931" s="3"/>
      <c r="K2931" s="3"/>
      <c r="L2931" s="3"/>
      <c r="M2931" s="3"/>
      <c r="N2931" s="3"/>
      <c r="O2931" s="3"/>
      <c r="P2931" s="3"/>
      <c r="Q2931" s="3"/>
      <c r="R2931" s="3"/>
      <c r="S2931" s="120"/>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row>
    <row r="2932" spans="1:53" x14ac:dyDescent="0.3">
      <c r="A2932" s="3"/>
      <c r="B2932" s="3"/>
      <c r="C2932" s="3"/>
      <c r="D2932" s="3"/>
      <c r="E2932" s="3"/>
      <c r="F2932" s="3"/>
      <c r="G2932" s="3"/>
      <c r="H2932" s="3"/>
      <c r="I2932" s="3"/>
      <c r="J2932" s="3"/>
      <c r="K2932" s="3"/>
      <c r="L2932" s="3"/>
      <c r="M2932" s="3"/>
      <c r="N2932" s="3"/>
      <c r="O2932" s="3"/>
      <c r="P2932" s="3"/>
      <c r="Q2932" s="3"/>
      <c r="R2932" s="3"/>
      <c r="S2932" s="120"/>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row>
    <row r="2933" spans="1:53" x14ac:dyDescent="0.3">
      <c r="A2933" s="3"/>
      <c r="B2933" s="3"/>
      <c r="C2933" s="3"/>
      <c r="D2933" s="3"/>
      <c r="E2933" s="3"/>
      <c r="F2933" s="3"/>
      <c r="G2933" s="3"/>
      <c r="H2933" s="3"/>
      <c r="I2933" s="3"/>
      <c r="J2933" s="3"/>
      <c r="K2933" s="3"/>
      <c r="L2933" s="3"/>
      <c r="M2933" s="3"/>
      <c r="N2933" s="3"/>
      <c r="O2933" s="3"/>
      <c r="P2933" s="3"/>
      <c r="Q2933" s="3"/>
      <c r="R2933" s="3"/>
      <c r="S2933" s="120"/>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row>
    <row r="2934" spans="1:53" x14ac:dyDescent="0.3">
      <c r="A2934" s="3"/>
      <c r="B2934" s="3"/>
      <c r="C2934" s="3"/>
      <c r="D2934" s="3"/>
      <c r="E2934" s="3"/>
      <c r="F2934" s="3"/>
      <c r="G2934" s="3"/>
      <c r="H2934" s="3"/>
      <c r="I2934" s="3"/>
      <c r="J2934" s="3"/>
      <c r="K2934" s="3"/>
      <c r="L2934" s="3"/>
      <c r="M2934" s="3"/>
      <c r="N2934" s="3"/>
      <c r="O2934" s="3"/>
      <c r="P2934" s="3"/>
      <c r="Q2934" s="3"/>
      <c r="R2934" s="3"/>
      <c r="S2934" s="120"/>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row>
    <row r="2935" spans="1:53" x14ac:dyDescent="0.3">
      <c r="A2935" s="3"/>
      <c r="B2935" s="3"/>
      <c r="C2935" s="3"/>
      <c r="D2935" s="3"/>
      <c r="E2935" s="3"/>
      <c r="F2935" s="3"/>
      <c r="G2935" s="3"/>
      <c r="H2935" s="3"/>
      <c r="I2935" s="3"/>
      <c r="J2935" s="3"/>
      <c r="K2935" s="3"/>
      <c r="L2935" s="3"/>
      <c r="M2935" s="3"/>
      <c r="N2935" s="3"/>
      <c r="O2935" s="3"/>
      <c r="P2935" s="3"/>
      <c r="Q2935" s="3"/>
      <c r="R2935" s="3"/>
      <c r="S2935" s="120"/>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row>
    <row r="2936" spans="1:53" x14ac:dyDescent="0.3">
      <c r="A2936" s="3"/>
      <c r="B2936" s="3"/>
      <c r="C2936" s="3"/>
      <c r="D2936" s="3"/>
      <c r="E2936" s="3"/>
      <c r="F2936" s="3"/>
      <c r="G2936" s="3"/>
      <c r="H2936" s="3"/>
      <c r="I2936" s="3"/>
      <c r="J2936" s="3"/>
      <c r="K2936" s="3"/>
      <c r="L2936" s="3"/>
      <c r="M2936" s="3"/>
      <c r="N2936" s="3"/>
      <c r="O2936" s="3"/>
      <c r="P2936" s="3"/>
      <c r="Q2936" s="3"/>
      <c r="R2936" s="3"/>
      <c r="S2936" s="120"/>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row>
    <row r="2937" spans="1:53" x14ac:dyDescent="0.3">
      <c r="A2937" s="3"/>
      <c r="B2937" s="3"/>
      <c r="C2937" s="3"/>
      <c r="D2937" s="3"/>
      <c r="E2937" s="3"/>
      <c r="F2937" s="3"/>
      <c r="G2937" s="3"/>
      <c r="H2937" s="3"/>
      <c r="I2937" s="3"/>
      <c r="J2937" s="3"/>
      <c r="K2937" s="3"/>
      <c r="L2937" s="3"/>
      <c r="M2937" s="3"/>
      <c r="N2937" s="3"/>
      <c r="O2937" s="3"/>
      <c r="P2937" s="3"/>
      <c r="Q2937" s="3"/>
      <c r="R2937" s="3"/>
      <c r="S2937" s="120"/>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row>
    <row r="2938" spans="1:53" x14ac:dyDescent="0.3">
      <c r="A2938" s="3"/>
      <c r="B2938" s="3"/>
      <c r="C2938" s="3"/>
      <c r="D2938" s="3"/>
      <c r="E2938" s="3"/>
      <c r="F2938" s="3"/>
      <c r="G2938" s="3"/>
      <c r="H2938" s="3"/>
      <c r="I2938" s="3"/>
      <c r="J2938" s="3"/>
      <c r="K2938" s="3"/>
      <c r="L2938" s="3"/>
      <c r="M2938" s="3"/>
      <c r="N2938" s="3"/>
      <c r="O2938" s="3"/>
      <c r="P2938" s="3"/>
      <c r="Q2938" s="3"/>
      <c r="R2938" s="3"/>
      <c r="S2938" s="120"/>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row>
    <row r="2939" spans="1:53" x14ac:dyDescent="0.3">
      <c r="A2939" s="3"/>
      <c r="B2939" s="3"/>
      <c r="C2939" s="3"/>
      <c r="D2939" s="3"/>
      <c r="E2939" s="3"/>
      <c r="F2939" s="3"/>
      <c r="G2939" s="3"/>
      <c r="H2939" s="3"/>
      <c r="I2939" s="3"/>
      <c r="J2939" s="3"/>
      <c r="K2939" s="3"/>
      <c r="L2939" s="3"/>
      <c r="M2939" s="3"/>
      <c r="N2939" s="3"/>
      <c r="O2939" s="3"/>
      <c r="P2939" s="3"/>
      <c r="Q2939" s="3"/>
      <c r="R2939" s="3"/>
      <c r="S2939" s="120"/>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row>
    <row r="2940" spans="1:53" x14ac:dyDescent="0.3">
      <c r="A2940" s="3"/>
      <c r="B2940" s="3"/>
      <c r="C2940" s="3"/>
      <c r="D2940" s="3"/>
      <c r="E2940" s="3"/>
      <c r="F2940" s="3"/>
      <c r="G2940" s="3"/>
      <c r="H2940" s="3"/>
      <c r="I2940" s="3"/>
      <c r="J2940" s="3"/>
      <c r="K2940" s="3"/>
      <c r="L2940" s="3"/>
      <c r="M2940" s="3"/>
      <c r="N2940" s="3"/>
      <c r="O2940" s="3"/>
      <c r="P2940" s="3"/>
      <c r="Q2940" s="3"/>
      <c r="R2940" s="3"/>
      <c r="S2940" s="120"/>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row>
    <row r="2941" spans="1:53" x14ac:dyDescent="0.3">
      <c r="A2941" s="3"/>
      <c r="B2941" s="3"/>
      <c r="C2941" s="3"/>
      <c r="D2941" s="3"/>
      <c r="E2941" s="3"/>
      <c r="F2941" s="3"/>
      <c r="G2941" s="3"/>
      <c r="H2941" s="3"/>
      <c r="I2941" s="3"/>
      <c r="J2941" s="3"/>
      <c r="K2941" s="3"/>
      <c r="L2941" s="3"/>
      <c r="M2941" s="3"/>
      <c r="N2941" s="3"/>
      <c r="O2941" s="3"/>
      <c r="P2941" s="3"/>
      <c r="Q2941" s="3"/>
      <c r="R2941" s="3"/>
      <c r="S2941" s="120"/>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row>
    <row r="2942" spans="1:53" x14ac:dyDescent="0.3">
      <c r="A2942" s="3"/>
      <c r="B2942" s="3"/>
      <c r="C2942" s="3"/>
      <c r="D2942" s="3"/>
      <c r="E2942" s="3"/>
      <c r="F2942" s="3"/>
      <c r="G2942" s="3"/>
      <c r="H2942" s="3"/>
      <c r="I2942" s="3"/>
      <c r="J2942" s="3"/>
      <c r="K2942" s="3"/>
      <c r="L2942" s="3"/>
      <c r="M2942" s="3"/>
      <c r="N2942" s="3"/>
      <c r="O2942" s="3"/>
      <c r="P2942" s="3"/>
      <c r="Q2942" s="3"/>
      <c r="R2942" s="3"/>
      <c r="S2942" s="120"/>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row>
    <row r="2943" spans="1:53" x14ac:dyDescent="0.3">
      <c r="A2943" s="3"/>
      <c r="B2943" s="3"/>
      <c r="C2943" s="3"/>
      <c r="D2943" s="3"/>
      <c r="E2943" s="3"/>
      <c r="F2943" s="3"/>
      <c r="G2943" s="3"/>
      <c r="H2943" s="3"/>
      <c r="I2943" s="3"/>
      <c r="J2943" s="3"/>
      <c r="K2943" s="3"/>
      <c r="L2943" s="3"/>
      <c r="M2943" s="3"/>
      <c r="N2943" s="3"/>
      <c r="O2943" s="3"/>
      <c r="P2943" s="3"/>
      <c r="Q2943" s="3"/>
      <c r="R2943" s="3"/>
      <c r="S2943" s="120"/>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row>
    <row r="2944" spans="1:53" x14ac:dyDescent="0.3">
      <c r="A2944" s="3"/>
      <c r="B2944" s="3"/>
      <c r="C2944" s="3"/>
      <c r="D2944" s="3"/>
      <c r="E2944" s="3"/>
      <c r="F2944" s="3"/>
      <c r="G2944" s="3"/>
      <c r="H2944" s="3"/>
      <c r="I2944" s="3"/>
      <c r="J2944" s="3"/>
      <c r="K2944" s="3"/>
      <c r="L2944" s="3"/>
      <c r="M2944" s="3"/>
      <c r="N2944" s="3"/>
      <c r="O2944" s="3"/>
      <c r="P2944" s="3"/>
      <c r="Q2944" s="3"/>
      <c r="R2944" s="3"/>
      <c r="S2944" s="120"/>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row>
    <row r="2945" spans="1:53" x14ac:dyDescent="0.3">
      <c r="A2945" s="3"/>
      <c r="B2945" s="3"/>
      <c r="C2945" s="3"/>
      <c r="D2945" s="3"/>
      <c r="E2945" s="3"/>
      <c r="F2945" s="3"/>
      <c r="G2945" s="3"/>
      <c r="H2945" s="3"/>
      <c r="I2945" s="3"/>
      <c r="J2945" s="3"/>
      <c r="K2945" s="3"/>
      <c r="L2945" s="3"/>
      <c r="M2945" s="3"/>
      <c r="N2945" s="3"/>
      <c r="O2945" s="3"/>
      <c r="P2945" s="3"/>
      <c r="Q2945" s="3"/>
      <c r="R2945" s="3"/>
      <c r="S2945" s="120"/>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row>
    <row r="2946" spans="1:53" x14ac:dyDescent="0.3">
      <c r="A2946" s="3"/>
      <c r="B2946" s="3"/>
      <c r="C2946" s="3"/>
      <c r="D2946" s="3"/>
      <c r="E2946" s="3"/>
      <c r="F2946" s="3"/>
      <c r="G2946" s="3"/>
      <c r="H2946" s="3"/>
      <c r="I2946" s="3"/>
      <c r="J2946" s="3"/>
      <c r="K2946" s="3"/>
      <c r="L2946" s="3"/>
      <c r="M2946" s="3"/>
      <c r="N2946" s="3"/>
      <c r="O2946" s="3"/>
      <c r="P2946" s="3"/>
      <c r="Q2946" s="3"/>
      <c r="R2946" s="3"/>
      <c r="S2946" s="120"/>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row>
    <row r="2947" spans="1:53" x14ac:dyDescent="0.3">
      <c r="A2947" s="3"/>
      <c r="B2947" s="3"/>
      <c r="C2947" s="3"/>
      <c r="D2947" s="3"/>
      <c r="E2947" s="3"/>
      <c r="F2947" s="3"/>
      <c r="G2947" s="3"/>
      <c r="H2947" s="3"/>
      <c r="I2947" s="3"/>
      <c r="J2947" s="3"/>
      <c r="K2947" s="3"/>
      <c r="L2947" s="3"/>
      <c r="M2947" s="3"/>
      <c r="N2947" s="3"/>
      <c r="O2947" s="3"/>
      <c r="P2947" s="3"/>
      <c r="Q2947" s="3"/>
      <c r="R2947" s="3"/>
      <c r="S2947" s="120"/>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row>
    <row r="2948" spans="1:53" x14ac:dyDescent="0.3">
      <c r="A2948" s="3"/>
      <c r="B2948" s="3"/>
      <c r="C2948" s="3"/>
      <c r="D2948" s="3"/>
      <c r="E2948" s="3"/>
      <c r="F2948" s="3"/>
      <c r="G2948" s="3"/>
      <c r="H2948" s="3"/>
      <c r="I2948" s="3"/>
      <c r="J2948" s="3"/>
      <c r="K2948" s="3"/>
      <c r="L2948" s="3"/>
      <c r="M2948" s="3"/>
      <c r="N2948" s="3"/>
      <c r="O2948" s="3"/>
      <c r="P2948" s="3"/>
      <c r="Q2948" s="3"/>
      <c r="R2948" s="3"/>
      <c r="S2948" s="120"/>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row>
    <row r="2949" spans="1:53" x14ac:dyDescent="0.3">
      <c r="A2949" s="3"/>
      <c r="B2949" s="3"/>
      <c r="C2949" s="3"/>
      <c r="D2949" s="3"/>
      <c r="E2949" s="3"/>
      <c r="F2949" s="3"/>
      <c r="G2949" s="3"/>
      <c r="H2949" s="3"/>
      <c r="I2949" s="3"/>
      <c r="J2949" s="3"/>
      <c r="K2949" s="3"/>
      <c r="L2949" s="3"/>
      <c r="M2949" s="3"/>
      <c r="N2949" s="3"/>
      <c r="O2949" s="3"/>
      <c r="P2949" s="3"/>
      <c r="Q2949" s="3"/>
      <c r="R2949" s="3"/>
      <c r="S2949" s="120"/>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row>
    <row r="2950" spans="1:53" x14ac:dyDescent="0.3">
      <c r="A2950" s="3"/>
      <c r="B2950" s="3"/>
      <c r="C2950" s="3"/>
      <c r="D2950" s="3"/>
      <c r="E2950" s="3"/>
      <c r="F2950" s="3"/>
      <c r="G2950" s="3"/>
      <c r="H2950" s="3"/>
      <c r="I2950" s="3"/>
      <c r="J2950" s="3"/>
      <c r="K2950" s="3"/>
      <c r="L2950" s="3"/>
      <c r="M2950" s="3"/>
      <c r="N2950" s="3"/>
      <c r="O2950" s="3"/>
      <c r="P2950" s="3"/>
      <c r="Q2950" s="3"/>
      <c r="R2950" s="3"/>
      <c r="S2950" s="120"/>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row>
    <row r="2951" spans="1:53" x14ac:dyDescent="0.3">
      <c r="A2951" s="3"/>
      <c r="B2951" s="3"/>
      <c r="C2951" s="3"/>
      <c r="D2951" s="3"/>
      <c r="E2951" s="3"/>
      <c r="F2951" s="3"/>
      <c r="G2951" s="3"/>
      <c r="H2951" s="3"/>
      <c r="I2951" s="3"/>
      <c r="J2951" s="3"/>
      <c r="K2951" s="3"/>
      <c r="L2951" s="3"/>
      <c r="M2951" s="3"/>
      <c r="N2951" s="3"/>
      <c r="O2951" s="3"/>
      <c r="P2951" s="3"/>
      <c r="Q2951" s="3"/>
      <c r="R2951" s="3"/>
      <c r="S2951" s="120"/>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row>
    <row r="2952" spans="1:53" x14ac:dyDescent="0.3">
      <c r="A2952" s="3"/>
      <c r="B2952" s="3"/>
      <c r="C2952" s="3"/>
      <c r="D2952" s="3"/>
      <c r="E2952" s="3"/>
      <c r="F2952" s="3"/>
      <c r="G2952" s="3"/>
      <c r="H2952" s="3"/>
      <c r="I2952" s="3"/>
      <c r="J2952" s="3"/>
      <c r="K2952" s="3"/>
      <c r="L2952" s="3"/>
      <c r="M2952" s="3"/>
      <c r="N2952" s="3"/>
      <c r="O2952" s="3"/>
      <c r="P2952" s="3"/>
      <c r="Q2952" s="3"/>
      <c r="R2952" s="3"/>
      <c r="S2952" s="120"/>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row>
    <row r="2953" spans="1:53" x14ac:dyDescent="0.3">
      <c r="A2953" s="3"/>
      <c r="B2953" s="3"/>
      <c r="C2953" s="3"/>
      <c r="D2953" s="3"/>
      <c r="E2953" s="3"/>
      <c r="F2953" s="3"/>
      <c r="G2953" s="3"/>
      <c r="H2953" s="3"/>
      <c r="I2953" s="3"/>
      <c r="J2953" s="3"/>
      <c r="K2953" s="3"/>
      <c r="L2953" s="3"/>
      <c r="M2953" s="3"/>
      <c r="N2953" s="3"/>
      <c r="O2953" s="3"/>
      <c r="P2953" s="3"/>
      <c r="Q2953" s="3"/>
      <c r="R2953" s="3"/>
      <c r="S2953" s="120"/>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row>
    <row r="2954" spans="1:53" x14ac:dyDescent="0.3">
      <c r="A2954" s="3"/>
      <c r="B2954" s="3"/>
      <c r="C2954" s="3"/>
      <c r="D2954" s="3"/>
      <c r="E2954" s="3"/>
      <c r="F2954" s="3"/>
      <c r="G2954" s="3"/>
      <c r="H2954" s="3"/>
      <c r="I2954" s="3"/>
      <c r="J2954" s="3"/>
      <c r="K2954" s="3"/>
      <c r="L2954" s="3"/>
      <c r="M2954" s="3"/>
      <c r="N2954" s="3"/>
      <c r="O2954" s="3"/>
      <c r="P2954" s="3"/>
      <c r="Q2954" s="3"/>
      <c r="R2954" s="3"/>
      <c r="S2954" s="120"/>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row>
    <row r="2955" spans="1:53" x14ac:dyDescent="0.3">
      <c r="A2955" s="3"/>
      <c r="B2955" s="3"/>
      <c r="C2955" s="3"/>
      <c r="D2955" s="3"/>
      <c r="E2955" s="3"/>
      <c r="F2955" s="3"/>
      <c r="G2955" s="3"/>
      <c r="H2955" s="3"/>
      <c r="I2955" s="3"/>
      <c r="J2955" s="3"/>
      <c r="K2955" s="3"/>
      <c r="L2955" s="3"/>
      <c r="M2955" s="3"/>
      <c r="N2955" s="3"/>
      <c r="O2955" s="3"/>
      <c r="P2955" s="3"/>
      <c r="Q2955" s="3"/>
      <c r="R2955" s="3"/>
      <c r="S2955" s="120"/>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row>
    <row r="2956" spans="1:53" x14ac:dyDescent="0.3">
      <c r="A2956" s="3"/>
      <c r="B2956" s="3"/>
      <c r="C2956" s="3"/>
      <c r="D2956" s="3"/>
      <c r="E2956" s="3"/>
      <c r="F2956" s="3"/>
      <c r="G2956" s="3"/>
      <c r="H2956" s="3"/>
      <c r="I2956" s="3"/>
      <c r="J2956" s="3"/>
      <c r="K2956" s="3"/>
      <c r="L2956" s="3"/>
      <c r="M2956" s="3"/>
      <c r="N2956" s="3"/>
      <c r="O2956" s="3"/>
      <c r="P2956" s="3"/>
      <c r="Q2956" s="3"/>
      <c r="R2956" s="3"/>
      <c r="S2956" s="120"/>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row>
    <row r="2957" spans="1:53" x14ac:dyDescent="0.3">
      <c r="A2957" s="3"/>
      <c r="B2957" s="3"/>
      <c r="C2957" s="3"/>
      <c r="D2957" s="3"/>
      <c r="E2957" s="3"/>
      <c r="F2957" s="3"/>
      <c r="G2957" s="3"/>
      <c r="H2957" s="3"/>
      <c r="I2957" s="3"/>
      <c r="J2957" s="3"/>
      <c r="K2957" s="3"/>
      <c r="L2957" s="3"/>
      <c r="M2957" s="3"/>
      <c r="N2957" s="3"/>
      <c r="O2957" s="3"/>
      <c r="P2957" s="3"/>
      <c r="Q2957" s="3"/>
      <c r="R2957" s="3"/>
      <c r="S2957" s="120"/>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row>
    <row r="2958" spans="1:53" x14ac:dyDescent="0.3">
      <c r="A2958" s="3"/>
      <c r="B2958" s="3"/>
      <c r="C2958" s="3"/>
      <c r="D2958" s="3"/>
      <c r="E2958" s="3"/>
      <c r="F2958" s="3"/>
      <c r="G2958" s="3"/>
      <c r="H2958" s="3"/>
      <c r="I2958" s="3"/>
      <c r="J2958" s="3"/>
      <c r="K2958" s="3"/>
      <c r="L2958" s="3"/>
      <c r="M2958" s="3"/>
      <c r="N2958" s="3"/>
      <c r="O2958" s="3"/>
      <c r="P2958" s="3"/>
      <c r="Q2958" s="3"/>
      <c r="R2958" s="3"/>
      <c r="S2958" s="120"/>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row>
    <row r="2959" spans="1:53" x14ac:dyDescent="0.3">
      <c r="A2959" s="3"/>
      <c r="B2959" s="3"/>
      <c r="C2959" s="3"/>
      <c r="D2959" s="3"/>
      <c r="E2959" s="3"/>
      <c r="F2959" s="3"/>
      <c r="G2959" s="3"/>
      <c r="H2959" s="3"/>
      <c r="I2959" s="3"/>
      <c r="J2959" s="3"/>
      <c r="K2959" s="3"/>
      <c r="L2959" s="3"/>
      <c r="M2959" s="3"/>
      <c r="N2959" s="3"/>
      <c r="O2959" s="3"/>
      <c r="P2959" s="3"/>
      <c r="Q2959" s="3"/>
      <c r="R2959" s="3"/>
      <c r="S2959" s="120"/>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row>
    <row r="2960" spans="1:53" x14ac:dyDescent="0.3">
      <c r="A2960" s="3"/>
      <c r="B2960" s="3"/>
      <c r="C2960" s="3"/>
      <c r="D2960" s="3"/>
      <c r="E2960" s="3"/>
      <c r="F2960" s="3"/>
      <c r="G2960" s="3"/>
      <c r="H2960" s="3"/>
      <c r="I2960" s="3"/>
      <c r="J2960" s="3"/>
      <c r="K2960" s="3"/>
      <c r="L2960" s="3"/>
      <c r="M2960" s="3"/>
      <c r="N2960" s="3"/>
      <c r="O2960" s="3"/>
      <c r="P2960" s="3"/>
      <c r="Q2960" s="3"/>
      <c r="R2960" s="3"/>
      <c r="S2960" s="120"/>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row>
    <row r="2961" spans="1:53" x14ac:dyDescent="0.3">
      <c r="A2961" s="3"/>
      <c r="B2961" s="3"/>
      <c r="C2961" s="3"/>
      <c r="D2961" s="3"/>
      <c r="E2961" s="3"/>
      <c r="F2961" s="3"/>
      <c r="G2961" s="3"/>
      <c r="H2961" s="3"/>
      <c r="I2961" s="3"/>
      <c r="J2961" s="3"/>
      <c r="K2961" s="3"/>
      <c r="L2961" s="3"/>
      <c r="M2961" s="3"/>
      <c r="N2961" s="3"/>
      <c r="O2961" s="3"/>
      <c r="P2961" s="3"/>
      <c r="Q2961" s="3"/>
      <c r="R2961" s="3"/>
      <c r="S2961" s="120"/>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row>
    <row r="2962" spans="1:53" x14ac:dyDescent="0.3">
      <c r="A2962" s="3"/>
      <c r="B2962" s="3"/>
      <c r="C2962" s="3"/>
      <c r="D2962" s="3"/>
      <c r="E2962" s="3"/>
      <c r="F2962" s="3"/>
      <c r="G2962" s="3"/>
      <c r="H2962" s="3"/>
      <c r="I2962" s="3"/>
      <c r="J2962" s="3"/>
      <c r="K2962" s="3"/>
      <c r="L2962" s="3"/>
      <c r="M2962" s="3"/>
      <c r="N2962" s="3"/>
      <c r="O2962" s="3"/>
      <c r="P2962" s="3"/>
      <c r="Q2962" s="3"/>
      <c r="R2962" s="3"/>
      <c r="S2962" s="120"/>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row>
    <row r="2963" spans="1:53" x14ac:dyDescent="0.3">
      <c r="A2963" s="3"/>
      <c r="B2963" s="3"/>
      <c r="C2963" s="3"/>
      <c r="D2963" s="3"/>
      <c r="E2963" s="3"/>
      <c r="F2963" s="3"/>
      <c r="G2963" s="3"/>
      <c r="H2963" s="3"/>
      <c r="I2963" s="3"/>
      <c r="J2963" s="3"/>
      <c r="K2963" s="3"/>
      <c r="L2963" s="3"/>
      <c r="M2963" s="3"/>
      <c r="N2963" s="3"/>
      <c r="O2963" s="3"/>
      <c r="P2963" s="3"/>
      <c r="Q2963" s="3"/>
      <c r="R2963" s="3"/>
      <c r="S2963" s="120"/>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row>
    <row r="2964" spans="1:53" x14ac:dyDescent="0.3">
      <c r="A2964" s="3"/>
      <c r="B2964" s="3"/>
      <c r="C2964" s="3"/>
      <c r="D2964" s="3"/>
      <c r="E2964" s="3"/>
      <c r="F2964" s="3"/>
      <c r="G2964" s="3"/>
      <c r="H2964" s="3"/>
      <c r="I2964" s="3"/>
      <c r="J2964" s="3"/>
      <c r="K2964" s="3"/>
      <c r="L2964" s="3"/>
      <c r="M2964" s="3"/>
      <c r="N2964" s="3"/>
      <c r="O2964" s="3"/>
      <c r="P2964" s="3"/>
      <c r="Q2964" s="3"/>
      <c r="R2964" s="3"/>
      <c r="S2964" s="120"/>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row>
    <row r="2965" spans="1:53" x14ac:dyDescent="0.3">
      <c r="A2965" s="3"/>
      <c r="B2965" s="3"/>
      <c r="C2965" s="3"/>
      <c r="D2965" s="3"/>
      <c r="E2965" s="3"/>
      <c r="F2965" s="3"/>
      <c r="G2965" s="3"/>
      <c r="H2965" s="3"/>
      <c r="I2965" s="3"/>
      <c r="J2965" s="3"/>
      <c r="K2965" s="3"/>
      <c r="L2965" s="3"/>
      <c r="M2965" s="3"/>
      <c r="N2965" s="3"/>
      <c r="O2965" s="3"/>
      <c r="P2965" s="3"/>
      <c r="Q2965" s="3"/>
      <c r="R2965" s="3"/>
      <c r="S2965" s="120"/>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row>
    <row r="2966" spans="1:53" x14ac:dyDescent="0.3">
      <c r="A2966" s="3"/>
      <c r="B2966" s="3"/>
      <c r="C2966" s="3"/>
      <c r="D2966" s="3"/>
      <c r="E2966" s="3"/>
      <c r="F2966" s="3"/>
      <c r="G2966" s="3"/>
      <c r="H2966" s="3"/>
      <c r="I2966" s="3"/>
      <c r="J2966" s="3"/>
      <c r="K2966" s="3"/>
      <c r="L2966" s="3"/>
      <c r="M2966" s="3"/>
      <c r="N2966" s="3"/>
      <c r="O2966" s="3"/>
      <c r="P2966" s="3"/>
      <c r="Q2966" s="3"/>
      <c r="R2966" s="3"/>
      <c r="S2966" s="120"/>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row>
    <row r="2967" spans="1:53" x14ac:dyDescent="0.3">
      <c r="A2967" s="3"/>
      <c r="B2967" s="3"/>
      <c r="C2967" s="3"/>
      <c r="D2967" s="3"/>
      <c r="E2967" s="3"/>
      <c r="F2967" s="3"/>
      <c r="G2967" s="3"/>
      <c r="H2967" s="3"/>
      <c r="I2967" s="3"/>
      <c r="J2967" s="3"/>
      <c r="K2967" s="3"/>
      <c r="L2967" s="3"/>
      <c r="M2967" s="3"/>
      <c r="N2967" s="3"/>
      <c r="O2967" s="3"/>
      <c r="P2967" s="3"/>
      <c r="Q2967" s="3"/>
      <c r="R2967" s="3"/>
      <c r="S2967" s="120"/>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row>
    <row r="2968" spans="1:53" x14ac:dyDescent="0.3">
      <c r="A2968" s="3"/>
      <c r="B2968" s="3"/>
      <c r="C2968" s="3"/>
      <c r="D2968" s="3"/>
      <c r="E2968" s="3"/>
      <c r="F2968" s="3"/>
      <c r="G2968" s="3"/>
      <c r="H2968" s="3"/>
      <c r="I2968" s="3"/>
      <c r="J2968" s="3"/>
      <c r="K2968" s="3"/>
      <c r="L2968" s="3"/>
      <c r="M2968" s="3"/>
      <c r="N2968" s="3"/>
      <c r="O2968" s="3"/>
      <c r="P2968" s="3"/>
      <c r="Q2968" s="3"/>
      <c r="R2968" s="3"/>
      <c r="S2968" s="120"/>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row>
    <row r="2969" spans="1:53" x14ac:dyDescent="0.3">
      <c r="A2969" s="3"/>
      <c r="B2969" s="3"/>
      <c r="C2969" s="3"/>
      <c r="D2969" s="3"/>
      <c r="E2969" s="3"/>
      <c r="F2969" s="3"/>
      <c r="G2969" s="3"/>
      <c r="H2969" s="3"/>
      <c r="I2969" s="3"/>
      <c r="J2969" s="3"/>
      <c r="K2969" s="3"/>
      <c r="L2969" s="3"/>
      <c r="M2969" s="3"/>
      <c r="N2969" s="3"/>
      <c r="O2969" s="3"/>
      <c r="P2969" s="3"/>
      <c r="Q2969" s="3"/>
      <c r="R2969" s="3"/>
      <c r="S2969" s="120"/>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row>
    <row r="2970" spans="1:53" x14ac:dyDescent="0.3">
      <c r="A2970" s="3"/>
      <c r="B2970" s="3"/>
      <c r="C2970" s="3"/>
      <c r="D2970" s="3"/>
      <c r="E2970" s="3"/>
      <c r="F2970" s="3"/>
      <c r="G2970" s="3"/>
      <c r="H2970" s="3"/>
      <c r="I2970" s="3"/>
      <c r="J2970" s="3"/>
      <c r="K2970" s="3"/>
      <c r="L2970" s="3"/>
      <c r="M2970" s="3"/>
      <c r="N2970" s="3"/>
      <c r="O2970" s="3"/>
      <c r="P2970" s="3"/>
      <c r="Q2970" s="3"/>
      <c r="R2970" s="3"/>
      <c r="S2970" s="120"/>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row>
    <row r="2971" spans="1:53" x14ac:dyDescent="0.3">
      <c r="A2971" s="3"/>
      <c r="B2971" s="3"/>
      <c r="C2971" s="3"/>
      <c r="D2971" s="3"/>
      <c r="E2971" s="3"/>
      <c r="F2971" s="3"/>
      <c r="G2971" s="3"/>
      <c r="H2971" s="3"/>
      <c r="I2971" s="3"/>
      <c r="J2971" s="3"/>
      <c r="K2971" s="3"/>
      <c r="L2971" s="3"/>
      <c r="M2971" s="3"/>
      <c r="N2971" s="3"/>
      <c r="O2971" s="3"/>
      <c r="P2971" s="3"/>
      <c r="Q2971" s="3"/>
      <c r="R2971" s="3"/>
      <c r="S2971" s="120"/>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row>
    <row r="2972" spans="1:53" x14ac:dyDescent="0.3">
      <c r="A2972" s="3"/>
      <c r="B2972" s="3"/>
      <c r="C2972" s="3"/>
      <c r="D2972" s="3"/>
      <c r="E2972" s="3"/>
      <c r="F2972" s="3"/>
      <c r="G2972" s="3"/>
      <c r="H2972" s="3"/>
      <c r="I2972" s="3"/>
      <c r="J2972" s="3"/>
      <c r="K2972" s="3"/>
      <c r="L2972" s="3"/>
      <c r="M2972" s="3"/>
      <c r="N2972" s="3"/>
      <c r="O2972" s="3"/>
      <c r="P2972" s="3"/>
      <c r="Q2972" s="3"/>
      <c r="R2972" s="3"/>
      <c r="S2972" s="120"/>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row>
    <row r="2973" spans="1:53" x14ac:dyDescent="0.3">
      <c r="A2973" s="3"/>
      <c r="B2973" s="3"/>
      <c r="C2973" s="3"/>
      <c r="D2973" s="3"/>
      <c r="E2973" s="3"/>
      <c r="F2973" s="3"/>
      <c r="G2973" s="3"/>
      <c r="H2973" s="3"/>
      <c r="I2973" s="3"/>
      <c r="J2973" s="3"/>
      <c r="K2973" s="3"/>
      <c r="L2973" s="3"/>
      <c r="M2973" s="3"/>
      <c r="N2973" s="3"/>
      <c r="O2973" s="3"/>
      <c r="P2973" s="3"/>
      <c r="Q2973" s="3"/>
      <c r="R2973" s="3"/>
      <c r="S2973" s="120"/>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row>
    <row r="2974" spans="1:53" x14ac:dyDescent="0.3">
      <c r="A2974" s="3"/>
      <c r="B2974" s="3"/>
      <c r="C2974" s="3"/>
      <c r="D2974" s="3"/>
      <c r="E2974" s="3"/>
      <c r="F2974" s="3"/>
      <c r="G2974" s="3"/>
      <c r="H2974" s="3"/>
      <c r="I2974" s="3"/>
      <c r="J2974" s="3"/>
      <c r="K2974" s="3"/>
      <c r="L2974" s="3"/>
      <c r="M2974" s="3"/>
      <c r="N2974" s="3"/>
      <c r="O2974" s="3"/>
      <c r="P2974" s="3"/>
      <c r="Q2974" s="3"/>
      <c r="R2974" s="3"/>
      <c r="S2974" s="120"/>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row>
    <row r="2975" spans="1:53" x14ac:dyDescent="0.3">
      <c r="A2975" s="3"/>
      <c r="B2975" s="3"/>
      <c r="C2975" s="3"/>
      <c r="D2975" s="3"/>
      <c r="E2975" s="3"/>
      <c r="F2975" s="3"/>
      <c r="G2975" s="3"/>
      <c r="H2975" s="3"/>
      <c r="I2975" s="3"/>
      <c r="J2975" s="3"/>
      <c r="K2975" s="3"/>
      <c r="L2975" s="3"/>
      <c r="M2975" s="3"/>
      <c r="N2975" s="3"/>
      <c r="O2975" s="3"/>
      <c r="P2975" s="3"/>
      <c r="Q2975" s="3"/>
      <c r="R2975" s="3"/>
      <c r="S2975" s="120"/>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row>
    <row r="2976" spans="1:53" x14ac:dyDescent="0.3">
      <c r="A2976" s="3"/>
      <c r="B2976" s="3"/>
      <c r="C2976" s="3"/>
      <c r="D2976" s="3"/>
      <c r="E2976" s="3"/>
      <c r="F2976" s="3"/>
      <c r="G2976" s="3"/>
      <c r="H2976" s="3"/>
      <c r="I2976" s="3"/>
      <c r="J2976" s="3"/>
      <c r="K2976" s="3"/>
      <c r="L2976" s="3"/>
      <c r="M2976" s="3"/>
      <c r="N2976" s="3"/>
      <c r="O2976" s="3"/>
      <c r="P2976" s="3"/>
      <c r="Q2976" s="3"/>
      <c r="R2976" s="3"/>
      <c r="S2976" s="120"/>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row>
    <row r="2977" spans="1:53" x14ac:dyDescent="0.3">
      <c r="A2977" s="3"/>
      <c r="B2977" s="3"/>
      <c r="C2977" s="3"/>
      <c r="D2977" s="3"/>
      <c r="E2977" s="3"/>
      <c r="F2977" s="3"/>
      <c r="G2977" s="3"/>
      <c r="H2977" s="3"/>
      <c r="I2977" s="3"/>
      <c r="J2977" s="3"/>
      <c r="K2977" s="3"/>
      <c r="L2977" s="3"/>
      <c r="M2977" s="3"/>
      <c r="N2977" s="3"/>
      <c r="O2977" s="3"/>
      <c r="P2977" s="3"/>
      <c r="Q2977" s="3"/>
      <c r="R2977" s="3"/>
      <c r="S2977" s="120"/>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row>
    <row r="2978" spans="1:53" x14ac:dyDescent="0.3">
      <c r="A2978" s="3"/>
      <c r="B2978" s="3"/>
      <c r="C2978" s="3"/>
      <c r="D2978" s="3"/>
      <c r="E2978" s="3"/>
      <c r="F2978" s="3"/>
      <c r="G2978" s="3"/>
      <c r="H2978" s="3"/>
      <c r="I2978" s="3"/>
      <c r="J2978" s="3"/>
      <c r="K2978" s="3"/>
      <c r="L2978" s="3"/>
      <c r="M2978" s="3"/>
      <c r="N2978" s="3"/>
      <c r="O2978" s="3"/>
      <c r="P2978" s="3"/>
      <c r="Q2978" s="3"/>
      <c r="R2978" s="3"/>
      <c r="S2978" s="120"/>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row>
    <row r="2979" spans="1:53" x14ac:dyDescent="0.3">
      <c r="A2979" s="3"/>
      <c r="B2979" s="3"/>
      <c r="C2979" s="3"/>
      <c r="D2979" s="3"/>
      <c r="E2979" s="3"/>
      <c r="F2979" s="3"/>
      <c r="G2979" s="3"/>
      <c r="H2979" s="3"/>
      <c r="I2979" s="3"/>
      <c r="J2979" s="3"/>
      <c r="K2979" s="3"/>
      <c r="L2979" s="3"/>
      <c r="M2979" s="3"/>
      <c r="N2979" s="3"/>
      <c r="O2979" s="3"/>
      <c r="P2979" s="3"/>
      <c r="Q2979" s="3"/>
      <c r="R2979" s="3"/>
      <c r="S2979" s="120"/>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row>
    <row r="2980" spans="1:53" x14ac:dyDescent="0.3">
      <c r="A2980" s="3"/>
      <c r="B2980" s="3"/>
      <c r="C2980" s="3"/>
      <c r="D2980" s="3"/>
      <c r="E2980" s="3"/>
      <c r="F2980" s="3"/>
      <c r="G2980" s="3"/>
      <c r="H2980" s="3"/>
      <c r="I2980" s="3"/>
      <c r="J2980" s="3"/>
      <c r="K2980" s="3"/>
      <c r="L2980" s="3"/>
      <c r="M2980" s="3"/>
      <c r="N2980" s="3"/>
      <c r="O2980" s="3"/>
      <c r="P2980" s="3"/>
      <c r="Q2980" s="3"/>
      <c r="R2980" s="3"/>
      <c r="S2980" s="120"/>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row>
    <row r="2981" spans="1:53" x14ac:dyDescent="0.3">
      <c r="A2981" s="3"/>
      <c r="B2981" s="3"/>
      <c r="C2981" s="3"/>
      <c r="D2981" s="3"/>
      <c r="E2981" s="3"/>
      <c r="F2981" s="3"/>
      <c r="G2981" s="3"/>
      <c r="H2981" s="3"/>
      <c r="I2981" s="3"/>
      <c r="J2981" s="3"/>
      <c r="K2981" s="3"/>
      <c r="L2981" s="3"/>
      <c r="M2981" s="3"/>
      <c r="N2981" s="3"/>
      <c r="O2981" s="3"/>
      <c r="P2981" s="3"/>
      <c r="Q2981" s="3"/>
      <c r="R2981" s="3"/>
      <c r="S2981" s="120"/>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row>
    <row r="2982" spans="1:53" x14ac:dyDescent="0.3">
      <c r="A2982" s="3"/>
      <c r="B2982" s="3"/>
      <c r="C2982" s="3"/>
      <c r="D2982" s="3"/>
      <c r="E2982" s="3"/>
      <c r="F2982" s="3"/>
      <c r="G2982" s="3"/>
      <c r="H2982" s="3"/>
      <c r="I2982" s="3"/>
      <c r="J2982" s="3"/>
      <c r="K2982" s="3"/>
      <c r="L2982" s="3"/>
      <c r="M2982" s="3"/>
      <c r="N2982" s="3"/>
      <c r="O2982" s="3"/>
      <c r="P2982" s="3"/>
      <c r="Q2982" s="3"/>
      <c r="R2982" s="3"/>
      <c r="S2982" s="120"/>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row>
    <row r="2983" spans="1:53" x14ac:dyDescent="0.3">
      <c r="A2983" s="3"/>
      <c r="B2983" s="3"/>
      <c r="C2983" s="3"/>
      <c r="D2983" s="3"/>
      <c r="E2983" s="3"/>
      <c r="F2983" s="3"/>
      <c r="G2983" s="3"/>
      <c r="H2983" s="3"/>
      <c r="I2983" s="3"/>
      <c r="J2983" s="3"/>
      <c r="K2983" s="3"/>
      <c r="L2983" s="3"/>
      <c r="M2983" s="3"/>
      <c r="N2983" s="3"/>
      <c r="O2983" s="3"/>
      <c r="P2983" s="3"/>
      <c r="Q2983" s="3"/>
      <c r="R2983" s="3"/>
      <c r="S2983" s="120"/>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row>
    <row r="2984" spans="1:53" x14ac:dyDescent="0.3">
      <c r="A2984" s="3"/>
      <c r="B2984" s="3"/>
      <c r="C2984" s="3"/>
      <c r="D2984" s="3"/>
      <c r="E2984" s="3"/>
      <c r="F2984" s="3"/>
      <c r="G2984" s="3"/>
      <c r="H2984" s="3"/>
      <c r="I2984" s="3"/>
      <c r="J2984" s="3"/>
      <c r="K2984" s="3"/>
      <c r="L2984" s="3"/>
      <c r="M2984" s="3"/>
      <c r="N2984" s="3"/>
      <c r="O2984" s="3"/>
      <c r="P2984" s="3"/>
      <c r="Q2984" s="3"/>
      <c r="R2984" s="3"/>
      <c r="S2984" s="120"/>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row>
    <row r="2985" spans="1:53" x14ac:dyDescent="0.3">
      <c r="A2985" s="3"/>
      <c r="B2985" s="3"/>
      <c r="C2985" s="3"/>
      <c r="D2985" s="3"/>
      <c r="E2985" s="3"/>
      <c r="F2985" s="3"/>
      <c r="G2985" s="3"/>
      <c r="H2985" s="3"/>
      <c r="I2985" s="3"/>
      <c r="J2985" s="3"/>
      <c r="K2985" s="3"/>
      <c r="L2985" s="3"/>
      <c r="M2985" s="3"/>
      <c r="N2985" s="3"/>
      <c r="O2985" s="3"/>
      <c r="P2985" s="3"/>
      <c r="Q2985" s="3"/>
      <c r="R2985" s="3"/>
      <c r="S2985" s="120"/>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row>
    <row r="2986" spans="1:53" x14ac:dyDescent="0.3">
      <c r="A2986" s="3"/>
      <c r="B2986" s="3"/>
      <c r="C2986" s="3"/>
      <c r="D2986" s="3"/>
      <c r="E2986" s="3"/>
      <c r="F2986" s="3"/>
      <c r="G2986" s="3"/>
      <c r="H2986" s="3"/>
      <c r="I2986" s="3"/>
      <c r="J2986" s="3"/>
      <c r="K2986" s="3"/>
      <c r="L2986" s="3"/>
      <c r="M2986" s="3"/>
      <c r="N2986" s="3"/>
      <c r="O2986" s="3"/>
      <c r="P2986" s="3"/>
      <c r="Q2986" s="3"/>
      <c r="R2986" s="3"/>
      <c r="S2986" s="120"/>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row>
    <row r="2987" spans="1:53" x14ac:dyDescent="0.3">
      <c r="A2987" s="3"/>
      <c r="B2987" s="3"/>
      <c r="C2987" s="3"/>
      <c r="D2987" s="3"/>
      <c r="E2987" s="3"/>
      <c r="F2987" s="3"/>
      <c r="G2987" s="3"/>
      <c r="H2987" s="3"/>
      <c r="I2987" s="3"/>
      <c r="J2987" s="3"/>
      <c r="K2987" s="3"/>
      <c r="L2987" s="3"/>
      <c r="M2987" s="3"/>
      <c r="N2987" s="3"/>
      <c r="O2987" s="3"/>
      <c r="P2987" s="3"/>
      <c r="Q2987" s="3"/>
      <c r="R2987" s="3"/>
      <c r="S2987" s="120"/>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row>
    <row r="2988" spans="1:53" x14ac:dyDescent="0.3">
      <c r="A2988" s="3"/>
      <c r="B2988" s="3"/>
      <c r="C2988" s="3"/>
      <c r="D2988" s="3"/>
      <c r="E2988" s="3"/>
      <c r="F2988" s="3"/>
      <c r="G2988" s="3"/>
      <c r="H2988" s="3"/>
      <c r="I2988" s="3"/>
      <c r="J2988" s="3"/>
      <c r="K2988" s="3"/>
      <c r="L2988" s="3"/>
      <c r="M2988" s="3"/>
      <c r="N2988" s="3"/>
      <c r="O2988" s="3"/>
      <c r="P2988" s="3"/>
      <c r="Q2988" s="3"/>
      <c r="R2988" s="3"/>
      <c r="S2988" s="120"/>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row>
    <row r="2989" spans="1:53" x14ac:dyDescent="0.3">
      <c r="A2989" s="3"/>
      <c r="B2989" s="3"/>
      <c r="C2989" s="3"/>
      <c r="D2989" s="3"/>
      <c r="E2989" s="3"/>
      <c r="F2989" s="3"/>
      <c r="G2989" s="3"/>
      <c r="H2989" s="3"/>
      <c r="I2989" s="3"/>
      <c r="J2989" s="3"/>
      <c r="K2989" s="3"/>
      <c r="L2989" s="3"/>
      <c r="M2989" s="3"/>
      <c r="N2989" s="3"/>
      <c r="O2989" s="3"/>
      <c r="P2989" s="3"/>
      <c r="Q2989" s="3"/>
      <c r="R2989" s="3"/>
      <c r="S2989" s="120"/>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row>
    <row r="2990" spans="1:53" x14ac:dyDescent="0.3">
      <c r="A2990" s="3"/>
      <c r="B2990" s="3"/>
      <c r="C2990" s="3"/>
      <c r="D2990" s="3"/>
      <c r="E2990" s="3"/>
      <c r="F2990" s="3"/>
      <c r="G2990" s="3"/>
      <c r="H2990" s="3"/>
      <c r="I2990" s="3"/>
      <c r="J2990" s="3"/>
      <c r="K2990" s="3"/>
      <c r="L2990" s="3"/>
      <c r="M2990" s="3"/>
      <c r="N2990" s="3"/>
      <c r="O2990" s="3"/>
      <c r="P2990" s="3"/>
      <c r="Q2990" s="3"/>
      <c r="R2990" s="3"/>
      <c r="S2990" s="120"/>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row>
    <row r="2991" spans="1:53" x14ac:dyDescent="0.3">
      <c r="A2991" s="3"/>
      <c r="B2991" s="3"/>
      <c r="C2991" s="3"/>
      <c r="D2991" s="3"/>
      <c r="E2991" s="3"/>
      <c r="F2991" s="3"/>
      <c r="G2991" s="3"/>
      <c r="H2991" s="3"/>
      <c r="I2991" s="3"/>
      <c r="J2991" s="3"/>
      <c r="K2991" s="3"/>
      <c r="L2991" s="3"/>
      <c r="M2991" s="3"/>
      <c r="N2991" s="3"/>
      <c r="O2991" s="3"/>
      <c r="P2991" s="3"/>
      <c r="Q2991" s="3"/>
      <c r="R2991" s="3"/>
      <c r="S2991" s="120"/>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row>
    <row r="2992" spans="1:53" x14ac:dyDescent="0.3">
      <c r="A2992" s="3"/>
      <c r="B2992" s="3"/>
      <c r="C2992" s="3"/>
      <c r="D2992" s="3"/>
      <c r="E2992" s="3"/>
      <c r="F2992" s="3"/>
      <c r="G2992" s="3"/>
      <c r="H2992" s="3"/>
      <c r="I2992" s="3"/>
      <c r="J2992" s="3"/>
      <c r="K2992" s="3"/>
      <c r="L2992" s="3"/>
      <c r="M2992" s="3"/>
      <c r="N2992" s="3"/>
      <c r="O2992" s="3"/>
      <c r="P2992" s="3"/>
      <c r="Q2992" s="3"/>
      <c r="R2992" s="3"/>
      <c r="S2992" s="120"/>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row>
    <row r="2993" spans="1:53" x14ac:dyDescent="0.3">
      <c r="A2993" s="3"/>
      <c r="B2993" s="3"/>
      <c r="C2993" s="3"/>
      <c r="D2993" s="3"/>
      <c r="E2993" s="3"/>
      <c r="F2993" s="3"/>
      <c r="G2993" s="3"/>
      <c r="H2993" s="3"/>
      <c r="I2993" s="3"/>
      <c r="J2993" s="3"/>
      <c r="K2993" s="3"/>
      <c r="L2993" s="3"/>
      <c r="M2993" s="3"/>
      <c r="N2993" s="3"/>
      <c r="O2993" s="3"/>
      <c r="P2993" s="3"/>
      <c r="Q2993" s="3"/>
      <c r="R2993" s="3"/>
      <c r="S2993" s="120"/>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row>
    <row r="2994" spans="1:53" x14ac:dyDescent="0.3">
      <c r="A2994" s="3"/>
      <c r="B2994" s="3"/>
      <c r="C2994" s="3"/>
      <c r="D2994" s="3"/>
      <c r="E2994" s="3"/>
      <c r="F2994" s="3"/>
      <c r="G2994" s="3"/>
      <c r="H2994" s="3"/>
      <c r="I2994" s="3"/>
      <c r="J2994" s="3"/>
      <c r="K2994" s="3"/>
      <c r="L2994" s="3"/>
      <c r="M2994" s="3"/>
      <c r="N2994" s="3"/>
      <c r="O2994" s="3"/>
      <c r="P2994" s="3"/>
      <c r="Q2994" s="3"/>
      <c r="R2994" s="3"/>
      <c r="S2994" s="120"/>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row>
    <row r="2995" spans="1:53" x14ac:dyDescent="0.3">
      <c r="A2995" s="3"/>
      <c r="B2995" s="3"/>
      <c r="C2995" s="3"/>
      <c r="D2995" s="3"/>
      <c r="E2995" s="3"/>
      <c r="F2995" s="3"/>
      <c r="G2995" s="3"/>
      <c r="H2995" s="3"/>
      <c r="I2995" s="3"/>
      <c r="J2995" s="3"/>
      <c r="K2995" s="3"/>
      <c r="L2995" s="3"/>
      <c r="M2995" s="3"/>
      <c r="N2995" s="3"/>
      <c r="O2995" s="3"/>
      <c r="P2995" s="3"/>
      <c r="Q2995" s="3"/>
      <c r="R2995" s="3"/>
      <c r="S2995" s="120"/>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row>
    <row r="2996" spans="1:53" x14ac:dyDescent="0.3">
      <c r="A2996" s="3"/>
      <c r="B2996" s="3"/>
      <c r="C2996" s="3"/>
      <c r="D2996" s="3"/>
      <c r="E2996" s="3"/>
      <c r="F2996" s="3"/>
      <c r="G2996" s="3"/>
      <c r="H2996" s="3"/>
      <c r="I2996" s="3"/>
      <c r="J2996" s="3"/>
      <c r="K2996" s="3"/>
      <c r="L2996" s="3"/>
      <c r="M2996" s="3"/>
      <c r="N2996" s="3"/>
      <c r="O2996" s="3"/>
      <c r="P2996" s="3"/>
      <c r="Q2996" s="3"/>
      <c r="R2996" s="3"/>
      <c r="S2996" s="120"/>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row>
    <row r="2997" spans="1:53" x14ac:dyDescent="0.3">
      <c r="A2997" s="3"/>
      <c r="B2997" s="3"/>
      <c r="C2997" s="3"/>
      <c r="D2997" s="3"/>
      <c r="E2997" s="3"/>
      <c r="F2997" s="3"/>
      <c r="G2997" s="3"/>
      <c r="H2997" s="3"/>
      <c r="I2997" s="3"/>
      <c r="J2997" s="3"/>
      <c r="K2997" s="3"/>
      <c r="L2997" s="3"/>
      <c r="M2997" s="3"/>
      <c r="N2997" s="3"/>
      <c r="O2997" s="3"/>
      <c r="P2997" s="3"/>
      <c r="Q2997" s="3"/>
      <c r="R2997" s="3"/>
      <c r="S2997" s="120"/>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row>
    <row r="2998" spans="1:53" x14ac:dyDescent="0.3">
      <c r="A2998" s="3"/>
      <c r="B2998" s="3"/>
      <c r="C2998" s="3"/>
      <c r="D2998" s="3"/>
      <c r="E2998" s="3"/>
      <c r="F2998" s="3"/>
      <c r="G2998" s="3"/>
      <c r="H2998" s="3"/>
      <c r="I2998" s="3"/>
      <c r="J2998" s="3"/>
      <c r="K2998" s="3"/>
      <c r="L2998" s="3"/>
      <c r="M2998" s="3"/>
      <c r="N2998" s="3"/>
      <c r="O2998" s="3"/>
      <c r="P2998" s="3"/>
      <c r="Q2998" s="3"/>
      <c r="R2998" s="3"/>
      <c r="S2998" s="120"/>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row>
    <row r="2999" spans="1:53" x14ac:dyDescent="0.3">
      <c r="A2999" s="3"/>
      <c r="B2999" s="3"/>
      <c r="C2999" s="3"/>
      <c r="D2999" s="3"/>
      <c r="E2999" s="3"/>
      <c r="F2999" s="3"/>
      <c r="G2999" s="3"/>
      <c r="H2999" s="3"/>
      <c r="I2999" s="3"/>
      <c r="J2999" s="3"/>
      <c r="K2999" s="3"/>
      <c r="L2999" s="3"/>
      <c r="M2999" s="3"/>
      <c r="N2999" s="3"/>
      <c r="O2999" s="3"/>
      <c r="P2999" s="3"/>
      <c r="Q2999" s="3"/>
      <c r="R2999" s="3"/>
      <c r="S2999" s="120"/>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row>
    <row r="3000" spans="1:53" x14ac:dyDescent="0.3">
      <c r="A3000" s="3"/>
      <c r="B3000" s="3"/>
      <c r="C3000" s="3"/>
      <c r="D3000" s="3"/>
      <c r="E3000" s="3"/>
      <c r="F3000" s="3"/>
      <c r="G3000" s="3"/>
      <c r="H3000" s="3"/>
      <c r="I3000" s="3"/>
      <c r="J3000" s="3"/>
      <c r="K3000" s="3"/>
      <c r="L3000" s="3"/>
      <c r="M3000" s="3"/>
      <c r="N3000" s="3"/>
      <c r="O3000" s="3"/>
      <c r="P3000" s="3"/>
      <c r="Q3000" s="3"/>
      <c r="R3000" s="3"/>
      <c r="S3000" s="120"/>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row>
    <row r="3001" spans="1:53" x14ac:dyDescent="0.3">
      <c r="A3001" s="3"/>
      <c r="B3001" s="3"/>
      <c r="C3001" s="3"/>
      <c r="D3001" s="3"/>
      <c r="E3001" s="3"/>
      <c r="F3001" s="3"/>
      <c r="G3001" s="3"/>
      <c r="H3001" s="3"/>
      <c r="I3001" s="3"/>
      <c r="J3001" s="3"/>
      <c r="K3001" s="3"/>
      <c r="L3001" s="3"/>
      <c r="M3001" s="3"/>
      <c r="N3001" s="3"/>
      <c r="O3001" s="3"/>
      <c r="P3001" s="3"/>
      <c r="Q3001" s="3"/>
      <c r="R3001" s="3"/>
      <c r="S3001" s="120"/>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row>
    <row r="3002" spans="1:53" x14ac:dyDescent="0.3">
      <c r="A3002" s="3"/>
      <c r="B3002" s="3"/>
      <c r="C3002" s="3"/>
      <c r="D3002" s="3"/>
      <c r="E3002" s="3"/>
      <c r="F3002" s="3"/>
      <c r="G3002" s="3"/>
      <c r="H3002" s="3"/>
      <c r="I3002" s="3"/>
      <c r="J3002" s="3"/>
      <c r="K3002" s="3"/>
      <c r="L3002" s="3"/>
      <c r="M3002" s="3"/>
      <c r="N3002" s="3"/>
      <c r="O3002" s="3"/>
      <c r="P3002" s="3"/>
      <c r="Q3002" s="3"/>
      <c r="R3002" s="3"/>
      <c r="S3002" s="120"/>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row>
    <row r="3003" spans="1:53" x14ac:dyDescent="0.3">
      <c r="A3003" s="3"/>
      <c r="B3003" s="3"/>
      <c r="C3003" s="3"/>
      <c r="D3003" s="3"/>
      <c r="E3003" s="3"/>
      <c r="F3003" s="3"/>
      <c r="G3003" s="3"/>
      <c r="H3003" s="3"/>
      <c r="I3003" s="3"/>
      <c r="J3003" s="3"/>
      <c r="K3003" s="3"/>
      <c r="L3003" s="3"/>
      <c r="M3003" s="3"/>
      <c r="N3003" s="3"/>
      <c r="O3003" s="3"/>
      <c r="P3003" s="3"/>
      <c r="Q3003" s="3"/>
      <c r="R3003" s="3"/>
      <c r="S3003" s="120"/>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row>
    <row r="3004" spans="1:53" x14ac:dyDescent="0.3">
      <c r="A3004" s="3"/>
      <c r="B3004" s="3"/>
      <c r="C3004" s="3"/>
      <c r="D3004" s="3"/>
      <c r="E3004" s="3"/>
      <c r="F3004" s="3"/>
      <c r="G3004" s="3"/>
      <c r="H3004" s="3"/>
      <c r="I3004" s="3"/>
      <c r="J3004" s="3"/>
      <c r="K3004" s="3"/>
      <c r="L3004" s="3"/>
      <c r="M3004" s="3"/>
      <c r="N3004" s="3"/>
      <c r="O3004" s="3"/>
      <c r="P3004" s="3"/>
      <c r="Q3004" s="3"/>
      <c r="R3004" s="3"/>
      <c r="S3004" s="120"/>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row>
    <row r="3005" spans="1:53" x14ac:dyDescent="0.3">
      <c r="A3005" s="3"/>
      <c r="B3005" s="3"/>
      <c r="C3005" s="3"/>
      <c r="D3005" s="3"/>
      <c r="E3005" s="3"/>
      <c r="F3005" s="3"/>
      <c r="G3005" s="3"/>
      <c r="H3005" s="3"/>
      <c r="I3005" s="3"/>
      <c r="J3005" s="3"/>
      <c r="K3005" s="3"/>
      <c r="L3005" s="3"/>
      <c r="M3005" s="3"/>
      <c r="N3005" s="3"/>
      <c r="O3005" s="3"/>
      <c r="P3005" s="3"/>
      <c r="Q3005" s="3"/>
      <c r="R3005" s="3"/>
      <c r="S3005" s="120"/>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row>
    <row r="3006" spans="1:53" x14ac:dyDescent="0.3">
      <c r="A3006" s="3"/>
      <c r="B3006" s="3"/>
      <c r="C3006" s="3"/>
      <c r="D3006" s="3"/>
      <c r="E3006" s="3"/>
      <c r="F3006" s="3"/>
      <c r="G3006" s="3"/>
      <c r="H3006" s="3"/>
      <c r="I3006" s="3"/>
      <c r="J3006" s="3"/>
      <c r="K3006" s="3"/>
      <c r="L3006" s="3"/>
      <c r="M3006" s="3"/>
      <c r="N3006" s="3"/>
      <c r="O3006" s="3"/>
      <c r="P3006" s="3"/>
      <c r="Q3006" s="3"/>
      <c r="R3006" s="3"/>
      <c r="S3006" s="120"/>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row>
    <row r="3007" spans="1:53" x14ac:dyDescent="0.3">
      <c r="A3007" s="3"/>
      <c r="B3007" s="3"/>
      <c r="C3007" s="3"/>
      <c r="D3007" s="3"/>
      <c r="E3007" s="3"/>
      <c r="F3007" s="3"/>
      <c r="G3007" s="3"/>
      <c r="H3007" s="3"/>
      <c r="I3007" s="3"/>
      <c r="J3007" s="3"/>
      <c r="K3007" s="3"/>
      <c r="L3007" s="3"/>
      <c r="M3007" s="3"/>
      <c r="N3007" s="3"/>
      <c r="O3007" s="3"/>
      <c r="P3007" s="3"/>
      <c r="Q3007" s="3"/>
      <c r="R3007" s="3"/>
      <c r="S3007" s="120"/>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row>
    <row r="3008" spans="1:53" x14ac:dyDescent="0.3">
      <c r="A3008" s="3"/>
      <c r="B3008" s="3"/>
      <c r="C3008" s="3"/>
      <c r="D3008" s="3"/>
      <c r="E3008" s="3"/>
      <c r="F3008" s="3"/>
      <c r="G3008" s="3"/>
      <c r="H3008" s="3"/>
      <c r="I3008" s="3"/>
      <c r="J3008" s="3"/>
      <c r="K3008" s="3"/>
      <c r="L3008" s="3"/>
      <c r="M3008" s="3"/>
      <c r="N3008" s="3"/>
      <c r="O3008" s="3"/>
      <c r="P3008" s="3"/>
      <c r="Q3008" s="3"/>
      <c r="R3008" s="3"/>
      <c r="S3008" s="120"/>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row>
    <row r="3009" spans="1:53" x14ac:dyDescent="0.3">
      <c r="A3009" s="3"/>
      <c r="B3009" s="3"/>
      <c r="C3009" s="3"/>
      <c r="D3009" s="3"/>
      <c r="E3009" s="3"/>
      <c r="F3009" s="3"/>
      <c r="G3009" s="3"/>
      <c r="H3009" s="3"/>
      <c r="I3009" s="3"/>
      <c r="J3009" s="3"/>
      <c r="K3009" s="3"/>
      <c r="L3009" s="3"/>
      <c r="M3009" s="3"/>
      <c r="N3009" s="3"/>
      <c r="O3009" s="3"/>
      <c r="P3009" s="3"/>
      <c r="Q3009" s="3"/>
      <c r="R3009" s="3"/>
      <c r="S3009" s="120"/>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row>
    <row r="3010" spans="1:53" x14ac:dyDescent="0.3">
      <c r="A3010" s="3"/>
      <c r="B3010" s="3"/>
      <c r="C3010" s="3"/>
      <c r="D3010" s="3"/>
      <c r="E3010" s="3"/>
      <c r="F3010" s="3"/>
      <c r="G3010" s="3"/>
      <c r="H3010" s="3"/>
      <c r="I3010" s="3"/>
      <c r="J3010" s="3"/>
      <c r="K3010" s="3"/>
      <c r="L3010" s="3"/>
      <c r="M3010" s="3"/>
      <c r="N3010" s="3"/>
      <c r="O3010" s="3"/>
      <c r="P3010" s="3"/>
      <c r="Q3010" s="3"/>
      <c r="R3010" s="3"/>
      <c r="S3010" s="120"/>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row>
    <row r="3011" spans="1:53" x14ac:dyDescent="0.3">
      <c r="A3011" s="3"/>
      <c r="B3011" s="3"/>
      <c r="C3011" s="3"/>
      <c r="D3011" s="3"/>
      <c r="E3011" s="3"/>
      <c r="F3011" s="3"/>
      <c r="G3011" s="3"/>
      <c r="H3011" s="3"/>
      <c r="I3011" s="3"/>
      <c r="J3011" s="3"/>
      <c r="K3011" s="3"/>
      <c r="L3011" s="3"/>
      <c r="M3011" s="3"/>
      <c r="N3011" s="3"/>
      <c r="O3011" s="3"/>
      <c r="P3011" s="3"/>
      <c r="Q3011" s="3"/>
      <c r="R3011" s="3"/>
      <c r="S3011" s="120"/>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row>
    <row r="3012" spans="1:53" x14ac:dyDescent="0.3">
      <c r="A3012" s="3"/>
      <c r="B3012" s="3"/>
      <c r="C3012" s="3"/>
      <c r="D3012" s="3"/>
      <c r="E3012" s="3"/>
      <c r="F3012" s="3"/>
      <c r="G3012" s="3"/>
      <c r="H3012" s="3"/>
      <c r="I3012" s="3"/>
      <c r="J3012" s="3"/>
      <c r="K3012" s="3"/>
      <c r="L3012" s="3"/>
      <c r="M3012" s="3"/>
      <c r="N3012" s="3"/>
      <c r="O3012" s="3"/>
      <c r="P3012" s="3"/>
      <c r="Q3012" s="3"/>
      <c r="R3012" s="3"/>
      <c r="S3012" s="120"/>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row>
    <row r="3013" spans="1:53" x14ac:dyDescent="0.3">
      <c r="A3013" s="3"/>
      <c r="B3013" s="3"/>
      <c r="C3013" s="3"/>
      <c r="D3013" s="3"/>
      <c r="E3013" s="3"/>
      <c r="F3013" s="3"/>
      <c r="G3013" s="3"/>
      <c r="H3013" s="3"/>
      <c r="I3013" s="3"/>
      <c r="J3013" s="3"/>
      <c r="K3013" s="3"/>
      <c r="L3013" s="3"/>
      <c r="M3013" s="3"/>
      <c r="N3013" s="3"/>
      <c r="O3013" s="3"/>
      <c r="P3013" s="3"/>
      <c r="Q3013" s="3"/>
      <c r="R3013" s="3"/>
      <c r="S3013" s="120"/>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row>
    <row r="3014" spans="1:53" x14ac:dyDescent="0.3">
      <c r="A3014" s="3"/>
      <c r="B3014" s="3"/>
      <c r="C3014" s="3"/>
      <c r="D3014" s="3"/>
      <c r="E3014" s="3"/>
      <c r="F3014" s="3"/>
      <c r="G3014" s="3"/>
      <c r="H3014" s="3"/>
      <c r="I3014" s="3"/>
      <c r="J3014" s="3"/>
      <c r="K3014" s="3"/>
      <c r="L3014" s="3"/>
      <c r="M3014" s="3"/>
      <c r="N3014" s="3"/>
      <c r="O3014" s="3"/>
      <c r="P3014" s="3"/>
      <c r="Q3014" s="3"/>
      <c r="R3014" s="3"/>
      <c r="S3014" s="120"/>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row>
    <row r="3015" spans="1:53" x14ac:dyDescent="0.3">
      <c r="A3015" s="3"/>
      <c r="B3015" s="3"/>
      <c r="C3015" s="3"/>
      <c r="D3015" s="3"/>
      <c r="E3015" s="3"/>
      <c r="F3015" s="3"/>
      <c r="G3015" s="3"/>
      <c r="H3015" s="3"/>
      <c r="I3015" s="3"/>
      <c r="J3015" s="3"/>
      <c r="K3015" s="3"/>
      <c r="L3015" s="3"/>
      <c r="M3015" s="3"/>
      <c r="N3015" s="3"/>
      <c r="O3015" s="3"/>
      <c r="P3015" s="3"/>
      <c r="Q3015" s="3"/>
      <c r="R3015" s="3"/>
      <c r="S3015" s="120"/>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row>
    <row r="3016" spans="1:53" x14ac:dyDescent="0.3">
      <c r="A3016" s="3"/>
      <c r="B3016" s="3"/>
      <c r="C3016" s="3"/>
      <c r="D3016" s="3"/>
      <c r="E3016" s="3"/>
      <c r="F3016" s="3"/>
      <c r="G3016" s="3"/>
      <c r="H3016" s="3"/>
      <c r="I3016" s="3"/>
      <c r="J3016" s="3"/>
      <c r="K3016" s="3"/>
      <c r="L3016" s="3"/>
      <c r="M3016" s="3"/>
      <c r="N3016" s="3"/>
      <c r="O3016" s="3"/>
      <c r="P3016" s="3"/>
      <c r="Q3016" s="3"/>
      <c r="R3016" s="3"/>
      <c r="S3016" s="120"/>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row>
    <row r="3017" spans="1:53" x14ac:dyDescent="0.3">
      <c r="A3017" s="3"/>
      <c r="B3017" s="3"/>
      <c r="C3017" s="3"/>
      <c r="D3017" s="3"/>
      <c r="E3017" s="3"/>
      <c r="F3017" s="3"/>
      <c r="G3017" s="3"/>
      <c r="H3017" s="3"/>
      <c r="I3017" s="3"/>
      <c r="J3017" s="3"/>
      <c r="K3017" s="3"/>
      <c r="L3017" s="3"/>
      <c r="M3017" s="3"/>
      <c r="N3017" s="3"/>
      <c r="O3017" s="3"/>
      <c r="P3017" s="3"/>
      <c r="Q3017" s="3"/>
      <c r="R3017" s="3"/>
      <c r="S3017" s="120"/>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row>
    <row r="3018" spans="1:53" x14ac:dyDescent="0.3">
      <c r="A3018" s="3"/>
      <c r="B3018" s="3"/>
      <c r="C3018" s="3"/>
      <c r="D3018" s="3"/>
      <c r="E3018" s="3"/>
      <c r="F3018" s="3"/>
      <c r="G3018" s="3"/>
      <c r="H3018" s="3"/>
      <c r="I3018" s="3"/>
      <c r="J3018" s="3"/>
      <c r="K3018" s="3"/>
      <c r="L3018" s="3"/>
      <c r="M3018" s="3"/>
      <c r="N3018" s="3"/>
      <c r="O3018" s="3"/>
      <c r="P3018" s="3"/>
      <c r="Q3018" s="3"/>
      <c r="R3018" s="3"/>
      <c r="S3018" s="120"/>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row>
    <row r="3019" spans="1:53" x14ac:dyDescent="0.3">
      <c r="A3019" s="3"/>
      <c r="B3019" s="3"/>
      <c r="C3019" s="3"/>
      <c r="D3019" s="3"/>
      <c r="E3019" s="3"/>
      <c r="F3019" s="3"/>
      <c r="G3019" s="3"/>
      <c r="H3019" s="3"/>
      <c r="I3019" s="3"/>
      <c r="J3019" s="3"/>
      <c r="K3019" s="3"/>
      <c r="L3019" s="3"/>
      <c r="M3019" s="3"/>
      <c r="N3019" s="3"/>
      <c r="O3019" s="3"/>
      <c r="P3019" s="3"/>
      <c r="Q3019" s="3"/>
      <c r="R3019" s="3"/>
      <c r="S3019" s="120"/>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row>
    <row r="3020" spans="1:53" x14ac:dyDescent="0.3">
      <c r="A3020" s="3"/>
      <c r="B3020" s="3"/>
      <c r="C3020" s="3"/>
      <c r="D3020" s="3"/>
      <c r="E3020" s="3"/>
      <c r="F3020" s="3"/>
      <c r="G3020" s="3"/>
      <c r="H3020" s="3"/>
      <c r="I3020" s="3"/>
      <c r="J3020" s="3"/>
      <c r="K3020" s="3"/>
      <c r="L3020" s="3"/>
      <c r="M3020" s="3"/>
      <c r="N3020" s="3"/>
      <c r="O3020" s="3"/>
      <c r="P3020" s="3"/>
      <c r="Q3020" s="3"/>
      <c r="R3020" s="3"/>
      <c r="S3020" s="120"/>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row>
    <row r="3021" spans="1:53" x14ac:dyDescent="0.3">
      <c r="A3021" s="3"/>
      <c r="B3021" s="3"/>
      <c r="C3021" s="3"/>
      <c r="D3021" s="3"/>
      <c r="E3021" s="3"/>
      <c r="F3021" s="3"/>
      <c r="G3021" s="3"/>
      <c r="H3021" s="3"/>
      <c r="I3021" s="3"/>
      <c r="J3021" s="3"/>
      <c r="K3021" s="3"/>
      <c r="L3021" s="3"/>
      <c r="M3021" s="3"/>
      <c r="N3021" s="3"/>
      <c r="O3021" s="3"/>
      <c r="P3021" s="3"/>
      <c r="Q3021" s="3"/>
      <c r="R3021" s="3"/>
      <c r="S3021" s="120"/>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row>
    <row r="3022" spans="1:53" x14ac:dyDescent="0.3">
      <c r="A3022" s="3"/>
      <c r="B3022" s="3"/>
      <c r="C3022" s="3"/>
      <c r="D3022" s="3"/>
      <c r="E3022" s="3"/>
      <c r="F3022" s="3"/>
      <c r="G3022" s="3"/>
      <c r="H3022" s="3"/>
      <c r="I3022" s="3"/>
      <c r="J3022" s="3"/>
      <c r="K3022" s="3"/>
      <c r="L3022" s="3"/>
      <c r="M3022" s="3"/>
      <c r="N3022" s="3"/>
      <c r="O3022" s="3"/>
      <c r="P3022" s="3"/>
      <c r="Q3022" s="3"/>
      <c r="R3022" s="3"/>
      <c r="S3022" s="120"/>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row>
    <row r="3023" spans="1:53" x14ac:dyDescent="0.3">
      <c r="A3023" s="3"/>
      <c r="B3023" s="3"/>
      <c r="C3023" s="3"/>
      <c r="D3023" s="3"/>
      <c r="E3023" s="3"/>
      <c r="F3023" s="3"/>
      <c r="G3023" s="3"/>
      <c r="H3023" s="3"/>
      <c r="I3023" s="3"/>
      <c r="J3023" s="3"/>
      <c r="K3023" s="3"/>
      <c r="L3023" s="3"/>
      <c r="M3023" s="3"/>
      <c r="N3023" s="3"/>
      <c r="O3023" s="3"/>
      <c r="P3023" s="3"/>
      <c r="Q3023" s="3"/>
      <c r="R3023" s="3"/>
      <c r="S3023" s="120"/>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row>
    <row r="3024" spans="1:53" x14ac:dyDescent="0.3">
      <c r="A3024" s="3"/>
      <c r="B3024" s="3"/>
      <c r="C3024" s="3"/>
      <c r="D3024" s="3"/>
      <c r="E3024" s="3"/>
      <c r="F3024" s="3"/>
      <c r="G3024" s="3"/>
      <c r="H3024" s="3"/>
      <c r="I3024" s="3"/>
      <c r="J3024" s="3"/>
      <c r="K3024" s="3"/>
      <c r="L3024" s="3"/>
      <c r="M3024" s="3"/>
      <c r="N3024" s="3"/>
      <c r="O3024" s="3"/>
      <c r="P3024" s="3"/>
      <c r="Q3024" s="3"/>
      <c r="R3024" s="3"/>
      <c r="S3024" s="120"/>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row>
    <row r="3025" spans="1:53" x14ac:dyDescent="0.3">
      <c r="A3025" s="3"/>
      <c r="B3025" s="3"/>
      <c r="C3025" s="3"/>
      <c r="D3025" s="3"/>
      <c r="E3025" s="3"/>
      <c r="F3025" s="3"/>
      <c r="G3025" s="3"/>
      <c r="H3025" s="3"/>
      <c r="I3025" s="3"/>
      <c r="J3025" s="3"/>
      <c r="K3025" s="3"/>
      <c r="L3025" s="3"/>
      <c r="M3025" s="3"/>
      <c r="N3025" s="3"/>
      <c r="O3025" s="3"/>
      <c r="P3025" s="3"/>
      <c r="Q3025" s="3"/>
      <c r="R3025" s="3"/>
      <c r="S3025" s="120"/>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row>
    <row r="3026" spans="1:53" x14ac:dyDescent="0.3">
      <c r="A3026" s="3"/>
      <c r="B3026" s="3"/>
      <c r="C3026" s="3"/>
      <c r="D3026" s="3"/>
      <c r="E3026" s="3"/>
      <c r="F3026" s="3"/>
      <c r="G3026" s="3"/>
      <c r="H3026" s="3"/>
      <c r="I3026" s="3"/>
      <c r="J3026" s="3"/>
      <c r="K3026" s="3"/>
      <c r="L3026" s="3"/>
      <c r="M3026" s="3"/>
      <c r="N3026" s="3"/>
      <c r="O3026" s="3"/>
      <c r="P3026" s="3"/>
      <c r="Q3026" s="3"/>
      <c r="R3026" s="3"/>
      <c r="S3026" s="120"/>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row>
    <row r="3027" spans="1:53" x14ac:dyDescent="0.3">
      <c r="A3027" s="3"/>
      <c r="B3027" s="3"/>
      <c r="C3027" s="3"/>
      <c r="D3027" s="3"/>
      <c r="E3027" s="3"/>
      <c r="F3027" s="3"/>
      <c r="G3027" s="3"/>
      <c r="H3027" s="3"/>
      <c r="I3027" s="3"/>
      <c r="J3027" s="3"/>
      <c r="K3027" s="3"/>
      <c r="L3027" s="3"/>
      <c r="M3027" s="3"/>
      <c r="N3027" s="3"/>
      <c r="O3027" s="3"/>
      <c r="P3027" s="3"/>
      <c r="Q3027" s="3"/>
      <c r="R3027" s="3"/>
      <c r="S3027" s="120"/>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row>
    <row r="3028" spans="1:53" x14ac:dyDescent="0.3">
      <c r="A3028" s="3"/>
      <c r="B3028" s="3"/>
      <c r="C3028" s="3"/>
      <c r="D3028" s="3"/>
      <c r="E3028" s="3"/>
      <c r="F3028" s="3"/>
      <c r="G3028" s="3"/>
      <c r="H3028" s="3"/>
      <c r="I3028" s="3"/>
      <c r="J3028" s="3"/>
      <c r="K3028" s="3"/>
      <c r="L3028" s="3"/>
      <c r="M3028" s="3"/>
      <c r="N3028" s="3"/>
      <c r="O3028" s="3"/>
      <c r="P3028" s="3"/>
      <c r="Q3028" s="3"/>
      <c r="R3028" s="3"/>
      <c r="S3028" s="120"/>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row>
    <row r="3029" spans="1:53" x14ac:dyDescent="0.3">
      <c r="A3029" s="3"/>
      <c r="B3029" s="3"/>
      <c r="C3029" s="3"/>
      <c r="D3029" s="3"/>
      <c r="E3029" s="3"/>
      <c r="F3029" s="3"/>
      <c r="G3029" s="3"/>
      <c r="H3029" s="3"/>
      <c r="I3029" s="3"/>
      <c r="J3029" s="3"/>
      <c r="K3029" s="3"/>
      <c r="L3029" s="3"/>
      <c r="M3029" s="3"/>
      <c r="N3029" s="3"/>
      <c r="O3029" s="3"/>
      <c r="P3029" s="3"/>
      <c r="Q3029" s="3"/>
      <c r="R3029" s="3"/>
      <c r="S3029" s="120"/>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row>
    <row r="3030" spans="1:53" x14ac:dyDescent="0.3">
      <c r="A3030" s="3"/>
      <c r="B3030" s="3"/>
      <c r="C3030" s="3"/>
      <c r="D3030" s="3"/>
      <c r="E3030" s="3"/>
      <c r="F3030" s="3"/>
      <c r="G3030" s="3"/>
      <c r="H3030" s="3"/>
      <c r="I3030" s="3"/>
      <c r="J3030" s="3"/>
      <c r="K3030" s="3"/>
      <c r="L3030" s="3"/>
      <c r="M3030" s="3"/>
      <c r="N3030" s="3"/>
      <c r="O3030" s="3"/>
      <c r="P3030" s="3"/>
      <c r="Q3030" s="3"/>
      <c r="R3030" s="3"/>
      <c r="S3030" s="120"/>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row>
    <row r="3031" spans="1:53" x14ac:dyDescent="0.3">
      <c r="A3031" s="3"/>
      <c r="B3031" s="3"/>
      <c r="C3031" s="3"/>
      <c r="D3031" s="3"/>
      <c r="E3031" s="3"/>
      <c r="F3031" s="3"/>
      <c r="G3031" s="3"/>
      <c r="H3031" s="3"/>
      <c r="I3031" s="3"/>
      <c r="J3031" s="3"/>
      <c r="K3031" s="3"/>
      <c r="L3031" s="3"/>
      <c r="M3031" s="3"/>
      <c r="N3031" s="3"/>
      <c r="O3031" s="3"/>
      <c r="P3031" s="3"/>
      <c r="Q3031" s="3"/>
      <c r="R3031" s="3"/>
      <c r="S3031" s="120"/>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row>
    <row r="3032" spans="1:53" x14ac:dyDescent="0.3">
      <c r="A3032" s="3"/>
      <c r="B3032" s="3"/>
      <c r="C3032" s="3"/>
      <c r="D3032" s="3"/>
      <c r="E3032" s="3"/>
      <c r="F3032" s="3"/>
      <c r="G3032" s="3"/>
      <c r="H3032" s="3"/>
      <c r="I3032" s="3"/>
      <c r="J3032" s="3"/>
      <c r="K3032" s="3"/>
      <c r="L3032" s="3"/>
      <c r="M3032" s="3"/>
      <c r="N3032" s="3"/>
      <c r="O3032" s="3"/>
      <c r="P3032" s="3"/>
      <c r="Q3032" s="3"/>
      <c r="R3032" s="3"/>
      <c r="S3032" s="120"/>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row>
    <row r="3033" spans="1:53" x14ac:dyDescent="0.3">
      <c r="A3033" s="3"/>
      <c r="B3033" s="3"/>
      <c r="C3033" s="3"/>
      <c r="D3033" s="3"/>
      <c r="E3033" s="3"/>
      <c r="F3033" s="3"/>
      <c r="G3033" s="3"/>
      <c r="H3033" s="3"/>
      <c r="I3033" s="3"/>
      <c r="J3033" s="3"/>
      <c r="K3033" s="3"/>
      <c r="L3033" s="3"/>
      <c r="M3033" s="3"/>
      <c r="N3033" s="3"/>
      <c r="O3033" s="3"/>
      <c r="P3033" s="3"/>
      <c r="Q3033" s="3"/>
      <c r="R3033" s="3"/>
      <c r="S3033" s="120"/>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row>
    <row r="3034" spans="1:53" x14ac:dyDescent="0.3">
      <c r="A3034" s="3"/>
      <c r="B3034" s="3"/>
      <c r="C3034" s="3"/>
      <c r="D3034" s="3"/>
      <c r="E3034" s="3"/>
      <c r="F3034" s="3"/>
      <c r="G3034" s="3"/>
      <c r="H3034" s="3"/>
      <c r="I3034" s="3"/>
      <c r="J3034" s="3"/>
      <c r="K3034" s="3"/>
      <c r="L3034" s="3"/>
      <c r="M3034" s="3"/>
      <c r="N3034" s="3"/>
      <c r="O3034" s="3"/>
      <c r="P3034" s="3"/>
      <c r="Q3034" s="3"/>
      <c r="R3034" s="3"/>
      <c r="S3034" s="120"/>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row>
    <row r="3035" spans="1:53" x14ac:dyDescent="0.3">
      <c r="A3035" s="3"/>
      <c r="B3035" s="3"/>
      <c r="C3035" s="3"/>
      <c r="D3035" s="3"/>
      <c r="E3035" s="3"/>
      <c r="F3035" s="3"/>
      <c r="G3035" s="3"/>
      <c r="H3035" s="3"/>
      <c r="I3035" s="3"/>
      <c r="J3035" s="3"/>
      <c r="K3035" s="3"/>
      <c r="L3035" s="3"/>
      <c r="M3035" s="3"/>
      <c r="N3035" s="3"/>
      <c r="O3035" s="3"/>
      <c r="P3035" s="3"/>
      <c r="Q3035" s="3"/>
      <c r="R3035" s="3"/>
      <c r="S3035" s="120"/>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row>
    <row r="3036" spans="1:53" x14ac:dyDescent="0.3">
      <c r="A3036" s="3"/>
      <c r="B3036" s="3"/>
      <c r="C3036" s="3"/>
      <c r="D3036" s="3"/>
      <c r="E3036" s="3"/>
      <c r="F3036" s="3"/>
      <c r="G3036" s="3"/>
      <c r="H3036" s="3"/>
      <c r="I3036" s="3"/>
      <c r="J3036" s="3"/>
      <c r="K3036" s="3"/>
      <c r="L3036" s="3"/>
      <c r="M3036" s="3"/>
      <c r="N3036" s="3"/>
      <c r="O3036" s="3"/>
      <c r="P3036" s="3"/>
      <c r="Q3036" s="3"/>
      <c r="R3036" s="3"/>
      <c r="S3036" s="120"/>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row>
    <row r="3037" spans="1:53" x14ac:dyDescent="0.3">
      <c r="A3037" s="3"/>
      <c r="B3037" s="3"/>
      <c r="C3037" s="3"/>
      <c r="D3037" s="3"/>
      <c r="E3037" s="3"/>
      <c r="F3037" s="3"/>
      <c r="G3037" s="3"/>
      <c r="H3037" s="3"/>
      <c r="I3037" s="3"/>
      <c r="J3037" s="3"/>
      <c r="K3037" s="3"/>
      <c r="L3037" s="3"/>
      <c r="M3037" s="3"/>
      <c r="N3037" s="3"/>
      <c r="O3037" s="3"/>
      <c r="P3037" s="3"/>
      <c r="Q3037" s="3"/>
      <c r="R3037" s="3"/>
      <c r="S3037" s="120"/>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row>
    <row r="3038" spans="1:53" x14ac:dyDescent="0.3">
      <c r="A3038" s="3"/>
      <c r="B3038" s="3"/>
      <c r="C3038" s="3"/>
      <c r="D3038" s="3"/>
      <c r="E3038" s="3"/>
      <c r="F3038" s="3"/>
      <c r="G3038" s="3"/>
      <c r="H3038" s="3"/>
      <c r="I3038" s="3"/>
      <c r="J3038" s="3"/>
      <c r="K3038" s="3"/>
      <c r="L3038" s="3"/>
      <c r="M3038" s="3"/>
      <c r="N3038" s="3"/>
      <c r="O3038" s="3"/>
      <c r="P3038" s="3"/>
      <c r="Q3038" s="3"/>
      <c r="R3038" s="3"/>
      <c r="S3038" s="120"/>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row>
    <row r="3039" spans="1:53" x14ac:dyDescent="0.3">
      <c r="A3039" s="3"/>
      <c r="B3039" s="3"/>
      <c r="C3039" s="3"/>
      <c r="D3039" s="3"/>
      <c r="E3039" s="3"/>
      <c r="F3039" s="3"/>
      <c r="G3039" s="3"/>
      <c r="H3039" s="3"/>
      <c r="I3039" s="3"/>
      <c r="J3039" s="3"/>
      <c r="K3039" s="3"/>
      <c r="L3039" s="3"/>
      <c r="M3039" s="3"/>
      <c r="N3039" s="3"/>
      <c r="O3039" s="3"/>
      <c r="P3039" s="3"/>
      <c r="Q3039" s="3"/>
      <c r="R3039" s="3"/>
      <c r="S3039" s="120"/>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row>
    <row r="3040" spans="1:53" x14ac:dyDescent="0.3">
      <c r="A3040" s="3"/>
      <c r="B3040" s="3"/>
      <c r="C3040" s="3"/>
      <c r="D3040" s="3"/>
      <c r="E3040" s="3"/>
      <c r="F3040" s="3"/>
      <c r="G3040" s="3"/>
      <c r="H3040" s="3"/>
      <c r="I3040" s="3"/>
      <c r="J3040" s="3"/>
      <c r="K3040" s="3"/>
      <c r="L3040" s="3"/>
      <c r="M3040" s="3"/>
      <c r="N3040" s="3"/>
      <c r="O3040" s="3"/>
      <c r="P3040" s="3"/>
      <c r="Q3040" s="3"/>
      <c r="R3040" s="3"/>
      <c r="S3040" s="120"/>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row>
    <row r="3041" spans="1:53" x14ac:dyDescent="0.3">
      <c r="A3041" s="3"/>
      <c r="B3041" s="3"/>
      <c r="C3041" s="3"/>
      <c r="D3041" s="3"/>
      <c r="E3041" s="3"/>
      <c r="F3041" s="3"/>
      <c r="G3041" s="3"/>
      <c r="H3041" s="3"/>
      <c r="I3041" s="3"/>
      <c r="J3041" s="3"/>
      <c r="K3041" s="3"/>
      <c r="L3041" s="3"/>
      <c r="M3041" s="3"/>
      <c r="N3041" s="3"/>
      <c r="O3041" s="3"/>
      <c r="P3041" s="3"/>
      <c r="Q3041" s="3"/>
      <c r="R3041" s="3"/>
      <c r="S3041" s="120"/>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row>
    <row r="3042" spans="1:53" x14ac:dyDescent="0.3">
      <c r="A3042" s="3"/>
      <c r="B3042" s="3"/>
      <c r="C3042" s="3"/>
      <c r="D3042" s="3"/>
      <c r="E3042" s="3"/>
      <c r="F3042" s="3"/>
      <c r="G3042" s="3"/>
      <c r="H3042" s="3"/>
      <c r="I3042" s="3"/>
      <c r="J3042" s="3"/>
      <c r="K3042" s="3"/>
      <c r="L3042" s="3"/>
      <c r="M3042" s="3"/>
      <c r="N3042" s="3"/>
      <c r="O3042" s="3"/>
      <c r="P3042" s="3"/>
      <c r="Q3042" s="3"/>
      <c r="R3042" s="3"/>
      <c r="S3042" s="120"/>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row>
    <row r="3043" spans="1:53" x14ac:dyDescent="0.3">
      <c r="A3043" s="3"/>
      <c r="B3043" s="3"/>
      <c r="C3043" s="3"/>
      <c r="D3043" s="3"/>
      <c r="E3043" s="3"/>
      <c r="F3043" s="3"/>
      <c r="G3043" s="3"/>
      <c r="H3043" s="3"/>
      <c r="I3043" s="3"/>
      <c r="J3043" s="3"/>
      <c r="K3043" s="3"/>
      <c r="L3043" s="3"/>
      <c r="M3043" s="3"/>
      <c r="N3043" s="3"/>
      <c r="O3043" s="3"/>
      <c r="P3043" s="3"/>
      <c r="Q3043" s="3"/>
      <c r="R3043" s="3"/>
      <c r="S3043" s="120"/>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row>
    <row r="3044" spans="1:53" x14ac:dyDescent="0.3">
      <c r="A3044" s="3"/>
      <c r="B3044" s="3"/>
      <c r="C3044" s="3"/>
      <c r="D3044" s="3"/>
      <c r="E3044" s="3"/>
      <c r="F3044" s="3"/>
      <c r="G3044" s="3"/>
      <c r="H3044" s="3"/>
      <c r="I3044" s="3"/>
      <c r="J3044" s="3"/>
      <c r="K3044" s="3"/>
      <c r="L3044" s="3"/>
      <c r="M3044" s="3"/>
      <c r="N3044" s="3"/>
      <c r="O3044" s="3"/>
      <c r="P3044" s="3"/>
      <c r="Q3044" s="3"/>
      <c r="R3044" s="3"/>
      <c r="S3044" s="120"/>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row>
    <row r="3045" spans="1:53" x14ac:dyDescent="0.3">
      <c r="A3045" s="3"/>
      <c r="B3045" s="3"/>
      <c r="C3045" s="3"/>
      <c r="D3045" s="3"/>
      <c r="E3045" s="3"/>
      <c r="F3045" s="3"/>
      <c r="G3045" s="3"/>
      <c r="H3045" s="3"/>
      <c r="I3045" s="3"/>
      <c r="J3045" s="3"/>
      <c r="K3045" s="3"/>
      <c r="L3045" s="3"/>
      <c r="M3045" s="3"/>
      <c r="N3045" s="3"/>
      <c r="O3045" s="3"/>
      <c r="P3045" s="3"/>
      <c r="Q3045" s="3"/>
      <c r="R3045" s="3"/>
      <c r="S3045" s="120"/>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row>
    <row r="3046" spans="1:53" x14ac:dyDescent="0.3">
      <c r="A3046" s="3"/>
      <c r="B3046" s="3"/>
      <c r="C3046" s="3"/>
      <c r="D3046" s="3"/>
      <c r="E3046" s="3"/>
      <c r="F3046" s="3"/>
      <c r="G3046" s="3"/>
      <c r="H3046" s="3"/>
      <c r="I3046" s="3"/>
      <c r="J3046" s="3"/>
      <c r="K3046" s="3"/>
      <c r="L3046" s="3"/>
      <c r="M3046" s="3"/>
      <c r="N3046" s="3"/>
      <c r="O3046" s="3"/>
      <c r="P3046" s="3"/>
      <c r="Q3046" s="3"/>
      <c r="R3046" s="3"/>
      <c r="S3046" s="120"/>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row>
    <row r="3047" spans="1:53" x14ac:dyDescent="0.3">
      <c r="A3047" s="3"/>
      <c r="B3047" s="3"/>
      <c r="C3047" s="3"/>
      <c r="D3047" s="3"/>
      <c r="E3047" s="3"/>
      <c r="F3047" s="3"/>
      <c r="G3047" s="3"/>
      <c r="H3047" s="3"/>
      <c r="I3047" s="3"/>
      <c r="J3047" s="3"/>
      <c r="K3047" s="3"/>
      <c r="L3047" s="3"/>
      <c r="M3047" s="3"/>
      <c r="N3047" s="3"/>
      <c r="O3047" s="3"/>
      <c r="P3047" s="3"/>
      <c r="Q3047" s="3"/>
      <c r="R3047" s="3"/>
      <c r="S3047" s="120"/>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row>
    <row r="3048" spans="1:53" x14ac:dyDescent="0.3">
      <c r="A3048" s="3"/>
      <c r="B3048" s="3"/>
      <c r="C3048" s="3"/>
      <c r="D3048" s="3"/>
      <c r="E3048" s="3"/>
      <c r="F3048" s="3"/>
      <c r="G3048" s="3"/>
      <c r="H3048" s="3"/>
      <c r="I3048" s="3"/>
      <c r="J3048" s="3"/>
      <c r="K3048" s="3"/>
      <c r="L3048" s="3"/>
      <c r="M3048" s="3"/>
      <c r="N3048" s="3"/>
      <c r="O3048" s="3"/>
      <c r="P3048" s="3"/>
      <c r="Q3048" s="3"/>
      <c r="R3048" s="3"/>
      <c r="S3048" s="120"/>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row>
    <row r="3049" spans="1:53" x14ac:dyDescent="0.3">
      <c r="A3049" s="3"/>
      <c r="B3049" s="3"/>
      <c r="C3049" s="3"/>
      <c r="D3049" s="3"/>
      <c r="E3049" s="3"/>
      <c r="F3049" s="3"/>
      <c r="G3049" s="3"/>
      <c r="H3049" s="3"/>
      <c r="I3049" s="3"/>
      <c r="J3049" s="3"/>
      <c r="K3049" s="3"/>
      <c r="L3049" s="3"/>
      <c r="M3049" s="3"/>
      <c r="N3049" s="3"/>
      <c r="O3049" s="3"/>
      <c r="P3049" s="3"/>
      <c r="Q3049" s="3"/>
      <c r="R3049" s="3"/>
      <c r="S3049" s="120"/>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row>
    <row r="3050" spans="1:53" x14ac:dyDescent="0.3">
      <c r="A3050" s="3"/>
      <c r="B3050" s="3"/>
      <c r="C3050" s="3"/>
      <c r="D3050" s="3"/>
      <c r="E3050" s="3"/>
      <c r="F3050" s="3"/>
      <c r="G3050" s="3"/>
      <c r="H3050" s="3"/>
      <c r="I3050" s="3"/>
      <c r="J3050" s="3"/>
      <c r="K3050" s="3"/>
      <c r="L3050" s="3"/>
      <c r="M3050" s="3"/>
      <c r="N3050" s="3"/>
      <c r="O3050" s="3"/>
      <c r="P3050" s="3"/>
      <c r="Q3050" s="3"/>
      <c r="R3050" s="3"/>
      <c r="S3050" s="120"/>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row>
    <row r="3051" spans="1:53" x14ac:dyDescent="0.3">
      <c r="A3051" s="3"/>
      <c r="B3051" s="3"/>
      <c r="C3051" s="3"/>
      <c r="D3051" s="3"/>
      <c r="E3051" s="3"/>
      <c r="F3051" s="3"/>
      <c r="G3051" s="3"/>
      <c r="H3051" s="3"/>
      <c r="I3051" s="3"/>
      <c r="J3051" s="3"/>
      <c r="K3051" s="3"/>
      <c r="L3051" s="3"/>
      <c r="M3051" s="3"/>
      <c r="N3051" s="3"/>
      <c r="O3051" s="3"/>
      <c r="P3051" s="3"/>
      <c r="Q3051" s="3"/>
      <c r="R3051" s="3"/>
      <c r="S3051" s="120"/>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row>
    <row r="3052" spans="1:53" x14ac:dyDescent="0.3">
      <c r="A3052" s="3"/>
      <c r="B3052" s="3"/>
      <c r="C3052" s="3"/>
      <c r="D3052" s="3"/>
      <c r="E3052" s="3"/>
      <c r="F3052" s="3"/>
      <c r="G3052" s="3"/>
      <c r="H3052" s="3"/>
      <c r="I3052" s="3"/>
      <c r="J3052" s="3"/>
      <c r="K3052" s="3"/>
      <c r="L3052" s="3"/>
      <c r="M3052" s="3"/>
      <c r="N3052" s="3"/>
      <c r="O3052" s="3"/>
      <c r="P3052" s="3"/>
      <c r="Q3052" s="3"/>
      <c r="R3052" s="3"/>
      <c r="S3052" s="120"/>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row>
    <row r="3053" spans="1:53" x14ac:dyDescent="0.3">
      <c r="A3053" s="3"/>
      <c r="B3053" s="3"/>
      <c r="C3053" s="3"/>
      <c r="D3053" s="3"/>
      <c r="E3053" s="3"/>
      <c r="F3053" s="3"/>
      <c r="G3053" s="3"/>
      <c r="H3053" s="3"/>
      <c r="I3053" s="3"/>
      <c r="J3053" s="3"/>
      <c r="K3053" s="3"/>
      <c r="L3053" s="3"/>
      <c r="M3053" s="3"/>
      <c r="N3053" s="3"/>
      <c r="O3053" s="3"/>
      <c r="P3053" s="3"/>
      <c r="Q3053" s="3"/>
      <c r="R3053" s="3"/>
      <c r="S3053" s="120"/>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row>
    <row r="3054" spans="1:53" x14ac:dyDescent="0.3">
      <c r="A3054" s="3"/>
      <c r="B3054" s="3"/>
      <c r="C3054" s="3"/>
      <c r="D3054" s="3"/>
      <c r="E3054" s="3"/>
      <c r="F3054" s="3"/>
      <c r="G3054" s="3"/>
      <c r="H3054" s="3"/>
      <c r="I3054" s="3"/>
      <c r="J3054" s="3"/>
      <c r="K3054" s="3"/>
      <c r="L3054" s="3"/>
      <c r="M3054" s="3"/>
      <c r="N3054" s="3"/>
      <c r="O3054" s="3"/>
      <c r="P3054" s="3"/>
      <c r="Q3054" s="3"/>
      <c r="R3054" s="3"/>
      <c r="S3054" s="120"/>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row>
    <row r="3055" spans="1:53" x14ac:dyDescent="0.3">
      <c r="A3055" s="3"/>
      <c r="B3055" s="3"/>
      <c r="C3055" s="3"/>
      <c r="D3055" s="3"/>
      <c r="E3055" s="3"/>
      <c r="F3055" s="3"/>
      <c r="G3055" s="3"/>
      <c r="H3055" s="3"/>
      <c r="I3055" s="3"/>
      <c r="J3055" s="3"/>
      <c r="K3055" s="3"/>
      <c r="L3055" s="3"/>
      <c r="M3055" s="3"/>
      <c r="N3055" s="3"/>
      <c r="O3055" s="3"/>
      <c r="P3055" s="3"/>
      <c r="Q3055" s="3"/>
      <c r="R3055" s="3"/>
      <c r="S3055" s="120"/>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row>
    <row r="3056" spans="1:53" x14ac:dyDescent="0.3">
      <c r="A3056" s="3"/>
      <c r="B3056" s="3"/>
      <c r="C3056" s="3"/>
      <c r="D3056" s="3"/>
      <c r="E3056" s="3"/>
      <c r="F3056" s="3"/>
      <c r="G3056" s="3"/>
      <c r="H3056" s="3"/>
      <c r="I3056" s="3"/>
      <c r="J3056" s="3"/>
      <c r="K3056" s="3"/>
      <c r="L3056" s="3"/>
      <c r="M3056" s="3"/>
      <c r="N3056" s="3"/>
      <c r="O3056" s="3"/>
      <c r="P3056" s="3"/>
      <c r="Q3056" s="3"/>
      <c r="R3056" s="3"/>
      <c r="S3056" s="120"/>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row>
    <row r="3057" spans="1:53" x14ac:dyDescent="0.3">
      <c r="A3057" s="3"/>
      <c r="B3057" s="3"/>
      <c r="C3057" s="3"/>
      <c r="D3057" s="3"/>
      <c r="E3057" s="3"/>
      <c r="F3057" s="3"/>
      <c r="G3057" s="3"/>
      <c r="H3057" s="3"/>
      <c r="I3057" s="3"/>
      <c r="J3057" s="3"/>
      <c r="K3057" s="3"/>
      <c r="L3057" s="3"/>
      <c r="M3057" s="3"/>
      <c r="N3057" s="3"/>
      <c r="O3057" s="3"/>
      <c r="P3057" s="3"/>
      <c r="Q3057" s="3"/>
      <c r="R3057" s="3"/>
      <c r="S3057" s="120"/>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row>
    <row r="3058" spans="1:53" x14ac:dyDescent="0.3">
      <c r="A3058" s="3"/>
      <c r="B3058" s="3"/>
      <c r="C3058" s="3"/>
      <c r="D3058" s="3"/>
      <c r="E3058" s="3"/>
      <c r="F3058" s="3"/>
      <c r="G3058" s="3"/>
      <c r="H3058" s="3"/>
      <c r="I3058" s="3"/>
      <c r="J3058" s="3"/>
      <c r="K3058" s="3"/>
      <c r="L3058" s="3"/>
      <c r="M3058" s="3"/>
      <c r="N3058" s="3"/>
      <c r="O3058" s="3"/>
      <c r="P3058" s="3"/>
      <c r="Q3058" s="3"/>
      <c r="R3058" s="3"/>
      <c r="S3058" s="120"/>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row>
    <row r="3059" spans="1:53" x14ac:dyDescent="0.3">
      <c r="A3059" s="3"/>
      <c r="B3059" s="3"/>
      <c r="C3059" s="3"/>
      <c r="D3059" s="3"/>
      <c r="E3059" s="3"/>
      <c r="F3059" s="3"/>
      <c r="G3059" s="3"/>
      <c r="H3059" s="3"/>
      <c r="I3059" s="3"/>
      <c r="J3059" s="3"/>
      <c r="K3059" s="3"/>
      <c r="L3059" s="3"/>
      <c r="M3059" s="3"/>
      <c r="N3059" s="3"/>
      <c r="O3059" s="3"/>
      <c r="P3059" s="3"/>
      <c r="Q3059" s="3"/>
      <c r="R3059" s="3"/>
      <c r="S3059" s="120"/>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row>
    <row r="3060" spans="1:53" x14ac:dyDescent="0.3">
      <c r="A3060" s="3"/>
      <c r="B3060" s="3"/>
      <c r="C3060" s="3"/>
      <c r="D3060" s="3"/>
      <c r="E3060" s="3"/>
      <c r="F3060" s="3"/>
      <c r="G3060" s="3"/>
      <c r="H3060" s="3"/>
      <c r="I3060" s="3"/>
      <c r="J3060" s="3"/>
      <c r="K3060" s="3"/>
      <c r="L3060" s="3"/>
      <c r="M3060" s="3"/>
      <c r="N3060" s="3"/>
      <c r="O3060" s="3"/>
      <c r="P3060" s="3"/>
      <c r="Q3060" s="3"/>
      <c r="R3060" s="3"/>
      <c r="S3060" s="120"/>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row>
    <row r="3061" spans="1:53" x14ac:dyDescent="0.3">
      <c r="A3061" s="3"/>
      <c r="B3061" s="3"/>
      <c r="C3061" s="3"/>
      <c r="D3061" s="3"/>
      <c r="E3061" s="3"/>
      <c r="F3061" s="3"/>
      <c r="G3061" s="3"/>
      <c r="H3061" s="3"/>
      <c r="I3061" s="3"/>
      <c r="J3061" s="3"/>
      <c r="K3061" s="3"/>
      <c r="L3061" s="3"/>
      <c r="M3061" s="3"/>
      <c r="N3061" s="3"/>
      <c r="O3061" s="3"/>
      <c r="P3061" s="3"/>
      <c r="Q3061" s="3"/>
      <c r="R3061" s="3"/>
      <c r="S3061" s="120"/>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row>
    <row r="3062" spans="1:53" x14ac:dyDescent="0.3">
      <c r="A3062" s="3"/>
      <c r="B3062" s="3"/>
      <c r="C3062" s="3"/>
      <c r="D3062" s="3"/>
      <c r="E3062" s="3"/>
      <c r="F3062" s="3"/>
      <c r="G3062" s="3"/>
      <c r="H3062" s="3"/>
      <c r="I3062" s="3"/>
      <c r="J3062" s="3"/>
      <c r="K3062" s="3"/>
      <c r="L3062" s="3"/>
      <c r="M3062" s="3"/>
      <c r="N3062" s="3"/>
      <c r="O3062" s="3"/>
      <c r="P3062" s="3"/>
      <c r="Q3062" s="3"/>
      <c r="R3062" s="3"/>
      <c r="S3062" s="120"/>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row>
    <row r="3063" spans="1:53" x14ac:dyDescent="0.3">
      <c r="A3063" s="3"/>
      <c r="B3063" s="3"/>
      <c r="C3063" s="3"/>
      <c r="D3063" s="3"/>
      <c r="E3063" s="3"/>
      <c r="F3063" s="3"/>
      <c r="G3063" s="3"/>
      <c r="H3063" s="3"/>
      <c r="I3063" s="3"/>
      <c r="J3063" s="3"/>
      <c r="K3063" s="3"/>
      <c r="L3063" s="3"/>
      <c r="M3063" s="3"/>
      <c r="N3063" s="3"/>
      <c r="O3063" s="3"/>
      <c r="P3063" s="3"/>
      <c r="Q3063" s="3"/>
      <c r="R3063" s="3"/>
      <c r="S3063" s="120"/>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row>
    <row r="3064" spans="1:53" x14ac:dyDescent="0.3">
      <c r="A3064" s="3"/>
      <c r="B3064" s="3"/>
      <c r="C3064" s="3"/>
      <c r="D3064" s="3"/>
      <c r="E3064" s="3"/>
      <c r="F3064" s="3"/>
      <c r="G3064" s="3"/>
      <c r="H3064" s="3"/>
      <c r="I3064" s="3"/>
      <c r="J3064" s="3"/>
      <c r="K3064" s="3"/>
      <c r="L3064" s="3"/>
      <c r="M3064" s="3"/>
      <c r="N3064" s="3"/>
      <c r="O3064" s="3"/>
      <c r="P3064" s="3"/>
      <c r="Q3064" s="3"/>
      <c r="R3064" s="3"/>
      <c r="S3064" s="120"/>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row>
    <row r="3065" spans="1:53" x14ac:dyDescent="0.3">
      <c r="A3065" s="3"/>
      <c r="B3065" s="3"/>
      <c r="C3065" s="3"/>
      <c r="D3065" s="3"/>
      <c r="E3065" s="3"/>
      <c r="F3065" s="3"/>
      <c r="G3065" s="3"/>
      <c r="H3065" s="3"/>
      <c r="I3065" s="3"/>
      <c r="J3065" s="3"/>
      <c r="K3065" s="3"/>
      <c r="L3065" s="3"/>
      <c r="M3065" s="3"/>
      <c r="N3065" s="3"/>
      <c r="O3065" s="3"/>
      <c r="P3065" s="3"/>
      <c r="Q3065" s="3"/>
      <c r="R3065" s="3"/>
      <c r="S3065" s="120"/>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row>
    <row r="3066" spans="1:53" x14ac:dyDescent="0.3">
      <c r="A3066" s="3"/>
      <c r="B3066" s="3"/>
      <c r="C3066" s="3"/>
      <c r="D3066" s="3"/>
      <c r="E3066" s="3"/>
      <c r="F3066" s="3"/>
      <c r="G3066" s="3"/>
      <c r="H3066" s="3"/>
      <c r="I3066" s="3"/>
      <c r="J3066" s="3"/>
      <c r="K3066" s="3"/>
      <c r="L3066" s="3"/>
      <c r="M3066" s="3"/>
      <c r="N3066" s="3"/>
      <c r="O3066" s="3"/>
      <c r="P3066" s="3"/>
      <c r="Q3066" s="3"/>
      <c r="R3066" s="3"/>
      <c r="S3066" s="120"/>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row>
    <row r="3067" spans="1:53" x14ac:dyDescent="0.3">
      <c r="A3067" s="3"/>
      <c r="B3067" s="3"/>
      <c r="C3067" s="3"/>
      <c r="D3067" s="3"/>
      <c r="E3067" s="3"/>
      <c r="F3067" s="3"/>
      <c r="G3067" s="3"/>
      <c r="H3067" s="3"/>
      <c r="I3067" s="3"/>
      <c r="J3067" s="3"/>
      <c r="K3067" s="3"/>
      <c r="L3067" s="3"/>
      <c r="M3067" s="3"/>
      <c r="N3067" s="3"/>
      <c r="O3067" s="3"/>
      <c r="P3067" s="3"/>
      <c r="Q3067" s="3"/>
      <c r="R3067" s="3"/>
      <c r="S3067" s="120"/>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row>
    <row r="3068" spans="1:53" x14ac:dyDescent="0.3">
      <c r="A3068" s="3"/>
      <c r="B3068" s="3"/>
      <c r="C3068" s="3"/>
      <c r="D3068" s="3"/>
      <c r="E3068" s="3"/>
      <c r="F3068" s="3"/>
      <c r="G3068" s="3"/>
      <c r="H3068" s="3"/>
      <c r="I3068" s="3"/>
      <c r="J3068" s="3"/>
      <c r="K3068" s="3"/>
      <c r="L3068" s="3"/>
      <c r="M3068" s="3"/>
      <c r="N3068" s="3"/>
      <c r="O3068" s="3"/>
      <c r="P3068" s="3"/>
      <c r="Q3068" s="3"/>
      <c r="R3068" s="3"/>
      <c r="S3068" s="120"/>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row>
    <row r="3069" spans="1:53" x14ac:dyDescent="0.3">
      <c r="A3069" s="3"/>
      <c r="B3069" s="3"/>
      <c r="C3069" s="3"/>
      <c r="D3069" s="3"/>
      <c r="E3069" s="3"/>
      <c r="F3069" s="3"/>
      <c r="G3069" s="3"/>
      <c r="H3069" s="3"/>
      <c r="I3069" s="3"/>
      <c r="J3069" s="3"/>
      <c r="K3069" s="3"/>
      <c r="L3069" s="3"/>
      <c r="M3069" s="3"/>
      <c r="N3069" s="3"/>
      <c r="O3069" s="3"/>
      <c r="P3069" s="3"/>
      <c r="Q3069" s="3"/>
      <c r="R3069" s="3"/>
      <c r="S3069" s="120"/>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row>
    <row r="3070" spans="1:53" x14ac:dyDescent="0.3">
      <c r="A3070" s="3"/>
      <c r="B3070" s="3"/>
      <c r="C3070" s="3"/>
      <c r="D3070" s="3"/>
      <c r="E3070" s="3"/>
      <c r="F3070" s="3"/>
      <c r="G3070" s="3"/>
      <c r="H3070" s="3"/>
      <c r="I3070" s="3"/>
      <c r="J3070" s="3"/>
      <c r="K3070" s="3"/>
      <c r="L3070" s="3"/>
      <c r="M3070" s="3"/>
      <c r="N3070" s="3"/>
      <c r="O3070" s="3"/>
      <c r="P3070" s="3"/>
      <c r="Q3070" s="3"/>
      <c r="R3070" s="3"/>
      <c r="S3070" s="120"/>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row>
    <row r="3071" spans="1:53" x14ac:dyDescent="0.3">
      <c r="A3071" s="3"/>
      <c r="B3071" s="3"/>
      <c r="C3071" s="3"/>
      <c r="D3071" s="3"/>
      <c r="E3071" s="3"/>
      <c r="F3071" s="3"/>
      <c r="G3071" s="3"/>
      <c r="H3071" s="3"/>
      <c r="I3071" s="3"/>
      <c r="J3071" s="3"/>
      <c r="K3071" s="3"/>
      <c r="L3071" s="3"/>
      <c r="M3071" s="3"/>
      <c r="N3071" s="3"/>
      <c r="O3071" s="3"/>
      <c r="P3071" s="3"/>
      <c r="Q3071" s="3"/>
      <c r="R3071" s="3"/>
      <c r="S3071" s="120"/>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row>
    <row r="3072" spans="1:53" x14ac:dyDescent="0.3">
      <c r="A3072" s="3"/>
      <c r="B3072" s="3"/>
      <c r="C3072" s="3"/>
      <c r="D3072" s="3"/>
      <c r="E3072" s="3"/>
      <c r="F3072" s="3"/>
      <c r="G3072" s="3"/>
      <c r="H3072" s="3"/>
      <c r="I3072" s="3"/>
      <c r="J3072" s="3"/>
      <c r="K3072" s="3"/>
      <c r="L3072" s="3"/>
      <c r="M3072" s="3"/>
      <c r="N3072" s="3"/>
      <c r="O3072" s="3"/>
      <c r="P3072" s="3"/>
      <c r="Q3072" s="3"/>
      <c r="R3072" s="3"/>
      <c r="S3072" s="120"/>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row>
    <row r="3073" spans="1:53" x14ac:dyDescent="0.3">
      <c r="A3073" s="3"/>
      <c r="B3073" s="3"/>
      <c r="C3073" s="3"/>
      <c r="D3073" s="3"/>
      <c r="E3073" s="3"/>
      <c r="F3073" s="3"/>
      <c r="G3073" s="3"/>
      <c r="H3073" s="3"/>
      <c r="I3073" s="3"/>
      <c r="J3073" s="3"/>
      <c r="K3073" s="3"/>
      <c r="L3073" s="3"/>
      <c r="M3073" s="3"/>
      <c r="N3073" s="3"/>
      <c r="O3073" s="3"/>
      <c r="P3073" s="3"/>
      <c r="Q3073" s="3"/>
      <c r="R3073" s="3"/>
      <c r="S3073" s="120"/>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row>
    <row r="3074" spans="1:53" x14ac:dyDescent="0.3">
      <c r="A3074" s="3"/>
      <c r="B3074" s="3"/>
      <c r="C3074" s="3"/>
      <c r="D3074" s="3"/>
      <c r="E3074" s="3"/>
      <c r="F3074" s="3"/>
      <c r="G3074" s="3"/>
      <c r="H3074" s="3"/>
      <c r="I3074" s="3"/>
      <c r="J3074" s="3"/>
      <c r="K3074" s="3"/>
      <c r="L3074" s="3"/>
      <c r="M3074" s="3"/>
      <c r="N3074" s="3"/>
      <c r="O3074" s="3"/>
      <c r="P3074" s="3"/>
      <c r="Q3074" s="3"/>
      <c r="R3074" s="3"/>
      <c r="S3074" s="120"/>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row>
    <row r="3075" spans="1:53" x14ac:dyDescent="0.3">
      <c r="A3075" s="3"/>
      <c r="B3075" s="3"/>
      <c r="C3075" s="3"/>
      <c r="D3075" s="3"/>
      <c r="E3075" s="3"/>
      <c r="F3075" s="3"/>
      <c r="G3075" s="3"/>
      <c r="H3075" s="3"/>
      <c r="I3075" s="3"/>
      <c r="J3075" s="3"/>
      <c r="K3075" s="3"/>
      <c r="L3075" s="3"/>
      <c r="M3075" s="3"/>
      <c r="N3075" s="3"/>
      <c r="O3075" s="3"/>
      <c r="P3075" s="3"/>
      <c r="Q3075" s="3"/>
      <c r="R3075" s="3"/>
      <c r="S3075" s="120"/>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row>
    <row r="3076" spans="1:53" x14ac:dyDescent="0.3">
      <c r="A3076" s="3"/>
      <c r="B3076" s="3"/>
      <c r="C3076" s="3"/>
      <c r="D3076" s="3"/>
      <c r="E3076" s="3"/>
      <c r="F3076" s="3"/>
      <c r="G3076" s="3"/>
      <c r="H3076" s="3"/>
      <c r="I3076" s="3"/>
      <c r="J3076" s="3"/>
      <c r="K3076" s="3"/>
      <c r="L3076" s="3"/>
      <c r="M3076" s="3"/>
      <c r="N3076" s="3"/>
      <c r="O3076" s="3"/>
      <c r="P3076" s="3"/>
      <c r="Q3076" s="3"/>
      <c r="R3076" s="3"/>
      <c r="S3076" s="120"/>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row>
    <row r="3077" spans="1:53" x14ac:dyDescent="0.3">
      <c r="A3077" s="3"/>
      <c r="B3077" s="3"/>
      <c r="C3077" s="3"/>
      <c r="D3077" s="3"/>
      <c r="E3077" s="3"/>
      <c r="F3077" s="3"/>
      <c r="G3077" s="3"/>
      <c r="H3077" s="3"/>
      <c r="I3077" s="3"/>
      <c r="J3077" s="3"/>
      <c r="K3077" s="3"/>
      <c r="L3077" s="3"/>
      <c r="M3077" s="3"/>
      <c r="N3077" s="3"/>
      <c r="O3077" s="3"/>
      <c r="P3077" s="3"/>
      <c r="Q3077" s="3"/>
      <c r="R3077" s="3"/>
      <c r="S3077" s="120"/>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row>
    <row r="3078" spans="1:53" x14ac:dyDescent="0.3">
      <c r="A3078" s="3"/>
      <c r="B3078" s="3"/>
      <c r="C3078" s="3"/>
      <c r="D3078" s="3"/>
      <c r="E3078" s="3"/>
      <c r="F3078" s="3"/>
      <c r="G3078" s="3"/>
      <c r="H3078" s="3"/>
      <c r="I3078" s="3"/>
      <c r="J3078" s="3"/>
      <c r="K3078" s="3"/>
      <c r="L3078" s="3"/>
      <c r="M3078" s="3"/>
      <c r="N3078" s="3"/>
      <c r="O3078" s="3"/>
      <c r="P3078" s="3"/>
      <c r="Q3078" s="3"/>
      <c r="R3078" s="3"/>
      <c r="S3078" s="120"/>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row>
    <row r="3079" spans="1:53" x14ac:dyDescent="0.3">
      <c r="A3079" s="3"/>
      <c r="B3079" s="3"/>
      <c r="C3079" s="3"/>
      <c r="D3079" s="3"/>
      <c r="E3079" s="3"/>
      <c r="F3079" s="3"/>
      <c r="G3079" s="3"/>
      <c r="H3079" s="3"/>
      <c r="I3079" s="3"/>
      <c r="J3079" s="3"/>
      <c r="K3079" s="3"/>
      <c r="L3079" s="3"/>
      <c r="M3079" s="3"/>
      <c r="N3079" s="3"/>
      <c r="O3079" s="3"/>
      <c r="P3079" s="3"/>
      <c r="Q3079" s="3"/>
      <c r="R3079" s="3"/>
      <c r="S3079" s="120"/>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row>
    <row r="3080" spans="1:53" x14ac:dyDescent="0.3">
      <c r="A3080" s="3"/>
      <c r="B3080" s="3"/>
      <c r="C3080" s="3"/>
      <c r="D3080" s="3"/>
      <c r="E3080" s="3"/>
      <c r="F3080" s="3"/>
      <c r="G3080" s="3"/>
      <c r="H3080" s="3"/>
      <c r="I3080" s="3"/>
      <c r="J3080" s="3"/>
      <c r="K3080" s="3"/>
      <c r="L3080" s="3"/>
      <c r="M3080" s="3"/>
      <c r="N3080" s="3"/>
      <c r="O3080" s="3"/>
      <c r="P3080" s="3"/>
      <c r="Q3080" s="3"/>
      <c r="R3080" s="3"/>
      <c r="S3080" s="120"/>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row>
    <row r="3081" spans="1:53" x14ac:dyDescent="0.3">
      <c r="A3081" s="3"/>
      <c r="B3081" s="3"/>
      <c r="C3081" s="3"/>
      <c r="D3081" s="3"/>
      <c r="E3081" s="3"/>
      <c r="F3081" s="3"/>
      <c r="G3081" s="3"/>
      <c r="H3081" s="3"/>
      <c r="I3081" s="3"/>
      <c r="J3081" s="3"/>
      <c r="K3081" s="3"/>
      <c r="L3081" s="3"/>
      <c r="M3081" s="3"/>
      <c r="N3081" s="3"/>
      <c r="O3081" s="3"/>
      <c r="P3081" s="3"/>
      <c r="Q3081" s="3"/>
      <c r="R3081" s="3"/>
      <c r="S3081" s="120"/>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row>
    <row r="3082" spans="1:53" x14ac:dyDescent="0.3">
      <c r="A3082" s="3"/>
      <c r="B3082" s="3"/>
      <c r="C3082" s="3"/>
      <c r="D3082" s="3"/>
      <c r="E3082" s="3"/>
      <c r="F3082" s="3"/>
      <c r="G3082" s="3"/>
      <c r="H3082" s="3"/>
      <c r="I3082" s="3"/>
      <c r="J3082" s="3"/>
      <c r="K3082" s="3"/>
      <c r="L3082" s="3"/>
      <c r="M3082" s="3"/>
      <c r="N3082" s="3"/>
      <c r="O3082" s="3"/>
      <c r="P3082" s="3"/>
      <c r="Q3082" s="3"/>
      <c r="R3082" s="3"/>
      <c r="S3082" s="120"/>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row>
    <row r="3083" spans="1:53" x14ac:dyDescent="0.3">
      <c r="A3083" s="3"/>
      <c r="B3083" s="3"/>
      <c r="C3083" s="3"/>
      <c r="D3083" s="3"/>
      <c r="E3083" s="3"/>
      <c r="F3083" s="3"/>
      <c r="G3083" s="3"/>
      <c r="H3083" s="3"/>
      <c r="I3083" s="3"/>
      <c r="J3083" s="3"/>
      <c r="K3083" s="3"/>
      <c r="L3083" s="3"/>
      <c r="M3083" s="3"/>
      <c r="N3083" s="3"/>
      <c r="O3083" s="3"/>
      <c r="P3083" s="3"/>
      <c r="Q3083" s="3"/>
      <c r="R3083" s="3"/>
      <c r="S3083" s="120"/>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row>
    <row r="3084" spans="1:53" x14ac:dyDescent="0.3">
      <c r="A3084" s="3"/>
      <c r="B3084" s="3"/>
      <c r="C3084" s="3"/>
      <c r="D3084" s="3"/>
      <c r="E3084" s="3"/>
      <c r="F3084" s="3"/>
      <c r="G3084" s="3"/>
      <c r="H3084" s="3"/>
      <c r="I3084" s="3"/>
      <c r="J3084" s="3"/>
      <c r="K3084" s="3"/>
      <c r="L3084" s="3"/>
      <c r="M3084" s="3"/>
      <c r="N3084" s="3"/>
      <c r="O3084" s="3"/>
      <c r="P3084" s="3"/>
      <c r="Q3084" s="3"/>
      <c r="R3084" s="3"/>
      <c r="S3084" s="120"/>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row>
    <row r="3085" spans="1:53" x14ac:dyDescent="0.3">
      <c r="A3085" s="3"/>
      <c r="B3085" s="3"/>
      <c r="C3085" s="3"/>
      <c r="D3085" s="3"/>
      <c r="E3085" s="3"/>
      <c r="F3085" s="3"/>
      <c r="G3085" s="3"/>
      <c r="H3085" s="3"/>
      <c r="I3085" s="3"/>
      <c r="J3085" s="3"/>
      <c r="K3085" s="3"/>
      <c r="L3085" s="3"/>
      <c r="M3085" s="3"/>
      <c r="N3085" s="3"/>
      <c r="O3085" s="3"/>
      <c r="P3085" s="3"/>
      <c r="Q3085" s="3"/>
      <c r="R3085" s="3"/>
      <c r="S3085" s="120"/>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row>
    <row r="3086" spans="1:53" x14ac:dyDescent="0.3">
      <c r="A3086" s="3"/>
      <c r="B3086" s="3"/>
      <c r="C3086" s="3"/>
      <c r="D3086" s="3"/>
      <c r="E3086" s="3"/>
      <c r="F3086" s="3"/>
      <c r="G3086" s="3"/>
      <c r="H3086" s="3"/>
      <c r="I3086" s="3"/>
      <c r="J3086" s="3"/>
      <c r="K3086" s="3"/>
      <c r="L3086" s="3"/>
      <c r="M3086" s="3"/>
      <c r="N3086" s="3"/>
      <c r="O3086" s="3"/>
      <c r="P3086" s="3"/>
      <c r="Q3086" s="3"/>
      <c r="R3086" s="3"/>
      <c r="S3086" s="120"/>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row>
    <row r="3087" spans="1:53" x14ac:dyDescent="0.3">
      <c r="A3087" s="3"/>
      <c r="B3087" s="3"/>
      <c r="C3087" s="3"/>
      <c r="D3087" s="3"/>
      <c r="E3087" s="3"/>
      <c r="F3087" s="3"/>
      <c r="G3087" s="3"/>
      <c r="H3087" s="3"/>
      <c r="I3087" s="3"/>
      <c r="J3087" s="3"/>
      <c r="K3087" s="3"/>
      <c r="L3087" s="3"/>
      <c r="M3087" s="3"/>
      <c r="N3087" s="3"/>
      <c r="O3087" s="3"/>
      <c r="P3087" s="3"/>
      <c r="Q3087" s="3"/>
      <c r="R3087" s="3"/>
      <c r="S3087" s="120"/>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row>
    <row r="3088" spans="1:53" x14ac:dyDescent="0.3">
      <c r="A3088" s="3"/>
      <c r="B3088" s="3"/>
      <c r="C3088" s="3"/>
      <c r="D3088" s="3"/>
      <c r="E3088" s="3"/>
      <c r="F3088" s="3"/>
      <c r="G3088" s="3"/>
      <c r="H3088" s="3"/>
      <c r="I3088" s="3"/>
      <c r="J3088" s="3"/>
      <c r="K3088" s="3"/>
      <c r="L3088" s="3"/>
      <c r="M3088" s="3"/>
      <c r="N3088" s="3"/>
      <c r="O3088" s="3"/>
      <c r="P3088" s="3"/>
      <c r="Q3088" s="3"/>
      <c r="R3088" s="3"/>
      <c r="S3088" s="120"/>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row>
    <row r="3089" spans="1:53" x14ac:dyDescent="0.3">
      <c r="A3089" s="3"/>
      <c r="B3089" s="3"/>
      <c r="C3089" s="3"/>
      <c r="D3089" s="3"/>
      <c r="E3089" s="3"/>
      <c r="F3089" s="3"/>
      <c r="G3089" s="3"/>
      <c r="H3089" s="3"/>
      <c r="I3089" s="3"/>
      <c r="J3089" s="3"/>
      <c r="K3089" s="3"/>
      <c r="L3089" s="3"/>
      <c r="M3089" s="3"/>
      <c r="N3089" s="3"/>
      <c r="O3089" s="3"/>
      <c r="P3089" s="3"/>
      <c r="Q3089" s="3"/>
      <c r="R3089" s="3"/>
      <c r="S3089" s="120"/>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row>
    <row r="3090" spans="1:53" x14ac:dyDescent="0.3">
      <c r="A3090" s="3"/>
      <c r="B3090" s="3"/>
      <c r="C3090" s="3"/>
      <c r="D3090" s="3"/>
      <c r="E3090" s="3"/>
      <c r="F3090" s="3"/>
      <c r="G3090" s="3"/>
      <c r="H3090" s="3"/>
      <c r="I3090" s="3"/>
      <c r="J3090" s="3"/>
      <c r="K3090" s="3"/>
      <c r="L3090" s="3"/>
      <c r="M3090" s="3"/>
      <c r="N3090" s="3"/>
      <c r="O3090" s="3"/>
      <c r="P3090" s="3"/>
      <c r="Q3090" s="3"/>
      <c r="R3090" s="3"/>
      <c r="S3090" s="120"/>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row>
    <row r="3091" spans="1:53" x14ac:dyDescent="0.3">
      <c r="A3091" s="3"/>
      <c r="B3091" s="3"/>
      <c r="C3091" s="3"/>
      <c r="D3091" s="3"/>
      <c r="E3091" s="3"/>
      <c r="F3091" s="3"/>
      <c r="G3091" s="3"/>
      <c r="H3091" s="3"/>
      <c r="I3091" s="3"/>
      <c r="J3091" s="3"/>
      <c r="K3091" s="3"/>
      <c r="L3091" s="3"/>
      <c r="M3091" s="3"/>
      <c r="N3091" s="3"/>
      <c r="O3091" s="3"/>
      <c r="P3091" s="3"/>
      <c r="Q3091" s="3"/>
      <c r="R3091" s="3"/>
      <c r="S3091" s="120"/>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row>
    <row r="3092" spans="1:53" x14ac:dyDescent="0.3">
      <c r="A3092" s="3"/>
      <c r="B3092" s="3"/>
      <c r="C3092" s="3"/>
      <c r="D3092" s="3"/>
      <c r="E3092" s="3"/>
      <c r="F3092" s="3"/>
      <c r="G3092" s="3"/>
      <c r="H3092" s="3"/>
      <c r="I3092" s="3"/>
      <c r="J3092" s="3"/>
      <c r="K3092" s="3"/>
      <c r="L3092" s="3"/>
      <c r="M3092" s="3"/>
      <c r="N3092" s="3"/>
      <c r="O3092" s="3"/>
      <c r="P3092" s="3"/>
      <c r="Q3092" s="3"/>
      <c r="R3092" s="3"/>
      <c r="S3092" s="120"/>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row>
    <row r="3093" spans="1:53" x14ac:dyDescent="0.3">
      <c r="A3093" s="3"/>
      <c r="B3093" s="3"/>
      <c r="C3093" s="3"/>
      <c r="D3093" s="3"/>
      <c r="E3093" s="3"/>
      <c r="F3093" s="3"/>
      <c r="G3093" s="3"/>
      <c r="H3093" s="3"/>
      <c r="I3093" s="3"/>
      <c r="J3093" s="3"/>
      <c r="K3093" s="3"/>
      <c r="L3093" s="3"/>
      <c r="M3093" s="3"/>
      <c r="N3093" s="3"/>
      <c r="O3093" s="3"/>
      <c r="P3093" s="3"/>
      <c r="Q3093" s="3"/>
      <c r="R3093" s="3"/>
      <c r="S3093" s="120"/>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row>
    <row r="3094" spans="1:53" x14ac:dyDescent="0.3">
      <c r="A3094" s="3"/>
      <c r="B3094" s="3"/>
      <c r="C3094" s="3"/>
      <c r="D3094" s="3"/>
      <c r="E3094" s="3"/>
      <c r="F3094" s="3"/>
      <c r="G3094" s="3"/>
      <c r="H3094" s="3"/>
      <c r="I3094" s="3"/>
      <c r="J3094" s="3"/>
      <c r="K3094" s="3"/>
      <c r="L3094" s="3"/>
      <c r="M3094" s="3"/>
      <c r="N3094" s="3"/>
      <c r="O3094" s="3"/>
      <c r="P3094" s="3"/>
      <c r="Q3094" s="3"/>
      <c r="R3094" s="3"/>
      <c r="S3094" s="120"/>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row>
    <row r="3095" spans="1:53" x14ac:dyDescent="0.3">
      <c r="A3095" s="3"/>
      <c r="B3095" s="3"/>
      <c r="C3095" s="3"/>
      <c r="D3095" s="3"/>
      <c r="E3095" s="3"/>
      <c r="F3095" s="3"/>
      <c r="G3095" s="3"/>
      <c r="H3095" s="3"/>
      <c r="I3095" s="3"/>
      <c r="J3095" s="3"/>
      <c r="K3095" s="3"/>
      <c r="L3095" s="3"/>
      <c r="M3095" s="3"/>
      <c r="N3095" s="3"/>
      <c r="O3095" s="3"/>
      <c r="P3095" s="3"/>
      <c r="Q3095" s="3"/>
      <c r="R3095" s="3"/>
      <c r="S3095" s="120"/>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row>
    <row r="3096" spans="1:53" x14ac:dyDescent="0.3">
      <c r="A3096" s="3"/>
      <c r="B3096" s="3"/>
      <c r="C3096" s="3"/>
      <c r="D3096" s="3"/>
      <c r="E3096" s="3"/>
      <c r="F3096" s="3"/>
      <c r="G3096" s="3"/>
      <c r="H3096" s="3"/>
      <c r="I3096" s="3"/>
      <c r="J3096" s="3"/>
      <c r="K3096" s="3"/>
      <c r="L3096" s="3"/>
      <c r="M3096" s="3"/>
      <c r="N3096" s="3"/>
      <c r="O3096" s="3"/>
      <c r="P3096" s="3"/>
      <c r="Q3096" s="3"/>
      <c r="R3096" s="3"/>
      <c r="S3096" s="120"/>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row>
    <row r="3097" spans="1:53" x14ac:dyDescent="0.3">
      <c r="A3097" s="3"/>
      <c r="B3097" s="3"/>
      <c r="C3097" s="3"/>
      <c r="D3097" s="3"/>
      <c r="E3097" s="3"/>
      <c r="F3097" s="3"/>
      <c r="G3097" s="3"/>
      <c r="H3097" s="3"/>
      <c r="I3097" s="3"/>
      <c r="J3097" s="3"/>
      <c r="K3097" s="3"/>
      <c r="L3097" s="3"/>
      <c r="M3097" s="3"/>
      <c r="N3097" s="3"/>
      <c r="O3097" s="3"/>
      <c r="P3097" s="3"/>
      <c r="Q3097" s="3"/>
      <c r="R3097" s="3"/>
      <c r="S3097" s="120"/>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row>
    <row r="3098" spans="1:53" x14ac:dyDescent="0.3">
      <c r="A3098" s="3"/>
      <c r="B3098" s="3"/>
      <c r="C3098" s="3"/>
      <c r="D3098" s="3"/>
      <c r="E3098" s="3"/>
      <c r="F3098" s="3"/>
      <c r="G3098" s="3"/>
      <c r="H3098" s="3"/>
      <c r="I3098" s="3"/>
      <c r="J3098" s="3"/>
      <c r="K3098" s="3"/>
      <c r="L3098" s="3"/>
      <c r="M3098" s="3"/>
      <c r="N3098" s="3"/>
      <c r="O3098" s="3"/>
      <c r="P3098" s="3"/>
      <c r="Q3098" s="3"/>
      <c r="R3098" s="3"/>
      <c r="S3098" s="120"/>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row>
    <row r="3099" spans="1:53" x14ac:dyDescent="0.3">
      <c r="A3099" s="3"/>
      <c r="B3099" s="3"/>
      <c r="C3099" s="3"/>
      <c r="D3099" s="3"/>
      <c r="E3099" s="3"/>
      <c r="F3099" s="3"/>
      <c r="G3099" s="3"/>
      <c r="H3099" s="3"/>
      <c r="I3099" s="3"/>
      <c r="J3099" s="3"/>
      <c r="K3099" s="3"/>
      <c r="L3099" s="3"/>
      <c r="M3099" s="3"/>
      <c r="N3099" s="3"/>
      <c r="O3099" s="3"/>
      <c r="P3099" s="3"/>
      <c r="Q3099" s="3"/>
      <c r="R3099" s="3"/>
      <c r="S3099" s="120"/>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row>
    <row r="3100" spans="1:53" x14ac:dyDescent="0.3">
      <c r="A3100" s="3"/>
      <c r="B3100" s="3"/>
      <c r="C3100" s="3"/>
      <c r="D3100" s="3"/>
      <c r="E3100" s="3"/>
      <c r="F3100" s="3"/>
      <c r="G3100" s="3"/>
      <c r="H3100" s="3"/>
      <c r="I3100" s="3"/>
      <c r="J3100" s="3"/>
      <c r="K3100" s="3"/>
      <c r="L3100" s="3"/>
      <c r="M3100" s="3"/>
      <c r="N3100" s="3"/>
      <c r="O3100" s="3"/>
      <c r="P3100" s="3"/>
      <c r="Q3100" s="3"/>
      <c r="R3100" s="3"/>
      <c r="S3100" s="120"/>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row>
    <row r="3101" spans="1:53" x14ac:dyDescent="0.3">
      <c r="A3101" s="3"/>
      <c r="B3101" s="3"/>
      <c r="C3101" s="3"/>
      <c r="D3101" s="3"/>
      <c r="E3101" s="3"/>
      <c r="F3101" s="3"/>
      <c r="G3101" s="3"/>
      <c r="H3101" s="3"/>
      <c r="I3101" s="3"/>
      <c r="J3101" s="3"/>
      <c r="K3101" s="3"/>
      <c r="L3101" s="3"/>
      <c r="M3101" s="3"/>
      <c r="N3101" s="3"/>
      <c r="O3101" s="3"/>
      <c r="P3101" s="3"/>
      <c r="Q3101" s="3"/>
      <c r="R3101" s="3"/>
      <c r="S3101" s="120"/>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row>
    <row r="3102" spans="1:53" x14ac:dyDescent="0.3">
      <c r="A3102" s="3"/>
      <c r="B3102" s="3"/>
      <c r="C3102" s="3"/>
      <c r="D3102" s="3"/>
      <c r="E3102" s="3"/>
      <c r="F3102" s="3"/>
      <c r="G3102" s="3"/>
      <c r="H3102" s="3"/>
      <c r="I3102" s="3"/>
      <c r="J3102" s="3"/>
      <c r="K3102" s="3"/>
      <c r="L3102" s="3"/>
      <c r="M3102" s="3"/>
      <c r="N3102" s="3"/>
      <c r="O3102" s="3"/>
      <c r="P3102" s="3"/>
      <c r="Q3102" s="3"/>
      <c r="R3102" s="3"/>
      <c r="S3102" s="120"/>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row>
    <row r="3103" spans="1:53" x14ac:dyDescent="0.3">
      <c r="A3103" s="3"/>
      <c r="B3103" s="3"/>
      <c r="C3103" s="3"/>
      <c r="D3103" s="3"/>
      <c r="E3103" s="3"/>
      <c r="F3103" s="3"/>
      <c r="G3103" s="3"/>
      <c r="H3103" s="3"/>
      <c r="I3103" s="3"/>
      <c r="J3103" s="3"/>
      <c r="K3103" s="3"/>
      <c r="L3103" s="3"/>
      <c r="M3103" s="3"/>
      <c r="N3103" s="3"/>
      <c r="O3103" s="3"/>
      <c r="P3103" s="3"/>
      <c r="Q3103" s="3"/>
      <c r="R3103" s="3"/>
      <c r="S3103" s="120"/>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row>
    <row r="3104" spans="1:53" x14ac:dyDescent="0.3">
      <c r="A3104" s="3"/>
      <c r="B3104" s="3"/>
      <c r="C3104" s="3"/>
      <c r="D3104" s="3"/>
      <c r="E3104" s="3"/>
      <c r="F3104" s="3"/>
      <c r="G3104" s="3"/>
      <c r="H3104" s="3"/>
      <c r="I3104" s="3"/>
      <c r="J3104" s="3"/>
      <c r="K3104" s="3"/>
      <c r="L3104" s="3"/>
      <c r="M3104" s="3"/>
      <c r="N3104" s="3"/>
      <c r="O3104" s="3"/>
      <c r="P3104" s="3"/>
      <c r="Q3104" s="3"/>
      <c r="R3104" s="3"/>
      <c r="S3104" s="120"/>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row>
    <row r="3105" spans="1:53" x14ac:dyDescent="0.3">
      <c r="A3105" s="3"/>
      <c r="B3105" s="3"/>
      <c r="C3105" s="3"/>
      <c r="D3105" s="3"/>
      <c r="E3105" s="3"/>
      <c r="F3105" s="3"/>
      <c r="G3105" s="3"/>
      <c r="H3105" s="3"/>
      <c r="I3105" s="3"/>
      <c r="J3105" s="3"/>
      <c r="K3105" s="3"/>
      <c r="L3105" s="3"/>
      <c r="M3105" s="3"/>
      <c r="N3105" s="3"/>
      <c r="O3105" s="3"/>
      <c r="P3105" s="3"/>
      <c r="Q3105" s="3"/>
      <c r="R3105" s="3"/>
      <c r="S3105" s="120"/>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row>
    <row r="3106" spans="1:53" x14ac:dyDescent="0.3">
      <c r="A3106" s="3"/>
      <c r="B3106" s="3"/>
      <c r="C3106" s="3"/>
      <c r="D3106" s="3"/>
      <c r="E3106" s="3"/>
      <c r="F3106" s="3"/>
      <c r="G3106" s="3"/>
      <c r="H3106" s="3"/>
      <c r="I3106" s="3"/>
      <c r="J3106" s="3"/>
      <c r="K3106" s="3"/>
      <c r="L3106" s="3"/>
      <c r="M3106" s="3"/>
      <c r="N3106" s="3"/>
      <c r="O3106" s="3"/>
      <c r="P3106" s="3"/>
      <c r="Q3106" s="3"/>
      <c r="R3106" s="3"/>
      <c r="S3106" s="120"/>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row>
    <row r="3107" spans="1:53" x14ac:dyDescent="0.3">
      <c r="A3107" s="3"/>
      <c r="B3107" s="3"/>
      <c r="C3107" s="3"/>
      <c r="D3107" s="3"/>
      <c r="E3107" s="3"/>
      <c r="F3107" s="3"/>
      <c r="G3107" s="3"/>
      <c r="H3107" s="3"/>
      <c r="I3107" s="3"/>
      <c r="J3107" s="3"/>
      <c r="K3107" s="3"/>
      <c r="L3107" s="3"/>
      <c r="M3107" s="3"/>
      <c r="N3107" s="3"/>
      <c r="O3107" s="3"/>
      <c r="P3107" s="3"/>
      <c r="Q3107" s="3"/>
      <c r="R3107" s="3"/>
      <c r="S3107" s="120"/>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row>
    <row r="3108" spans="1:53" x14ac:dyDescent="0.3">
      <c r="A3108" s="3"/>
      <c r="B3108" s="3"/>
      <c r="C3108" s="3"/>
      <c r="D3108" s="3"/>
      <c r="E3108" s="3"/>
      <c r="F3108" s="3"/>
      <c r="G3108" s="3"/>
      <c r="H3108" s="3"/>
      <c r="I3108" s="3"/>
      <c r="J3108" s="3"/>
      <c r="K3108" s="3"/>
      <c r="L3108" s="3"/>
      <c r="M3108" s="3"/>
      <c r="N3108" s="3"/>
      <c r="O3108" s="3"/>
      <c r="P3108" s="3"/>
      <c r="Q3108" s="3"/>
      <c r="R3108" s="3"/>
      <c r="S3108" s="120"/>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row>
    <row r="3109" spans="1:53" x14ac:dyDescent="0.3">
      <c r="A3109" s="3"/>
      <c r="B3109" s="3"/>
      <c r="C3109" s="3"/>
      <c r="D3109" s="3"/>
      <c r="E3109" s="3"/>
      <c r="F3109" s="3"/>
      <c r="G3109" s="3"/>
      <c r="H3109" s="3"/>
      <c r="I3109" s="3"/>
      <c r="J3109" s="3"/>
      <c r="K3109" s="3"/>
      <c r="L3109" s="3"/>
      <c r="M3109" s="3"/>
      <c r="N3109" s="3"/>
      <c r="O3109" s="3"/>
      <c r="P3109" s="3"/>
      <c r="Q3109" s="3"/>
      <c r="R3109" s="3"/>
      <c r="S3109" s="120"/>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row>
    <row r="3110" spans="1:53" x14ac:dyDescent="0.3">
      <c r="A3110" s="3"/>
      <c r="B3110" s="3"/>
      <c r="C3110" s="3"/>
      <c r="D3110" s="3"/>
      <c r="E3110" s="3"/>
      <c r="F3110" s="3"/>
      <c r="G3110" s="3"/>
      <c r="H3110" s="3"/>
      <c r="I3110" s="3"/>
      <c r="J3110" s="3"/>
      <c r="K3110" s="3"/>
      <c r="L3110" s="3"/>
      <c r="M3110" s="3"/>
      <c r="N3110" s="3"/>
      <c r="O3110" s="3"/>
      <c r="P3110" s="3"/>
      <c r="Q3110" s="3"/>
      <c r="R3110" s="3"/>
      <c r="S3110" s="120"/>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row>
    <row r="3111" spans="1:53" x14ac:dyDescent="0.3">
      <c r="A3111" s="3"/>
      <c r="B3111" s="3"/>
      <c r="C3111" s="3"/>
      <c r="D3111" s="3"/>
      <c r="E3111" s="3"/>
      <c r="F3111" s="3"/>
      <c r="G3111" s="3"/>
      <c r="H3111" s="3"/>
      <c r="I3111" s="3"/>
      <c r="J3111" s="3"/>
      <c r="K3111" s="3"/>
      <c r="L3111" s="3"/>
      <c r="M3111" s="3"/>
      <c r="N3111" s="3"/>
      <c r="O3111" s="3"/>
      <c r="P3111" s="3"/>
      <c r="Q3111" s="3"/>
      <c r="R3111" s="3"/>
      <c r="S3111" s="120"/>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row>
    <row r="3112" spans="1:53" x14ac:dyDescent="0.3">
      <c r="A3112" s="3"/>
      <c r="B3112" s="3"/>
      <c r="C3112" s="3"/>
      <c r="D3112" s="3"/>
      <c r="E3112" s="3"/>
      <c r="F3112" s="3"/>
      <c r="G3112" s="3"/>
      <c r="H3112" s="3"/>
      <c r="I3112" s="3"/>
      <c r="J3112" s="3"/>
      <c r="K3112" s="3"/>
      <c r="L3112" s="3"/>
      <c r="M3112" s="3"/>
      <c r="N3112" s="3"/>
      <c r="O3112" s="3"/>
      <c r="P3112" s="3"/>
      <c r="Q3112" s="3"/>
      <c r="R3112" s="3"/>
      <c r="S3112" s="120"/>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row>
    <row r="3113" spans="1:53" x14ac:dyDescent="0.3">
      <c r="A3113" s="3"/>
      <c r="B3113" s="3"/>
      <c r="C3113" s="3"/>
      <c r="D3113" s="3"/>
      <c r="E3113" s="3"/>
      <c r="F3113" s="3"/>
      <c r="G3113" s="3"/>
      <c r="H3113" s="3"/>
      <c r="I3113" s="3"/>
      <c r="J3113" s="3"/>
      <c r="K3113" s="3"/>
      <c r="L3113" s="3"/>
      <c r="M3113" s="3"/>
      <c r="N3113" s="3"/>
      <c r="O3113" s="3"/>
      <c r="P3113" s="3"/>
      <c r="Q3113" s="3"/>
      <c r="R3113" s="3"/>
      <c r="S3113" s="120"/>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row>
    <row r="3114" spans="1:53" x14ac:dyDescent="0.3">
      <c r="A3114" s="3"/>
      <c r="B3114" s="3"/>
      <c r="C3114" s="3"/>
      <c r="D3114" s="3"/>
      <c r="E3114" s="3"/>
      <c r="F3114" s="3"/>
      <c r="G3114" s="3"/>
      <c r="H3114" s="3"/>
      <c r="I3114" s="3"/>
      <c r="J3114" s="3"/>
      <c r="K3114" s="3"/>
      <c r="L3114" s="3"/>
      <c r="M3114" s="3"/>
      <c r="N3114" s="3"/>
      <c r="O3114" s="3"/>
      <c r="P3114" s="3"/>
      <c r="Q3114" s="3"/>
      <c r="R3114" s="3"/>
      <c r="S3114" s="120"/>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row>
    <row r="3115" spans="1:53" x14ac:dyDescent="0.3">
      <c r="A3115" s="3"/>
      <c r="B3115" s="3"/>
      <c r="C3115" s="3"/>
      <c r="D3115" s="3"/>
      <c r="E3115" s="3"/>
      <c r="F3115" s="3"/>
      <c r="G3115" s="3"/>
      <c r="H3115" s="3"/>
      <c r="I3115" s="3"/>
      <c r="J3115" s="3"/>
      <c r="K3115" s="3"/>
      <c r="L3115" s="3"/>
      <c r="M3115" s="3"/>
      <c r="N3115" s="3"/>
      <c r="O3115" s="3"/>
      <c r="P3115" s="3"/>
      <c r="Q3115" s="3"/>
      <c r="R3115" s="3"/>
      <c r="S3115" s="120"/>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row>
    <row r="3116" spans="1:53" x14ac:dyDescent="0.3">
      <c r="A3116" s="3"/>
      <c r="B3116" s="3"/>
      <c r="C3116" s="3"/>
      <c r="D3116" s="3"/>
      <c r="E3116" s="3"/>
      <c r="F3116" s="3"/>
      <c r="G3116" s="3"/>
      <c r="H3116" s="3"/>
      <c r="I3116" s="3"/>
      <c r="J3116" s="3"/>
      <c r="K3116" s="3"/>
      <c r="L3116" s="3"/>
      <c r="M3116" s="3"/>
      <c r="N3116" s="3"/>
      <c r="O3116" s="3"/>
      <c r="P3116" s="3"/>
      <c r="Q3116" s="3"/>
      <c r="R3116" s="3"/>
      <c r="S3116" s="120"/>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row>
    <row r="3117" spans="1:53" x14ac:dyDescent="0.3">
      <c r="A3117" s="3"/>
      <c r="B3117" s="3"/>
      <c r="C3117" s="3"/>
      <c r="D3117" s="3"/>
      <c r="E3117" s="3"/>
      <c r="F3117" s="3"/>
      <c r="G3117" s="3"/>
      <c r="H3117" s="3"/>
      <c r="I3117" s="3"/>
      <c r="J3117" s="3"/>
      <c r="K3117" s="3"/>
      <c r="L3117" s="3"/>
      <c r="M3117" s="3"/>
      <c r="N3117" s="3"/>
      <c r="O3117" s="3"/>
      <c r="P3117" s="3"/>
      <c r="Q3117" s="3"/>
      <c r="R3117" s="3"/>
      <c r="S3117" s="120"/>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row>
    <row r="3118" spans="1:53" x14ac:dyDescent="0.3">
      <c r="A3118" s="3"/>
      <c r="B3118" s="3"/>
      <c r="C3118" s="3"/>
      <c r="D3118" s="3"/>
      <c r="E3118" s="3"/>
      <c r="F3118" s="3"/>
      <c r="G3118" s="3"/>
      <c r="H3118" s="3"/>
      <c r="I3118" s="3"/>
      <c r="J3118" s="3"/>
      <c r="K3118" s="3"/>
      <c r="L3118" s="3"/>
      <c r="M3118" s="3"/>
      <c r="N3118" s="3"/>
      <c r="O3118" s="3"/>
      <c r="P3118" s="3"/>
      <c r="Q3118" s="3"/>
      <c r="R3118" s="3"/>
      <c r="S3118" s="120"/>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row>
    <row r="3119" spans="1:53" x14ac:dyDescent="0.3">
      <c r="A3119" s="3"/>
      <c r="B3119" s="3"/>
      <c r="C3119" s="3"/>
      <c r="D3119" s="3"/>
      <c r="E3119" s="3"/>
      <c r="F3119" s="3"/>
      <c r="G3119" s="3"/>
      <c r="H3119" s="3"/>
      <c r="I3119" s="3"/>
      <c r="J3119" s="3"/>
      <c r="K3119" s="3"/>
      <c r="L3119" s="3"/>
      <c r="M3119" s="3"/>
      <c r="N3119" s="3"/>
      <c r="O3119" s="3"/>
      <c r="P3119" s="3"/>
      <c r="Q3119" s="3"/>
      <c r="R3119" s="3"/>
      <c r="S3119" s="120"/>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row>
    <row r="3120" spans="1:53" x14ac:dyDescent="0.3">
      <c r="A3120" s="3"/>
      <c r="B3120" s="3"/>
      <c r="C3120" s="3"/>
      <c r="D3120" s="3"/>
      <c r="E3120" s="3"/>
      <c r="F3120" s="3"/>
      <c r="G3120" s="3"/>
      <c r="H3120" s="3"/>
      <c r="I3120" s="3"/>
      <c r="J3120" s="3"/>
      <c r="K3120" s="3"/>
      <c r="L3120" s="3"/>
      <c r="M3120" s="3"/>
      <c r="N3120" s="3"/>
      <c r="O3120" s="3"/>
      <c r="P3120" s="3"/>
      <c r="Q3120" s="3"/>
      <c r="R3120" s="3"/>
      <c r="S3120" s="120"/>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row>
    <row r="3121" spans="1:53" x14ac:dyDescent="0.3">
      <c r="A3121" s="3"/>
      <c r="B3121" s="3"/>
      <c r="C3121" s="3"/>
      <c r="D3121" s="3"/>
      <c r="E3121" s="3"/>
      <c r="F3121" s="3"/>
      <c r="G3121" s="3"/>
      <c r="H3121" s="3"/>
      <c r="I3121" s="3"/>
      <c r="J3121" s="3"/>
      <c r="K3121" s="3"/>
      <c r="L3121" s="3"/>
      <c r="M3121" s="3"/>
      <c r="N3121" s="3"/>
      <c r="O3121" s="3"/>
      <c r="P3121" s="3"/>
      <c r="Q3121" s="3"/>
      <c r="R3121" s="3"/>
      <c r="S3121" s="120"/>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row>
    <row r="3122" spans="1:53" x14ac:dyDescent="0.3">
      <c r="A3122" s="3"/>
      <c r="B3122" s="3"/>
      <c r="C3122" s="3"/>
      <c r="D3122" s="3"/>
      <c r="E3122" s="3"/>
      <c r="F3122" s="3"/>
      <c r="G3122" s="3"/>
      <c r="H3122" s="3"/>
      <c r="I3122" s="3"/>
      <c r="J3122" s="3"/>
      <c r="K3122" s="3"/>
      <c r="L3122" s="3"/>
      <c r="M3122" s="3"/>
      <c r="N3122" s="3"/>
      <c r="O3122" s="3"/>
      <c r="P3122" s="3"/>
      <c r="Q3122" s="3"/>
      <c r="R3122" s="3"/>
      <c r="S3122" s="120"/>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row>
    <row r="3123" spans="1:53" x14ac:dyDescent="0.3">
      <c r="A3123" s="3"/>
      <c r="B3123" s="3"/>
      <c r="C3123" s="3"/>
      <c r="D3123" s="3"/>
      <c r="E3123" s="3"/>
      <c r="F3123" s="3"/>
      <c r="G3123" s="3"/>
      <c r="H3123" s="3"/>
      <c r="I3123" s="3"/>
      <c r="J3123" s="3"/>
      <c r="K3123" s="3"/>
      <c r="L3123" s="3"/>
      <c r="M3123" s="3"/>
      <c r="N3123" s="3"/>
      <c r="O3123" s="3"/>
      <c r="P3123" s="3"/>
      <c r="Q3123" s="3"/>
      <c r="R3123" s="3"/>
      <c r="S3123" s="120"/>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row>
    <row r="3124" spans="1:53" x14ac:dyDescent="0.3">
      <c r="A3124" s="3"/>
      <c r="B3124" s="3"/>
      <c r="C3124" s="3"/>
      <c r="D3124" s="3"/>
      <c r="E3124" s="3"/>
      <c r="F3124" s="3"/>
      <c r="G3124" s="3"/>
      <c r="H3124" s="3"/>
      <c r="I3124" s="3"/>
      <c r="J3124" s="3"/>
      <c r="K3124" s="3"/>
      <c r="L3124" s="3"/>
      <c r="M3124" s="3"/>
      <c r="N3124" s="3"/>
      <c r="O3124" s="3"/>
      <c r="P3124" s="3"/>
      <c r="Q3124" s="3"/>
      <c r="R3124" s="3"/>
      <c r="S3124" s="120"/>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row>
    <row r="3125" spans="1:53" x14ac:dyDescent="0.3">
      <c r="A3125" s="3"/>
      <c r="B3125" s="3"/>
      <c r="C3125" s="3"/>
      <c r="D3125" s="3"/>
      <c r="E3125" s="3"/>
      <c r="F3125" s="3"/>
      <c r="G3125" s="3"/>
      <c r="H3125" s="3"/>
      <c r="I3125" s="3"/>
      <c r="J3125" s="3"/>
      <c r="K3125" s="3"/>
      <c r="L3125" s="3"/>
      <c r="M3125" s="3"/>
      <c r="N3125" s="3"/>
      <c r="O3125" s="3"/>
      <c r="P3125" s="3"/>
      <c r="Q3125" s="3"/>
      <c r="R3125" s="3"/>
      <c r="S3125" s="120"/>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row>
    <row r="3126" spans="1:53" x14ac:dyDescent="0.3">
      <c r="A3126" s="3"/>
      <c r="B3126" s="3"/>
      <c r="C3126" s="3"/>
      <c r="D3126" s="3"/>
      <c r="E3126" s="3"/>
      <c r="F3126" s="3"/>
      <c r="G3126" s="3"/>
      <c r="H3126" s="3"/>
      <c r="I3126" s="3"/>
      <c r="J3126" s="3"/>
      <c r="K3126" s="3"/>
      <c r="L3126" s="3"/>
      <c r="M3126" s="3"/>
      <c r="N3126" s="3"/>
      <c r="O3126" s="3"/>
      <c r="P3126" s="3"/>
      <c r="Q3126" s="3"/>
      <c r="R3126" s="3"/>
      <c r="S3126" s="120"/>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row>
    <row r="3127" spans="1:53" x14ac:dyDescent="0.3">
      <c r="A3127" s="3"/>
      <c r="B3127" s="3"/>
      <c r="C3127" s="3"/>
      <c r="D3127" s="3"/>
      <c r="E3127" s="3"/>
      <c r="F3127" s="3"/>
      <c r="G3127" s="3"/>
      <c r="H3127" s="3"/>
      <c r="I3127" s="3"/>
      <c r="J3127" s="3"/>
      <c r="K3127" s="3"/>
      <c r="L3127" s="3"/>
      <c r="M3127" s="3"/>
      <c r="N3127" s="3"/>
      <c r="O3127" s="3"/>
      <c r="P3127" s="3"/>
      <c r="Q3127" s="3"/>
      <c r="R3127" s="3"/>
      <c r="S3127" s="120"/>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row>
    <row r="3128" spans="1:53" x14ac:dyDescent="0.3">
      <c r="A3128" s="3"/>
      <c r="B3128" s="3"/>
      <c r="C3128" s="3"/>
      <c r="D3128" s="3"/>
      <c r="E3128" s="3"/>
      <c r="F3128" s="3"/>
      <c r="G3128" s="3"/>
      <c r="H3128" s="3"/>
      <c r="I3128" s="3"/>
      <c r="J3128" s="3"/>
      <c r="K3128" s="3"/>
      <c r="L3128" s="3"/>
      <c r="M3128" s="3"/>
      <c r="N3128" s="3"/>
      <c r="O3128" s="3"/>
      <c r="P3128" s="3"/>
      <c r="Q3128" s="3"/>
      <c r="R3128" s="3"/>
      <c r="S3128" s="120"/>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row>
    <row r="3129" spans="1:53" x14ac:dyDescent="0.3">
      <c r="A3129" s="3"/>
      <c r="B3129" s="3"/>
      <c r="C3129" s="3"/>
      <c r="D3129" s="3"/>
      <c r="E3129" s="3"/>
      <c r="F3129" s="3"/>
      <c r="G3129" s="3"/>
      <c r="H3129" s="3"/>
      <c r="I3129" s="3"/>
      <c r="J3129" s="3"/>
      <c r="K3129" s="3"/>
      <c r="L3129" s="3"/>
      <c r="M3129" s="3"/>
      <c r="N3129" s="3"/>
      <c r="O3129" s="3"/>
      <c r="P3129" s="3"/>
      <c r="Q3129" s="3"/>
      <c r="R3129" s="3"/>
      <c r="S3129" s="120"/>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row>
    <row r="3130" spans="1:53" x14ac:dyDescent="0.3">
      <c r="A3130" s="3"/>
      <c r="B3130" s="3"/>
      <c r="C3130" s="3"/>
      <c r="D3130" s="3"/>
      <c r="E3130" s="3"/>
      <c r="F3130" s="3"/>
      <c r="G3130" s="3"/>
      <c r="H3130" s="3"/>
      <c r="I3130" s="3"/>
      <c r="J3130" s="3"/>
      <c r="K3130" s="3"/>
      <c r="L3130" s="3"/>
      <c r="M3130" s="3"/>
      <c r="N3130" s="3"/>
      <c r="O3130" s="3"/>
      <c r="P3130" s="3"/>
      <c r="Q3130" s="3"/>
      <c r="R3130" s="3"/>
      <c r="S3130" s="120"/>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row>
    <row r="3131" spans="1:53" x14ac:dyDescent="0.3">
      <c r="A3131" s="3"/>
      <c r="B3131" s="3"/>
      <c r="C3131" s="3"/>
      <c r="D3131" s="3"/>
      <c r="E3131" s="3"/>
      <c r="F3131" s="3"/>
      <c r="G3131" s="3"/>
      <c r="H3131" s="3"/>
      <c r="I3131" s="3"/>
      <c r="J3131" s="3"/>
      <c r="K3131" s="3"/>
      <c r="L3131" s="3"/>
      <c r="M3131" s="3"/>
      <c r="N3131" s="3"/>
      <c r="O3131" s="3"/>
      <c r="P3131" s="3"/>
      <c r="Q3131" s="3"/>
      <c r="R3131" s="3"/>
      <c r="S3131" s="120"/>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row>
    <row r="3132" spans="1:53" x14ac:dyDescent="0.3">
      <c r="A3132" s="3"/>
      <c r="B3132" s="3"/>
      <c r="C3132" s="3"/>
      <c r="D3132" s="3"/>
      <c r="E3132" s="3"/>
      <c r="F3132" s="3"/>
      <c r="G3132" s="3"/>
      <c r="H3132" s="3"/>
      <c r="I3132" s="3"/>
      <c r="J3132" s="3"/>
      <c r="K3132" s="3"/>
      <c r="L3132" s="3"/>
      <c r="M3132" s="3"/>
      <c r="N3132" s="3"/>
      <c r="O3132" s="3"/>
      <c r="P3132" s="3"/>
      <c r="Q3132" s="3"/>
      <c r="R3132" s="3"/>
      <c r="S3132" s="120"/>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row>
    <row r="3133" spans="1:53" x14ac:dyDescent="0.3">
      <c r="A3133" s="3"/>
      <c r="B3133" s="3"/>
      <c r="C3133" s="3"/>
      <c r="D3133" s="3"/>
      <c r="E3133" s="3"/>
      <c r="F3133" s="3"/>
      <c r="G3133" s="3"/>
      <c r="H3133" s="3"/>
      <c r="I3133" s="3"/>
      <c r="J3133" s="3"/>
      <c r="K3133" s="3"/>
      <c r="L3133" s="3"/>
      <c r="M3133" s="3"/>
      <c r="N3133" s="3"/>
      <c r="O3133" s="3"/>
      <c r="P3133" s="3"/>
      <c r="Q3133" s="3"/>
      <c r="R3133" s="3"/>
      <c r="S3133" s="120"/>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row>
    <row r="3134" spans="1:53" x14ac:dyDescent="0.3">
      <c r="A3134" s="3"/>
      <c r="B3134" s="3"/>
      <c r="C3134" s="3"/>
      <c r="D3134" s="3"/>
      <c r="E3134" s="3"/>
      <c r="F3134" s="3"/>
      <c r="G3134" s="3"/>
      <c r="H3134" s="3"/>
      <c r="I3134" s="3"/>
      <c r="J3134" s="3"/>
      <c r="K3134" s="3"/>
      <c r="L3134" s="3"/>
      <c r="M3134" s="3"/>
      <c r="N3134" s="3"/>
      <c r="O3134" s="3"/>
      <c r="P3134" s="3"/>
      <c r="Q3134" s="3"/>
      <c r="R3134" s="3"/>
      <c r="S3134" s="120"/>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row>
    <row r="3135" spans="1:53" x14ac:dyDescent="0.3">
      <c r="A3135" s="3"/>
      <c r="B3135" s="3"/>
      <c r="C3135" s="3"/>
      <c r="D3135" s="3"/>
      <c r="E3135" s="3"/>
      <c r="F3135" s="3"/>
      <c r="G3135" s="3"/>
      <c r="H3135" s="3"/>
      <c r="I3135" s="3"/>
      <c r="J3135" s="3"/>
      <c r="K3135" s="3"/>
      <c r="L3135" s="3"/>
      <c r="M3135" s="3"/>
      <c r="N3135" s="3"/>
      <c r="O3135" s="3"/>
      <c r="P3135" s="3"/>
      <c r="Q3135" s="3"/>
      <c r="R3135" s="3"/>
      <c r="S3135" s="120"/>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row>
    <row r="3136" spans="1:53" x14ac:dyDescent="0.3">
      <c r="A3136" s="3"/>
      <c r="B3136" s="3"/>
      <c r="C3136" s="3"/>
      <c r="D3136" s="3"/>
      <c r="E3136" s="3"/>
      <c r="F3136" s="3"/>
      <c r="G3136" s="3"/>
      <c r="H3136" s="3"/>
      <c r="I3136" s="3"/>
      <c r="J3136" s="3"/>
      <c r="K3136" s="3"/>
      <c r="L3136" s="3"/>
      <c r="M3136" s="3"/>
      <c r="N3136" s="3"/>
      <c r="O3136" s="3"/>
      <c r="P3136" s="3"/>
      <c r="Q3136" s="3"/>
      <c r="R3136" s="3"/>
      <c r="S3136" s="120"/>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row>
    <row r="3137" spans="1:53" x14ac:dyDescent="0.3">
      <c r="A3137" s="3"/>
      <c r="B3137" s="3"/>
      <c r="C3137" s="3"/>
      <c r="D3137" s="3"/>
      <c r="E3137" s="3"/>
      <c r="F3137" s="3"/>
      <c r="G3137" s="3"/>
      <c r="H3137" s="3"/>
      <c r="I3137" s="3"/>
      <c r="J3137" s="3"/>
      <c r="K3137" s="3"/>
      <c r="L3137" s="3"/>
      <c r="M3137" s="3"/>
      <c r="N3137" s="3"/>
      <c r="O3137" s="3"/>
      <c r="P3137" s="3"/>
      <c r="Q3137" s="3"/>
      <c r="R3137" s="3"/>
      <c r="S3137" s="120"/>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row>
    <row r="3138" spans="1:53" x14ac:dyDescent="0.3">
      <c r="A3138" s="3"/>
      <c r="B3138" s="3"/>
      <c r="C3138" s="3"/>
      <c r="D3138" s="3"/>
      <c r="E3138" s="3"/>
      <c r="F3138" s="3"/>
      <c r="G3138" s="3"/>
      <c r="H3138" s="3"/>
      <c r="I3138" s="3"/>
      <c r="J3138" s="3"/>
      <c r="K3138" s="3"/>
      <c r="L3138" s="3"/>
      <c r="M3138" s="3"/>
      <c r="N3138" s="3"/>
      <c r="O3138" s="3"/>
      <c r="P3138" s="3"/>
      <c r="Q3138" s="3"/>
      <c r="R3138" s="3"/>
      <c r="S3138" s="120"/>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row>
    <row r="3139" spans="1:53" x14ac:dyDescent="0.3">
      <c r="A3139" s="3"/>
      <c r="B3139" s="3"/>
      <c r="C3139" s="3"/>
      <c r="D3139" s="3"/>
      <c r="E3139" s="3"/>
      <c r="F3139" s="3"/>
      <c r="G3139" s="3"/>
      <c r="H3139" s="3"/>
      <c r="I3139" s="3"/>
      <c r="J3139" s="3"/>
      <c r="K3139" s="3"/>
      <c r="L3139" s="3"/>
      <c r="M3139" s="3"/>
      <c r="N3139" s="3"/>
      <c r="O3139" s="3"/>
      <c r="P3139" s="3"/>
      <c r="Q3139" s="3"/>
      <c r="R3139" s="3"/>
      <c r="S3139" s="120"/>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row>
    <row r="3140" spans="1:53" x14ac:dyDescent="0.3">
      <c r="A3140" s="3"/>
      <c r="B3140" s="3"/>
      <c r="C3140" s="3"/>
      <c r="D3140" s="3"/>
      <c r="E3140" s="3"/>
      <c r="F3140" s="3"/>
      <c r="G3140" s="3"/>
      <c r="H3140" s="3"/>
      <c r="I3140" s="3"/>
      <c r="J3140" s="3"/>
      <c r="K3140" s="3"/>
      <c r="L3140" s="3"/>
      <c r="M3140" s="3"/>
      <c r="N3140" s="3"/>
      <c r="O3140" s="3"/>
      <c r="P3140" s="3"/>
      <c r="Q3140" s="3"/>
      <c r="R3140" s="3"/>
      <c r="S3140" s="120"/>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row>
    <row r="3141" spans="1:53" x14ac:dyDescent="0.3">
      <c r="A3141" s="3"/>
      <c r="B3141" s="3"/>
      <c r="C3141" s="3"/>
      <c r="D3141" s="3"/>
      <c r="E3141" s="3"/>
      <c r="F3141" s="3"/>
      <c r="G3141" s="3"/>
      <c r="H3141" s="3"/>
      <c r="I3141" s="3"/>
      <c r="J3141" s="3"/>
      <c r="K3141" s="3"/>
      <c r="L3141" s="3"/>
      <c r="M3141" s="3"/>
      <c r="N3141" s="3"/>
      <c r="O3141" s="3"/>
      <c r="P3141" s="3"/>
      <c r="Q3141" s="3"/>
      <c r="R3141" s="3"/>
      <c r="S3141" s="120"/>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row>
    <row r="3142" spans="1:53" x14ac:dyDescent="0.3">
      <c r="A3142" s="3"/>
      <c r="B3142" s="3"/>
      <c r="C3142" s="3"/>
      <c r="D3142" s="3"/>
      <c r="E3142" s="3"/>
      <c r="F3142" s="3"/>
      <c r="G3142" s="3"/>
      <c r="H3142" s="3"/>
      <c r="I3142" s="3"/>
      <c r="J3142" s="3"/>
      <c r="K3142" s="3"/>
      <c r="L3142" s="3"/>
      <c r="M3142" s="3"/>
      <c r="N3142" s="3"/>
      <c r="O3142" s="3"/>
      <c r="P3142" s="3"/>
      <c r="Q3142" s="3"/>
      <c r="R3142" s="3"/>
      <c r="S3142" s="120"/>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row>
    <row r="3143" spans="1:53" x14ac:dyDescent="0.3">
      <c r="A3143" s="3"/>
      <c r="B3143" s="3"/>
      <c r="C3143" s="3"/>
      <c r="D3143" s="3"/>
      <c r="E3143" s="3"/>
      <c r="F3143" s="3"/>
      <c r="G3143" s="3"/>
      <c r="H3143" s="3"/>
      <c r="I3143" s="3"/>
      <c r="J3143" s="3"/>
      <c r="K3143" s="3"/>
      <c r="L3143" s="3"/>
      <c r="M3143" s="3"/>
      <c r="N3143" s="3"/>
      <c r="O3143" s="3"/>
      <c r="P3143" s="3"/>
      <c r="Q3143" s="3"/>
      <c r="R3143" s="3"/>
      <c r="S3143" s="120"/>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row>
    <row r="3144" spans="1:53" x14ac:dyDescent="0.3">
      <c r="A3144" s="3"/>
      <c r="B3144" s="3"/>
      <c r="C3144" s="3"/>
      <c r="D3144" s="3"/>
      <c r="E3144" s="3"/>
      <c r="F3144" s="3"/>
      <c r="G3144" s="3"/>
      <c r="H3144" s="3"/>
      <c r="I3144" s="3"/>
      <c r="J3144" s="3"/>
      <c r="K3144" s="3"/>
      <c r="L3144" s="3"/>
      <c r="M3144" s="3"/>
      <c r="N3144" s="3"/>
      <c r="O3144" s="3"/>
      <c r="P3144" s="3"/>
      <c r="Q3144" s="3"/>
      <c r="R3144" s="3"/>
      <c r="S3144" s="120"/>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row>
    <row r="3145" spans="1:53" x14ac:dyDescent="0.3">
      <c r="A3145" s="3"/>
      <c r="B3145" s="3"/>
      <c r="C3145" s="3"/>
      <c r="D3145" s="3"/>
      <c r="E3145" s="3"/>
      <c r="F3145" s="3"/>
      <c r="G3145" s="3"/>
      <c r="H3145" s="3"/>
      <c r="I3145" s="3"/>
      <c r="J3145" s="3"/>
      <c r="K3145" s="3"/>
      <c r="L3145" s="3"/>
      <c r="M3145" s="3"/>
      <c r="N3145" s="3"/>
      <c r="O3145" s="3"/>
      <c r="P3145" s="3"/>
      <c r="Q3145" s="3"/>
      <c r="R3145" s="3"/>
      <c r="S3145" s="120"/>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row>
    <row r="3146" spans="1:53" x14ac:dyDescent="0.3">
      <c r="A3146" s="3"/>
      <c r="B3146" s="3"/>
      <c r="C3146" s="3"/>
      <c r="D3146" s="3"/>
      <c r="E3146" s="3"/>
      <c r="F3146" s="3"/>
      <c r="G3146" s="3"/>
      <c r="H3146" s="3"/>
      <c r="I3146" s="3"/>
      <c r="J3146" s="3"/>
      <c r="K3146" s="3"/>
      <c r="L3146" s="3"/>
      <c r="M3146" s="3"/>
      <c r="N3146" s="3"/>
      <c r="O3146" s="3"/>
      <c r="P3146" s="3"/>
      <c r="Q3146" s="3"/>
      <c r="R3146" s="3"/>
      <c r="S3146" s="120"/>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row>
    <row r="3147" spans="1:53" x14ac:dyDescent="0.3">
      <c r="A3147" s="3"/>
      <c r="B3147" s="3"/>
      <c r="C3147" s="3"/>
      <c r="D3147" s="3"/>
      <c r="E3147" s="3"/>
      <c r="F3147" s="3"/>
      <c r="G3147" s="3"/>
      <c r="H3147" s="3"/>
      <c r="I3147" s="3"/>
      <c r="J3147" s="3"/>
      <c r="K3147" s="3"/>
      <c r="L3147" s="3"/>
      <c r="M3147" s="3"/>
      <c r="N3147" s="3"/>
      <c r="O3147" s="3"/>
      <c r="P3147" s="3"/>
      <c r="Q3147" s="3"/>
      <c r="R3147" s="3"/>
      <c r="S3147" s="120"/>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row>
    <row r="3148" spans="1:53" x14ac:dyDescent="0.3">
      <c r="A3148" s="3"/>
      <c r="B3148" s="3"/>
      <c r="C3148" s="3"/>
      <c r="D3148" s="3"/>
      <c r="E3148" s="3"/>
      <c r="F3148" s="3"/>
      <c r="G3148" s="3"/>
      <c r="H3148" s="3"/>
      <c r="I3148" s="3"/>
      <c r="J3148" s="3"/>
      <c r="K3148" s="3"/>
      <c r="L3148" s="3"/>
      <c r="M3148" s="3"/>
      <c r="N3148" s="3"/>
      <c r="O3148" s="3"/>
      <c r="P3148" s="3"/>
      <c r="Q3148" s="3"/>
      <c r="R3148" s="3"/>
      <c r="S3148" s="120"/>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row>
    <row r="3149" spans="1:53" x14ac:dyDescent="0.3">
      <c r="A3149" s="3"/>
      <c r="B3149" s="3"/>
      <c r="C3149" s="3"/>
      <c r="D3149" s="3"/>
      <c r="E3149" s="3"/>
      <c r="F3149" s="3"/>
      <c r="G3149" s="3"/>
      <c r="H3149" s="3"/>
      <c r="I3149" s="3"/>
      <c r="J3149" s="3"/>
      <c r="K3149" s="3"/>
      <c r="L3149" s="3"/>
      <c r="M3149" s="3"/>
      <c r="N3149" s="3"/>
      <c r="O3149" s="3"/>
      <c r="P3149" s="3"/>
      <c r="Q3149" s="3"/>
      <c r="R3149" s="3"/>
      <c r="S3149" s="120"/>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row>
    <row r="3150" spans="1:53" x14ac:dyDescent="0.3">
      <c r="A3150" s="3"/>
      <c r="B3150" s="3"/>
      <c r="C3150" s="3"/>
      <c r="D3150" s="3"/>
      <c r="E3150" s="3"/>
      <c r="F3150" s="3"/>
      <c r="G3150" s="3"/>
      <c r="H3150" s="3"/>
      <c r="I3150" s="3"/>
      <c r="J3150" s="3"/>
      <c r="K3150" s="3"/>
      <c r="L3150" s="3"/>
      <c r="M3150" s="3"/>
      <c r="N3150" s="3"/>
      <c r="O3150" s="3"/>
      <c r="P3150" s="3"/>
      <c r="Q3150" s="3"/>
      <c r="R3150" s="3"/>
      <c r="S3150" s="120"/>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row>
    <row r="3151" spans="1:53" x14ac:dyDescent="0.3">
      <c r="A3151" s="3"/>
      <c r="B3151" s="3"/>
      <c r="C3151" s="3"/>
      <c r="D3151" s="3"/>
      <c r="E3151" s="3"/>
      <c r="F3151" s="3"/>
      <c r="G3151" s="3"/>
      <c r="H3151" s="3"/>
      <c r="I3151" s="3"/>
      <c r="J3151" s="3"/>
      <c r="K3151" s="3"/>
      <c r="L3151" s="3"/>
      <c r="M3151" s="3"/>
      <c r="N3151" s="3"/>
      <c r="O3151" s="3"/>
      <c r="P3151" s="3"/>
      <c r="Q3151" s="3"/>
      <c r="R3151" s="3"/>
      <c r="S3151" s="120"/>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row>
    <row r="3152" spans="1:53" x14ac:dyDescent="0.3">
      <c r="A3152" s="3"/>
      <c r="B3152" s="3"/>
      <c r="C3152" s="3"/>
      <c r="D3152" s="3"/>
      <c r="E3152" s="3"/>
      <c r="F3152" s="3"/>
      <c r="G3152" s="3"/>
      <c r="H3152" s="3"/>
      <c r="I3152" s="3"/>
      <c r="J3152" s="3"/>
      <c r="K3152" s="3"/>
      <c r="L3152" s="3"/>
      <c r="M3152" s="3"/>
      <c r="N3152" s="3"/>
      <c r="O3152" s="3"/>
      <c r="P3152" s="3"/>
      <c r="Q3152" s="3"/>
      <c r="R3152" s="3"/>
      <c r="S3152" s="120"/>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row>
    <row r="3153" spans="1:53" x14ac:dyDescent="0.3">
      <c r="A3153" s="3"/>
      <c r="B3153" s="3"/>
      <c r="C3153" s="3"/>
      <c r="D3153" s="3"/>
      <c r="E3153" s="3"/>
      <c r="F3153" s="3"/>
      <c r="G3153" s="3"/>
      <c r="H3153" s="3"/>
      <c r="I3153" s="3"/>
      <c r="J3153" s="3"/>
      <c r="K3153" s="3"/>
      <c r="L3153" s="3"/>
      <c r="M3153" s="3"/>
      <c r="N3153" s="3"/>
      <c r="O3153" s="3"/>
      <c r="P3153" s="3"/>
      <c r="Q3153" s="3"/>
      <c r="R3153" s="3"/>
      <c r="S3153" s="120"/>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row>
    <row r="3154" spans="1:53" x14ac:dyDescent="0.3">
      <c r="A3154" s="3"/>
      <c r="B3154" s="3"/>
      <c r="C3154" s="3"/>
      <c r="D3154" s="3"/>
      <c r="E3154" s="3"/>
      <c r="F3154" s="3"/>
      <c r="G3154" s="3"/>
      <c r="H3154" s="3"/>
      <c r="I3154" s="3"/>
      <c r="J3154" s="3"/>
      <c r="K3154" s="3"/>
      <c r="L3154" s="3"/>
      <c r="M3154" s="3"/>
      <c r="N3154" s="3"/>
      <c r="O3154" s="3"/>
      <c r="P3154" s="3"/>
      <c r="Q3154" s="3"/>
      <c r="R3154" s="3"/>
      <c r="S3154" s="120"/>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row>
    <row r="3155" spans="1:53" x14ac:dyDescent="0.3">
      <c r="A3155" s="3"/>
      <c r="B3155" s="3"/>
      <c r="C3155" s="3"/>
      <c r="D3155" s="3"/>
      <c r="E3155" s="3"/>
      <c r="F3155" s="3"/>
      <c r="G3155" s="3"/>
      <c r="H3155" s="3"/>
      <c r="I3155" s="3"/>
      <c r="J3155" s="3"/>
      <c r="K3155" s="3"/>
      <c r="L3155" s="3"/>
      <c r="M3155" s="3"/>
      <c r="N3155" s="3"/>
      <c r="O3155" s="3"/>
      <c r="P3155" s="3"/>
      <c r="Q3155" s="3"/>
      <c r="R3155" s="3"/>
      <c r="S3155" s="120"/>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row>
    <row r="3156" spans="1:53" x14ac:dyDescent="0.3">
      <c r="A3156" s="3"/>
      <c r="B3156" s="3"/>
      <c r="C3156" s="3"/>
      <c r="D3156" s="3"/>
      <c r="E3156" s="3"/>
      <c r="F3156" s="3"/>
      <c r="G3156" s="3"/>
      <c r="H3156" s="3"/>
      <c r="I3156" s="3"/>
      <c r="J3156" s="3"/>
      <c r="K3156" s="3"/>
      <c r="L3156" s="3"/>
      <c r="M3156" s="3"/>
      <c r="N3156" s="3"/>
      <c r="O3156" s="3"/>
      <c r="P3156" s="3"/>
      <c r="Q3156" s="3"/>
      <c r="R3156" s="3"/>
      <c r="S3156" s="120"/>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row>
    <row r="3157" spans="1:53" x14ac:dyDescent="0.3">
      <c r="A3157" s="3"/>
      <c r="B3157" s="3"/>
      <c r="C3157" s="3"/>
      <c r="D3157" s="3"/>
      <c r="E3157" s="3"/>
      <c r="F3157" s="3"/>
      <c r="G3157" s="3"/>
      <c r="H3157" s="3"/>
      <c r="I3157" s="3"/>
      <c r="J3157" s="3"/>
      <c r="K3157" s="3"/>
      <c r="L3157" s="3"/>
      <c r="M3157" s="3"/>
      <c r="N3157" s="3"/>
      <c r="O3157" s="3"/>
      <c r="P3157" s="3"/>
      <c r="Q3157" s="3"/>
      <c r="R3157" s="3"/>
      <c r="S3157" s="120"/>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row>
    <row r="3158" spans="1:53" x14ac:dyDescent="0.3">
      <c r="A3158" s="3"/>
      <c r="B3158" s="3"/>
      <c r="C3158" s="3"/>
      <c r="D3158" s="3"/>
      <c r="E3158" s="3"/>
      <c r="F3158" s="3"/>
      <c r="G3158" s="3"/>
      <c r="H3158" s="3"/>
      <c r="I3158" s="3"/>
      <c r="J3158" s="3"/>
      <c r="K3158" s="3"/>
      <c r="L3158" s="3"/>
      <c r="M3158" s="3"/>
      <c r="N3158" s="3"/>
      <c r="O3158" s="3"/>
      <c r="P3158" s="3"/>
      <c r="Q3158" s="3"/>
      <c r="R3158" s="3"/>
      <c r="S3158" s="120"/>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row>
    <row r="3159" spans="1:53" x14ac:dyDescent="0.3">
      <c r="A3159" s="3"/>
      <c r="B3159" s="3"/>
      <c r="C3159" s="3"/>
      <c r="D3159" s="3"/>
      <c r="E3159" s="3"/>
      <c r="F3159" s="3"/>
      <c r="G3159" s="3"/>
      <c r="H3159" s="3"/>
      <c r="I3159" s="3"/>
      <c r="J3159" s="3"/>
      <c r="K3159" s="3"/>
      <c r="L3159" s="3"/>
      <c r="M3159" s="3"/>
      <c r="N3159" s="3"/>
      <c r="O3159" s="3"/>
      <c r="P3159" s="3"/>
      <c r="Q3159" s="3"/>
      <c r="R3159" s="3"/>
      <c r="S3159" s="120"/>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row>
    <row r="3160" spans="1:53" x14ac:dyDescent="0.3">
      <c r="A3160" s="3"/>
      <c r="B3160" s="3"/>
      <c r="C3160" s="3"/>
      <c r="D3160" s="3"/>
      <c r="E3160" s="3"/>
      <c r="F3160" s="3"/>
      <c r="G3160" s="3"/>
      <c r="H3160" s="3"/>
      <c r="I3160" s="3"/>
      <c r="J3160" s="3"/>
      <c r="K3160" s="3"/>
      <c r="L3160" s="3"/>
      <c r="M3160" s="3"/>
      <c r="N3160" s="3"/>
      <c r="O3160" s="3"/>
      <c r="P3160" s="3"/>
      <c r="Q3160" s="3"/>
      <c r="R3160" s="3"/>
      <c r="S3160" s="120"/>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row>
    <row r="3161" spans="1:53" x14ac:dyDescent="0.3">
      <c r="A3161" s="3"/>
      <c r="B3161" s="3"/>
      <c r="C3161" s="3"/>
      <c r="D3161" s="3"/>
      <c r="E3161" s="3"/>
      <c r="F3161" s="3"/>
      <c r="G3161" s="3"/>
      <c r="H3161" s="3"/>
      <c r="I3161" s="3"/>
      <c r="J3161" s="3"/>
      <c r="K3161" s="3"/>
      <c r="L3161" s="3"/>
      <c r="M3161" s="3"/>
      <c r="N3161" s="3"/>
      <c r="O3161" s="3"/>
      <c r="P3161" s="3"/>
      <c r="Q3161" s="3"/>
      <c r="R3161" s="3"/>
      <c r="S3161" s="120"/>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row>
    <row r="3162" spans="1:53" x14ac:dyDescent="0.3">
      <c r="A3162" s="3"/>
      <c r="B3162" s="3"/>
      <c r="C3162" s="3"/>
      <c r="D3162" s="3"/>
      <c r="E3162" s="3"/>
      <c r="F3162" s="3"/>
      <c r="G3162" s="3"/>
      <c r="H3162" s="3"/>
      <c r="I3162" s="3"/>
      <c r="J3162" s="3"/>
      <c r="K3162" s="3"/>
      <c r="L3162" s="3"/>
      <c r="M3162" s="3"/>
      <c r="N3162" s="3"/>
      <c r="O3162" s="3"/>
      <c r="P3162" s="3"/>
      <c r="Q3162" s="3"/>
      <c r="R3162" s="3"/>
      <c r="S3162" s="120"/>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row>
    <row r="3163" spans="1:53" x14ac:dyDescent="0.3">
      <c r="A3163" s="3"/>
      <c r="B3163" s="3"/>
      <c r="C3163" s="3"/>
      <c r="D3163" s="3"/>
      <c r="E3163" s="3"/>
      <c r="F3163" s="3"/>
      <c r="G3163" s="3"/>
      <c r="H3163" s="3"/>
      <c r="I3163" s="3"/>
      <c r="J3163" s="3"/>
      <c r="K3163" s="3"/>
      <c r="L3163" s="3"/>
      <c r="M3163" s="3"/>
      <c r="N3163" s="3"/>
      <c r="O3163" s="3"/>
      <c r="P3163" s="3"/>
      <c r="Q3163" s="3"/>
      <c r="R3163" s="3"/>
      <c r="S3163" s="120"/>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row>
    <row r="3164" spans="1:53" x14ac:dyDescent="0.3">
      <c r="A3164" s="3"/>
      <c r="B3164" s="3"/>
      <c r="C3164" s="3"/>
      <c r="D3164" s="3"/>
      <c r="E3164" s="3"/>
      <c r="F3164" s="3"/>
      <c r="G3164" s="3"/>
      <c r="H3164" s="3"/>
      <c r="I3164" s="3"/>
      <c r="J3164" s="3"/>
      <c r="K3164" s="3"/>
      <c r="L3164" s="3"/>
      <c r="M3164" s="3"/>
      <c r="N3164" s="3"/>
      <c r="O3164" s="3"/>
      <c r="P3164" s="3"/>
      <c r="Q3164" s="3"/>
      <c r="R3164" s="3"/>
      <c r="S3164" s="120"/>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row>
    <row r="3165" spans="1:53" x14ac:dyDescent="0.3">
      <c r="A3165" s="3"/>
      <c r="B3165" s="3"/>
      <c r="C3165" s="3"/>
      <c r="D3165" s="3"/>
      <c r="E3165" s="3"/>
      <c r="F3165" s="3"/>
      <c r="G3165" s="3"/>
      <c r="H3165" s="3"/>
      <c r="I3165" s="3"/>
      <c r="J3165" s="3"/>
      <c r="K3165" s="3"/>
      <c r="L3165" s="3"/>
      <c r="M3165" s="3"/>
      <c r="N3165" s="3"/>
      <c r="O3165" s="3"/>
      <c r="P3165" s="3"/>
      <c r="Q3165" s="3"/>
      <c r="R3165" s="3"/>
      <c r="S3165" s="120"/>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row>
    <row r="3166" spans="1:53" x14ac:dyDescent="0.3">
      <c r="A3166" s="3"/>
      <c r="B3166" s="3"/>
      <c r="C3166" s="3"/>
      <c r="D3166" s="3"/>
      <c r="E3166" s="3"/>
      <c r="F3166" s="3"/>
      <c r="G3166" s="3"/>
      <c r="H3166" s="3"/>
      <c r="I3166" s="3"/>
      <c r="J3166" s="3"/>
      <c r="K3166" s="3"/>
      <c r="L3166" s="3"/>
      <c r="M3166" s="3"/>
      <c r="N3166" s="3"/>
      <c r="O3166" s="3"/>
      <c r="P3166" s="3"/>
      <c r="Q3166" s="3"/>
      <c r="R3166" s="3"/>
      <c r="S3166" s="120"/>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row>
    <row r="3167" spans="1:53" x14ac:dyDescent="0.3">
      <c r="A3167" s="3"/>
      <c r="B3167" s="3"/>
      <c r="C3167" s="3"/>
      <c r="D3167" s="3"/>
      <c r="E3167" s="3"/>
      <c r="F3167" s="3"/>
      <c r="G3167" s="3"/>
      <c r="H3167" s="3"/>
      <c r="I3167" s="3"/>
      <c r="J3167" s="3"/>
      <c r="K3167" s="3"/>
      <c r="L3167" s="3"/>
      <c r="M3167" s="3"/>
      <c r="N3167" s="3"/>
      <c r="O3167" s="3"/>
      <c r="P3167" s="3"/>
      <c r="Q3167" s="3"/>
      <c r="R3167" s="3"/>
      <c r="S3167" s="120"/>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row>
    <row r="3168" spans="1:53" x14ac:dyDescent="0.3">
      <c r="A3168" s="3"/>
      <c r="B3168" s="3"/>
      <c r="C3168" s="3"/>
      <c r="D3168" s="3"/>
      <c r="E3168" s="3"/>
      <c r="F3168" s="3"/>
      <c r="G3168" s="3"/>
      <c r="H3168" s="3"/>
      <c r="I3168" s="3"/>
      <c r="J3168" s="3"/>
      <c r="K3168" s="3"/>
      <c r="L3168" s="3"/>
      <c r="M3168" s="3"/>
      <c r="N3168" s="3"/>
      <c r="O3168" s="3"/>
      <c r="P3168" s="3"/>
      <c r="Q3168" s="3"/>
      <c r="R3168" s="3"/>
      <c r="S3168" s="120"/>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row>
    <row r="3169" spans="1:53" x14ac:dyDescent="0.3">
      <c r="A3169" s="3"/>
      <c r="B3169" s="3"/>
      <c r="C3169" s="3"/>
      <c r="D3169" s="3"/>
      <c r="E3169" s="3"/>
      <c r="F3169" s="3"/>
      <c r="G3169" s="3"/>
      <c r="H3169" s="3"/>
      <c r="I3169" s="3"/>
      <c r="J3169" s="3"/>
      <c r="K3169" s="3"/>
      <c r="L3169" s="3"/>
      <c r="M3169" s="3"/>
      <c r="N3169" s="3"/>
      <c r="O3169" s="3"/>
      <c r="P3169" s="3"/>
      <c r="Q3169" s="3"/>
      <c r="R3169" s="3"/>
      <c r="S3169" s="120"/>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row>
    <row r="3170" spans="1:53" x14ac:dyDescent="0.3">
      <c r="A3170" s="3"/>
      <c r="B3170" s="3"/>
      <c r="C3170" s="3"/>
      <c r="D3170" s="3"/>
      <c r="E3170" s="3"/>
      <c r="F3170" s="3"/>
      <c r="G3170" s="3"/>
      <c r="H3170" s="3"/>
      <c r="I3170" s="3"/>
      <c r="J3170" s="3"/>
      <c r="K3170" s="3"/>
      <c r="L3170" s="3"/>
      <c r="M3170" s="3"/>
      <c r="N3170" s="3"/>
      <c r="O3170" s="3"/>
      <c r="P3170" s="3"/>
      <c r="Q3170" s="3"/>
      <c r="R3170" s="3"/>
      <c r="S3170" s="120"/>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row>
    <row r="3171" spans="1:53" x14ac:dyDescent="0.3">
      <c r="A3171" s="3"/>
      <c r="B3171" s="3"/>
      <c r="C3171" s="3"/>
      <c r="D3171" s="3"/>
      <c r="E3171" s="3"/>
      <c r="F3171" s="3"/>
      <c r="G3171" s="3"/>
      <c r="H3171" s="3"/>
      <c r="I3171" s="3"/>
      <c r="J3171" s="3"/>
      <c r="K3171" s="3"/>
      <c r="L3171" s="3"/>
      <c r="M3171" s="3"/>
      <c r="N3171" s="3"/>
      <c r="O3171" s="3"/>
      <c r="P3171" s="3"/>
      <c r="Q3171" s="3"/>
      <c r="R3171" s="3"/>
      <c r="S3171" s="120"/>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row>
    <row r="3172" spans="1:53" x14ac:dyDescent="0.3">
      <c r="A3172" s="3"/>
      <c r="B3172" s="3"/>
      <c r="C3172" s="3"/>
      <c r="D3172" s="3"/>
      <c r="E3172" s="3"/>
      <c r="F3172" s="3"/>
      <c r="G3172" s="3"/>
      <c r="H3172" s="3"/>
      <c r="I3172" s="3"/>
      <c r="J3172" s="3"/>
      <c r="K3172" s="3"/>
      <c r="L3172" s="3"/>
      <c r="M3172" s="3"/>
      <c r="N3172" s="3"/>
      <c r="O3172" s="3"/>
      <c r="P3172" s="3"/>
      <c r="Q3172" s="3"/>
      <c r="R3172" s="3"/>
      <c r="S3172" s="120"/>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row>
    <row r="3173" spans="1:53" x14ac:dyDescent="0.3">
      <c r="A3173" s="3"/>
      <c r="B3173" s="3"/>
      <c r="C3173" s="3"/>
      <c r="D3173" s="3"/>
      <c r="E3173" s="3"/>
      <c r="F3173" s="3"/>
      <c r="G3173" s="3"/>
      <c r="H3173" s="3"/>
      <c r="I3173" s="3"/>
      <c r="J3173" s="3"/>
      <c r="K3173" s="3"/>
      <c r="L3173" s="3"/>
      <c r="M3173" s="3"/>
      <c r="N3173" s="3"/>
      <c r="O3173" s="3"/>
      <c r="P3173" s="3"/>
      <c r="Q3173" s="3"/>
      <c r="R3173" s="3"/>
      <c r="S3173" s="120"/>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row>
    <row r="3174" spans="1:53" x14ac:dyDescent="0.3">
      <c r="A3174" s="3"/>
      <c r="B3174" s="3"/>
      <c r="C3174" s="3"/>
      <c r="D3174" s="3"/>
      <c r="E3174" s="3"/>
      <c r="F3174" s="3"/>
      <c r="G3174" s="3"/>
      <c r="H3174" s="3"/>
      <c r="I3174" s="3"/>
      <c r="J3174" s="3"/>
      <c r="K3174" s="3"/>
      <c r="L3174" s="3"/>
      <c r="M3174" s="3"/>
      <c r="N3174" s="3"/>
      <c r="O3174" s="3"/>
      <c r="P3174" s="3"/>
      <c r="Q3174" s="3"/>
      <c r="R3174" s="3"/>
      <c r="S3174" s="120"/>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row>
    <row r="3175" spans="1:53" x14ac:dyDescent="0.3">
      <c r="A3175" s="3"/>
      <c r="B3175" s="3"/>
      <c r="C3175" s="3"/>
      <c r="D3175" s="3"/>
      <c r="E3175" s="3"/>
      <c r="F3175" s="3"/>
      <c r="G3175" s="3"/>
      <c r="H3175" s="3"/>
      <c r="I3175" s="3"/>
      <c r="J3175" s="3"/>
      <c r="K3175" s="3"/>
      <c r="L3175" s="3"/>
      <c r="M3175" s="3"/>
      <c r="N3175" s="3"/>
      <c r="O3175" s="3"/>
      <c r="P3175" s="3"/>
      <c r="Q3175" s="3"/>
      <c r="R3175" s="3"/>
      <c r="S3175" s="120"/>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row>
    <row r="3176" spans="1:53" x14ac:dyDescent="0.3">
      <c r="A3176" s="3"/>
      <c r="B3176" s="3"/>
      <c r="C3176" s="3"/>
      <c r="D3176" s="3"/>
      <c r="E3176" s="3"/>
      <c r="F3176" s="3"/>
      <c r="G3176" s="3"/>
      <c r="H3176" s="3"/>
      <c r="I3176" s="3"/>
      <c r="J3176" s="3"/>
      <c r="K3176" s="3"/>
      <c r="L3176" s="3"/>
      <c r="M3176" s="3"/>
      <c r="N3176" s="3"/>
      <c r="O3176" s="3"/>
      <c r="P3176" s="3"/>
      <c r="Q3176" s="3"/>
      <c r="R3176" s="3"/>
      <c r="S3176" s="120"/>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row>
    <row r="3177" spans="1:53" x14ac:dyDescent="0.3">
      <c r="A3177" s="3"/>
      <c r="B3177" s="3"/>
      <c r="C3177" s="3"/>
      <c r="D3177" s="3"/>
      <c r="E3177" s="3"/>
      <c r="F3177" s="3"/>
      <c r="G3177" s="3"/>
      <c r="H3177" s="3"/>
      <c r="I3177" s="3"/>
      <c r="J3177" s="3"/>
      <c r="K3177" s="3"/>
      <c r="L3177" s="3"/>
      <c r="M3177" s="3"/>
      <c r="N3177" s="3"/>
      <c r="O3177" s="3"/>
      <c r="P3177" s="3"/>
      <c r="Q3177" s="3"/>
      <c r="R3177" s="3"/>
      <c r="S3177" s="120"/>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row>
    <row r="3178" spans="1:53" x14ac:dyDescent="0.3">
      <c r="A3178" s="3"/>
      <c r="B3178" s="3"/>
      <c r="C3178" s="3"/>
      <c r="D3178" s="3"/>
      <c r="E3178" s="3"/>
      <c r="F3178" s="3"/>
      <c r="G3178" s="3"/>
      <c r="H3178" s="3"/>
      <c r="I3178" s="3"/>
      <c r="J3178" s="3"/>
      <c r="K3178" s="3"/>
      <c r="L3178" s="3"/>
      <c r="M3178" s="3"/>
      <c r="N3178" s="3"/>
      <c r="O3178" s="3"/>
      <c r="P3178" s="3"/>
      <c r="Q3178" s="3"/>
      <c r="R3178" s="3"/>
      <c r="S3178" s="120"/>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row>
    <row r="3179" spans="1:53" x14ac:dyDescent="0.3">
      <c r="A3179" s="3"/>
      <c r="B3179" s="3"/>
      <c r="C3179" s="3"/>
      <c r="D3179" s="3"/>
      <c r="E3179" s="3"/>
      <c r="F3179" s="3"/>
      <c r="G3179" s="3"/>
      <c r="H3179" s="3"/>
      <c r="I3179" s="3"/>
      <c r="J3179" s="3"/>
      <c r="K3179" s="3"/>
      <c r="L3179" s="3"/>
      <c r="M3179" s="3"/>
      <c r="N3179" s="3"/>
      <c r="O3179" s="3"/>
      <c r="P3179" s="3"/>
      <c r="Q3179" s="3"/>
      <c r="R3179" s="3"/>
      <c r="S3179" s="120"/>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row>
    <row r="3180" spans="1:53" x14ac:dyDescent="0.3">
      <c r="A3180" s="3"/>
      <c r="B3180" s="3"/>
      <c r="C3180" s="3"/>
      <c r="D3180" s="3"/>
      <c r="E3180" s="3"/>
      <c r="F3180" s="3"/>
      <c r="G3180" s="3"/>
      <c r="H3180" s="3"/>
      <c r="I3180" s="3"/>
      <c r="J3180" s="3"/>
      <c r="K3180" s="3"/>
      <c r="L3180" s="3"/>
      <c r="M3180" s="3"/>
      <c r="N3180" s="3"/>
      <c r="O3180" s="3"/>
      <c r="P3180" s="3"/>
      <c r="Q3180" s="3"/>
      <c r="R3180" s="3"/>
      <c r="S3180" s="120"/>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row>
    <row r="3181" spans="1:53" x14ac:dyDescent="0.3">
      <c r="A3181" s="3"/>
      <c r="B3181" s="3"/>
      <c r="C3181" s="3"/>
      <c r="D3181" s="3"/>
      <c r="E3181" s="3"/>
      <c r="F3181" s="3"/>
      <c r="G3181" s="3"/>
      <c r="H3181" s="3"/>
      <c r="I3181" s="3"/>
      <c r="J3181" s="3"/>
      <c r="K3181" s="3"/>
      <c r="L3181" s="3"/>
      <c r="M3181" s="3"/>
      <c r="N3181" s="3"/>
      <c r="O3181" s="3"/>
      <c r="P3181" s="3"/>
      <c r="Q3181" s="3"/>
      <c r="R3181" s="3"/>
      <c r="S3181" s="120"/>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row>
    <row r="3182" spans="1:53" x14ac:dyDescent="0.3">
      <c r="A3182" s="3"/>
      <c r="B3182" s="3"/>
      <c r="C3182" s="3"/>
      <c r="D3182" s="3"/>
      <c r="E3182" s="3"/>
      <c r="F3182" s="3"/>
      <c r="G3182" s="3"/>
      <c r="H3182" s="3"/>
      <c r="I3182" s="3"/>
      <c r="J3182" s="3"/>
      <c r="K3182" s="3"/>
      <c r="L3182" s="3"/>
      <c r="M3182" s="3"/>
      <c r="N3182" s="3"/>
      <c r="O3182" s="3"/>
      <c r="P3182" s="3"/>
      <c r="Q3182" s="3"/>
      <c r="R3182" s="3"/>
      <c r="S3182" s="120"/>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row>
    <row r="3183" spans="1:53" x14ac:dyDescent="0.3">
      <c r="A3183" s="3"/>
      <c r="B3183" s="3"/>
      <c r="C3183" s="3"/>
      <c r="D3183" s="3"/>
      <c r="E3183" s="3"/>
      <c r="F3183" s="3"/>
      <c r="G3183" s="3"/>
      <c r="H3183" s="3"/>
      <c r="I3183" s="3"/>
      <c r="J3183" s="3"/>
      <c r="K3183" s="3"/>
      <c r="L3183" s="3"/>
      <c r="M3183" s="3"/>
      <c r="N3183" s="3"/>
      <c r="O3183" s="3"/>
      <c r="P3183" s="3"/>
      <c r="Q3183" s="3"/>
      <c r="R3183" s="3"/>
      <c r="S3183" s="120"/>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row>
    <row r="3184" spans="1:53" x14ac:dyDescent="0.3">
      <c r="A3184" s="3"/>
      <c r="B3184" s="3"/>
      <c r="C3184" s="3"/>
      <c r="D3184" s="3"/>
      <c r="E3184" s="3"/>
      <c r="F3184" s="3"/>
      <c r="G3184" s="3"/>
      <c r="H3184" s="3"/>
      <c r="I3184" s="3"/>
      <c r="J3184" s="3"/>
      <c r="K3184" s="3"/>
      <c r="L3184" s="3"/>
      <c r="M3184" s="3"/>
      <c r="N3184" s="3"/>
      <c r="O3184" s="3"/>
      <c r="P3184" s="3"/>
      <c r="Q3184" s="3"/>
      <c r="R3184" s="3"/>
      <c r="S3184" s="120"/>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row>
    <row r="3185" spans="1:53" x14ac:dyDescent="0.3">
      <c r="A3185" s="3"/>
      <c r="B3185" s="3"/>
      <c r="C3185" s="3"/>
      <c r="D3185" s="3"/>
      <c r="E3185" s="3"/>
      <c r="F3185" s="3"/>
      <c r="G3185" s="3"/>
      <c r="H3185" s="3"/>
      <c r="I3185" s="3"/>
      <c r="J3185" s="3"/>
      <c r="K3185" s="3"/>
      <c r="L3185" s="3"/>
      <c r="M3185" s="3"/>
      <c r="N3185" s="3"/>
      <c r="O3185" s="3"/>
      <c r="P3185" s="3"/>
      <c r="Q3185" s="3"/>
      <c r="R3185" s="3"/>
      <c r="S3185" s="120"/>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row>
    <row r="3186" spans="1:53" x14ac:dyDescent="0.3">
      <c r="A3186" s="3"/>
      <c r="B3186" s="3"/>
      <c r="C3186" s="3"/>
      <c r="D3186" s="3"/>
      <c r="E3186" s="3"/>
      <c r="F3186" s="3"/>
      <c r="G3186" s="3"/>
      <c r="H3186" s="3"/>
      <c r="I3186" s="3"/>
      <c r="J3186" s="3"/>
      <c r="K3186" s="3"/>
      <c r="L3186" s="3"/>
      <c r="M3186" s="3"/>
      <c r="N3186" s="3"/>
      <c r="O3186" s="3"/>
      <c r="P3186" s="3"/>
      <c r="Q3186" s="3"/>
      <c r="R3186" s="3"/>
      <c r="S3186" s="120"/>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row>
    <row r="3187" spans="1:53" x14ac:dyDescent="0.3">
      <c r="A3187" s="3"/>
      <c r="B3187" s="3"/>
      <c r="C3187" s="3"/>
      <c r="D3187" s="3"/>
      <c r="E3187" s="3"/>
      <c r="F3187" s="3"/>
      <c r="G3187" s="3"/>
      <c r="H3187" s="3"/>
      <c r="I3187" s="3"/>
      <c r="J3187" s="3"/>
      <c r="K3187" s="3"/>
      <c r="L3187" s="3"/>
      <c r="M3187" s="3"/>
      <c r="N3187" s="3"/>
      <c r="O3187" s="3"/>
      <c r="P3187" s="3"/>
      <c r="Q3187" s="3"/>
      <c r="R3187" s="3"/>
      <c r="S3187" s="120"/>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row>
    <row r="3188" spans="1:53" x14ac:dyDescent="0.3">
      <c r="A3188" s="3"/>
      <c r="B3188" s="3"/>
      <c r="C3188" s="3"/>
      <c r="D3188" s="3"/>
      <c r="E3188" s="3"/>
      <c r="F3188" s="3"/>
      <c r="G3188" s="3"/>
      <c r="H3188" s="3"/>
      <c r="I3188" s="3"/>
      <c r="J3188" s="3"/>
      <c r="K3188" s="3"/>
      <c r="L3188" s="3"/>
      <c r="M3188" s="3"/>
      <c r="N3188" s="3"/>
      <c r="O3188" s="3"/>
      <c r="P3188" s="3"/>
      <c r="Q3188" s="3"/>
      <c r="R3188" s="3"/>
      <c r="S3188" s="120"/>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row>
    <row r="3189" spans="1:53" x14ac:dyDescent="0.3">
      <c r="A3189" s="3"/>
      <c r="B3189" s="3"/>
      <c r="C3189" s="3"/>
      <c r="D3189" s="3"/>
      <c r="E3189" s="3"/>
      <c r="F3189" s="3"/>
      <c r="G3189" s="3"/>
      <c r="H3189" s="3"/>
      <c r="I3189" s="3"/>
      <c r="J3189" s="3"/>
      <c r="K3189" s="3"/>
      <c r="L3189" s="3"/>
      <c r="M3189" s="3"/>
      <c r="N3189" s="3"/>
      <c r="O3189" s="3"/>
      <c r="P3189" s="3"/>
      <c r="Q3189" s="3"/>
      <c r="R3189" s="3"/>
      <c r="S3189" s="120"/>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row>
    <row r="3190" spans="1:53" x14ac:dyDescent="0.3">
      <c r="A3190" s="3"/>
      <c r="B3190" s="3"/>
      <c r="C3190" s="3"/>
      <c r="D3190" s="3"/>
      <c r="E3190" s="3"/>
      <c r="F3190" s="3"/>
      <c r="G3190" s="3"/>
      <c r="H3190" s="3"/>
      <c r="I3190" s="3"/>
      <c r="J3190" s="3"/>
      <c r="K3190" s="3"/>
      <c r="L3190" s="3"/>
      <c r="M3190" s="3"/>
      <c r="N3190" s="3"/>
      <c r="O3190" s="3"/>
      <c r="P3190" s="3"/>
      <c r="Q3190" s="3"/>
      <c r="R3190" s="3"/>
      <c r="S3190" s="120"/>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row>
    <row r="3191" spans="1:53" x14ac:dyDescent="0.3">
      <c r="A3191" s="3"/>
      <c r="B3191" s="3"/>
      <c r="C3191" s="3"/>
      <c r="D3191" s="3"/>
      <c r="E3191" s="3"/>
      <c r="F3191" s="3"/>
      <c r="G3191" s="3"/>
      <c r="H3191" s="3"/>
      <c r="I3191" s="3"/>
      <c r="J3191" s="3"/>
      <c r="K3191" s="3"/>
      <c r="L3191" s="3"/>
      <c r="M3191" s="3"/>
      <c r="N3191" s="3"/>
      <c r="O3191" s="3"/>
      <c r="P3191" s="3"/>
      <c r="Q3191" s="3"/>
      <c r="R3191" s="3"/>
      <c r="S3191" s="120"/>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row>
    <row r="3192" spans="1:53" x14ac:dyDescent="0.3">
      <c r="A3192" s="3"/>
      <c r="B3192" s="3"/>
      <c r="C3192" s="3"/>
      <c r="D3192" s="3"/>
      <c r="E3192" s="3"/>
      <c r="F3192" s="3"/>
      <c r="G3192" s="3"/>
      <c r="H3192" s="3"/>
      <c r="I3192" s="3"/>
      <c r="J3192" s="3"/>
      <c r="K3192" s="3"/>
      <c r="L3192" s="3"/>
      <c r="M3192" s="3"/>
      <c r="N3192" s="3"/>
      <c r="O3192" s="3"/>
      <c r="P3192" s="3"/>
      <c r="Q3192" s="3"/>
      <c r="R3192" s="3"/>
      <c r="S3192" s="120"/>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row>
    <row r="3193" spans="1:53" x14ac:dyDescent="0.3">
      <c r="A3193" s="3"/>
      <c r="B3193" s="3"/>
      <c r="C3193" s="3"/>
      <c r="D3193" s="3"/>
      <c r="E3193" s="3"/>
      <c r="F3193" s="3"/>
      <c r="G3193" s="3"/>
      <c r="H3193" s="3"/>
      <c r="I3193" s="3"/>
      <c r="J3193" s="3"/>
      <c r="K3193" s="3"/>
      <c r="L3193" s="3"/>
      <c r="M3193" s="3"/>
      <c r="N3193" s="3"/>
      <c r="O3193" s="3"/>
      <c r="P3193" s="3"/>
      <c r="Q3193" s="3"/>
      <c r="R3193" s="3"/>
      <c r="S3193" s="120"/>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row>
    <row r="3194" spans="1:53" x14ac:dyDescent="0.3">
      <c r="A3194" s="3"/>
      <c r="B3194" s="3"/>
      <c r="C3194" s="3"/>
      <c r="D3194" s="3"/>
      <c r="E3194" s="3"/>
      <c r="F3194" s="3"/>
      <c r="G3194" s="3"/>
      <c r="H3194" s="3"/>
      <c r="I3194" s="3"/>
      <c r="J3194" s="3"/>
      <c r="K3194" s="3"/>
      <c r="L3194" s="3"/>
      <c r="M3194" s="3"/>
      <c r="N3194" s="3"/>
      <c r="O3194" s="3"/>
      <c r="P3194" s="3"/>
      <c r="Q3194" s="3"/>
      <c r="R3194" s="3"/>
      <c r="S3194" s="120"/>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row>
    <row r="3195" spans="1:53" x14ac:dyDescent="0.3">
      <c r="A3195" s="3"/>
      <c r="B3195" s="3"/>
      <c r="C3195" s="3"/>
      <c r="D3195" s="3"/>
      <c r="E3195" s="3"/>
      <c r="F3195" s="3"/>
      <c r="G3195" s="3"/>
      <c r="H3195" s="3"/>
      <c r="I3195" s="3"/>
      <c r="J3195" s="3"/>
      <c r="K3195" s="3"/>
      <c r="L3195" s="3"/>
      <c r="M3195" s="3"/>
      <c r="N3195" s="3"/>
      <c r="O3195" s="3"/>
      <c r="P3195" s="3"/>
      <c r="Q3195" s="3"/>
      <c r="R3195" s="3"/>
      <c r="S3195" s="120"/>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row>
    <row r="3196" spans="1:53" x14ac:dyDescent="0.3">
      <c r="A3196" s="3"/>
      <c r="B3196" s="3"/>
      <c r="C3196" s="3"/>
      <c r="D3196" s="3"/>
      <c r="E3196" s="3"/>
      <c r="F3196" s="3"/>
      <c r="G3196" s="3"/>
      <c r="H3196" s="3"/>
      <c r="I3196" s="3"/>
      <c r="J3196" s="3"/>
      <c r="K3196" s="3"/>
      <c r="L3196" s="3"/>
      <c r="M3196" s="3"/>
      <c r="N3196" s="3"/>
      <c r="O3196" s="3"/>
      <c r="P3196" s="3"/>
      <c r="Q3196" s="3"/>
      <c r="R3196" s="3"/>
      <c r="S3196" s="120"/>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row>
    <row r="3197" spans="1:53" x14ac:dyDescent="0.3">
      <c r="A3197" s="3"/>
      <c r="B3197" s="3"/>
      <c r="C3197" s="3"/>
      <c r="D3197" s="3"/>
      <c r="E3197" s="3"/>
      <c r="F3197" s="3"/>
      <c r="G3197" s="3"/>
      <c r="H3197" s="3"/>
      <c r="I3197" s="3"/>
      <c r="J3197" s="3"/>
      <c r="K3197" s="3"/>
      <c r="L3197" s="3"/>
      <c r="M3197" s="3"/>
      <c r="N3197" s="3"/>
      <c r="O3197" s="3"/>
      <c r="P3197" s="3"/>
      <c r="Q3197" s="3"/>
      <c r="R3197" s="3"/>
      <c r="S3197" s="120"/>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row>
    <row r="3198" spans="1:53" x14ac:dyDescent="0.3">
      <c r="A3198" s="3"/>
      <c r="B3198" s="3"/>
      <c r="C3198" s="3"/>
      <c r="D3198" s="3"/>
      <c r="E3198" s="3"/>
      <c r="F3198" s="3"/>
      <c r="G3198" s="3"/>
      <c r="H3198" s="3"/>
      <c r="I3198" s="3"/>
      <c r="J3198" s="3"/>
      <c r="K3198" s="3"/>
      <c r="L3198" s="3"/>
      <c r="M3198" s="3"/>
      <c r="N3198" s="3"/>
      <c r="O3198" s="3"/>
      <c r="P3198" s="3"/>
      <c r="Q3198" s="3"/>
      <c r="R3198" s="3"/>
      <c r="S3198" s="120"/>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row>
    <row r="3199" spans="1:53" x14ac:dyDescent="0.3">
      <c r="A3199" s="3"/>
      <c r="B3199" s="3"/>
      <c r="C3199" s="3"/>
      <c r="D3199" s="3"/>
      <c r="E3199" s="3"/>
      <c r="F3199" s="3"/>
      <c r="G3199" s="3"/>
      <c r="H3199" s="3"/>
      <c r="I3199" s="3"/>
      <c r="J3199" s="3"/>
      <c r="K3199" s="3"/>
      <c r="L3199" s="3"/>
      <c r="M3199" s="3"/>
      <c r="N3199" s="3"/>
      <c r="O3199" s="3"/>
      <c r="P3199" s="3"/>
      <c r="Q3199" s="3"/>
      <c r="R3199" s="3"/>
      <c r="S3199" s="120"/>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row>
    <row r="3200" spans="1:53" x14ac:dyDescent="0.3">
      <c r="A3200" s="3"/>
      <c r="B3200" s="3"/>
      <c r="C3200" s="3"/>
      <c r="D3200" s="3"/>
      <c r="E3200" s="3"/>
      <c r="F3200" s="3"/>
      <c r="G3200" s="3"/>
      <c r="H3200" s="3"/>
      <c r="I3200" s="3"/>
      <c r="J3200" s="3"/>
      <c r="K3200" s="3"/>
      <c r="L3200" s="3"/>
      <c r="M3200" s="3"/>
      <c r="N3200" s="3"/>
      <c r="O3200" s="3"/>
      <c r="P3200" s="3"/>
      <c r="Q3200" s="3"/>
      <c r="R3200" s="3"/>
      <c r="S3200" s="120"/>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row>
    <row r="3201" spans="1:53" x14ac:dyDescent="0.3">
      <c r="A3201" s="3"/>
      <c r="B3201" s="3"/>
      <c r="C3201" s="3"/>
      <c r="D3201" s="3"/>
      <c r="E3201" s="3"/>
      <c r="F3201" s="3"/>
      <c r="G3201" s="3"/>
      <c r="H3201" s="3"/>
      <c r="I3201" s="3"/>
      <c r="J3201" s="3"/>
      <c r="K3201" s="3"/>
      <c r="L3201" s="3"/>
      <c r="M3201" s="3"/>
      <c r="N3201" s="3"/>
      <c r="O3201" s="3"/>
      <c r="P3201" s="3"/>
      <c r="Q3201" s="3"/>
      <c r="R3201" s="3"/>
      <c r="S3201" s="120"/>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row>
    <row r="3202" spans="1:53" x14ac:dyDescent="0.3">
      <c r="A3202" s="3"/>
      <c r="B3202" s="3"/>
      <c r="C3202" s="3"/>
      <c r="D3202" s="3"/>
      <c r="E3202" s="3"/>
      <c r="F3202" s="3"/>
      <c r="G3202" s="3"/>
      <c r="H3202" s="3"/>
      <c r="I3202" s="3"/>
      <c r="J3202" s="3"/>
      <c r="K3202" s="3"/>
      <c r="L3202" s="3"/>
      <c r="M3202" s="3"/>
      <c r="N3202" s="3"/>
      <c r="O3202" s="3"/>
      <c r="P3202" s="3"/>
      <c r="Q3202" s="3"/>
      <c r="R3202" s="3"/>
      <c r="S3202" s="120"/>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row>
    <row r="3203" spans="1:53" x14ac:dyDescent="0.3">
      <c r="A3203" s="3"/>
      <c r="B3203" s="3"/>
      <c r="C3203" s="3"/>
      <c r="D3203" s="3"/>
      <c r="E3203" s="3"/>
      <c r="F3203" s="3"/>
      <c r="G3203" s="3"/>
      <c r="H3203" s="3"/>
      <c r="I3203" s="3"/>
      <c r="J3203" s="3"/>
      <c r="K3203" s="3"/>
      <c r="L3203" s="3"/>
      <c r="M3203" s="3"/>
      <c r="N3203" s="3"/>
      <c r="O3203" s="3"/>
      <c r="P3203" s="3"/>
      <c r="Q3203" s="3"/>
      <c r="R3203" s="3"/>
      <c r="S3203" s="120"/>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row>
    <row r="3204" spans="1:53" x14ac:dyDescent="0.3">
      <c r="A3204" s="3"/>
      <c r="B3204" s="3"/>
      <c r="C3204" s="3"/>
      <c r="D3204" s="3"/>
      <c r="E3204" s="3"/>
      <c r="F3204" s="3"/>
      <c r="G3204" s="3"/>
      <c r="H3204" s="3"/>
      <c r="I3204" s="3"/>
      <c r="J3204" s="3"/>
      <c r="K3204" s="3"/>
      <c r="L3204" s="3"/>
      <c r="M3204" s="3"/>
      <c r="N3204" s="3"/>
      <c r="O3204" s="3"/>
      <c r="P3204" s="3"/>
      <c r="Q3204" s="3"/>
      <c r="R3204" s="3"/>
      <c r="S3204" s="120"/>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row>
    <row r="3205" spans="1:53" x14ac:dyDescent="0.3">
      <c r="A3205" s="3"/>
      <c r="B3205" s="3"/>
      <c r="C3205" s="3"/>
      <c r="D3205" s="3"/>
      <c r="E3205" s="3"/>
      <c r="F3205" s="3"/>
      <c r="G3205" s="3"/>
      <c r="H3205" s="3"/>
      <c r="I3205" s="3"/>
      <c r="J3205" s="3"/>
      <c r="K3205" s="3"/>
      <c r="L3205" s="3"/>
      <c r="M3205" s="3"/>
      <c r="N3205" s="3"/>
      <c r="O3205" s="3"/>
      <c r="P3205" s="3"/>
      <c r="Q3205" s="3"/>
      <c r="R3205" s="3"/>
      <c r="S3205" s="120"/>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row>
    <row r="3206" spans="1:53" x14ac:dyDescent="0.3">
      <c r="A3206" s="3"/>
      <c r="B3206" s="3"/>
      <c r="C3206" s="3"/>
      <c r="D3206" s="3"/>
      <c r="E3206" s="3"/>
      <c r="F3206" s="3"/>
      <c r="G3206" s="3"/>
      <c r="H3206" s="3"/>
      <c r="I3206" s="3"/>
      <c r="J3206" s="3"/>
      <c r="K3206" s="3"/>
      <c r="L3206" s="3"/>
      <c r="M3206" s="3"/>
      <c r="N3206" s="3"/>
      <c r="O3206" s="3"/>
      <c r="P3206" s="3"/>
      <c r="Q3206" s="3"/>
      <c r="R3206" s="3"/>
      <c r="S3206" s="120"/>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row>
    <row r="3207" spans="1:53" x14ac:dyDescent="0.3">
      <c r="A3207" s="3"/>
      <c r="B3207" s="3"/>
      <c r="C3207" s="3"/>
      <c r="D3207" s="3"/>
      <c r="E3207" s="3"/>
      <c r="F3207" s="3"/>
      <c r="G3207" s="3"/>
      <c r="H3207" s="3"/>
      <c r="I3207" s="3"/>
      <c r="J3207" s="3"/>
      <c r="K3207" s="3"/>
      <c r="L3207" s="3"/>
      <c r="M3207" s="3"/>
      <c r="N3207" s="3"/>
      <c r="O3207" s="3"/>
      <c r="P3207" s="3"/>
      <c r="Q3207" s="3"/>
      <c r="R3207" s="3"/>
      <c r="S3207" s="120"/>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row>
    <row r="3208" spans="1:53" x14ac:dyDescent="0.3">
      <c r="A3208" s="3"/>
      <c r="B3208" s="3"/>
      <c r="C3208" s="3"/>
      <c r="D3208" s="3"/>
      <c r="E3208" s="3"/>
      <c r="F3208" s="3"/>
      <c r="G3208" s="3"/>
      <c r="H3208" s="3"/>
      <c r="I3208" s="3"/>
      <c r="J3208" s="3"/>
      <c r="K3208" s="3"/>
      <c r="L3208" s="3"/>
      <c r="M3208" s="3"/>
      <c r="N3208" s="3"/>
      <c r="O3208" s="3"/>
      <c r="P3208" s="3"/>
      <c r="Q3208" s="3"/>
      <c r="R3208" s="3"/>
      <c r="S3208" s="120"/>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row>
    <row r="3209" spans="1:53" x14ac:dyDescent="0.3">
      <c r="A3209" s="3"/>
      <c r="B3209" s="3"/>
      <c r="C3209" s="3"/>
      <c r="D3209" s="3"/>
      <c r="E3209" s="3"/>
      <c r="F3209" s="3"/>
      <c r="G3209" s="3"/>
      <c r="H3209" s="3"/>
      <c r="I3209" s="3"/>
      <c r="J3209" s="3"/>
      <c r="K3209" s="3"/>
      <c r="L3209" s="3"/>
      <c r="M3209" s="3"/>
      <c r="N3209" s="3"/>
      <c r="O3209" s="3"/>
      <c r="P3209" s="3"/>
      <c r="Q3209" s="3"/>
      <c r="R3209" s="3"/>
      <c r="S3209" s="120"/>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row>
    <row r="3210" spans="1:53" x14ac:dyDescent="0.3">
      <c r="A3210" s="3"/>
      <c r="B3210" s="3"/>
      <c r="C3210" s="3"/>
      <c r="D3210" s="3"/>
      <c r="E3210" s="3"/>
      <c r="F3210" s="3"/>
      <c r="G3210" s="3"/>
      <c r="H3210" s="3"/>
      <c r="I3210" s="3"/>
      <c r="J3210" s="3"/>
      <c r="K3210" s="3"/>
      <c r="L3210" s="3"/>
      <c r="M3210" s="3"/>
      <c r="N3210" s="3"/>
      <c r="O3210" s="3"/>
      <c r="P3210" s="3"/>
      <c r="Q3210" s="3"/>
      <c r="R3210" s="3"/>
      <c r="S3210" s="120"/>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row>
    <row r="3211" spans="1:53" x14ac:dyDescent="0.3">
      <c r="A3211" s="3"/>
      <c r="B3211" s="3"/>
      <c r="C3211" s="3"/>
      <c r="D3211" s="3"/>
      <c r="E3211" s="3"/>
      <c r="F3211" s="3"/>
      <c r="G3211" s="3"/>
      <c r="H3211" s="3"/>
      <c r="I3211" s="3"/>
      <c r="J3211" s="3"/>
      <c r="K3211" s="3"/>
      <c r="L3211" s="3"/>
      <c r="M3211" s="3"/>
      <c r="N3211" s="3"/>
      <c r="O3211" s="3"/>
      <c r="P3211" s="3"/>
      <c r="Q3211" s="3"/>
      <c r="R3211" s="3"/>
      <c r="S3211" s="120"/>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row>
    <row r="3212" spans="1:53" x14ac:dyDescent="0.3">
      <c r="A3212" s="3"/>
      <c r="B3212" s="3"/>
      <c r="C3212" s="3"/>
      <c r="D3212" s="3"/>
      <c r="E3212" s="3"/>
      <c r="F3212" s="3"/>
      <c r="G3212" s="3"/>
      <c r="H3212" s="3"/>
      <c r="I3212" s="3"/>
      <c r="J3212" s="3"/>
      <c r="K3212" s="3"/>
      <c r="L3212" s="3"/>
      <c r="M3212" s="3"/>
      <c r="N3212" s="3"/>
      <c r="O3212" s="3"/>
      <c r="P3212" s="3"/>
      <c r="Q3212" s="3"/>
      <c r="R3212" s="3"/>
      <c r="S3212" s="120"/>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row>
    <row r="3213" spans="1:53" x14ac:dyDescent="0.3">
      <c r="A3213" s="3"/>
      <c r="B3213" s="3"/>
      <c r="C3213" s="3"/>
      <c r="D3213" s="3"/>
      <c r="E3213" s="3"/>
      <c r="F3213" s="3"/>
      <c r="G3213" s="3"/>
      <c r="H3213" s="3"/>
      <c r="I3213" s="3"/>
      <c r="J3213" s="3"/>
      <c r="K3213" s="3"/>
      <c r="L3213" s="3"/>
      <c r="M3213" s="3"/>
      <c r="N3213" s="3"/>
      <c r="O3213" s="3"/>
      <c r="P3213" s="3"/>
      <c r="Q3213" s="3"/>
      <c r="R3213" s="3"/>
      <c r="S3213" s="120"/>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row>
    <row r="3214" spans="1:53" x14ac:dyDescent="0.3">
      <c r="A3214" s="3"/>
      <c r="B3214" s="3"/>
      <c r="C3214" s="3"/>
      <c r="D3214" s="3"/>
      <c r="E3214" s="3"/>
      <c r="F3214" s="3"/>
      <c r="G3214" s="3"/>
      <c r="H3214" s="3"/>
      <c r="I3214" s="3"/>
      <c r="J3214" s="3"/>
      <c r="K3214" s="3"/>
      <c r="L3214" s="3"/>
      <c r="M3214" s="3"/>
      <c r="N3214" s="3"/>
      <c r="O3214" s="3"/>
      <c r="P3214" s="3"/>
      <c r="Q3214" s="3"/>
      <c r="R3214" s="3"/>
      <c r="S3214" s="120"/>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row>
    <row r="3215" spans="1:53" x14ac:dyDescent="0.3">
      <c r="A3215" s="3"/>
      <c r="B3215" s="3"/>
      <c r="C3215" s="3"/>
      <c r="D3215" s="3"/>
      <c r="E3215" s="3"/>
      <c r="F3215" s="3"/>
      <c r="G3215" s="3"/>
      <c r="H3215" s="3"/>
      <c r="I3215" s="3"/>
      <c r="J3215" s="3"/>
      <c r="K3215" s="3"/>
      <c r="L3215" s="3"/>
      <c r="M3215" s="3"/>
      <c r="N3215" s="3"/>
      <c r="O3215" s="3"/>
      <c r="P3215" s="3"/>
      <c r="Q3215" s="3"/>
      <c r="R3215" s="3"/>
      <c r="S3215" s="120"/>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row>
    <row r="3216" spans="1:53" x14ac:dyDescent="0.3">
      <c r="A3216" s="3"/>
      <c r="B3216" s="3"/>
      <c r="C3216" s="3"/>
      <c r="D3216" s="3"/>
      <c r="E3216" s="3"/>
      <c r="F3216" s="3"/>
      <c r="G3216" s="3"/>
      <c r="H3216" s="3"/>
      <c r="I3216" s="3"/>
      <c r="J3216" s="3"/>
      <c r="K3216" s="3"/>
      <c r="L3216" s="3"/>
      <c r="M3216" s="3"/>
      <c r="N3216" s="3"/>
      <c r="O3216" s="3"/>
      <c r="P3216" s="3"/>
      <c r="Q3216" s="3"/>
      <c r="R3216" s="3"/>
      <c r="S3216" s="120"/>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row>
    <row r="3217" spans="1:53" x14ac:dyDescent="0.3">
      <c r="A3217" s="3"/>
      <c r="B3217" s="3"/>
      <c r="C3217" s="3"/>
      <c r="D3217" s="3"/>
      <c r="E3217" s="3"/>
      <c r="F3217" s="3"/>
      <c r="G3217" s="3"/>
      <c r="H3217" s="3"/>
      <c r="I3217" s="3"/>
      <c r="J3217" s="3"/>
      <c r="K3217" s="3"/>
      <c r="L3217" s="3"/>
      <c r="M3217" s="3"/>
      <c r="N3217" s="3"/>
      <c r="O3217" s="3"/>
      <c r="P3217" s="3"/>
      <c r="Q3217" s="3"/>
      <c r="R3217" s="3"/>
      <c r="S3217" s="120"/>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row>
    <row r="3218" spans="1:53" x14ac:dyDescent="0.3">
      <c r="A3218" s="3"/>
      <c r="B3218" s="3"/>
      <c r="C3218" s="3"/>
      <c r="D3218" s="3"/>
      <c r="E3218" s="3"/>
      <c r="F3218" s="3"/>
      <c r="G3218" s="3"/>
      <c r="H3218" s="3"/>
      <c r="I3218" s="3"/>
      <c r="J3218" s="3"/>
      <c r="K3218" s="3"/>
      <c r="L3218" s="3"/>
      <c r="M3218" s="3"/>
      <c r="N3218" s="3"/>
      <c r="O3218" s="3"/>
      <c r="P3218" s="3"/>
      <c r="Q3218" s="3"/>
      <c r="R3218" s="3"/>
      <c r="S3218" s="120"/>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row>
    <row r="3219" spans="1:53" x14ac:dyDescent="0.3">
      <c r="A3219" s="3"/>
      <c r="B3219" s="3"/>
      <c r="C3219" s="3"/>
      <c r="D3219" s="3"/>
      <c r="E3219" s="3"/>
      <c r="F3219" s="3"/>
      <c r="G3219" s="3"/>
      <c r="H3219" s="3"/>
      <c r="I3219" s="3"/>
      <c r="J3219" s="3"/>
      <c r="K3219" s="3"/>
      <c r="L3219" s="3"/>
      <c r="M3219" s="3"/>
      <c r="N3219" s="3"/>
      <c r="O3219" s="3"/>
      <c r="P3219" s="3"/>
      <c r="Q3219" s="3"/>
      <c r="R3219" s="3"/>
      <c r="S3219" s="120"/>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row>
    <row r="3220" spans="1:53" x14ac:dyDescent="0.3">
      <c r="A3220" s="3"/>
      <c r="B3220" s="3"/>
      <c r="C3220" s="3"/>
      <c r="D3220" s="3"/>
      <c r="E3220" s="3"/>
      <c r="F3220" s="3"/>
      <c r="G3220" s="3"/>
      <c r="H3220" s="3"/>
      <c r="I3220" s="3"/>
      <c r="J3220" s="3"/>
      <c r="K3220" s="3"/>
      <c r="L3220" s="3"/>
      <c r="M3220" s="3"/>
      <c r="N3220" s="3"/>
      <c r="O3220" s="3"/>
      <c r="P3220" s="3"/>
      <c r="Q3220" s="3"/>
      <c r="R3220" s="3"/>
      <c r="S3220" s="120"/>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row>
    <row r="3221" spans="1:53" x14ac:dyDescent="0.3">
      <c r="A3221" s="3"/>
      <c r="B3221" s="3"/>
      <c r="C3221" s="3"/>
      <c r="D3221" s="3"/>
      <c r="E3221" s="3"/>
      <c r="F3221" s="3"/>
      <c r="G3221" s="3"/>
      <c r="H3221" s="3"/>
      <c r="I3221" s="3"/>
      <c r="J3221" s="3"/>
      <c r="K3221" s="3"/>
      <c r="L3221" s="3"/>
      <c r="M3221" s="3"/>
      <c r="N3221" s="3"/>
      <c r="O3221" s="3"/>
      <c r="P3221" s="3"/>
      <c r="Q3221" s="3"/>
      <c r="R3221" s="3"/>
      <c r="S3221" s="120"/>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row>
    <row r="3222" spans="1:53" x14ac:dyDescent="0.3">
      <c r="A3222" s="3"/>
      <c r="B3222" s="3"/>
      <c r="C3222" s="3"/>
      <c r="D3222" s="3"/>
      <c r="E3222" s="3"/>
      <c r="F3222" s="3"/>
      <c r="G3222" s="3"/>
      <c r="H3222" s="3"/>
      <c r="I3222" s="3"/>
      <c r="J3222" s="3"/>
      <c r="K3222" s="3"/>
      <c r="L3222" s="3"/>
      <c r="M3222" s="3"/>
      <c r="N3222" s="3"/>
      <c r="O3222" s="3"/>
      <c r="P3222" s="3"/>
      <c r="Q3222" s="3"/>
      <c r="R3222" s="3"/>
      <c r="S3222" s="120"/>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row>
    <row r="3223" spans="1:53" x14ac:dyDescent="0.3">
      <c r="A3223" s="3"/>
      <c r="B3223" s="3"/>
      <c r="C3223" s="3"/>
      <c r="D3223" s="3"/>
      <c r="E3223" s="3"/>
      <c r="F3223" s="3"/>
      <c r="G3223" s="3"/>
      <c r="H3223" s="3"/>
      <c r="I3223" s="3"/>
      <c r="J3223" s="3"/>
      <c r="K3223" s="3"/>
      <c r="L3223" s="3"/>
      <c r="M3223" s="3"/>
      <c r="N3223" s="3"/>
      <c r="O3223" s="3"/>
      <c r="P3223" s="3"/>
      <c r="Q3223" s="3"/>
      <c r="R3223" s="3"/>
      <c r="S3223" s="120"/>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row>
    <row r="3224" spans="1:53" x14ac:dyDescent="0.3">
      <c r="A3224" s="3"/>
      <c r="B3224" s="3"/>
      <c r="C3224" s="3"/>
      <c r="D3224" s="3"/>
      <c r="E3224" s="3"/>
      <c r="F3224" s="3"/>
      <c r="G3224" s="3"/>
      <c r="H3224" s="3"/>
      <c r="I3224" s="3"/>
      <c r="J3224" s="3"/>
      <c r="K3224" s="3"/>
      <c r="L3224" s="3"/>
      <c r="M3224" s="3"/>
      <c r="N3224" s="3"/>
      <c r="O3224" s="3"/>
      <c r="P3224" s="3"/>
      <c r="Q3224" s="3"/>
      <c r="R3224" s="3"/>
      <c r="S3224" s="120"/>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row>
    <row r="3225" spans="1:53" x14ac:dyDescent="0.3">
      <c r="A3225" s="3"/>
      <c r="B3225" s="3"/>
      <c r="C3225" s="3"/>
      <c r="D3225" s="3"/>
      <c r="E3225" s="3"/>
      <c r="F3225" s="3"/>
      <c r="G3225" s="3"/>
      <c r="H3225" s="3"/>
      <c r="I3225" s="3"/>
      <c r="J3225" s="3"/>
      <c r="K3225" s="3"/>
      <c r="L3225" s="3"/>
      <c r="M3225" s="3"/>
      <c r="N3225" s="3"/>
      <c r="O3225" s="3"/>
      <c r="P3225" s="3"/>
      <c r="Q3225" s="3"/>
      <c r="R3225" s="3"/>
      <c r="S3225" s="120"/>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row>
    <row r="3226" spans="1:53" x14ac:dyDescent="0.3">
      <c r="A3226" s="3"/>
      <c r="B3226" s="3"/>
      <c r="C3226" s="3"/>
      <c r="D3226" s="3"/>
      <c r="E3226" s="3"/>
      <c r="F3226" s="3"/>
      <c r="G3226" s="3"/>
      <c r="H3226" s="3"/>
      <c r="I3226" s="3"/>
      <c r="J3226" s="3"/>
      <c r="K3226" s="3"/>
      <c r="L3226" s="3"/>
      <c r="M3226" s="3"/>
      <c r="N3226" s="3"/>
      <c r="O3226" s="3"/>
      <c r="P3226" s="3"/>
      <c r="Q3226" s="3"/>
      <c r="R3226" s="3"/>
      <c r="S3226" s="120"/>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row>
    <row r="3227" spans="1:53" x14ac:dyDescent="0.3">
      <c r="A3227" s="3"/>
      <c r="B3227" s="3"/>
      <c r="C3227" s="3"/>
      <c r="D3227" s="3"/>
      <c r="E3227" s="3"/>
      <c r="F3227" s="3"/>
      <c r="G3227" s="3"/>
      <c r="H3227" s="3"/>
      <c r="I3227" s="3"/>
      <c r="J3227" s="3"/>
      <c r="K3227" s="3"/>
      <c r="L3227" s="3"/>
      <c r="M3227" s="3"/>
      <c r="N3227" s="3"/>
      <c r="O3227" s="3"/>
      <c r="P3227" s="3"/>
      <c r="Q3227" s="3"/>
      <c r="R3227" s="3"/>
      <c r="S3227" s="120"/>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row>
    <row r="3228" spans="1:53" x14ac:dyDescent="0.3">
      <c r="A3228" s="3"/>
      <c r="B3228" s="3"/>
      <c r="C3228" s="3"/>
      <c r="D3228" s="3"/>
      <c r="E3228" s="3"/>
      <c r="F3228" s="3"/>
      <c r="G3228" s="3"/>
      <c r="H3228" s="3"/>
      <c r="I3228" s="3"/>
      <c r="J3228" s="3"/>
      <c r="K3228" s="3"/>
      <c r="L3228" s="3"/>
      <c r="M3228" s="3"/>
      <c r="N3228" s="3"/>
      <c r="O3228" s="3"/>
      <c r="P3228" s="3"/>
      <c r="Q3228" s="3"/>
      <c r="R3228" s="3"/>
      <c r="S3228" s="120"/>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row>
    <row r="3229" spans="1:53" x14ac:dyDescent="0.3">
      <c r="A3229" s="3"/>
      <c r="B3229" s="3"/>
      <c r="C3229" s="3"/>
      <c r="D3229" s="3"/>
      <c r="E3229" s="3"/>
      <c r="F3229" s="3"/>
      <c r="G3229" s="3"/>
      <c r="H3229" s="3"/>
      <c r="I3229" s="3"/>
      <c r="J3229" s="3"/>
      <c r="K3229" s="3"/>
      <c r="L3229" s="3"/>
      <c r="M3229" s="3"/>
      <c r="N3229" s="3"/>
      <c r="O3229" s="3"/>
      <c r="P3229" s="3"/>
      <c r="Q3229" s="3"/>
      <c r="R3229" s="3"/>
      <c r="S3229" s="120"/>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row>
    <row r="3230" spans="1:53" x14ac:dyDescent="0.3">
      <c r="A3230" s="3"/>
      <c r="B3230" s="3"/>
      <c r="C3230" s="3"/>
      <c r="D3230" s="3"/>
      <c r="E3230" s="3"/>
      <c r="F3230" s="3"/>
      <c r="G3230" s="3"/>
      <c r="H3230" s="3"/>
      <c r="I3230" s="3"/>
      <c r="J3230" s="3"/>
      <c r="K3230" s="3"/>
      <c r="L3230" s="3"/>
      <c r="M3230" s="3"/>
      <c r="N3230" s="3"/>
      <c r="O3230" s="3"/>
      <c r="P3230" s="3"/>
      <c r="Q3230" s="3"/>
      <c r="R3230" s="3"/>
      <c r="S3230" s="120"/>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row>
    <row r="3231" spans="1:53" x14ac:dyDescent="0.3">
      <c r="A3231" s="3"/>
      <c r="B3231" s="3"/>
      <c r="C3231" s="3"/>
      <c r="D3231" s="3"/>
      <c r="E3231" s="3"/>
      <c r="F3231" s="3"/>
      <c r="G3231" s="3"/>
      <c r="H3231" s="3"/>
      <c r="I3231" s="3"/>
      <c r="J3231" s="3"/>
      <c r="K3231" s="3"/>
      <c r="L3231" s="3"/>
      <c r="M3231" s="3"/>
      <c r="N3231" s="3"/>
      <c r="O3231" s="3"/>
      <c r="P3231" s="3"/>
      <c r="Q3231" s="3"/>
      <c r="R3231" s="3"/>
      <c r="S3231" s="120"/>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row>
    <row r="3232" spans="1:53" x14ac:dyDescent="0.3">
      <c r="A3232" s="3"/>
      <c r="B3232" s="3"/>
      <c r="C3232" s="3"/>
      <c r="D3232" s="3"/>
      <c r="E3232" s="3"/>
      <c r="F3232" s="3"/>
      <c r="G3232" s="3"/>
      <c r="H3232" s="3"/>
      <c r="I3232" s="3"/>
      <c r="J3232" s="3"/>
      <c r="K3232" s="3"/>
      <c r="L3232" s="3"/>
      <c r="M3232" s="3"/>
      <c r="N3232" s="3"/>
      <c r="O3232" s="3"/>
      <c r="P3232" s="3"/>
      <c r="Q3232" s="3"/>
      <c r="R3232" s="3"/>
      <c r="S3232" s="120"/>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row>
    <row r="3233" spans="1:53" x14ac:dyDescent="0.3">
      <c r="A3233" s="3"/>
      <c r="B3233" s="3"/>
      <c r="C3233" s="3"/>
      <c r="D3233" s="3"/>
      <c r="E3233" s="3"/>
      <c r="F3233" s="3"/>
      <c r="G3233" s="3"/>
      <c r="H3233" s="3"/>
      <c r="I3233" s="3"/>
      <c r="J3233" s="3"/>
      <c r="K3233" s="3"/>
      <c r="L3233" s="3"/>
      <c r="M3233" s="3"/>
      <c r="N3233" s="3"/>
      <c r="O3233" s="3"/>
      <c r="P3233" s="3"/>
      <c r="Q3233" s="3"/>
      <c r="R3233" s="3"/>
      <c r="S3233" s="120"/>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row>
    <row r="3234" spans="1:53" x14ac:dyDescent="0.3">
      <c r="A3234" s="3"/>
      <c r="B3234" s="3"/>
      <c r="C3234" s="3"/>
      <c r="D3234" s="3"/>
      <c r="E3234" s="3"/>
      <c r="F3234" s="3"/>
      <c r="G3234" s="3"/>
      <c r="H3234" s="3"/>
      <c r="I3234" s="3"/>
      <c r="J3234" s="3"/>
      <c r="K3234" s="3"/>
      <c r="L3234" s="3"/>
      <c r="M3234" s="3"/>
      <c r="N3234" s="3"/>
      <c r="O3234" s="3"/>
      <c r="P3234" s="3"/>
      <c r="Q3234" s="3"/>
      <c r="R3234" s="3"/>
      <c r="S3234" s="120"/>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row>
    <row r="3235" spans="1:53" x14ac:dyDescent="0.3">
      <c r="A3235" s="3"/>
      <c r="B3235" s="3"/>
      <c r="C3235" s="3"/>
      <c r="D3235" s="3"/>
      <c r="E3235" s="3"/>
      <c r="F3235" s="3"/>
      <c r="G3235" s="3"/>
      <c r="H3235" s="3"/>
      <c r="I3235" s="3"/>
      <c r="J3235" s="3"/>
      <c r="K3235" s="3"/>
      <c r="L3235" s="3"/>
      <c r="M3235" s="3"/>
      <c r="N3235" s="3"/>
      <c r="O3235" s="3"/>
      <c r="P3235" s="3"/>
      <c r="Q3235" s="3"/>
      <c r="R3235" s="3"/>
      <c r="S3235" s="120"/>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row>
    <row r="3236" spans="1:53" x14ac:dyDescent="0.3">
      <c r="A3236" s="3"/>
      <c r="B3236" s="3"/>
      <c r="C3236" s="3"/>
      <c r="D3236" s="3"/>
      <c r="E3236" s="3"/>
      <c r="F3236" s="3"/>
      <c r="G3236" s="3"/>
      <c r="H3236" s="3"/>
      <c r="I3236" s="3"/>
      <c r="J3236" s="3"/>
      <c r="K3236" s="3"/>
      <c r="L3236" s="3"/>
      <c r="M3236" s="3"/>
      <c r="N3236" s="3"/>
      <c r="O3236" s="3"/>
      <c r="P3236" s="3"/>
      <c r="Q3236" s="3"/>
      <c r="R3236" s="3"/>
      <c r="S3236" s="120"/>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row>
    <row r="3237" spans="1:53" x14ac:dyDescent="0.3">
      <c r="A3237" s="3"/>
      <c r="B3237" s="3"/>
      <c r="C3237" s="3"/>
      <c r="D3237" s="3"/>
      <c r="E3237" s="3"/>
      <c r="F3237" s="3"/>
      <c r="G3237" s="3"/>
      <c r="H3237" s="3"/>
      <c r="I3237" s="3"/>
      <c r="J3237" s="3"/>
      <c r="K3237" s="3"/>
      <c r="L3237" s="3"/>
      <c r="M3237" s="3"/>
      <c r="N3237" s="3"/>
      <c r="O3237" s="3"/>
      <c r="P3237" s="3"/>
      <c r="Q3237" s="3"/>
      <c r="R3237" s="3"/>
      <c r="S3237" s="120"/>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row>
    <row r="3238" spans="1:53" x14ac:dyDescent="0.3">
      <c r="A3238" s="3"/>
      <c r="B3238" s="3"/>
      <c r="C3238" s="3"/>
      <c r="D3238" s="3"/>
      <c r="E3238" s="3"/>
      <c r="F3238" s="3"/>
      <c r="G3238" s="3"/>
      <c r="H3238" s="3"/>
      <c r="I3238" s="3"/>
      <c r="J3238" s="3"/>
      <c r="K3238" s="3"/>
      <c r="L3238" s="3"/>
      <c r="M3238" s="3"/>
      <c r="N3238" s="3"/>
      <c r="O3238" s="3"/>
      <c r="P3238" s="3"/>
      <c r="Q3238" s="3"/>
      <c r="R3238" s="3"/>
      <c r="S3238" s="120"/>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row>
    <row r="3239" spans="1:53" x14ac:dyDescent="0.3">
      <c r="A3239" s="3"/>
      <c r="B3239" s="3"/>
      <c r="C3239" s="3"/>
      <c r="D3239" s="3"/>
      <c r="E3239" s="3"/>
      <c r="F3239" s="3"/>
      <c r="G3239" s="3"/>
      <c r="H3239" s="3"/>
      <c r="I3239" s="3"/>
      <c r="J3239" s="3"/>
      <c r="K3239" s="3"/>
      <c r="L3239" s="3"/>
      <c r="M3239" s="3"/>
      <c r="N3239" s="3"/>
      <c r="O3239" s="3"/>
      <c r="P3239" s="3"/>
      <c r="Q3239" s="3"/>
      <c r="R3239" s="3"/>
      <c r="S3239" s="120"/>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row>
    <row r="3240" spans="1:53" x14ac:dyDescent="0.3">
      <c r="A3240" s="3"/>
      <c r="B3240" s="3"/>
      <c r="C3240" s="3"/>
      <c r="D3240" s="3"/>
      <c r="E3240" s="3"/>
      <c r="F3240" s="3"/>
      <c r="G3240" s="3"/>
      <c r="H3240" s="3"/>
      <c r="I3240" s="3"/>
      <c r="J3240" s="3"/>
      <c r="K3240" s="3"/>
      <c r="L3240" s="3"/>
      <c r="M3240" s="3"/>
      <c r="N3240" s="3"/>
      <c r="O3240" s="3"/>
      <c r="P3240" s="3"/>
      <c r="Q3240" s="3"/>
      <c r="R3240" s="3"/>
      <c r="S3240" s="120"/>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row>
    <row r="3241" spans="1:53" x14ac:dyDescent="0.3">
      <c r="A3241" s="3"/>
      <c r="B3241" s="3"/>
      <c r="C3241" s="3"/>
      <c r="D3241" s="3"/>
      <c r="E3241" s="3"/>
      <c r="F3241" s="3"/>
      <c r="G3241" s="3"/>
      <c r="H3241" s="3"/>
      <c r="I3241" s="3"/>
      <c r="J3241" s="3"/>
      <c r="K3241" s="3"/>
      <c r="L3241" s="3"/>
      <c r="M3241" s="3"/>
      <c r="N3241" s="3"/>
      <c r="O3241" s="3"/>
      <c r="P3241" s="3"/>
      <c r="Q3241" s="3"/>
      <c r="R3241" s="3"/>
      <c r="S3241" s="120"/>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row>
    <row r="3242" spans="1:53" x14ac:dyDescent="0.3">
      <c r="A3242" s="3"/>
      <c r="B3242" s="3"/>
      <c r="C3242" s="3"/>
      <c r="D3242" s="3"/>
      <c r="E3242" s="3"/>
      <c r="F3242" s="3"/>
      <c r="G3242" s="3"/>
      <c r="H3242" s="3"/>
      <c r="I3242" s="3"/>
      <c r="J3242" s="3"/>
      <c r="K3242" s="3"/>
      <c r="L3242" s="3"/>
      <c r="M3242" s="3"/>
      <c r="N3242" s="3"/>
      <c r="O3242" s="3"/>
      <c r="P3242" s="3"/>
      <c r="Q3242" s="3"/>
      <c r="R3242" s="3"/>
      <c r="S3242" s="120"/>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row>
    <row r="3243" spans="1:53" x14ac:dyDescent="0.3">
      <c r="A3243" s="3"/>
      <c r="B3243" s="3"/>
      <c r="C3243" s="3"/>
      <c r="D3243" s="3"/>
      <c r="E3243" s="3"/>
      <c r="F3243" s="3"/>
      <c r="G3243" s="3"/>
      <c r="H3243" s="3"/>
      <c r="I3243" s="3"/>
      <c r="J3243" s="3"/>
      <c r="K3243" s="3"/>
      <c r="L3243" s="3"/>
      <c r="M3243" s="3"/>
      <c r="N3243" s="3"/>
      <c r="O3243" s="3"/>
      <c r="P3243" s="3"/>
      <c r="Q3243" s="3"/>
      <c r="R3243" s="3"/>
      <c r="S3243" s="120"/>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row>
    <row r="3244" spans="1:53" x14ac:dyDescent="0.3">
      <c r="A3244" s="3"/>
      <c r="B3244" s="3"/>
      <c r="C3244" s="3"/>
      <c r="D3244" s="3"/>
      <c r="E3244" s="3"/>
      <c r="F3244" s="3"/>
      <c r="G3244" s="3"/>
      <c r="H3244" s="3"/>
      <c r="I3244" s="3"/>
      <c r="J3244" s="3"/>
      <c r="K3244" s="3"/>
      <c r="L3244" s="3"/>
      <c r="M3244" s="3"/>
      <c r="N3244" s="3"/>
      <c r="O3244" s="3"/>
      <c r="P3244" s="3"/>
      <c r="Q3244" s="3"/>
      <c r="R3244" s="3"/>
      <c r="S3244" s="120"/>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row>
    <row r="3245" spans="1:53" x14ac:dyDescent="0.3">
      <c r="A3245" s="3"/>
      <c r="B3245" s="3"/>
      <c r="C3245" s="3"/>
      <c r="D3245" s="3"/>
      <c r="E3245" s="3"/>
      <c r="F3245" s="3"/>
      <c r="G3245" s="3"/>
      <c r="H3245" s="3"/>
      <c r="I3245" s="3"/>
      <c r="J3245" s="3"/>
      <c r="K3245" s="3"/>
      <c r="L3245" s="3"/>
      <c r="M3245" s="3"/>
      <c r="N3245" s="3"/>
      <c r="O3245" s="3"/>
      <c r="P3245" s="3"/>
      <c r="Q3245" s="3"/>
      <c r="R3245" s="3"/>
      <c r="S3245" s="120"/>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row>
    <row r="3246" spans="1:53" x14ac:dyDescent="0.3">
      <c r="A3246" s="3"/>
      <c r="B3246" s="3"/>
      <c r="C3246" s="3"/>
      <c r="D3246" s="3"/>
      <c r="E3246" s="3"/>
      <c r="F3246" s="3"/>
      <c r="G3246" s="3"/>
      <c r="H3246" s="3"/>
      <c r="I3246" s="3"/>
      <c r="J3246" s="3"/>
      <c r="K3246" s="3"/>
      <c r="L3246" s="3"/>
      <c r="M3246" s="3"/>
      <c r="N3246" s="3"/>
      <c r="O3246" s="3"/>
      <c r="P3246" s="3"/>
      <c r="Q3246" s="3"/>
      <c r="R3246" s="3"/>
      <c r="S3246" s="120"/>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row>
    <row r="3247" spans="1:53" x14ac:dyDescent="0.3">
      <c r="A3247" s="3"/>
      <c r="B3247" s="3"/>
      <c r="C3247" s="3"/>
      <c r="D3247" s="3"/>
      <c r="E3247" s="3"/>
      <c r="F3247" s="3"/>
      <c r="G3247" s="3"/>
      <c r="H3247" s="3"/>
      <c r="I3247" s="3"/>
      <c r="J3247" s="3"/>
      <c r="K3247" s="3"/>
      <c r="L3247" s="3"/>
      <c r="M3247" s="3"/>
      <c r="N3247" s="3"/>
      <c r="O3247" s="3"/>
      <c r="P3247" s="3"/>
      <c r="Q3247" s="3"/>
      <c r="R3247" s="3"/>
      <c r="S3247" s="120"/>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row>
    <row r="3248" spans="1:53" x14ac:dyDescent="0.3">
      <c r="A3248" s="3"/>
      <c r="B3248" s="3"/>
      <c r="C3248" s="3"/>
      <c r="D3248" s="3"/>
      <c r="E3248" s="3"/>
      <c r="F3248" s="3"/>
      <c r="G3248" s="3"/>
      <c r="H3248" s="3"/>
      <c r="I3248" s="3"/>
      <c r="J3248" s="3"/>
      <c r="K3248" s="3"/>
      <c r="L3248" s="3"/>
      <c r="M3248" s="3"/>
      <c r="N3248" s="3"/>
      <c r="O3248" s="3"/>
      <c r="P3248" s="3"/>
      <c r="Q3248" s="3"/>
      <c r="R3248" s="3"/>
      <c r="S3248" s="120"/>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row>
    <row r="3249" spans="1:53" x14ac:dyDescent="0.3">
      <c r="A3249" s="3"/>
      <c r="B3249" s="3"/>
      <c r="C3249" s="3"/>
      <c r="D3249" s="3"/>
      <c r="E3249" s="3"/>
      <c r="F3249" s="3"/>
      <c r="G3249" s="3"/>
      <c r="H3249" s="3"/>
      <c r="I3249" s="3"/>
      <c r="J3249" s="3"/>
      <c r="K3249" s="3"/>
      <c r="L3249" s="3"/>
      <c r="M3249" s="3"/>
      <c r="N3249" s="3"/>
      <c r="O3249" s="3"/>
      <c r="P3249" s="3"/>
      <c r="Q3249" s="3"/>
      <c r="R3249" s="3"/>
      <c r="S3249" s="120"/>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row>
    <row r="3250" spans="1:53" x14ac:dyDescent="0.3">
      <c r="A3250" s="3"/>
      <c r="B3250" s="3"/>
      <c r="C3250" s="3"/>
      <c r="D3250" s="3"/>
      <c r="E3250" s="3"/>
      <c r="F3250" s="3"/>
      <c r="G3250" s="3"/>
      <c r="H3250" s="3"/>
      <c r="I3250" s="3"/>
      <c r="J3250" s="3"/>
      <c r="K3250" s="3"/>
      <c r="L3250" s="3"/>
      <c r="M3250" s="3"/>
      <c r="N3250" s="3"/>
      <c r="O3250" s="3"/>
      <c r="P3250" s="3"/>
      <c r="Q3250" s="3"/>
      <c r="R3250" s="3"/>
      <c r="S3250" s="120"/>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row>
    <row r="3251" spans="1:53" x14ac:dyDescent="0.3">
      <c r="A3251" s="3"/>
      <c r="B3251" s="3"/>
      <c r="C3251" s="3"/>
      <c r="D3251" s="3"/>
      <c r="E3251" s="3"/>
      <c r="F3251" s="3"/>
      <c r="G3251" s="3"/>
      <c r="H3251" s="3"/>
      <c r="I3251" s="3"/>
      <c r="J3251" s="3"/>
      <c r="K3251" s="3"/>
      <c r="L3251" s="3"/>
      <c r="M3251" s="3"/>
      <c r="N3251" s="3"/>
      <c r="O3251" s="3"/>
      <c r="P3251" s="3"/>
      <c r="Q3251" s="3"/>
      <c r="R3251" s="3"/>
      <c r="S3251" s="120"/>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row>
    <row r="3252" spans="1:53" x14ac:dyDescent="0.3">
      <c r="A3252" s="3"/>
      <c r="B3252" s="3"/>
      <c r="C3252" s="3"/>
      <c r="D3252" s="3"/>
      <c r="E3252" s="3"/>
      <c r="F3252" s="3"/>
      <c r="G3252" s="3"/>
      <c r="H3252" s="3"/>
      <c r="I3252" s="3"/>
      <c r="J3252" s="3"/>
      <c r="K3252" s="3"/>
      <c r="L3252" s="3"/>
      <c r="M3252" s="3"/>
      <c r="N3252" s="3"/>
      <c r="O3252" s="3"/>
      <c r="P3252" s="3"/>
      <c r="Q3252" s="3"/>
      <c r="R3252" s="3"/>
      <c r="S3252" s="120"/>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row>
    <row r="3253" spans="1:53" x14ac:dyDescent="0.3">
      <c r="A3253" s="3"/>
      <c r="B3253" s="3"/>
      <c r="C3253" s="3"/>
      <c r="D3253" s="3"/>
      <c r="E3253" s="3"/>
      <c r="F3253" s="3"/>
      <c r="G3253" s="3"/>
      <c r="H3253" s="3"/>
      <c r="I3253" s="3"/>
      <c r="J3253" s="3"/>
      <c r="K3253" s="3"/>
      <c r="L3253" s="3"/>
      <c r="M3253" s="3"/>
      <c r="N3253" s="3"/>
      <c r="O3253" s="3"/>
      <c r="P3253" s="3"/>
      <c r="Q3253" s="3"/>
      <c r="R3253" s="3"/>
      <c r="S3253" s="120"/>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row>
    <row r="3254" spans="1:53" x14ac:dyDescent="0.3">
      <c r="A3254" s="3"/>
      <c r="B3254" s="3"/>
      <c r="C3254" s="3"/>
      <c r="D3254" s="3"/>
      <c r="E3254" s="3"/>
      <c r="F3254" s="3"/>
      <c r="G3254" s="3"/>
      <c r="H3254" s="3"/>
      <c r="I3254" s="3"/>
      <c r="J3254" s="3"/>
      <c r="K3254" s="3"/>
      <c r="L3254" s="3"/>
      <c r="M3254" s="3"/>
      <c r="N3254" s="3"/>
      <c r="O3254" s="3"/>
      <c r="P3254" s="3"/>
      <c r="Q3254" s="3"/>
      <c r="R3254" s="3"/>
      <c r="S3254" s="120"/>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row>
    <row r="3255" spans="1:53" x14ac:dyDescent="0.3">
      <c r="A3255" s="3"/>
      <c r="B3255" s="3"/>
      <c r="C3255" s="3"/>
      <c r="D3255" s="3"/>
      <c r="E3255" s="3"/>
      <c r="F3255" s="3"/>
      <c r="G3255" s="3"/>
      <c r="H3255" s="3"/>
      <c r="I3255" s="3"/>
      <c r="J3255" s="3"/>
      <c r="K3255" s="3"/>
      <c r="L3255" s="3"/>
      <c r="M3255" s="3"/>
      <c r="N3255" s="3"/>
      <c r="O3255" s="3"/>
      <c r="P3255" s="3"/>
      <c r="Q3255" s="3"/>
      <c r="R3255" s="3"/>
      <c r="S3255" s="120"/>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row>
    <row r="3256" spans="1:53" x14ac:dyDescent="0.3">
      <c r="A3256" s="3"/>
      <c r="B3256" s="3"/>
      <c r="C3256" s="3"/>
      <c r="D3256" s="3"/>
      <c r="E3256" s="3"/>
      <c r="F3256" s="3"/>
      <c r="G3256" s="3"/>
      <c r="H3256" s="3"/>
      <c r="I3256" s="3"/>
      <c r="J3256" s="3"/>
      <c r="K3256" s="3"/>
      <c r="L3256" s="3"/>
      <c r="M3256" s="3"/>
      <c r="N3256" s="3"/>
      <c r="O3256" s="3"/>
      <c r="P3256" s="3"/>
      <c r="Q3256" s="3"/>
      <c r="R3256" s="3"/>
      <c r="S3256" s="120"/>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row>
    <row r="3257" spans="1:53" x14ac:dyDescent="0.3">
      <c r="A3257" s="3"/>
      <c r="B3257" s="3"/>
      <c r="C3257" s="3"/>
      <c r="D3257" s="3"/>
      <c r="E3257" s="3"/>
      <c r="F3257" s="3"/>
      <c r="G3257" s="3"/>
      <c r="H3257" s="3"/>
      <c r="I3257" s="3"/>
      <c r="J3257" s="3"/>
      <c r="K3257" s="3"/>
      <c r="L3257" s="3"/>
      <c r="M3257" s="3"/>
      <c r="N3257" s="3"/>
      <c r="O3257" s="3"/>
      <c r="P3257" s="3"/>
      <c r="Q3257" s="3"/>
      <c r="R3257" s="3"/>
      <c r="S3257" s="120"/>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row>
    <row r="3258" spans="1:53" x14ac:dyDescent="0.3">
      <c r="A3258" s="3"/>
      <c r="B3258" s="3"/>
      <c r="C3258" s="3"/>
      <c r="D3258" s="3"/>
      <c r="E3258" s="3"/>
      <c r="F3258" s="3"/>
      <c r="G3258" s="3"/>
      <c r="H3258" s="3"/>
      <c r="I3258" s="3"/>
      <c r="J3258" s="3"/>
      <c r="K3258" s="3"/>
      <c r="L3258" s="3"/>
      <c r="M3258" s="3"/>
      <c r="N3258" s="3"/>
      <c r="O3258" s="3"/>
      <c r="P3258" s="3"/>
      <c r="Q3258" s="3"/>
      <c r="R3258" s="3"/>
      <c r="S3258" s="120"/>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row>
    <row r="3259" spans="1:53" x14ac:dyDescent="0.3">
      <c r="A3259" s="3"/>
      <c r="B3259" s="3"/>
      <c r="C3259" s="3"/>
      <c r="D3259" s="3"/>
      <c r="E3259" s="3"/>
      <c r="F3259" s="3"/>
      <c r="G3259" s="3"/>
      <c r="H3259" s="3"/>
      <c r="I3259" s="3"/>
      <c r="J3259" s="3"/>
      <c r="K3259" s="3"/>
      <c r="L3259" s="3"/>
      <c r="M3259" s="3"/>
      <c r="N3259" s="3"/>
      <c r="O3259" s="3"/>
      <c r="P3259" s="3"/>
      <c r="Q3259" s="3"/>
      <c r="R3259" s="3"/>
      <c r="S3259" s="120"/>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row>
    <row r="3260" spans="1:53" x14ac:dyDescent="0.3">
      <c r="A3260" s="3"/>
      <c r="B3260" s="3"/>
      <c r="C3260" s="3"/>
      <c r="D3260" s="3"/>
      <c r="E3260" s="3"/>
      <c r="F3260" s="3"/>
      <c r="G3260" s="3"/>
      <c r="H3260" s="3"/>
      <c r="I3260" s="3"/>
      <c r="J3260" s="3"/>
      <c r="K3260" s="3"/>
      <c r="L3260" s="3"/>
      <c r="M3260" s="3"/>
      <c r="N3260" s="3"/>
      <c r="O3260" s="3"/>
      <c r="P3260" s="3"/>
      <c r="Q3260" s="3"/>
      <c r="R3260" s="3"/>
      <c r="S3260" s="120"/>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row>
    <row r="3261" spans="1:53" x14ac:dyDescent="0.3">
      <c r="A3261" s="3"/>
      <c r="B3261" s="3"/>
      <c r="C3261" s="3"/>
      <c r="D3261" s="3"/>
      <c r="E3261" s="3"/>
      <c r="F3261" s="3"/>
      <c r="G3261" s="3"/>
      <c r="H3261" s="3"/>
      <c r="I3261" s="3"/>
      <c r="J3261" s="3"/>
      <c r="K3261" s="3"/>
      <c r="L3261" s="3"/>
      <c r="M3261" s="3"/>
      <c r="N3261" s="3"/>
      <c r="O3261" s="3"/>
      <c r="P3261" s="3"/>
      <c r="Q3261" s="3"/>
      <c r="R3261" s="3"/>
      <c r="S3261" s="120"/>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row>
    <row r="3262" spans="1:53" x14ac:dyDescent="0.3">
      <c r="A3262" s="3"/>
      <c r="B3262" s="3"/>
      <c r="C3262" s="3"/>
      <c r="D3262" s="3"/>
      <c r="E3262" s="3"/>
      <c r="F3262" s="3"/>
      <c r="G3262" s="3"/>
      <c r="H3262" s="3"/>
      <c r="I3262" s="3"/>
      <c r="J3262" s="3"/>
      <c r="K3262" s="3"/>
      <c r="L3262" s="3"/>
      <c r="M3262" s="3"/>
      <c r="N3262" s="3"/>
      <c r="O3262" s="3"/>
      <c r="P3262" s="3"/>
      <c r="Q3262" s="3"/>
      <c r="R3262" s="3"/>
      <c r="S3262" s="120"/>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row>
    <row r="3263" spans="1:53" x14ac:dyDescent="0.3">
      <c r="A3263" s="3"/>
      <c r="B3263" s="3"/>
      <c r="C3263" s="3"/>
      <c r="D3263" s="3"/>
      <c r="E3263" s="3"/>
      <c r="F3263" s="3"/>
      <c r="G3263" s="3"/>
      <c r="H3263" s="3"/>
      <c r="I3263" s="3"/>
      <c r="J3263" s="3"/>
      <c r="K3263" s="3"/>
      <c r="L3263" s="3"/>
      <c r="M3263" s="3"/>
      <c r="N3263" s="3"/>
      <c r="O3263" s="3"/>
      <c r="P3263" s="3"/>
      <c r="Q3263" s="3"/>
      <c r="R3263" s="3"/>
      <c r="S3263" s="120"/>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row>
    <row r="3264" spans="1:53" x14ac:dyDescent="0.3">
      <c r="A3264" s="3"/>
      <c r="B3264" s="3"/>
      <c r="C3264" s="3"/>
      <c r="D3264" s="3"/>
      <c r="E3264" s="3"/>
      <c r="F3264" s="3"/>
      <c r="G3264" s="3"/>
      <c r="H3264" s="3"/>
      <c r="I3264" s="3"/>
      <c r="J3264" s="3"/>
      <c r="K3264" s="3"/>
      <c r="L3264" s="3"/>
      <c r="M3264" s="3"/>
      <c r="N3264" s="3"/>
      <c r="O3264" s="3"/>
      <c r="P3264" s="3"/>
      <c r="Q3264" s="3"/>
      <c r="R3264" s="3"/>
      <c r="S3264" s="120"/>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row>
    <row r="3265" spans="1:53" x14ac:dyDescent="0.3">
      <c r="A3265" s="3"/>
      <c r="B3265" s="3"/>
      <c r="C3265" s="3"/>
      <c r="D3265" s="3"/>
      <c r="E3265" s="3"/>
      <c r="F3265" s="3"/>
      <c r="G3265" s="3"/>
      <c r="H3265" s="3"/>
      <c r="I3265" s="3"/>
      <c r="J3265" s="3"/>
      <c r="K3265" s="3"/>
      <c r="L3265" s="3"/>
      <c r="M3265" s="3"/>
      <c r="N3265" s="3"/>
      <c r="O3265" s="3"/>
      <c r="P3265" s="3"/>
      <c r="Q3265" s="3"/>
      <c r="R3265" s="3"/>
      <c r="S3265" s="120"/>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row>
    <row r="3266" spans="1:53" x14ac:dyDescent="0.3">
      <c r="A3266" s="3"/>
      <c r="B3266" s="3"/>
      <c r="C3266" s="3"/>
      <c r="D3266" s="3"/>
      <c r="E3266" s="3"/>
      <c r="F3266" s="3"/>
      <c r="G3266" s="3"/>
      <c r="H3266" s="3"/>
      <c r="I3266" s="3"/>
      <c r="J3266" s="3"/>
      <c r="K3266" s="3"/>
      <c r="L3266" s="3"/>
      <c r="M3266" s="3"/>
      <c r="N3266" s="3"/>
      <c r="O3266" s="3"/>
      <c r="P3266" s="3"/>
      <c r="Q3266" s="3"/>
      <c r="R3266" s="3"/>
      <c r="S3266" s="120"/>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row>
    <row r="3267" spans="1:53" x14ac:dyDescent="0.3">
      <c r="A3267" s="3"/>
      <c r="B3267" s="3"/>
      <c r="C3267" s="3"/>
      <c r="D3267" s="3"/>
      <c r="E3267" s="3"/>
      <c r="F3267" s="3"/>
      <c r="G3267" s="3"/>
      <c r="H3267" s="3"/>
      <c r="I3267" s="3"/>
      <c r="J3267" s="3"/>
      <c r="K3267" s="3"/>
      <c r="L3267" s="3"/>
      <c r="M3267" s="3"/>
      <c r="N3267" s="3"/>
      <c r="O3267" s="3"/>
      <c r="P3267" s="3"/>
      <c r="Q3267" s="3"/>
      <c r="R3267" s="3"/>
      <c r="S3267" s="120"/>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row>
    <row r="3268" spans="1:53" x14ac:dyDescent="0.3">
      <c r="A3268" s="3"/>
      <c r="B3268" s="3"/>
      <c r="C3268" s="3"/>
      <c r="D3268" s="3"/>
      <c r="E3268" s="3"/>
      <c r="F3268" s="3"/>
      <c r="G3268" s="3"/>
      <c r="H3268" s="3"/>
      <c r="I3268" s="3"/>
      <c r="J3268" s="3"/>
      <c r="K3268" s="3"/>
      <c r="L3268" s="3"/>
      <c r="M3268" s="3"/>
      <c r="N3268" s="3"/>
      <c r="O3268" s="3"/>
      <c r="P3268" s="3"/>
      <c r="Q3268" s="3"/>
      <c r="R3268" s="3"/>
      <c r="S3268" s="120"/>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row>
    <row r="3269" spans="1:53" x14ac:dyDescent="0.3">
      <c r="A3269" s="3"/>
      <c r="B3269" s="3"/>
      <c r="C3269" s="3"/>
      <c r="D3269" s="3"/>
      <c r="E3269" s="3"/>
      <c r="F3269" s="3"/>
      <c r="G3269" s="3"/>
      <c r="H3269" s="3"/>
      <c r="I3269" s="3"/>
      <c r="J3269" s="3"/>
      <c r="K3269" s="3"/>
      <c r="L3269" s="3"/>
      <c r="M3269" s="3"/>
      <c r="N3269" s="3"/>
      <c r="O3269" s="3"/>
      <c r="P3269" s="3"/>
      <c r="Q3269" s="3"/>
      <c r="R3269" s="3"/>
      <c r="S3269" s="120"/>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row>
    <row r="3270" spans="1:53" x14ac:dyDescent="0.3">
      <c r="A3270" s="3"/>
      <c r="B3270" s="3"/>
      <c r="C3270" s="3"/>
      <c r="D3270" s="3"/>
      <c r="E3270" s="3"/>
      <c r="F3270" s="3"/>
      <c r="G3270" s="3"/>
      <c r="H3270" s="3"/>
      <c r="I3270" s="3"/>
      <c r="J3270" s="3"/>
      <c r="K3270" s="3"/>
      <c r="L3270" s="3"/>
      <c r="M3270" s="3"/>
      <c r="N3270" s="3"/>
      <c r="O3270" s="3"/>
      <c r="P3270" s="3"/>
      <c r="Q3270" s="3"/>
      <c r="R3270" s="3"/>
      <c r="S3270" s="120"/>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row>
    <row r="3271" spans="1:53" x14ac:dyDescent="0.3">
      <c r="A3271" s="3"/>
      <c r="B3271" s="3"/>
      <c r="C3271" s="3"/>
      <c r="D3271" s="3"/>
      <c r="E3271" s="3"/>
      <c r="F3271" s="3"/>
      <c r="G3271" s="3"/>
      <c r="H3271" s="3"/>
      <c r="I3271" s="3"/>
      <c r="J3271" s="3"/>
      <c r="K3271" s="3"/>
      <c r="L3271" s="3"/>
      <c r="M3271" s="3"/>
      <c r="N3271" s="3"/>
      <c r="O3271" s="3"/>
      <c r="P3271" s="3"/>
      <c r="Q3271" s="3"/>
      <c r="R3271" s="3"/>
      <c r="S3271" s="120"/>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row>
    <row r="3272" spans="1:53" x14ac:dyDescent="0.3">
      <c r="A3272" s="3"/>
      <c r="B3272" s="3"/>
      <c r="C3272" s="3"/>
      <c r="D3272" s="3"/>
      <c r="E3272" s="3"/>
      <c r="F3272" s="3"/>
      <c r="G3272" s="3"/>
      <c r="H3272" s="3"/>
      <c r="I3272" s="3"/>
      <c r="J3272" s="3"/>
      <c r="K3272" s="3"/>
      <c r="L3272" s="3"/>
      <c r="M3272" s="3"/>
      <c r="N3272" s="3"/>
      <c r="O3272" s="3"/>
      <c r="P3272" s="3"/>
      <c r="Q3272" s="3"/>
      <c r="R3272" s="3"/>
      <c r="S3272" s="120"/>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row>
    <row r="3273" spans="1:53" x14ac:dyDescent="0.3">
      <c r="A3273" s="3"/>
      <c r="B3273" s="3"/>
      <c r="C3273" s="3"/>
      <c r="D3273" s="3"/>
      <c r="E3273" s="3"/>
      <c r="F3273" s="3"/>
      <c r="G3273" s="3"/>
      <c r="H3273" s="3"/>
      <c r="I3273" s="3"/>
      <c r="J3273" s="3"/>
      <c r="K3273" s="3"/>
      <c r="L3273" s="3"/>
      <c r="M3273" s="3"/>
      <c r="N3273" s="3"/>
      <c r="O3273" s="3"/>
      <c r="P3273" s="3"/>
      <c r="Q3273" s="3"/>
      <c r="R3273" s="3"/>
      <c r="S3273" s="120"/>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row>
    <row r="3274" spans="1:53" x14ac:dyDescent="0.3">
      <c r="A3274" s="3"/>
      <c r="B3274" s="3"/>
      <c r="C3274" s="3"/>
      <c r="D3274" s="3"/>
      <c r="E3274" s="3"/>
      <c r="F3274" s="3"/>
      <c r="G3274" s="3"/>
      <c r="H3274" s="3"/>
      <c r="I3274" s="3"/>
      <c r="J3274" s="3"/>
      <c r="K3274" s="3"/>
      <c r="L3274" s="3"/>
      <c r="M3274" s="3"/>
      <c r="N3274" s="3"/>
      <c r="O3274" s="3"/>
      <c r="P3274" s="3"/>
      <c r="Q3274" s="3"/>
      <c r="R3274" s="3"/>
      <c r="S3274" s="120"/>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row>
    <row r="3275" spans="1:53" x14ac:dyDescent="0.3">
      <c r="A3275" s="3"/>
      <c r="B3275" s="3"/>
      <c r="C3275" s="3"/>
      <c r="D3275" s="3"/>
      <c r="E3275" s="3"/>
      <c r="F3275" s="3"/>
      <c r="G3275" s="3"/>
      <c r="H3275" s="3"/>
      <c r="I3275" s="3"/>
      <c r="J3275" s="3"/>
      <c r="K3275" s="3"/>
      <c r="L3275" s="3"/>
      <c r="M3275" s="3"/>
      <c r="N3275" s="3"/>
      <c r="O3275" s="3"/>
      <c r="P3275" s="3"/>
      <c r="Q3275" s="3"/>
      <c r="R3275" s="3"/>
      <c r="S3275" s="120"/>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row>
    <row r="3276" spans="1:53" x14ac:dyDescent="0.3">
      <c r="A3276" s="3"/>
      <c r="B3276" s="3"/>
      <c r="C3276" s="3"/>
      <c r="D3276" s="3"/>
      <c r="E3276" s="3"/>
      <c r="F3276" s="3"/>
      <c r="G3276" s="3"/>
      <c r="H3276" s="3"/>
      <c r="I3276" s="3"/>
      <c r="J3276" s="3"/>
      <c r="K3276" s="3"/>
      <c r="L3276" s="3"/>
      <c r="M3276" s="3"/>
      <c r="N3276" s="3"/>
      <c r="O3276" s="3"/>
      <c r="P3276" s="3"/>
      <c r="Q3276" s="3"/>
      <c r="R3276" s="3"/>
      <c r="S3276" s="120"/>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row>
    <row r="3277" spans="1:53" x14ac:dyDescent="0.3">
      <c r="A3277" s="3"/>
      <c r="B3277" s="3"/>
      <c r="C3277" s="3"/>
      <c r="D3277" s="3"/>
      <c r="E3277" s="3"/>
      <c r="F3277" s="3"/>
      <c r="G3277" s="3"/>
      <c r="H3277" s="3"/>
      <c r="I3277" s="3"/>
      <c r="J3277" s="3"/>
      <c r="K3277" s="3"/>
      <c r="L3277" s="3"/>
      <c r="M3277" s="3"/>
      <c r="N3277" s="3"/>
      <c r="O3277" s="3"/>
      <c r="P3277" s="3"/>
      <c r="Q3277" s="3"/>
      <c r="R3277" s="3"/>
      <c r="S3277" s="120"/>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row>
    <row r="3278" spans="1:53" x14ac:dyDescent="0.3">
      <c r="A3278" s="3"/>
      <c r="B3278" s="3"/>
      <c r="C3278" s="3"/>
      <c r="D3278" s="3"/>
      <c r="E3278" s="3"/>
      <c r="F3278" s="3"/>
      <c r="G3278" s="3"/>
      <c r="H3278" s="3"/>
      <c r="I3278" s="3"/>
      <c r="J3278" s="3"/>
      <c r="K3278" s="3"/>
      <c r="L3278" s="3"/>
      <c r="M3278" s="3"/>
      <c r="N3278" s="3"/>
      <c r="O3278" s="3"/>
      <c r="P3278" s="3"/>
      <c r="Q3278" s="3"/>
      <c r="R3278" s="3"/>
      <c r="S3278" s="120"/>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row>
    <row r="3279" spans="1:53" x14ac:dyDescent="0.3">
      <c r="A3279" s="3"/>
      <c r="B3279" s="3"/>
      <c r="C3279" s="3"/>
      <c r="D3279" s="3"/>
      <c r="E3279" s="3"/>
      <c r="F3279" s="3"/>
      <c r="G3279" s="3"/>
      <c r="H3279" s="3"/>
      <c r="I3279" s="3"/>
      <c r="J3279" s="3"/>
      <c r="K3279" s="3"/>
      <c r="L3279" s="3"/>
      <c r="M3279" s="3"/>
      <c r="N3279" s="3"/>
      <c r="O3279" s="3"/>
      <c r="P3279" s="3"/>
      <c r="Q3279" s="3"/>
      <c r="R3279" s="3"/>
      <c r="S3279" s="120"/>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row>
    <row r="3280" spans="1:53" x14ac:dyDescent="0.3">
      <c r="A3280" s="3"/>
      <c r="B3280" s="3"/>
      <c r="C3280" s="3"/>
      <c r="D3280" s="3"/>
      <c r="E3280" s="3"/>
      <c r="F3280" s="3"/>
      <c r="G3280" s="3"/>
      <c r="H3280" s="3"/>
      <c r="I3280" s="3"/>
      <c r="J3280" s="3"/>
      <c r="K3280" s="3"/>
      <c r="L3280" s="3"/>
      <c r="M3280" s="3"/>
      <c r="N3280" s="3"/>
      <c r="O3280" s="3"/>
      <c r="P3280" s="3"/>
      <c r="Q3280" s="3"/>
      <c r="R3280" s="3"/>
      <c r="S3280" s="120"/>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row>
    <row r="3281" spans="1:53" x14ac:dyDescent="0.3">
      <c r="A3281" s="3"/>
      <c r="B3281" s="3"/>
      <c r="C3281" s="3"/>
      <c r="D3281" s="3"/>
      <c r="E3281" s="3"/>
      <c r="F3281" s="3"/>
      <c r="G3281" s="3"/>
      <c r="H3281" s="3"/>
      <c r="I3281" s="3"/>
      <c r="J3281" s="3"/>
      <c r="K3281" s="3"/>
      <c r="L3281" s="3"/>
      <c r="M3281" s="3"/>
      <c r="N3281" s="3"/>
      <c r="O3281" s="3"/>
      <c r="P3281" s="3"/>
      <c r="Q3281" s="3"/>
      <c r="R3281" s="3"/>
      <c r="S3281" s="120"/>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row>
    <row r="3282" spans="1:53" x14ac:dyDescent="0.3">
      <c r="A3282" s="3"/>
      <c r="B3282" s="3"/>
      <c r="C3282" s="3"/>
      <c r="D3282" s="3"/>
      <c r="E3282" s="3"/>
      <c r="F3282" s="3"/>
      <c r="G3282" s="3"/>
      <c r="H3282" s="3"/>
      <c r="I3282" s="3"/>
      <c r="J3282" s="3"/>
      <c r="K3282" s="3"/>
      <c r="L3282" s="3"/>
      <c r="M3282" s="3"/>
      <c r="N3282" s="3"/>
      <c r="O3282" s="3"/>
      <c r="P3282" s="3"/>
      <c r="Q3282" s="3"/>
      <c r="R3282" s="3"/>
      <c r="S3282" s="120"/>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row>
    <row r="3283" spans="1:53" x14ac:dyDescent="0.3">
      <c r="A3283" s="3"/>
      <c r="B3283" s="3"/>
      <c r="C3283" s="3"/>
      <c r="D3283" s="3"/>
      <c r="E3283" s="3"/>
      <c r="F3283" s="3"/>
      <c r="G3283" s="3"/>
      <c r="H3283" s="3"/>
      <c r="I3283" s="3"/>
      <c r="J3283" s="3"/>
      <c r="K3283" s="3"/>
      <c r="L3283" s="3"/>
      <c r="M3283" s="3"/>
      <c r="N3283" s="3"/>
      <c r="O3283" s="3"/>
      <c r="P3283" s="3"/>
      <c r="Q3283" s="3"/>
      <c r="R3283" s="3"/>
      <c r="S3283" s="120"/>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row>
    <row r="3284" spans="1:53" x14ac:dyDescent="0.3">
      <c r="A3284" s="3"/>
      <c r="B3284" s="3"/>
      <c r="C3284" s="3"/>
      <c r="D3284" s="3"/>
      <c r="E3284" s="3"/>
      <c r="F3284" s="3"/>
      <c r="G3284" s="3"/>
      <c r="H3284" s="3"/>
      <c r="I3284" s="3"/>
      <c r="J3284" s="3"/>
      <c r="K3284" s="3"/>
      <c r="L3284" s="3"/>
      <c r="M3284" s="3"/>
      <c r="N3284" s="3"/>
      <c r="O3284" s="3"/>
      <c r="P3284" s="3"/>
      <c r="Q3284" s="3"/>
      <c r="R3284" s="3"/>
      <c r="S3284" s="120"/>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row>
    <row r="3285" spans="1:53" x14ac:dyDescent="0.3">
      <c r="A3285" s="3"/>
      <c r="B3285" s="3"/>
      <c r="C3285" s="3"/>
      <c r="D3285" s="3"/>
      <c r="E3285" s="3"/>
      <c r="F3285" s="3"/>
      <c r="G3285" s="3"/>
      <c r="H3285" s="3"/>
      <c r="I3285" s="3"/>
      <c r="J3285" s="3"/>
      <c r="K3285" s="3"/>
      <c r="L3285" s="3"/>
      <c r="M3285" s="3"/>
      <c r="N3285" s="3"/>
      <c r="O3285" s="3"/>
      <c r="P3285" s="3"/>
      <c r="Q3285" s="3"/>
      <c r="R3285" s="3"/>
      <c r="S3285" s="120"/>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row>
    <row r="3286" spans="1:53" x14ac:dyDescent="0.3">
      <c r="A3286" s="3"/>
      <c r="B3286" s="3"/>
      <c r="C3286" s="3"/>
      <c r="D3286" s="3"/>
      <c r="E3286" s="3"/>
      <c r="F3286" s="3"/>
      <c r="G3286" s="3"/>
      <c r="H3286" s="3"/>
      <c r="I3286" s="3"/>
      <c r="J3286" s="3"/>
      <c r="K3286" s="3"/>
      <c r="L3286" s="3"/>
      <c r="M3286" s="3"/>
      <c r="N3286" s="3"/>
      <c r="O3286" s="3"/>
      <c r="P3286" s="3"/>
      <c r="Q3286" s="3"/>
      <c r="R3286" s="3"/>
      <c r="S3286" s="120"/>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row>
    <row r="3287" spans="1:53" x14ac:dyDescent="0.3">
      <c r="A3287" s="3"/>
      <c r="B3287" s="3"/>
      <c r="C3287" s="3"/>
      <c r="D3287" s="3"/>
      <c r="E3287" s="3"/>
      <c r="F3287" s="3"/>
      <c r="G3287" s="3"/>
      <c r="H3287" s="3"/>
      <c r="I3287" s="3"/>
      <c r="J3287" s="3"/>
      <c r="K3287" s="3"/>
      <c r="L3287" s="3"/>
      <c r="M3287" s="3"/>
      <c r="N3287" s="3"/>
      <c r="O3287" s="3"/>
      <c r="P3287" s="3"/>
      <c r="Q3287" s="3"/>
      <c r="R3287" s="3"/>
      <c r="S3287" s="120"/>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row>
    <row r="3288" spans="1:53" x14ac:dyDescent="0.3">
      <c r="A3288" s="3"/>
      <c r="B3288" s="3"/>
      <c r="C3288" s="3"/>
      <c r="D3288" s="3"/>
      <c r="E3288" s="3"/>
      <c r="F3288" s="3"/>
      <c r="G3288" s="3"/>
      <c r="H3288" s="3"/>
      <c r="I3288" s="3"/>
      <c r="J3288" s="3"/>
      <c r="K3288" s="3"/>
      <c r="L3288" s="3"/>
      <c r="M3288" s="3"/>
      <c r="N3288" s="3"/>
      <c r="O3288" s="3"/>
      <c r="P3288" s="3"/>
      <c r="Q3288" s="3"/>
      <c r="R3288" s="3"/>
      <c r="S3288" s="120"/>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row>
    <row r="3289" spans="1:53" x14ac:dyDescent="0.3">
      <c r="A3289" s="3"/>
      <c r="B3289" s="3"/>
      <c r="C3289" s="3"/>
      <c r="D3289" s="3"/>
      <c r="E3289" s="3"/>
      <c r="F3289" s="3"/>
      <c r="G3289" s="3"/>
      <c r="H3289" s="3"/>
      <c r="I3289" s="3"/>
      <c r="J3289" s="3"/>
      <c r="K3289" s="3"/>
      <c r="L3289" s="3"/>
      <c r="M3289" s="3"/>
      <c r="N3289" s="3"/>
      <c r="O3289" s="3"/>
      <c r="P3289" s="3"/>
      <c r="Q3289" s="3"/>
      <c r="R3289" s="3"/>
      <c r="S3289" s="120"/>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row>
    <row r="3290" spans="1:53" x14ac:dyDescent="0.3">
      <c r="A3290" s="3"/>
      <c r="B3290" s="3"/>
      <c r="C3290" s="3"/>
      <c r="D3290" s="3"/>
      <c r="E3290" s="3"/>
      <c r="F3290" s="3"/>
      <c r="G3290" s="3"/>
      <c r="H3290" s="3"/>
      <c r="I3290" s="3"/>
      <c r="J3290" s="3"/>
      <c r="K3290" s="3"/>
      <c r="L3290" s="3"/>
      <c r="M3290" s="3"/>
      <c r="N3290" s="3"/>
      <c r="O3290" s="3"/>
      <c r="P3290" s="3"/>
      <c r="Q3290" s="3"/>
      <c r="R3290" s="3"/>
      <c r="S3290" s="120"/>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row>
    <row r="3291" spans="1:53" x14ac:dyDescent="0.3">
      <c r="A3291" s="3"/>
      <c r="B3291" s="3"/>
      <c r="C3291" s="3"/>
      <c r="D3291" s="3"/>
      <c r="E3291" s="3"/>
      <c r="F3291" s="3"/>
      <c r="G3291" s="3"/>
      <c r="H3291" s="3"/>
      <c r="I3291" s="3"/>
      <c r="J3291" s="3"/>
      <c r="K3291" s="3"/>
      <c r="L3291" s="3"/>
      <c r="M3291" s="3"/>
      <c r="N3291" s="3"/>
      <c r="O3291" s="3"/>
      <c r="P3291" s="3"/>
      <c r="Q3291" s="3"/>
      <c r="R3291" s="3"/>
      <c r="S3291" s="120"/>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row>
    <row r="3292" spans="1:53" x14ac:dyDescent="0.3">
      <c r="A3292" s="3"/>
      <c r="B3292" s="3"/>
      <c r="C3292" s="3"/>
      <c r="D3292" s="3"/>
      <c r="E3292" s="3"/>
      <c r="F3292" s="3"/>
      <c r="G3292" s="3"/>
      <c r="H3292" s="3"/>
      <c r="I3292" s="3"/>
      <c r="J3292" s="3"/>
      <c r="K3292" s="3"/>
      <c r="L3292" s="3"/>
      <c r="M3292" s="3"/>
      <c r="N3292" s="3"/>
      <c r="O3292" s="3"/>
      <c r="P3292" s="3"/>
      <c r="Q3292" s="3"/>
      <c r="R3292" s="3"/>
      <c r="S3292" s="120"/>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row>
    <row r="3293" spans="1:53" x14ac:dyDescent="0.3">
      <c r="A3293" s="3"/>
      <c r="B3293" s="3"/>
      <c r="C3293" s="3"/>
      <c r="D3293" s="3"/>
      <c r="E3293" s="3"/>
      <c r="F3293" s="3"/>
      <c r="G3293" s="3"/>
      <c r="H3293" s="3"/>
      <c r="I3293" s="3"/>
      <c r="J3293" s="3"/>
      <c r="K3293" s="3"/>
      <c r="L3293" s="3"/>
      <c r="M3293" s="3"/>
      <c r="N3293" s="3"/>
      <c r="O3293" s="3"/>
      <c r="P3293" s="3"/>
      <c r="Q3293" s="3"/>
      <c r="R3293" s="3"/>
      <c r="S3293" s="120"/>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row>
    <row r="3294" spans="1:53" x14ac:dyDescent="0.3">
      <c r="A3294" s="3"/>
      <c r="B3294" s="3"/>
      <c r="C3294" s="3"/>
      <c r="D3294" s="3"/>
      <c r="E3294" s="3"/>
      <c r="F3294" s="3"/>
      <c r="G3294" s="3"/>
      <c r="H3294" s="3"/>
      <c r="I3294" s="3"/>
      <c r="J3294" s="3"/>
      <c r="K3294" s="3"/>
      <c r="L3294" s="3"/>
      <c r="M3294" s="3"/>
      <c r="N3294" s="3"/>
      <c r="O3294" s="3"/>
      <c r="P3294" s="3"/>
      <c r="Q3294" s="3"/>
      <c r="R3294" s="3"/>
      <c r="S3294" s="120"/>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row>
    <row r="3295" spans="1:53" x14ac:dyDescent="0.3">
      <c r="A3295" s="3"/>
      <c r="B3295" s="3"/>
      <c r="C3295" s="3"/>
      <c r="D3295" s="3"/>
      <c r="E3295" s="3"/>
      <c r="F3295" s="3"/>
      <c r="G3295" s="3"/>
      <c r="H3295" s="3"/>
      <c r="I3295" s="3"/>
      <c r="J3295" s="3"/>
      <c r="K3295" s="3"/>
      <c r="L3295" s="3"/>
      <c r="M3295" s="3"/>
      <c r="N3295" s="3"/>
      <c r="O3295" s="3"/>
      <c r="P3295" s="3"/>
      <c r="Q3295" s="3"/>
      <c r="R3295" s="3"/>
      <c r="S3295" s="120"/>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row>
    <row r="3296" spans="1:53" x14ac:dyDescent="0.3">
      <c r="A3296" s="3"/>
      <c r="B3296" s="3"/>
      <c r="C3296" s="3"/>
      <c r="D3296" s="3"/>
      <c r="E3296" s="3"/>
      <c r="F3296" s="3"/>
      <c r="G3296" s="3"/>
      <c r="H3296" s="3"/>
      <c r="I3296" s="3"/>
      <c r="J3296" s="3"/>
      <c r="K3296" s="3"/>
      <c r="L3296" s="3"/>
      <c r="M3296" s="3"/>
      <c r="N3296" s="3"/>
      <c r="O3296" s="3"/>
      <c r="P3296" s="3"/>
      <c r="Q3296" s="3"/>
      <c r="R3296" s="3"/>
      <c r="S3296" s="120"/>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row>
    <row r="3297" spans="1:53" x14ac:dyDescent="0.3">
      <c r="A3297" s="3"/>
      <c r="B3297" s="3"/>
      <c r="C3297" s="3"/>
      <c r="D3297" s="3"/>
      <c r="E3297" s="3"/>
      <c r="F3297" s="3"/>
      <c r="G3297" s="3"/>
      <c r="H3297" s="3"/>
      <c r="I3297" s="3"/>
      <c r="J3297" s="3"/>
      <c r="K3297" s="3"/>
      <c r="L3297" s="3"/>
      <c r="M3297" s="3"/>
      <c r="N3297" s="3"/>
      <c r="O3297" s="3"/>
      <c r="P3297" s="3"/>
      <c r="Q3297" s="3"/>
      <c r="R3297" s="3"/>
      <c r="S3297" s="120"/>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row>
    <row r="3298" spans="1:53" x14ac:dyDescent="0.3">
      <c r="A3298" s="3"/>
      <c r="B3298" s="3"/>
      <c r="C3298" s="3"/>
      <c r="D3298" s="3"/>
      <c r="E3298" s="3"/>
      <c r="F3298" s="3"/>
      <c r="G3298" s="3"/>
      <c r="H3298" s="3"/>
      <c r="I3298" s="3"/>
      <c r="J3298" s="3"/>
      <c r="K3298" s="3"/>
      <c r="L3298" s="3"/>
      <c r="M3298" s="3"/>
      <c r="N3298" s="3"/>
      <c r="O3298" s="3"/>
      <c r="P3298" s="3"/>
      <c r="Q3298" s="3"/>
      <c r="R3298" s="3"/>
      <c r="S3298" s="120"/>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row>
    <row r="3299" spans="1:53" x14ac:dyDescent="0.3">
      <c r="A3299" s="3"/>
      <c r="B3299" s="3"/>
      <c r="C3299" s="3"/>
      <c r="D3299" s="3"/>
      <c r="E3299" s="3"/>
      <c r="F3299" s="3"/>
      <c r="G3299" s="3"/>
      <c r="H3299" s="3"/>
      <c r="I3299" s="3"/>
      <c r="J3299" s="3"/>
      <c r="K3299" s="3"/>
      <c r="L3299" s="3"/>
      <c r="M3299" s="3"/>
      <c r="N3299" s="3"/>
      <c r="O3299" s="3"/>
      <c r="P3299" s="3"/>
      <c r="Q3299" s="3"/>
      <c r="R3299" s="3"/>
      <c r="S3299" s="120"/>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row>
    <row r="3300" spans="1:53" x14ac:dyDescent="0.3">
      <c r="A3300" s="3"/>
      <c r="B3300" s="3"/>
      <c r="C3300" s="3"/>
      <c r="D3300" s="3"/>
      <c r="E3300" s="3"/>
      <c r="F3300" s="3"/>
      <c r="G3300" s="3"/>
      <c r="H3300" s="3"/>
      <c r="I3300" s="3"/>
      <c r="J3300" s="3"/>
      <c r="K3300" s="3"/>
      <c r="L3300" s="3"/>
      <c r="M3300" s="3"/>
      <c r="N3300" s="3"/>
      <c r="O3300" s="3"/>
      <c r="P3300" s="3"/>
      <c r="Q3300" s="3"/>
      <c r="R3300" s="3"/>
      <c r="S3300" s="120"/>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row>
    <row r="3301" spans="1:53" x14ac:dyDescent="0.3">
      <c r="A3301" s="3"/>
      <c r="B3301" s="3"/>
      <c r="C3301" s="3"/>
      <c r="D3301" s="3"/>
      <c r="E3301" s="3"/>
      <c r="F3301" s="3"/>
      <c r="G3301" s="3"/>
      <c r="H3301" s="3"/>
      <c r="I3301" s="3"/>
      <c r="J3301" s="3"/>
      <c r="K3301" s="3"/>
      <c r="L3301" s="3"/>
      <c r="M3301" s="3"/>
      <c r="N3301" s="3"/>
      <c r="O3301" s="3"/>
      <c r="P3301" s="3"/>
      <c r="Q3301" s="3"/>
      <c r="R3301" s="3"/>
      <c r="S3301" s="120"/>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row>
    <row r="3302" spans="1:53" x14ac:dyDescent="0.3">
      <c r="A3302" s="3"/>
      <c r="B3302" s="3"/>
      <c r="C3302" s="3"/>
      <c r="D3302" s="3"/>
      <c r="E3302" s="3"/>
      <c r="F3302" s="3"/>
      <c r="G3302" s="3"/>
      <c r="H3302" s="3"/>
      <c r="I3302" s="3"/>
      <c r="J3302" s="3"/>
      <c r="K3302" s="3"/>
      <c r="L3302" s="3"/>
      <c r="M3302" s="3"/>
      <c r="N3302" s="3"/>
      <c r="O3302" s="3"/>
      <c r="P3302" s="3"/>
      <c r="Q3302" s="3"/>
      <c r="R3302" s="3"/>
      <c r="S3302" s="120"/>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row>
    <row r="3303" spans="1:53" x14ac:dyDescent="0.3">
      <c r="A3303" s="3"/>
      <c r="B3303" s="3"/>
      <c r="C3303" s="3"/>
      <c r="D3303" s="3"/>
      <c r="E3303" s="3"/>
      <c r="F3303" s="3"/>
      <c r="G3303" s="3"/>
      <c r="H3303" s="3"/>
      <c r="I3303" s="3"/>
      <c r="J3303" s="3"/>
      <c r="K3303" s="3"/>
      <c r="L3303" s="3"/>
      <c r="M3303" s="3"/>
      <c r="N3303" s="3"/>
      <c r="O3303" s="3"/>
      <c r="P3303" s="3"/>
      <c r="Q3303" s="3"/>
      <c r="R3303" s="3"/>
      <c r="S3303" s="120"/>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row>
    <row r="3304" spans="1:53" x14ac:dyDescent="0.3">
      <c r="A3304" s="3"/>
      <c r="B3304" s="3"/>
      <c r="C3304" s="3"/>
      <c r="D3304" s="3"/>
      <c r="E3304" s="3"/>
      <c r="F3304" s="3"/>
      <c r="G3304" s="3"/>
      <c r="H3304" s="3"/>
      <c r="I3304" s="3"/>
      <c r="J3304" s="3"/>
      <c r="K3304" s="3"/>
      <c r="L3304" s="3"/>
      <c r="M3304" s="3"/>
      <c r="N3304" s="3"/>
      <c r="O3304" s="3"/>
      <c r="P3304" s="3"/>
      <c r="Q3304" s="3"/>
      <c r="R3304" s="3"/>
      <c r="S3304" s="120"/>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row>
    <row r="3305" spans="1:53" x14ac:dyDescent="0.3">
      <c r="A3305" s="3"/>
      <c r="B3305" s="3"/>
      <c r="C3305" s="3"/>
      <c r="D3305" s="3"/>
      <c r="E3305" s="3"/>
      <c r="F3305" s="3"/>
      <c r="G3305" s="3"/>
      <c r="H3305" s="3"/>
      <c r="I3305" s="3"/>
      <c r="J3305" s="3"/>
      <c r="K3305" s="3"/>
      <c r="L3305" s="3"/>
      <c r="M3305" s="3"/>
      <c r="N3305" s="3"/>
      <c r="O3305" s="3"/>
      <c r="P3305" s="3"/>
      <c r="Q3305" s="3"/>
      <c r="R3305" s="3"/>
      <c r="S3305" s="120"/>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row>
    <row r="3306" spans="1:53" x14ac:dyDescent="0.3">
      <c r="A3306" s="3"/>
      <c r="B3306" s="3"/>
      <c r="C3306" s="3"/>
      <c r="D3306" s="3"/>
      <c r="E3306" s="3"/>
      <c r="F3306" s="3"/>
      <c r="G3306" s="3"/>
      <c r="H3306" s="3"/>
      <c r="I3306" s="3"/>
      <c r="J3306" s="3"/>
      <c r="K3306" s="3"/>
      <c r="L3306" s="3"/>
      <c r="M3306" s="3"/>
      <c r="N3306" s="3"/>
      <c r="O3306" s="3"/>
      <c r="P3306" s="3"/>
      <c r="Q3306" s="3"/>
      <c r="R3306" s="3"/>
      <c r="S3306" s="120"/>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row>
    <row r="3307" spans="1:53" x14ac:dyDescent="0.3">
      <c r="A3307" s="3"/>
      <c r="B3307" s="3"/>
      <c r="C3307" s="3"/>
      <c r="D3307" s="3"/>
      <c r="E3307" s="3"/>
      <c r="F3307" s="3"/>
      <c r="G3307" s="3"/>
      <c r="H3307" s="3"/>
      <c r="I3307" s="3"/>
      <c r="J3307" s="3"/>
      <c r="K3307" s="3"/>
      <c r="L3307" s="3"/>
      <c r="M3307" s="3"/>
      <c r="N3307" s="3"/>
      <c r="O3307" s="3"/>
      <c r="P3307" s="3"/>
      <c r="Q3307" s="3"/>
      <c r="R3307" s="3"/>
      <c r="S3307" s="120"/>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row>
    <row r="3308" spans="1:53" x14ac:dyDescent="0.3">
      <c r="A3308" s="3"/>
      <c r="B3308" s="3"/>
      <c r="C3308" s="3"/>
      <c r="D3308" s="3"/>
      <c r="E3308" s="3"/>
      <c r="F3308" s="3"/>
      <c r="G3308" s="3"/>
      <c r="H3308" s="3"/>
      <c r="I3308" s="3"/>
      <c r="J3308" s="3"/>
      <c r="K3308" s="3"/>
      <c r="L3308" s="3"/>
      <c r="M3308" s="3"/>
      <c r="N3308" s="3"/>
      <c r="O3308" s="3"/>
      <c r="P3308" s="3"/>
      <c r="Q3308" s="3"/>
      <c r="R3308" s="3"/>
      <c r="S3308" s="120"/>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row>
    <row r="3309" spans="1:53" x14ac:dyDescent="0.3">
      <c r="A3309" s="3"/>
      <c r="B3309" s="3"/>
      <c r="C3309" s="3"/>
      <c r="D3309" s="3"/>
      <c r="E3309" s="3"/>
      <c r="F3309" s="3"/>
      <c r="G3309" s="3"/>
      <c r="H3309" s="3"/>
      <c r="I3309" s="3"/>
      <c r="J3309" s="3"/>
      <c r="K3309" s="3"/>
      <c r="L3309" s="3"/>
      <c r="M3309" s="3"/>
      <c r="N3309" s="3"/>
      <c r="O3309" s="3"/>
      <c r="P3309" s="3"/>
      <c r="Q3309" s="3"/>
      <c r="R3309" s="3"/>
      <c r="S3309" s="120"/>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row>
    <row r="3310" spans="1:53" x14ac:dyDescent="0.3">
      <c r="A3310" s="3"/>
      <c r="B3310" s="3"/>
      <c r="C3310" s="3"/>
      <c r="D3310" s="3"/>
      <c r="E3310" s="3"/>
      <c r="F3310" s="3"/>
      <c r="G3310" s="3"/>
      <c r="H3310" s="3"/>
      <c r="I3310" s="3"/>
      <c r="J3310" s="3"/>
      <c r="K3310" s="3"/>
      <c r="L3310" s="3"/>
      <c r="M3310" s="3"/>
      <c r="N3310" s="3"/>
      <c r="O3310" s="3"/>
      <c r="P3310" s="3"/>
      <c r="Q3310" s="3"/>
      <c r="R3310" s="3"/>
      <c r="S3310" s="120"/>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row>
    <row r="3311" spans="1:53" x14ac:dyDescent="0.3">
      <c r="A3311" s="3"/>
      <c r="B3311" s="3"/>
      <c r="C3311" s="3"/>
      <c r="D3311" s="3"/>
      <c r="E3311" s="3"/>
      <c r="F3311" s="3"/>
      <c r="G3311" s="3"/>
      <c r="H3311" s="3"/>
      <c r="I3311" s="3"/>
      <c r="J3311" s="3"/>
      <c r="K3311" s="3"/>
      <c r="L3311" s="3"/>
      <c r="M3311" s="3"/>
      <c r="N3311" s="3"/>
      <c r="O3311" s="3"/>
      <c r="P3311" s="3"/>
      <c r="Q3311" s="3"/>
      <c r="R3311" s="3"/>
      <c r="S3311" s="120"/>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row>
    <row r="3312" spans="1:53" x14ac:dyDescent="0.3">
      <c r="A3312" s="3"/>
      <c r="B3312" s="3"/>
      <c r="C3312" s="3"/>
      <c r="D3312" s="3"/>
      <c r="E3312" s="3"/>
      <c r="F3312" s="3"/>
      <c r="G3312" s="3"/>
      <c r="H3312" s="3"/>
      <c r="I3312" s="3"/>
      <c r="J3312" s="3"/>
      <c r="K3312" s="3"/>
      <c r="L3312" s="3"/>
      <c r="M3312" s="3"/>
      <c r="N3312" s="3"/>
      <c r="O3312" s="3"/>
      <c r="P3312" s="3"/>
      <c r="Q3312" s="3"/>
      <c r="R3312" s="3"/>
      <c r="S3312" s="120"/>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row>
    <row r="3313" spans="1:53" x14ac:dyDescent="0.3">
      <c r="A3313" s="3"/>
      <c r="B3313" s="3"/>
      <c r="C3313" s="3"/>
      <c r="D3313" s="3"/>
      <c r="E3313" s="3"/>
      <c r="F3313" s="3"/>
      <c r="G3313" s="3"/>
      <c r="H3313" s="3"/>
      <c r="I3313" s="3"/>
      <c r="J3313" s="3"/>
      <c r="K3313" s="3"/>
      <c r="L3313" s="3"/>
      <c r="M3313" s="3"/>
      <c r="N3313" s="3"/>
      <c r="O3313" s="3"/>
      <c r="P3313" s="3"/>
      <c r="Q3313" s="3"/>
      <c r="R3313" s="3"/>
      <c r="S3313" s="120"/>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row>
    <row r="3314" spans="1:53" x14ac:dyDescent="0.3">
      <c r="A3314" s="3"/>
      <c r="B3314" s="3"/>
      <c r="C3314" s="3"/>
      <c r="D3314" s="3"/>
      <c r="E3314" s="3"/>
      <c r="F3314" s="3"/>
      <c r="G3314" s="3"/>
      <c r="H3314" s="3"/>
      <c r="I3314" s="3"/>
      <c r="J3314" s="3"/>
      <c r="K3314" s="3"/>
      <c r="L3314" s="3"/>
      <c r="M3314" s="3"/>
      <c r="N3314" s="3"/>
      <c r="O3314" s="3"/>
      <c r="P3314" s="3"/>
      <c r="Q3314" s="3"/>
      <c r="R3314" s="3"/>
      <c r="S3314" s="120"/>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row>
    <row r="3315" spans="1:53" x14ac:dyDescent="0.3">
      <c r="A3315" s="3"/>
      <c r="B3315" s="3"/>
      <c r="C3315" s="3"/>
      <c r="D3315" s="3"/>
      <c r="E3315" s="3"/>
      <c r="F3315" s="3"/>
      <c r="G3315" s="3"/>
      <c r="H3315" s="3"/>
      <c r="I3315" s="3"/>
      <c r="J3315" s="3"/>
      <c r="K3315" s="3"/>
      <c r="L3315" s="3"/>
      <c r="M3315" s="3"/>
      <c r="N3315" s="3"/>
      <c r="O3315" s="3"/>
      <c r="P3315" s="3"/>
      <c r="Q3315" s="3"/>
      <c r="R3315" s="3"/>
      <c r="S3315" s="120"/>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row>
    <row r="3316" spans="1:53" x14ac:dyDescent="0.3">
      <c r="A3316" s="3"/>
      <c r="B3316" s="3"/>
      <c r="C3316" s="3"/>
      <c r="D3316" s="3"/>
      <c r="E3316" s="3"/>
      <c r="F3316" s="3"/>
      <c r="G3316" s="3"/>
      <c r="H3316" s="3"/>
      <c r="I3316" s="3"/>
      <c r="J3316" s="3"/>
      <c r="K3316" s="3"/>
      <c r="L3316" s="3"/>
      <c r="M3316" s="3"/>
      <c r="N3316" s="3"/>
      <c r="O3316" s="3"/>
      <c r="P3316" s="3"/>
      <c r="Q3316" s="3"/>
      <c r="R3316" s="3"/>
      <c r="S3316" s="120"/>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row>
    <row r="3317" spans="1:53" x14ac:dyDescent="0.3">
      <c r="A3317" s="3"/>
      <c r="B3317" s="3"/>
      <c r="C3317" s="3"/>
      <c r="D3317" s="3"/>
      <c r="E3317" s="3"/>
      <c r="F3317" s="3"/>
      <c r="G3317" s="3"/>
      <c r="H3317" s="3"/>
      <c r="I3317" s="3"/>
      <c r="J3317" s="3"/>
      <c r="K3317" s="3"/>
      <c r="L3317" s="3"/>
      <c r="M3317" s="3"/>
      <c r="N3317" s="3"/>
      <c r="O3317" s="3"/>
      <c r="P3317" s="3"/>
      <c r="Q3317" s="3"/>
      <c r="R3317" s="3"/>
      <c r="S3317" s="120"/>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row>
    <row r="3318" spans="1:53" x14ac:dyDescent="0.3">
      <c r="A3318" s="3"/>
      <c r="B3318" s="3"/>
      <c r="C3318" s="3"/>
      <c r="D3318" s="3"/>
      <c r="E3318" s="3"/>
      <c r="F3318" s="3"/>
      <c r="G3318" s="3"/>
      <c r="H3318" s="3"/>
      <c r="I3318" s="3"/>
      <c r="J3318" s="3"/>
      <c r="K3318" s="3"/>
      <c r="L3318" s="3"/>
      <c r="M3318" s="3"/>
      <c r="N3318" s="3"/>
      <c r="O3318" s="3"/>
      <c r="P3318" s="3"/>
      <c r="Q3318" s="3"/>
      <c r="R3318" s="3"/>
      <c r="S3318" s="120"/>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row>
    <row r="3319" spans="1:53" x14ac:dyDescent="0.3">
      <c r="A3319" s="3"/>
      <c r="B3319" s="3"/>
      <c r="C3319" s="3"/>
      <c r="D3319" s="3"/>
      <c r="E3319" s="3"/>
      <c r="F3319" s="3"/>
      <c r="G3319" s="3"/>
      <c r="H3319" s="3"/>
      <c r="I3319" s="3"/>
      <c r="J3319" s="3"/>
      <c r="K3319" s="3"/>
      <c r="L3319" s="3"/>
      <c r="M3319" s="3"/>
      <c r="N3319" s="3"/>
      <c r="O3319" s="3"/>
      <c r="P3319" s="3"/>
      <c r="Q3319" s="3"/>
      <c r="R3319" s="3"/>
      <c r="S3319" s="120"/>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row>
    <row r="3320" spans="1:53" x14ac:dyDescent="0.3">
      <c r="A3320" s="3"/>
      <c r="B3320" s="3"/>
      <c r="C3320" s="3"/>
      <c r="D3320" s="3"/>
      <c r="E3320" s="3"/>
      <c r="F3320" s="3"/>
      <c r="G3320" s="3"/>
      <c r="H3320" s="3"/>
      <c r="I3320" s="3"/>
      <c r="J3320" s="3"/>
      <c r="K3320" s="3"/>
      <c r="L3320" s="3"/>
      <c r="M3320" s="3"/>
      <c r="N3320" s="3"/>
      <c r="O3320" s="3"/>
      <c r="P3320" s="3"/>
      <c r="Q3320" s="3"/>
      <c r="R3320" s="3"/>
      <c r="S3320" s="120"/>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row>
    <row r="3321" spans="1:53" x14ac:dyDescent="0.3">
      <c r="A3321" s="3"/>
      <c r="B3321" s="3"/>
      <c r="C3321" s="3"/>
      <c r="D3321" s="3"/>
      <c r="E3321" s="3"/>
      <c r="F3321" s="3"/>
      <c r="G3321" s="3"/>
      <c r="H3321" s="3"/>
      <c r="I3321" s="3"/>
      <c r="J3321" s="3"/>
      <c r="K3321" s="3"/>
      <c r="L3321" s="3"/>
      <c r="M3321" s="3"/>
      <c r="N3321" s="3"/>
      <c r="O3321" s="3"/>
      <c r="P3321" s="3"/>
      <c r="Q3321" s="3"/>
      <c r="R3321" s="3"/>
      <c r="S3321" s="120"/>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row>
    <row r="3322" spans="1:53" x14ac:dyDescent="0.3">
      <c r="A3322" s="3"/>
      <c r="B3322" s="3"/>
      <c r="C3322" s="3"/>
      <c r="D3322" s="3"/>
      <c r="E3322" s="3"/>
      <c r="F3322" s="3"/>
      <c r="G3322" s="3"/>
      <c r="H3322" s="3"/>
      <c r="I3322" s="3"/>
      <c r="J3322" s="3"/>
      <c r="K3322" s="3"/>
      <c r="L3322" s="3"/>
      <c r="M3322" s="3"/>
      <c r="N3322" s="3"/>
      <c r="O3322" s="3"/>
      <c r="P3322" s="3"/>
      <c r="Q3322" s="3"/>
      <c r="R3322" s="3"/>
      <c r="S3322" s="120"/>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row>
    <row r="3323" spans="1:53" x14ac:dyDescent="0.3">
      <c r="A3323" s="3"/>
      <c r="B3323" s="3"/>
      <c r="C3323" s="3"/>
      <c r="D3323" s="3"/>
      <c r="E3323" s="3"/>
      <c r="F3323" s="3"/>
      <c r="G3323" s="3"/>
      <c r="H3323" s="3"/>
      <c r="I3323" s="3"/>
      <c r="J3323" s="3"/>
      <c r="K3323" s="3"/>
      <c r="L3323" s="3"/>
      <c r="M3323" s="3"/>
      <c r="N3323" s="3"/>
      <c r="O3323" s="3"/>
      <c r="P3323" s="3"/>
      <c r="Q3323" s="3"/>
      <c r="R3323" s="3"/>
      <c r="S3323" s="120"/>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row>
    <row r="3324" spans="1:53" x14ac:dyDescent="0.3">
      <c r="A3324" s="3"/>
      <c r="B3324" s="3"/>
      <c r="C3324" s="3"/>
      <c r="D3324" s="3"/>
      <c r="E3324" s="3"/>
      <c r="F3324" s="3"/>
      <c r="G3324" s="3"/>
      <c r="H3324" s="3"/>
      <c r="I3324" s="3"/>
      <c r="J3324" s="3"/>
      <c r="K3324" s="3"/>
      <c r="L3324" s="3"/>
      <c r="M3324" s="3"/>
      <c r="N3324" s="3"/>
      <c r="O3324" s="3"/>
      <c r="P3324" s="3"/>
      <c r="Q3324" s="3"/>
      <c r="R3324" s="3"/>
      <c r="S3324" s="120"/>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row>
    <row r="3325" spans="1:53" x14ac:dyDescent="0.3">
      <c r="A3325" s="3"/>
      <c r="B3325" s="3"/>
      <c r="C3325" s="3"/>
      <c r="D3325" s="3"/>
      <c r="E3325" s="3"/>
      <c r="F3325" s="3"/>
      <c r="G3325" s="3"/>
      <c r="H3325" s="3"/>
      <c r="I3325" s="3"/>
      <c r="J3325" s="3"/>
      <c r="K3325" s="3"/>
      <c r="L3325" s="3"/>
      <c r="M3325" s="3"/>
      <c r="N3325" s="3"/>
      <c r="O3325" s="3"/>
      <c r="P3325" s="3"/>
      <c r="Q3325" s="3"/>
      <c r="R3325" s="3"/>
      <c r="S3325" s="120"/>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row>
    <row r="3326" spans="1:53" x14ac:dyDescent="0.3">
      <c r="A3326" s="3"/>
      <c r="B3326" s="3"/>
      <c r="C3326" s="3"/>
      <c r="D3326" s="3"/>
      <c r="E3326" s="3"/>
      <c r="F3326" s="3"/>
      <c r="G3326" s="3"/>
      <c r="H3326" s="3"/>
      <c r="I3326" s="3"/>
      <c r="J3326" s="3"/>
      <c r="K3326" s="3"/>
      <c r="L3326" s="3"/>
      <c r="M3326" s="3"/>
      <c r="N3326" s="3"/>
      <c r="O3326" s="3"/>
      <c r="P3326" s="3"/>
      <c r="Q3326" s="3"/>
      <c r="R3326" s="3"/>
      <c r="S3326" s="120"/>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row>
    <row r="3327" spans="1:53" x14ac:dyDescent="0.3">
      <c r="A3327" s="3"/>
      <c r="B3327" s="3"/>
      <c r="C3327" s="3"/>
      <c r="D3327" s="3"/>
      <c r="E3327" s="3"/>
      <c r="F3327" s="3"/>
      <c r="G3327" s="3"/>
      <c r="H3327" s="3"/>
      <c r="I3327" s="3"/>
      <c r="J3327" s="3"/>
      <c r="K3327" s="3"/>
      <c r="L3327" s="3"/>
      <c r="M3327" s="3"/>
      <c r="N3327" s="3"/>
      <c r="O3327" s="3"/>
      <c r="P3327" s="3"/>
      <c r="Q3327" s="3"/>
      <c r="R3327" s="3"/>
      <c r="S3327" s="120"/>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row>
    <row r="3328" spans="1:53" x14ac:dyDescent="0.3">
      <c r="A3328" s="3"/>
      <c r="B3328" s="3"/>
      <c r="C3328" s="3"/>
      <c r="D3328" s="3"/>
      <c r="E3328" s="3"/>
      <c r="F3328" s="3"/>
      <c r="G3328" s="3"/>
      <c r="H3328" s="3"/>
      <c r="I3328" s="3"/>
      <c r="J3328" s="3"/>
      <c r="K3328" s="3"/>
      <c r="L3328" s="3"/>
      <c r="M3328" s="3"/>
      <c r="N3328" s="3"/>
      <c r="O3328" s="3"/>
      <c r="P3328" s="3"/>
      <c r="Q3328" s="3"/>
      <c r="R3328" s="3"/>
      <c r="S3328" s="120"/>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row>
    <row r="3329" spans="1:53" x14ac:dyDescent="0.3">
      <c r="A3329" s="3"/>
      <c r="B3329" s="3"/>
      <c r="C3329" s="3"/>
      <c r="D3329" s="3"/>
      <c r="E3329" s="3"/>
      <c r="F3329" s="3"/>
      <c r="G3329" s="3"/>
      <c r="H3329" s="3"/>
      <c r="I3329" s="3"/>
      <c r="J3329" s="3"/>
      <c r="K3329" s="3"/>
      <c r="L3329" s="3"/>
      <c r="M3329" s="3"/>
      <c r="N3329" s="3"/>
      <c r="O3329" s="3"/>
      <c r="P3329" s="3"/>
      <c r="Q3329" s="3"/>
      <c r="R3329" s="3"/>
      <c r="S3329" s="120"/>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row>
    <row r="3330" spans="1:53" x14ac:dyDescent="0.3">
      <c r="A3330" s="3"/>
      <c r="B3330" s="3"/>
      <c r="C3330" s="3"/>
      <c r="D3330" s="3"/>
      <c r="E3330" s="3"/>
      <c r="F3330" s="3"/>
      <c r="G3330" s="3"/>
      <c r="H3330" s="3"/>
      <c r="I3330" s="3"/>
      <c r="J3330" s="3"/>
      <c r="K3330" s="3"/>
      <c r="L3330" s="3"/>
      <c r="M3330" s="3"/>
      <c r="N3330" s="3"/>
      <c r="O3330" s="3"/>
      <c r="P3330" s="3"/>
      <c r="Q3330" s="3"/>
      <c r="R3330" s="3"/>
      <c r="S3330" s="120"/>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row>
    <row r="3331" spans="1:53" x14ac:dyDescent="0.3">
      <c r="A3331" s="3"/>
      <c r="B3331" s="3"/>
      <c r="C3331" s="3"/>
      <c r="D3331" s="3"/>
      <c r="E3331" s="3"/>
      <c r="F3331" s="3"/>
      <c r="G3331" s="3"/>
      <c r="H3331" s="3"/>
      <c r="I3331" s="3"/>
      <c r="J3331" s="3"/>
      <c r="K3331" s="3"/>
      <c r="L3331" s="3"/>
      <c r="M3331" s="3"/>
      <c r="N3331" s="3"/>
      <c r="O3331" s="3"/>
      <c r="P3331" s="3"/>
      <c r="Q3331" s="3"/>
      <c r="R3331" s="3"/>
      <c r="S3331" s="120"/>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row>
    <row r="3332" spans="1:53" x14ac:dyDescent="0.3">
      <c r="A3332" s="3"/>
      <c r="B3332" s="3"/>
      <c r="C3332" s="3"/>
      <c r="D3332" s="3"/>
      <c r="E3332" s="3"/>
      <c r="F3332" s="3"/>
      <c r="G3332" s="3"/>
      <c r="H3332" s="3"/>
      <c r="I3332" s="3"/>
      <c r="J3332" s="3"/>
      <c r="K3332" s="3"/>
      <c r="L3332" s="3"/>
      <c r="M3332" s="3"/>
      <c r="N3332" s="3"/>
      <c r="O3332" s="3"/>
      <c r="P3332" s="3"/>
      <c r="Q3332" s="3"/>
      <c r="R3332" s="3"/>
      <c r="S3332" s="120"/>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row>
    <row r="3333" spans="1:53" x14ac:dyDescent="0.3">
      <c r="A3333" s="3"/>
      <c r="B3333" s="3"/>
      <c r="C3333" s="3"/>
      <c r="D3333" s="3"/>
      <c r="E3333" s="3"/>
      <c r="F3333" s="3"/>
      <c r="G3333" s="3"/>
      <c r="H3333" s="3"/>
      <c r="I3333" s="3"/>
      <c r="J3333" s="3"/>
      <c r="K3333" s="3"/>
      <c r="L3333" s="3"/>
      <c r="M3333" s="3"/>
      <c r="N3333" s="3"/>
      <c r="O3333" s="3"/>
      <c r="P3333" s="3"/>
      <c r="Q3333" s="3"/>
      <c r="R3333" s="3"/>
      <c r="S3333" s="120"/>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row>
    <row r="3334" spans="1:53" x14ac:dyDescent="0.3">
      <c r="A3334" s="3"/>
      <c r="B3334" s="3"/>
      <c r="C3334" s="3"/>
      <c r="D3334" s="3"/>
      <c r="E3334" s="3"/>
      <c r="F3334" s="3"/>
      <c r="G3334" s="3"/>
      <c r="H3334" s="3"/>
      <c r="I3334" s="3"/>
      <c r="J3334" s="3"/>
      <c r="K3334" s="3"/>
      <c r="L3334" s="3"/>
      <c r="M3334" s="3"/>
      <c r="N3334" s="3"/>
      <c r="O3334" s="3"/>
      <c r="P3334" s="3"/>
      <c r="Q3334" s="3"/>
      <c r="R3334" s="3"/>
      <c r="S3334" s="120"/>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row>
    <row r="3335" spans="1:53" x14ac:dyDescent="0.3">
      <c r="A3335" s="3"/>
      <c r="B3335" s="3"/>
      <c r="C3335" s="3"/>
      <c r="D3335" s="3"/>
      <c r="E3335" s="3"/>
      <c r="F3335" s="3"/>
      <c r="G3335" s="3"/>
      <c r="H3335" s="3"/>
      <c r="I3335" s="3"/>
      <c r="J3335" s="3"/>
      <c r="K3335" s="3"/>
      <c r="L3335" s="3"/>
      <c r="M3335" s="3"/>
      <c r="N3335" s="3"/>
      <c r="O3335" s="3"/>
      <c r="P3335" s="3"/>
      <c r="Q3335" s="3"/>
      <c r="R3335" s="3"/>
      <c r="S3335" s="120"/>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row>
    <row r="3336" spans="1:53" x14ac:dyDescent="0.3">
      <c r="A3336" s="3"/>
      <c r="B3336" s="3"/>
      <c r="C3336" s="3"/>
      <c r="D3336" s="3"/>
      <c r="E3336" s="3"/>
      <c r="F3336" s="3"/>
      <c r="G3336" s="3"/>
      <c r="H3336" s="3"/>
      <c r="I3336" s="3"/>
      <c r="J3336" s="3"/>
      <c r="K3336" s="3"/>
      <c r="L3336" s="3"/>
      <c r="M3336" s="3"/>
      <c r="N3336" s="3"/>
      <c r="O3336" s="3"/>
      <c r="P3336" s="3"/>
      <c r="Q3336" s="3"/>
      <c r="R3336" s="3"/>
      <c r="S3336" s="120"/>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row>
    <row r="3337" spans="1:53" x14ac:dyDescent="0.3">
      <c r="A3337" s="3"/>
      <c r="B3337" s="3"/>
      <c r="C3337" s="3"/>
      <c r="D3337" s="3"/>
      <c r="E3337" s="3"/>
      <c r="F3337" s="3"/>
      <c r="G3337" s="3"/>
      <c r="H3337" s="3"/>
      <c r="I3337" s="3"/>
      <c r="J3337" s="3"/>
      <c r="K3337" s="3"/>
      <c r="L3337" s="3"/>
      <c r="M3337" s="3"/>
      <c r="N3337" s="3"/>
      <c r="O3337" s="3"/>
      <c r="P3337" s="3"/>
      <c r="Q3337" s="3"/>
      <c r="R3337" s="3"/>
      <c r="S3337" s="120"/>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row>
    <row r="3338" spans="1:53" x14ac:dyDescent="0.3">
      <c r="A3338" s="3"/>
      <c r="B3338" s="3"/>
      <c r="C3338" s="3"/>
      <c r="D3338" s="3"/>
      <c r="E3338" s="3"/>
      <c r="F3338" s="3"/>
      <c r="G3338" s="3"/>
      <c r="H3338" s="3"/>
      <c r="I3338" s="3"/>
      <c r="J3338" s="3"/>
      <c r="K3338" s="3"/>
      <c r="L3338" s="3"/>
      <c r="M3338" s="3"/>
      <c r="N3338" s="3"/>
      <c r="O3338" s="3"/>
      <c r="P3338" s="3"/>
      <c r="Q3338" s="3"/>
      <c r="R3338" s="3"/>
      <c r="S3338" s="120"/>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row>
    <row r="3339" spans="1:53" x14ac:dyDescent="0.3">
      <c r="A3339" s="3"/>
      <c r="B3339" s="3"/>
      <c r="C3339" s="3"/>
      <c r="D3339" s="3"/>
      <c r="E3339" s="3"/>
      <c r="F3339" s="3"/>
      <c r="G3339" s="3"/>
      <c r="H3339" s="3"/>
      <c r="I3339" s="3"/>
      <c r="J3339" s="3"/>
      <c r="K3339" s="3"/>
      <c r="L3339" s="3"/>
      <c r="M3339" s="3"/>
      <c r="N3339" s="3"/>
      <c r="O3339" s="3"/>
      <c r="P3339" s="3"/>
      <c r="Q3339" s="3"/>
      <c r="R3339" s="3"/>
      <c r="S3339" s="120"/>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row>
    <row r="3340" spans="1:53" x14ac:dyDescent="0.3">
      <c r="A3340" s="3"/>
      <c r="B3340" s="3"/>
      <c r="C3340" s="3"/>
      <c r="D3340" s="3"/>
      <c r="E3340" s="3"/>
      <c r="F3340" s="3"/>
      <c r="G3340" s="3"/>
      <c r="H3340" s="3"/>
      <c r="I3340" s="3"/>
      <c r="J3340" s="3"/>
      <c r="K3340" s="3"/>
      <c r="L3340" s="3"/>
      <c r="M3340" s="3"/>
      <c r="N3340" s="3"/>
      <c r="O3340" s="3"/>
      <c r="P3340" s="3"/>
      <c r="Q3340" s="3"/>
      <c r="R3340" s="3"/>
      <c r="S3340" s="120"/>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row>
    <row r="3341" spans="1:53" x14ac:dyDescent="0.3">
      <c r="A3341" s="3"/>
      <c r="B3341" s="3"/>
      <c r="C3341" s="3"/>
      <c r="D3341" s="3"/>
      <c r="E3341" s="3"/>
      <c r="F3341" s="3"/>
      <c r="G3341" s="3"/>
      <c r="H3341" s="3"/>
      <c r="I3341" s="3"/>
      <c r="J3341" s="3"/>
      <c r="K3341" s="3"/>
      <c r="L3341" s="3"/>
      <c r="M3341" s="3"/>
      <c r="N3341" s="3"/>
      <c r="O3341" s="3"/>
      <c r="P3341" s="3"/>
      <c r="Q3341" s="3"/>
      <c r="R3341" s="3"/>
      <c r="S3341" s="120"/>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row>
    <row r="3342" spans="1:53" x14ac:dyDescent="0.3">
      <c r="A3342" s="3"/>
      <c r="B3342" s="3"/>
      <c r="C3342" s="3"/>
      <c r="D3342" s="3"/>
      <c r="E3342" s="3"/>
      <c r="F3342" s="3"/>
      <c r="G3342" s="3"/>
      <c r="H3342" s="3"/>
      <c r="I3342" s="3"/>
      <c r="J3342" s="3"/>
      <c r="K3342" s="3"/>
      <c r="L3342" s="3"/>
      <c r="M3342" s="3"/>
      <c r="N3342" s="3"/>
      <c r="O3342" s="3"/>
      <c r="P3342" s="3"/>
      <c r="Q3342" s="3"/>
      <c r="R3342" s="3"/>
      <c r="S3342" s="120"/>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row>
    <row r="3343" spans="1:53" x14ac:dyDescent="0.3">
      <c r="A3343" s="3"/>
      <c r="B3343" s="3"/>
      <c r="C3343" s="3"/>
      <c r="D3343" s="3"/>
      <c r="E3343" s="3"/>
      <c r="F3343" s="3"/>
      <c r="G3343" s="3"/>
      <c r="H3343" s="3"/>
      <c r="I3343" s="3"/>
      <c r="J3343" s="3"/>
      <c r="K3343" s="3"/>
      <c r="L3343" s="3"/>
      <c r="M3343" s="3"/>
      <c r="N3343" s="3"/>
      <c r="O3343" s="3"/>
      <c r="P3343" s="3"/>
      <c r="Q3343" s="3"/>
      <c r="R3343" s="3"/>
      <c r="S3343" s="120"/>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row>
    <row r="3344" spans="1:53" x14ac:dyDescent="0.3">
      <c r="A3344" s="3"/>
      <c r="B3344" s="3"/>
      <c r="C3344" s="3"/>
      <c r="D3344" s="3"/>
      <c r="E3344" s="3"/>
      <c r="F3344" s="3"/>
      <c r="G3344" s="3"/>
      <c r="H3344" s="3"/>
      <c r="I3344" s="3"/>
      <c r="J3344" s="3"/>
      <c r="K3344" s="3"/>
      <c r="L3344" s="3"/>
      <c r="M3344" s="3"/>
      <c r="N3344" s="3"/>
      <c r="O3344" s="3"/>
      <c r="P3344" s="3"/>
      <c r="Q3344" s="3"/>
      <c r="R3344" s="3"/>
      <c r="S3344" s="120"/>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row>
    <row r="3345" spans="1:53" x14ac:dyDescent="0.3">
      <c r="A3345" s="3"/>
      <c r="B3345" s="3"/>
      <c r="C3345" s="3"/>
      <c r="D3345" s="3"/>
      <c r="E3345" s="3"/>
      <c r="F3345" s="3"/>
      <c r="G3345" s="3"/>
      <c r="H3345" s="3"/>
      <c r="I3345" s="3"/>
      <c r="J3345" s="3"/>
      <c r="K3345" s="3"/>
      <c r="L3345" s="3"/>
      <c r="M3345" s="3"/>
      <c r="N3345" s="3"/>
      <c r="O3345" s="3"/>
      <c r="P3345" s="3"/>
      <c r="Q3345" s="3"/>
      <c r="R3345" s="3"/>
      <c r="S3345" s="120"/>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row>
    <row r="3346" spans="1:53" x14ac:dyDescent="0.3">
      <c r="A3346" s="3"/>
      <c r="B3346" s="3"/>
      <c r="C3346" s="3"/>
      <c r="D3346" s="3"/>
      <c r="E3346" s="3"/>
      <c r="F3346" s="3"/>
      <c r="G3346" s="3"/>
      <c r="H3346" s="3"/>
      <c r="I3346" s="3"/>
      <c r="J3346" s="3"/>
      <c r="K3346" s="3"/>
      <c r="L3346" s="3"/>
      <c r="M3346" s="3"/>
      <c r="N3346" s="3"/>
      <c r="O3346" s="3"/>
      <c r="P3346" s="3"/>
      <c r="Q3346" s="3"/>
      <c r="R3346" s="3"/>
      <c r="S3346" s="120"/>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row>
    <row r="3347" spans="1:53" x14ac:dyDescent="0.3">
      <c r="A3347" s="3"/>
      <c r="B3347" s="3"/>
      <c r="C3347" s="3"/>
      <c r="D3347" s="3"/>
      <c r="E3347" s="3"/>
      <c r="F3347" s="3"/>
      <c r="G3347" s="3"/>
      <c r="H3347" s="3"/>
      <c r="I3347" s="3"/>
      <c r="J3347" s="3"/>
      <c r="K3347" s="3"/>
      <c r="L3347" s="3"/>
      <c r="M3347" s="3"/>
      <c r="N3347" s="3"/>
      <c r="O3347" s="3"/>
      <c r="P3347" s="3"/>
      <c r="Q3347" s="3"/>
      <c r="R3347" s="3"/>
      <c r="S3347" s="120"/>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row>
    <row r="3348" spans="1:53" x14ac:dyDescent="0.3">
      <c r="A3348" s="3"/>
      <c r="B3348" s="3"/>
      <c r="C3348" s="3"/>
      <c r="D3348" s="3"/>
      <c r="E3348" s="3"/>
      <c r="F3348" s="3"/>
      <c r="G3348" s="3"/>
      <c r="H3348" s="3"/>
      <c r="I3348" s="3"/>
      <c r="J3348" s="3"/>
      <c r="K3348" s="3"/>
      <c r="L3348" s="3"/>
      <c r="M3348" s="3"/>
      <c r="N3348" s="3"/>
      <c r="O3348" s="3"/>
      <c r="P3348" s="3"/>
      <c r="Q3348" s="3"/>
      <c r="R3348" s="3"/>
      <c r="S3348" s="120"/>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row>
    <row r="3349" spans="1:53" x14ac:dyDescent="0.3">
      <c r="A3349" s="3"/>
      <c r="B3349" s="3"/>
      <c r="C3349" s="3"/>
      <c r="D3349" s="3"/>
      <c r="E3349" s="3"/>
      <c r="F3349" s="3"/>
      <c r="G3349" s="3"/>
      <c r="H3349" s="3"/>
      <c r="I3349" s="3"/>
      <c r="J3349" s="3"/>
      <c r="K3349" s="3"/>
      <c r="L3349" s="3"/>
      <c r="M3349" s="3"/>
      <c r="N3349" s="3"/>
      <c r="O3349" s="3"/>
      <c r="P3349" s="3"/>
      <c r="Q3349" s="3"/>
      <c r="R3349" s="3"/>
      <c r="S3349" s="120"/>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row>
    <row r="3350" spans="1:53" x14ac:dyDescent="0.3">
      <c r="A3350" s="3"/>
      <c r="B3350" s="3"/>
      <c r="C3350" s="3"/>
      <c r="D3350" s="3"/>
      <c r="E3350" s="3"/>
      <c r="F3350" s="3"/>
      <c r="G3350" s="3"/>
      <c r="H3350" s="3"/>
      <c r="I3350" s="3"/>
      <c r="J3350" s="3"/>
      <c r="K3350" s="3"/>
      <c r="L3350" s="3"/>
      <c r="M3350" s="3"/>
      <c r="N3350" s="3"/>
      <c r="O3350" s="3"/>
      <c r="P3350" s="3"/>
      <c r="Q3350" s="3"/>
      <c r="R3350" s="3"/>
      <c r="S3350" s="120"/>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row>
    <row r="3351" spans="1:53" x14ac:dyDescent="0.3">
      <c r="A3351" s="3"/>
      <c r="B3351" s="3"/>
      <c r="C3351" s="3"/>
      <c r="D3351" s="3"/>
      <c r="E3351" s="3"/>
      <c r="F3351" s="3"/>
      <c r="G3351" s="3"/>
      <c r="H3351" s="3"/>
      <c r="I3351" s="3"/>
      <c r="J3351" s="3"/>
      <c r="K3351" s="3"/>
      <c r="L3351" s="3"/>
      <c r="M3351" s="3"/>
      <c r="N3351" s="3"/>
      <c r="O3351" s="3"/>
      <c r="P3351" s="3"/>
      <c r="Q3351" s="3"/>
      <c r="R3351" s="3"/>
      <c r="S3351" s="120"/>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row>
    <row r="3352" spans="1:53" x14ac:dyDescent="0.3">
      <c r="A3352" s="3"/>
      <c r="B3352" s="3"/>
      <c r="C3352" s="3"/>
      <c r="D3352" s="3"/>
      <c r="E3352" s="3"/>
      <c r="F3352" s="3"/>
      <c r="G3352" s="3"/>
      <c r="H3352" s="3"/>
      <c r="I3352" s="3"/>
      <c r="J3352" s="3"/>
      <c r="K3352" s="3"/>
      <c r="L3352" s="3"/>
      <c r="M3352" s="3"/>
      <c r="N3352" s="3"/>
      <c r="O3352" s="3"/>
      <c r="P3352" s="3"/>
      <c r="Q3352" s="3"/>
      <c r="R3352" s="3"/>
      <c r="S3352" s="120"/>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row>
    <row r="3353" spans="1:53" x14ac:dyDescent="0.3">
      <c r="A3353" s="3"/>
      <c r="B3353" s="3"/>
      <c r="C3353" s="3"/>
      <c r="D3353" s="3"/>
      <c r="E3353" s="3"/>
      <c r="F3353" s="3"/>
      <c r="G3353" s="3"/>
      <c r="H3353" s="3"/>
      <c r="I3353" s="3"/>
      <c r="J3353" s="3"/>
      <c r="K3353" s="3"/>
      <c r="L3353" s="3"/>
      <c r="M3353" s="3"/>
      <c r="N3353" s="3"/>
      <c r="O3353" s="3"/>
      <c r="P3353" s="3"/>
      <c r="Q3353" s="3"/>
      <c r="R3353" s="3"/>
      <c r="S3353" s="120"/>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row>
    <row r="3354" spans="1:53" x14ac:dyDescent="0.3">
      <c r="A3354" s="3"/>
      <c r="B3354" s="3"/>
      <c r="C3354" s="3"/>
      <c r="D3354" s="3"/>
      <c r="E3354" s="3"/>
      <c r="F3354" s="3"/>
      <c r="G3354" s="3"/>
      <c r="H3354" s="3"/>
      <c r="I3354" s="3"/>
      <c r="J3354" s="3"/>
      <c r="K3354" s="3"/>
      <c r="L3354" s="3"/>
      <c r="M3354" s="3"/>
      <c r="N3354" s="3"/>
      <c r="O3354" s="3"/>
      <c r="P3354" s="3"/>
      <c r="Q3354" s="3"/>
      <c r="R3354" s="3"/>
      <c r="S3354" s="120"/>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row>
    <row r="3355" spans="1:53" x14ac:dyDescent="0.3">
      <c r="A3355" s="3"/>
      <c r="B3355" s="3"/>
      <c r="C3355" s="3"/>
      <c r="D3355" s="3"/>
      <c r="E3355" s="3"/>
      <c r="F3355" s="3"/>
      <c r="G3355" s="3"/>
      <c r="H3355" s="3"/>
      <c r="I3355" s="3"/>
      <c r="J3355" s="3"/>
      <c r="K3355" s="3"/>
      <c r="L3355" s="3"/>
      <c r="M3355" s="3"/>
      <c r="N3355" s="3"/>
      <c r="O3355" s="3"/>
      <c r="P3355" s="3"/>
      <c r="Q3355" s="3"/>
      <c r="R3355" s="3"/>
      <c r="S3355" s="120"/>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row>
    <row r="3356" spans="1:53" x14ac:dyDescent="0.3">
      <c r="A3356" s="3"/>
      <c r="B3356" s="3"/>
      <c r="C3356" s="3"/>
      <c r="D3356" s="3"/>
      <c r="E3356" s="3"/>
      <c r="F3356" s="3"/>
      <c r="G3356" s="3"/>
      <c r="H3356" s="3"/>
      <c r="I3356" s="3"/>
      <c r="J3356" s="3"/>
      <c r="K3356" s="3"/>
      <c r="L3356" s="3"/>
      <c r="M3356" s="3"/>
      <c r="N3356" s="3"/>
      <c r="O3356" s="3"/>
      <c r="P3356" s="3"/>
      <c r="Q3356" s="3"/>
      <c r="R3356" s="3"/>
      <c r="S3356" s="120"/>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row>
    <row r="3357" spans="1:53" x14ac:dyDescent="0.3">
      <c r="A3357" s="3"/>
      <c r="B3357" s="3"/>
      <c r="C3357" s="3"/>
      <c r="D3357" s="3"/>
      <c r="E3357" s="3"/>
      <c r="F3357" s="3"/>
      <c r="G3357" s="3"/>
      <c r="H3357" s="3"/>
      <c r="I3357" s="3"/>
      <c r="J3357" s="3"/>
      <c r="K3357" s="3"/>
      <c r="L3357" s="3"/>
      <c r="M3357" s="3"/>
      <c r="N3357" s="3"/>
      <c r="O3357" s="3"/>
      <c r="P3357" s="3"/>
      <c r="Q3357" s="3"/>
      <c r="R3357" s="3"/>
      <c r="S3357" s="120"/>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row>
    <row r="3358" spans="1:53" x14ac:dyDescent="0.3">
      <c r="A3358" s="3"/>
      <c r="B3358" s="3"/>
      <c r="C3358" s="3"/>
      <c r="D3358" s="3"/>
      <c r="E3358" s="3"/>
      <c r="F3358" s="3"/>
      <c r="G3358" s="3"/>
      <c r="H3358" s="3"/>
      <c r="I3358" s="3"/>
      <c r="J3358" s="3"/>
      <c r="K3358" s="3"/>
      <c r="L3358" s="3"/>
      <c r="M3358" s="3"/>
      <c r="N3358" s="3"/>
      <c r="O3358" s="3"/>
      <c r="P3358" s="3"/>
      <c r="Q3358" s="3"/>
      <c r="R3358" s="3"/>
      <c r="S3358" s="120"/>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row>
    <row r="3359" spans="1:53" x14ac:dyDescent="0.3">
      <c r="A3359" s="3"/>
      <c r="B3359" s="3"/>
      <c r="C3359" s="3"/>
      <c r="D3359" s="3"/>
      <c r="E3359" s="3"/>
      <c r="F3359" s="3"/>
      <c r="G3359" s="3"/>
      <c r="H3359" s="3"/>
      <c r="I3359" s="3"/>
      <c r="J3359" s="3"/>
      <c r="K3359" s="3"/>
      <c r="L3359" s="3"/>
      <c r="M3359" s="3"/>
      <c r="N3359" s="3"/>
      <c r="O3359" s="3"/>
      <c r="P3359" s="3"/>
      <c r="Q3359" s="3"/>
      <c r="R3359" s="3"/>
      <c r="S3359" s="120"/>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row>
    <row r="3360" spans="1:53" x14ac:dyDescent="0.3">
      <c r="A3360" s="3"/>
      <c r="B3360" s="3"/>
      <c r="C3360" s="3"/>
      <c r="D3360" s="3"/>
      <c r="E3360" s="3"/>
      <c r="F3360" s="3"/>
      <c r="G3360" s="3"/>
      <c r="H3360" s="3"/>
      <c r="I3360" s="3"/>
      <c r="J3360" s="3"/>
      <c r="K3360" s="3"/>
      <c r="L3360" s="3"/>
      <c r="M3360" s="3"/>
      <c r="N3360" s="3"/>
      <c r="O3360" s="3"/>
      <c r="P3360" s="3"/>
      <c r="Q3360" s="3"/>
      <c r="R3360" s="3"/>
      <c r="S3360" s="120"/>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row>
    <row r="3361" spans="1:53" x14ac:dyDescent="0.3">
      <c r="A3361" s="3"/>
      <c r="B3361" s="3"/>
      <c r="C3361" s="3"/>
      <c r="D3361" s="3"/>
      <c r="E3361" s="3"/>
      <c r="F3361" s="3"/>
      <c r="G3361" s="3"/>
      <c r="H3361" s="3"/>
      <c r="I3361" s="3"/>
      <c r="J3361" s="3"/>
      <c r="K3361" s="3"/>
      <c r="L3361" s="3"/>
      <c r="M3361" s="3"/>
      <c r="N3361" s="3"/>
      <c r="O3361" s="3"/>
      <c r="P3361" s="3"/>
      <c r="Q3361" s="3"/>
      <c r="R3361" s="3"/>
      <c r="S3361" s="120"/>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row>
    <row r="3362" spans="1:53" x14ac:dyDescent="0.3">
      <c r="A3362" s="3"/>
      <c r="B3362" s="3"/>
      <c r="C3362" s="3"/>
      <c r="D3362" s="3"/>
      <c r="E3362" s="3"/>
      <c r="F3362" s="3"/>
      <c r="G3362" s="3"/>
      <c r="H3362" s="3"/>
      <c r="I3362" s="3"/>
      <c r="J3362" s="3"/>
      <c r="K3362" s="3"/>
      <c r="L3362" s="3"/>
      <c r="M3362" s="3"/>
      <c r="N3362" s="3"/>
      <c r="O3362" s="3"/>
      <c r="P3362" s="3"/>
      <c r="Q3362" s="3"/>
      <c r="R3362" s="3"/>
      <c r="S3362" s="120"/>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row>
    <row r="3363" spans="1:53" x14ac:dyDescent="0.3">
      <c r="A3363" s="3"/>
      <c r="B3363" s="3"/>
      <c r="C3363" s="3"/>
      <c r="D3363" s="3"/>
      <c r="E3363" s="3"/>
      <c r="F3363" s="3"/>
      <c r="G3363" s="3"/>
      <c r="H3363" s="3"/>
      <c r="I3363" s="3"/>
      <c r="J3363" s="3"/>
      <c r="K3363" s="3"/>
      <c r="L3363" s="3"/>
      <c r="M3363" s="3"/>
      <c r="N3363" s="3"/>
      <c r="O3363" s="3"/>
      <c r="P3363" s="3"/>
      <c r="Q3363" s="3"/>
      <c r="R3363" s="3"/>
      <c r="S3363" s="120"/>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row>
    <row r="3364" spans="1:53" x14ac:dyDescent="0.3">
      <c r="A3364" s="3"/>
      <c r="B3364" s="3"/>
      <c r="C3364" s="3"/>
      <c r="D3364" s="3"/>
      <c r="E3364" s="3"/>
      <c r="F3364" s="3"/>
      <c r="G3364" s="3"/>
      <c r="H3364" s="3"/>
      <c r="I3364" s="3"/>
      <c r="J3364" s="3"/>
      <c r="K3364" s="3"/>
      <c r="L3364" s="3"/>
      <c r="M3364" s="3"/>
      <c r="N3364" s="3"/>
      <c r="O3364" s="3"/>
      <c r="P3364" s="3"/>
      <c r="Q3364" s="3"/>
      <c r="R3364" s="3"/>
      <c r="S3364" s="120"/>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row>
    <row r="3365" spans="1:53" x14ac:dyDescent="0.3">
      <c r="A3365" s="3"/>
      <c r="B3365" s="3"/>
      <c r="C3365" s="3"/>
      <c r="D3365" s="3"/>
      <c r="E3365" s="3"/>
      <c r="F3365" s="3"/>
      <c r="G3365" s="3"/>
      <c r="H3365" s="3"/>
      <c r="I3365" s="3"/>
      <c r="J3365" s="3"/>
      <c r="K3365" s="3"/>
      <c r="L3365" s="3"/>
      <c r="M3365" s="3"/>
      <c r="N3365" s="3"/>
      <c r="O3365" s="3"/>
      <c r="P3365" s="3"/>
      <c r="Q3365" s="3"/>
      <c r="R3365" s="3"/>
      <c r="S3365" s="120"/>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row>
    <row r="3366" spans="1:53" x14ac:dyDescent="0.3">
      <c r="A3366" s="3"/>
      <c r="B3366" s="3"/>
      <c r="C3366" s="3"/>
      <c r="D3366" s="3"/>
      <c r="E3366" s="3"/>
      <c r="F3366" s="3"/>
      <c r="G3366" s="3"/>
      <c r="H3366" s="3"/>
      <c r="I3366" s="3"/>
      <c r="J3366" s="3"/>
      <c r="K3366" s="3"/>
      <c r="L3366" s="3"/>
      <c r="M3366" s="3"/>
      <c r="N3366" s="3"/>
      <c r="O3366" s="3"/>
      <c r="P3366" s="3"/>
      <c r="Q3366" s="3"/>
      <c r="R3366" s="3"/>
      <c r="S3366" s="120"/>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row>
    <row r="3367" spans="1:53" x14ac:dyDescent="0.3">
      <c r="A3367" s="3"/>
      <c r="B3367" s="3"/>
      <c r="C3367" s="3"/>
      <c r="D3367" s="3"/>
      <c r="E3367" s="3"/>
      <c r="F3367" s="3"/>
      <c r="G3367" s="3"/>
      <c r="H3367" s="3"/>
      <c r="I3367" s="3"/>
      <c r="J3367" s="3"/>
      <c r="K3367" s="3"/>
      <c r="L3367" s="3"/>
      <c r="M3367" s="3"/>
      <c r="N3367" s="3"/>
      <c r="O3367" s="3"/>
      <c r="P3367" s="3"/>
      <c r="Q3367" s="3"/>
      <c r="R3367" s="3"/>
      <c r="S3367" s="120"/>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row>
    <row r="3368" spans="1:53" x14ac:dyDescent="0.3">
      <c r="A3368" s="3"/>
      <c r="B3368" s="3"/>
      <c r="C3368" s="3"/>
      <c r="D3368" s="3"/>
      <c r="E3368" s="3"/>
      <c r="F3368" s="3"/>
      <c r="G3368" s="3"/>
      <c r="H3368" s="3"/>
      <c r="I3368" s="3"/>
      <c r="J3368" s="3"/>
      <c r="K3368" s="3"/>
      <c r="L3368" s="3"/>
      <c r="M3368" s="3"/>
      <c r="N3368" s="3"/>
      <c r="O3368" s="3"/>
      <c r="P3368" s="3"/>
      <c r="Q3368" s="3"/>
      <c r="R3368" s="3"/>
      <c r="S3368" s="120"/>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row>
    <row r="3369" spans="1:53" x14ac:dyDescent="0.3">
      <c r="A3369" s="3"/>
      <c r="B3369" s="3"/>
      <c r="C3369" s="3"/>
      <c r="D3369" s="3"/>
      <c r="E3369" s="3"/>
      <c r="F3369" s="3"/>
      <c r="G3369" s="3"/>
      <c r="H3369" s="3"/>
      <c r="I3369" s="3"/>
      <c r="J3369" s="3"/>
      <c r="K3369" s="3"/>
      <c r="L3369" s="3"/>
      <c r="M3369" s="3"/>
      <c r="N3369" s="3"/>
      <c r="O3369" s="3"/>
      <c r="P3369" s="3"/>
      <c r="Q3369" s="3"/>
      <c r="R3369" s="3"/>
      <c r="S3369" s="120"/>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row>
    <row r="3370" spans="1:53" x14ac:dyDescent="0.3">
      <c r="A3370" s="3"/>
      <c r="B3370" s="3"/>
      <c r="C3370" s="3"/>
      <c r="D3370" s="3"/>
      <c r="E3370" s="3"/>
      <c r="F3370" s="3"/>
      <c r="G3370" s="3"/>
      <c r="H3370" s="3"/>
      <c r="I3370" s="3"/>
      <c r="J3370" s="3"/>
      <c r="K3370" s="3"/>
      <c r="L3370" s="3"/>
      <c r="M3370" s="3"/>
      <c r="N3370" s="3"/>
      <c r="O3370" s="3"/>
      <c r="P3370" s="3"/>
      <c r="Q3370" s="3"/>
      <c r="R3370" s="3"/>
      <c r="S3370" s="120"/>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row>
    <row r="3371" spans="1:53" x14ac:dyDescent="0.3">
      <c r="A3371" s="3"/>
      <c r="B3371" s="3"/>
      <c r="C3371" s="3"/>
      <c r="D3371" s="3"/>
      <c r="E3371" s="3"/>
      <c r="F3371" s="3"/>
      <c r="G3371" s="3"/>
      <c r="H3371" s="3"/>
      <c r="I3371" s="3"/>
      <c r="J3371" s="3"/>
      <c r="K3371" s="3"/>
      <c r="L3371" s="3"/>
      <c r="M3371" s="3"/>
      <c r="N3371" s="3"/>
      <c r="O3371" s="3"/>
      <c r="P3371" s="3"/>
      <c r="Q3371" s="3"/>
      <c r="R3371" s="3"/>
      <c r="S3371" s="120"/>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row>
    <row r="3372" spans="1:53" x14ac:dyDescent="0.3">
      <c r="A3372" s="3"/>
      <c r="B3372" s="3"/>
      <c r="C3372" s="3"/>
      <c r="D3372" s="3"/>
      <c r="E3372" s="3"/>
      <c r="F3372" s="3"/>
      <c r="G3372" s="3"/>
      <c r="H3372" s="3"/>
      <c r="I3372" s="3"/>
      <c r="J3372" s="3"/>
      <c r="K3372" s="3"/>
      <c r="L3372" s="3"/>
      <c r="M3372" s="3"/>
      <c r="N3372" s="3"/>
      <c r="O3372" s="3"/>
      <c r="P3372" s="3"/>
      <c r="Q3372" s="3"/>
      <c r="R3372" s="3"/>
      <c r="S3372" s="120"/>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row>
    <row r="3373" spans="1:53" x14ac:dyDescent="0.3">
      <c r="A3373" s="3"/>
      <c r="B3373" s="3"/>
      <c r="C3373" s="3"/>
      <c r="D3373" s="3"/>
      <c r="E3373" s="3"/>
      <c r="F3373" s="3"/>
      <c r="G3373" s="3"/>
      <c r="H3373" s="3"/>
      <c r="I3373" s="3"/>
      <c r="J3373" s="3"/>
      <c r="K3373" s="3"/>
      <c r="L3373" s="3"/>
      <c r="M3373" s="3"/>
      <c r="N3373" s="3"/>
      <c r="O3373" s="3"/>
      <c r="P3373" s="3"/>
      <c r="Q3373" s="3"/>
      <c r="R3373" s="3"/>
      <c r="S3373" s="120"/>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row>
    <row r="3374" spans="1:53" x14ac:dyDescent="0.3">
      <c r="A3374" s="3"/>
      <c r="B3374" s="3"/>
      <c r="C3374" s="3"/>
      <c r="D3374" s="3"/>
      <c r="E3374" s="3"/>
      <c r="F3374" s="3"/>
      <c r="G3374" s="3"/>
      <c r="H3374" s="3"/>
      <c r="I3374" s="3"/>
      <c r="J3374" s="3"/>
      <c r="K3374" s="3"/>
      <c r="L3374" s="3"/>
      <c r="M3374" s="3"/>
      <c r="N3374" s="3"/>
      <c r="O3374" s="3"/>
      <c r="P3374" s="3"/>
      <c r="Q3374" s="3"/>
      <c r="R3374" s="3"/>
      <c r="S3374" s="120"/>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row>
    <row r="3375" spans="1:53" x14ac:dyDescent="0.3">
      <c r="A3375" s="3"/>
      <c r="B3375" s="3"/>
      <c r="C3375" s="3"/>
      <c r="D3375" s="3"/>
      <c r="E3375" s="3"/>
      <c r="F3375" s="3"/>
      <c r="G3375" s="3"/>
      <c r="H3375" s="3"/>
      <c r="I3375" s="3"/>
      <c r="J3375" s="3"/>
      <c r="K3375" s="3"/>
      <c r="L3375" s="3"/>
      <c r="M3375" s="3"/>
      <c r="N3375" s="3"/>
      <c r="O3375" s="3"/>
      <c r="P3375" s="3"/>
      <c r="Q3375" s="3"/>
      <c r="R3375" s="3"/>
      <c r="S3375" s="120"/>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row>
    <row r="3376" spans="1:53" x14ac:dyDescent="0.3">
      <c r="A3376" s="3"/>
      <c r="B3376" s="3"/>
      <c r="C3376" s="3"/>
      <c r="D3376" s="3"/>
      <c r="E3376" s="3"/>
      <c r="F3376" s="3"/>
      <c r="G3376" s="3"/>
      <c r="H3376" s="3"/>
      <c r="I3376" s="3"/>
      <c r="J3376" s="3"/>
      <c r="K3376" s="3"/>
      <c r="L3376" s="3"/>
      <c r="M3376" s="3"/>
      <c r="N3376" s="3"/>
      <c r="O3376" s="3"/>
      <c r="P3376" s="3"/>
      <c r="Q3376" s="3"/>
      <c r="R3376" s="3"/>
      <c r="S3376" s="120"/>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row>
    <row r="3377" spans="1:53" x14ac:dyDescent="0.3">
      <c r="A3377" s="3"/>
      <c r="B3377" s="3"/>
      <c r="C3377" s="3"/>
      <c r="D3377" s="3"/>
      <c r="E3377" s="3"/>
      <c r="F3377" s="3"/>
      <c r="G3377" s="3"/>
      <c r="H3377" s="3"/>
      <c r="I3377" s="3"/>
      <c r="J3377" s="3"/>
      <c r="K3377" s="3"/>
      <c r="L3377" s="3"/>
      <c r="M3377" s="3"/>
      <c r="N3377" s="3"/>
      <c r="O3377" s="3"/>
      <c r="P3377" s="3"/>
      <c r="Q3377" s="3"/>
      <c r="R3377" s="3"/>
      <c r="S3377" s="120"/>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row>
    <row r="3378" spans="1:53" x14ac:dyDescent="0.3">
      <c r="A3378" s="3"/>
      <c r="B3378" s="3"/>
      <c r="C3378" s="3"/>
      <c r="D3378" s="3"/>
      <c r="E3378" s="3"/>
      <c r="F3378" s="3"/>
      <c r="G3378" s="3"/>
      <c r="H3378" s="3"/>
      <c r="I3378" s="3"/>
      <c r="J3378" s="3"/>
      <c r="K3378" s="3"/>
      <c r="L3378" s="3"/>
      <c r="M3378" s="3"/>
      <c r="N3378" s="3"/>
      <c r="O3378" s="3"/>
      <c r="P3378" s="3"/>
      <c r="Q3378" s="3"/>
      <c r="R3378" s="3"/>
      <c r="S3378" s="120"/>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row>
    <row r="3379" spans="1:53" x14ac:dyDescent="0.3">
      <c r="A3379" s="3"/>
      <c r="B3379" s="3"/>
      <c r="C3379" s="3"/>
      <c r="D3379" s="3"/>
      <c r="E3379" s="3"/>
      <c r="F3379" s="3"/>
      <c r="G3379" s="3"/>
      <c r="H3379" s="3"/>
      <c r="I3379" s="3"/>
      <c r="J3379" s="3"/>
      <c r="K3379" s="3"/>
      <c r="L3379" s="3"/>
      <c r="M3379" s="3"/>
      <c r="N3379" s="3"/>
      <c r="O3379" s="3"/>
      <c r="P3379" s="3"/>
      <c r="Q3379" s="3"/>
      <c r="R3379" s="3"/>
      <c r="S3379" s="120"/>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row>
    <row r="3380" spans="1:53" x14ac:dyDescent="0.3">
      <c r="A3380" s="3"/>
      <c r="B3380" s="3"/>
      <c r="C3380" s="3"/>
      <c r="D3380" s="3"/>
      <c r="E3380" s="3"/>
      <c r="F3380" s="3"/>
      <c r="G3380" s="3"/>
      <c r="H3380" s="3"/>
      <c r="I3380" s="3"/>
      <c r="J3380" s="3"/>
      <c r="K3380" s="3"/>
      <c r="L3380" s="3"/>
      <c r="M3380" s="3"/>
      <c r="N3380" s="3"/>
      <c r="O3380" s="3"/>
      <c r="P3380" s="3"/>
      <c r="Q3380" s="3"/>
      <c r="R3380" s="3"/>
      <c r="S3380" s="120"/>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row>
    <row r="3381" spans="1:53" x14ac:dyDescent="0.3">
      <c r="A3381" s="3"/>
      <c r="B3381" s="3"/>
      <c r="C3381" s="3"/>
      <c r="D3381" s="3"/>
      <c r="E3381" s="3"/>
      <c r="F3381" s="3"/>
      <c r="G3381" s="3"/>
      <c r="H3381" s="3"/>
      <c r="I3381" s="3"/>
      <c r="J3381" s="3"/>
      <c r="K3381" s="3"/>
      <c r="L3381" s="3"/>
      <c r="M3381" s="3"/>
      <c r="N3381" s="3"/>
      <c r="O3381" s="3"/>
      <c r="P3381" s="3"/>
      <c r="Q3381" s="3"/>
      <c r="R3381" s="3"/>
      <c r="S3381" s="120"/>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row>
    <row r="3382" spans="1:53" x14ac:dyDescent="0.3">
      <c r="A3382" s="3"/>
      <c r="B3382" s="3"/>
      <c r="C3382" s="3"/>
      <c r="D3382" s="3"/>
      <c r="E3382" s="3"/>
      <c r="F3382" s="3"/>
      <c r="G3382" s="3"/>
      <c r="H3382" s="3"/>
      <c r="I3382" s="3"/>
      <c r="J3382" s="3"/>
      <c r="K3382" s="3"/>
      <c r="L3382" s="3"/>
      <c r="M3382" s="3"/>
      <c r="N3382" s="3"/>
      <c r="O3382" s="3"/>
      <c r="P3382" s="3"/>
      <c r="Q3382" s="3"/>
      <c r="R3382" s="3"/>
      <c r="S3382" s="120"/>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row>
    <row r="3383" spans="1:53" x14ac:dyDescent="0.3">
      <c r="A3383" s="3"/>
      <c r="B3383" s="3"/>
      <c r="C3383" s="3"/>
      <c r="D3383" s="3"/>
      <c r="E3383" s="3"/>
      <c r="F3383" s="3"/>
      <c r="G3383" s="3"/>
      <c r="H3383" s="3"/>
      <c r="I3383" s="3"/>
      <c r="J3383" s="3"/>
      <c r="K3383" s="3"/>
      <c r="L3383" s="3"/>
      <c r="M3383" s="3"/>
      <c r="N3383" s="3"/>
      <c r="O3383" s="3"/>
      <c r="P3383" s="3"/>
      <c r="Q3383" s="3"/>
      <c r="R3383" s="3"/>
      <c r="S3383" s="120"/>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row>
    <row r="3384" spans="1:53" x14ac:dyDescent="0.3">
      <c r="A3384" s="3"/>
      <c r="B3384" s="3"/>
      <c r="C3384" s="3"/>
      <c r="D3384" s="3"/>
      <c r="E3384" s="3"/>
      <c r="F3384" s="3"/>
      <c r="G3384" s="3"/>
      <c r="H3384" s="3"/>
      <c r="I3384" s="3"/>
      <c r="J3384" s="3"/>
      <c r="K3384" s="3"/>
      <c r="L3384" s="3"/>
      <c r="M3384" s="3"/>
      <c r="N3384" s="3"/>
      <c r="O3384" s="3"/>
      <c r="P3384" s="3"/>
      <c r="Q3384" s="3"/>
      <c r="R3384" s="3"/>
      <c r="S3384" s="120"/>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row>
    <row r="3385" spans="1:53" x14ac:dyDescent="0.3">
      <c r="A3385" s="3"/>
      <c r="B3385" s="3"/>
      <c r="C3385" s="3"/>
      <c r="D3385" s="3"/>
      <c r="E3385" s="3"/>
      <c r="F3385" s="3"/>
      <c r="G3385" s="3"/>
      <c r="H3385" s="3"/>
      <c r="I3385" s="3"/>
      <c r="J3385" s="3"/>
      <c r="K3385" s="3"/>
      <c r="L3385" s="3"/>
      <c r="M3385" s="3"/>
      <c r="N3385" s="3"/>
      <c r="O3385" s="3"/>
      <c r="P3385" s="3"/>
      <c r="Q3385" s="3"/>
      <c r="R3385" s="3"/>
      <c r="S3385" s="120"/>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row>
    <row r="3386" spans="1:53" x14ac:dyDescent="0.3">
      <c r="A3386" s="3"/>
      <c r="B3386" s="3"/>
      <c r="C3386" s="3"/>
      <c r="D3386" s="3"/>
      <c r="E3386" s="3"/>
      <c r="F3386" s="3"/>
      <c r="G3386" s="3"/>
      <c r="H3386" s="3"/>
      <c r="I3386" s="3"/>
      <c r="J3386" s="3"/>
      <c r="K3386" s="3"/>
      <c r="L3386" s="3"/>
      <c r="M3386" s="3"/>
      <c r="N3386" s="3"/>
      <c r="O3386" s="3"/>
      <c r="P3386" s="3"/>
      <c r="Q3386" s="3"/>
      <c r="R3386" s="3"/>
      <c r="S3386" s="120"/>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row>
    <row r="3387" spans="1:53" x14ac:dyDescent="0.3">
      <c r="A3387" s="3"/>
      <c r="B3387" s="3"/>
      <c r="C3387" s="3"/>
      <c r="D3387" s="3"/>
      <c r="E3387" s="3"/>
      <c r="F3387" s="3"/>
      <c r="G3387" s="3"/>
      <c r="H3387" s="3"/>
      <c r="I3387" s="3"/>
      <c r="J3387" s="3"/>
      <c r="K3387" s="3"/>
      <c r="L3387" s="3"/>
      <c r="M3387" s="3"/>
      <c r="N3387" s="3"/>
      <c r="O3387" s="3"/>
      <c r="P3387" s="3"/>
      <c r="Q3387" s="3"/>
      <c r="R3387" s="3"/>
      <c r="S3387" s="120"/>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row>
    <row r="3388" spans="1:53" x14ac:dyDescent="0.3">
      <c r="A3388" s="3"/>
      <c r="B3388" s="3"/>
      <c r="C3388" s="3"/>
      <c r="D3388" s="3"/>
      <c r="E3388" s="3"/>
      <c r="F3388" s="3"/>
      <c r="G3388" s="3"/>
      <c r="H3388" s="3"/>
      <c r="I3388" s="3"/>
      <c r="J3388" s="3"/>
      <c r="K3388" s="3"/>
      <c r="L3388" s="3"/>
      <c r="M3388" s="3"/>
      <c r="N3388" s="3"/>
      <c r="O3388" s="3"/>
      <c r="P3388" s="3"/>
      <c r="Q3388" s="3"/>
      <c r="R3388" s="3"/>
      <c r="S3388" s="120"/>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row>
    <row r="3389" spans="1:53" x14ac:dyDescent="0.3">
      <c r="A3389" s="3"/>
      <c r="B3389" s="3"/>
      <c r="C3389" s="3"/>
      <c r="D3389" s="3"/>
      <c r="E3389" s="3"/>
      <c r="F3389" s="3"/>
      <c r="G3389" s="3"/>
      <c r="H3389" s="3"/>
      <c r="I3389" s="3"/>
      <c r="J3389" s="3"/>
      <c r="K3389" s="3"/>
      <c r="L3389" s="3"/>
      <c r="M3389" s="3"/>
      <c r="N3389" s="3"/>
      <c r="O3389" s="3"/>
      <c r="P3389" s="3"/>
      <c r="Q3389" s="3"/>
      <c r="R3389" s="3"/>
      <c r="S3389" s="120"/>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row>
    <row r="3390" spans="1:53" x14ac:dyDescent="0.3">
      <c r="A3390" s="3"/>
      <c r="B3390" s="3"/>
      <c r="C3390" s="3"/>
      <c r="D3390" s="3"/>
      <c r="E3390" s="3"/>
      <c r="F3390" s="3"/>
      <c r="G3390" s="3"/>
      <c r="H3390" s="3"/>
      <c r="I3390" s="3"/>
      <c r="J3390" s="3"/>
      <c r="K3390" s="3"/>
      <c r="L3390" s="3"/>
      <c r="M3390" s="3"/>
      <c r="N3390" s="3"/>
      <c r="O3390" s="3"/>
      <c r="P3390" s="3"/>
      <c r="Q3390" s="3"/>
      <c r="R3390" s="3"/>
      <c r="S3390" s="120"/>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row>
    <row r="3391" spans="1:53" x14ac:dyDescent="0.3">
      <c r="A3391" s="3"/>
      <c r="B3391" s="3"/>
      <c r="C3391" s="3"/>
      <c r="D3391" s="3"/>
      <c r="E3391" s="3"/>
      <c r="F3391" s="3"/>
      <c r="G3391" s="3"/>
      <c r="H3391" s="3"/>
      <c r="I3391" s="3"/>
      <c r="J3391" s="3"/>
      <c r="K3391" s="3"/>
      <c r="L3391" s="3"/>
      <c r="M3391" s="3"/>
      <c r="N3391" s="3"/>
      <c r="O3391" s="3"/>
      <c r="P3391" s="3"/>
      <c r="Q3391" s="3"/>
      <c r="R3391" s="3"/>
      <c r="S3391" s="120"/>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row>
    <row r="3392" spans="1:53" x14ac:dyDescent="0.3">
      <c r="A3392" s="3"/>
      <c r="B3392" s="3"/>
      <c r="C3392" s="3"/>
      <c r="D3392" s="3"/>
      <c r="E3392" s="3"/>
      <c r="F3392" s="3"/>
      <c r="G3392" s="3"/>
      <c r="H3392" s="3"/>
      <c r="I3392" s="3"/>
      <c r="J3392" s="3"/>
      <c r="K3392" s="3"/>
      <c r="L3392" s="3"/>
      <c r="M3392" s="3"/>
      <c r="N3392" s="3"/>
      <c r="O3392" s="3"/>
      <c r="P3392" s="3"/>
      <c r="Q3392" s="3"/>
      <c r="R3392" s="3"/>
      <c r="S3392" s="120"/>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row>
    <row r="3393" spans="1:53" x14ac:dyDescent="0.3">
      <c r="A3393" s="3"/>
      <c r="B3393" s="3"/>
      <c r="C3393" s="3"/>
      <c r="D3393" s="3"/>
      <c r="E3393" s="3"/>
      <c r="F3393" s="3"/>
      <c r="G3393" s="3"/>
      <c r="H3393" s="3"/>
      <c r="I3393" s="3"/>
      <c r="J3393" s="3"/>
      <c r="K3393" s="3"/>
      <c r="L3393" s="3"/>
      <c r="M3393" s="3"/>
      <c r="N3393" s="3"/>
      <c r="O3393" s="3"/>
      <c r="P3393" s="3"/>
      <c r="Q3393" s="3"/>
      <c r="R3393" s="3"/>
      <c r="S3393" s="120"/>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row>
    <row r="3394" spans="1:53" x14ac:dyDescent="0.3">
      <c r="A3394" s="3"/>
      <c r="B3394" s="3"/>
      <c r="C3394" s="3"/>
      <c r="D3394" s="3"/>
      <c r="E3394" s="3"/>
      <c r="F3394" s="3"/>
      <c r="G3394" s="3"/>
      <c r="H3394" s="3"/>
      <c r="I3394" s="3"/>
      <c r="J3394" s="3"/>
      <c r="K3394" s="3"/>
      <c r="L3394" s="3"/>
      <c r="M3394" s="3"/>
      <c r="N3394" s="3"/>
      <c r="O3394" s="3"/>
      <c r="P3394" s="3"/>
      <c r="Q3394" s="3"/>
      <c r="R3394" s="3"/>
      <c r="S3394" s="120"/>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row>
    <row r="3395" spans="1:53" x14ac:dyDescent="0.3">
      <c r="A3395" s="3"/>
      <c r="B3395" s="3"/>
      <c r="C3395" s="3"/>
      <c r="D3395" s="3"/>
      <c r="E3395" s="3"/>
      <c r="F3395" s="3"/>
      <c r="G3395" s="3"/>
      <c r="H3395" s="3"/>
      <c r="I3395" s="3"/>
      <c r="J3395" s="3"/>
      <c r="K3395" s="3"/>
      <c r="L3395" s="3"/>
      <c r="M3395" s="3"/>
      <c r="N3395" s="3"/>
      <c r="O3395" s="3"/>
      <c r="P3395" s="3"/>
      <c r="Q3395" s="3"/>
      <c r="R3395" s="3"/>
      <c r="S3395" s="120"/>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row>
    <row r="3396" spans="1:53" x14ac:dyDescent="0.3">
      <c r="A3396" s="3"/>
      <c r="B3396" s="3"/>
      <c r="C3396" s="3"/>
      <c r="D3396" s="3"/>
      <c r="E3396" s="3"/>
      <c r="F3396" s="3"/>
      <c r="G3396" s="3"/>
      <c r="H3396" s="3"/>
      <c r="I3396" s="3"/>
      <c r="J3396" s="3"/>
      <c r="K3396" s="3"/>
      <c r="L3396" s="3"/>
      <c r="M3396" s="3"/>
      <c r="N3396" s="3"/>
      <c r="O3396" s="3"/>
      <c r="P3396" s="3"/>
      <c r="Q3396" s="3"/>
      <c r="R3396" s="3"/>
      <c r="S3396" s="120"/>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row>
    <row r="3397" spans="1:53" x14ac:dyDescent="0.3">
      <c r="A3397" s="3"/>
      <c r="B3397" s="3"/>
      <c r="C3397" s="3"/>
      <c r="D3397" s="3"/>
      <c r="E3397" s="3"/>
      <c r="F3397" s="3"/>
      <c r="G3397" s="3"/>
      <c r="H3397" s="3"/>
      <c r="I3397" s="3"/>
      <c r="J3397" s="3"/>
      <c r="K3397" s="3"/>
      <c r="L3397" s="3"/>
      <c r="M3397" s="3"/>
      <c r="N3397" s="3"/>
      <c r="O3397" s="3"/>
      <c r="P3397" s="3"/>
      <c r="Q3397" s="3"/>
      <c r="R3397" s="3"/>
      <c r="S3397" s="120"/>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row>
    <row r="3398" spans="1:53" x14ac:dyDescent="0.3">
      <c r="A3398" s="3"/>
      <c r="B3398" s="3"/>
      <c r="C3398" s="3"/>
      <c r="D3398" s="3"/>
      <c r="E3398" s="3"/>
      <c r="F3398" s="3"/>
      <c r="G3398" s="3"/>
      <c r="H3398" s="3"/>
      <c r="I3398" s="3"/>
      <c r="J3398" s="3"/>
      <c r="K3398" s="3"/>
      <c r="L3398" s="3"/>
      <c r="M3398" s="3"/>
      <c r="N3398" s="3"/>
      <c r="O3398" s="3"/>
      <c r="P3398" s="3"/>
      <c r="Q3398" s="3"/>
      <c r="R3398" s="3"/>
      <c r="S3398" s="120"/>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row>
    <row r="3399" spans="1:53" x14ac:dyDescent="0.3">
      <c r="A3399" s="3"/>
      <c r="B3399" s="3"/>
      <c r="C3399" s="3"/>
      <c r="D3399" s="3"/>
      <c r="E3399" s="3"/>
      <c r="F3399" s="3"/>
      <c r="G3399" s="3"/>
      <c r="H3399" s="3"/>
      <c r="I3399" s="3"/>
      <c r="J3399" s="3"/>
      <c r="K3399" s="3"/>
      <c r="L3399" s="3"/>
      <c r="M3399" s="3"/>
      <c r="N3399" s="3"/>
      <c r="O3399" s="3"/>
      <c r="P3399" s="3"/>
      <c r="Q3399" s="3"/>
      <c r="R3399" s="3"/>
      <c r="S3399" s="120"/>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row>
    <row r="3400" spans="1:53" x14ac:dyDescent="0.3">
      <c r="A3400" s="3"/>
      <c r="B3400" s="3"/>
      <c r="C3400" s="3"/>
      <c r="D3400" s="3"/>
      <c r="E3400" s="3"/>
      <c r="F3400" s="3"/>
      <c r="G3400" s="3"/>
      <c r="H3400" s="3"/>
      <c r="I3400" s="3"/>
      <c r="J3400" s="3"/>
      <c r="K3400" s="3"/>
      <c r="L3400" s="3"/>
      <c r="M3400" s="3"/>
      <c r="N3400" s="3"/>
      <c r="O3400" s="3"/>
      <c r="P3400" s="3"/>
      <c r="Q3400" s="3"/>
      <c r="R3400" s="3"/>
      <c r="S3400" s="120"/>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row>
    <row r="3401" spans="1:53" x14ac:dyDescent="0.3">
      <c r="A3401" s="3"/>
      <c r="B3401" s="3"/>
      <c r="C3401" s="3"/>
      <c r="D3401" s="3"/>
      <c r="E3401" s="3"/>
      <c r="F3401" s="3"/>
      <c r="G3401" s="3"/>
      <c r="H3401" s="3"/>
      <c r="I3401" s="3"/>
      <c r="J3401" s="3"/>
      <c r="K3401" s="3"/>
      <c r="L3401" s="3"/>
      <c r="M3401" s="3"/>
      <c r="N3401" s="3"/>
      <c r="O3401" s="3"/>
      <c r="P3401" s="3"/>
      <c r="Q3401" s="3"/>
      <c r="R3401" s="3"/>
      <c r="S3401" s="120"/>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row>
    <row r="3402" spans="1:53" x14ac:dyDescent="0.3">
      <c r="A3402" s="3"/>
      <c r="B3402" s="3"/>
      <c r="C3402" s="3"/>
      <c r="D3402" s="3"/>
      <c r="E3402" s="3"/>
      <c r="F3402" s="3"/>
      <c r="G3402" s="3"/>
      <c r="H3402" s="3"/>
      <c r="I3402" s="3"/>
      <c r="J3402" s="3"/>
      <c r="K3402" s="3"/>
      <c r="L3402" s="3"/>
      <c r="M3402" s="3"/>
      <c r="N3402" s="3"/>
      <c r="O3402" s="3"/>
      <c r="P3402" s="3"/>
      <c r="Q3402" s="3"/>
      <c r="R3402" s="3"/>
      <c r="S3402" s="120"/>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row>
    <row r="3403" spans="1:53" x14ac:dyDescent="0.3">
      <c r="A3403" s="3"/>
      <c r="B3403" s="3"/>
      <c r="C3403" s="3"/>
      <c r="D3403" s="3"/>
      <c r="E3403" s="3"/>
      <c r="F3403" s="3"/>
      <c r="G3403" s="3"/>
      <c r="H3403" s="3"/>
      <c r="I3403" s="3"/>
      <c r="J3403" s="3"/>
      <c r="K3403" s="3"/>
      <c r="L3403" s="3"/>
      <c r="M3403" s="3"/>
      <c r="N3403" s="3"/>
      <c r="O3403" s="3"/>
      <c r="P3403" s="3"/>
      <c r="Q3403" s="3"/>
      <c r="R3403" s="3"/>
      <c r="S3403" s="120"/>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row>
    <row r="3404" spans="1:53" x14ac:dyDescent="0.3">
      <c r="A3404" s="3"/>
      <c r="B3404" s="3"/>
      <c r="C3404" s="3"/>
      <c r="D3404" s="3"/>
      <c r="E3404" s="3"/>
      <c r="F3404" s="3"/>
      <c r="G3404" s="3"/>
      <c r="H3404" s="3"/>
      <c r="I3404" s="3"/>
      <c r="J3404" s="3"/>
      <c r="K3404" s="3"/>
      <c r="L3404" s="3"/>
      <c r="M3404" s="3"/>
      <c r="N3404" s="3"/>
      <c r="O3404" s="3"/>
      <c r="P3404" s="3"/>
      <c r="Q3404" s="3"/>
      <c r="R3404" s="3"/>
      <c r="S3404" s="120"/>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row>
    <row r="3405" spans="1:53" x14ac:dyDescent="0.3">
      <c r="A3405" s="3"/>
      <c r="B3405" s="3"/>
      <c r="C3405" s="3"/>
      <c r="D3405" s="3"/>
      <c r="E3405" s="3"/>
      <c r="F3405" s="3"/>
      <c r="G3405" s="3"/>
      <c r="H3405" s="3"/>
      <c r="I3405" s="3"/>
      <c r="J3405" s="3"/>
      <c r="K3405" s="3"/>
      <c r="L3405" s="3"/>
      <c r="M3405" s="3"/>
      <c r="N3405" s="3"/>
      <c r="O3405" s="3"/>
      <c r="P3405" s="3"/>
      <c r="Q3405" s="3"/>
      <c r="R3405" s="3"/>
      <c r="S3405" s="120"/>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row>
    <row r="3406" spans="1:53" x14ac:dyDescent="0.3">
      <c r="A3406" s="3"/>
      <c r="B3406" s="3"/>
      <c r="C3406" s="3"/>
      <c r="D3406" s="3"/>
      <c r="E3406" s="3"/>
      <c r="F3406" s="3"/>
      <c r="G3406" s="3"/>
      <c r="H3406" s="3"/>
      <c r="I3406" s="3"/>
      <c r="J3406" s="3"/>
      <c r="K3406" s="3"/>
      <c r="L3406" s="3"/>
      <c r="M3406" s="3"/>
      <c r="N3406" s="3"/>
      <c r="O3406" s="3"/>
      <c r="P3406" s="3"/>
      <c r="Q3406" s="3"/>
      <c r="R3406" s="3"/>
      <c r="S3406" s="120"/>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row>
    <row r="3407" spans="1:53" x14ac:dyDescent="0.3">
      <c r="A3407" s="3"/>
      <c r="B3407" s="3"/>
      <c r="C3407" s="3"/>
      <c r="D3407" s="3"/>
      <c r="E3407" s="3"/>
      <c r="F3407" s="3"/>
      <c r="G3407" s="3"/>
      <c r="H3407" s="3"/>
      <c r="I3407" s="3"/>
      <c r="J3407" s="3"/>
      <c r="K3407" s="3"/>
      <c r="L3407" s="3"/>
      <c r="M3407" s="3"/>
      <c r="N3407" s="3"/>
      <c r="O3407" s="3"/>
      <c r="P3407" s="3"/>
      <c r="Q3407" s="3"/>
      <c r="R3407" s="3"/>
      <c r="S3407" s="120"/>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row>
    <row r="3408" spans="1:53" x14ac:dyDescent="0.3">
      <c r="A3408" s="3"/>
      <c r="B3408" s="3"/>
      <c r="C3408" s="3"/>
      <c r="D3408" s="3"/>
      <c r="E3408" s="3"/>
      <c r="F3408" s="3"/>
      <c r="G3408" s="3"/>
      <c r="H3408" s="3"/>
      <c r="I3408" s="3"/>
      <c r="J3408" s="3"/>
      <c r="K3408" s="3"/>
      <c r="L3408" s="3"/>
      <c r="M3408" s="3"/>
      <c r="N3408" s="3"/>
      <c r="O3408" s="3"/>
      <c r="P3408" s="3"/>
      <c r="Q3408" s="3"/>
      <c r="R3408" s="3"/>
      <c r="S3408" s="120"/>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row>
    <row r="3409" spans="1:53" x14ac:dyDescent="0.3">
      <c r="A3409" s="3"/>
      <c r="B3409" s="3"/>
      <c r="C3409" s="3"/>
      <c r="D3409" s="3"/>
      <c r="E3409" s="3"/>
      <c r="F3409" s="3"/>
      <c r="G3409" s="3"/>
      <c r="H3409" s="3"/>
      <c r="I3409" s="3"/>
      <c r="J3409" s="3"/>
      <c r="K3409" s="3"/>
      <c r="L3409" s="3"/>
      <c r="M3409" s="3"/>
      <c r="N3409" s="3"/>
      <c r="O3409" s="3"/>
      <c r="P3409" s="3"/>
      <c r="Q3409" s="3"/>
      <c r="R3409" s="3"/>
      <c r="S3409" s="120"/>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row>
    <row r="3410" spans="1:53" x14ac:dyDescent="0.3">
      <c r="A3410" s="3"/>
      <c r="B3410" s="3"/>
      <c r="C3410" s="3"/>
      <c r="D3410" s="3"/>
      <c r="E3410" s="3"/>
      <c r="F3410" s="3"/>
      <c r="G3410" s="3"/>
      <c r="H3410" s="3"/>
      <c r="I3410" s="3"/>
      <c r="J3410" s="3"/>
      <c r="K3410" s="3"/>
      <c r="L3410" s="3"/>
      <c r="M3410" s="3"/>
      <c r="N3410" s="3"/>
      <c r="O3410" s="3"/>
      <c r="P3410" s="3"/>
      <c r="Q3410" s="3"/>
      <c r="R3410" s="3"/>
      <c r="S3410" s="120"/>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row>
    <row r="3411" spans="1:53" x14ac:dyDescent="0.3">
      <c r="A3411" s="3"/>
      <c r="B3411" s="3"/>
      <c r="C3411" s="3"/>
      <c r="D3411" s="3"/>
      <c r="E3411" s="3"/>
      <c r="F3411" s="3"/>
      <c r="G3411" s="3"/>
      <c r="H3411" s="3"/>
      <c r="I3411" s="3"/>
      <c r="J3411" s="3"/>
      <c r="K3411" s="3"/>
      <c r="L3411" s="3"/>
      <c r="M3411" s="3"/>
      <c r="N3411" s="3"/>
      <c r="O3411" s="3"/>
      <c r="P3411" s="3"/>
      <c r="Q3411" s="3"/>
      <c r="R3411" s="3"/>
      <c r="S3411" s="120"/>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row>
    <row r="3412" spans="1:53" x14ac:dyDescent="0.3">
      <c r="A3412" s="3"/>
      <c r="B3412" s="3"/>
      <c r="C3412" s="3"/>
      <c r="D3412" s="3"/>
      <c r="E3412" s="3"/>
      <c r="F3412" s="3"/>
      <c r="G3412" s="3"/>
      <c r="H3412" s="3"/>
      <c r="I3412" s="3"/>
      <c r="J3412" s="3"/>
      <c r="K3412" s="3"/>
      <c r="L3412" s="3"/>
      <c r="M3412" s="3"/>
      <c r="N3412" s="3"/>
      <c r="O3412" s="3"/>
      <c r="P3412" s="3"/>
      <c r="Q3412" s="3"/>
      <c r="R3412" s="3"/>
      <c r="S3412" s="120"/>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row>
    <row r="3413" spans="1:53" x14ac:dyDescent="0.3">
      <c r="A3413" s="3"/>
      <c r="B3413" s="3"/>
      <c r="C3413" s="3"/>
      <c r="D3413" s="3"/>
      <c r="E3413" s="3"/>
      <c r="F3413" s="3"/>
      <c r="G3413" s="3"/>
      <c r="H3413" s="3"/>
      <c r="I3413" s="3"/>
      <c r="J3413" s="3"/>
      <c r="K3413" s="3"/>
      <c r="L3413" s="3"/>
      <c r="M3413" s="3"/>
      <c r="N3413" s="3"/>
      <c r="O3413" s="3"/>
      <c r="P3413" s="3"/>
      <c r="Q3413" s="3"/>
      <c r="R3413" s="3"/>
      <c r="S3413" s="120"/>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row>
    <row r="3414" spans="1:53" x14ac:dyDescent="0.3">
      <c r="A3414" s="3"/>
      <c r="B3414" s="3"/>
      <c r="C3414" s="3"/>
      <c r="D3414" s="3"/>
      <c r="E3414" s="3"/>
      <c r="F3414" s="3"/>
      <c r="G3414" s="3"/>
      <c r="H3414" s="3"/>
      <c r="I3414" s="3"/>
      <c r="J3414" s="3"/>
      <c r="K3414" s="3"/>
      <c r="L3414" s="3"/>
      <c r="M3414" s="3"/>
      <c r="N3414" s="3"/>
      <c r="O3414" s="3"/>
      <c r="P3414" s="3"/>
      <c r="Q3414" s="3"/>
      <c r="R3414" s="3"/>
      <c r="S3414" s="120"/>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row>
    <row r="3415" spans="1:53" x14ac:dyDescent="0.3">
      <c r="A3415" s="3"/>
      <c r="B3415" s="3"/>
      <c r="C3415" s="3"/>
      <c r="D3415" s="3"/>
      <c r="E3415" s="3"/>
      <c r="F3415" s="3"/>
      <c r="G3415" s="3"/>
      <c r="H3415" s="3"/>
      <c r="I3415" s="3"/>
      <c r="J3415" s="3"/>
      <c r="K3415" s="3"/>
      <c r="L3415" s="3"/>
      <c r="M3415" s="3"/>
      <c r="N3415" s="3"/>
      <c r="O3415" s="3"/>
      <c r="P3415" s="3"/>
      <c r="Q3415" s="3"/>
      <c r="R3415" s="3"/>
      <c r="S3415" s="120"/>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row>
    <row r="3416" spans="1:53" x14ac:dyDescent="0.3">
      <c r="A3416" s="3"/>
      <c r="B3416" s="3"/>
      <c r="C3416" s="3"/>
      <c r="D3416" s="3"/>
      <c r="E3416" s="3"/>
      <c r="F3416" s="3"/>
      <c r="G3416" s="3"/>
      <c r="H3416" s="3"/>
      <c r="I3416" s="3"/>
      <c r="J3416" s="3"/>
      <c r="K3416" s="3"/>
      <c r="L3416" s="3"/>
      <c r="M3416" s="3"/>
      <c r="N3416" s="3"/>
      <c r="O3416" s="3"/>
      <c r="P3416" s="3"/>
      <c r="Q3416" s="3"/>
      <c r="R3416" s="3"/>
      <c r="S3416" s="120"/>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row>
    <row r="3417" spans="1:53" x14ac:dyDescent="0.3">
      <c r="A3417" s="3"/>
      <c r="B3417" s="3"/>
      <c r="C3417" s="3"/>
      <c r="D3417" s="3"/>
      <c r="E3417" s="3"/>
      <c r="F3417" s="3"/>
      <c r="G3417" s="3"/>
      <c r="H3417" s="3"/>
      <c r="I3417" s="3"/>
      <c r="J3417" s="3"/>
      <c r="K3417" s="3"/>
      <c r="L3417" s="3"/>
      <c r="M3417" s="3"/>
      <c r="N3417" s="3"/>
      <c r="O3417" s="3"/>
      <c r="P3417" s="3"/>
      <c r="Q3417" s="3"/>
      <c r="R3417" s="3"/>
      <c r="S3417" s="120"/>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row>
    <row r="3418" spans="1:53" x14ac:dyDescent="0.3">
      <c r="A3418" s="3"/>
      <c r="B3418" s="3"/>
      <c r="C3418" s="3"/>
      <c r="D3418" s="3"/>
      <c r="E3418" s="3"/>
      <c r="F3418" s="3"/>
      <c r="G3418" s="3"/>
      <c r="H3418" s="3"/>
      <c r="I3418" s="3"/>
      <c r="J3418" s="3"/>
      <c r="K3418" s="3"/>
      <c r="L3418" s="3"/>
      <c r="M3418" s="3"/>
      <c r="N3418" s="3"/>
      <c r="O3418" s="3"/>
      <c r="P3418" s="3"/>
      <c r="Q3418" s="3"/>
      <c r="R3418" s="3"/>
      <c r="S3418" s="120"/>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row>
    <row r="3419" spans="1:53" x14ac:dyDescent="0.3">
      <c r="A3419" s="3"/>
      <c r="B3419" s="3"/>
      <c r="C3419" s="3"/>
      <c r="D3419" s="3"/>
      <c r="E3419" s="3"/>
      <c r="F3419" s="3"/>
      <c r="G3419" s="3"/>
      <c r="H3419" s="3"/>
      <c r="I3419" s="3"/>
      <c r="J3419" s="3"/>
      <c r="K3419" s="3"/>
      <c r="L3419" s="3"/>
      <c r="M3419" s="3"/>
      <c r="N3419" s="3"/>
      <c r="O3419" s="3"/>
      <c r="P3419" s="3"/>
      <c r="Q3419" s="3"/>
      <c r="R3419" s="3"/>
      <c r="S3419" s="120"/>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row>
    <row r="3420" spans="1:53" x14ac:dyDescent="0.3">
      <c r="A3420" s="3"/>
      <c r="B3420" s="3"/>
      <c r="C3420" s="3"/>
      <c r="D3420" s="3"/>
      <c r="E3420" s="3"/>
      <c r="F3420" s="3"/>
      <c r="G3420" s="3"/>
      <c r="H3420" s="3"/>
      <c r="I3420" s="3"/>
      <c r="J3420" s="3"/>
      <c r="K3420" s="3"/>
      <c r="L3420" s="3"/>
      <c r="M3420" s="3"/>
      <c r="N3420" s="3"/>
      <c r="O3420" s="3"/>
      <c r="P3420" s="3"/>
      <c r="Q3420" s="3"/>
      <c r="R3420" s="3"/>
      <c r="S3420" s="120"/>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row>
    <row r="3421" spans="1:53" x14ac:dyDescent="0.3">
      <c r="A3421" s="3"/>
      <c r="B3421" s="3"/>
      <c r="C3421" s="3"/>
      <c r="D3421" s="3"/>
      <c r="E3421" s="3"/>
      <c r="F3421" s="3"/>
      <c r="G3421" s="3"/>
      <c r="H3421" s="3"/>
      <c r="I3421" s="3"/>
      <c r="J3421" s="3"/>
      <c r="K3421" s="3"/>
      <c r="L3421" s="3"/>
      <c r="M3421" s="3"/>
      <c r="N3421" s="3"/>
      <c r="O3421" s="3"/>
      <c r="P3421" s="3"/>
      <c r="Q3421" s="3"/>
      <c r="R3421" s="3"/>
      <c r="S3421" s="120"/>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row>
    <row r="3422" spans="1:53" x14ac:dyDescent="0.3">
      <c r="A3422" s="3"/>
      <c r="B3422" s="3"/>
      <c r="C3422" s="3"/>
      <c r="D3422" s="3"/>
      <c r="E3422" s="3"/>
      <c r="F3422" s="3"/>
      <c r="G3422" s="3"/>
      <c r="H3422" s="3"/>
      <c r="I3422" s="3"/>
      <c r="J3422" s="3"/>
      <c r="K3422" s="3"/>
      <c r="L3422" s="3"/>
      <c r="M3422" s="3"/>
      <c r="N3422" s="3"/>
      <c r="O3422" s="3"/>
      <c r="P3422" s="3"/>
      <c r="Q3422" s="3"/>
      <c r="R3422" s="3"/>
      <c r="S3422" s="120"/>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row>
    <row r="3423" spans="1:53" x14ac:dyDescent="0.3">
      <c r="A3423" s="3"/>
      <c r="B3423" s="3"/>
      <c r="C3423" s="3"/>
      <c r="D3423" s="3"/>
      <c r="E3423" s="3"/>
      <c r="F3423" s="3"/>
      <c r="G3423" s="3"/>
      <c r="H3423" s="3"/>
      <c r="I3423" s="3"/>
      <c r="J3423" s="3"/>
      <c r="K3423" s="3"/>
      <c r="L3423" s="3"/>
      <c r="M3423" s="3"/>
      <c r="N3423" s="3"/>
      <c r="O3423" s="3"/>
      <c r="P3423" s="3"/>
      <c r="Q3423" s="3"/>
      <c r="R3423" s="3"/>
      <c r="S3423" s="120"/>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row>
    <row r="3424" spans="1:53" x14ac:dyDescent="0.3">
      <c r="A3424" s="3"/>
      <c r="B3424" s="3"/>
      <c r="C3424" s="3"/>
      <c r="D3424" s="3"/>
      <c r="E3424" s="3"/>
      <c r="F3424" s="3"/>
      <c r="G3424" s="3"/>
      <c r="H3424" s="3"/>
      <c r="I3424" s="3"/>
      <c r="J3424" s="3"/>
      <c r="K3424" s="3"/>
      <c r="L3424" s="3"/>
      <c r="M3424" s="3"/>
      <c r="N3424" s="3"/>
      <c r="O3424" s="3"/>
      <c r="P3424" s="3"/>
      <c r="Q3424" s="3"/>
      <c r="R3424" s="3"/>
      <c r="S3424" s="120"/>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row>
    <row r="3425" spans="1:53" x14ac:dyDescent="0.3">
      <c r="A3425" s="3"/>
      <c r="B3425" s="3"/>
      <c r="C3425" s="3"/>
      <c r="D3425" s="3"/>
      <c r="E3425" s="3"/>
      <c r="F3425" s="3"/>
      <c r="G3425" s="3"/>
      <c r="H3425" s="3"/>
      <c r="I3425" s="3"/>
      <c r="J3425" s="3"/>
      <c r="K3425" s="3"/>
      <c r="L3425" s="3"/>
      <c r="M3425" s="3"/>
      <c r="N3425" s="3"/>
      <c r="O3425" s="3"/>
      <c r="P3425" s="3"/>
      <c r="Q3425" s="3"/>
      <c r="R3425" s="3"/>
      <c r="S3425" s="120"/>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row>
    <row r="3426" spans="1:53" x14ac:dyDescent="0.3">
      <c r="A3426" s="3"/>
      <c r="B3426" s="3"/>
      <c r="C3426" s="3"/>
      <c r="D3426" s="3"/>
      <c r="E3426" s="3"/>
      <c r="F3426" s="3"/>
      <c r="G3426" s="3"/>
      <c r="H3426" s="3"/>
      <c r="I3426" s="3"/>
      <c r="J3426" s="3"/>
      <c r="K3426" s="3"/>
      <c r="L3426" s="3"/>
      <c r="M3426" s="3"/>
      <c r="N3426" s="3"/>
      <c r="O3426" s="3"/>
      <c r="P3426" s="3"/>
      <c r="Q3426" s="3"/>
      <c r="R3426" s="3"/>
      <c r="S3426" s="120"/>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row>
    <row r="3427" spans="1:53" x14ac:dyDescent="0.3">
      <c r="A3427" s="3"/>
      <c r="B3427" s="3"/>
      <c r="C3427" s="3"/>
      <c r="D3427" s="3"/>
      <c r="E3427" s="3"/>
      <c r="F3427" s="3"/>
      <c r="G3427" s="3"/>
      <c r="H3427" s="3"/>
      <c r="I3427" s="3"/>
      <c r="J3427" s="3"/>
      <c r="K3427" s="3"/>
      <c r="L3427" s="3"/>
      <c r="M3427" s="3"/>
      <c r="N3427" s="3"/>
      <c r="O3427" s="3"/>
      <c r="P3427" s="3"/>
      <c r="Q3427" s="3"/>
      <c r="R3427" s="3"/>
      <c r="S3427" s="120"/>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row>
    <row r="3428" spans="1:53" x14ac:dyDescent="0.3">
      <c r="A3428" s="3"/>
      <c r="B3428" s="3"/>
      <c r="C3428" s="3"/>
      <c r="D3428" s="3"/>
      <c r="E3428" s="3"/>
      <c r="F3428" s="3"/>
      <c r="G3428" s="3"/>
      <c r="H3428" s="3"/>
      <c r="I3428" s="3"/>
      <c r="J3428" s="3"/>
      <c r="K3428" s="3"/>
      <c r="L3428" s="3"/>
      <c r="M3428" s="3"/>
      <c r="N3428" s="3"/>
      <c r="O3428" s="3"/>
      <c r="P3428" s="3"/>
      <c r="Q3428" s="3"/>
      <c r="R3428" s="3"/>
      <c r="S3428" s="120"/>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row>
    <row r="3429" spans="1:53" x14ac:dyDescent="0.3">
      <c r="A3429" s="3"/>
      <c r="B3429" s="3"/>
      <c r="C3429" s="3"/>
      <c r="D3429" s="3"/>
      <c r="E3429" s="3"/>
      <c r="F3429" s="3"/>
      <c r="G3429" s="3"/>
      <c r="H3429" s="3"/>
      <c r="I3429" s="3"/>
      <c r="J3429" s="3"/>
      <c r="K3429" s="3"/>
      <c r="L3429" s="3"/>
      <c r="M3429" s="3"/>
      <c r="N3429" s="3"/>
      <c r="O3429" s="3"/>
      <c r="P3429" s="3"/>
      <c r="Q3429" s="3"/>
      <c r="R3429" s="3"/>
      <c r="S3429" s="120"/>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row>
    <row r="3430" spans="1:53" x14ac:dyDescent="0.3">
      <c r="A3430" s="3"/>
      <c r="B3430" s="3"/>
      <c r="C3430" s="3"/>
      <c r="D3430" s="3"/>
      <c r="E3430" s="3"/>
      <c r="F3430" s="3"/>
      <c r="G3430" s="3"/>
      <c r="H3430" s="3"/>
      <c r="I3430" s="3"/>
      <c r="J3430" s="3"/>
      <c r="K3430" s="3"/>
      <c r="L3430" s="3"/>
      <c r="M3430" s="3"/>
      <c r="N3430" s="3"/>
      <c r="O3430" s="3"/>
      <c r="P3430" s="3"/>
      <c r="Q3430" s="3"/>
      <c r="R3430" s="3"/>
      <c r="S3430" s="120"/>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row>
    <row r="3431" spans="1:53" x14ac:dyDescent="0.3">
      <c r="A3431" s="3"/>
      <c r="B3431" s="3"/>
      <c r="C3431" s="3"/>
      <c r="D3431" s="3"/>
      <c r="E3431" s="3"/>
      <c r="F3431" s="3"/>
      <c r="G3431" s="3"/>
      <c r="H3431" s="3"/>
      <c r="I3431" s="3"/>
      <c r="J3431" s="3"/>
      <c r="K3431" s="3"/>
      <c r="L3431" s="3"/>
      <c r="M3431" s="3"/>
      <c r="N3431" s="3"/>
      <c r="O3431" s="3"/>
      <c r="P3431" s="3"/>
      <c r="Q3431" s="3"/>
      <c r="R3431" s="3"/>
      <c r="S3431" s="120"/>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row>
    <row r="3432" spans="1:53" x14ac:dyDescent="0.3">
      <c r="A3432" s="3"/>
      <c r="B3432" s="3"/>
      <c r="C3432" s="3"/>
      <c r="D3432" s="3"/>
      <c r="E3432" s="3"/>
      <c r="F3432" s="3"/>
      <c r="G3432" s="3"/>
      <c r="H3432" s="3"/>
      <c r="I3432" s="3"/>
      <c r="J3432" s="3"/>
      <c r="K3432" s="3"/>
      <c r="L3432" s="3"/>
      <c r="M3432" s="3"/>
      <c r="N3432" s="3"/>
      <c r="O3432" s="3"/>
      <c r="P3432" s="3"/>
      <c r="Q3432" s="3"/>
      <c r="R3432" s="3"/>
      <c r="S3432" s="120"/>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row>
    <row r="3433" spans="1:53" x14ac:dyDescent="0.3">
      <c r="A3433" s="3"/>
      <c r="B3433" s="3"/>
      <c r="C3433" s="3"/>
      <c r="D3433" s="3"/>
      <c r="E3433" s="3"/>
      <c r="F3433" s="3"/>
      <c r="G3433" s="3"/>
      <c r="H3433" s="3"/>
      <c r="I3433" s="3"/>
      <c r="J3433" s="3"/>
      <c r="K3433" s="3"/>
      <c r="L3433" s="3"/>
      <c r="M3433" s="3"/>
      <c r="N3433" s="3"/>
      <c r="O3433" s="3"/>
      <c r="P3433" s="3"/>
      <c r="Q3433" s="3"/>
      <c r="R3433" s="3"/>
      <c r="S3433" s="120"/>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row>
    <row r="3434" spans="1:53" x14ac:dyDescent="0.3">
      <c r="A3434" s="3"/>
      <c r="B3434" s="3"/>
      <c r="C3434" s="3"/>
      <c r="D3434" s="3"/>
      <c r="E3434" s="3"/>
      <c r="F3434" s="3"/>
      <c r="G3434" s="3"/>
      <c r="H3434" s="3"/>
      <c r="I3434" s="3"/>
      <c r="J3434" s="3"/>
      <c r="K3434" s="3"/>
      <c r="L3434" s="3"/>
      <c r="M3434" s="3"/>
      <c r="N3434" s="3"/>
      <c r="O3434" s="3"/>
      <c r="P3434" s="3"/>
      <c r="Q3434" s="3"/>
      <c r="R3434" s="3"/>
      <c r="S3434" s="120"/>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row>
    <row r="3435" spans="1:53" x14ac:dyDescent="0.3">
      <c r="A3435" s="3"/>
      <c r="B3435" s="3"/>
      <c r="C3435" s="3"/>
      <c r="D3435" s="3"/>
      <c r="E3435" s="3"/>
      <c r="F3435" s="3"/>
      <c r="G3435" s="3"/>
      <c r="H3435" s="3"/>
      <c r="I3435" s="3"/>
      <c r="J3435" s="3"/>
      <c r="K3435" s="3"/>
      <c r="L3435" s="3"/>
      <c r="M3435" s="3"/>
      <c r="N3435" s="3"/>
      <c r="O3435" s="3"/>
      <c r="P3435" s="3"/>
      <c r="Q3435" s="3"/>
      <c r="R3435" s="3"/>
      <c r="S3435" s="120"/>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row>
    <row r="3436" spans="1:53" x14ac:dyDescent="0.3">
      <c r="A3436" s="3"/>
      <c r="B3436" s="3"/>
      <c r="C3436" s="3"/>
      <c r="D3436" s="3"/>
      <c r="E3436" s="3"/>
      <c r="F3436" s="3"/>
      <c r="G3436" s="3"/>
      <c r="H3436" s="3"/>
      <c r="I3436" s="3"/>
      <c r="J3436" s="3"/>
      <c r="K3436" s="3"/>
      <c r="L3436" s="3"/>
      <c r="M3436" s="3"/>
      <c r="N3436" s="3"/>
      <c r="O3436" s="3"/>
      <c r="P3436" s="3"/>
      <c r="Q3436" s="3"/>
      <c r="R3436" s="3"/>
      <c r="S3436" s="120"/>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row>
    <row r="3437" spans="1:53" x14ac:dyDescent="0.3">
      <c r="A3437" s="3"/>
      <c r="B3437" s="3"/>
      <c r="C3437" s="3"/>
      <c r="D3437" s="3"/>
      <c r="E3437" s="3"/>
      <c r="F3437" s="3"/>
      <c r="G3437" s="3"/>
      <c r="H3437" s="3"/>
      <c r="I3437" s="3"/>
      <c r="J3437" s="3"/>
      <c r="K3437" s="3"/>
      <c r="L3437" s="3"/>
      <c r="M3437" s="3"/>
      <c r="N3437" s="3"/>
      <c r="O3437" s="3"/>
      <c r="P3437" s="3"/>
      <c r="Q3437" s="3"/>
      <c r="R3437" s="3"/>
      <c r="S3437" s="120"/>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row>
    <row r="3438" spans="1:53" x14ac:dyDescent="0.3">
      <c r="A3438" s="3"/>
      <c r="B3438" s="3"/>
      <c r="C3438" s="3"/>
      <c r="D3438" s="3"/>
      <c r="E3438" s="3"/>
      <c r="F3438" s="3"/>
      <c r="G3438" s="3"/>
      <c r="H3438" s="3"/>
      <c r="I3438" s="3"/>
      <c r="J3438" s="3"/>
      <c r="K3438" s="3"/>
      <c r="L3438" s="3"/>
      <c r="M3438" s="3"/>
      <c r="N3438" s="3"/>
      <c r="O3438" s="3"/>
      <c r="P3438" s="3"/>
      <c r="Q3438" s="3"/>
      <c r="R3438" s="3"/>
      <c r="S3438" s="120"/>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row>
    <row r="3439" spans="1:53" x14ac:dyDescent="0.3">
      <c r="A3439" s="3"/>
      <c r="B3439" s="3"/>
      <c r="C3439" s="3"/>
      <c r="D3439" s="3"/>
      <c r="E3439" s="3"/>
      <c r="F3439" s="3"/>
      <c r="G3439" s="3"/>
      <c r="H3439" s="3"/>
      <c r="I3439" s="3"/>
      <c r="J3439" s="3"/>
      <c r="K3439" s="3"/>
      <c r="L3439" s="3"/>
      <c r="M3439" s="3"/>
      <c r="N3439" s="3"/>
      <c r="O3439" s="3"/>
      <c r="P3439" s="3"/>
      <c r="Q3439" s="3"/>
      <c r="R3439" s="3"/>
      <c r="S3439" s="120"/>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row>
    <row r="3440" spans="1:53" x14ac:dyDescent="0.3">
      <c r="A3440" s="3"/>
      <c r="B3440" s="3"/>
      <c r="C3440" s="3"/>
      <c r="D3440" s="3"/>
      <c r="E3440" s="3"/>
      <c r="F3440" s="3"/>
      <c r="G3440" s="3"/>
      <c r="H3440" s="3"/>
      <c r="I3440" s="3"/>
      <c r="J3440" s="3"/>
      <c r="K3440" s="3"/>
      <c r="L3440" s="3"/>
      <c r="M3440" s="3"/>
      <c r="N3440" s="3"/>
      <c r="O3440" s="3"/>
      <c r="P3440" s="3"/>
      <c r="Q3440" s="3"/>
      <c r="R3440" s="3"/>
      <c r="S3440" s="120"/>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row>
    <row r="3441" spans="1:53" x14ac:dyDescent="0.3">
      <c r="A3441" s="3"/>
      <c r="B3441" s="3"/>
      <c r="C3441" s="3"/>
      <c r="D3441" s="3"/>
      <c r="E3441" s="3"/>
      <c r="F3441" s="3"/>
      <c r="G3441" s="3"/>
      <c r="H3441" s="3"/>
      <c r="I3441" s="3"/>
      <c r="J3441" s="3"/>
      <c r="K3441" s="3"/>
      <c r="L3441" s="3"/>
      <c r="M3441" s="3"/>
      <c r="N3441" s="3"/>
      <c r="O3441" s="3"/>
      <c r="P3441" s="3"/>
      <c r="Q3441" s="3"/>
      <c r="R3441" s="3"/>
      <c r="S3441" s="120"/>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row>
    <row r="3442" spans="1:53" x14ac:dyDescent="0.3">
      <c r="A3442" s="3"/>
      <c r="B3442" s="3"/>
      <c r="C3442" s="3"/>
      <c r="D3442" s="3"/>
      <c r="E3442" s="3"/>
      <c r="F3442" s="3"/>
      <c r="G3442" s="3"/>
      <c r="H3442" s="3"/>
      <c r="I3442" s="3"/>
      <c r="J3442" s="3"/>
      <c r="K3442" s="3"/>
      <c r="L3442" s="3"/>
      <c r="M3442" s="3"/>
      <c r="N3442" s="3"/>
      <c r="O3442" s="3"/>
      <c r="P3442" s="3"/>
      <c r="Q3442" s="3"/>
      <c r="R3442" s="3"/>
      <c r="S3442" s="120"/>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row>
    <row r="3443" spans="1:53" x14ac:dyDescent="0.3">
      <c r="A3443" s="3"/>
      <c r="B3443" s="3"/>
      <c r="C3443" s="3"/>
      <c r="D3443" s="3"/>
      <c r="E3443" s="3"/>
      <c r="F3443" s="3"/>
      <c r="G3443" s="3"/>
      <c r="H3443" s="3"/>
      <c r="I3443" s="3"/>
      <c r="J3443" s="3"/>
      <c r="K3443" s="3"/>
      <c r="L3443" s="3"/>
      <c r="M3443" s="3"/>
      <c r="N3443" s="3"/>
      <c r="O3443" s="3"/>
      <c r="P3443" s="3"/>
      <c r="Q3443" s="3"/>
      <c r="R3443" s="3"/>
      <c r="S3443" s="120"/>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row>
    <row r="3444" spans="1:53" x14ac:dyDescent="0.3">
      <c r="A3444" s="3"/>
      <c r="B3444" s="3"/>
      <c r="C3444" s="3"/>
      <c r="D3444" s="3"/>
      <c r="E3444" s="3"/>
      <c r="F3444" s="3"/>
      <c r="G3444" s="3"/>
      <c r="H3444" s="3"/>
      <c r="I3444" s="3"/>
      <c r="J3444" s="3"/>
      <c r="K3444" s="3"/>
      <c r="L3444" s="3"/>
      <c r="M3444" s="3"/>
      <c r="N3444" s="3"/>
      <c r="O3444" s="3"/>
      <c r="P3444" s="3"/>
      <c r="Q3444" s="3"/>
      <c r="R3444" s="3"/>
      <c r="S3444" s="120"/>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row>
    <row r="3445" spans="1:53" x14ac:dyDescent="0.3">
      <c r="A3445" s="3"/>
      <c r="B3445" s="3"/>
      <c r="C3445" s="3"/>
      <c r="D3445" s="3"/>
      <c r="E3445" s="3"/>
      <c r="F3445" s="3"/>
      <c r="G3445" s="3"/>
      <c r="H3445" s="3"/>
      <c r="I3445" s="3"/>
      <c r="J3445" s="3"/>
      <c r="K3445" s="3"/>
      <c r="L3445" s="3"/>
      <c r="M3445" s="3"/>
      <c r="N3445" s="3"/>
      <c r="O3445" s="3"/>
      <c r="P3445" s="3"/>
      <c r="Q3445" s="3"/>
      <c r="R3445" s="3"/>
      <c r="S3445" s="120"/>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row>
    <row r="3446" spans="1:53" x14ac:dyDescent="0.3">
      <c r="A3446" s="3"/>
      <c r="B3446" s="3"/>
      <c r="C3446" s="3"/>
      <c r="D3446" s="3"/>
      <c r="E3446" s="3"/>
      <c r="F3446" s="3"/>
      <c r="G3446" s="3"/>
      <c r="H3446" s="3"/>
      <c r="I3446" s="3"/>
      <c r="J3446" s="3"/>
      <c r="K3446" s="3"/>
      <c r="L3446" s="3"/>
      <c r="M3446" s="3"/>
      <c r="N3446" s="3"/>
      <c r="O3446" s="3"/>
      <c r="P3446" s="3"/>
      <c r="Q3446" s="3"/>
      <c r="R3446" s="3"/>
      <c r="S3446" s="120"/>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row>
    <row r="3447" spans="1:53" x14ac:dyDescent="0.3">
      <c r="A3447" s="3"/>
      <c r="B3447" s="3"/>
      <c r="C3447" s="3"/>
      <c r="D3447" s="3"/>
      <c r="E3447" s="3"/>
      <c r="F3447" s="3"/>
      <c r="G3447" s="3"/>
      <c r="H3447" s="3"/>
      <c r="I3447" s="3"/>
      <c r="J3447" s="3"/>
      <c r="K3447" s="3"/>
      <c r="L3447" s="3"/>
      <c r="M3447" s="3"/>
      <c r="N3447" s="3"/>
      <c r="O3447" s="3"/>
      <c r="P3447" s="3"/>
      <c r="Q3447" s="3"/>
      <c r="R3447" s="3"/>
      <c r="S3447" s="120"/>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row>
    <row r="3448" spans="1:53" x14ac:dyDescent="0.3">
      <c r="A3448" s="3"/>
      <c r="B3448" s="3"/>
      <c r="C3448" s="3"/>
      <c r="D3448" s="3"/>
      <c r="E3448" s="3"/>
      <c r="F3448" s="3"/>
      <c r="G3448" s="3"/>
      <c r="H3448" s="3"/>
      <c r="I3448" s="3"/>
      <c r="J3448" s="3"/>
      <c r="K3448" s="3"/>
      <c r="L3448" s="3"/>
      <c r="M3448" s="3"/>
      <c r="N3448" s="3"/>
      <c r="O3448" s="3"/>
      <c r="P3448" s="3"/>
      <c r="Q3448" s="3"/>
      <c r="R3448" s="3"/>
      <c r="S3448" s="120"/>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row>
    <row r="3449" spans="1:53" x14ac:dyDescent="0.3">
      <c r="A3449" s="3"/>
      <c r="B3449" s="3"/>
      <c r="C3449" s="3"/>
      <c r="D3449" s="3"/>
      <c r="E3449" s="3"/>
      <c r="F3449" s="3"/>
      <c r="G3449" s="3"/>
      <c r="H3449" s="3"/>
      <c r="I3449" s="3"/>
      <c r="J3449" s="3"/>
      <c r="K3449" s="3"/>
      <c r="L3449" s="3"/>
      <c r="M3449" s="3"/>
      <c r="N3449" s="3"/>
      <c r="O3449" s="3"/>
      <c r="P3449" s="3"/>
      <c r="Q3449" s="3"/>
      <c r="R3449" s="3"/>
      <c r="S3449" s="120"/>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row>
    <row r="3450" spans="1:53" x14ac:dyDescent="0.3">
      <c r="A3450" s="3"/>
      <c r="B3450" s="3"/>
      <c r="C3450" s="3"/>
      <c r="D3450" s="3"/>
      <c r="E3450" s="3"/>
      <c r="F3450" s="3"/>
      <c r="G3450" s="3"/>
      <c r="H3450" s="3"/>
      <c r="I3450" s="3"/>
      <c r="J3450" s="3"/>
      <c r="K3450" s="3"/>
      <c r="L3450" s="3"/>
      <c r="M3450" s="3"/>
      <c r="N3450" s="3"/>
      <c r="O3450" s="3"/>
      <c r="P3450" s="3"/>
      <c r="Q3450" s="3"/>
      <c r="R3450" s="3"/>
      <c r="S3450" s="120"/>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row>
    <row r="3451" spans="1:53" x14ac:dyDescent="0.3">
      <c r="A3451" s="3"/>
      <c r="B3451" s="3"/>
      <c r="C3451" s="3"/>
      <c r="D3451" s="3"/>
      <c r="E3451" s="3"/>
      <c r="F3451" s="3"/>
      <c r="G3451" s="3"/>
      <c r="H3451" s="3"/>
      <c r="I3451" s="3"/>
      <c r="J3451" s="3"/>
      <c r="K3451" s="3"/>
      <c r="L3451" s="3"/>
      <c r="M3451" s="3"/>
      <c r="N3451" s="3"/>
      <c r="O3451" s="3"/>
      <c r="P3451" s="3"/>
      <c r="Q3451" s="3"/>
      <c r="R3451" s="3"/>
      <c r="S3451" s="120"/>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row>
    <row r="3452" spans="1:53" x14ac:dyDescent="0.3">
      <c r="A3452" s="3"/>
      <c r="B3452" s="3"/>
      <c r="C3452" s="3"/>
      <c r="D3452" s="3"/>
      <c r="E3452" s="3"/>
      <c r="F3452" s="3"/>
      <c r="G3452" s="3"/>
      <c r="H3452" s="3"/>
      <c r="I3452" s="3"/>
      <c r="J3452" s="3"/>
      <c r="K3452" s="3"/>
      <c r="L3452" s="3"/>
      <c r="M3452" s="3"/>
      <c r="N3452" s="3"/>
      <c r="O3452" s="3"/>
      <c r="P3452" s="3"/>
      <c r="Q3452" s="3"/>
      <c r="R3452" s="3"/>
      <c r="S3452" s="120"/>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row>
    <row r="3453" spans="1:53" x14ac:dyDescent="0.3">
      <c r="A3453" s="3"/>
      <c r="B3453" s="3"/>
      <c r="C3453" s="3"/>
      <c r="D3453" s="3"/>
      <c r="E3453" s="3"/>
      <c r="F3453" s="3"/>
      <c r="G3453" s="3"/>
      <c r="H3453" s="3"/>
      <c r="I3453" s="3"/>
      <c r="J3453" s="3"/>
      <c r="K3453" s="3"/>
      <c r="L3453" s="3"/>
      <c r="M3453" s="3"/>
      <c r="N3453" s="3"/>
      <c r="O3453" s="3"/>
      <c r="P3453" s="3"/>
      <c r="Q3453" s="3"/>
      <c r="R3453" s="3"/>
      <c r="S3453" s="120"/>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row>
    <row r="3454" spans="1:53" x14ac:dyDescent="0.3">
      <c r="A3454" s="3"/>
      <c r="B3454" s="3"/>
      <c r="C3454" s="3"/>
      <c r="D3454" s="3"/>
      <c r="E3454" s="3"/>
      <c r="F3454" s="3"/>
      <c r="G3454" s="3"/>
      <c r="H3454" s="3"/>
      <c r="I3454" s="3"/>
      <c r="J3454" s="3"/>
      <c r="K3454" s="3"/>
      <c r="L3454" s="3"/>
      <c r="M3454" s="3"/>
      <c r="N3454" s="3"/>
      <c r="O3454" s="3"/>
      <c r="P3454" s="3"/>
      <c r="Q3454" s="3"/>
      <c r="R3454" s="3"/>
      <c r="S3454" s="120"/>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row>
    <row r="3455" spans="1:53" x14ac:dyDescent="0.3">
      <c r="A3455" s="3"/>
      <c r="B3455" s="3"/>
      <c r="C3455" s="3"/>
      <c r="D3455" s="3"/>
      <c r="E3455" s="3"/>
      <c r="F3455" s="3"/>
      <c r="G3455" s="3"/>
      <c r="H3455" s="3"/>
      <c r="I3455" s="3"/>
      <c r="J3455" s="3"/>
      <c r="K3455" s="3"/>
      <c r="L3455" s="3"/>
      <c r="M3455" s="3"/>
      <c r="N3455" s="3"/>
      <c r="O3455" s="3"/>
      <c r="P3455" s="3"/>
      <c r="Q3455" s="3"/>
      <c r="R3455" s="3"/>
      <c r="S3455" s="120"/>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row>
    <row r="3456" spans="1:53" x14ac:dyDescent="0.3">
      <c r="A3456" s="3"/>
      <c r="B3456" s="3"/>
      <c r="C3456" s="3"/>
      <c r="D3456" s="3"/>
      <c r="E3456" s="3"/>
      <c r="F3456" s="3"/>
      <c r="G3456" s="3"/>
      <c r="H3456" s="3"/>
      <c r="I3456" s="3"/>
      <c r="J3456" s="3"/>
      <c r="K3456" s="3"/>
      <c r="L3456" s="3"/>
      <c r="M3456" s="3"/>
      <c r="N3456" s="3"/>
      <c r="O3456" s="3"/>
      <c r="P3456" s="3"/>
      <c r="Q3456" s="3"/>
      <c r="R3456" s="3"/>
      <c r="S3456" s="120"/>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row>
    <row r="3457" spans="1:53" x14ac:dyDescent="0.3">
      <c r="A3457" s="3"/>
      <c r="B3457" s="3"/>
      <c r="C3457" s="3"/>
      <c r="D3457" s="3"/>
      <c r="E3457" s="3"/>
      <c r="F3457" s="3"/>
      <c r="G3457" s="3"/>
      <c r="H3457" s="3"/>
      <c r="I3457" s="3"/>
      <c r="J3457" s="3"/>
      <c r="K3457" s="3"/>
      <c r="L3457" s="3"/>
      <c r="M3457" s="3"/>
      <c r="N3457" s="3"/>
      <c r="O3457" s="3"/>
      <c r="P3457" s="3"/>
      <c r="Q3457" s="3"/>
      <c r="R3457" s="3"/>
      <c r="S3457" s="120"/>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row>
    <row r="3458" spans="1:53" x14ac:dyDescent="0.3">
      <c r="A3458" s="3"/>
      <c r="B3458" s="3"/>
      <c r="C3458" s="3"/>
      <c r="D3458" s="3"/>
      <c r="E3458" s="3"/>
      <c r="F3458" s="3"/>
      <c r="G3458" s="3"/>
      <c r="H3458" s="3"/>
      <c r="I3458" s="3"/>
      <c r="J3458" s="3"/>
      <c r="K3458" s="3"/>
      <c r="L3458" s="3"/>
      <c r="M3458" s="3"/>
      <c r="N3458" s="3"/>
      <c r="O3458" s="3"/>
      <c r="P3458" s="3"/>
      <c r="Q3458" s="3"/>
      <c r="R3458" s="3"/>
      <c r="S3458" s="120"/>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row>
    <row r="3459" spans="1:53" x14ac:dyDescent="0.3">
      <c r="A3459" s="3"/>
      <c r="B3459" s="3"/>
      <c r="C3459" s="3"/>
      <c r="D3459" s="3"/>
      <c r="E3459" s="3"/>
      <c r="F3459" s="3"/>
      <c r="G3459" s="3"/>
      <c r="H3459" s="3"/>
      <c r="I3459" s="3"/>
      <c r="J3459" s="3"/>
      <c r="K3459" s="3"/>
      <c r="L3459" s="3"/>
      <c r="M3459" s="3"/>
      <c r="N3459" s="3"/>
      <c r="O3459" s="3"/>
      <c r="P3459" s="3"/>
      <c r="Q3459" s="3"/>
      <c r="R3459" s="3"/>
      <c r="S3459" s="120"/>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row>
    <row r="3460" spans="1:53" x14ac:dyDescent="0.3">
      <c r="A3460" s="3"/>
      <c r="B3460" s="3"/>
      <c r="C3460" s="3"/>
      <c r="D3460" s="3"/>
      <c r="E3460" s="3"/>
      <c r="F3460" s="3"/>
      <c r="G3460" s="3"/>
      <c r="H3460" s="3"/>
      <c r="I3460" s="3"/>
      <c r="J3460" s="3"/>
      <c r="K3460" s="3"/>
      <c r="L3460" s="3"/>
      <c r="M3460" s="3"/>
      <c r="N3460" s="3"/>
      <c r="O3460" s="3"/>
      <c r="P3460" s="3"/>
      <c r="Q3460" s="3"/>
      <c r="R3460" s="3"/>
      <c r="S3460" s="120"/>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row>
    <row r="3461" spans="1:53" x14ac:dyDescent="0.3">
      <c r="A3461" s="3"/>
      <c r="B3461" s="3"/>
      <c r="C3461" s="3"/>
      <c r="D3461" s="3"/>
      <c r="E3461" s="3"/>
      <c r="F3461" s="3"/>
      <c r="G3461" s="3"/>
      <c r="H3461" s="3"/>
      <c r="I3461" s="3"/>
      <c r="J3461" s="3"/>
      <c r="K3461" s="3"/>
      <c r="L3461" s="3"/>
      <c r="M3461" s="3"/>
      <c r="N3461" s="3"/>
      <c r="O3461" s="3"/>
      <c r="P3461" s="3"/>
      <c r="Q3461" s="3"/>
      <c r="R3461" s="3"/>
      <c r="S3461" s="120"/>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row>
    <row r="3462" spans="1:53" x14ac:dyDescent="0.3">
      <c r="A3462" s="3"/>
      <c r="B3462" s="3"/>
      <c r="C3462" s="3"/>
      <c r="D3462" s="3"/>
      <c r="E3462" s="3"/>
      <c r="F3462" s="3"/>
      <c r="G3462" s="3"/>
      <c r="H3462" s="3"/>
      <c r="I3462" s="3"/>
      <c r="J3462" s="3"/>
      <c r="K3462" s="3"/>
      <c r="L3462" s="3"/>
      <c r="M3462" s="3"/>
      <c r="N3462" s="3"/>
      <c r="O3462" s="3"/>
      <c r="P3462" s="3"/>
      <c r="Q3462" s="3"/>
      <c r="R3462" s="3"/>
      <c r="S3462" s="120"/>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row>
    <row r="3463" spans="1:53" x14ac:dyDescent="0.3">
      <c r="A3463" s="3"/>
      <c r="B3463" s="3"/>
      <c r="C3463" s="3"/>
      <c r="D3463" s="3"/>
      <c r="E3463" s="3"/>
      <c r="F3463" s="3"/>
      <c r="G3463" s="3"/>
      <c r="H3463" s="3"/>
      <c r="I3463" s="3"/>
      <c r="J3463" s="3"/>
      <c r="K3463" s="3"/>
      <c r="L3463" s="3"/>
      <c r="M3463" s="3"/>
      <c r="N3463" s="3"/>
      <c r="O3463" s="3"/>
      <c r="P3463" s="3"/>
      <c r="Q3463" s="3"/>
      <c r="R3463" s="3"/>
      <c r="S3463" s="120"/>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row>
    <row r="3464" spans="1:53" x14ac:dyDescent="0.3">
      <c r="A3464" s="3"/>
      <c r="B3464" s="3"/>
      <c r="C3464" s="3"/>
      <c r="D3464" s="3"/>
      <c r="E3464" s="3"/>
      <c r="F3464" s="3"/>
      <c r="G3464" s="3"/>
      <c r="H3464" s="3"/>
      <c r="I3464" s="3"/>
      <c r="J3464" s="3"/>
      <c r="K3464" s="3"/>
      <c r="L3464" s="3"/>
      <c r="M3464" s="3"/>
      <c r="N3464" s="3"/>
      <c r="O3464" s="3"/>
      <c r="P3464" s="3"/>
      <c r="Q3464" s="3"/>
      <c r="R3464" s="3"/>
      <c r="S3464" s="120"/>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row>
    <row r="3465" spans="1:53" x14ac:dyDescent="0.3">
      <c r="A3465" s="3"/>
      <c r="B3465" s="3"/>
      <c r="C3465" s="3"/>
      <c r="D3465" s="3"/>
      <c r="E3465" s="3"/>
      <c r="F3465" s="3"/>
      <c r="G3465" s="3"/>
      <c r="H3465" s="3"/>
      <c r="I3465" s="3"/>
      <c r="J3465" s="3"/>
      <c r="K3465" s="3"/>
      <c r="L3465" s="3"/>
      <c r="M3465" s="3"/>
      <c r="N3465" s="3"/>
      <c r="O3465" s="3"/>
      <c r="P3465" s="3"/>
      <c r="Q3465" s="3"/>
      <c r="R3465" s="3"/>
      <c r="S3465" s="120"/>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row>
    <row r="3466" spans="1:53" x14ac:dyDescent="0.3">
      <c r="A3466" s="3"/>
      <c r="B3466" s="3"/>
      <c r="C3466" s="3"/>
      <c r="D3466" s="3"/>
      <c r="E3466" s="3"/>
      <c r="F3466" s="3"/>
      <c r="G3466" s="3"/>
      <c r="H3466" s="3"/>
      <c r="I3466" s="3"/>
      <c r="J3466" s="3"/>
      <c r="K3466" s="3"/>
      <c r="L3466" s="3"/>
      <c r="M3466" s="3"/>
      <c r="N3466" s="3"/>
      <c r="O3466" s="3"/>
      <c r="P3466" s="3"/>
      <c r="Q3466" s="3"/>
      <c r="R3466" s="3"/>
      <c r="S3466" s="120"/>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row>
    <row r="3467" spans="1:53" x14ac:dyDescent="0.3">
      <c r="A3467" s="3"/>
      <c r="B3467" s="3"/>
      <c r="C3467" s="3"/>
      <c r="D3467" s="3"/>
      <c r="E3467" s="3"/>
      <c r="F3467" s="3"/>
      <c r="G3467" s="3"/>
      <c r="H3467" s="3"/>
      <c r="I3467" s="3"/>
      <c r="J3467" s="3"/>
      <c r="K3467" s="3"/>
      <c r="L3467" s="3"/>
      <c r="M3467" s="3"/>
      <c r="N3467" s="3"/>
      <c r="O3467" s="3"/>
      <c r="P3467" s="3"/>
      <c r="Q3467" s="3"/>
      <c r="R3467" s="3"/>
      <c r="S3467" s="120"/>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row>
    <row r="3468" spans="1:53" x14ac:dyDescent="0.3">
      <c r="A3468" s="3"/>
      <c r="B3468" s="3"/>
      <c r="C3468" s="3"/>
      <c r="D3468" s="3"/>
      <c r="E3468" s="3"/>
      <c r="F3468" s="3"/>
      <c r="G3468" s="3"/>
      <c r="H3468" s="3"/>
      <c r="I3468" s="3"/>
      <c r="J3468" s="3"/>
      <c r="K3468" s="3"/>
      <c r="L3468" s="3"/>
      <c r="M3468" s="3"/>
      <c r="N3468" s="3"/>
      <c r="O3468" s="3"/>
      <c r="P3468" s="3"/>
      <c r="Q3468" s="3"/>
      <c r="R3468" s="3"/>
      <c r="S3468" s="120"/>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row>
    <row r="3469" spans="1:53" x14ac:dyDescent="0.3">
      <c r="A3469" s="3"/>
      <c r="B3469" s="3"/>
      <c r="C3469" s="3"/>
      <c r="D3469" s="3"/>
      <c r="E3469" s="3"/>
      <c r="F3469" s="3"/>
      <c r="G3469" s="3"/>
      <c r="H3469" s="3"/>
      <c r="I3469" s="3"/>
      <c r="J3469" s="3"/>
      <c r="K3469" s="3"/>
      <c r="L3469" s="3"/>
      <c r="M3469" s="3"/>
      <c r="N3469" s="3"/>
      <c r="O3469" s="3"/>
      <c r="P3469" s="3"/>
      <c r="Q3469" s="3"/>
      <c r="R3469" s="3"/>
      <c r="S3469" s="120"/>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row>
    <row r="3470" spans="1:53" x14ac:dyDescent="0.3">
      <c r="A3470" s="3"/>
      <c r="B3470" s="3"/>
      <c r="C3470" s="3"/>
      <c r="D3470" s="3"/>
      <c r="E3470" s="3"/>
      <c r="F3470" s="3"/>
      <c r="G3470" s="3"/>
      <c r="H3470" s="3"/>
      <c r="I3470" s="3"/>
      <c r="J3470" s="3"/>
      <c r="K3470" s="3"/>
      <c r="L3470" s="3"/>
      <c r="M3470" s="3"/>
      <c r="N3470" s="3"/>
      <c r="O3470" s="3"/>
      <c r="P3470" s="3"/>
      <c r="Q3470" s="3"/>
      <c r="R3470" s="3"/>
      <c r="S3470" s="120"/>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row>
    <row r="3471" spans="1:53" x14ac:dyDescent="0.3">
      <c r="A3471" s="3"/>
      <c r="B3471" s="3"/>
      <c r="C3471" s="3"/>
      <c r="D3471" s="3"/>
      <c r="E3471" s="3"/>
      <c r="F3471" s="3"/>
      <c r="G3471" s="3"/>
      <c r="H3471" s="3"/>
      <c r="I3471" s="3"/>
      <c r="J3471" s="3"/>
      <c r="K3471" s="3"/>
      <c r="L3471" s="3"/>
      <c r="M3471" s="3"/>
      <c r="N3471" s="3"/>
      <c r="O3471" s="3"/>
      <c r="P3471" s="3"/>
      <c r="Q3471" s="3"/>
      <c r="R3471" s="3"/>
      <c r="S3471" s="120"/>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row>
    <row r="3472" spans="1:53" x14ac:dyDescent="0.3">
      <c r="A3472" s="3"/>
      <c r="B3472" s="3"/>
      <c r="C3472" s="3"/>
      <c r="D3472" s="3"/>
      <c r="E3472" s="3"/>
      <c r="F3472" s="3"/>
      <c r="G3472" s="3"/>
      <c r="H3472" s="3"/>
      <c r="I3472" s="3"/>
      <c r="J3472" s="3"/>
      <c r="K3472" s="3"/>
      <c r="L3472" s="3"/>
      <c r="M3472" s="3"/>
      <c r="N3472" s="3"/>
      <c r="O3472" s="3"/>
      <c r="P3472" s="3"/>
      <c r="Q3472" s="3"/>
      <c r="R3472" s="3"/>
      <c r="S3472" s="120"/>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row>
    <row r="3473" spans="1:53" x14ac:dyDescent="0.3">
      <c r="A3473" s="3"/>
      <c r="B3473" s="3"/>
      <c r="C3473" s="3"/>
      <c r="D3473" s="3"/>
      <c r="E3473" s="3"/>
      <c r="F3473" s="3"/>
      <c r="G3473" s="3"/>
      <c r="H3473" s="3"/>
      <c r="I3473" s="3"/>
      <c r="J3473" s="3"/>
      <c r="K3473" s="3"/>
      <c r="L3473" s="3"/>
      <c r="M3473" s="3"/>
      <c r="N3473" s="3"/>
      <c r="O3473" s="3"/>
      <c r="P3473" s="3"/>
      <c r="Q3473" s="3"/>
      <c r="R3473" s="3"/>
      <c r="S3473" s="120"/>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row>
    <row r="3474" spans="1:53" x14ac:dyDescent="0.3">
      <c r="A3474" s="3"/>
      <c r="B3474" s="3"/>
      <c r="C3474" s="3"/>
      <c r="D3474" s="3"/>
      <c r="E3474" s="3"/>
      <c r="F3474" s="3"/>
      <c r="G3474" s="3"/>
      <c r="H3474" s="3"/>
      <c r="I3474" s="3"/>
      <c r="J3474" s="3"/>
      <c r="K3474" s="3"/>
      <c r="L3474" s="3"/>
      <c r="M3474" s="3"/>
      <c r="N3474" s="3"/>
      <c r="O3474" s="3"/>
      <c r="P3474" s="3"/>
      <c r="Q3474" s="3"/>
      <c r="R3474" s="3"/>
      <c r="S3474" s="120"/>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row>
    <row r="3475" spans="1:53" x14ac:dyDescent="0.3">
      <c r="A3475" s="3"/>
      <c r="B3475" s="3"/>
      <c r="C3475" s="3"/>
      <c r="D3475" s="3"/>
      <c r="E3475" s="3"/>
      <c r="F3475" s="3"/>
      <c r="G3475" s="3"/>
      <c r="H3475" s="3"/>
      <c r="I3475" s="3"/>
      <c r="J3475" s="3"/>
      <c r="K3475" s="3"/>
      <c r="L3475" s="3"/>
      <c r="M3475" s="3"/>
      <c r="N3475" s="3"/>
      <c r="O3475" s="3"/>
      <c r="P3475" s="3"/>
      <c r="Q3475" s="3"/>
      <c r="R3475" s="3"/>
      <c r="S3475" s="120"/>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row>
    <row r="3476" spans="1:53" x14ac:dyDescent="0.3">
      <c r="A3476" s="3"/>
      <c r="B3476" s="3"/>
      <c r="C3476" s="3"/>
      <c r="D3476" s="3"/>
      <c r="E3476" s="3"/>
      <c r="F3476" s="3"/>
      <c r="G3476" s="3"/>
      <c r="H3476" s="3"/>
      <c r="I3476" s="3"/>
      <c r="J3476" s="3"/>
      <c r="K3476" s="3"/>
      <c r="L3476" s="3"/>
      <c r="M3476" s="3"/>
      <c r="N3476" s="3"/>
      <c r="O3476" s="3"/>
      <c r="P3476" s="3"/>
      <c r="Q3476" s="3"/>
      <c r="R3476" s="3"/>
      <c r="S3476" s="120"/>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row>
    <row r="3477" spans="1:53" x14ac:dyDescent="0.3">
      <c r="A3477" s="3"/>
      <c r="B3477" s="3"/>
      <c r="C3477" s="3"/>
      <c r="D3477" s="3"/>
      <c r="E3477" s="3"/>
      <c r="F3477" s="3"/>
      <c r="G3477" s="3"/>
      <c r="H3477" s="3"/>
      <c r="I3477" s="3"/>
      <c r="J3477" s="3"/>
      <c r="K3477" s="3"/>
      <c r="L3477" s="3"/>
      <c r="M3477" s="3"/>
      <c r="N3477" s="3"/>
      <c r="O3477" s="3"/>
      <c r="P3477" s="3"/>
      <c r="Q3477" s="3"/>
      <c r="R3477" s="3"/>
      <c r="S3477" s="120"/>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row>
    <row r="3478" spans="1:53" x14ac:dyDescent="0.3">
      <c r="A3478" s="3"/>
      <c r="B3478" s="3"/>
      <c r="C3478" s="3"/>
      <c r="D3478" s="3"/>
      <c r="E3478" s="3"/>
      <c r="F3478" s="3"/>
      <c r="G3478" s="3"/>
      <c r="H3478" s="3"/>
      <c r="I3478" s="3"/>
      <c r="J3478" s="3"/>
      <c r="K3478" s="3"/>
      <c r="L3478" s="3"/>
      <c r="M3478" s="3"/>
      <c r="N3478" s="3"/>
      <c r="O3478" s="3"/>
      <c r="P3478" s="3"/>
      <c r="Q3478" s="3"/>
      <c r="R3478" s="3"/>
      <c r="S3478" s="120"/>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row>
    <row r="3479" spans="1:53" x14ac:dyDescent="0.3">
      <c r="A3479" s="3"/>
      <c r="B3479" s="3"/>
      <c r="C3479" s="3"/>
      <c r="D3479" s="3"/>
      <c r="E3479" s="3"/>
      <c r="F3479" s="3"/>
      <c r="G3479" s="3"/>
      <c r="H3479" s="3"/>
      <c r="I3479" s="3"/>
      <c r="J3479" s="3"/>
      <c r="K3479" s="3"/>
      <c r="L3479" s="3"/>
      <c r="M3479" s="3"/>
      <c r="N3479" s="3"/>
      <c r="O3479" s="3"/>
      <c r="P3479" s="3"/>
      <c r="Q3479" s="3"/>
      <c r="R3479" s="3"/>
      <c r="S3479" s="120"/>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row>
    <row r="3480" spans="1:53" x14ac:dyDescent="0.3">
      <c r="A3480" s="3"/>
      <c r="B3480" s="3"/>
      <c r="C3480" s="3"/>
      <c r="D3480" s="3"/>
      <c r="E3480" s="3"/>
      <c r="F3480" s="3"/>
      <c r="G3480" s="3"/>
      <c r="H3480" s="3"/>
      <c r="I3480" s="3"/>
      <c r="J3480" s="3"/>
      <c r="K3480" s="3"/>
      <c r="L3480" s="3"/>
      <c r="M3480" s="3"/>
      <c r="N3480" s="3"/>
      <c r="O3480" s="3"/>
      <c r="P3480" s="3"/>
      <c r="Q3480" s="3"/>
      <c r="R3480" s="3"/>
      <c r="S3480" s="120"/>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row>
    <row r="3481" spans="1:53" x14ac:dyDescent="0.3">
      <c r="A3481" s="3"/>
      <c r="B3481" s="3"/>
      <c r="C3481" s="3"/>
      <c r="D3481" s="3"/>
      <c r="E3481" s="3"/>
      <c r="F3481" s="3"/>
      <c r="G3481" s="3"/>
      <c r="H3481" s="3"/>
      <c r="I3481" s="3"/>
      <c r="J3481" s="3"/>
      <c r="K3481" s="3"/>
      <c r="L3481" s="3"/>
      <c r="M3481" s="3"/>
      <c r="N3481" s="3"/>
      <c r="O3481" s="3"/>
      <c r="P3481" s="3"/>
      <c r="Q3481" s="3"/>
      <c r="R3481" s="3"/>
      <c r="S3481" s="120"/>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row>
    <row r="3482" spans="1:53" x14ac:dyDescent="0.3">
      <c r="A3482" s="3"/>
      <c r="B3482" s="3"/>
      <c r="C3482" s="3"/>
      <c r="D3482" s="3"/>
      <c r="E3482" s="3"/>
      <c r="F3482" s="3"/>
      <c r="G3482" s="3"/>
      <c r="H3482" s="3"/>
      <c r="I3482" s="3"/>
      <c r="J3482" s="3"/>
      <c r="K3482" s="3"/>
      <c r="L3482" s="3"/>
      <c r="M3482" s="3"/>
      <c r="N3482" s="3"/>
      <c r="O3482" s="3"/>
      <c r="P3482" s="3"/>
      <c r="Q3482" s="3"/>
      <c r="R3482" s="3"/>
      <c r="S3482" s="120"/>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row>
    <row r="3483" spans="1:53" x14ac:dyDescent="0.3">
      <c r="A3483" s="3"/>
      <c r="B3483" s="3"/>
      <c r="C3483" s="3"/>
      <c r="D3483" s="3"/>
      <c r="E3483" s="3"/>
      <c r="F3483" s="3"/>
      <c r="G3483" s="3"/>
      <c r="H3483" s="3"/>
      <c r="I3483" s="3"/>
      <c r="J3483" s="3"/>
      <c r="K3483" s="3"/>
      <c r="L3483" s="3"/>
      <c r="M3483" s="3"/>
      <c r="N3483" s="3"/>
      <c r="O3483" s="3"/>
      <c r="P3483" s="3"/>
      <c r="Q3483" s="3"/>
      <c r="R3483" s="3"/>
      <c r="S3483" s="120"/>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row>
    <row r="3484" spans="1:53" x14ac:dyDescent="0.3">
      <c r="A3484" s="3"/>
      <c r="B3484" s="3"/>
      <c r="C3484" s="3"/>
      <c r="D3484" s="3"/>
      <c r="E3484" s="3"/>
      <c r="F3484" s="3"/>
      <c r="G3484" s="3"/>
      <c r="H3484" s="3"/>
      <c r="I3484" s="3"/>
      <c r="J3484" s="3"/>
      <c r="K3484" s="3"/>
      <c r="L3484" s="3"/>
      <c r="M3484" s="3"/>
      <c r="N3484" s="3"/>
      <c r="O3484" s="3"/>
      <c r="P3484" s="3"/>
      <c r="Q3484" s="3"/>
      <c r="R3484" s="3"/>
      <c r="S3484" s="120"/>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row>
    <row r="3485" spans="1:53" x14ac:dyDescent="0.3">
      <c r="A3485" s="3"/>
      <c r="B3485" s="3"/>
      <c r="C3485" s="3"/>
      <c r="D3485" s="3"/>
      <c r="E3485" s="3"/>
      <c r="F3485" s="3"/>
      <c r="G3485" s="3"/>
      <c r="H3485" s="3"/>
      <c r="I3485" s="3"/>
      <c r="J3485" s="3"/>
      <c r="K3485" s="3"/>
      <c r="L3485" s="3"/>
      <c r="M3485" s="3"/>
      <c r="N3485" s="3"/>
      <c r="O3485" s="3"/>
      <c r="P3485" s="3"/>
      <c r="Q3485" s="3"/>
      <c r="R3485" s="3"/>
      <c r="S3485" s="120"/>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row>
    <row r="3486" spans="1:53" x14ac:dyDescent="0.3">
      <c r="A3486" s="3"/>
      <c r="B3486" s="3"/>
      <c r="C3486" s="3"/>
      <c r="D3486" s="3"/>
      <c r="E3486" s="3"/>
      <c r="F3486" s="3"/>
      <c r="G3486" s="3"/>
      <c r="H3486" s="3"/>
      <c r="I3486" s="3"/>
      <c r="J3486" s="3"/>
      <c r="K3486" s="3"/>
      <c r="L3486" s="3"/>
      <c r="M3486" s="3"/>
      <c r="N3486" s="3"/>
      <c r="O3486" s="3"/>
      <c r="P3486" s="3"/>
      <c r="Q3486" s="3"/>
      <c r="R3486" s="3"/>
      <c r="S3486" s="120"/>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row>
    <row r="3487" spans="1:53" x14ac:dyDescent="0.3">
      <c r="A3487" s="3"/>
      <c r="B3487" s="3"/>
      <c r="C3487" s="3"/>
      <c r="D3487" s="3"/>
      <c r="E3487" s="3"/>
      <c r="F3487" s="3"/>
      <c r="G3487" s="3"/>
      <c r="H3487" s="3"/>
      <c r="I3487" s="3"/>
      <c r="J3487" s="3"/>
      <c r="K3487" s="3"/>
      <c r="L3487" s="3"/>
      <c r="M3487" s="3"/>
      <c r="N3487" s="3"/>
      <c r="O3487" s="3"/>
      <c r="P3487" s="3"/>
      <c r="Q3487" s="3"/>
      <c r="R3487" s="3"/>
      <c r="S3487" s="120"/>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row>
    <row r="3488" spans="1:53" x14ac:dyDescent="0.3">
      <c r="A3488" s="3"/>
      <c r="B3488" s="3"/>
      <c r="C3488" s="3"/>
      <c r="D3488" s="3"/>
      <c r="E3488" s="3"/>
      <c r="F3488" s="3"/>
      <c r="G3488" s="3"/>
      <c r="H3488" s="3"/>
      <c r="I3488" s="3"/>
      <c r="J3488" s="3"/>
      <c r="K3488" s="3"/>
      <c r="L3488" s="3"/>
      <c r="M3488" s="3"/>
      <c r="N3488" s="3"/>
      <c r="O3488" s="3"/>
      <c r="P3488" s="3"/>
      <c r="Q3488" s="3"/>
      <c r="R3488" s="3"/>
      <c r="S3488" s="120"/>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row>
    <row r="3489" spans="1:53" x14ac:dyDescent="0.3">
      <c r="A3489" s="3"/>
      <c r="B3489" s="3"/>
      <c r="C3489" s="3"/>
      <c r="D3489" s="3"/>
      <c r="E3489" s="3"/>
      <c r="F3489" s="3"/>
      <c r="G3489" s="3"/>
      <c r="H3489" s="3"/>
      <c r="I3489" s="3"/>
      <c r="J3489" s="3"/>
      <c r="K3489" s="3"/>
      <c r="L3489" s="3"/>
      <c r="M3489" s="3"/>
      <c r="N3489" s="3"/>
      <c r="O3489" s="3"/>
      <c r="P3489" s="3"/>
      <c r="Q3489" s="3"/>
      <c r="R3489" s="3"/>
      <c r="S3489" s="120"/>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row>
    <row r="3490" spans="1:53" x14ac:dyDescent="0.3">
      <c r="A3490" s="3"/>
      <c r="B3490" s="3"/>
      <c r="C3490" s="3"/>
      <c r="D3490" s="3"/>
      <c r="E3490" s="3"/>
      <c r="F3490" s="3"/>
      <c r="G3490" s="3"/>
      <c r="H3490" s="3"/>
      <c r="I3490" s="3"/>
      <c r="J3490" s="3"/>
      <c r="K3490" s="3"/>
      <c r="L3490" s="3"/>
      <c r="M3490" s="3"/>
      <c r="N3490" s="3"/>
      <c r="O3490" s="3"/>
      <c r="P3490" s="3"/>
      <c r="Q3490" s="3"/>
      <c r="R3490" s="3"/>
      <c r="S3490" s="120"/>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row>
    <row r="3491" spans="1:53" x14ac:dyDescent="0.3">
      <c r="A3491" s="3"/>
      <c r="B3491" s="3"/>
      <c r="C3491" s="3"/>
      <c r="D3491" s="3"/>
      <c r="E3491" s="3"/>
      <c r="F3491" s="3"/>
      <c r="G3491" s="3"/>
      <c r="H3491" s="3"/>
      <c r="I3491" s="3"/>
      <c r="J3491" s="3"/>
      <c r="K3491" s="3"/>
      <c r="L3491" s="3"/>
      <c r="M3491" s="3"/>
      <c r="N3491" s="3"/>
      <c r="O3491" s="3"/>
      <c r="P3491" s="3"/>
      <c r="Q3491" s="3"/>
      <c r="R3491" s="3"/>
      <c r="S3491" s="120"/>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row>
    <row r="3492" spans="1:53" x14ac:dyDescent="0.3">
      <c r="A3492" s="3"/>
      <c r="B3492" s="3"/>
      <c r="C3492" s="3"/>
      <c r="D3492" s="3"/>
      <c r="E3492" s="3"/>
      <c r="F3492" s="3"/>
      <c r="G3492" s="3"/>
      <c r="H3492" s="3"/>
      <c r="I3492" s="3"/>
      <c r="J3492" s="3"/>
      <c r="K3492" s="3"/>
      <c r="L3492" s="3"/>
      <c r="M3492" s="3"/>
      <c r="N3492" s="3"/>
      <c r="O3492" s="3"/>
      <c r="P3492" s="3"/>
      <c r="Q3492" s="3"/>
      <c r="R3492" s="3"/>
      <c r="S3492" s="120"/>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row>
    <row r="3493" spans="1:53" x14ac:dyDescent="0.3">
      <c r="A3493" s="3"/>
      <c r="B3493" s="3"/>
      <c r="C3493" s="3"/>
      <c r="D3493" s="3"/>
      <c r="E3493" s="3"/>
      <c r="F3493" s="3"/>
      <c r="G3493" s="3"/>
      <c r="H3493" s="3"/>
      <c r="I3493" s="3"/>
      <c r="J3493" s="3"/>
      <c r="K3493" s="3"/>
      <c r="L3493" s="3"/>
      <c r="M3493" s="3"/>
      <c r="N3493" s="3"/>
      <c r="O3493" s="3"/>
      <c r="P3493" s="3"/>
      <c r="Q3493" s="3"/>
      <c r="R3493" s="3"/>
      <c r="S3493" s="120"/>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row>
    <row r="3494" spans="1:53" x14ac:dyDescent="0.3">
      <c r="A3494" s="3"/>
      <c r="B3494" s="3"/>
      <c r="C3494" s="3"/>
      <c r="D3494" s="3"/>
      <c r="E3494" s="3"/>
      <c r="F3494" s="3"/>
      <c r="G3494" s="3"/>
      <c r="H3494" s="3"/>
      <c r="I3494" s="3"/>
      <c r="J3494" s="3"/>
      <c r="K3494" s="3"/>
      <c r="L3494" s="3"/>
      <c r="M3494" s="3"/>
      <c r="N3494" s="3"/>
      <c r="O3494" s="3"/>
      <c r="P3494" s="3"/>
      <c r="Q3494" s="3"/>
      <c r="R3494" s="3"/>
      <c r="S3494" s="120"/>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row>
    <row r="3495" spans="1:53" x14ac:dyDescent="0.3">
      <c r="A3495" s="3"/>
      <c r="B3495" s="3"/>
      <c r="C3495" s="3"/>
      <c r="D3495" s="3"/>
      <c r="E3495" s="3"/>
      <c r="F3495" s="3"/>
      <c r="G3495" s="3"/>
      <c r="H3495" s="3"/>
      <c r="I3495" s="3"/>
      <c r="J3495" s="3"/>
      <c r="K3495" s="3"/>
      <c r="L3495" s="3"/>
      <c r="M3495" s="3"/>
      <c r="N3495" s="3"/>
      <c r="O3495" s="3"/>
      <c r="P3495" s="3"/>
      <c r="Q3495" s="3"/>
      <c r="R3495" s="3"/>
      <c r="S3495" s="120"/>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row>
    <row r="3496" spans="1:53" x14ac:dyDescent="0.3">
      <c r="A3496" s="3"/>
      <c r="B3496" s="3"/>
      <c r="C3496" s="3"/>
      <c r="D3496" s="3"/>
      <c r="E3496" s="3"/>
      <c r="F3496" s="3"/>
      <c r="G3496" s="3"/>
      <c r="H3496" s="3"/>
      <c r="I3496" s="3"/>
      <c r="J3496" s="3"/>
      <c r="K3496" s="3"/>
      <c r="L3496" s="3"/>
      <c r="M3496" s="3"/>
      <c r="N3496" s="3"/>
      <c r="O3496" s="3"/>
      <c r="P3496" s="3"/>
      <c r="Q3496" s="3"/>
      <c r="R3496" s="3"/>
      <c r="S3496" s="120"/>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row>
    <row r="3497" spans="1:53" x14ac:dyDescent="0.3">
      <c r="A3497" s="3"/>
      <c r="B3497" s="3"/>
      <c r="C3497" s="3"/>
      <c r="D3497" s="3"/>
      <c r="E3497" s="3"/>
      <c r="F3497" s="3"/>
      <c r="G3497" s="3"/>
      <c r="H3497" s="3"/>
      <c r="I3497" s="3"/>
      <c r="J3497" s="3"/>
      <c r="K3497" s="3"/>
      <c r="L3497" s="3"/>
      <c r="M3497" s="3"/>
      <c r="N3497" s="3"/>
      <c r="O3497" s="3"/>
      <c r="P3497" s="3"/>
      <c r="Q3497" s="3"/>
      <c r="R3497" s="3"/>
      <c r="S3497" s="120"/>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row>
    <row r="3498" spans="1:53" x14ac:dyDescent="0.3">
      <c r="A3498" s="3"/>
      <c r="B3498" s="3"/>
      <c r="C3498" s="3"/>
      <c r="D3498" s="3"/>
      <c r="E3498" s="3"/>
      <c r="F3498" s="3"/>
      <c r="G3498" s="3"/>
      <c r="H3498" s="3"/>
      <c r="I3498" s="3"/>
      <c r="J3498" s="3"/>
      <c r="K3498" s="3"/>
      <c r="L3498" s="3"/>
      <c r="M3498" s="3"/>
      <c r="N3498" s="3"/>
      <c r="O3498" s="3"/>
      <c r="P3498" s="3"/>
      <c r="Q3498" s="3"/>
      <c r="R3498" s="3"/>
      <c r="S3498" s="120"/>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row>
    <row r="3499" spans="1:53" x14ac:dyDescent="0.3">
      <c r="A3499" s="3"/>
      <c r="B3499" s="3"/>
      <c r="C3499" s="3"/>
      <c r="D3499" s="3"/>
      <c r="E3499" s="3"/>
      <c r="F3499" s="3"/>
      <c r="G3499" s="3"/>
      <c r="H3499" s="3"/>
      <c r="I3499" s="3"/>
      <c r="J3499" s="3"/>
      <c r="K3499" s="3"/>
      <c r="L3499" s="3"/>
      <c r="M3499" s="3"/>
      <c r="N3499" s="3"/>
      <c r="O3499" s="3"/>
      <c r="P3499" s="3"/>
      <c r="Q3499" s="3"/>
      <c r="R3499" s="3"/>
      <c r="S3499" s="120"/>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row>
    <row r="3500" spans="1:53" x14ac:dyDescent="0.3">
      <c r="A3500" s="3"/>
      <c r="B3500" s="3"/>
      <c r="C3500" s="3"/>
      <c r="D3500" s="3"/>
      <c r="E3500" s="3"/>
      <c r="F3500" s="3"/>
      <c r="G3500" s="3"/>
      <c r="H3500" s="3"/>
      <c r="I3500" s="3"/>
      <c r="J3500" s="3"/>
      <c r="K3500" s="3"/>
      <c r="L3500" s="3"/>
      <c r="M3500" s="3"/>
      <c r="N3500" s="3"/>
      <c r="O3500" s="3"/>
      <c r="P3500" s="3"/>
      <c r="Q3500" s="3"/>
      <c r="R3500" s="3"/>
      <c r="S3500" s="120"/>
      <c r="T3500" s="3"/>
      <c r="U3500" s="3"/>
      <c r="V3500" s="3"/>
      <c r="W3500" s="3"/>
      <c r="X3500" s="3"/>
      <c r="Y3500" s="3"/>
      <c r="Z3500" s="3"/>
      <c r="AA3500" s="3"/>
      <c r="AB3500" s="3"/>
      <c r="AC3500" s="3"/>
      <c r="AD3500" s="3"/>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row>
    <row r="3501" spans="1:53" x14ac:dyDescent="0.3">
      <c r="A3501" s="3"/>
      <c r="B3501" s="3"/>
      <c r="C3501" s="3"/>
      <c r="D3501" s="3"/>
      <c r="E3501" s="3"/>
      <c r="F3501" s="3"/>
      <c r="G3501" s="3"/>
      <c r="H3501" s="3"/>
      <c r="I3501" s="3"/>
      <c r="J3501" s="3"/>
      <c r="K3501" s="3"/>
      <c r="L3501" s="3"/>
      <c r="M3501" s="3"/>
      <c r="N3501" s="3"/>
      <c r="O3501" s="3"/>
      <c r="P3501" s="3"/>
      <c r="Q3501" s="3"/>
      <c r="R3501" s="3"/>
      <c r="S3501" s="120"/>
      <c r="T3501" s="3"/>
      <c r="U3501" s="3"/>
      <c r="V3501" s="3"/>
      <c r="W3501" s="3"/>
      <c r="X3501" s="3"/>
      <c r="Y3501" s="3"/>
      <c r="Z3501" s="3"/>
      <c r="AA3501" s="3"/>
      <c r="AB3501" s="3"/>
      <c r="AC3501" s="3"/>
      <c r="AD3501" s="3"/>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row>
    <row r="3502" spans="1:53" x14ac:dyDescent="0.3">
      <c r="A3502" s="3"/>
      <c r="B3502" s="3"/>
      <c r="C3502" s="3"/>
      <c r="D3502" s="3"/>
      <c r="E3502" s="3"/>
      <c r="F3502" s="3"/>
      <c r="G3502" s="3"/>
      <c r="H3502" s="3"/>
      <c r="I3502" s="3"/>
      <c r="J3502" s="3"/>
      <c r="K3502" s="3"/>
      <c r="L3502" s="3"/>
      <c r="M3502" s="3"/>
      <c r="N3502" s="3"/>
      <c r="O3502" s="3"/>
      <c r="P3502" s="3"/>
      <c r="Q3502" s="3"/>
      <c r="R3502" s="3"/>
      <c r="S3502" s="120"/>
      <c r="T3502" s="3"/>
      <c r="U3502" s="3"/>
      <c r="V3502" s="3"/>
      <c r="W3502" s="3"/>
      <c r="X3502" s="3"/>
      <c r="Y3502" s="3"/>
      <c r="Z3502" s="3"/>
      <c r="AA3502" s="3"/>
      <c r="AB3502" s="3"/>
      <c r="AC3502" s="3"/>
      <c r="AD3502" s="3"/>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row>
    <row r="3503" spans="1:53" x14ac:dyDescent="0.3">
      <c r="A3503" s="3"/>
      <c r="B3503" s="3"/>
      <c r="C3503" s="3"/>
      <c r="D3503" s="3"/>
      <c r="E3503" s="3"/>
      <c r="F3503" s="3"/>
      <c r="G3503" s="3"/>
      <c r="H3503" s="3"/>
      <c r="I3503" s="3"/>
      <c r="J3503" s="3"/>
      <c r="K3503" s="3"/>
      <c r="L3503" s="3"/>
      <c r="M3503" s="3"/>
      <c r="N3503" s="3"/>
      <c r="O3503" s="3"/>
      <c r="P3503" s="3"/>
      <c r="Q3503" s="3"/>
      <c r="R3503" s="3"/>
      <c r="S3503" s="120"/>
      <c r="T3503" s="3"/>
      <c r="U3503" s="3"/>
      <c r="V3503" s="3"/>
      <c r="W3503" s="3"/>
      <c r="X3503" s="3"/>
      <c r="Y3503" s="3"/>
      <c r="Z3503" s="3"/>
      <c r="AA3503" s="3"/>
      <c r="AB3503" s="3"/>
      <c r="AC3503" s="3"/>
      <c r="AD3503" s="3"/>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row>
    <row r="3504" spans="1:53" x14ac:dyDescent="0.3">
      <c r="A3504" s="3"/>
      <c r="B3504" s="3"/>
      <c r="C3504" s="3"/>
      <c r="D3504" s="3"/>
      <c r="E3504" s="3"/>
      <c r="F3504" s="3"/>
      <c r="G3504" s="3"/>
      <c r="H3504" s="3"/>
      <c r="I3504" s="3"/>
      <c r="J3504" s="3"/>
      <c r="K3504" s="3"/>
      <c r="L3504" s="3"/>
      <c r="M3504" s="3"/>
      <c r="N3504" s="3"/>
      <c r="O3504" s="3"/>
      <c r="P3504" s="3"/>
      <c r="Q3504" s="3"/>
      <c r="R3504" s="3"/>
      <c r="S3504" s="120"/>
      <c r="T3504" s="3"/>
      <c r="U3504" s="3"/>
      <c r="V3504" s="3"/>
      <c r="W3504" s="3"/>
      <c r="X3504" s="3"/>
      <c r="Y3504" s="3"/>
      <c r="Z3504" s="3"/>
      <c r="AA3504" s="3"/>
      <c r="AB3504" s="3"/>
      <c r="AC3504" s="3"/>
      <c r="AD3504" s="3"/>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row>
    <row r="3505" spans="1:53" x14ac:dyDescent="0.3">
      <c r="A3505" s="3"/>
      <c r="B3505" s="3"/>
      <c r="C3505" s="3"/>
      <c r="D3505" s="3"/>
      <c r="E3505" s="3"/>
      <c r="F3505" s="3"/>
      <c r="G3505" s="3"/>
      <c r="H3505" s="3"/>
      <c r="I3505" s="3"/>
      <c r="J3505" s="3"/>
      <c r="K3505" s="3"/>
      <c r="L3505" s="3"/>
      <c r="M3505" s="3"/>
      <c r="N3505" s="3"/>
      <c r="O3505" s="3"/>
      <c r="P3505" s="3"/>
      <c r="Q3505" s="3"/>
      <c r="R3505" s="3"/>
      <c r="S3505" s="120"/>
      <c r="T3505" s="3"/>
      <c r="U3505" s="3"/>
      <c r="V3505" s="3"/>
      <c r="W3505" s="3"/>
      <c r="X3505" s="3"/>
      <c r="Y3505" s="3"/>
      <c r="Z3505" s="3"/>
      <c r="AA3505" s="3"/>
      <c r="AB3505" s="3"/>
      <c r="AC3505" s="3"/>
      <c r="AD3505" s="3"/>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row>
    <row r="3506" spans="1:53" x14ac:dyDescent="0.3">
      <c r="A3506" s="3"/>
      <c r="B3506" s="3"/>
      <c r="C3506" s="3"/>
      <c r="D3506" s="3"/>
      <c r="E3506" s="3"/>
      <c r="F3506" s="3"/>
      <c r="G3506" s="3"/>
      <c r="H3506" s="3"/>
      <c r="I3506" s="3"/>
      <c r="J3506" s="3"/>
      <c r="K3506" s="3"/>
      <c r="L3506" s="3"/>
      <c r="M3506" s="3"/>
      <c r="N3506" s="3"/>
      <c r="O3506" s="3"/>
      <c r="P3506" s="3"/>
      <c r="Q3506" s="3"/>
      <c r="R3506" s="3"/>
      <c r="S3506" s="120"/>
      <c r="T3506" s="3"/>
      <c r="U3506" s="3"/>
      <c r="V3506" s="3"/>
      <c r="W3506" s="3"/>
      <c r="X3506" s="3"/>
      <c r="Y3506" s="3"/>
      <c r="Z3506" s="3"/>
      <c r="AA3506" s="3"/>
      <c r="AB3506" s="3"/>
      <c r="AC3506" s="3"/>
      <c r="AD3506" s="3"/>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row>
    <row r="3507" spans="1:53" x14ac:dyDescent="0.3">
      <c r="A3507" s="3"/>
      <c r="B3507" s="3"/>
      <c r="C3507" s="3"/>
      <c r="D3507" s="3"/>
      <c r="E3507" s="3"/>
      <c r="F3507" s="3"/>
      <c r="G3507" s="3"/>
      <c r="H3507" s="3"/>
      <c r="I3507" s="3"/>
      <c r="J3507" s="3"/>
      <c r="K3507" s="3"/>
      <c r="L3507" s="3"/>
      <c r="M3507" s="3"/>
      <c r="N3507" s="3"/>
      <c r="O3507" s="3"/>
      <c r="P3507" s="3"/>
      <c r="Q3507" s="3"/>
      <c r="R3507" s="3"/>
      <c r="S3507" s="120"/>
      <c r="T3507" s="3"/>
      <c r="U3507" s="3"/>
      <c r="V3507" s="3"/>
      <c r="W3507" s="3"/>
      <c r="X3507" s="3"/>
      <c r="Y3507" s="3"/>
      <c r="Z3507" s="3"/>
      <c r="AA3507" s="3"/>
      <c r="AB3507" s="3"/>
      <c r="AC3507" s="3"/>
      <c r="AD3507" s="3"/>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row>
    <row r="3508" spans="1:53" x14ac:dyDescent="0.3">
      <c r="A3508" s="3"/>
      <c r="B3508" s="3"/>
      <c r="C3508" s="3"/>
      <c r="D3508" s="3"/>
      <c r="E3508" s="3"/>
      <c r="F3508" s="3"/>
      <c r="G3508" s="3"/>
      <c r="H3508" s="3"/>
      <c r="I3508" s="3"/>
      <c r="J3508" s="3"/>
      <c r="K3508" s="3"/>
      <c r="L3508" s="3"/>
      <c r="M3508" s="3"/>
      <c r="N3508" s="3"/>
      <c r="O3508" s="3"/>
      <c r="P3508" s="3"/>
      <c r="Q3508" s="3"/>
      <c r="R3508" s="3"/>
      <c r="S3508" s="120"/>
      <c r="T3508" s="3"/>
      <c r="U3508" s="3"/>
      <c r="V3508" s="3"/>
      <c r="W3508" s="3"/>
      <c r="X3508" s="3"/>
      <c r="Y3508" s="3"/>
      <c r="Z3508" s="3"/>
      <c r="AA3508" s="3"/>
      <c r="AB3508" s="3"/>
      <c r="AC3508" s="3"/>
      <c r="AD3508" s="3"/>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row>
    <row r="3509" spans="1:53" x14ac:dyDescent="0.3">
      <c r="A3509" s="3"/>
      <c r="B3509" s="3"/>
      <c r="C3509" s="3"/>
      <c r="D3509" s="3"/>
      <c r="E3509" s="3"/>
      <c r="F3509" s="3"/>
      <c r="G3509" s="3"/>
      <c r="H3509" s="3"/>
      <c r="I3509" s="3"/>
      <c r="J3509" s="3"/>
      <c r="K3509" s="3"/>
      <c r="L3509" s="3"/>
      <c r="M3509" s="3"/>
      <c r="N3509" s="3"/>
      <c r="O3509" s="3"/>
      <c r="P3509" s="3"/>
      <c r="Q3509" s="3"/>
      <c r="R3509" s="3"/>
      <c r="S3509" s="120"/>
      <c r="T3509" s="3"/>
      <c r="U3509" s="3"/>
      <c r="V3509" s="3"/>
      <c r="W3509" s="3"/>
      <c r="X3509" s="3"/>
      <c r="Y3509" s="3"/>
      <c r="Z3509" s="3"/>
      <c r="AA3509" s="3"/>
      <c r="AB3509" s="3"/>
      <c r="AC3509" s="3"/>
      <c r="AD3509" s="3"/>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row>
    <row r="3510" spans="1:53" x14ac:dyDescent="0.3">
      <c r="A3510" s="3"/>
      <c r="B3510" s="3"/>
      <c r="C3510" s="3"/>
      <c r="D3510" s="3"/>
      <c r="E3510" s="3"/>
      <c r="F3510" s="3"/>
      <c r="G3510" s="3"/>
      <c r="H3510" s="3"/>
      <c r="I3510" s="3"/>
      <c r="J3510" s="3"/>
      <c r="K3510" s="3"/>
      <c r="L3510" s="3"/>
      <c r="M3510" s="3"/>
      <c r="N3510" s="3"/>
      <c r="O3510" s="3"/>
      <c r="P3510" s="3"/>
      <c r="Q3510" s="3"/>
      <c r="R3510" s="3"/>
      <c r="S3510" s="120"/>
      <c r="T3510" s="3"/>
      <c r="U3510" s="3"/>
      <c r="V3510" s="3"/>
      <c r="W3510" s="3"/>
      <c r="X3510" s="3"/>
      <c r="Y3510" s="3"/>
      <c r="Z3510" s="3"/>
      <c r="AA3510" s="3"/>
      <c r="AB3510" s="3"/>
      <c r="AC3510" s="3"/>
      <c r="AD3510" s="3"/>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row>
    <row r="3511" spans="1:53" x14ac:dyDescent="0.3">
      <c r="A3511" s="3"/>
      <c r="B3511" s="3"/>
      <c r="C3511" s="3"/>
      <c r="D3511" s="3"/>
      <c r="E3511" s="3"/>
      <c r="F3511" s="3"/>
      <c r="G3511" s="3"/>
      <c r="H3511" s="3"/>
      <c r="I3511" s="3"/>
      <c r="J3511" s="3"/>
      <c r="K3511" s="3"/>
      <c r="L3511" s="3"/>
      <c r="M3511" s="3"/>
      <c r="N3511" s="3"/>
      <c r="O3511" s="3"/>
      <c r="P3511" s="3"/>
      <c r="Q3511" s="3"/>
      <c r="R3511" s="3"/>
      <c r="S3511" s="120"/>
      <c r="T3511" s="3"/>
      <c r="U3511" s="3"/>
      <c r="V3511" s="3"/>
      <c r="W3511" s="3"/>
      <c r="X3511" s="3"/>
      <c r="Y3511" s="3"/>
      <c r="Z3511" s="3"/>
      <c r="AA3511" s="3"/>
      <c r="AB3511" s="3"/>
      <c r="AC3511" s="3"/>
      <c r="AD3511" s="3"/>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row>
    <row r="3512" spans="1:53" x14ac:dyDescent="0.3">
      <c r="A3512" s="3"/>
      <c r="B3512" s="3"/>
      <c r="C3512" s="3"/>
      <c r="D3512" s="3"/>
      <c r="E3512" s="3"/>
      <c r="F3512" s="3"/>
      <c r="G3512" s="3"/>
      <c r="H3512" s="3"/>
      <c r="I3512" s="3"/>
      <c r="J3512" s="3"/>
      <c r="K3512" s="3"/>
      <c r="L3512" s="3"/>
      <c r="M3512" s="3"/>
      <c r="N3512" s="3"/>
      <c r="O3512" s="3"/>
      <c r="P3512" s="3"/>
      <c r="Q3512" s="3"/>
      <c r="R3512" s="3"/>
      <c r="S3512" s="120"/>
      <c r="T3512" s="3"/>
      <c r="U3512" s="3"/>
      <c r="V3512" s="3"/>
      <c r="W3512" s="3"/>
      <c r="X3512" s="3"/>
      <c r="Y3512" s="3"/>
      <c r="Z3512" s="3"/>
      <c r="AA3512" s="3"/>
      <c r="AB3512" s="3"/>
      <c r="AC3512" s="3"/>
      <c r="AD3512" s="3"/>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row>
    <row r="3513" spans="1:53" x14ac:dyDescent="0.3">
      <c r="A3513" s="3"/>
      <c r="B3513" s="3"/>
      <c r="C3513" s="3"/>
      <c r="D3513" s="3"/>
      <c r="E3513" s="3"/>
      <c r="F3513" s="3"/>
      <c r="G3513" s="3"/>
      <c r="H3513" s="3"/>
      <c r="I3513" s="3"/>
      <c r="J3513" s="3"/>
      <c r="K3513" s="3"/>
      <c r="L3513" s="3"/>
      <c r="M3513" s="3"/>
      <c r="N3513" s="3"/>
      <c r="O3513" s="3"/>
      <c r="P3513" s="3"/>
      <c r="Q3513" s="3"/>
      <c r="R3513" s="3"/>
      <c r="S3513" s="120"/>
      <c r="T3513" s="3"/>
      <c r="U3513" s="3"/>
      <c r="V3513" s="3"/>
      <c r="W3513" s="3"/>
      <c r="X3513" s="3"/>
      <c r="Y3513" s="3"/>
      <c r="Z3513" s="3"/>
      <c r="AA3513" s="3"/>
      <c r="AB3513" s="3"/>
      <c r="AC3513" s="3"/>
      <c r="AD3513" s="3"/>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row>
    <row r="3514" spans="1:53" x14ac:dyDescent="0.3">
      <c r="A3514" s="3"/>
      <c r="B3514" s="3"/>
      <c r="C3514" s="3"/>
      <c r="D3514" s="3"/>
      <c r="E3514" s="3"/>
      <c r="F3514" s="3"/>
      <c r="G3514" s="3"/>
      <c r="H3514" s="3"/>
      <c r="I3514" s="3"/>
      <c r="J3514" s="3"/>
      <c r="K3514" s="3"/>
      <c r="L3514" s="3"/>
      <c r="M3514" s="3"/>
      <c r="N3514" s="3"/>
      <c r="O3514" s="3"/>
      <c r="P3514" s="3"/>
      <c r="Q3514" s="3"/>
      <c r="R3514" s="3"/>
      <c r="S3514" s="120"/>
      <c r="T3514" s="3"/>
      <c r="U3514" s="3"/>
      <c r="V3514" s="3"/>
      <c r="W3514" s="3"/>
      <c r="X3514" s="3"/>
      <c r="Y3514" s="3"/>
      <c r="Z3514" s="3"/>
      <c r="AA3514" s="3"/>
      <c r="AB3514" s="3"/>
      <c r="AC3514" s="3"/>
      <c r="AD3514" s="3"/>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row>
    <row r="3515" spans="1:53" x14ac:dyDescent="0.3">
      <c r="A3515" s="3"/>
      <c r="B3515" s="3"/>
      <c r="C3515" s="3"/>
      <c r="D3515" s="3"/>
      <c r="E3515" s="3"/>
      <c r="F3515" s="3"/>
      <c r="G3515" s="3"/>
      <c r="H3515" s="3"/>
      <c r="I3515" s="3"/>
      <c r="J3515" s="3"/>
      <c r="K3515" s="3"/>
      <c r="L3515" s="3"/>
      <c r="M3515" s="3"/>
      <c r="N3515" s="3"/>
      <c r="O3515" s="3"/>
      <c r="P3515" s="3"/>
      <c r="Q3515" s="3"/>
      <c r="R3515" s="3"/>
      <c r="S3515" s="120"/>
      <c r="T3515" s="3"/>
      <c r="U3515" s="3"/>
      <c r="V3515" s="3"/>
      <c r="W3515" s="3"/>
      <c r="X3515" s="3"/>
      <c r="Y3515" s="3"/>
      <c r="Z3515" s="3"/>
      <c r="AA3515" s="3"/>
      <c r="AB3515" s="3"/>
      <c r="AC3515" s="3"/>
      <c r="AD3515" s="3"/>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row>
    <row r="3516" spans="1:53" x14ac:dyDescent="0.3">
      <c r="A3516" s="3"/>
      <c r="B3516" s="3"/>
      <c r="C3516" s="3"/>
      <c r="D3516" s="3"/>
      <c r="E3516" s="3"/>
      <c r="F3516" s="3"/>
      <c r="G3516" s="3"/>
      <c r="H3516" s="3"/>
      <c r="I3516" s="3"/>
      <c r="J3516" s="3"/>
      <c r="K3516" s="3"/>
      <c r="L3516" s="3"/>
      <c r="M3516" s="3"/>
      <c r="N3516" s="3"/>
      <c r="O3516" s="3"/>
      <c r="P3516" s="3"/>
      <c r="Q3516" s="3"/>
      <c r="R3516" s="3"/>
      <c r="S3516" s="120"/>
      <c r="T3516" s="3"/>
      <c r="U3516" s="3"/>
      <c r="V3516" s="3"/>
      <c r="W3516" s="3"/>
      <c r="X3516" s="3"/>
      <c r="Y3516" s="3"/>
      <c r="Z3516" s="3"/>
      <c r="AA3516" s="3"/>
      <c r="AB3516" s="3"/>
      <c r="AC3516" s="3"/>
      <c r="AD3516" s="3"/>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row>
    <row r="3517" spans="1:53" x14ac:dyDescent="0.3">
      <c r="A3517" s="3"/>
      <c r="B3517" s="3"/>
      <c r="C3517" s="3"/>
      <c r="D3517" s="3"/>
      <c r="E3517" s="3"/>
      <c r="F3517" s="3"/>
      <c r="G3517" s="3"/>
      <c r="H3517" s="3"/>
      <c r="I3517" s="3"/>
      <c r="J3517" s="3"/>
      <c r="K3517" s="3"/>
      <c r="L3517" s="3"/>
      <c r="M3517" s="3"/>
      <c r="N3517" s="3"/>
      <c r="O3517" s="3"/>
      <c r="P3517" s="3"/>
      <c r="Q3517" s="3"/>
      <c r="R3517" s="3"/>
      <c r="S3517" s="120"/>
      <c r="T3517" s="3"/>
      <c r="U3517" s="3"/>
      <c r="V3517" s="3"/>
      <c r="W3517" s="3"/>
      <c r="X3517" s="3"/>
      <c r="Y3517" s="3"/>
      <c r="Z3517" s="3"/>
      <c r="AA3517" s="3"/>
      <c r="AB3517" s="3"/>
      <c r="AC3517" s="3"/>
      <c r="AD3517" s="3"/>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row>
    <row r="3518" spans="1:53" x14ac:dyDescent="0.3">
      <c r="A3518" s="3"/>
      <c r="B3518" s="3"/>
      <c r="C3518" s="3"/>
      <c r="D3518" s="3"/>
      <c r="E3518" s="3"/>
      <c r="F3518" s="3"/>
      <c r="G3518" s="3"/>
      <c r="H3518" s="3"/>
      <c r="I3518" s="3"/>
      <c r="J3518" s="3"/>
      <c r="K3518" s="3"/>
      <c r="L3518" s="3"/>
      <c r="M3518" s="3"/>
      <c r="N3518" s="3"/>
      <c r="O3518" s="3"/>
      <c r="P3518" s="3"/>
      <c r="Q3518" s="3"/>
      <c r="R3518" s="3"/>
      <c r="S3518" s="120"/>
      <c r="T3518" s="3"/>
      <c r="U3518" s="3"/>
      <c r="V3518" s="3"/>
      <c r="W3518" s="3"/>
      <c r="X3518" s="3"/>
      <c r="Y3518" s="3"/>
      <c r="Z3518" s="3"/>
      <c r="AA3518" s="3"/>
      <c r="AB3518" s="3"/>
      <c r="AC3518" s="3"/>
      <c r="AD3518" s="3"/>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row>
    <row r="3519" spans="1:53" x14ac:dyDescent="0.3">
      <c r="A3519" s="3"/>
      <c r="B3519" s="3"/>
      <c r="C3519" s="3"/>
      <c r="D3519" s="3"/>
      <c r="E3519" s="3"/>
      <c r="F3519" s="3"/>
      <c r="G3519" s="3"/>
      <c r="H3519" s="3"/>
      <c r="I3519" s="3"/>
      <c r="J3519" s="3"/>
      <c r="K3519" s="3"/>
      <c r="L3519" s="3"/>
      <c r="M3519" s="3"/>
      <c r="N3519" s="3"/>
      <c r="O3519" s="3"/>
      <c r="P3519" s="3"/>
      <c r="Q3519" s="3"/>
      <c r="R3519" s="3"/>
      <c r="S3519" s="120"/>
      <c r="T3519" s="3"/>
      <c r="U3519" s="3"/>
      <c r="V3519" s="3"/>
      <c r="W3519" s="3"/>
      <c r="X3519" s="3"/>
      <c r="Y3519" s="3"/>
      <c r="Z3519" s="3"/>
      <c r="AA3519" s="3"/>
      <c r="AB3519" s="3"/>
      <c r="AC3519" s="3"/>
      <c r="AD3519" s="3"/>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row>
    <row r="3520" spans="1:53" x14ac:dyDescent="0.3">
      <c r="A3520" s="3"/>
      <c r="B3520" s="3"/>
      <c r="C3520" s="3"/>
      <c r="D3520" s="3"/>
      <c r="E3520" s="3"/>
      <c r="F3520" s="3"/>
      <c r="G3520" s="3"/>
      <c r="H3520" s="3"/>
      <c r="I3520" s="3"/>
      <c r="J3520" s="3"/>
      <c r="K3520" s="3"/>
      <c r="L3520" s="3"/>
      <c r="M3520" s="3"/>
      <c r="N3520" s="3"/>
      <c r="O3520" s="3"/>
      <c r="P3520" s="3"/>
      <c r="Q3520" s="3"/>
      <c r="R3520" s="3"/>
      <c r="S3520" s="120"/>
      <c r="T3520" s="3"/>
      <c r="U3520" s="3"/>
      <c r="V3520" s="3"/>
      <c r="W3520" s="3"/>
      <c r="X3520" s="3"/>
      <c r="Y3520" s="3"/>
      <c r="Z3520" s="3"/>
      <c r="AA3520" s="3"/>
      <c r="AB3520" s="3"/>
      <c r="AC3520" s="3"/>
      <c r="AD3520" s="3"/>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row>
    <row r="3521" spans="1:53" x14ac:dyDescent="0.3">
      <c r="A3521" s="3"/>
      <c r="B3521" s="3"/>
      <c r="C3521" s="3"/>
      <c r="D3521" s="3"/>
      <c r="E3521" s="3"/>
      <c r="F3521" s="3"/>
      <c r="G3521" s="3"/>
      <c r="H3521" s="3"/>
      <c r="I3521" s="3"/>
      <c r="J3521" s="3"/>
      <c r="K3521" s="3"/>
      <c r="L3521" s="3"/>
      <c r="M3521" s="3"/>
      <c r="N3521" s="3"/>
      <c r="O3521" s="3"/>
      <c r="P3521" s="3"/>
      <c r="Q3521" s="3"/>
      <c r="R3521" s="3"/>
      <c r="S3521" s="120"/>
      <c r="T3521" s="3"/>
      <c r="U3521" s="3"/>
      <c r="V3521" s="3"/>
      <c r="W3521" s="3"/>
      <c r="X3521" s="3"/>
      <c r="Y3521" s="3"/>
      <c r="Z3521" s="3"/>
      <c r="AA3521" s="3"/>
      <c r="AB3521" s="3"/>
      <c r="AC3521" s="3"/>
      <c r="AD3521" s="3"/>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row>
    <row r="3522" spans="1:53" x14ac:dyDescent="0.3">
      <c r="A3522" s="3"/>
      <c r="B3522" s="3"/>
      <c r="C3522" s="3"/>
      <c r="D3522" s="3"/>
      <c r="E3522" s="3"/>
      <c r="F3522" s="3"/>
      <c r="G3522" s="3"/>
      <c r="H3522" s="3"/>
      <c r="I3522" s="3"/>
      <c r="J3522" s="3"/>
      <c r="K3522" s="3"/>
      <c r="L3522" s="3"/>
      <c r="M3522" s="3"/>
      <c r="N3522" s="3"/>
      <c r="O3522" s="3"/>
      <c r="P3522" s="3"/>
      <c r="Q3522" s="3"/>
      <c r="R3522" s="3"/>
      <c r="S3522" s="120"/>
      <c r="T3522" s="3"/>
      <c r="U3522" s="3"/>
      <c r="V3522" s="3"/>
      <c r="W3522" s="3"/>
      <c r="X3522" s="3"/>
      <c r="Y3522" s="3"/>
      <c r="Z3522" s="3"/>
      <c r="AA3522" s="3"/>
      <c r="AB3522" s="3"/>
      <c r="AC3522" s="3"/>
      <c r="AD3522" s="3"/>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row>
    <row r="3523" spans="1:53" x14ac:dyDescent="0.3">
      <c r="A3523" s="3"/>
      <c r="B3523" s="3"/>
      <c r="C3523" s="3"/>
      <c r="D3523" s="3"/>
      <c r="E3523" s="3"/>
      <c r="F3523" s="3"/>
      <c r="G3523" s="3"/>
      <c r="H3523" s="3"/>
      <c r="I3523" s="3"/>
      <c r="J3523" s="3"/>
      <c r="K3523" s="3"/>
      <c r="L3523" s="3"/>
      <c r="M3523" s="3"/>
      <c r="N3523" s="3"/>
      <c r="O3523" s="3"/>
      <c r="P3523" s="3"/>
      <c r="Q3523" s="3"/>
      <c r="R3523" s="3"/>
      <c r="S3523" s="120"/>
      <c r="T3523" s="3"/>
      <c r="U3523" s="3"/>
      <c r="V3523" s="3"/>
      <c r="W3523" s="3"/>
      <c r="X3523" s="3"/>
      <c r="Y3523" s="3"/>
      <c r="Z3523" s="3"/>
      <c r="AA3523" s="3"/>
      <c r="AB3523" s="3"/>
      <c r="AC3523" s="3"/>
      <c r="AD3523" s="3"/>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row>
    <row r="3524" spans="1:53" x14ac:dyDescent="0.3">
      <c r="A3524" s="3"/>
      <c r="B3524" s="3"/>
      <c r="C3524" s="3"/>
      <c r="D3524" s="3"/>
      <c r="E3524" s="3"/>
      <c r="F3524" s="3"/>
      <c r="G3524" s="3"/>
      <c r="H3524" s="3"/>
      <c r="I3524" s="3"/>
      <c r="J3524" s="3"/>
      <c r="K3524" s="3"/>
      <c r="L3524" s="3"/>
      <c r="M3524" s="3"/>
      <c r="N3524" s="3"/>
      <c r="O3524" s="3"/>
      <c r="P3524" s="3"/>
      <c r="Q3524" s="3"/>
      <c r="R3524" s="3"/>
      <c r="S3524" s="120"/>
      <c r="T3524" s="3"/>
      <c r="U3524" s="3"/>
      <c r="V3524" s="3"/>
      <c r="W3524" s="3"/>
      <c r="X3524" s="3"/>
      <c r="Y3524" s="3"/>
      <c r="Z3524" s="3"/>
      <c r="AA3524" s="3"/>
      <c r="AB3524" s="3"/>
      <c r="AC3524" s="3"/>
      <c r="AD3524" s="3"/>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row>
    <row r="3525" spans="1:53" x14ac:dyDescent="0.3">
      <c r="A3525" s="3"/>
      <c r="B3525" s="3"/>
      <c r="C3525" s="3"/>
      <c r="D3525" s="3"/>
      <c r="E3525" s="3"/>
      <c r="F3525" s="3"/>
      <c r="G3525" s="3"/>
      <c r="H3525" s="3"/>
      <c r="I3525" s="3"/>
      <c r="J3525" s="3"/>
      <c r="K3525" s="3"/>
      <c r="L3525" s="3"/>
      <c r="M3525" s="3"/>
      <c r="N3525" s="3"/>
      <c r="O3525" s="3"/>
      <c r="P3525" s="3"/>
      <c r="Q3525" s="3"/>
      <c r="R3525" s="3"/>
      <c r="S3525" s="120"/>
      <c r="T3525" s="3"/>
      <c r="U3525" s="3"/>
      <c r="V3525" s="3"/>
      <c r="W3525" s="3"/>
      <c r="X3525" s="3"/>
      <c r="Y3525" s="3"/>
      <c r="Z3525" s="3"/>
      <c r="AA3525" s="3"/>
      <c r="AB3525" s="3"/>
      <c r="AC3525" s="3"/>
      <c r="AD3525" s="3"/>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row>
    <row r="3526" spans="1:53" x14ac:dyDescent="0.3">
      <c r="A3526" s="3"/>
      <c r="B3526" s="3"/>
      <c r="C3526" s="3"/>
      <c r="D3526" s="3"/>
      <c r="E3526" s="3"/>
      <c r="F3526" s="3"/>
      <c r="G3526" s="3"/>
      <c r="H3526" s="3"/>
      <c r="I3526" s="3"/>
      <c r="J3526" s="3"/>
      <c r="K3526" s="3"/>
      <c r="L3526" s="3"/>
      <c r="M3526" s="3"/>
      <c r="N3526" s="3"/>
      <c r="O3526" s="3"/>
      <c r="P3526" s="3"/>
      <c r="Q3526" s="3"/>
      <c r="R3526" s="3"/>
      <c r="S3526" s="120"/>
      <c r="T3526" s="3"/>
      <c r="U3526" s="3"/>
      <c r="V3526" s="3"/>
      <c r="W3526" s="3"/>
      <c r="X3526" s="3"/>
      <c r="Y3526" s="3"/>
      <c r="Z3526" s="3"/>
      <c r="AA3526" s="3"/>
      <c r="AB3526" s="3"/>
      <c r="AC3526" s="3"/>
      <c r="AD3526" s="3"/>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row>
    <row r="3527" spans="1:53" x14ac:dyDescent="0.3">
      <c r="A3527" s="3"/>
      <c r="B3527" s="3"/>
      <c r="C3527" s="3"/>
      <c r="D3527" s="3"/>
      <c r="E3527" s="3"/>
      <c r="F3527" s="3"/>
      <c r="G3527" s="3"/>
      <c r="H3527" s="3"/>
      <c r="I3527" s="3"/>
      <c r="J3527" s="3"/>
      <c r="K3527" s="3"/>
      <c r="L3527" s="3"/>
      <c r="M3527" s="3"/>
      <c r="N3527" s="3"/>
      <c r="O3527" s="3"/>
      <c r="P3527" s="3"/>
      <c r="Q3527" s="3"/>
      <c r="R3527" s="3"/>
      <c r="S3527" s="120"/>
      <c r="T3527" s="3"/>
      <c r="U3527" s="3"/>
      <c r="V3527" s="3"/>
      <c r="W3527" s="3"/>
      <c r="X3527" s="3"/>
      <c r="Y3527" s="3"/>
      <c r="Z3527" s="3"/>
      <c r="AA3527" s="3"/>
      <c r="AB3527" s="3"/>
      <c r="AC3527" s="3"/>
      <c r="AD3527" s="3"/>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row>
    <row r="3528" spans="1:53" x14ac:dyDescent="0.3">
      <c r="A3528" s="3"/>
      <c r="B3528" s="3"/>
      <c r="C3528" s="3"/>
      <c r="D3528" s="3"/>
      <c r="E3528" s="3"/>
      <c r="F3528" s="3"/>
      <c r="G3528" s="3"/>
      <c r="H3528" s="3"/>
      <c r="I3528" s="3"/>
      <c r="J3528" s="3"/>
      <c r="K3528" s="3"/>
      <c r="L3528" s="3"/>
      <c r="M3528" s="3"/>
      <c r="N3528" s="3"/>
      <c r="O3528" s="3"/>
      <c r="P3528" s="3"/>
      <c r="Q3528" s="3"/>
      <c r="R3528" s="3"/>
      <c r="S3528" s="120"/>
      <c r="T3528" s="3"/>
      <c r="U3528" s="3"/>
      <c r="V3528" s="3"/>
      <c r="W3528" s="3"/>
      <c r="X3528" s="3"/>
      <c r="Y3528" s="3"/>
      <c r="Z3528" s="3"/>
      <c r="AA3528" s="3"/>
      <c r="AB3528" s="3"/>
      <c r="AC3528" s="3"/>
      <c r="AD3528" s="3"/>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row>
    <row r="3529" spans="1:53" x14ac:dyDescent="0.3">
      <c r="A3529" s="3"/>
      <c r="B3529" s="3"/>
      <c r="C3529" s="3"/>
      <c r="D3529" s="3"/>
      <c r="E3529" s="3"/>
      <c r="F3529" s="3"/>
      <c r="G3529" s="3"/>
      <c r="H3529" s="3"/>
      <c r="I3529" s="3"/>
      <c r="J3529" s="3"/>
      <c r="K3529" s="3"/>
      <c r="L3529" s="3"/>
      <c r="M3529" s="3"/>
      <c r="N3529" s="3"/>
      <c r="O3529" s="3"/>
      <c r="P3529" s="3"/>
      <c r="Q3529" s="3"/>
      <c r="R3529" s="3"/>
      <c r="S3529" s="120"/>
      <c r="T3529" s="3"/>
      <c r="U3529" s="3"/>
      <c r="V3529" s="3"/>
      <c r="W3529" s="3"/>
      <c r="X3529" s="3"/>
      <c r="Y3529" s="3"/>
      <c r="Z3529" s="3"/>
      <c r="AA3529" s="3"/>
      <c r="AB3529" s="3"/>
      <c r="AC3529" s="3"/>
      <c r="AD3529" s="3"/>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row>
    <row r="3530" spans="1:53" x14ac:dyDescent="0.3">
      <c r="A3530" s="3"/>
      <c r="B3530" s="3"/>
      <c r="C3530" s="3"/>
      <c r="D3530" s="3"/>
      <c r="E3530" s="3"/>
      <c r="F3530" s="3"/>
      <c r="G3530" s="3"/>
      <c r="H3530" s="3"/>
      <c r="I3530" s="3"/>
      <c r="J3530" s="3"/>
      <c r="K3530" s="3"/>
      <c r="L3530" s="3"/>
      <c r="M3530" s="3"/>
      <c r="N3530" s="3"/>
      <c r="O3530" s="3"/>
      <c r="P3530" s="3"/>
      <c r="Q3530" s="3"/>
      <c r="R3530" s="3"/>
      <c r="S3530" s="120"/>
      <c r="T3530" s="3"/>
      <c r="U3530" s="3"/>
      <c r="V3530" s="3"/>
      <c r="W3530" s="3"/>
      <c r="X3530" s="3"/>
      <c r="Y3530" s="3"/>
      <c r="Z3530" s="3"/>
      <c r="AA3530" s="3"/>
      <c r="AB3530" s="3"/>
      <c r="AC3530" s="3"/>
      <c r="AD3530" s="3"/>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row>
    <row r="3531" spans="1:53" x14ac:dyDescent="0.3">
      <c r="A3531" s="3"/>
      <c r="B3531" s="3"/>
      <c r="C3531" s="3"/>
      <c r="D3531" s="3"/>
      <c r="E3531" s="3"/>
      <c r="F3531" s="3"/>
      <c r="G3531" s="3"/>
      <c r="H3531" s="3"/>
      <c r="I3531" s="3"/>
      <c r="J3531" s="3"/>
      <c r="K3531" s="3"/>
      <c r="L3531" s="3"/>
      <c r="M3531" s="3"/>
      <c r="N3531" s="3"/>
      <c r="O3531" s="3"/>
      <c r="P3531" s="3"/>
      <c r="Q3531" s="3"/>
      <c r="R3531" s="3"/>
      <c r="S3531" s="120"/>
      <c r="T3531" s="3"/>
      <c r="U3531" s="3"/>
      <c r="V3531" s="3"/>
      <c r="W3531" s="3"/>
      <c r="X3531" s="3"/>
      <c r="Y3531" s="3"/>
      <c r="Z3531" s="3"/>
      <c r="AA3531" s="3"/>
      <c r="AB3531" s="3"/>
      <c r="AC3531" s="3"/>
      <c r="AD3531" s="3"/>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row>
    <row r="3532" spans="1:53" x14ac:dyDescent="0.3">
      <c r="A3532" s="3"/>
      <c r="B3532" s="3"/>
      <c r="C3532" s="3"/>
      <c r="D3532" s="3"/>
      <c r="E3532" s="3"/>
      <c r="F3532" s="3"/>
      <c r="G3532" s="3"/>
      <c r="H3532" s="3"/>
      <c r="I3532" s="3"/>
      <c r="J3532" s="3"/>
      <c r="K3532" s="3"/>
      <c r="L3532" s="3"/>
      <c r="M3532" s="3"/>
      <c r="N3532" s="3"/>
      <c r="O3532" s="3"/>
      <c r="P3532" s="3"/>
      <c r="Q3532" s="3"/>
      <c r="R3532" s="3"/>
      <c r="S3532" s="120"/>
      <c r="T3532" s="3"/>
      <c r="U3532" s="3"/>
      <c r="V3532" s="3"/>
      <c r="W3532" s="3"/>
      <c r="X3532" s="3"/>
      <c r="Y3532" s="3"/>
      <c r="Z3532" s="3"/>
      <c r="AA3532" s="3"/>
      <c r="AB3532" s="3"/>
      <c r="AC3532" s="3"/>
      <c r="AD3532" s="3"/>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row>
    <row r="3533" spans="1:53" x14ac:dyDescent="0.3">
      <c r="A3533" s="3"/>
      <c r="B3533" s="3"/>
      <c r="C3533" s="3"/>
      <c r="D3533" s="3"/>
      <c r="E3533" s="3"/>
      <c r="F3533" s="3"/>
      <c r="G3533" s="3"/>
      <c r="H3533" s="3"/>
      <c r="I3533" s="3"/>
      <c r="J3533" s="3"/>
      <c r="K3533" s="3"/>
      <c r="L3533" s="3"/>
      <c r="M3533" s="3"/>
      <c r="N3533" s="3"/>
      <c r="O3533" s="3"/>
      <c r="P3533" s="3"/>
      <c r="Q3533" s="3"/>
      <c r="R3533" s="3"/>
      <c r="S3533" s="120"/>
      <c r="T3533" s="3"/>
      <c r="U3533" s="3"/>
      <c r="V3533" s="3"/>
      <c r="W3533" s="3"/>
      <c r="X3533" s="3"/>
      <c r="Y3533" s="3"/>
      <c r="Z3533" s="3"/>
      <c r="AA3533" s="3"/>
      <c r="AB3533" s="3"/>
      <c r="AC3533" s="3"/>
      <c r="AD3533" s="3"/>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row>
    <row r="3534" spans="1:53" x14ac:dyDescent="0.3">
      <c r="A3534" s="3"/>
      <c r="B3534" s="3"/>
      <c r="C3534" s="3"/>
      <c r="D3534" s="3"/>
      <c r="E3534" s="3"/>
      <c r="F3534" s="3"/>
      <c r="G3534" s="3"/>
      <c r="H3534" s="3"/>
      <c r="I3534" s="3"/>
      <c r="J3534" s="3"/>
      <c r="K3534" s="3"/>
      <c r="L3534" s="3"/>
      <c r="M3534" s="3"/>
      <c r="N3534" s="3"/>
      <c r="O3534" s="3"/>
      <c r="P3534" s="3"/>
      <c r="Q3534" s="3"/>
      <c r="R3534" s="3"/>
      <c r="S3534" s="120"/>
      <c r="T3534" s="3"/>
      <c r="U3534" s="3"/>
      <c r="V3534" s="3"/>
      <c r="W3534" s="3"/>
      <c r="X3534" s="3"/>
      <c r="Y3534" s="3"/>
      <c r="Z3534" s="3"/>
      <c r="AA3534" s="3"/>
      <c r="AB3534" s="3"/>
      <c r="AC3534" s="3"/>
      <c r="AD3534" s="3"/>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row>
    <row r="3535" spans="1:53" x14ac:dyDescent="0.3">
      <c r="A3535" s="3"/>
      <c r="B3535" s="3"/>
      <c r="C3535" s="3"/>
      <c r="D3535" s="3"/>
      <c r="E3535" s="3"/>
      <c r="F3535" s="3"/>
      <c r="G3535" s="3"/>
      <c r="H3535" s="3"/>
      <c r="I3535" s="3"/>
      <c r="J3535" s="3"/>
      <c r="K3535" s="3"/>
      <c r="L3535" s="3"/>
      <c r="M3535" s="3"/>
      <c r="N3535" s="3"/>
      <c r="O3535" s="3"/>
      <c r="P3535" s="3"/>
      <c r="Q3535" s="3"/>
      <c r="R3535" s="3"/>
      <c r="S3535" s="120"/>
      <c r="T3535" s="3"/>
      <c r="U3535" s="3"/>
      <c r="V3535" s="3"/>
      <c r="W3535" s="3"/>
      <c r="X3535" s="3"/>
      <c r="Y3535" s="3"/>
      <c r="Z3535" s="3"/>
      <c r="AA3535" s="3"/>
      <c r="AB3535" s="3"/>
      <c r="AC3535" s="3"/>
      <c r="AD3535" s="3"/>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row>
    <row r="3536" spans="1:53" x14ac:dyDescent="0.3">
      <c r="A3536" s="3"/>
      <c r="B3536" s="3"/>
      <c r="C3536" s="3"/>
      <c r="D3536" s="3"/>
      <c r="E3536" s="3"/>
      <c r="F3536" s="3"/>
      <c r="G3536" s="3"/>
      <c r="H3536" s="3"/>
      <c r="I3536" s="3"/>
      <c r="J3536" s="3"/>
      <c r="K3536" s="3"/>
      <c r="L3536" s="3"/>
      <c r="M3536" s="3"/>
      <c r="N3536" s="3"/>
      <c r="O3536" s="3"/>
      <c r="P3536" s="3"/>
      <c r="Q3536" s="3"/>
      <c r="R3536" s="3"/>
      <c r="S3536" s="120"/>
      <c r="T3536" s="3"/>
      <c r="U3536" s="3"/>
      <c r="V3536" s="3"/>
      <c r="W3536" s="3"/>
      <c r="X3536" s="3"/>
      <c r="Y3536" s="3"/>
      <c r="Z3536" s="3"/>
      <c r="AA3536" s="3"/>
      <c r="AB3536" s="3"/>
      <c r="AC3536" s="3"/>
      <c r="AD3536" s="3"/>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row>
    <row r="3537" spans="1:53" x14ac:dyDescent="0.3">
      <c r="A3537" s="3"/>
      <c r="B3537" s="3"/>
      <c r="C3537" s="3"/>
      <c r="D3537" s="3"/>
      <c r="E3537" s="3"/>
      <c r="F3537" s="3"/>
      <c r="G3537" s="3"/>
      <c r="H3537" s="3"/>
      <c r="I3537" s="3"/>
      <c r="J3537" s="3"/>
      <c r="K3537" s="3"/>
      <c r="L3537" s="3"/>
      <c r="M3537" s="3"/>
      <c r="N3537" s="3"/>
      <c r="O3537" s="3"/>
      <c r="P3537" s="3"/>
      <c r="Q3537" s="3"/>
      <c r="R3537" s="3"/>
      <c r="S3537" s="120"/>
      <c r="T3537" s="3"/>
      <c r="U3537" s="3"/>
      <c r="V3537" s="3"/>
      <c r="W3537" s="3"/>
      <c r="X3537" s="3"/>
      <c r="Y3537" s="3"/>
      <c r="Z3537" s="3"/>
      <c r="AA3537" s="3"/>
      <c r="AB3537" s="3"/>
      <c r="AC3537" s="3"/>
      <c r="AD3537" s="3"/>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row>
    <row r="3538" spans="1:53" x14ac:dyDescent="0.3">
      <c r="A3538" s="3"/>
      <c r="B3538" s="3"/>
      <c r="C3538" s="3"/>
      <c r="D3538" s="3"/>
      <c r="E3538" s="3"/>
      <c r="F3538" s="3"/>
      <c r="G3538" s="3"/>
      <c r="H3538" s="3"/>
      <c r="I3538" s="3"/>
      <c r="J3538" s="3"/>
      <c r="K3538" s="3"/>
      <c r="L3538" s="3"/>
      <c r="M3538" s="3"/>
      <c r="N3538" s="3"/>
      <c r="O3538" s="3"/>
      <c r="P3538" s="3"/>
      <c r="Q3538" s="3"/>
      <c r="R3538" s="3"/>
      <c r="S3538" s="120"/>
      <c r="T3538" s="3"/>
      <c r="U3538" s="3"/>
      <c r="V3538" s="3"/>
      <c r="W3538" s="3"/>
      <c r="X3538" s="3"/>
      <c r="Y3538" s="3"/>
      <c r="Z3538" s="3"/>
      <c r="AA3538" s="3"/>
      <c r="AB3538" s="3"/>
      <c r="AC3538" s="3"/>
      <c r="AD3538" s="3"/>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row>
    <row r="3539" spans="1:53" x14ac:dyDescent="0.3">
      <c r="A3539" s="3"/>
      <c r="B3539" s="3"/>
      <c r="C3539" s="3"/>
      <c r="D3539" s="3"/>
      <c r="E3539" s="3"/>
      <c r="F3539" s="3"/>
      <c r="G3539" s="3"/>
      <c r="H3539" s="3"/>
      <c r="I3539" s="3"/>
      <c r="J3539" s="3"/>
      <c r="K3539" s="3"/>
      <c r="L3539" s="3"/>
      <c r="M3539" s="3"/>
      <c r="N3539" s="3"/>
      <c r="O3539" s="3"/>
      <c r="P3539" s="3"/>
      <c r="Q3539" s="3"/>
      <c r="R3539" s="3"/>
      <c r="S3539" s="120"/>
      <c r="T3539" s="3"/>
      <c r="U3539" s="3"/>
      <c r="V3539" s="3"/>
      <c r="W3539" s="3"/>
      <c r="X3539" s="3"/>
      <c r="Y3539" s="3"/>
      <c r="Z3539" s="3"/>
      <c r="AA3539" s="3"/>
      <c r="AB3539" s="3"/>
      <c r="AC3539" s="3"/>
      <c r="AD3539" s="3"/>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row>
    <row r="3540" spans="1:53" x14ac:dyDescent="0.3">
      <c r="A3540" s="3"/>
      <c r="B3540" s="3"/>
      <c r="C3540" s="3"/>
      <c r="D3540" s="3"/>
      <c r="E3540" s="3"/>
      <c r="F3540" s="3"/>
      <c r="G3540" s="3"/>
      <c r="H3540" s="3"/>
      <c r="I3540" s="3"/>
      <c r="J3540" s="3"/>
      <c r="K3540" s="3"/>
      <c r="L3540" s="3"/>
      <c r="M3540" s="3"/>
      <c r="N3540" s="3"/>
      <c r="O3540" s="3"/>
      <c r="P3540" s="3"/>
      <c r="Q3540" s="3"/>
      <c r="R3540" s="3"/>
      <c r="S3540" s="120"/>
      <c r="T3540" s="3"/>
      <c r="U3540" s="3"/>
      <c r="V3540" s="3"/>
      <c r="W3540" s="3"/>
      <c r="X3540" s="3"/>
      <c r="Y3540" s="3"/>
      <c r="Z3540" s="3"/>
      <c r="AA3540" s="3"/>
      <c r="AB3540" s="3"/>
      <c r="AC3540" s="3"/>
      <c r="AD3540" s="3"/>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row>
    <row r="3541" spans="1:53" x14ac:dyDescent="0.3">
      <c r="A3541" s="3"/>
      <c r="B3541" s="3"/>
      <c r="C3541" s="3"/>
      <c r="D3541" s="3"/>
      <c r="E3541" s="3"/>
      <c r="F3541" s="3"/>
      <c r="G3541" s="3"/>
      <c r="H3541" s="3"/>
      <c r="I3541" s="3"/>
      <c r="J3541" s="3"/>
      <c r="K3541" s="3"/>
      <c r="L3541" s="3"/>
      <c r="M3541" s="3"/>
      <c r="N3541" s="3"/>
      <c r="O3541" s="3"/>
      <c r="P3541" s="3"/>
      <c r="Q3541" s="3"/>
      <c r="R3541" s="3"/>
      <c r="S3541" s="120"/>
      <c r="T3541" s="3"/>
      <c r="U3541" s="3"/>
      <c r="V3541" s="3"/>
      <c r="W3541" s="3"/>
      <c r="X3541" s="3"/>
      <c r="Y3541" s="3"/>
      <c r="Z3541" s="3"/>
      <c r="AA3541" s="3"/>
      <c r="AB3541" s="3"/>
      <c r="AC3541" s="3"/>
      <c r="AD3541" s="3"/>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row>
    <row r="3542" spans="1:53" x14ac:dyDescent="0.3">
      <c r="A3542" s="3"/>
      <c r="B3542" s="3"/>
      <c r="C3542" s="3"/>
      <c r="D3542" s="3"/>
      <c r="E3542" s="3"/>
      <c r="F3542" s="3"/>
      <c r="G3542" s="3"/>
      <c r="H3542" s="3"/>
      <c r="I3542" s="3"/>
      <c r="J3542" s="3"/>
      <c r="K3542" s="3"/>
      <c r="L3542" s="3"/>
      <c r="M3542" s="3"/>
      <c r="N3542" s="3"/>
      <c r="O3542" s="3"/>
      <c r="P3542" s="3"/>
      <c r="Q3542" s="3"/>
      <c r="R3542" s="3"/>
      <c r="S3542" s="120"/>
      <c r="T3542" s="3"/>
      <c r="U3542" s="3"/>
      <c r="V3542" s="3"/>
      <c r="W3542" s="3"/>
      <c r="X3542" s="3"/>
      <c r="Y3542" s="3"/>
      <c r="Z3542" s="3"/>
      <c r="AA3542" s="3"/>
      <c r="AB3542" s="3"/>
      <c r="AC3542" s="3"/>
      <c r="AD3542" s="3"/>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row>
    <row r="3543" spans="1:53" x14ac:dyDescent="0.3">
      <c r="A3543" s="3"/>
      <c r="B3543" s="3"/>
      <c r="C3543" s="3"/>
      <c r="D3543" s="3"/>
      <c r="E3543" s="3"/>
      <c r="F3543" s="3"/>
      <c r="G3543" s="3"/>
      <c r="H3543" s="3"/>
      <c r="I3543" s="3"/>
      <c r="J3543" s="3"/>
      <c r="K3543" s="3"/>
      <c r="L3543" s="3"/>
      <c r="M3543" s="3"/>
      <c r="N3543" s="3"/>
      <c r="O3543" s="3"/>
      <c r="P3543" s="3"/>
      <c r="Q3543" s="3"/>
      <c r="R3543" s="3"/>
      <c r="S3543" s="120"/>
      <c r="T3543" s="3"/>
      <c r="U3543" s="3"/>
      <c r="V3543" s="3"/>
      <c r="W3543" s="3"/>
      <c r="X3543" s="3"/>
      <c r="Y3543" s="3"/>
      <c r="Z3543" s="3"/>
      <c r="AA3543" s="3"/>
      <c r="AB3543" s="3"/>
      <c r="AC3543" s="3"/>
      <c r="AD3543" s="3"/>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row>
    <row r="3544" spans="1:53" x14ac:dyDescent="0.3">
      <c r="A3544" s="3"/>
      <c r="B3544" s="3"/>
      <c r="C3544" s="3"/>
      <c r="D3544" s="3"/>
      <c r="E3544" s="3"/>
      <c r="F3544" s="3"/>
      <c r="G3544" s="3"/>
      <c r="H3544" s="3"/>
      <c r="I3544" s="3"/>
      <c r="J3544" s="3"/>
      <c r="K3544" s="3"/>
      <c r="L3544" s="3"/>
      <c r="M3544" s="3"/>
      <c r="N3544" s="3"/>
      <c r="O3544" s="3"/>
      <c r="P3544" s="3"/>
      <c r="Q3544" s="3"/>
      <c r="R3544" s="3"/>
      <c r="S3544" s="120"/>
      <c r="T3544" s="3"/>
      <c r="U3544" s="3"/>
      <c r="V3544" s="3"/>
      <c r="W3544" s="3"/>
      <c r="X3544" s="3"/>
      <c r="Y3544" s="3"/>
      <c r="Z3544" s="3"/>
      <c r="AA3544" s="3"/>
      <c r="AB3544" s="3"/>
      <c r="AC3544" s="3"/>
      <c r="AD3544" s="3"/>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row>
    <row r="3545" spans="1:53" x14ac:dyDescent="0.3">
      <c r="A3545" s="3"/>
      <c r="B3545" s="3"/>
      <c r="C3545" s="3"/>
      <c r="D3545" s="3"/>
      <c r="E3545" s="3"/>
      <c r="F3545" s="3"/>
      <c r="G3545" s="3"/>
      <c r="H3545" s="3"/>
      <c r="I3545" s="3"/>
      <c r="J3545" s="3"/>
      <c r="K3545" s="3"/>
      <c r="L3545" s="3"/>
      <c r="M3545" s="3"/>
      <c r="N3545" s="3"/>
      <c r="O3545" s="3"/>
      <c r="P3545" s="3"/>
      <c r="Q3545" s="3"/>
      <c r="R3545" s="3"/>
      <c r="S3545" s="120"/>
      <c r="T3545" s="3"/>
      <c r="U3545" s="3"/>
      <c r="V3545" s="3"/>
      <c r="W3545" s="3"/>
      <c r="X3545" s="3"/>
      <c r="Y3545" s="3"/>
      <c r="Z3545" s="3"/>
      <c r="AA3545" s="3"/>
      <c r="AB3545" s="3"/>
      <c r="AC3545" s="3"/>
      <c r="AD3545" s="3"/>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row>
    <row r="3546" spans="1:53" x14ac:dyDescent="0.3">
      <c r="A3546" s="3"/>
      <c r="B3546" s="3"/>
      <c r="C3546" s="3"/>
      <c r="D3546" s="3"/>
      <c r="E3546" s="3"/>
      <c r="F3546" s="3"/>
      <c r="G3546" s="3"/>
      <c r="H3546" s="3"/>
      <c r="I3546" s="3"/>
      <c r="J3546" s="3"/>
      <c r="K3546" s="3"/>
      <c r="L3546" s="3"/>
      <c r="M3546" s="3"/>
      <c r="N3546" s="3"/>
      <c r="O3546" s="3"/>
      <c r="P3546" s="3"/>
      <c r="Q3546" s="3"/>
      <c r="R3546" s="3"/>
      <c r="S3546" s="120"/>
      <c r="T3546" s="3"/>
      <c r="U3546" s="3"/>
      <c r="V3546" s="3"/>
      <c r="W3546" s="3"/>
      <c r="X3546" s="3"/>
      <c r="Y3546" s="3"/>
      <c r="Z3546" s="3"/>
      <c r="AA3546" s="3"/>
      <c r="AB3546" s="3"/>
      <c r="AC3546" s="3"/>
      <c r="AD3546" s="3"/>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row>
    <row r="3547" spans="1:53" x14ac:dyDescent="0.3">
      <c r="A3547" s="3"/>
      <c r="B3547" s="3"/>
      <c r="C3547" s="3"/>
      <c r="D3547" s="3"/>
      <c r="E3547" s="3"/>
      <c r="F3547" s="3"/>
      <c r="G3547" s="3"/>
      <c r="H3547" s="3"/>
      <c r="I3547" s="3"/>
      <c r="J3547" s="3"/>
      <c r="K3547" s="3"/>
      <c r="L3547" s="3"/>
      <c r="M3547" s="3"/>
      <c r="N3547" s="3"/>
      <c r="O3547" s="3"/>
      <c r="P3547" s="3"/>
      <c r="Q3547" s="3"/>
      <c r="R3547" s="3"/>
      <c r="S3547" s="120"/>
      <c r="T3547" s="3"/>
      <c r="U3547" s="3"/>
      <c r="V3547" s="3"/>
      <c r="W3547" s="3"/>
      <c r="X3547" s="3"/>
      <c r="Y3547" s="3"/>
      <c r="Z3547" s="3"/>
      <c r="AA3547" s="3"/>
      <c r="AB3547" s="3"/>
      <c r="AC3547" s="3"/>
      <c r="AD3547" s="3"/>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row>
    <row r="3548" spans="1:53" x14ac:dyDescent="0.3">
      <c r="A3548" s="3"/>
      <c r="B3548" s="3"/>
      <c r="C3548" s="3"/>
      <c r="D3548" s="3"/>
      <c r="E3548" s="3"/>
      <c r="F3548" s="3"/>
      <c r="G3548" s="3"/>
      <c r="H3548" s="3"/>
      <c r="I3548" s="3"/>
      <c r="J3548" s="3"/>
      <c r="K3548" s="3"/>
      <c r="L3548" s="3"/>
      <c r="M3548" s="3"/>
      <c r="N3548" s="3"/>
      <c r="O3548" s="3"/>
      <c r="P3548" s="3"/>
      <c r="Q3548" s="3"/>
      <c r="R3548" s="3"/>
      <c r="S3548" s="120"/>
      <c r="T3548" s="3"/>
      <c r="U3548" s="3"/>
      <c r="V3548" s="3"/>
      <c r="W3548" s="3"/>
      <c r="X3548" s="3"/>
      <c r="Y3548" s="3"/>
      <c r="Z3548" s="3"/>
      <c r="AA3548" s="3"/>
      <c r="AB3548" s="3"/>
      <c r="AC3548" s="3"/>
      <c r="AD3548" s="3"/>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row>
    <row r="3549" spans="1:53" x14ac:dyDescent="0.3">
      <c r="A3549" s="3"/>
      <c r="B3549" s="3"/>
      <c r="C3549" s="3"/>
      <c r="D3549" s="3"/>
      <c r="E3549" s="3"/>
      <c r="F3549" s="3"/>
      <c r="G3549" s="3"/>
      <c r="H3549" s="3"/>
      <c r="I3549" s="3"/>
      <c r="J3549" s="3"/>
      <c r="K3549" s="3"/>
      <c r="L3549" s="3"/>
      <c r="M3549" s="3"/>
      <c r="N3549" s="3"/>
      <c r="O3549" s="3"/>
      <c r="P3549" s="3"/>
      <c r="Q3549" s="3"/>
      <c r="R3549" s="3"/>
      <c r="S3549" s="120"/>
      <c r="T3549" s="3"/>
      <c r="U3549" s="3"/>
      <c r="V3549" s="3"/>
      <c r="W3549" s="3"/>
      <c r="X3549" s="3"/>
      <c r="Y3549" s="3"/>
      <c r="Z3549" s="3"/>
      <c r="AA3549" s="3"/>
      <c r="AB3549" s="3"/>
      <c r="AC3549" s="3"/>
      <c r="AD3549" s="3"/>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row>
    <row r="3550" spans="1:53" x14ac:dyDescent="0.3">
      <c r="A3550" s="3"/>
      <c r="B3550" s="3"/>
      <c r="C3550" s="3"/>
      <c r="D3550" s="3"/>
      <c r="E3550" s="3"/>
      <c r="F3550" s="3"/>
      <c r="G3550" s="3"/>
      <c r="H3550" s="3"/>
      <c r="I3550" s="3"/>
      <c r="J3550" s="3"/>
      <c r="K3550" s="3"/>
      <c r="L3550" s="3"/>
      <c r="M3550" s="3"/>
      <c r="N3550" s="3"/>
      <c r="O3550" s="3"/>
      <c r="P3550" s="3"/>
      <c r="Q3550" s="3"/>
      <c r="R3550" s="3"/>
      <c r="S3550" s="120"/>
      <c r="T3550" s="3"/>
      <c r="U3550" s="3"/>
      <c r="V3550" s="3"/>
      <c r="W3550" s="3"/>
      <c r="X3550" s="3"/>
      <c r="Y3550" s="3"/>
      <c r="Z3550" s="3"/>
      <c r="AA3550" s="3"/>
      <c r="AB3550" s="3"/>
      <c r="AC3550" s="3"/>
      <c r="AD3550" s="3"/>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row>
    <row r="3551" spans="1:53" x14ac:dyDescent="0.3">
      <c r="A3551" s="3"/>
      <c r="B3551" s="3"/>
      <c r="C3551" s="3"/>
      <c r="D3551" s="3"/>
      <c r="E3551" s="3"/>
      <c r="F3551" s="3"/>
      <c r="G3551" s="3"/>
      <c r="H3551" s="3"/>
      <c r="I3551" s="3"/>
      <c r="J3551" s="3"/>
      <c r="K3551" s="3"/>
      <c r="L3551" s="3"/>
      <c r="M3551" s="3"/>
      <c r="N3551" s="3"/>
      <c r="O3551" s="3"/>
      <c r="P3551" s="3"/>
      <c r="Q3551" s="3"/>
      <c r="R3551" s="3"/>
      <c r="S3551" s="120"/>
      <c r="T3551" s="3"/>
      <c r="U3551" s="3"/>
      <c r="V3551" s="3"/>
      <c r="W3551" s="3"/>
      <c r="X3551" s="3"/>
      <c r="Y3551" s="3"/>
      <c r="Z3551" s="3"/>
      <c r="AA3551" s="3"/>
      <c r="AB3551" s="3"/>
      <c r="AC3551" s="3"/>
      <c r="AD3551" s="3"/>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row>
    <row r="3552" spans="1:53" x14ac:dyDescent="0.3">
      <c r="A3552" s="3"/>
      <c r="B3552" s="3"/>
      <c r="C3552" s="3"/>
      <c r="D3552" s="3"/>
      <c r="E3552" s="3"/>
      <c r="F3552" s="3"/>
      <c r="G3552" s="3"/>
      <c r="H3552" s="3"/>
      <c r="I3552" s="3"/>
      <c r="J3552" s="3"/>
      <c r="K3552" s="3"/>
      <c r="L3552" s="3"/>
      <c r="M3552" s="3"/>
      <c r="N3552" s="3"/>
      <c r="O3552" s="3"/>
      <c r="P3552" s="3"/>
      <c r="Q3552" s="3"/>
      <c r="R3552" s="3"/>
      <c r="S3552" s="120"/>
      <c r="T3552" s="3"/>
      <c r="U3552" s="3"/>
      <c r="V3552" s="3"/>
      <c r="W3552" s="3"/>
      <c r="X3552" s="3"/>
      <c r="Y3552" s="3"/>
      <c r="Z3552" s="3"/>
      <c r="AA3552" s="3"/>
      <c r="AB3552" s="3"/>
      <c r="AC3552" s="3"/>
      <c r="AD3552" s="3"/>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row>
    <row r="3553" spans="1:53" x14ac:dyDescent="0.3">
      <c r="A3553" s="3"/>
      <c r="B3553" s="3"/>
      <c r="C3553" s="3"/>
      <c r="D3553" s="3"/>
      <c r="E3553" s="3"/>
      <c r="F3553" s="3"/>
      <c r="G3553" s="3"/>
      <c r="H3553" s="3"/>
      <c r="I3553" s="3"/>
      <c r="J3553" s="3"/>
      <c r="K3553" s="3"/>
      <c r="L3553" s="3"/>
      <c r="M3553" s="3"/>
      <c r="N3553" s="3"/>
      <c r="O3553" s="3"/>
      <c r="P3553" s="3"/>
      <c r="Q3553" s="3"/>
      <c r="R3553" s="3"/>
      <c r="S3553" s="120"/>
      <c r="T3553" s="3"/>
      <c r="U3553" s="3"/>
      <c r="V3553" s="3"/>
      <c r="W3553" s="3"/>
      <c r="X3553" s="3"/>
      <c r="Y3553" s="3"/>
      <c r="Z3553" s="3"/>
      <c r="AA3553" s="3"/>
      <c r="AB3553" s="3"/>
      <c r="AC3553" s="3"/>
      <c r="AD3553" s="3"/>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row>
    <row r="3554" spans="1:53" x14ac:dyDescent="0.3">
      <c r="A3554" s="3"/>
      <c r="B3554" s="3"/>
      <c r="C3554" s="3"/>
      <c r="D3554" s="3"/>
      <c r="E3554" s="3"/>
      <c r="F3554" s="3"/>
      <c r="G3554" s="3"/>
      <c r="H3554" s="3"/>
      <c r="I3554" s="3"/>
      <c r="J3554" s="3"/>
      <c r="K3554" s="3"/>
      <c r="L3554" s="3"/>
      <c r="M3554" s="3"/>
      <c r="N3554" s="3"/>
      <c r="O3554" s="3"/>
      <c r="P3554" s="3"/>
      <c r="Q3554" s="3"/>
      <c r="R3554" s="3"/>
      <c r="S3554" s="120"/>
      <c r="T3554" s="3"/>
      <c r="U3554" s="3"/>
      <c r="V3554" s="3"/>
      <c r="W3554" s="3"/>
      <c r="X3554" s="3"/>
      <c r="Y3554" s="3"/>
      <c r="Z3554" s="3"/>
      <c r="AA3554" s="3"/>
      <c r="AB3554" s="3"/>
      <c r="AC3554" s="3"/>
      <c r="AD3554" s="3"/>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row>
    <row r="3555" spans="1:53" x14ac:dyDescent="0.3">
      <c r="A3555" s="3"/>
      <c r="B3555" s="3"/>
      <c r="C3555" s="3"/>
      <c r="D3555" s="3"/>
      <c r="E3555" s="3"/>
      <c r="F3555" s="3"/>
      <c r="G3555" s="3"/>
      <c r="H3555" s="3"/>
      <c r="I3555" s="3"/>
      <c r="J3555" s="3"/>
      <c r="K3555" s="3"/>
      <c r="L3555" s="3"/>
      <c r="M3555" s="3"/>
      <c r="N3555" s="3"/>
      <c r="O3555" s="3"/>
      <c r="P3555" s="3"/>
      <c r="Q3555" s="3"/>
      <c r="R3555" s="3"/>
      <c r="S3555" s="120"/>
      <c r="T3555" s="3"/>
      <c r="U3555" s="3"/>
      <c r="V3555" s="3"/>
      <c r="W3555" s="3"/>
      <c r="X3555" s="3"/>
      <c r="Y3555" s="3"/>
      <c r="Z3555" s="3"/>
      <c r="AA3555" s="3"/>
      <c r="AB3555" s="3"/>
      <c r="AC3555" s="3"/>
      <c r="AD3555" s="3"/>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row>
    <row r="3556" spans="1:53" x14ac:dyDescent="0.3">
      <c r="A3556" s="3"/>
      <c r="B3556" s="3"/>
      <c r="C3556" s="3"/>
      <c r="D3556" s="3"/>
      <c r="E3556" s="3"/>
      <c r="F3556" s="3"/>
      <c r="G3556" s="3"/>
      <c r="H3556" s="3"/>
      <c r="I3556" s="3"/>
      <c r="J3556" s="3"/>
      <c r="K3556" s="3"/>
      <c r="L3556" s="3"/>
      <c r="M3556" s="3"/>
      <c r="N3556" s="3"/>
      <c r="O3556" s="3"/>
      <c r="P3556" s="3"/>
      <c r="Q3556" s="3"/>
      <c r="R3556" s="3"/>
      <c r="S3556" s="120"/>
      <c r="T3556" s="3"/>
      <c r="U3556" s="3"/>
      <c r="V3556" s="3"/>
      <c r="W3556" s="3"/>
      <c r="X3556" s="3"/>
      <c r="Y3556" s="3"/>
      <c r="Z3556" s="3"/>
      <c r="AA3556" s="3"/>
      <c r="AB3556" s="3"/>
      <c r="AC3556" s="3"/>
      <c r="AD3556" s="3"/>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row>
    <row r="3557" spans="1:53" x14ac:dyDescent="0.3">
      <c r="A3557" s="3"/>
      <c r="B3557" s="3"/>
      <c r="C3557" s="3"/>
      <c r="D3557" s="3"/>
      <c r="E3557" s="3"/>
      <c r="F3557" s="3"/>
      <c r="G3557" s="3"/>
      <c r="H3557" s="3"/>
      <c r="I3557" s="3"/>
      <c r="J3557" s="3"/>
      <c r="K3557" s="3"/>
      <c r="L3557" s="3"/>
      <c r="M3557" s="3"/>
      <c r="N3557" s="3"/>
      <c r="O3557" s="3"/>
      <c r="P3557" s="3"/>
      <c r="Q3557" s="3"/>
      <c r="R3557" s="3"/>
      <c r="S3557" s="120"/>
      <c r="T3557" s="3"/>
      <c r="U3557" s="3"/>
      <c r="V3557" s="3"/>
      <c r="W3557" s="3"/>
      <c r="X3557" s="3"/>
      <c r="Y3557" s="3"/>
      <c r="Z3557" s="3"/>
      <c r="AA3557" s="3"/>
      <c r="AB3557" s="3"/>
      <c r="AC3557" s="3"/>
      <c r="AD3557" s="3"/>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row>
    <row r="3558" spans="1:53" x14ac:dyDescent="0.3">
      <c r="A3558" s="3"/>
      <c r="B3558" s="3"/>
      <c r="C3558" s="3"/>
      <c r="D3558" s="3"/>
      <c r="E3558" s="3"/>
      <c r="F3558" s="3"/>
      <c r="G3558" s="3"/>
      <c r="H3558" s="3"/>
      <c r="I3558" s="3"/>
      <c r="J3558" s="3"/>
      <c r="K3558" s="3"/>
      <c r="L3558" s="3"/>
      <c r="M3558" s="3"/>
      <c r="N3558" s="3"/>
      <c r="O3558" s="3"/>
      <c r="P3558" s="3"/>
      <c r="Q3558" s="3"/>
      <c r="R3558" s="3"/>
      <c r="S3558" s="120"/>
      <c r="T3558" s="3"/>
      <c r="U3558" s="3"/>
      <c r="V3558" s="3"/>
      <c r="W3558" s="3"/>
      <c r="X3558" s="3"/>
      <c r="Y3558" s="3"/>
      <c r="Z3558" s="3"/>
      <c r="AA3558" s="3"/>
      <c r="AB3558" s="3"/>
      <c r="AC3558" s="3"/>
      <c r="AD3558" s="3"/>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row>
    <row r="3559" spans="1:53" x14ac:dyDescent="0.3">
      <c r="A3559" s="3"/>
      <c r="B3559" s="3"/>
      <c r="C3559" s="3"/>
      <c r="D3559" s="3"/>
      <c r="E3559" s="3"/>
      <c r="F3559" s="3"/>
      <c r="G3559" s="3"/>
      <c r="H3559" s="3"/>
      <c r="I3559" s="3"/>
      <c r="J3559" s="3"/>
      <c r="K3559" s="3"/>
      <c r="L3559" s="3"/>
      <c r="M3559" s="3"/>
      <c r="N3559" s="3"/>
      <c r="O3559" s="3"/>
      <c r="P3559" s="3"/>
      <c r="Q3559" s="3"/>
      <c r="R3559" s="3"/>
      <c r="S3559" s="120"/>
      <c r="T3559" s="3"/>
      <c r="U3559" s="3"/>
      <c r="V3559" s="3"/>
      <c r="W3559" s="3"/>
      <c r="X3559" s="3"/>
      <c r="Y3559" s="3"/>
      <c r="Z3559" s="3"/>
      <c r="AA3559" s="3"/>
      <c r="AB3559" s="3"/>
      <c r="AC3559" s="3"/>
      <c r="AD3559" s="3"/>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row>
    <row r="3560" spans="1:53" x14ac:dyDescent="0.3">
      <c r="A3560" s="3"/>
      <c r="B3560" s="3"/>
      <c r="C3560" s="3"/>
      <c r="D3560" s="3"/>
      <c r="E3560" s="3"/>
      <c r="F3560" s="3"/>
      <c r="G3560" s="3"/>
      <c r="H3560" s="3"/>
      <c r="I3560" s="3"/>
      <c r="J3560" s="3"/>
      <c r="K3560" s="3"/>
      <c r="L3560" s="3"/>
      <c r="M3560" s="3"/>
      <c r="N3560" s="3"/>
      <c r="O3560" s="3"/>
      <c r="P3560" s="3"/>
      <c r="Q3560" s="3"/>
      <c r="R3560" s="3"/>
      <c r="S3560" s="120"/>
      <c r="T3560" s="3"/>
      <c r="U3560" s="3"/>
      <c r="V3560" s="3"/>
      <c r="W3560" s="3"/>
      <c r="X3560" s="3"/>
      <c r="Y3560" s="3"/>
      <c r="Z3560" s="3"/>
      <c r="AA3560" s="3"/>
      <c r="AB3560" s="3"/>
      <c r="AC3560" s="3"/>
      <c r="AD3560" s="3"/>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row>
    <row r="3561" spans="1:53" x14ac:dyDescent="0.3">
      <c r="A3561" s="3"/>
      <c r="B3561" s="3"/>
      <c r="C3561" s="3"/>
      <c r="D3561" s="3"/>
      <c r="E3561" s="3"/>
      <c r="F3561" s="3"/>
      <c r="G3561" s="3"/>
      <c r="H3561" s="3"/>
      <c r="I3561" s="3"/>
      <c r="J3561" s="3"/>
      <c r="K3561" s="3"/>
      <c r="L3561" s="3"/>
      <c r="M3561" s="3"/>
      <c r="N3561" s="3"/>
      <c r="O3561" s="3"/>
      <c r="P3561" s="3"/>
      <c r="Q3561" s="3"/>
      <c r="R3561" s="3"/>
      <c r="S3561" s="120"/>
      <c r="T3561" s="3"/>
      <c r="U3561" s="3"/>
      <c r="V3561" s="3"/>
      <c r="W3561" s="3"/>
      <c r="X3561" s="3"/>
      <c r="Y3561" s="3"/>
      <c r="Z3561" s="3"/>
      <c r="AA3561" s="3"/>
      <c r="AB3561" s="3"/>
      <c r="AC3561" s="3"/>
      <c r="AD3561" s="3"/>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row>
    <row r="3562" spans="1:53" x14ac:dyDescent="0.3">
      <c r="A3562" s="3"/>
      <c r="B3562" s="3"/>
      <c r="C3562" s="3"/>
      <c r="D3562" s="3"/>
      <c r="E3562" s="3"/>
      <c r="F3562" s="3"/>
      <c r="G3562" s="3"/>
      <c r="H3562" s="3"/>
      <c r="I3562" s="3"/>
      <c r="J3562" s="3"/>
      <c r="K3562" s="3"/>
      <c r="L3562" s="3"/>
      <c r="M3562" s="3"/>
      <c r="N3562" s="3"/>
      <c r="O3562" s="3"/>
      <c r="P3562" s="3"/>
      <c r="Q3562" s="3"/>
      <c r="R3562" s="3"/>
      <c r="S3562" s="120"/>
      <c r="T3562" s="3"/>
      <c r="U3562" s="3"/>
      <c r="V3562" s="3"/>
      <c r="W3562" s="3"/>
      <c r="X3562" s="3"/>
      <c r="Y3562" s="3"/>
      <c r="Z3562" s="3"/>
      <c r="AA3562" s="3"/>
      <c r="AB3562" s="3"/>
      <c r="AC3562" s="3"/>
      <c r="AD3562" s="3"/>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row>
    <row r="3563" spans="1:53" x14ac:dyDescent="0.3">
      <c r="A3563" s="3"/>
      <c r="B3563" s="3"/>
      <c r="C3563" s="3"/>
      <c r="D3563" s="3"/>
      <c r="E3563" s="3"/>
      <c r="F3563" s="3"/>
      <c r="G3563" s="3"/>
      <c r="H3563" s="3"/>
      <c r="I3563" s="3"/>
      <c r="J3563" s="3"/>
      <c r="K3563" s="3"/>
      <c r="L3563" s="3"/>
      <c r="M3563" s="3"/>
      <c r="N3563" s="3"/>
      <c r="O3563" s="3"/>
      <c r="P3563" s="3"/>
      <c r="Q3563" s="3"/>
      <c r="R3563" s="3"/>
      <c r="S3563" s="120"/>
      <c r="T3563" s="3"/>
      <c r="U3563" s="3"/>
      <c r="V3563" s="3"/>
      <c r="W3563" s="3"/>
      <c r="X3563" s="3"/>
      <c r="Y3563" s="3"/>
      <c r="Z3563" s="3"/>
      <c r="AA3563" s="3"/>
      <c r="AB3563" s="3"/>
      <c r="AC3563" s="3"/>
      <c r="AD3563" s="3"/>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row>
    <row r="3564" spans="1:53" x14ac:dyDescent="0.3">
      <c r="A3564" s="3"/>
      <c r="B3564" s="3"/>
      <c r="C3564" s="3"/>
      <c r="D3564" s="3"/>
      <c r="E3564" s="3"/>
      <c r="F3564" s="3"/>
      <c r="G3564" s="3"/>
      <c r="H3564" s="3"/>
      <c r="I3564" s="3"/>
      <c r="J3564" s="3"/>
      <c r="K3564" s="3"/>
      <c r="L3564" s="3"/>
      <c r="M3564" s="3"/>
      <c r="N3564" s="3"/>
      <c r="O3564" s="3"/>
      <c r="P3564" s="3"/>
      <c r="Q3564" s="3"/>
      <c r="R3564" s="3"/>
      <c r="S3564" s="120"/>
      <c r="T3564" s="3"/>
      <c r="U3564" s="3"/>
      <c r="V3564" s="3"/>
      <c r="W3564" s="3"/>
      <c r="X3564" s="3"/>
      <c r="Y3564" s="3"/>
      <c r="Z3564" s="3"/>
      <c r="AA3564" s="3"/>
      <c r="AB3564" s="3"/>
      <c r="AC3564" s="3"/>
      <c r="AD3564" s="3"/>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row>
    <row r="3565" spans="1:53" x14ac:dyDescent="0.3">
      <c r="A3565" s="3"/>
      <c r="B3565" s="3"/>
      <c r="C3565" s="3"/>
      <c r="D3565" s="3"/>
      <c r="E3565" s="3"/>
      <c r="F3565" s="3"/>
      <c r="G3565" s="3"/>
      <c r="H3565" s="3"/>
      <c r="I3565" s="3"/>
      <c r="J3565" s="3"/>
      <c r="K3565" s="3"/>
      <c r="L3565" s="3"/>
      <c r="M3565" s="3"/>
      <c r="N3565" s="3"/>
      <c r="O3565" s="3"/>
      <c r="P3565" s="3"/>
      <c r="Q3565" s="3"/>
      <c r="R3565" s="3"/>
      <c r="S3565" s="120"/>
      <c r="T3565" s="3"/>
      <c r="U3565" s="3"/>
      <c r="V3565" s="3"/>
      <c r="W3565" s="3"/>
      <c r="X3565" s="3"/>
      <c r="Y3565" s="3"/>
      <c r="Z3565" s="3"/>
      <c r="AA3565" s="3"/>
      <c r="AB3565" s="3"/>
      <c r="AC3565" s="3"/>
      <c r="AD3565" s="3"/>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row>
    <row r="3566" spans="1:53" x14ac:dyDescent="0.3">
      <c r="A3566" s="3"/>
      <c r="B3566" s="3"/>
      <c r="C3566" s="3"/>
      <c r="D3566" s="3"/>
      <c r="E3566" s="3"/>
      <c r="F3566" s="3"/>
      <c r="G3566" s="3"/>
      <c r="H3566" s="3"/>
      <c r="I3566" s="3"/>
      <c r="J3566" s="3"/>
      <c r="K3566" s="3"/>
      <c r="L3566" s="3"/>
      <c r="M3566" s="3"/>
      <c r="N3566" s="3"/>
      <c r="O3566" s="3"/>
      <c r="P3566" s="3"/>
      <c r="Q3566" s="3"/>
      <c r="R3566" s="3"/>
      <c r="S3566" s="120"/>
      <c r="T3566" s="3"/>
      <c r="U3566" s="3"/>
      <c r="V3566" s="3"/>
      <c r="W3566" s="3"/>
      <c r="X3566" s="3"/>
      <c r="Y3566" s="3"/>
      <c r="Z3566" s="3"/>
      <c r="AA3566" s="3"/>
      <c r="AB3566" s="3"/>
      <c r="AC3566" s="3"/>
      <c r="AD3566" s="3"/>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row>
    <row r="3567" spans="1:53" x14ac:dyDescent="0.3">
      <c r="A3567" s="3"/>
      <c r="B3567" s="3"/>
      <c r="C3567" s="3"/>
      <c r="D3567" s="3"/>
      <c r="E3567" s="3"/>
      <c r="F3567" s="3"/>
      <c r="G3567" s="3"/>
      <c r="H3567" s="3"/>
      <c r="I3567" s="3"/>
      <c r="J3567" s="3"/>
      <c r="K3567" s="3"/>
      <c r="L3567" s="3"/>
      <c r="M3567" s="3"/>
      <c r="N3567" s="3"/>
      <c r="O3567" s="3"/>
      <c r="P3567" s="3"/>
      <c r="Q3567" s="3"/>
      <c r="R3567" s="3"/>
      <c r="S3567" s="120"/>
      <c r="T3567" s="3"/>
      <c r="U3567" s="3"/>
      <c r="V3567" s="3"/>
      <c r="W3567" s="3"/>
      <c r="X3567" s="3"/>
      <c r="Y3567" s="3"/>
      <c r="Z3567" s="3"/>
      <c r="AA3567" s="3"/>
      <c r="AB3567" s="3"/>
      <c r="AC3567" s="3"/>
      <c r="AD3567" s="3"/>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row>
    <row r="3568" spans="1:53" x14ac:dyDescent="0.3">
      <c r="A3568" s="3"/>
      <c r="B3568" s="3"/>
      <c r="C3568" s="3"/>
      <c r="D3568" s="3"/>
      <c r="E3568" s="3"/>
      <c r="F3568" s="3"/>
      <c r="G3568" s="3"/>
      <c r="H3568" s="3"/>
      <c r="I3568" s="3"/>
      <c r="J3568" s="3"/>
      <c r="K3568" s="3"/>
      <c r="L3568" s="3"/>
      <c r="M3568" s="3"/>
      <c r="N3568" s="3"/>
      <c r="O3568" s="3"/>
      <c r="P3568" s="3"/>
      <c r="Q3568" s="3"/>
      <c r="R3568" s="3"/>
      <c r="S3568" s="120"/>
      <c r="T3568" s="3"/>
      <c r="U3568" s="3"/>
      <c r="V3568" s="3"/>
      <c r="W3568" s="3"/>
      <c r="X3568" s="3"/>
      <c r="Y3568" s="3"/>
      <c r="Z3568" s="3"/>
      <c r="AA3568" s="3"/>
      <c r="AB3568" s="3"/>
      <c r="AC3568" s="3"/>
      <c r="AD3568" s="3"/>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row>
    <row r="3569" spans="1:53" x14ac:dyDescent="0.3">
      <c r="A3569" s="3"/>
      <c r="B3569" s="3"/>
      <c r="C3569" s="3"/>
      <c r="D3569" s="3"/>
      <c r="E3569" s="3"/>
      <c r="F3569" s="3"/>
      <c r="G3569" s="3"/>
      <c r="H3569" s="3"/>
      <c r="I3569" s="3"/>
      <c r="J3569" s="3"/>
      <c r="K3569" s="3"/>
      <c r="L3569" s="3"/>
      <c r="M3569" s="3"/>
      <c r="N3569" s="3"/>
      <c r="O3569" s="3"/>
      <c r="P3569" s="3"/>
      <c r="Q3569" s="3"/>
      <c r="R3569" s="3"/>
      <c r="S3569" s="120"/>
      <c r="T3569" s="3"/>
      <c r="U3569" s="3"/>
      <c r="V3569" s="3"/>
      <c r="W3569" s="3"/>
      <c r="X3569" s="3"/>
      <c r="Y3569" s="3"/>
      <c r="Z3569" s="3"/>
      <c r="AA3569" s="3"/>
      <c r="AB3569" s="3"/>
      <c r="AC3569" s="3"/>
      <c r="AD3569" s="3"/>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row>
    <row r="3570" spans="1:53" x14ac:dyDescent="0.3">
      <c r="A3570" s="3"/>
      <c r="B3570" s="3"/>
      <c r="C3570" s="3"/>
      <c r="D3570" s="3"/>
      <c r="E3570" s="3"/>
      <c r="F3570" s="3"/>
      <c r="G3570" s="3"/>
      <c r="H3570" s="3"/>
      <c r="I3570" s="3"/>
      <c r="J3570" s="3"/>
      <c r="K3570" s="3"/>
      <c r="L3570" s="3"/>
      <c r="M3570" s="3"/>
      <c r="N3570" s="3"/>
      <c r="O3570" s="3"/>
      <c r="P3570" s="3"/>
      <c r="Q3570" s="3"/>
      <c r="R3570" s="3"/>
      <c r="S3570" s="120"/>
      <c r="T3570" s="3"/>
      <c r="U3570" s="3"/>
      <c r="V3570" s="3"/>
      <c r="W3570" s="3"/>
      <c r="X3570" s="3"/>
      <c r="Y3570" s="3"/>
      <c r="Z3570" s="3"/>
      <c r="AA3570" s="3"/>
      <c r="AB3570" s="3"/>
      <c r="AC3570" s="3"/>
      <c r="AD3570" s="3"/>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row>
    <row r="3571" spans="1:53" x14ac:dyDescent="0.3">
      <c r="A3571" s="3"/>
      <c r="B3571" s="3"/>
      <c r="C3571" s="3"/>
      <c r="D3571" s="3"/>
      <c r="E3571" s="3"/>
      <c r="F3571" s="3"/>
      <c r="G3571" s="3"/>
      <c r="H3571" s="3"/>
      <c r="I3571" s="3"/>
      <c r="J3571" s="3"/>
      <c r="K3571" s="3"/>
      <c r="L3571" s="3"/>
      <c r="M3571" s="3"/>
      <c r="N3571" s="3"/>
      <c r="O3571" s="3"/>
      <c r="P3571" s="3"/>
      <c r="Q3571" s="3"/>
      <c r="R3571" s="3"/>
      <c r="S3571" s="120"/>
      <c r="T3571" s="3"/>
      <c r="U3571" s="3"/>
      <c r="V3571" s="3"/>
      <c r="W3571" s="3"/>
      <c r="X3571" s="3"/>
      <c r="Y3571" s="3"/>
      <c r="Z3571" s="3"/>
      <c r="AA3571" s="3"/>
      <c r="AB3571" s="3"/>
      <c r="AC3571" s="3"/>
      <c r="AD3571" s="3"/>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row>
    <row r="3572" spans="1:53" x14ac:dyDescent="0.3">
      <c r="A3572" s="3"/>
      <c r="B3572" s="3"/>
      <c r="C3572" s="3"/>
      <c r="D3572" s="3"/>
      <c r="E3572" s="3"/>
      <c r="F3572" s="3"/>
      <c r="G3572" s="3"/>
      <c r="H3572" s="3"/>
      <c r="I3572" s="3"/>
      <c r="J3572" s="3"/>
      <c r="K3572" s="3"/>
      <c r="L3572" s="3"/>
      <c r="M3572" s="3"/>
      <c r="N3572" s="3"/>
      <c r="O3572" s="3"/>
      <c r="P3572" s="3"/>
      <c r="Q3572" s="3"/>
      <c r="R3572" s="3"/>
      <c r="S3572" s="120"/>
      <c r="T3572" s="3"/>
      <c r="U3572" s="3"/>
      <c r="V3572" s="3"/>
      <c r="W3572" s="3"/>
      <c r="X3572" s="3"/>
      <c r="Y3572" s="3"/>
      <c r="Z3572" s="3"/>
      <c r="AA3572" s="3"/>
      <c r="AB3572" s="3"/>
      <c r="AC3572" s="3"/>
      <c r="AD3572" s="3"/>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row>
    <row r="3573" spans="1:53" x14ac:dyDescent="0.3">
      <c r="A3573" s="3"/>
      <c r="B3573" s="3"/>
      <c r="C3573" s="3"/>
      <c r="D3573" s="3"/>
      <c r="E3573" s="3"/>
      <c r="F3573" s="3"/>
      <c r="G3573" s="3"/>
      <c r="H3573" s="3"/>
      <c r="I3573" s="3"/>
      <c r="J3573" s="3"/>
      <c r="K3573" s="3"/>
      <c r="L3573" s="3"/>
      <c r="M3573" s="3"/>
      <c r="N3573" s="3"/>
      <c r="O3573" s="3"/>
      <c r="P3573" s="3"/>
      <c r="Q3573" s="3"/>
      <c r="R3573" s="3"/>
      <c r="S3573" s="120"/>
      <c r="T3573" s="3"/>
      <c r="U3573" s="3"/>
      <c r="V3573" s="3"/>
      <c r="W3573" s="3"/>
      <c r="X3573" s="3"/>
      <c r="Y3573" s="3"/>
      <c r="Z3573" s="3"/>
      <c r="AA3573" s="3"/>
      <c r="AB3573" s="3"/>
      <c r="AC3573" s="3"/>
      <c r="AD3573" s="3"/>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row>
    <row r="3574" spans="1:53" x14ac:dyDescent="0.3">
      <c r="A3574" s="3"/>
      <c r="B3574" s="3"/>
      <c r="C3574" s="3"/>
      <c r="D3574" s="3"/>
      <c r="E3574" s="3"/>
      <c r="F3574" s="3"/>
      <c r="G3574" s="3"/>
      <c r="H3574" s="3"/>
      <c r="I3574" s="3"/>
      <c r="J3574" s="3"/>
      <c r="K3574" s="3"/>
      <c r="L3574" s="3"/>
      <c r="M3574" s="3"/>
      <c r="N3574" s="3"/>
      <c r="O3574" s="3"/>
      <c r="P3574" s="3"/>
      <c r="Q3574" s="3"/>
      <c r="R3574" s="3"/>
      <c r="S3574" s="120"/>
      <c r="T3574" s="3"/>
      <c r="U3574" s="3"/>
      <c r="V3574" s="3"/>
      <c r="W3574" s="3"/>
      <c r="X3574" s="3"/>
      <c r="Y3574" s="3"/>
      <c r="Z3574" s="3"/>
      <c r="AA3574" s="3"/>
      <c r="AB3574" s="3"/>
      <c r="AC3574" s="3"/>
      <c r="AD3574" s="3"/>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row>
    <row r="3575" spans="1:53" x14ac:dyDescent="0.3">
      <c r="A3575" s="3"/>
      <c r="B3575" s="3"/>
      <c r="C3575" s="3"/>
      <c r="D3575" s="3"/>
      <c r="E3575" s="3"/>
      <c r="F3575" s="3"/>
      <c r="G3575" s="3"/>
      <c r="H3575" s="3"/>
      <c r="I3575" s="3"/>
      <c r="J3575" s="3"/>
      <c r="K3575" s="3"/>
      <c r="L3575" s="3"/>
      <c r="M3575" s="3"/>
      <c r="N3575" s="3"/>
      <c r="O3575" s="3"/>
      <c r="P3575" s="3"/>
      <c r="Q3575" s="3"/>
      <c r="R3575" s="3"/>
      <c r="S3575" s="120"/>
      <c r="T3575" s="3"/>
      <c r="U3575" s="3"/>
      <c r="V3575" s="3"/>
      <c r="W3575" s="3"/>
      <c r="X3575" s="3"/>
      <c r="Y3575" s="3"/>
      <c r="Z3575" s="3"/>
      <c r="AA3575" s="3"/>
      <c r="AB3575" s="3"/>
      <c r="AC3575" s="3"/>
      <c r="AD3575" s="3"/>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row>
    <row r="3576" spans="1:53" x14ac:dyDescent="0.3">
      <c r="A3576" s="3"/>
      <c r="B3576" s="3"/>
      <c r="C3576" s="3"/>
      <c r="D3576" s="3"/>
      <c r="E3576" s="3"/>
      <c r="F3576" s="3"/>
      <c r="G3576" s="3"/>
      <c r="H3576" s="3"/>
      <c r="I3576" s="3"/>
      <c r="J3576" s="3"/>
      <c r="K3576" s="3"/>
      <c r="L3576" s="3"/>
      <c r="M3576" s="3"/>
      <c r="N3576" s="3"/>
      <c r="O3576" s="3"/>
      <c r="P3576" s="3"/>
      <c r="Q3576" s="3"/>
      <c r="R3576" s="3"/>
      <c r="S3576" s="120"/>
      <c r="T3576" s="3"/>
      <c r="U3576" s="3"/>
      <c r="V3576" s="3"/>
      <c r="W3576" s="3"/>
      <c r="X3576" s="3"/>
      <c r="Y3576" s="3"/>
      <c r="Z3576" s="3"/>
      <c r="AA3576" s="3"/>
      <c r="AB3576" s="3"/>
      <c r="AC3576" s="3"/>
      <c r="AD3576" s="3"/>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row>
    <row r="3577" spans="1:53" x14ac:dyDescent="0.3">
      <c r="A3577" s="3"/>
      <c r="B3577" s="3"/>
      <c r="C3577" s="3"/>
      <c r="D3577" s="3"/>
      <c r="E3577" s="3"/>
      <c r="F3577" s="3"/>
      <c r="G3577" s="3"/>
      <c r="H3577" s="3"/>
      <c r="I3577" s="3"/>
      <c r="J3577" s="3"/>
      <c r="K3577" s="3"/>
      <c r="L3577" s="3"/>
      <c r="M3577" s="3"/>
      <c r="N3577" s="3"/>
      <c r="O3577" s="3"/>
      <c r="P3577" s="3"/>
      <c r="Q3577" s="3"/>
      <c r="R3577" s="3"/>
      <c r="S3577" s="120"/>
      <c r="T3577" s="3"/>
      <c r="U3577" s="3"/>
      <c r="V3577" s="3"/>
      <c r="W3577" s="3"/>
      <c r="X3577" s="3"/>
      <c r="Y3577" s="3"/>
      <c r="Z3577" s="3"/>
      <c r="AA3577" s="3"/>
      <c r="AB3577" s="3"/>
      <c r="AC3577" s="3"/>
      <c r="AD3577" s="3"/>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row>
    <row r="3578" spans="1:53" x14ac:dyDescent="0.3">
      <c r="A3578" s="3"/>
      <c r="B3578" s="3"/>
      <c r="C3578" s="3"/>
      <c r="D3578" s="3"/>
      <c r="E3578" s="3"/>
      <c r="F3578" s="3"/>
      <c r="G3578" s="3"/>
      <c r="H3578" s="3"/>
      <c r="I3578" s="3"/>
      <c r="J3578" s="3"/>
      <c r="K3578" s="3"/>
      <c r="L3578" s="3"/>
      <c r="M3578" s="3"/>
      <c r="N3578" s="3"/>
      <c r="O3578" s="3"/>
      <c r="P3578" s="3"/>
      <c r="Q3578" s="3"/>
      <c r="R3578" s="3"/>
      <c r="S3578" s="120"/>
      <c r="T3578" s="3"/>
      <c r="U3578" s="3"/>
      <c r="V3578" s="3"/>
      <c r="W3578" s="3"/>
      <c r="X3578" s="3"/>
      <c r="Y3578" s="3"/>
      <c r="Z3578" s="3"/>
      <c r="AA3578" s="3"/>
      <c r="AB3578" s="3"/>
      <c r="AC3578" s="3"/>
      <c r="AD3578" s="3"/>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row>
    <row r="3579" spans="1:53" x14ac:dyDescent="0.3">
      <c r="A3579" s="3"/>
      <c r="B3579" s="3"/>
      <c r="C3579" s="3"/>
      <c r="D3579" s="3"/>
      <c r="E3579" s="3"/>
      <c r="F3579" s="3"/>
      <c r="G3579" s="3"/>
      <c r="H3579" s="3"/>
      <c r="I3579" s="3"/>
      <c r="J3579" s="3"/>
      <c r="K3579" s="3"/>
      <c r="L3579" s="3"/>
      <c r="M3579" s="3"/>
      <c r="N3579" s="3"/>
      <c r="O3579" s="3"/>
      <c r="P3579" s="3"/>
      <c r="Q3579" s="3"/>
      <c r="R3579" s="3"/>
      <c r="S3579" s="120"/>
      <c r="T3579" s="3"/>
      <c r="U3579" s="3"/>
      <c r="V3579" s="3"/>
      <c r="W3579" s="3"/>
      <c r="X3579" s="3"/>
      <c r="Y3579" s="3"/>
      <c r="Z3579" s="3"/>
      <c r="AA3579" s="3"/>
      <c r="AB3579" s="3"/>
      <c r="AC3579" s="3"/>
      <c r="AD3579" s="3"/>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row>
    <row r="3580" spans="1:53" x14ac:dyDescent="0.3">
      <c r="A3580" s="3"/>
      <c r="B3580" s="3"/>
      <c r="C3580" s="3"/>
      <c r="D3580" s="3"/>
      <c r="E3580" s="3"/>
      <c r="F3580" s="3"/>
      <c r="G3580" s="3"/>
      <c r="H3580" s="3"/>
      <c r="I3580" s="3"/>
      <c r="J3580" s="3"/>
      <c r="K3580" s="3"/>
      <c r="L3580" s="3"/>
      <c r="M3580" s="3"/>
      <c r="N3580" s="3"/>
      <c r="O3580" s="3"/>
      <c r="P3580" s="3"/>
      <c r="Q3580" s="3"/>
      <c r="R3580" s="3"/>
      <c r="S3580" s="120"/>
      <c r="T3580" s="3"/>
      <c r="U3580" s="3"/>
      <c r="V3580" s="3"/>
      <c r="W3580" s="3"/>
      <c r="X3580" s="3"/>
      <c r="Y3580" s="3"/>
      <c r="Z3580" s="3"/>
      <c r="AA3580" s="3"/>
      <c r="AB3580" s="3"/>
      <c r="AC3580" s="3"/>
      <c r="AD3580" s="3"/>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row>
    <row r="3581" spans="1:53" x14ac:dyDescent="0.3">
      <c r="A3581" s="3"/>
      <c r="B3581" s="3"/>
      <c r="C3581" s="3"/>
      <c r="D3581" s="3"/>
      <c r="E3581" s="3"/>
      <c r="F3581" s="3"/>
      <c r="G3581" s="3"/>
      <c r="H3581" s="3"/>
      <c r="I3581" s="3"/>
      <c r="J3581" s="3"/>
      <c r="K3581" s="3"/>
      <c r="L3581" s="3"/>
      <c r="M3581" s="3"/>
      <c r="N3581" s="3"/>
      <c r="O3581" s="3"/>
      <c r="P3581" s="3"/>
      <c r="Q3581" s="3"/>
      <c r="R3581" s="3"/>
      <c r="S3581" s="120"/>
      <c r="T3581" s="3"/>
      <c r="U3581" s="3"/>
      <c r="V3581" s="3"/>
      <c r="W3581" s="3"/>
      <c r="X3581" s="3"/>
      <c r="Y3581" s="3"/>
      <c r="Z3581" s="3"/>
      <c r="AA3581" s="3"/>
      <c r="AB3581" s="3"/>
      <c r="AC3581" s="3"/>
      <c r="AD3581" s="3"/>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row>
    <row r="3582" spans="1:53" x14ac:dyDescent="0.3">
      <c r="A3582" s="3"/>
      <c r="B3582" s="3"/>
      <c r="C3582" s="3"/>
      <c r="D3582" s="3"/>
      <c r="E3582" s="3"/>
      <c r="F3582" s="3"/>
      <c r="G3582" s="3"/>
      <c r="H3582" s="3"/>
      <c r="I3582" s="3"/>
      <c r="J3582" s="3"/>
      <c r="K3582" s="3"/>
      <c r="L3582" s="3"/>
      <c r="M3582" s="3"/>
      <c r="N3582" s="3"/>
      <c r="O3582" s="3"/>
      <c r="P3582" s="3"/>
      <c r="Q3582" s="3"/>
      <c r="R3582" s="3"/>
      <c r="S3582" s="120"/>
      <c r="T3582" s="3"/>
      <c r="U3582" s="3"/>
      <c r="V3582" s="3"/>
      <c r="W3582" s="3"/>
      <c r="X3582" s="3"/>
      <c r="Y3582" s="3"/>
      <c r="Z3582" s="3"/>
      <c r="AA3582" s="3"/>
      <c r="AB3582" s="3"/>
      <c r="AC3582" s="3"/>
      <c r="AD3582" s="3"/>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row>
    <row r="3583" spans="1:53" x14ac:dyDescent="0.3">
      <c r="A3583" s="3"/>
      <c r="B3583" s="3"/>
      <c r="C3583" s="3"/>
      <c r="D3583" s="3"/>
      <c r="E3583" s="3"/>
      <c r="F3583" s="3"/>
      <c r="G3583" s="3"/>
      <c r="H3583" s="3"/>
      <c r="I3583" s="3"/>
      <c r="J3583" s="3"/>
      <c r="K3583" s="3"/>
      <c r="L3583" s="3"/>
      <c r="M3583" s="3"/>
      <c r="N3583" s="3"/>
      <c r="O3583" s="3"/>
      <c r="P3583" s="3"/>
      <c r="Q3583" s="3"/>
      <c r="R3583" s="3"/>
      <c r="S3583" s="120"/>
      <c r="T3583" s="3"/>
      <c r="U3583" s="3"/>
      <c r="V3583" s="3"/>
      <c r="W3583" s="3"/>
      <c r="X3583" s="3"/>
      <c r="Y3583" s="3"/>
      <c r="Z3583" s="3"/>
      <c r="AA3583" s="3"/>
      <c r="AB3583" s="3"/>
      <c r="AC3583" s="3"/>
      <c r="AD3583" s="3"/>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row>
    <row r="3584" spans="1:53" x14ac:dyDescent="0.3">
      <c r="A3584" s="3"/>
      <c r="B3584" s="3"/>
      <c r="C3584" s="3"/>
      <c r="D3584" s="3"/>
      <c r="E3584" s="3"/>
      <c r="F3584" s="3"/>
      <c r="G3584" s="3"/>
      <c r="H3584" s="3"/>
      <c r="I3584" s="3"/>
      <c r="J3584" s="3"/>
      <c r="K3584" s="3"/>
      <c r="L3584" s="3"/>
      <c r="M3584" s="3"/>
      <c r="N3584" s="3"/>
      <c r="O3584" s="3"/>
      <c r="P3584" s="3"/>
      <c r="Q3584" s="3"/>
      <c r="R3584" s="3"/>
      <c r="S3584" s="120"/>
      <c r="T3584" s="3"/>
      <c r="U3584" s="3"/>
      <c r="V3584" s="3"/>
      <c r="W3584" s="3"/>
      <c r="X3584" s="3"/>
      <c r="Y3584" s="3"/>
      <c r="Z3584" s="3"/>
      <c r="AA3584" s="3"/>
      <c r="AB3584" s="3"/>
      <c r="AC3584" s="3"/>
      <c r="AD3584" s="3"/>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row>
    <row r="3585" spans="1:53" x14ac:dyDescent="0.3">
      <c r="A3585" s="3"/>
      <c r="B3585" s="3"/>
      <c r="C3585" s="3"/>
      <c r="D3585" s="3"/>
      <c r="E3585" s="3"/>
      <c r="F3585" s="3"/>
      <c r="G3585" s="3"/>
      <c r="H3585" s="3"/>
      <c r="I3585" s="3"/>
      <c r="J3585" s="3"/>
      <c r="K3585" s="3"/>
      <c r="L3585" s="3"/>
      <c r="M3585" s="3"/>
      <c r="N3585" s="3"/>
      <c r="O3585" s="3"/>
      <c r="P3585" s="3"/>
      <c r="Q3585" s="3"/>
      <c r="R3585" s="3"/>
      <c r="S3585" s="120"/>
      <c r="T3585" s="3"/>
      <c r="U3585" s="3"/>
      <c r="V3585" s="3"/>
      <c r="W3585" s="3"/>
      <c r="X3585" s="3"/>
      <c r="Y3585" s="3"/>
      <c r="Z3585" s="3"/>
      <c r="AA3585" s="3"/>
      <c r="AB3585" s="3"/>
      <c r="AC3585" s="3"/>
      <c r="AD3585" s="3"/>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row>
    <row r="3586" spans="1:53" x14ac:dyDescent="0.3">
      <c r="A3586" s="3"/>
      <c r="B3586" s="3"/>
      <c r="C3586" s="3"/>
      <c r="D3586" s="3"/>
      <c r="E3586" s="3"/>
      <c r="F3586" s="3"/>
      <c r="G3586" s="3"/>
      <c r="H3586" s="3"/>
      <c r="I3586" s="3"/>
      <c r="J3586" s="3"/>
      <c r="K3586" s="3"/>
      <c r="L3586" s="3"/>
      <c r="M3586" s="3"/>
      <c r="N3586" s="3"/>
      <c r="O3586" s="3"/>
      <c r="P3586" s="3"/>
      <c r="Q3586" s="3"/>
      <c r="R3586" s="3"/>
      <c r="S3586" s="120"/>
      <c r="T3586" s="3"/>
      <c r="U3586" s="3"/>
      <c r="V3586" s="3"/>
      <c r="W3586" s="3"/>
      <c r="X3586" s="3"/>
      <c r="Y3586" s="3"/>
      <c r="Z3586" s="3"/>
      <c r="AA3586" s="3"/>
      <c r="AB3586" s="3"/>
      <c r="AC3586" s="3"/>
      <c r="AD3586" s="3"/>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row>
    <row r="3587" spans="1:53" x14ac:dyDescent="0.3">
      <c r="A3587" s="3"/>
      <c r="B3587" s="3"/>
      <c r="C3587" s="3"/>
      <c r="D3587" s="3"/>
      <c r="E3587" s="3"/>
      <c r="F3587" s="3"/>
      <c r="G3587" s="3"/>
      <c r="H3587" s="3"/>
      <c r="I3587" s="3"/>
      <c r="J3587" s="3"/>
      <c r="K3587" s="3"/>
      <c r="L3587" s="3"/>
      <c r="M3587" s="3"/>
      <c r="N3587" s="3"/>
      <c r="O3587" s="3"/>
      <c r="P3587" s="3"/>
      <c r="Q3587" s="3"/>
      <c r="R3587" s="3"/>
      <c r="S3587" s="120"/>
      <c r="T3587" s="3"/>
      <c r="U3587" s="3"/>
      <c r="V3587" s="3"/>
      <c r="W3587" s="3"/>
      <c r="X3587" s="3"/>
      <c r="Y3587" s="3"/>
      <c r="Z3587" s="3"/>
      <c r="AA3587" s="3"/>
      <c r="AB3587" s="3"/>
      <c r="AC3587" s="3"/>
      <c r="AD3587" s="3"/>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row>
    <row r="3588" spans="1:53" x14ac:dyDescent="0.3">
      <c r="A3588" s="3"/>
      <c r="B3588" s="3"/>
      <c r="C3588" s="3"/>
      <c r="D3588" s="3"/>
      <c r="E3588" s="3"/>
      <c r="F3588" s="3"/>
      <c r="G3588" s="3"/>
      <c r="H3588" s="3"/>
      <c r="I3588" s="3"/>
      <c r="J3588" s="3"/>
      <c r="K3588" s="3"/>
      <c r="L3588" s="3"/>
      <c r="M3588" s="3"/>
      <c r="N3588" s="3"/>
      <c r="O3588" s="3"/>
      <c r="P3588" s="3"/>
      <c r="Q3588" s="3"/>
      <c r="R3588" s="3"/>
      <c r="S3588" s="120"/>
      <c r="T3588" s="3"/>
      <c r="U3588" s="3"/>
      <c r="V3588" s="3"/>
      <c r="W3588" s="3"/>
      <c r="X3588" s="3"/>
      <c r="Y3588" s="3"/>
      <c r="Z3588" s="3"/>
      <c r="AA3588" s="3"/>
      <c r="AB3588" s="3"/>
      <c r="AC3588" s="3"/>
      <c r="AD3588" s="3"/>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row>
    <row r="3589" spans="1:53" x14ac:dyDescent="0.3">
      <c r="A3589" s="3"/>
      <c r="B3589" s="3"/>
      <c r="C3589" s="3"/>
      <c r="D3589" s="3"/>
      <c r="E3589" s="3"/>
      <c r="F3589" s="3"/>
      <c r="G3589" s="3"/>
      <c r="H3589" s="3"/>
      <c r="I3589" s="3"/>
      <c r="J3589" s="3"/>
      <c r="K3589" s="3"/>
      <c r="L3589" s="3"/>
      <c r="M3589" s="3"/>
      <c r="N3589" s="3"/>
      <c r="O3589" s="3"/>
      <c r="P3589" s="3"/>
      <c r="Q3589" s="3"/>
      <c r="R3589" s="3"/>
      <c r="S3589" s="120"/>
      <c r="T3589" s="3"/>
      <c r="U3589" s="3"/>
      <c r="V3589" s="3"/>
      <c r="W3589" s="3"/>
      <c r="X3589" s="3"/>
      <c r="Y3589" s="3"/>
      <c r="Z3589" s="3"/>
      <c r="AA3589" s="3"/>
      <c r="AB3589" s="3"/>
      <c r="AC3589" s="3"/>
      <c r="AD3589" s="3"/>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row>
    <row r="3590" spans="1:53" x14ac:dyDescent="0.3">
      <c r="A3590" s="3"/>
      <c r="B3590" s="3"/>
      <c r="C3590" s="3"/>
      <c r="D3590" s="3"/>
      <c r="E3590" s="3"/>
      <c r="F3590" s="3"/>
      <c r="G3590" s="3"/>
      <c r="H3590" s="3"/>
      <c r="I3590" s="3"/>
      <c r="J3590" s="3"/>
      <c r="K3590" s="3"/>
      <c r="L3590" s="3"/>
      <c r="M3590" s="3"/>
      <c r="N3590" s="3"/>
      <c r="O3590" s="3"/>
      <c r="P3590" s="3"/>
      <c r="Q3590" s="3"/>
      <c r="R3590" s="3"/>
      <c r="S3590" s="120"/>
      <c r="T3590" s="3"/>
      <c r="U3590" s="3"/>
      <c r="V3590" s="3"/>
      <c r="W3590" s="3"/>
      <c r="X3590" s="3"/>
      <c r="Y3590" s="3"/>
      <c r="Z3590" s="3"/>
      <c r="AA3590" s="3"/>
      <c r="AB3590" s="3"/>
      <c r="AC3590" s="3"/>
      <c r="AD3590" s="3"/>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row>
    <row r="3591" spans="1:53" x14ac:dyDescent="0.3">
      <c r="A3591" s="3"/>
      <c r="B3591" s="3"/>
      <c r="C3591" s="3"/>
      <c r="D3591" s="3"/>
      <c r="E3591" s="3"/>
      <c r="F3591" s="3"/>
      <c r="G3591" s="3"/>
      <c r="H3591" s="3"/>
      <c r="I3591" s="3"/>
      <c r="J3591" s="3"/>
      <c r="K3591" s="3"/>
      <c r="L3591" s="3"/>
      <c r="M3591" s="3"/>
      <c r="N3591" s="3"/>
      <c r="O3591" s="3"/>
      <c r="P3591" s="3"/>
      <c r="Q3591" s="3"/>
      <c r="R3591" s="3"/>
      <c r="S3591" s="120"/>
      <c r="T3591" s="3"/>
      <c r="U3591" s="3"/>
      <c r="V3591" s="3"/>
      <c r="W3591" s="3"/>
      <c r="X3591" s="3"/>
      <c r="Y3591" s="3"/>
      <c r="Z3591" s="3"/>
      <c r="AA3591" s="3"/>
      <c r="AB3591" s="3"/>
      <c r="AC3591" s="3"/>
      <c r="AD3591" s="3"/>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row>
    <row r="3592" spans="1:53" x14ac:dyDescent="0.3">
      <c r="A3592" s="3"/>
      <c r="B3592" s="3"/>
      <c r="C3592" s="3"/>
      <c r="D3592" s="3"/>
      <c r="E3592" s="3"/>
      <c r="F3592" s="3"/>
      <c r="G3592" s="3"/>
      <c r="H3592" s="3"/>
      <c r="I3592" s="3"/>
      <c r="J3592" s="3"/>
      <c r="K3592" s="3"/>
      <c r="L3592" s="3"/>
      <c r="M3592" s="3"/>
      <c r="N3592" s="3"/>
      <c r="O3592" s="3"/>
      <c r="P3592" s="3"/>
      <c r="Q3592" s="3"/>
      <c r="R3592" s="3"/>
      <c r="S3592" s="120"/>
      <c r="T3592" s="3"/>
      <c r="U3592" s="3"/>
      <c r="V3592" s="3"/>
      <c r="W3592" s="3"/>
      <c r="X3592" s="3"/>
      <c r="Y3592" s="3"/>
      <c r="Z3592" s="3"/>
      <c r="AA3592" s="3"/>
      <c r="AB3592" s="3"/>
      <c r="AC3592" s="3"/>
      <c r="AD3592" s="3"/>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row>
    <row r="3593" spans="1:53" x14ac:dyDescent="0.3">
      <c r="A3593" s="3"/>
      <c r="B3593" s="3"/>
      <c r="C3593" s="3"/>
      <c r="D3593" s="3"/>
      <c r="E3593" s="3"/>
      <c r="F3593" s="3"/>
      <c r="G3593" s="3"/>
      <c r="H3593" s="3"/>
      <c r="I3593" s="3"/>
      <c r="J3593" s="3"/>
      <c r="K3593" s="3"/>
      <c r="L3593" s="3"/>
      <c r="M3593" s="3"/>
      <c r="N3593" s="3"/>
      <c r="O3593" s="3"/>
      <c r="P3593" s="3"/>
      <c r="Q3593" s="3"/>
      <c r="R3593" s="3"/>
      <c r="S3593" s="120"/>
      <c r="T3593" s="3"/>
      <c r="U3593" s="3"/>
      <c r="V3593" s="3"/>
      <c r="W3593" s="3"/>
      <c r="X3593" s="3"/>
      <c r="Y3593" s="3"/>
      <c r="Z3593" s="3"/>
      <c r="AA3593" s="3"/>
      <c r="AB3593" s="3"/>
      <c r="AC3593" s="3"/>
      <c r="AD3593" s="3"/>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row>
    <row r="3594" spans="1:53" x14ac:dyDescent="0.3">
      <c r="A3594" s="3"/>
      <c r="B3594" s="3"/>
      <c r="C3594" s="3"/>
      <c r="D3594" s="3"/>
      <c r="E3594" s="3"/>
      <c r="F3594" s="3"/>
      <c r="G3594" s="3"/>
      <c r="H3594" s="3"/>
      <c r="I3594" s="3"/>
      <c r="J3594" s="3"/>
      <c r="K3594" s="3"/>
      <c r="L3594" s="3"/>
      <c r="M3594" s="3"/>
      <c r="N3594" s="3"/>
      <c r="O3594" s="3"/>
      <c r="P3594" s="3"/>
      <c r="Q3594" s="3"/>
      <c r="R3594" s="3"/>
      <c r="S3594" s="120"/>
      <c r="T3594" s="3"/>
      <c r="U3594" s="3"/>
      <c r="V3594" s="3"/>
      <c r="W3594" s="3"/>
      <c r="X3594" s="3"/>
      <c r="Y3594" s="3"/>
      <c r="Z3594" s="3"/>
      <c r="AA3594" s="3"/>
      <c r="AB3594" s="3"/>
      <c r="AC3594" s="3"/>
      <c r="AD3594" s="3"/>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row>
    <row r="3595" spans="1:53" x14ac:dyDescent="0.3">
      <c r="A3595" s="3"/>
      <c r="B3595" s="3"/>
      <c r="C3595" s="3"/>
      <c r="D3595" s="3"/>
      <c r="E3595" s="3"/>
      <c r="F3595" s="3"/>
      <c r="G3595" s="3"/>
      <c r="H3595" s="3"/>
      <c r="I3595" s="3"/>
      <c r="J3595" s="3"/>
      <c r="K3595" s="3"/>
      <c r="L3595" s="3"/>
      <c r="M3595" s="3"/>
      <c r="N3595" s="3"/>
      <c r="O3595" s="3"/>
      <c r="P3595" s="3"/>
      <c r="Q3595" s="3"/>
      <c r="R3595" s="3"/>
      <c r="S3595" s="120"/>
      <c r="T3595" s="3"/>
      <c r="U3595" s="3"/>
      <c r="V3595" s="3"/>
      <c r="W3595" s="3"/>
      <c r="X3595" s="3"/>
      <c r="Y3595" s="3"/>
      <c r="Z3595" s="3"/>
      <c r="AA3595" s="3"/>
      <c r="AB3595" s="3"/>
      <c r="AC3595" s="3"/>
      <c r="AD3595" s="3"/>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row>
    <row r="3596" spans="1:53" x14ac:dyDescent="0.3">
      <c r="A3596" s="3"/>
      <c r="B3596" s="3"/>
      <c r="C3596" s="3"/>
      <c r="D3596" s="3"/>
      <c r="E3596" s="3"/>
      <c r="F3596" s="3"/>
      <c r="G3596" s="3"/>
      <c r="H3596" s="3"/>
      <c r="I3596" s="3"/>
      <c r="J3596" s="3"/>
      <c r="K3596" s="3"/>
      <c r="L3596" s="3"/>
      <c r="M3596" s="3"/>
      <c r="N3596" s="3"/>
      <c r="O3596" s="3"/>
      <c r="P3596" s="3"/>
      <c r="Q3596" s="3"/>
      <c r="R3596" s="3"/>
      <c r="S3596" s="120"/>
      <c r="T3596" s="3"/>
      <c r="U3596" s="3"/>
      <c r="V3596" s="3"/>
      <c r="W3596" s="3"/>
      <c r="X3596" s="3"/>
      <c r="Y3596" s="3"/>
      <c r="Z3596" s="3"/>
      <c r="AA3596" s="3"/>
      <c r="AB3596" s="3"/>
      <c r="AC3596" s="3"/>
      <c r="AD3596" s="3"/>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row>
    <row r="3597" spans="1:53" x14ac:dyDescent="0.3">
      <c r="A3597" s="3"/>
      <c r="B3597" s="3"/>
      <c r="C3597" s="3"/>
      <c r="D3597" s="3"/>
      <c r="E3597" s="3"/>
      <c r="F3597" s="3"/>
      <c r="G3597" s="3"/>
      <c r="H3597" s="3"/>
      <c r="I3597" s="3"/>
      <c r="J3597" s="3"/>
      <c r="K3597" s="3"/>
      <c r="L3597" s="3"/>
      <c r="M3597" s="3"/>
      <c r="N3597" s="3"/>
      <c r="O3597" s="3"/>
      <c r="P3597" s="3"/>
      <c r="Q3597" s="3"/>
      <c r="R3597" s="3"/>
      <c r="S3597" s="120"/>
      <c r="T3597" s="3"/>
      <c r="U3597" s="3"/>
      <c r="V3597" s="3"/>
      <c r="W3597" s="3"/>
      <c r="X3597" s="3"/>
      <c r="Y3597" s="3"/>
      <c r="Z3597" s="3"/>
      <c r="AA3597" s="3"/>
      <c r="AB3597" s="3"/>
      <c r="AC3597" s="3"/>
      <c r="AD3597" s="3"/>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row>
    <row r="3598" spans="1:53" x14ac:dyDescent="0.3">
      <c r="A3598" s="3"/>
      <c r="B3598" s="3"/>
      <c r="C3598" s="3"/>
      <c r="D3598" s="3"/>
      <c r="E3598" s="3"/>
      <c r="F3598" s="3"/>
      <c r="G3598" s="3"/>
      <c r="H3598" s="3"/>
      <c r="I3598" s="3"/>
      <c r="J3598" s="3"/>
      <c r="K3598" s="3"/>
      <c r="L3598" s="3"/>
      <c r="M3598" s="3"/>
      <c r="N3598" s="3"/>
      <c r="O3598" s="3"/>
      <c r="P3598" s="3"/>
      <c r="Q3598" s="3"/>
      <c r="R3598" s="3"/>
      <c r="S3598" s="120"/>
      <c r="T3598" s="3"/>
      <c r="U3598" s="3"/>
      <c r="V3598" s="3"/>
      <c r="W3598" s="3"/>
      <c r="X3598" s="3"/>
      <c r="Y3598" s="3"/>
      <c r="Z3598" s="3"/>
      <c r="AA3598" s="3"/>
      <c r="AB3598" s="3"/>
      <c r="AC3598" s="3"/>
      <c r="AD3598" s="3"/>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row>
    <row r="3599" spans="1:53" x14ac:dyDescent="0.3">
      <c r="A3599" s="3"/>
      <c r="B3599" s="3"/>
      <c r="C3599" s="3"/>
      <c r="D3599" s="3"/>
      <c r="E3599" s="3"/>
      <c r="F3599" s="3"/>
      <c r="G3599" s="3"/>
      <c r="H3599" s="3"/>
      <c r="I3599" s="3"/>
      <c r="J3599" s="3"/>
      <c r="K3599" s="3"/>
      <c r="L3599" s="3"/>
      <c r="M3599" s="3"/>
      <c r="N3599" s="3"/>
      <c r="O3599" s="3"/>
      <c r="P3599" s="3"/>
      <c r="Q3599" s="3"/>
      <c r="R3599" s="3"/>
      <c r="S3599" s="120"/>
      <c r="T3599" s="3"/>
      <c r="U3599" s="3"/>
      <c r="V3599" s="3"/>
      <c r="W3599" s="3"/>
      <c r="X3599" s="3"/>
      <c r="Y3599" s="3"/>
      <c r="Z3599" s="3"/>
      <c r="AA3599" s="3"/>
      <c r="AB3599" s="3"/>
      <c r="AC3599" s="3"/>
      <c r="AD3599" s="3"/>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row>
    <row r="3600" spans="1:53" x14ac:dyDescent="0.3">
      <c r="A3600" s="3"/>
      <c r="B3600" s="3"/>
      <c r="C3600" s="3"/>
      <c r="D3600" s="3"/>
      <c r="E3600" s="3"/>
      <c r="F3600" s="3"/>
      <c r="G3600" s="3"/>
      <c r="H3600" s="3"/>
      <c r="I3600" s="3"/>
      <c r="J3600" s="3"/>
      <c r="K3600" s="3"/>
      <c r="L3600" s="3"/>
      <c r="M3600" s="3"/>
      <c r="N3600" s="3"/>
      <c r="O3600" s="3"/>
      <c r="P3600" s="3"/>
      <c r="Q3600" s="3"/>
      <c r="R3600" s="3"/>
      <c r="S3600" s="120"/>
      <c r="T3600" s="3"/>
      <c r="U3600" s="3"/>
      <c r="V3600" s="3"/>
      <c r="W3600" s="3"/>
      <c r="X3600" s="3"/>
      <c r="Y3600" s="3"/>
      <c r="Z3600" s="3"/>
      <c r="AA3600" s="3"/>
      <c r="AB3600" s="3"/>
      <c r="AC3600" s="3"/>
      <c r="AD3600" s="3"/>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row>
    <row r="3601" spans="1:53" x14ac:dyDescent="0.3">
      <c r="A3601" s="3"/>
      <c r="B3601" s="3"/>
      <c r="C3601" s="3"/>
      <c r="D3601" s="3"/>
      <c r="E3601" s="3"/>
      <c r="F3601" s="3"/>
      <c r="G3601" s="3"/>
      <c r="H3601" s="3"/>
      <c r="I3601" s="3"/>
      <c r="J3601" s="3"/>
      <c r="K3601" s="3"/>
      <c r="L3601" s="3"/>
      <c r="M3601" s="3"/>
      <c r="N3601" s="3"/>
      <c r="O3601" s="3"/>
      <c r="P3601" s="3"/>
      <c r="Q3601" s="3"/>
      <c r="R3601" s="3"/>
      <c r="S3601" s="120"/>
      <c r="T3601" s="3"/>
      <c r="U3601" s="3"/>
      <c r="V3601" s="3"/>
      <c r="W3601" s="3"/>
      <c r="X3601" s="3"/>
      <c r="Y3601" s="3"/>
      <c r="Z3601" s="3"/>
      <c r="AA3601" s="3"/>
      <c r="AB3601" s="3"/>
      <c r="AC3601" s="3"/>
      <c r="AD3601" s="3"/>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row>
    <row r="3602" spans="1:53" x14ac:dyDescent="0.3">
      <c r="A3602" s="3"/>
      <c r="B3602" s="3"/>
      <c r="C3602" s="3"/>
      <c r="D3602" s="3"/>
      <c r="E3602" s="3"/>
      <c r="F3602" s="3"/>
      <c r="G3602" s="3"/>
      <c r="H3602" s="3"/>
      <c r="I3602" s="3"/>
      <c r="J3602" s="3"/>
      <c r="K3602" s="3"/>
      <c r="L3602" s="3"/>
      <c r="M3602" s="3"/>
      <c r="N3602" s="3"/>
      <c r="O3602" s="3"/>
      <c r="P3602" s="3"/>
      <c r="Q3602" s="3"/>
      <c r="R3602" s="3"/>
      <c r="S3602" s="120"/>
      <c r="T3602" s="3"/>
      <c r="U3602" s="3"/>
      <c r="V3602" s="3"/>
      <c r="W3602" s="3"/>
      <c r="X3602" s="3"/>
      <c r="Y3602" s="3"/>
      <c r="Z3602" s="3"/>
      <c r="AA3602" s="3"/>
      <c r="AB3602" s="3"/>
      <c r="AC3602" s="3"/>
      <c r="AD3602" s="3"/>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row>
    <row r="3603" spans="1:53" x14ac:dyDescent="0.3">
      <c r="A3603" s="3"/>
      <c r="B3603" s="3"/>
      <c r="C3603" s="3"/>
      <c r="D3603" s="3"/>
      <c r="E3603" s="3"/>
      <c r="F3603" s="3"/>
      <c r="G3603" s="3"/>
      <c r="H3603" s="3"/>
      <c r="I3603" s="3"/>
      <c r="J3603" s="3"/>
      <c r="K3603" s="3"/>
      <c r="L3603" s="3"/>
      <c r="M3603" s="3"/>
      <c r="N3603" s="3"/>
      <c r="O3603" s="3"/>
      <c r="P3603" s="3"/>
      <c r="Q3603" s="3"/>
      <c r="R3603" s="3"/>
      <c r="S3603" s="120"/>
      <c r="T3603" s="3"/>
      <c r="U3603" s="3"/>
      <c r="V3603" s="3"/>
      <c r="W3603" s="3"/>
      <c r="X3603" s="3"/>
      <c r="Y3603" s="3"/>
      <c r="Z3603" s="3"/>
      <c r="AA3603" s="3"/>
      <c r="AB3603" s="3"/>
      <c r="AC3603" s="3"/>
      <c r="AD3603" s="3"/>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row>
    <row r="3604" spans="1:53" x14ac:dyDescent="0.3">
      <c r="A3604" s="3"/>
      <c r="B3604" s="3"/>
      <c r="C3604" s="3"/>
      <c r="D3604" s="3"/>
      <c r="E3604" s="3"/>
      <c r="F3604" s="3"/>
      <c r="G3604" s="3"/>
      <c r="H3604" s="3"/>
      <c r="I3604" s="3"/>
      <c r="J3604" s="3"/>
      <c r="K3604" s="3"/>
      <c r="L3604" s="3"/>
      <c r="M3604" s="3"/>
      <c r="N3604" s="3"/>
      <c r="O3604" s="3"/>
      <c r="P3604" s="3"/>
      <c r="Q3604" s="3"/>
      <c r="R3604" s="3"/>
      <c r="S3604" s="120"/>
      <c r="T3604" s="3"/>
      <c r="U3604" s="3"/>
      <c r="V3604" s="3"/>
      <c r="W3604" s="3"/>
      <c r="X3604" s="3"/>
      <c r="Y3604" s="3"/>
      <c r="Z3604" s="3"/>
      <c r="AA3604" s="3"/>
      <c r="AB3604" s="3"/>
      <c r="AC3604" s="3"/>
      <c r="AD3604" s="3"/>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row>
    <row r="3605" spans="1:53" x14ac:dyDescent="0.3">
      <c r="A3605" s="3"/>
      <c r="B3605" s="3"/>
      <c r="C3605" s="3"/>
      <c r="D3605" s="3"/>
      <c r="E3605" s="3"/>
      <c r="F3605" s="3"/>
      <c r="G3605" s="3"/>
      <c r="H3605" s="3"/>
      <c r="I3605" s="3"/>
      <c r="J3605" s="3"/>
      <c r="K3605" s="3"/>
      <c r="L3605" s="3"/>
      <c r="M3605" s="3"/>
      <c r="N3605" s="3"/>
      <c r="O3605" s="3"/>
      <c r="P3605" s="3"/>
      <c r="Q3605" s="3"/>
      <c r="R3605" s="3"/>
      <c r="S3605" s="120"/>
      <c r="T3605" s="3"/>
      <c r="U3605" s="3"/>
      <c r="V3605" s="3"/>
      <c r="W3605" s="3"/>
      <c r="X3605" s="3"/>
      <c r="Y3605" s="3"/>
      <c r="Z3605" s="3"/>
      <c r="AA3605" s="3"/>
      <c r="AB3605" s="3"/>
      <c r="AC3605" s="3"/>
      <c r="AD3605" s="3"/>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row>
    <row r="3606" spans="1:53" x14ac:dyDescent="0.3">
      <c r="A3606" s="3"/>
      <c r="B3606" s="3"/>
      <c r="C3606" s="3"/>
      <c r="D3606" s="3"/>
      <c r="E3606" s="3"/>
      <c r="F3606" s="3"/>
      <c r="G3606" s="3"/>
      <c r="H3606" s="3"/>
      <c r="I3606" s="3"/>
      <c r="J3606" s="3"/>
      <c r="K3606" s="3"/>
      <c r="L3606" s="3"/>
      <c r="M3606" s="3"/>
      <c r="N3606" s="3"/>
      <c r="O3606" s="3"/>
      <c r="P3606" s="3"/>
      <c r="Q3606" s="3"/>
      <c r="R3606" s="3"/>
      <c r="S3606" s="120"/>
      <c r="T3606" s="3"/>
      <c r="U3606" s="3"/>
      <c r="V3606" s="3"/>
      <c r="W3606" s="3"/>
      <c r="X3606" s="3"/>
      <c r="Y3606" s="3"/>
      <c r="Z3606" s="3"/>
      <c r="AA3606" s="3"/>
      <c r="AB3606" s="3"/>
      <c r="AC3606" s="3"/>
      <c r="AD3606" s="3"/>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row>
    <row r="3607" spans="1:53" x14ac:dyDescent="0.3">
      <c r="A3607" s="3"/>
      <c r="B3607" s="3"/>
      <c r="C3607" s="3"/>
      <c r="D3607" s="3"/>
      <c r="E3607" s="3"/>
      <c r="F3607" s="3"/>
      <c r="G3607" s="3"/>
      <c r="H3607" s="3"/>
      <c r="I3607" s="3"/>
      <c r="J3607" s="3"/>
      <c r="K3607" s="3"/>
      <c r="L3607" s="3"/>
      <c r="M3607" s="3"/>
      <c r="N3607" s="3"/>
      <c r="O3607" s="3"/>
      <c r="P3607" s="3"/>
      <c r="Q3607" s="3"/>
      <c r="R3607" s="3"/>
      <c r="S3607" s="120"/>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row>
    <row r="3608" spans="1:53" x14ac:dyDescent="0.3">
      <c r="A3608" s="3"/>
      <c r="B3608" s="3"/>
      <c r="C3608" s="3"/>
      <c r="D3608" s="3"/>
      <c r="E3608" s="3"/>
      <c r="F3608" s="3"/>
      <c r="G3608" s="3"/>
      <c r="H3608" s="3"/>
      <c r="I3608" s="3"/>
      <c r="J3608" s="3"/>
      <c r="K3608" s="3"/>
      <c r="L3608" s="3"/>
      <c r="M3608" s="3"/>
      <c r="N3608" s="3"/>
      <c r="O3608" s="3"/>
      <c r="P3608" s="3"/>
      <c r="Q3608" s="3"/>
      <c r="R3608" s="3"/>
      <c r="S3608" s="120"/>
      <c r="T3608" s="3"/>
      <c r="U3608" s="3"/>
      <c r="V3608" s="3"/>
      <c r="W3608" s="3"/>
      <c r="X3608" s="3"/>
      <c r="Y3608" s="3"/>
      <c r="Z3608" s="3"/>
      <c r="AA3608" s="3"/>
      <c r="AB3608" s="3"/>
      <c r="AC3608" s="3"/>
      <c r="AD3608" s="3"/>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row>
    <row r="3609" spans="1:53" x14ac:dyDescent="0.3">
      <c r="A3609" s="3"/>
      <c r="B3609" s="3"/>
      <c r="C3609" s="3"/>
      <c r="D3609" s="3"/>
      <c r="E3609" s="3"/>
      <c r="F3609" s="3"/>
      <c r="G3609" s="3"/>
      <c r="H3609" s="3"/>
      <c r="I3609" s="3"/>
      <c r="J3609" s="3"/>
      <c r="K3609" s="3"/>
      <c r="L3609" s="3"/>
      <c r="M3609" s="3"/>
      <c r="N3609" s="3"/>
      <c r="O3609" s="3"/>
      <c r="P3609" s="3"/>
      <c r="Q3609" s="3"/>
      <c r="R3609" s="3"/>
      <c r="S3609" s="120"/>
      <c r="T3609" s="3"/>
      <c r="U3609" s="3"/>
      <c r="V3609" s="3"/>
      <c r="W3609" s="3"/>
      <c r="X3609" s="3"/>
      <c r="Y3609" s="3"/>
      <c r="Z3609" s="3"/>
      <c r="AA3609" s="3"/>
      <c r="AB3609" s="3"/>
      <c r="AC3609" s="3"/>
      <c r="AD3609" s="3"/>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row>
    <row r="3610" spans="1:53" x14ac:dyDescent="0.3">
      <c r="A3610" s="3"/>
      <c r="B3610" s="3"/>
      <c r="C3610" s="3"/>
      <c r="D3610" s="3"/>
      <c r="E3610" s="3"/>
      <c r="F3610" s="3"/>
      <c r="G3610" s="3"/>
      <c r="H3610" s="3"/>
      <c r="I3610" s="3"/>
      <c r="J3610" s="3"/>
      <c r="K3610" s="3"/>
      <c r="L3610" s="3"/>
      <c r="M3610" s="3"/>
      <c r="N3610" s="3"/>
      <c r="O3610" s="3"/>
      <c r="P3610" s="3"/>
      <c r="Q3610" s="3"/>
      <c r="R3610" s="3"/>
      <c r="S3610" s="120"/>
      <c r="T3610" s="3"/>
      <c r="U3610" s="3"/>
      <c r="V3610" s="3"/>
      <c r="W3610" s="3"/>
      <c r="X3610" s="3"/>
      <c r="Y3610" s="3"/>
      <c r="Z3610" s="3"/>
      <c r="AA3610" s="3"/>
      <c r="AB3610" s="3"/>
      <c r="AC3610" s="3"/>
      <c r="AD3610" s="3"/>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row>
    <row r="3611" spans="1:53" x14ac:dyDescent="0.3">
      <c r="A3611" s="3"/>
      <c r="B3611" s="3"/>
      <c r="C3611" s="3"/>
      <c r="D3611" s="3"/>
      <c r="E3611" s="3"/>
      <c r="F3611" s="3"/>
      <c r="G3611" s="3"/>
      <c r="H3611" s="3"/>
      <c r="I3611" s="3"/>
      <c r="J3611" s="3"/>
      <c r="K3611" s="3"/>
      <c r="L3611" s="3"/>
      <c r="M3611" s="3"/>
      <c r="N3611" s="3"/>
      <c r="O3611" s="3"/>
      <c r="P3611" s="3"/>
      <c r="Q3611" s="3"/>
      <c r="R3611" s="3"/>
      <c r="S3611" s="120"/>
      <c r="T3611" s="3"/>
      <c r="U3611" s="3"/>
      <c r="V3611" s="3"/>
      <c r="W3611" s="3"/>
      <c r="X3611" s="3"/>
      <c r="Y3611" s="3"/>
      <c r="Z3611" s="3"/>
      <c r="AA3611" s="3"/>
      <c r="AB3611" s="3"/>
      <c r="AC3611" s="3"/>
      <c r="AD3611" s="3"/>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row>
    <row r="3612" spans="1:53" x14ac:dyDescent="0.3">
      <c r="A3612" s="3"/>
      <c r="B3612" s="3"/>
      <c r="C3612" s="3"/>
      <c r="D3612" s="3"/>
      <c r="E3612" s="3"/>
      <c r="F3612" s="3"/>
      <c r="G3612" s="3"/>
      <c r="H3612" s="3"/>
      <c r="I3612" s="3"/>
      <c r="J3612" s="3"/>
      <c r="K3612" s="3"/>
      <c r="L3612" s="3"/>
      <c r="M3612" s="3"/>
      <c r="N3612" s="3"/>
      <c r="O3612" s="3"/>
      <c r="P3612" s="3"/>
      <c r="Q3612" s="3"/>
      <c r="R3612" s="3"/>
      <c r="S3612" s="120"/>
      <c r="T3612" s="3"/>
      <c r="U3612" s="3"/>
      <c r="V3612" s="3"/>
      <c r="W3612" s="3"/>
      <c r="X3612" s="3"/>
      <c r="Y3612" s="3"/>
      <c r="Z3612" s="3"/>
      <c r="AA3612" s="3"/>
      <c r="AB3612" s="3"/>
      <c r="AC3612" s="3"/>
      <c r="AD3612" s="3"/>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row>
    <row r="3613" spans="1:53" x14ac:dyDescent="0.3">
      <c r="A3613" s="3"/>
      <c r="B3613" s="3"/>
      <c r="C3613" s="3"/>
      <c r="D3613" s="3"/>
      <c r="E3613" s="3"/>
      <c r="F3613" s="3"/>
      <c r="G3613" s="3"/>
      <c r="H3613" s="3"/>
      <c r="I3613" s="3"/>
      <c r="J3613" s="3"/>
      <c r="K3613" s="3"/>
      <c r="L3613" s="3"/>
      <c r="M3613" s="3"/>
      <c r="N3613" s="3"/>
      <c r="O3613" s="3"/>
      <c r="P3613" s="3"/>
      <c r="Q3613" s="3"/>
      <c r="R3613" s="3"/>
      <c r="S3613" s="120"/>
      <c r="T3613" s="3"/>
      <c r="U3613" s="3"/>
      <c r="V3613" s="3"/>
      <c r="W3613" s="3"/>
      <c r="X3613" s="3"/>
      <c r="Y3613" s="3"/>
      <c r="Z3613" s="3"/>
      <c r="AA3613" s="3"/>
      <c r="AB3613" s="3"/>
      <c r="AC3613" s="3"/>
      <c r="AD3613" s="3"/>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row>
    <row r="3614" spans="1:53" x14ac:dyDescent="0.3">
      <c r="A3614" s="3"/>
      <c r="B3614" s="3"/>
      <c r="C3614" s="3"/>
      <c r="D3614" s="3"/>
      <c r="E3614" s="3"/>
      <c r="F3614" s="3"/>
      <c r="G3614" s="3"/>
      <c r="H3614" s="3"/>
      <c r="I3614" s="3"/>
      <c r="J3614" s="3"/>
      <c r="K3614" s="3"/>
      <c r="L3614" s="3"/>
      <c r="M3614" s="3"/>
      <c r="N3614" s="3"/>
      <c r="O3614" s="3"/>
      <c r="P3614" s="3"/>
      <c r="Q3614" s="3"/>
      <c r="R3614" s="3"/>
      <c r="S3614" s="120"/>
      <c r="T3614" s="3"/>
      <c r="U3614" s="3"/>
      <c r="V3614" s="3"/>
      <c r="W3614" s="3"/>
      <c r="X3614" s="3"/>
      <c r="Y3614" s="3"/>
      <c r="Z3614" s="3"/>
      <c r="AA3614" s="3"/>
      <c r="AB3614" s="3"/>
      <c r="AC3614" s="3"/>
      <c r="AD3614" s="3"/>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row>
    <row r="3615" spans="1:53" x14ac:dyDescent="0.3">
      <c r="A3615" s="3"/>
      <c r="B3615" s="3"/>
      <c r="C3615" s="3"/>
      <c r="D3615" s="3"/>
      <c r="E3615" s="3"/>
      <c r="F3615" s="3"/>
      <c r="G3615" s="3"/>
      <c r="H3615" s="3"/>
      <c r="I3615" s="3"/>
      <c r="J3615" s="3"/>
      <c r="K3615" s="3"/>
      <c r="L3615" s="3"/>
      <c r="M3615" s="3"/>
      <c r="N3615" s="3"/>
      <c r="O3615" s="3"/>
      <c r="P3615" s="3"/>
      <c r="Q3615" s="3"/>
      <c r="R3615" s="3"/>
      <c r="S3615" s="120"/>
      <c r="T3615" s="3"/>
      <c r="U3615" s="3"/>
      <c r="V3615" s="3"/>
      <c r="W3615" s="3"/>
      <c r="X3615" s="3"/>
      <c r="Y3615" s="3"/>
      <c r="Z3615" s="3"/>
      <c r="AA3615" s="3"/>
      <c r="AB3615" s="3"/>
      <c r="AC3615" s="3"/>
      <c r="AD3615" s="3"/>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row>
    <row r="3616" spans="1:53" x14ac:dyDescent="0.3">
      <c r="A3616" s="3"/>
      <c r="B3616" s="3"/>
      <c r="C3616" s="3"/>
      <c r="D3616" s="3"/>
      <c r="E3616" s="3"/>
      <c r="F3616" s="3"/>
      <c r="G3616" s="3"/>
      <c r="H3616" s="3"/>
      <c r="I3616" s="3"/>
      <c r="J3616" s="3"/>
      <c r="K3616" s="3"/>
      <c r="L3616" s="3"/>
      <c r="M3616" s="3"/>
      <c r="N3616" s="3"/>
      <c r="O3616" s="3"/>
      <c r="P3616" s="3"/>
      <c r="Q3616" s="3"/>
      <c r="R3616" s="3"/>
      <c r="S3616" s="120"/>
      <c r="T3616" s="3"/>
      <c r="U3616" s="3"/>
      <c r="V3616" s="3"/>
      <c r="W3616" s="3"/>
      <c r="X3616" s="3"/>
      <c r="Y3616" s="3"/>
      <c r="Z3616" s="3"/>
      <c r="AA3616" s="3"/>
      <c r="AB3616" s="3"/>
      <c r="AC3616" s="3"/>
      <c r="AD3616" s="3"/>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row>
    <row r="3617" spans="1:53" x14ac:dyDescent="0.3">
      <c r="A3617" s="3"/>
      <c r="B3617" s="3"/>
      <c r="C3617" s="3"/>
      <c r="D3617" s="3"/>
      <c r="E3617" s="3"/>
      <c r="F3617" s="3"/>
      <c r="G3617" s="3"/>
      <c r="H3617" s="3"/>
      <c r="I3617" s="3"/>
      <c r="J3617" s="3"/>
      <c r="K3617" s="3"/>
      <c r="L3617" s="3"/>
      <c r="M3617" s="3"/>
      <c r="N3617" s="3"/>
      <c r="O3617" s="3"/>
      <c r="P3617" s="3"/>
      <c r="Q3617" s="3"/>
      <c r="R3617" s="3"/>
      <c r="S3617" s="120"/>
      <c r="T3617" s="3"/>
      <c r="U3617" s="3"/>
      <c r="V3617" s="3"/>
      <c r="W3617" s="3"/>
      <c r="X3617" s="3"/>
      <c r="Y3617" s="3"/>
      <c r="Z3617" s="3"/>
      <c r="AA3617" s="3"/>
      <c r="AB3617" s="3"/>
      <c r="AC3617" s="3"/>
      <c r="AD3617" s="3"/>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row>
    <row r="3618" spans="1:53" x14ac:dyDescent="0.3">
      <c r="A3618" s="3"/>
      <c r="B3618" s="3"/>
      <c r="C3618" s="3"/>
      <c r="D3618" s="3"/>
      <c r="E3618" s="3"/>
      <c r="F3618" s="3"/>
      <c r="G3618" s="3"/>
      <c r="H3618" s="3"/>
      <c r="I3618" s="3"/>
      <c r="J3618" s="3"/>
      <c r="K3618" s="3"/>
      <c r="L3618" s="3"/>
      <c r="M3618" s="3"/>
      <c r="N3618" s="3"/>
      <c r="O3618" s="3"/>
      <c r="P3618" s="3"/>
      <c r="Q3618" s="3"/>
      <c r="R3618" s="3"/>
      <c r="S3618" s="120"/>
      <c r="T3618" s="3"/>
      <c r="U3618" s="3"/>
      <c r="V3618" s="3"/>
      <c r="W3618" s="3"/>
      <c r="X3618" s="3"/>
      <c r="Y3618" s="3"/>
      <c r="Z3618" s="3"/>
      <c r="AA3618" s="3"/>
      <c r="AB3618" s="3"/>
      <c r="AC3618" s="3"/>
      <c r="AD3618" s="3"/>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row>
    <row r="3619" spans="1:53" x14ac:dyDescent="0.3">
      <c r="A3619" s="3"/>
      <c r="B3619" s="3"/>
      <c r="C3619" s="3"/>
      <c r="D3619" s="3"/>
      <c r="E3619" s="3"/>
      <c r="F3619" s="3"/>
      <c r="G3619" s="3"/>
      <c r="H3619" s="3"/>
      <c r="I3619" s="3"/>
      <c r="J3619" s="3"/>
      <c r="K3619" s="3"/>
      <c r="L3619" s="3"/>
      <c r="M3619" s="3"/>
      <c r="N3619" s="3"/>
      <c r="O3619" s="3"/>
      <c r="P3619" s="3"/>
      <c r="Q3619" s="3"/>
      <c r="R3619" s="3"/>
      <c r="S3619" s="120"/>
      <c r="T3619" s="3"/>
      <c r="U3619" s="3"/>
      <c r="V3619" s="3"/>
      <c r="W3619" s="3"/>
      <c r="X3619" s="3"/>
      <c r="Y3619" s="3"/>
      <c r="Z3619" s="3"/>
      <c r="AA3619" s="3"/>
      <c r="AB3619" s="3"/>
      <c r="AC3619" s="3"/>
      <c r="AD3619" s="3"/>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row>
    <row r="3620" spans="1:53" x14ac:dyDescent="0.3">
      <c r="A3620" s="3"/>
      <c r="B3620" s="3"/>
      <c r="C3620" s="3"/>
      <c r="D3620" s="3"/>
      <c r="E3620" s="3"/>
      <c r="F3620" s="3"/>
      <c r="G3620" s="3"/>
      <c r="H3620" s="3"/>
      <c r="I3620" s="3"/>
      <c r="J3620" s="3"/>
      <c r="K3620" s="3"/>
      <c r="L3620" s="3"/>
      <c r="M3620" s="3"/>
      <c r="N3620" s="3"/>
      <c r="O3620" s="3"/>
      <c r="P3620" s="3"/>
      <c r="Q3620" s="3"/>
      <c r="R3620" s="3"/>
      <c r="S3620" s="120"/>
      <c r="T3620" s="3"/>
      <c r="U3620" s="3"/>
      <c r="V3620" s="3"/>
      <c r="W3620" s="3"/>
      <c r="X3620" s="3"/>
      <c r="Y3620" s="3"/>
      <c r="Z3620" s="3"/>
      <c r="AA3620" s="3"/>
      <c r="AB3620" s="3"/>
      <c r="AC3620" s="3"/>
      <c r="AD3620" s="3"/>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row>
    <row r="3621" spans="1:53" x14ac:dyDescent="0.3">
      <c r="A3621" s="3"/>
      <c r="B3621" s="3"/>
      <c r="C3621" s="3"/>
      <c r="D3621" s="3"/>
      <c r="E3621" s="3"/>
      <c r="F3621" s="3"/>
      <c r="G3621" s="3"/>
      <c r="H3621" s="3"/>
      <c r="I3621" s="3"/>
      <c r="J3621" s="3"/>
      <c r="K3621" s="3"/>
      <c r="L3621" s="3"/>
      <c r="M3621" s="3"/>
      <c r="N3621" s="3"/>
      <c r="O3621" s="3"/>
      <c r="P3621" s="3"/>
      <c r="Q3621" s="3"/>
      <c r="R3621" s="3"/>
      <c r="S3621" s="120"/>
      <c r="T3621" s="3"/>
      <c r="U3621" s="3"/>
      <c r="V3621" s="3"/>
      <c r="W3621" s="3"/>
      <c r="X3621" s="3"/>
      <c r="Y3621" s="3"/>
      <c r="Z3621" s="3"/>
      <c r="AA3621" s="3"/>
      <c r="AB3621" s="3"/>
      <c r="AC3621" s="3"/>
      <c r="AD3621" s="3"/>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row>
    <row r="3622" spans="1:53" x14ac:dyDescent="0.3">
      <c r="A3622" s="3"/>
      <c r="B3622" s="3"/>
      <c r="C3622" s="3"/>
      <c r="D3622" s="3"/>
      <c r="E3622" s="3"/>
      <c r="F3622" s="3"/>
      <c r="G3622" s="3"/>
      <c r="H3622" s="3"/>
      <c r="I3622" s="3"/>
      <c r="J3622" s="3"/>
      <c r="K3622" s="3"/>
      <c r="L3622" s="3"/>
      <c r="M3622" s="3"/>
      <c r="N3622" s="3"/>
      <c r="O3622" s="3"/>
      <c r="P3622" s="3"/>
      <c r="Q3622" s="3"/>
      <c r="R3622" s="3"/>
      <c r="S3622" s="120"/>
      <c r="T3622" s="3"/>
      <c r="U3622" s="3"/>
      <c r="V3622" s="3"/>
      <c r="W3622" s="3"/>
      <c r="X3622" s="3"/>
      <c r="Y3622" s="3"/>
      <c r="Z3622" s="3"/>
      <c r="AA3622" s="3"/>
      <c r="AB3622" s="3"/>
      <c r="AC3622" s="3"/>
      <c r="AD3622" s="3"/>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row>
    <row r="3623" spans="1:53" x14ac:dyDescent="0.3">
      <c r="A3623" s="3"/>
      <c r="B3623" s="3"/>
      <c r="C3623" s="3"/>
      <c r="D3623" s="3"/>
      <c r="E3623" s="3"/>
      <c r="F3623" s="3"/>
      <c r="G3623" s="3"/>
      <c r="H3623" s="3"/>
      <c r="I3623" s="3"/>
      <c r="J3623" s="3"/>
      <c r="K3623" s="3"/>
      <c r="L3623" s="3"/>
      <c r="M3623" s="3"/>
      <c r="N3623" s="3"/>
      <c r="O3623" s="3"/>
      <c r="P3623" s="3"/>
      <c r="Q3623" s="3"/>
      <c r="R3623" s="3"/>
      <c r="S3623" s="120"/>
      <c r="T3623" s="3"/>
      <c r="U3623" s="3"/>
      <c r="V3623" s="3"/>
      <c r="W3623" s="3"/>
      <c r="X3623" s="3"/>
      <c r="Y3623" s="3"/>
      <c r="Z3623" s="3"/>
      <c r="AA3623" s="3"/>
      <c r="AB3623" s="3"/>
      <c r="AC3623" s="3"/>
      <c r="AD3623" s="3"/>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row>
    <row r="3624" spans="1:53" x14ac:dyDescent="0.3">
      <c r="A3624" s="3"/>
      <c r="B3624" s="3"/>
      <c r="C3624" s="3"/>
      <c r="D3624" s="3"/>
      <c r="E3624" s="3"/>
      <c r="F3624" s="3"/>
      <c r="G3624" s="3"/>
      <c r="H3624" s="3"/>
      <c r="I3624" s="3"/>
      <c r="J3624" s="3"/>
      <c r="K3624" s="3"/>
      <c r="L3624" s="3"/>
      <c r="M3624" s="3"/>
      <c r="N3624" s="3"/>
      <c r="O3624" s="3"/>
      <c r="P3624" s="3"/>
      <c r="Q3624" s="3"/>
      <c r="R3624" s="3"/>
      <c r="S3624" s="120"/>
      <c r="T3624" s="3"/>
      <c r="U3624" s="3"/>
      <c r="V3624" s="3"/>
      <c r="W3624" s="3"/>
      <c r="X3624" s="3"/>
      <c r="Y3624" s="3"/>
      <c r="Z3624" s="3"/>
      <c r="AA3624" s="3"/>
      <c r="AB3624" s="3"/>
      <c r="AC3624" s="3"/>
      <c r="AD3624" s="3"/>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row>
    <row r="3625" spans="1:53" x14ac:dyDescent="0.3">
      <c r="A3625" s="3"/>
      <c r="B3625" s="3"/>
      <c r="C3625" s="3"/>
      <c r="D3625" s="3"/>
      <c r="E3625" s="3"/>
      <c r="F3625" s="3"/>
      <c r="G3625" s="3"/>
      <c r="H3625" s="3"/>
      <c r="I3625" s="3"/>
      <c r="J3625" s="3"/>
      <c r="K3625" s="3"/>
      <c r="L3625" s="3"/>
      <c r="M3625" s="3"/>
      <c r="N3625" s="3"/>
      <c r="O3625" s="3"/>
      <c r="P3625" s="3"/>
      <c r="Q3625" s="3"/>
      <c r="R3625" s="3"/>
      <c r="S3625" s="120"/>
      <c r="T3625" s="3"/>
      <c r="U3625" s="3"/>
      <c r="V3625" s="3"/>
      <c r="W3625" s="3"/>
      <c r="X3625" s="3"/>
      <c r="Y3625" s="3"/>
      <c r="Z3625" s="3"/>
      <c r="AA3625" s="3"/>
      <c r="AB3625" s="3"/>
      <c r="AC3625" s="3"/>
      <c r="AD3625" s="3"/>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row>
    <row r="3626" spans="1:53" x14ac:dyDescent="0.3">
      <c r="A3626" s="3"/>
      <c r="B3626" s="3"/>
      <c r="C3626" s="3"/>
      <c r="D3626" s="3"/>
      <c r="E3626" s="3"/>
      <c r="F3626" s="3"/>
      <c r="G3626" s="3"/>
      <c r="H3626" s="3"/>
      <c r="I3626" s="3"/>
      <c r="J3626" s="3"/>
      <c r="K3626" s="3"/>
      <c r="L3626" s="3"/>
      <c r="M3626" s="3"/>
      <c r="N3626" s="3"/>
      <c r="O3626" s="3"/>
      <c r="P3626" s="3"/>
      <c r="Q3626" s="3"/>
      <c r="R3626" s="3"/>
      <c r="S3626" s="120"/>
      <c r="T3626" s="3"/>
      <c r="U3626" s="3"/>
      <c r="V3626" s="3"/>
      <c r="W3626" s="3"/>
      <c r="X3626" s="3"/>
      <c r="Y3626" s="3"/>
      <c r="Z3626" s="3"/>
      <c r="AA3626" s="3"/>
      <c r="AB3626" s="3"/>
      <c r="AC3626" s="3"/>
      <c r="AD3626" s="3"/>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row>
    <row r="3627" spans="1:53" x14ac:dyDescent="0.3">
      <c r="A3627" s="3"/>
      <c r="B3627" s="3"/>
      <c r="C3627" s="3"/>
      <c r="D3627" s="3"/>
      <c r="E3627" s="3"/>
      <c r="F3627" s="3"/>
      <c r="G3627" s="3"/>
      <c r="H3627" s="3"/>
      <c r="I3627" s="3"/>
      <c r="J3627" s="3"/>
      <c r="K3627" s="3"/>
      <c r="L3627" s="3"/>
      <c r="M3627" s="3"/>
      <c r="N3627" s="3"/>
      <c r="O3627" s="3"/>
      <c r="P3627" s="3"/>
      <c r="Q3627" s="3"/>
      <c r="R3627" s="3"/>
      <c r="S3627" s="120"/>
      <c r="T3627" s="3"/>
      <c r="U3627" s="3"/>
      <c r="V3627" s="3"/>
      <c r="W3627" s="3"/>
      <c r="X3627" s="3"/>
      <c r="Y3627" s="3"/>
      <c r="Z3627" s="3"/>
      <c r="AA3627" s="3"/>
      <c r="AB3627" s="3"/>
      <c r="AC3627" s="3"/>
      <c r="AD3627" s="3"/>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row>
    <row r="3628" spans="1:53" x14ac:dyDescent="0.3">
      <c r="A3628" s="3"/>
      <c r="B3628" s="3"/>
      <c r="C3628" s="3"/>
      <c r="D3628" s="3"/>
      <c r="E3628" s="3"/>
      <c r="F3628" s="3"/>
      <c r="G3628" s="3"/>
      <c r="H3628" s="3"/>
      <c r="I3628" s="3"/>
      <c r="J3628" s="3"/>
      <c r="K3628" s="3"/>
      <c r="L3628" s="3"/>
      <c r="M3628" s="3"/>
      <c r="N3628" s="3"/>
      <c r="O3628" s="3"/>
      <c r="P3628" s="3"/>
      <c r="Q3628" s="3"/>
      <c r="R3628" s="3"/>
      <c r="S3628" s="120"/>
      <c r="T3628" s="3"/>
      <c r="U3628" s="3"/>
      <c r="V3628" s="3"/>
      <c r="W3628" s="3"/>
      <c r="X3628" s="3"/>
      <c r="Y3628" s="3"/>
      <c r="Z3628" s="3"/>
      <c r="AA3628" s="3"/>
      <c r="AB3628" s="3"/>
      <c r="AC3628" s="3"/>
      <c r="AD3628" s="3"/>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row>
    <row r="3629" spans="1:53" x14ac:dyDescent="0.3">
      <c r="A3629" s="3"/>
      <c r="B3629" s="3"/>
      <c r="C3629" s="3"/>
      <c r="D3629" s="3"/>
      <c r="E3629" s="3"/>
      <c r="F3629" s="3"/>
      <c r="G3629" s="3"/>
      <c r="H3629" s="3"/>
      <c r="I3629" s="3"/>
      <c r="J3629" s="3"/>
      <c r="K3629" s="3"/>
      <c r="L3629" s="3"/>
      <c r="M3629" s="3"/>
      <c r="N3629" s="3"/>
      <c r="O3629" s="3"/>
      <c r="P3629" s="3"/>
      <c r="Q3629" s="3"/>
      <c r="R3629" s="3"/>
      <c r="S3629" s="120"/>
      <c r="T3629" s="3"/>
      <c r="U3629" s="3"/>
      <c r="V3629" s="3"/>
      <c r="W3629" s="3"/>
      <c r="X3629" s="3"/>
      <c r="Y3629" s="3"/>
      <c r="Z3629" s="3"/>
      <c r="AA3629" s="3"/>
      <c r="AB3629" s="3"/>
      <c r="AC3629" s="3"/>
      <c r="AD3629" s="3"/>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row>
    <row r="3630" spans="1:53" x14ac:dyDescent="0.3">
      <c r="A3630" s="3"/>
      <c r="B3630" s="3"/>
      <c r="C3630" s="3"/>
      <c r="D3630" s="3"/>
      <c r="E3630" s="3"/>
      <c r="F3630" s="3"/>
      <c r="G3630" s="3"/>
      <c r="H3630" s="3"/>
      <c r="I3630" s="3"/>
      <c r="J3630" s="3"/>
      <c r="K3630" s="3"/>
      <c r="L3630" s="3"/>
      <c r="M3630" s="3"/>
      <c r="N3630" s="3"/>
      <c r="O3630" s="3"/>
      <c r="P3630" s="3"/>
      <c r="Q3630" s="3"/>
      <c r="R3630" s="3"/>
      <c r="S3630" s="120"/>
      <c r="T3630" s="3"/>
      <c r="U3630" s="3"/>
      <c r="V3630" s="3"/>
      <c r="W3630" s="3"/>
      <c r="X3630" s="3"/>
      <c r="Y3630" s="3"/>
      <c r="Z3630" s="3"/>
      <c r="AA3630" s="3"/>
      <c r="AB3630" s="3"/>
      <c r="AC3630" s="3"/>
      <c r="AD3630" s="3"/>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row>
    <row r="3631" spans="1:53" x14ac:dyDescent="0.3">
      <c r="A3631" s="3"/>
      <c r="B3631" s="3"/>
      <c r="C3631" s="3"/>
      <c r="D3631" s="3"/>
      <c r="E3631" s="3"/>
      <c r="F3631" s="3"/>
      <c r="G3631" s="3"/>
      <c r="H3631" s="3"/>
      <c r="I3631" s="3"/>
      <c r="J3631" s="3"/>
      <c r="K3631" s="3"/>
      <c r="L3631" s="3"/>
      <c r="M3631" s="3"/>
      <c r="N3631" s="3"/>
      <c r="O3631" s="3"/>
      <c r="P3631" s="3"/>
      <c r="Q3631" s="3"/>
      <c r="R3631" s="3"/>
      <c r="S3631" s="120"/>
      <c r="T3631" s="3"/>
      <c r="U3631" s="3"/>
      <c r="V3631" s="3"/>
      <c r="W3631" s="3"/>
      <c r="X3631" s="3"/>
      <c r="Y3631" s="3"/>
      <c r="Z3631" s="3"/>
      <c r="AA3631" s="3"/>
      <c r="AB3631" s="3"/>
      <c r="AC3631" s="3"/>
      <c r="AD3631" s="3"/>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row>
    <row r="3632" spans="1:53" x14ac:dyDescent="0.3">
      <c r="A3632" s="3"/>
      <c r="B3632" s="3"/>
      <c r="C3632" s="3"/>
      <c r="D3632" s="3"/>
      <c r="E3632" s="3"/>
      <c r="F3632" s="3"/>
      <c r="G3632" s="3"/>
      <c r="H3632" s="3"/>
      <c r="I3632" s="3"/>
      <c r="J3632" s="3"/>
      <c r="K3632" s="3"/>
      <c r="L3632" s="3"/>
      <c r="M3632" s="3"/>
      <c r="N3632" s="3"/>
      <c r="O3632" s="3"/>
      <c r="P3632" s="3"/>
      <c r="Q3632" s="3"/>
      <c r="R3632" s="3"/>
      <c r="S3632" s="120"/>
      <c r="T3632" s="3"/>
      <c r="U3632" s="3"/>
      <c r="V3632" s="3"/>
      <c r="W3632" s="3"/>
      <c r="X3632" s="3"/>
      <c r="Y3632" s="3"/>
      <c r="Z3632" s="3"/>
      <c r="AA3632" s="3"/>
      <c r="AB3632" s="3"/>
      <c r="AC3632" s="3"/>
      <c r="AD3632" s="3"/>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row>
    <row r="3633" spans="1:53" x14ac:dyDescent="0.3">
      <c r="A3633" s="3"/>
      <c r="B3633" s="3"/>
      <c r="C3633" s="3"/>
      <c r="D3633" s="3"/>
      <c r="E3633" s="3"/>
      <c r="F3633" s="3"/>
      <c r="G3633" s="3"/>
      <c r="H3633" s="3"/>
      <c r="I3633" s="3"/>
      <c r="J3633" s="3"/>
      <c r="K3633" s="3"/>
      <c r="L3633" s="3"/>
      <c r="M3633" s="3"/>
      <c r="N3633" s="3"/>
      <c r="O3633" s="3"/>
      <c r="P3633" s="3"/>
      <c r="Q3633" s="3"/>
      <c r="R3633" s="3"/>
      <c r="S3633" s="120"/>
      <c r="T3633" s="3"/>
      <c r="U3633" s="3"/>
      <c r="V3633" s="3"/>
      <c r="W3633" s="3"/>
      <c r="X3633" s="3"/>
      <c r="Y3633" s="3"/>
      <c r="Z3633" s="3"/>
      <c r="AA3633" s="3"/>
      <c r="AB3633" s="3"/>
      <c r="AC3633" s="3"/>
      <c r="AD3633" s="3"/>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row>
    <row r="3634" spans="1:53" x14ac:dyDescent="0.3">
      <c r="A3634" s="3"/>
      <c r="B3634" s="3"/>
      <c r="C3634" s="3"/>
      <c r="D3634" s="3"/>
      <c r="E3634" s="3"/>
      <c r="F3634" s="3"/>
      <c r="G3634" s="3"/>
      <c r="H3634" s="3"/>
      <c r="I3634" s="3"/>
      <c r="J3634" s="3"/>
      <c r="K3634" s="3"/>
      <c r="L3634" s="3"/>
      <c r="M3634" s="3"/>
      <c r="N3634" s="3"/>
      <c r="O3634" s="3"/>
      <c r="P3634" s="3"/>
      <c r="Q3634" s="3"/>
      <c r="R3634" s="3"/>
      <c r="S3634" s="120"/>
      <c r="T3634" s="3"/>
      <c r="U3634" s="3"/>
      <c r="V3634" s="3"/>
      <c r="W3634" s="3"/>
      <c r="X3634" s="3"/>
      <c r="Y3634" s="3"/>
      <c r="Z3634" s="3"/>
      <c r="AA3634" s="3"/>
      <c r="AB3634" s="3"/>
      <c r="AC3634" s="3"/>
      <c r="AD3634" s="3"/>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row>
    <row r="3635" spans="1:53" x14ac:dyDescent="0.3">
      <c r="A3635" s="3"/>
      <c r="B3635" s="3"/>
      <c r="C3635" s="3"/>
      <c r="D3635" s="3"/>
      <c r="E3635" s="3"/>
      <c r="F3635" s="3"/>
      <c r="G3635" s="3"/>
      <c r="H3635" s="3"/>
      <c r="I3635" s="3"/>
      <c r="J3635" s="3"/>
      <c r="K3635" s="3"/>
      <c r="L3635" s="3"/>
      <c r="M3635" s="3"/>
      <c r="N3635" s="3"/>
      <c r="O3635" s="3"/>
      <c r="P3635" s="3"/>
      <c r="Q3635" s="3"/>
      <c r="R3635" s="3"/>
      <c r="S3635" s="120"/>
      <c r="T3635" s="3"/>
      <c r="U3635" s="3"/>
      <c r="V3635" s="3"/>
      <c r="W3635" s="3"/>
      <c r="X3635" s="3"/>
      <c r="Y3635" s="3"/>
      <c r="Z3635" s="3"/>
      <c r="AA3635" s="3"/>
      <c r="AB3635" s="3"/>
      <c r="AC3635" s="3"/>
      <c r="AD3635" s="3"/>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row>
    <row r="3636" spans="1:53" x14ac:dyDescent="0.3">
      <c r="A3636" s="3"/>
      <c r="B3636" s="3"/>
      <c r="C3636" s="3"/>
      <c r="D3636" s="3"/>
      <c r="E3636" s="3"/>
      <c r="F3636" s="3"/>
      <c r="G3636" s="3"/>
      <c r="H3636" s="3"/>
      <c r="I3636" s="3"/>
      <c r="J3636" s="3"/>
      <c r="K3636" s="3"/>
      <c r="L3636" s="3"/>
      <c r="M3636" s="3"/>
      <c r="N3636" s="3"/>
      <c r="O3636" s="3"/>
      <c r="P3636" s="3"/>
      <c r="Q3636" s="3"/>
      <c r="R3636" s="3"/>
      <c r="S3636" s="120"/>
      <c r="T3636" s="3"/>
      <c r="U3636" s="3"/>
      <c r="V3636" s="3"/>
      <c r="W3636" s="3"/>
      <c r="X3636" s="3"/>
      <c r="Y3636" s="3"/>
      <c r="Z3636" s="3"/>
      <c r="AA3636" s="3"/>
      <c r="AB3636" s="3"/>
      <c r="AC3636" s="3"/>
      <c r="AD3636" s="3"/>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row>
    <row r="3637" spans="1:53" x14ac:dyDescent="0.3">
      <c r="A3637" s="3"/>
      <c r="B3637" s="3"/>
      <c r="C3637" s="3"/>
      <c r="D3637" s="3"/>
      <c r="E3637" s="3"/>
      <c r="F3637" s="3"/>
      <c r="G3637" s="3"/>
      <c r="H3637" s="3"/>
      <c r="I3637" s="3"/>
      <c r="J3637" s="3"/>
      <c r="K3637" s="3"/>
      <c r="L3637" s="3"/>
      <c r="M3637" s="3"/>
      <c r="N3637" s="3"/>
      <c r="O3637" s="3"/>
      <c r="P3637" s="3"/>
      <c r="Q3637" s="3"/>
      <c r="R3637" s="3"/>
      <c r="S3637" s="120"/>
      <c r="T3637" s="3"/>
      <c r="U3637" s="3"/>
      <c r="V3637" s="3"/>
      <c r="W3637" s="3"/>
      <c r="X3637" s="3"/>
      <c r="Y3637" s="3"/>
      <c r="Z3637" s="3"/>
      <c r="AA3637" s="3"/>
      <c r="AB3637" s="3"/>
      <c r="AC3637" s="3"/>
      <c r="AD3637" s="3"/>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row>
    <row r="3638" spans="1:53" x14ac:dyDescent="0.3">
      <c r="A3638" s="3"/>
      <c r="B3638" s="3"/>
      <c r="C3638" s="3"/>
      <c r="D3638" s="3"/>
      <c r="E3638" s="3"/>
      <c r="F3638" s="3"/>
      <c r="G3638" s="3"/>
      <c r="H3638" s="3"/>
      <c r="I3638" s="3"/>
      <c r="J3638" s="3"/>
      <c r="K3638" s="3"/>
      <c r="L3638" s="3"/>
      <c r="M3638" s="3"/>
      <c r="N3638" s="3"/>
      <c r="O3638" s="3"/>
      <c r="P3638" s="3"/>
      <c r="Q3638" s="3"/>
      <c r="R3638" s="3"/>
      <c r="S3638" s="120"/>
      <c r="T3638" s="3"/>
      <c r="U3638" s="3"/>
      <c r="V3638" s="3"/>
      <c r="W3638" s="3"/>
      <c r="X3638" s="3"/>
      <c r="Y3638" s="3"/>
      <c r="Z3638" s="3"/>
      <c r="AA3638" s="3"/>
      <c r="AB3638" s="3"/>
      <c r="AC3638" s="3"/>
      <c r="AD3638" s="3"/>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row>
    <row r="3639" spans="1:53" x14ac:dyDescent="0.3">
      <c r="A3639" s="3"/>
      <c r="B3639" s="3"/>
      <c r="C3639" s="3"/>
      <c r="D3639" s="3"/>
      <c r="E3639" s="3"/>
      <c r="F3639" s="3"/>
      <c r="G3639" s="3"/>
      <c r="H3639" s="3"/>
      <c r="I3639" s="3"/>
      <c r="J3639" s="3"/>
      <c r="K3639" s="3"/>
      <c r="L3639" s="3"/>
      <c r="M3639" s="3"/>
      <c r="N3639" s="3"/>
      <c r="O3639" s="3"/>
      <c r="P3639" s="3"/>
      <c r="Q3639" s="3"/>
      <c r="R3639" s="3"/>
      <c r="S3639" s="120"/>
      <c r="T3639" s="3"/>
      <c r="U3639" s="3"/>
      <c r="V3639" s="3"/>
      <c r="W3639" s="3"/>
      <c r="X3639" s="3"/>
      <c r="Y3639" s="3"/>
      <c r="Z3639" s="3"/>
      <c r="AA3639" s="3"/>
      <c r="AB3639" s="3"/>
      <c r="AC3639" s="3"/>
      <c r="AD3639" s="3"/>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row>
    <row r="3640" spans="1:53" x14ac:dyDescent="0.3">
      <c r="A3640" s="3"/>
      <c r="B3640" s="3"/>
      <c r="C3640" s="3"/>
      <c r="D3640" s="3"/>
      <c r="E3640" s="3"/>
      <c r="F3640" s="3"/>
      <c r="G3640" s="3"/>
      <c r="H3640" s="3"/>
      <c r="I3640" s="3"/>
      <c r="J3640" s="3"/>
      <c r="K3640" s="3"/>
      <c r="L3640" s="3"/>
      <c r="M3640" s="3"/>
      <c r="N3640" s="3"/>
      <c r="O3640" s="3"/>
      <c r="P3640" s="3"/>
      <c r="Q3640" s="3"/>
      <c r="R3640" s="3"/>
      <c r="S3640" s="120"/>
      <c r="T3640" s="3"/>
      <c r="U3640" s="3"/>
      <c r="V3640" s="3"/>
      <c r="W3640" s="3"/>
      <c r="X3640" s="3"/>
      <c r="Y3640" s="3"/>
      <c r="Z3640" s="3"/>
      <c r="AA3640" s="3"/>
      <c r="AB3640" s="3"/>
      <c r="AC3640" s="3"/>
      <c r="AD3640" s="3"/>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row>
    <row r="3641" spans="1:53" x14ac:dyDescent="0.3">
      <c r="A3641" s="3"/>
      <c r="B3641" s="3"/>
      <c r="C3641" s="3"/>
      <c r="D3641" s="3"/>
      <c r="E3641" s="3"/>
      <c r="F3641" s="3"/>
      <c r="G3641" s="3"/>
      <c r="H3641" s="3"/>
      <c r="I3641" s="3"/>
      <c r="J3641" s="3"/>
      <c r="K3641" s="3"/>
      <c r="L3641" s="3"/>
      <c r="M3641" s="3"/>
      <c r="N3641" s="3"/>
      <c r="O3641" s="3"/>
      <c r="P3641" s="3"/>
      <c r="Q3641" s="3"/>
      <c r="R3641" s="3"/>
      <c r="S3641" s="120"/>
      <c r="T3641" s="3"/>
      <c r="U3641" s="3"/>
      <c r="V3641" s="3"/>
      <c r="W3641" s="3"/>
      <c r="X3641" s="3"/>
      <c r="Y3641" s="3"/>
      <c r="Z3641" s="3"/>
      <c r="AA3641" s="3"/>
      <c r="AB3641" s="3"/>
      <c r="AC3641" s="3"/>
      <c r="AD3641" s="3"/>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row>
    <row r="3642" spans="1:53" x14ac:dyDescent="0.3">
      <c r="A3642" s="3"/>
      <c r="B3642" s="3"/>
      <c r="C3642" s="3"/>
      <c r="D3642" s="3"/>
      <c r="E3642" s="3"/>
      <c r="F3642" s="3"/>
      <c r="G3642" s="3"/>
      <c r="H3642" s="3"/>
      <c r="I3642" s="3"/>
      <c r="J3642" s="3"/>
      <c r="K3642" s="3"/>
      <c r="L3642" s="3"/>
      <c r="M3642" s="3"/>
      <c r="N3642" s="3"/>
      <c r="O3642" s="3"/>
      <c r="P3642" s="3"/>
      <c r="Q3642" s="3"/>
      <c r="R3642" s="3"/>
      <c r="S3642" s="120"/>
      <c r="T3642" s="3"/>
      <c r="U3642" s="3"/>
      <c r="V3642" s="3"/>
      <c r="W3642" s="3"/>
      <c r="X3642" s="3"/>
      <c r="Y3642" s="3"/>
      <c r="Z3642" s="3"/>
      <c r="AA3642" s="3"/>
      <c r="AB3642" s="3"/>
      <c r="AC3642" s="3"/>
      <c r="AD3642" s="3"/>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row>
    <row r="3643" spans="1:53" x14ac:dyDescent="0.3">
      <c r="A3643" s="3"/>
      <c r="B3643" s="3"/>
      <c r="C3643" s="3"/>
      <c r="D3643" s="3"/>
      <c r="E3643" s="3"/>
      <c r="F3643" s="3"/>
      <c r="G3643" s="3"/>
      <c r="H3643" s="3"/>
      <c r="I3643" s="3"/>
      <c r="J3643" s="3"/>
      <c r="K3643" s="3"/>
      <c r="L3643" s="3"/>
      <c r="M3643" s="3"/>
      <c r="N3643" s="3"/>
      <c r="O3643" s="3"/>
      <c r="P3643" s="3"/>
      <c r="Q3643" s="3"/>
      <c r="R3643" s="3"/>
      <c r="S3643" s="120"/>
      <c r="T3643" s="3"/>
      <c r="U3643" s="3"/>
      <c r="V3643" s="3"/>
      <c r="W3643" s="3"/>
      <c r="X3643" s="3"/>
      <c r="Y3643" s="3"/>
      <c r="Z3643" s="3"/>
      <c r="AA3643" s="3"/>
      <c r="AB3643" s="3"/>
      <c r="AC3643" s="3"/>
      <c r="AD3643" s="3"/>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row>
    <row r="3644" spans="1:53" x14ac:dyDescent="0.3">
      <c r="A3644" s="3"/>
      <c r="B3644" s="3"/>
      <c r="C3644" s="3"/>
      <c r="D3644" s="3"/>
      <c r="E3644" s="3"/>
      <c r="F3644" s="3"/>
      <c r="G3644" s="3"/>
      <c r="H3644" s="3"/>
      <c r="I3644" s="3"/>
      <c r="J3644" s="3"/>
      <c r="K3644" s="3"/>
      <c r="L3644" s="3"/>
      <c r="M3644" s="3"/>
      <c r="N3644" s="3"/>
      <c r="O3644" s="3"/>
      <c r="P3644" s="3"/>
      <c r="Q3644" s="3"/>
      <c r="R3644" s="3"/>
      <c r="S3644" s="120"/>
      <c r="T3644" s="3"/>
      <c r="U3644" s="3"/>
      <c r="V3644" s="3"/>
      <c r="W3644" s="3"/>
      <c r="X3644" s="3"/>
      <c r="Y3644" s="3"/>
      <c r="Z3644" s="3"/>
      <c r="AA3644" s="3"/>
      <c r="AB3644" s="3"/>
      <c r="AC3644" s="3"/>
      <c r="AD3644" s="3"/>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row>
    <row r="3645" spans="1:53" x14ac:dyDescent="0.3">
      <c r="A3645" s="3"/>
      <c r="B3645" s="3"/>
      <c r="C3645" s="3"/>
      <c r="D3645" s="3"/>
      <c r="E3645" s="3"/>
      <c r="F3645" s="3"/>
      <c r="G3645" s="3"/>
      <c r="H3645" s="3"/>
      <c r="I3645" s="3"/>
      <c r="J3645" s="3"/>
      <c r="K3645" s="3"/>
      <c r="L3645" s="3"/>
      <c r="M3645" s="3"/>
      <c r="N3645" s="3"/>
      <c r="O3645" s="3"/>
      <c r="P3645" s="3"/>
      <c r="Q3645" s="3"/>
      <c r="R3645" s="3"/>
      <c r="S3645" s="120"/>
      <c r="T3645" s="3"/>
      <c r="U3645" s="3"/>
      <c r="V3645" s="3"/>
      <c r="W3645" s="3"/>
      <c r="X3645" s="3"/>
      <c r="Y3645" s="3"/>
      <c r="Z3645" s="3"/>
      <c r="AA3645" s="3"/>
      <c r="AB3645" s="3"/>
      <c r="AC3645" s="3"/>
      <c r="AD3645" s="3"/>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row>
    <row r="3646" spans="1:53" x14ac:dyDescent="0.3">
      <c r="A3646" s="3"/>
      <c r="B3646" s="3"/>
      <c r="C3646" s="3"/>
      <c r="D3646" s="3"/>
      <c r="E3646" s="3"/>
      <c r="F3646" s="3"/>
      <c r="G3646" s="3"/>
      <c r="H3646" s="3"/>
      <c r="I3646" s="3"/>
      <c r="J3646" s="3"/>
      <c r="K3646" s="3"/>
      <c r="L3646" s="3"/>
      <c r="M3646" s="3"/>
      <c r="N3646" s="3"/>
      <c r="O3646" s="3"/>
      <c r="P3646" s="3"/>
      <c r="Q3646" s="3"/>
      <c r="R3646" s="3"/>
      <c r="S3646" s="120"/>
      <c r="T3646" s="3"/>
      <c r="U3646" s="3"/>
      <c r="V3646" s="3"/>
      <c r="W3646" s="3"/>
      <c r="X3646" s="3"/>
      <c r="Y3646" s="3"/>
      <c r="Z3646" s="3"/>
      <c r="AA3646" s="3"/>
      <c r="AB3646" s="3"/>
      <c r="AC3646" s="3"/>
      <c r="AD3646" s="3"/>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row>
    <row r="3647" spans="1:53" x14ac:dyDescent="0.3">
      <c r="A3647" s="3"/>
      <c r="B3647" s="3"/>
      <c r="C3647" s="3"/>
      <c r="D3647" s="3"/>
      <c r="E3647" s="3"/>
      <c r="F3647" s="3"/>
      <c r="G3647" s="3"/>
      <c r="H3647" s="3"/>
      <c r="I3647" s="3"/>
      <c r="J3647" s="3"/>
      <c r="K3647" s="3"/>
      <c r="L3647" s="3"/>
      <c r="M3647" s="3"/>
      <c r="N3647" s="3"/>
      <c r="O3647" s="3"/>
      <c r="P3647" s="3"/>
      <c r="Q3647" s="3"/>
      <c r="R3647" s="3"/>
      <c r="S3647" s="120"/>
      <c r="T3647" s="3"/>
      <c r="U3647" s="3"/>
      <c r="V3647" s="3"/>
      <c r="W3647" s="3"/>
      <c r="X3647" s="3"/>
      <c r="Y3647" s="3"/>
      <c r="Z3647" s="3"/>
      <c r="AA3647" s="3"/>
      <c r="AB3647" s="3"/>
      <c r="AC3647" s="3"/>
      <c r="AD3647" s="3"/>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row>
    <row r="3648" spans="1:53" x14ac:dyDescent="0.3">
      <c r="A3648" s="3"/>
      <c r="B3648" s="3"/>
      <c r="C3648" s="3"/>
      <c r="D3648" s="3"/>
      <c r="E3648" s="3"/>
      <c r="F3648" s="3"/>
      <c r="G3648" s="3"/>
      <c r="H3648" s="3"/>
      <c r="I3648" s="3"/>
      <c r="J3648" s="3"/>
      <c r="K3648" s="3"/>
      <c r="L3648" s="3"/>
      <c r="M3648" s="3"/>
      <c r="N3648" s="3"/>
      <c r="O3648" s="3"/>
      <c r="P3648" s="3"/>
      <c r="Q3648" s="3"/>
      <c r="R3648" s="3"/>
      <c r="S3648" s="120"/>
      <c r="T3648" s="3"/>
      <c r="U3648" s="3"/>
      <c r="V3648" s="3"/>
      <c r="W3648" s="3"/>
      <c r="X3648" s="3"/>
      <c r="Y3648" s="3"/>
      <c r="Z3648" s="3"/>
      <c r="AA3648" s="3"/>
      <c r="AB3648" s="3"/>
      <c r="AC3648" s="3"/>
      <c r="AD3648" s="3"/>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row>
    <row r="3649" spans="1:53" x14ac:dyDescent="0.3">
      <c r="A3649" s="3"/>
      <c r="B3649" s="3"/>
      <c r="C3649" s="3"/>
      <c r="D3649" s="3"/>
      <c r="E3649" s="3"/>
      <c r="F3649" s="3"/>
      <c r="G3649" s="3"/>
      <c r="H3649" s="3"/>
      <c r="I3649" s="3"/>
      <c r="J3649" s="3"/>
      <c r="K3649" s="3"/>
      <c r="L3649" s="3"/>
      <c r="M3649" s="3"/>
      <c r="N3649" s="3"/>
      <c r="O3649" s="3"/>
      <c r="P3649" s="3"/>
      <c r="Q3649" s="3"/>
      <c r="R3649" s="3"/>
      <c r="S3649" s="120"/>
      <c r="T3649" s="3"/>
      <c r="U3649" s="3"/>
      <c r="V3649" s="3"/>
      <c r="W3649" s="3"/>
      <c r="X3649" s="3"/>
      <c r="Y3649" s="3"/>
      <c r="Z3649" s="3"/>
      <c r="AA3649" s="3"/>
      <c r="AB3649" s="3"/>
      <c r="AC3649" s="3"/>
      <c r="AD3649" s="3"/>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row>
    <row r="3650" spans="1:53" x14ac:dyDescent="0.3">
      <c r="A3650" s="3"/>
      <c r="B3650" s="3"/>
      <c r="C3650" s="3"/>
      <c r="D3650" s="3"/>
      <c r="E3650" s="3"/>
      <c r="F3650" s="3"/>
      <c r="G3650" s="3"/>
      <c r="H3650" s="3"/>
      <c r="I3650" s="3"/>
      <c r="J3650" s="3"/>
      <c r="K3650" s="3"/>
      <c r="L3650" s="3"/>
      <c r="M3650" s="3"/>
      <c r="N3650" s="3"/>
      <c r="O3650" s="3"/>
      <c r="P3650" s="3"/>
      <c r="Q3650" s="3"/>
      <c r="R3650" s="3"/>
      <c r="S3650" s="120"/>
      <c r="T3650" s="3"/>
      <c r="U3650" s="3"/>
      <c r="V3650" s="3"/>
      <c r="W3650" s="3"/>
      <c r="X3650" s="3"/>
      <c r="Y3650" s="3"/>
      <c r="Z3650" s="3"/>
      <c r="AA3650" s="3"/>
      <c r="AB3650" s="3"/>
      <c r="AC3650" s="3"/>
      <c r="AD3650" s="3"/>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row>
    <row r="3651" spans="1:53" x14ac:dyDescent="0.3">
      <c r="A3651" s="3"/>
      <c r="B3651" s="3"/>
      <c r="C3651" s="3"/>
      <c r="D3651" s="3"/>
      <c r="E3651" s="3"/>
      <c r="F3651" s="3"/>
      <c r="G3651" s="3"/>
      <c r="H3651" s="3"/>
      <c r="I3651" s="3"/>
      <c r="J3651" s="3"/>
      <c r="K3651" s="3"/>
      <c r="L3651" s="3"/>
      <c r="M3651" s="3"/>
      <c r="N3651" s="3"/>
      <c r="O3651" s="3"/>
      <c r="P3651" s="3"/>
      <c r="Q3651" s="3"/>
      <c r="R3651" s="3"/>
      <c r="S3651" s="120"/>
      <c r="T3651" s="3"/>
      <c r="U3651" s="3"/>
      <c r="V3651" s="3"/>
      <c r="W3651" s="3"/>
      <c r="X3651" s="3"/>
      <c r="Y3651" s="3"/>
      <c r="Z3651" s="3"/>
      <c r="AA3651" s="3"/>
      <c r="AB3651" s="3"/>
      <c r="AC3651" s="3"/>
      <c r="AD3651" s="3"/>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row>
    <row r="3652" spans="1:53" x14ac:dyDescent="0.3">
      <c r="A3652" s="3"/>
      <c r="B3652" s="3"/>
      <c r="C3652" s="3"/>
      <c r="D3652" s="3"/>
      <c r="E3652" s="3"/>
      <c r="F3652" s="3"/>
      <c r="G3652" s="3"/>
      <c r="H3652" s="3"/>
      <c r="I3652" s="3"/>
      <c r="J3652" s="3"/>
      <c r="K3652" s="3"/>
      <c r="L3652" s="3"/>
      <c r="M3652" s="3"/>
      <c r="N3652" s="3"/>
      <c r="O3652" s="3"/>
      <c r="P3652" s="3"/>
      <c r="Q3652" s="3"/>
      <c r="R3652" s="3"/>
      <c r="S3652" s="120"/>
      <c r="T3652" s="3"/>
      <c r="U3652" s="3"/>
      <c r="V3652" s="3"/>
      <c r="W3652" s="3"/>
      <c r="X3652" s="3"/>
      <c r="Y3652" s="3"/>
      <c r="Z3652" s="3"/>
      <c r="AA3652" s="3"/>
      <c r="AB3652" s="3"/>
      <c r="AC3652" s="3"/>
      <c r="AD3652" s="3"/>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row>
    <row r="3653" spans="1:53" x14ac:dyDescent="0.3">
      <c r="A3653" s="3"/>
      <c r="B3653" s="3"/>
      <c r="C3653" s="3"/>
      <c r="D3653" s="3"/>
      <c r="E3653" s="3"/>
      <c r="F3653" s="3"/>
      <c r="G3653" s="3"/>
      <c r="H3653" s="3"/>
      <c r="I3653" s="3"/>
      <c r="J3653" s="3"/>
      <c r="K3653" s="3"/>
      <c r="L3653" s="3"/>
      <c r="M3653" s="3"/>
      <c r="N3653" s="3"/>
      <c r="O3653" s="3"/>
      <c r="P3653" s="3"/>
      <c r="Q3653" s="3"/>
      <c r="R3653" s="3"/>
      <c r="S3653" s="120"/>
      <c r="T3653" s="3"/>
      <c r="U3653" s="3"/>
      <c r="V3653" s="3"/>
      <c r="W3653" s="3"/>
      <c r="X3653" s="3"/>
      <c r="Y3653" s="3"/>
      <c r="Z3653" s="3"/>
      <c r="AA3653" s="3"/>
      <c r="AB3653" s="3"/>
      <c r="AC3653" s="3"/>
      <c r="AD3653" s="3"/>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row>
    <row r="3654" spans="1:53" x14ac:dyDescent="0.3">
      <c r="A3654" s="3"/>
      <c r="B3654" s="3"/>
      <c r="C3654" s="3"/>
      <c r="D3654" s="3"/>
      <c r="E3654" s="3"/>
      <c r="F3654" s="3"/>
      <c r="G3654" s="3"/>
      <c r="H3654" s="3"/>
      <c r="I3654" s="3"/>
      <c r="J3654" s="3"/>
      <c r="K3654" s="3"/>
      <c r="L3654" s="3"/>
      <c r="M3654" s="3"/>
      <c r="N3654" s="3"/>
      <c r="O3654" s="3"/>
      <c r="P3654" s="3"/>
      <c r="Q3654" s="3"/>
      <c r="R3654" s="3"/>
      <c r="S3654" s="120"/>
      <c r="T3654" s="3"/>
      <c r="U3654" s="3"/>
      <c r="V3654" s="3"/>
      <c r="W3654" s="3"/>
      <c r="X3654" s="3"/>
      <c r="Y3654" s="3"/>
      <c r="Z3654" s="3"/>
      <c r="AA3654" s="3"/>
      <c r="AB3654" s="3"/>
      <c r="AC3654" s="3"/>
      <c r="AD3654" s="3"/>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row>
    <row r="3655" spans="1:53" x14ac:dyDescent="0.3">
      <c r="A3655" s="3"/>
      <c r="B3655" s="3"/>
      <c r="C3655" s="3"/>
      <c r="D3655" s="3"/>
      <c r="E3655" s="3"/>
      <c r="F3655" s="3"/>
      <c r="G3655" s="3"/>
      <c r="H3655" s="3"/>
      <c r="I3655" s="3"/>
      <c r="J3655" s="3"/>
      <c r="K3655" s="3"/>
      <c r="L3655" s="3"/>
      <c r="M3655" s="3"/>
      <c r="N3655" s="3"/>
      <c r="O3655" s="3"/>
      <c r="P3655" s="3"/>
      <c r="Q3655" s="3"/>
      <c r="R3655" s="3"/>
      <c r="S3655" s="120"/>
      <c r="T3655" s="3"/>
      <c r="U3655" s="3"/>
      <c r="V3655" s="3"/>
      <c r="W3655" s="3"/>
      <c r="X3655" s="3"/>
      <c r="Y3655" s="3"/>
      <c r="Z3655" s="3"/>
      <c r="AA3655" s="3"/>
      <c r="AB3655" s="3"/>
      <c r="AC3655" s="3"/>
      <c r="AD3655" s="3"/>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row>
    <row r="3656" spans="1:53" x14ac:dyDescent="0.3">
      <c r="A3656" s="3"/>
      <c r="B3656" s="3"/>
      <c r="C3656" s="3"/>
      <c r="D3656" s="3"/>
      <c r="E3656" s="3"/>
      <c r="F3656" s="3"/>
      <c r="G3656" s="3"/>
      <c r="H3656" s="3"/>
      <c r="I3656" s="3"/>
      <c r="J3656" s="3"/>
      <c r="K3656" s="3"/>
      <c r="L3656" s="3"/>
      <c r="M3656" s="3"/>
      <c r="N3656" s="3"/>
      <c r="O3656" s="3"/>
      <c r="P3656" s="3"/>
      <c r="Q3656" s="3"/>
      <c r="R3656" s="3"/>
      <c r="S3656" s="120"/>
      <c r="T3656" s="3"/>
      <c r="U3656" s="3"/>
      <c r="V3656" s="3"/>
      <c r="W3656" s="3"/>
      <c r="X3656" s="3"/>
      <c r="Y3656" s="3"/>
      <c r="Z3656" s="3"/>
      <c r="AA3656" s="3"/>
      <c r="AB3656" s="3"/>
      <c r="AC3656" s="3"/>
      <c r="AD3656" s="3"/>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row>
    <row r="3657" spans="1:53" x14ac:dyDescent="0.3">
      <c r="A3657" s="3"/>
      <c r="B3657" s="3"/>
      <c r="C3657" s="3"/>
      <c r="D3657" s="3"/>
      <c r="E3657" s="3"/>
      <c r="F3657" s="3"/>
      <c r="G3657" s="3"/>
      <c r="H3657" s="3"/>
      <c r="I3657" s="3"/>
      <c r="J3657" s="3"/>
      <c r="K3657" s="3"/>
      <c r="L3657" s="3"/>
      <c r="M3657" s="3"/>
      <c r="N3657" s="3"/>
      <c r="O3657" s="3"/>
      <c r="P3657" s="3"/>
      <c r="Q3657" s="3"/>
      <c r="R3657" s="3"/>
      <c r="S3657" s="120"/>
      <c r="T3657" s="3"/>
      <c r="U3657" s="3"/>
      <c r="V3657" s="3"/>
      <c r="W3657" s="3"/>
      <c r="X3657" s="3"/>
      <c r="Y3657" s="3"/>
      <c r="Z3657" s="3"/>
      <c r="AA3657" s="3"/>
      <c r="AB3657" s="3"/>
      <c r="AC3657" s="3"/>
      <c r="AD3657" s="3"/>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row>
    <row r="3658" spans="1:53" x14ac:dyDescent="0.3">
      <c r="A3658" s="3"/>
      <c r="B3658" s="3"/>
      <c r="C3658" s="3"/>
      <c r="D3658" s="3"/>
      <c r="E3658" s="3"/>
      <c r="F3658" s="3"/>
      <c r="G3658" s="3"/>
      <c r="H3658" s="3"/>
      <c r="I3658" s="3"/>
      <c r="J3658" s="3"/>
      <c r="K3658" s="3"/>
      <c r="L3658" s="3"/>
      <c r="M3658" s="3"/>
      <c r="N3658" s="3"/>
      <c r="O3658" s="3"/>
      <c r="P3658" s="3"/>
      <c r="Q3658" s="3"/>
      <c r="R3658" s="3"/>
      <c r="S3658" s="120"/>
      <c r="T3658" s="3"/>
      <c r="U3658" s="3"/>
      <c r="V3658" s="3"/>
      <c r="W3658" s="3"/>
      <c r="X3658" s="3"/>
      <c r="Y3658" s="3"/>
      <c r="Z3658" s="3"/>
      <c r="AA3658" s="3"/>
      <c r="AB3658" s="3"/>
      <c r="AC3658" s="3"/>
      <c r="AD3658" s="3"/>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row>
    <row r="3659" spans="1:53" x14ac:dyDescent="0.3">
      <c r="A3659" s="3"/>
      <c r="B3659" s="3"/>
      <c r="C3659" s="3"/>
      <c r="D3659" s="3"/>
      <c r="E3659" s="3"/>
      <c r="F3659" s="3"/>
      <c r="G3659" s="3"/>
      <c r="H3659" s="3"/>
      <c r="I3659" s="3"/>
      <c r="J3659" s="3"/>
      <c r="K3659" s="3"/>
      <c r="L3659" s="3"/>
      <c r="M3659" s="3"/>
      <c r="N3659" s="3"/>
      <c r="O3659" s="3"/>
      <c r="P3659" s="3"/>
      <c r="Q3659" s="3"/>
      <c r="R3659" s="3"/>
      <c r="S3659" s="120"/>
      <c r="T3659" s="3"/>
      <c r="U3659" s="3"/>
      <c r="V3659" s="3"/>
      <c r="W3659" s="3"/>
      <c r="X3659" s="3"/>
      <c r="Y3659" s="3"/>
      <c r="Z3659" s="3"/>
      <c r="AA3659" s="3"/>
      <c r="AB3659" s="3"/>
      <c r="AC3659" s="3"/>
      <c r="AD3659" s="3"/>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row>
    <row r="3660" spans="1:53" x14ac:dyDescent="0.3">
      <c r="A3660" s="3"/>
      <c r="B3660" s="3"/>
      <c r="C3660" s="3"/>
      <c r="D3660" s="3"/>
      <c r="E3660" s="3"/>
      <c r="F3660" s="3"/>
      <c r="G3660" s="3"/>
      <c r="H3660" s="3"/>
      <c r="I3660" s="3"/>
      <c r="J3660" s="3"/>
      <c r="K3660" s="3"/>
      <c r="L3660" s="3"/>
      <c r="M3660" s="3"/>
      <c r="N3660" s="3"/>
      <c r="O3660" s="3"/>
      <c r="P3660" s="3"/>
      <c r="Q3660" s="3"/>
      <c r="R3660" s="3"/>
      <c r="S3660" s="120"/>
      <c r="T3660" s="3"/>
      <c r="U3660" s="3"/>
      <c r="V3660" s="3"/>
      <c r="W3660" s="3"/>
      <c r="X3660" s="3"/>
      <c r="Y3660" s="3"/>
      <c r="Z3660" s="3"/>
      <c r="AA3660" s="3"/>
      <c r="AB3660" s="3"/>
      <c r="AC3660" s="3"/>
      <c r="AD3660" s="3"/>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row>
    <row r="3661" spans="1:53" x14ac:dyDescent="0.3">
      <c r="A3661" s="3"/>
      <c r="B3661" s="3"/>
      <c r="C3661" s="3"/>
      <c r="D3661" s="3"/>
      <c r="E3661" s="3"/>
      <c r="F3661" s="3"/>
      <c r="G3661" s="3"/>
      <c r="H3661" s="3"/>
      <c r="I3661" s="3"/>
      <c r="J3661" s="3"/>
      <c r="K3661" s="3"/>
      <c r="L3661" s="3"/>
      <c r="M3661" s="3"/>
      <c r="N3661" s="3"/>
      <c r="O3661" s="3"/>
      <c r="P3661" s="3"/>
      <c r="Q3661" s="3"/>
      <c r="R3661" s="3"/>
      <c r="S3661" s="120"/>
      <c r="T3661" s="3"/>
      <c r="U3661" s="3"/>
      <c r="V3661" s="3"/>
      <c r="W3661" s="3"/>
      <c r="X3661" s="3"/>
      <c r="Y3661" s="3"/>
      <c r="Z3661" s="3"/>
      <c r="AA3661" s="3"/>
      <c r="AB3661" s="3"/>
      <c r="AC3661" s="3"/>
      <c r="AD3661" s="3"/>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row>
    <row r="3662" spans="1:53" x14ac:dyDescent="0.3">
      <c r="A3662" s="3"/>
      <c r="B3662" s="3"/>
      <c r="C3662" s="3"/>
      <c r="D3662" s="3"/>
      <c r="E3662" s="3"/>
      <c r="F3662" s="3"/>
      <c r="G3662" s="3"/>
      <c r="H3662" s="3"/>
      <c r="I3662" s="3"/>
      <c r="J3662" s="3"/>
      <c r="K3662" s="3"/>
      <c r="L3662" s="3"/>
      <c r="M3662" s="3"/>
      <c r="N3662" s="3"/>
      <c r="O3662" s="3"/>
      <c r="P3662" s="3"/>
      <c r="Q3662" s="3"/>
      <c r="R3662" s="3"/>
      <c r="S3662" s="120"/>
      <c r="T3662" s="3"/>
      <c r="U3662" s="3"/>
      <c r="V3662" s="3"/>
      <c r="W3662" s="3"/>
      <c r="X3662" s="3"/>
      <c r="Y3662" s="3"/>
      <c r="Z3662" s="3"/>
      <c r="AA3662" s="3"/>
      <c r="AB3662" s="3"/>
      <c r="AC3662" s="3"/>
      <c r="AD3662" s="3"/>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row>
    <row r="3663" spans="1:53" x14ac:dyDescent="0.3">
      <c r="A3663" s="3"/>
      <c r="B3663" s="3"/>
      <c r="C3663" s="3"/>
      <c r="D3663" s="3"/>
      <c r="E3663" s="3"/>
      <c r="F3663" s="3"/>
      <c r="G3663" s="3"/>
      <c r="H3663" s="3"/>
      <c r="I3663" s="3"/>
      <c r="J3663" s="3"/>
      <c r="K3663" s="3"/>
      <c r="L3663" s="3"/>
      <c r="M3663" s="3"/>
      <c r="N3663" s="3"/>
      <c r="O3663" s="3"/>
      <c r="P3663" s="3"/>
      <c r="Q3663" s="3"/>
      <c r="R3663" s="3"/>
      <c r="S3663" s="120"/>
      <c r="T3663" s="3"/>
      <c r="U3663" s="3"/>
      <c r="V3663" s="3"/>
      <c r="W3663" s="3"/>
      <c r="X3663" s="3"/>
      <c r="Y3663" s="3"/>
      <c r="Z3663" s="3"/>
      <c r="AA3663" s="3"/>
      <c r="AB3663" s="3"/>
      <c r="AC3663" s="3"/>
      <c r="AD3663" s="3"/>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row>
    <row r="3664" spans="1:53" x14ac:dyDescent="0.3">
      <c r="A3664" s="3"/>
      <c r="B3664" s="3"/>
      <c r="C3664" s="3"/>
      <c r="D3664" s="3"/>
      <c r="E3664" s="3"/>
      <c r="F3664" s="3"/>
      <c r="G3664" s="3"/>
      <c r="H3664" s="3"/>
      <c r="I3664" s="3"/>
      <c r="J3664" s="3"/>
      <c r="K3664" s="3"/>
      <c r="L3664" s="3"/>
      <c r="M3664" s="3"/>
      <c r="N3664" s="3"/>
      <c r="O3664" s="3"/>
      <c r="P3664" s="3"/>
      <c r="Q3664" s="3"/>
      <c r="R3664" s="3"/>
      <c r="S3664" s="120"/>
      <c r="T3664" s="3"/>
      <c r="U3664" s="3"/>
      <c r="V3664" s="3"/>
      <c r="W3664" s="3"/>
      <c r="X3664" s="3"/>
      <c r="Y3664" s="3"/>
      <c r="Z3664" s="3"/>
      <c r="AA3664" s="3"/>
      <c r="AB3664" s="3"/>
      <c r="AC3664" s="3"/>
      <c r="AD3664" s="3"/>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row>
    <row r="3665" spans="1:53" x14ac:dyDescent="0.3">
      <c r="A3665" s="3"/>
      <c r="B3665" s="3"/>
      <c r="C3665" s="3"/>
      <c r="D3665" s="3"/>
      <c r="E3665" s="3"/>
      <c r="F3665" s="3"/>
      <c r="G3665" s="3"/>
      <c r="H3665" s="3"/>
      <c r="I3665" s="3"/>
      <c r="J3665" s="3"/>
      <c r="K3665" s="3"/>
      <c r="L3665" s="3"/>
      <c r="M3665" s="3"/>
      <c r="N3665" s="3"/>
      <c r="O3665" s="3"/>
      <c r="P3665" s="3"/>
      <c r="Q3665" s="3"/>
      <c r="R3665" s="3"/>
      <c r="S3665" s="120"/>
      <c r="T3665" s="3"/>
      <c r="U3665" s="3"/>
      <c r="V3665" s="3"/>
      <c r="W3665" s="3"/>
      <c r="X3665" s="3"/>
      <c r="Y3665" s="3"/>
      <c r="Z3665" s="3"/>
      <c r="AA3665" s="3"/>
      <c r="AB3665" s="3"/>
      <c r="AC3665" s="3"/>
      <c r="AD3665" s="3"/>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row>
    <row r="3666" spans="1:53" x14ac:dyDescent="0.3">
      <c r="A3666" s="3"/>
      <c r="B3666" s="3"/>
      <c r="C3666" s="3"/>
      <c r="D3666" s="3"/>
      <c r="E3666" s="3"/>
      <c r="F3666" s="3"/>
      <c r="G3666" s="3"/>
      <c r="H3666" s="3"/>
      <c r="I3666" s="3"/>
      <c r="J3666" s="3"/>
      <c r="K3666" s="3"/>
      <c r="L3666" s="3"/>
      <c r="M3666" s="3"/>
      <c r="N3666" s="3"/>
      <c r="O3666" s="3"/>
      <c r="P3666" s="3"/>
      <c r="Q3666" s="3"/>
      <c r="R3666" s="3"/>
      <c r="S3666" s="120"/>
      <c r="T3666" s="3"/>
      <c r="U3666" s="3"/>
      <c r="V3666" s="3"/>
      <c r="W3666" s="3"/>
      <c r="X3666" s="3"/>
      <c r="Y3666" s="3"/>
      <c r="Z3666" s="3"/>
      <c r="AA3666" s="3"/>
      <c r="AB3666" s="3"/>
      <c r="AC3666" s="3"/>
      <c r="AD3666" s="3"/>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row>
    <row r="3667" spans="1:53" x14ac:dyDescent="0.3">
      <c r="A3667" s="3"/>
      <c r="B3667" s="3"/>
      <c r="C3667" s="3"/>
      <c r="D3667" s="3"/>
      <c r="E3667" s="3"/>
      <c r="F3667" s="3"/>
      <c r="G3667" s="3"/>
      <c r="H3667" s="3"/>
      <c r="I3667" s="3"/>
      <c r="J3667" s="3"/>
      <c r="K3667" s="3"/>
      <c r="L3667" s="3"/>
      <c r="M3667" s="3"/>
      <c r="N3667" s="3"/>
      <c r="O3667" s="3"/>
      <c r="P3667" s="3"/>
      <c r="Q3667" s="3"/>
      <c r="R3667" s="3"/>
      <c r="S3667" s="120"/>
      <c r="T3667" s="3"/>
      <c r="U3667" s="3"/>
      <c r="V3667" s="3"/>
      <c r="W3667" s="3"/>
      <c r="X3667" s="3"/>
      <c r="Y3667" s="3"/>
      <c r="Z3667" s="3"/>
      <c r="AA3667" s="3"/>
      <c r="AB3667" s="3"/>
      <c r="AC3667" s="3"/>
      <c r="AD3667" s="3"/>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row>
    <row r="3668" spans="1:53" x14ac:dyDescent="0.3">
      <c r="A3668" s="3"/>
      <c r="B3668" s="3"/>
      <c r="C3668" s="3"/>
      <c r="D3668" s="3"/>
      <c r="E3668" s="3"/>
      <c r="F3668" s="3"/>
      <c r="G3668" s="3"/>
      <c r="H3668" s="3"/>
      <c r="I3668" s="3"/>
      <c r="J3668" s="3"/>
      <c r="K3668" s="3"/>
      <c r="L3668" s="3"/>
      <c r="M3668" s="3"/>
      <c r="N3668" s="3"/>
      <c r="O3668" s="3"/>
      <c r="P3668" s="3"/>
      <c r="Q3668" s="3"/>
      <c r="R3668" s="3"/>
      <c r="S3668" s="120"/>
      <c r="T3668" s="3"/>
      <c r="U3668" s="3"/>
      <c r="V3668" s="3"/>
      <c r="W3668" s="3"/>
      <c r="X3668" s="3"/>
      <c r="Y3668" s="3"/>
      <c r="Z3668" s="3"/>
      <c r="AA3668" s="3"/>
      <c r="AB3668" s="3"/>
      <c r="AC3668" s="3"/>
      <c r="AD3668" s="3"/>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row>
    <row r="3669" spans="1:53" x14ac:dyDescent="0.3">
      <c r="A3669" s="3"/>
      <c r="B3669" s="3"/>
      <c r="C3669" s="3"/>
      <c r="D3669" s="3"/>
      <c r="E3669" s="3"/>
      <c r="F3669" s="3"/>
      <c r="G3669" s="3"/>
      <c r="H3669" s="3"/>
      <c r="I3669" s="3"/>
      <c r="J3669" s="3"/>
      <c r="K3669" s="3"/>
      <c r="L3669" s="3"/>
      <c r="M3669" s="3"/>
      <c r="N3669" s="3"/>
      <c r="O3669" s="3"/>
      <c r="P3669" s="3"/>
      <c r="Q3669" s="3"/>
      <c r="R3669" s="3"/>
      <c r="S3669" s="120"/>
      <c r="T3669" s="3"/>
      <c r="U3669" s="3"/>
      <c r="V3669" s="3"/>
      <c r="W3669" s="3"/>
      <c r="X3669" s="3"/>
      <c r="Y3669" s="3"/>
      <c r="Z3669" s="3"/>
      <c r="AA3669" s="3"/>
      <c r="AB3669" s="3"/>
      <c r="AC3669" s="3"/>
      <c r="AD3669" s="3"/>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row>
    <row r="3670" spans="1:53" x14ac:dyDescent="0.3">
      <c r="A3670" s="3"/>
      <c r="B3670" s="3"/>
      <c r="C3670" s="3"/>
      <c r="D3670" s="3"/>
      <c r="E3670" s="3"/>
      <c r="F3670" s="3"/>
      <c r="G3670" s="3"/>
      <c r="H3670" s="3"/>
      <c r="I3670" s="3"/>
      <c r="J3670" s="3"/>
      <c r="K3670" s="3"/>
      <c r="L3670" s="3"/>
      <c r="M3670" s="3"/>
      <c r="N3670" s="3"/>
      <c r="O3670" s="3"/>
      <c r="P3670" s="3"/>
      <c r="Q3670" s="3"/>
      <c r="R3670" s="3"/>
      <c r="S3670" s="120"/>
      <c r="T3670" s="3"/>
      <c r="U3670" s="3"/>
      <c r="V3670" s="3"/>
      <c r="W3670" s="3"/>
      <c r="X3670" s="3"/>
      <c r="Y3670" s="3"/>
      <c r="Z3670" s="3"/>
      <c r="AA3670" s="3"/>
      <c r="AB3670" s="3"/>
      <c r="AC3670" s="3"/>
      <c r="AD3670" s="3"/>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row>
    <row r="3671" spans="1:53" x14ac:dyDescent="0.3">
      <c r="A3671" s="3"/>
      <c r="B3671" s="3"/>
      <c r="C3671" s="3"/>
      <c r="D3671" s="3"/>
      <c r="E3671" s="3"/>
      <c r="F3671" s="3"/>
      <c r="G3671" s="3"/>
      <c r="H3671" s="3"/>
      <c r="I3671" s="3"/>
      <c r="J3671" s="3"/>
      <c r="K3671" s="3"/>
      <c r="L3671" s="3"/>
      <c r="M3671" s="3"/>
      <c r="N3671" s="3"/>
      <c r="O3671" s="3"/>
      <c r="P3671" s="3"/>
      <c r="Q3671" s="3"/>
      <c r="R3671" s="3"/>
      <c r="S3671" s="120"/>
      <c r="T3671" s="3"/>
      <c r="U3671" s="3"/>
      <c r="V3671" s="3"/>
      <c r="W3671" s="3"/>
      <c r="X3671" s="3"/>
      <c r="Y3671" s="3"/>
      <c r="Z3671" s="3"/>
      <c r="AA3671" s="3"/>
      <c r="AB3671" s="3"/>
      <c r="AC3671" s="3"/>
      <c r="AD3671" s="3"/>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row>
    <row r="3672" spans="1:53" x14ac:dyDescent="0.3">
      <c r="A3672" s="3"/>
      <c r="B3672" s="3"/>
      <c r="C3672" s="3"/>
      <c r="D3672" s="3"/>
      <c r="E3672" s="3"/>
      <c r="F3672" s="3"/>
      <c r="G3672" s="3"/>
      <c r="H3672" s="3"/>
      <c r="I3672" s="3"/>
      <c r="J3672" s="3"/>
      <c r="K3672" s="3"/>
      <c r="L3672" s="3"/>
      <c r="M3672" s="3"/>
      <c r="N3672" s="3"/>
      <c r="O3672" s="3"/>
      <c r="P3672" s="3"/>
      <c r="Q3672" s="3"/>
      <c r="R3672" s="3"/>
      <c r="S3672" s="120"/>
      <c r="T3672" s="3"/>
      <c r="U3672" s="3"/>
      <c r="V3672" s="3"/>
      <c r="W3672" s="3"/>
      <c r="X3672" s="3"/>
      <c r="Y3672" s="3"/>
      <c r="Z3672" s="3"/>
      <c r="AA3672" s="3"/>
      <c r="AB3672" s="3"/>
      <c r="AC3672" s="3"/>
      <c r="AD3672" s="3"/>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row>
    <row r="3673" spans="1:53" x14ac:dyDescent="0.3">
      <c r="A3673" s="3"/>
      <c r="B3673" s="3"/>
      <c r="C3673" s="3"/>
      <c r="D3673" s="3"/>
      <c r="E3673" s="3"/>
      <c r="F3673" s="3"/>
      <c r="G3673" s="3"/>
      <c r="H3673" s="3"/>
      <c r="I3673" s="3"/>
      <c r="J3673" s="3"/>
      <c r="K3673" s="3"/>
      <c r="L3673" s="3"/>
      <c r="M3673" s="3"/>
      <c r="N3673" s="3"/>
      <c r="O3673" s="3"/>
      <c r="P3673" s="3"/>
      <c r="Q3673" s="3"/>
      <c r="R3673" s="3"/>
      <c r="S3673" s="120"/>
      <c r="T3673" s="3"/>
      <c r="U3673" s="3"/>
      <c r="V3673" s="3"/>
      <c r="W3673" s="3"/>
      <c r="X3673" s="3"/>
      <c r="Y3673" s="3"/>
      <c r="Z3673" s="3"/>
      <c r="AA3673" s="3"/>
      <c r="AB3673" s="3"/>
      <c r="AC3673" s="3"/>
      <c r="AD3673" s="3"/>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row>
    <row r="3674" spans="1:53" x14ac:dyDescent="0.3">
      <c r="A3674" s="3"/>
      <c r="B3674" s="3"/>
      <c r="C3674" s="3"/>
      <c r="D3674" s="3"/>
      <c r="E3674" s="3"/>
      <c r="F3674" s="3"/>
      <c r="G3674" s="3"/>
      <c r="H3674" s="3"/>
      <c r="I3674" s="3"/>
      <c r="J3674" s="3"/>
      <c r="K3674" s="3"/>
      <c r="L3674" s="3"/>
      <c r="M3674" s="3"/>
      <c r="N3674" s="3"/>
      <c r="O3674" s="3"/>
      <c r="P3674" s="3"/>
      <c r="Q3674" s="3"/>
      <c r="R3674" s="3"/>
      <c r="S3674" s="120"/>
      <c r="T3674" s="3"/>
      <c r="U3674" s="3"/>
      <c r="V3674" s="3"/>
      <c r="W3674" s="3"/>
      <c r="X3674" s="3"/>
      <c r="Y3674" s="3"/>
      <c r="Z3674" s="3"/>
      <c r="AA3674" s="3"/>
      <c r="AB3674" s="3"/>
      <c r="AC3674" s="3"/>
      <c r="AD3674" s="3"/>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row>
    <row r="3675" spans="1:53" x14ac:dyDescent="0.3">
      <c r="A3675" s="3"/>
      <c r="B3675" s="3"/>
      <c r="C3675" s="3"/>
      <c r="D3675" s="3"/>
      <c r="E3675" s="3"/>
      <c r="F3675" s="3"/>
      <c r="G3675" s="3"/>
      <c r="H3675" s="3"/>
      <c r="I3675" s="3"/>
      <c r="J3675" s="3"/>
      <c r="K3675" s="3"/>
      <c r="L3675" s="3"/>
      <c r="M3675" s="3"/>
      <c r="N3675" s="3"/>
      <c r="O3675" s="3"/>
      <c r="P3675" s="3"/>
      <c r="Q3675" s="3"/>
      <c r="R3675" s="3"/>
      <c r="S3675" s="120"/>
      <c r="T3675" s="3"/>
      <c r="U3675" s="3"/>
      <c r="V3675" s="3"/>
      <c r="W3675" s="3"/>
      <c r="X3675" s="3"/>
      <c r="Y3675" s="3"/>
      <c r="Z3675" s="3"/>
      <c r="AA3675" s="3"/>
      <c r="AB3675" s="3"/>
      <c r="AC3675" s="3"/>
      <c r="AD3675" s="3"/>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row>
    <row r="3676" spans="1:53" x14ac:dyDescent="0.3">
      <c r="A3676" s="3"/>
      <c r="B3676" s="3"/>
      <c r="C3676" s="3"/>
      <c r="D3676" s="3"/>
      <c r="E3676" s="3"/>
      <c r="F3676" s="3"/>
      <c r="G3676" s="3"/>
      <c r="H3676" s="3"/>
      <c r="I3676" s="3"/>
      <c r="J3676" s="3"/>
      <c r="K3676" s="3"/>
      <c r="L3676" s="3"/>
      <c r="M3676" s="3"/>
      <c r="N3676" s="3"/>
      <c r="O3676" s="3"/>
      <c r="P3676" s="3"/>
      <c r="Q3676" s="3"/>
      <c r="R3676" s="3"/>
      <c r="S3676" s="120"/>
      <c r="T3676" s="3"/>
      <c r="U3676" s="3"/>
      <c r="V3676" s="3"/>
      <c r="W3676" s="3"/>
      <c r="X3676" s="3"/>
      <c r="Y3676" s="3"/>
      <c r="Z3676" s="3"/>
      <c r="AA3676" s="3"/>
      <c r="AB3676" s="3"/>
      <c r="AC3676" s="3"/>
      <c r="AD3676" s="3"/>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row>
    <row r="3677" spans="1:53" x14ac:dyDescent="0.3">
      <c r="A3677" s="3"/>
      <c r="B3677" s="3"/>
      <c r="C3677" s="3"/>
      <c r="D3677" s="3"/>
      <c r="E3677" s="3"/>
      <c r="F3677" s="3"/>
      <c r="G3677" s="3"/>
      <c r="H3677" s="3"/>
      <c r="I3677" s="3"/>
      <c r="J3677" s="3"/>
      <c r="K3677" s="3"/>
      <c r="L3677" s="3"/>
      <c r="M3677" s="3"/>
      <c r="N3677" s="3"/>
      <c r="O3677" s="3"/>
      <c r="P3677" s="3"/>
      <c r="Q3677" s="3"/>
      <c r="R3677" s="3"/>
      <c r="S3677" s="120"/>
      <c r="T3677" s="3"/>
      <c r="U3677" s="3"/>
      <c r="V3677" s="3"/>
      <c r="W3677" s="3"/>
      <c r="X3677" s="3"/>
      <c r="Y3677" s="3"/>
      <c r="Z3677" s="3"/>
      <c r="AA3677" s="3"/>
      <c r="AB3677" s="3"/>
      <c r="AC3677" s="3"/>
      <c r="AD3677" s="3"/>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row>
    <row r="3678" spans="1:53" x14ac:dyDescent="0.3">
      <c r="A3678" s="3"/>
      <c r="B3678" s="3"/>
      <c r="C3678" s="3"/>
      <c r="D3678" s="3"/>
      <c r="E3678" s="3"/>
      <c r="F3678" s="3"/>
      <c r="G3678" s="3"/>
      <c r="H3678" s="3"/>
      <c r="I3678" s="3"/>
      <c r="J3678" s="3"/>
      <c r="K3678" s="3"/>
      <c r="L3678" s="3"/>
      <c r="M3678" s="3"/>
      <c r="N3678" s="3"/>
      <c r="O3678" s="3"/>
      <c r="P3678" s="3"/>
      <c r="Q3678" s="3"/>
      <c r="R3678" s="3"/>
      <c r="S3678" s="120"/>
      <c r="T3678" s="3"/>
      <c r="U3678" s="3"/>
      <c r="V3678" s="3"/>
      <c r="W3678" s="3"/>
      <c r="X3678" s="3"/>
      <c r="Y3678" s="3"/>
      <c r="Z3678" s="3"/>
      <c r="AA3678" s="3"/>
      <c r="AB3678" s="3"/>
      <c r="AC3678" s="3"/>
      <c r="AD3678" s="3"/>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row>
    <row r="3679" spans="1:53" x14ac:dyDescent="0.3">
      <c r="A3679" s="3"/>
      <c r="B3679" s="3"/>
      <c r="C3679" s="3"/>
      <c r="D3679" s="3"/>
      <c r="E3679" s="3"/>
      <c r="F3679" s="3"/>
      <c r="G3679" s="3"/>
      <c r="H3679" s="3"/>
      <c r="I3679" s="3"/>
      <c r="J3679" s="3"/>
      <c r="K3679" s="3"/>
      <c r="L3679" s="3"/>
      <c r="M3679" s="3"/>
      <c r="N3679" s="3"/>
      <c r="O3679" s="3"/>
      <c r="P3679" s="3"/>
      <c r="Q3679" s="3"/>
      <c r="R3679" s="3"/>
      <c r="S3679" s="120"/>
      <c r="T3679" s="3"/>
      <c r="U3679" s="3"/>
      <c r="V3679" s="3"/>
      <c r="W3679" s="3"/>
      <c r="X3679" s="3"/>
      <c r="Y3679" s="3"/>
      <c r="Z3679" s="3"/>
      <c r="AA3679" s="3"/>
      <c r="AB3679" s="3"/>
      <c r="AC3679" s="3"/>
      <c r="AD3679" s="3"/>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row>
    <row r="3680" spans="1:53" x14ac:dyDescent="0.3">
      <c r="A3680" s="3"/>
      <c r="B3680" s="3"/>
      <c r="C3680" s="3"/>
      <c r="D3680" s="3"/>
      <c r="E3680" s="3"/>
      <c r="F3680" s="3"/>
      <c r="G3680" s="3"/>
      <c r="H3680" s="3"/>
      <c r="I3680" s="3"/>
      <c r="J3680" s="3"/>
      <c r="K3680" s="3"/>
      <c r="L3680" s="3"/>
      <c r="M3680" s="3"/>
      <c r="N3680" s="3"/>
      <c r="O3680" s="3"/>
      <c r="P3680" s="3"/>
      <c r="Q3680" s="3"/>
      <c r="R3680" s="3"/>
      <c r="S3680" s="120"/>
      <c r="T3680" s="3"/>
      <c r="U3680" s="3"/>
      <c r="V3680" s="3"/>
      <c r="W3680" s="3"/>
      <c r="X3680" s="3"/>
      <c r="Y3680" s="3"/>
      <c r="Z3680" s="3"/>
      <c r="AA3680" s="3"/>
      <c r="AB3680" s="3"/>
      <c r="AC3680" s="3"/>
      <c r="AD3680" s="3"/>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row>
    <row r="3681" spans="1:53" x14ac:dyDescent="0.3">
      <c r="A3681" s="3"/>
      <c r="B3681" s="3"/>
      <c r="C3681" s="3"/>
      <c r="D3681" s="3"/>
      <c r="E3681" s="3"/>
      <c r="F3681" s="3"/>
      <c r="G3681" s="3"/>
      <c r="H3681" s="3"/>
      <c r="I3681" s="3"/>
      <c r="J3681" s="3"/>
      <c r="K3681" s="3"/>
      <c r="L3681" s="3"/>
      <c r="M3681" s="3"/>
      <c r="N3681" s="3"/>
      <c r="O3681" s="3"/>
      <c r="P3681" s="3"/>
      <c r="Q3681" s="3"/>
      <c r="R3681" s="3"/>
      <c r="S3681" s="120"/>
      <c r="T3681" s="3"/>
      <c r="U3681" s="3"/>
      <c r="V3681" s="3"/>
      <c r="W3681" s="3"/>
      <c r="X3681" s="3"/>
      <c r="Y3681" s="3"/>
      <c r="Z3681" s="3"/>
      <c r="AA3681" s="3"/>
      <c r="AB3681" s="3"/>
      <c r="AC3681" s="3"/>
      <c r="AD3681" s="3"/>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row>
    <row r="3682" spans="1:53" x14ac:dyDescent="0.3">
      <c r="A3682" s="3"/>
      <c r="B3682" s="3"/>
      <c r="C3682" s="3"/>
      <c r="D3682" s="3"/>
      <c r="E3682" s="3"/>
      <c r="F3682" s="3"/>
      <c r="G3682" s="3"/>
      <c r="H3682" s="3"/>
      <c r="I3682" s="3"/>
      <c r="J3682" s="3"/>
      <c r="K3682" s="3"/>
      <c r="L3682" s="3"/>
      <c r="M3682" s="3"/>
      <c r="N3682" s="3"/>
      <c r="O3682" s="3"/>
      <c r="P3682" s="3"/>
      <c r="Q3682" s="3"/>
      <c r="R3682" s="3"/>
      <c r="S3682" s="120"/>
      <c r="T3682" s="3"/>
      <c r="U3682" s="3"/>
      <c r="V3682" s="3"/>
      <c r="W3682" s="3"/>
      <c r="X3682" s="3"/>
      <c r="Y3682" s="3"/>
      <c r="Z3682" s="3"/>
      <c r="AA3682" s="3"/>
      <c r="AB3682" s="3"/>
      <c r="AC3682" s="3"/>
      <c r="AD3682" s="3"/>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row>
    <row r="3683" spans="1:53" x14ac:dyDescent="0.3">
      <c r="A3683" s="3"/>
      <c r="B3683" s="3"/>
      <c r="C3683" s="3"/>
      <c r="D3683" s="3"/>
      <c r="E3683" s="3"/>
      <c r="F3683" s="3"/>
      <c r="G3683" s="3"/>
      <c r="H3683" s="3"/>
      <c r="I3683" s="3"/>
      <c r="J3683" s="3"/>
      <c r="K3683" s="3"/>
      <c r="L3683" s="3"/>
      <c r="M3683" s="3"/>
      <c r="N3683" s="3"/>
      <c r="O3683" s="3"/>
      <c r="P3683" s="3"/>
      <c r="Q3683" s="3"/>
      <c r="R3683" s="3"/>
      <c r="S3683" s="120"/>
      <c r="T3683" s="3"/>
      <c r="U3683" s="3"/>
      <c r="V3683" s="3"/>
      <c r="W3683" s="3"/>
      <c r="X3683" s="3"/>
      <c r="Y3683" s="3"/>
      <c r="Z3683" s="3"/>
      <c r="AA3683" s="3"/>
      <c r="AB3683" s="3"/>
      <c r="AC3683" s="3"/>
      <c r="AD3683" s="3"/>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row>
    <row r="3684" spans="1:53" x14ac:dyDescent="0.3">
      <c r="A3684" s="3"/>
      <c r="B3684" s="3"/>
      <c r="C3684" s="3"/>
      <c r="D3684" s="3"/>
      <c r="E3684" s="3"/>
      <c r="F3684" s="3"/>
      <c r="G3684" s="3"/>
      <c r="H3684" s="3"/>
      <c r="I3684" s="3"/>
      <c r="J3684" s="3"/>
      <c r="K3684" s="3"/>
      <c r="L3684" s="3"/>
      <c r="M3684" s="3"/>
      <c r="N3684" s="3"/>
      <c r="O3684" s="3"/>
      <c r="P3684" s="3"/>
      <c r="Q3684" s="3"/>
      <c r="R3684" s="3"/>
      <c r="S3684" s="120"/>
      <c r="T3684" s="3"/>
      <c r="U3684" s="3"/>
      <c r="V3684" s="3"/>
      <c r="W3684" s="3"/>
      <c r="X3684" s="3"/>
      <c r="Y3684" s="3"/>
      <c r="Z3684" s="3"/>
      <c r="AA3684" s="3"/>
      <c r="AB3684" s="3"/>
      <c r="AC3684" s="3"/>
      <c r="AD3684" s="3"/>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row>
    <row r="3685" spans="1:53" x14ac:dyDescent="0.3">
      <c r="A3685" s="3"/>
      <c r="B3685" s="3"/>
      <c r="C3685" s="3"/>
      <c r="D3685" s="3"/>
      <c r="E3685" s="3"/>
      <c r="F3685" s="3"/>
      <c r="G3685" s="3"/>
      <c r="H3685" s="3"/>
      <c r="I3685" s="3"/>
      <c r="J3685" s="3"/>
      <c r="K3685" s="3"/>
      <c r="L3685" s="3"/>
      <c r="M3685" s="3"/>
      <c r="N3685" s="3"/>
      <c r="O3685" s="3"/>
      <c r="P3685" s="3"/>
      <c r="Q3685" s="3"/>
      <c r="R3685" s="3"/>
      <c r="S3685" s="120"/>
      <c r="T3685" s="3"/>
      <c r="U3685" s="3"/>
      <c r="V3685" s="3"/>
      <c r="W3685" s="3"/>
      <c r="X3685" s="3"/>
      <c r="Y3685" s="3"/>
      <c r="Z3685" s="3"/>
      <c r="AA3685" s="3"/>
      <c r="AB3685" s="3"/>
      <c r="AC3685" s="3"/>
      <c r="AD3685" s="3"/>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row>
    <row r="3686" spans="1:53" x14ac:dyDescent="0.3">
      <c r="A3686" s="3"/>
      <c r="B3686" s="3"/>
      <c r="C3686" s="3"/>
      <c r="D3686" s="3"/>
      <c r="E3686" s="3"/>
      <c r="F3686" s="3"/>
      <c r="G3686" s="3"/>
      <c r="H3686" s="3"/>
      <c r="I3686" s="3"/>
      <c r="J3686" s="3"/>
      <c r="K3686" s="3"/>
      <c r="L3686" s="3"/>
      <c r="M3686" s="3"/>
      <c r="N3686" s="3"/>
      <c r="O3686" s="3"/>
      <c r="P3686" s="3"/>
      <c r="Q3686" s="3"/>
      <c r="R3686" s="3"/>
      <c r="S3686" s="120"/>
      <c r="T3686" s="3"/>
      <c r="U3686" s="3"/>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row>
    <row r="3687" spans="1:53" x14ac:dyDescent="0.3">
      <c r="A3687" s="3"/>
      <c r="B3687" s="3"/>
      <c r="C3687" s="3"/>
      <c r="D3687" s="3"/>
      <c r="E3687" s="3"/>
      <c r="F3687" s="3"/>
      <c r="G3687" s="3"/>
      <c r="H3687" s="3"/>
      <c r="I3687" s="3"/>
      <c r="J3687" s="3"/>
      <c r="K3687" s="3"/>
      <c r="L3687" s="3"/>
      <c r="M3687" s="3"/>
      <c r="N3687" s="3"/>
      <c r="O3687" s="3"/>
      <c r="P3687" s="3"/>
      <c r="Q3687" s="3"/>
      <c r="R3687" s="3"/>
      <c r="S3687" s="120"/>
      <c r="T3687" s="3"/>
      <c r="U3687" s="3"/>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row>
    <row r="3688" spans="1:53" x14ac:dyDescent="0.3">
      <c r="A3688" s="3"/>
      <c r="B3688" s="3"/>
      <c r="C3688" s="3"/>
      <c r="D3688" s="3"/>
      <c r="E3688" s="3"/>
      <c r="F3688" s="3"/>
      <c r="G3688" s="3"/>
      <c r="H3688" s="3"/>
      <c r="I3688" s="3"/>
      <c r="J3688" s="3"/>
      <c r="K3688" s="3"/>
      <c r="L3688" s="3"/>
      <c r="M3688" s="3"/>
      <c r="N3688" s="3"/>
      <c r="O3688" s="3"/>
      <c r="P3688" s="3"/>
      <c r="Q3688" s="3"/>
      <c r="R3688" s="3"/>
      <c r="S3688" s="120"/>
      <c r="T3688" s="3"/>
      <c r="U3688" s="3"/>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row>
    <row r="3689" spans="1:53" x14ac:dyDescent="0.3">
      <c r="A3689" s="3"/>
      <c r="B3689" s="3"/>
      <c r="C3689" s="3"/>
      <c r="D3689" s="3"/>
      <c r="E3689" s="3"/>
      <c r="F3689" s="3"/>
      <c r="G3689" s="3"/>
      <c r="H3689" s="3"/>
      <c r="I3689" s="3"/>
      <c r="J3689" s="3"/>
      <c r="K3689" s="3"/>
      <c r="L3689" s="3"/>
      <c r="M3689" s="3"/>
      <c r="N3689" s="3"/>
      <c r="O3689" s="3"/>
      <c r="P3689" s="3"/>
      <c r="Q3689" s="3"/>
      <c r="R3689" s="3"/>
      <c r="S3689" s="120"/>
      <c r="T3689" s="3"/>
      <c r="U3689" s="3"/>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row>
    <row r="3690" spans="1:53" x14ac:dyDescent="0.3">
      <c r="A3690" s="3"/>
      <c r="B3690" s="3"/>
      <c r="C3690" s="3"/>
      <c r="D3690" s="3"/>
      <c r="E3690" s="3"/>
      <c r="F3690" s="3"/>
      <c r="G3690" s="3"/>
      <c r="H3690" s="3"/>
      <c r="I3690" s="3"/>
      <c r="J3690" s="3"/>
      <c r="K3690" s="3"/>
      <c r="L3690" s="3"/>
      <c r="M3690" s="3"/>
      <c r="N3690" s="3"/>
      <c r="O3690" s="3"/>
      <c r="P3690" s="3"/>
      <c r="Q3690" s="3"/>
      <c r="R3690" s="3"/>
      <c r="S3690" s="120"/>
      <c r="T3690" s="3"/>
      <c r="U3690" s="3"/>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row>
    <row r="3691" spans="1:53" x14ac:dyDescent="0.3">
      <c r="A3691" s="3"/>
      <c r="B3691" s="3"/>
      <c r="C3691" s="3"/>
      <c r="D3691" s="3"/>
      <c r="E3691" s="3"/>
      <c r="F3691" s="3"/>
      <c r="G3691" s="3"/>
      <c r="H3691" s="3"/>
      <c r="I3691" s="3"/>
      <c r="J3691" s="3"/>
      <c r="K3691" s="3"/>
      <c r="L3691" s="3"/>
      <c r="M3691" s="3"/>
      <c r="N3691" s="3"/>
      <c r="O3691" s="3"/>
      <c r="P3691" s="3"/>
      <c r="Q3691" s="3"/>
      <c r="R3691" s="3"/>
      <c r="S3691" s="120"/>
      <c r="T3691" s="3"/>
      <c r="U3691" s="3"/>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row>
    <row r="3692" spans="1:53" x14ac:dyDescent="0.3">
      <c r="A3692" s="3"/>
      <c r="B3692" s="3"/>
      <c r="C3692" s="3"/>
      <c r="D3692" s="3"/>
      <c r="E3692" s="3"/>
      <c r="F3692" s="3"/>
      <c r="G3692" s="3"/>
      <c r="H3692" s="3"/>
      <c r="I3692" s="3"/>
      <c r="J3692" s="3"/>
      <c r="K3692" s="3"/>
      <c r="L3692" s="3"/>
      <c r="M3692" s="3"/>
      <c r="N3692" s="3"/>
      <c r="O3692" s="3"/>
      <c r="P3692" s="3"/>
      <c r="Q3692" s="3"/>
      <c r="R3692" s="3"/>
      <c r="S3692" s="120"/>
      <c r="T3692" s="3"/>
      <c r="U3692" s="3"/>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row>
    <row r="3693" spans="1:53" x14ac:dyDescent="0.3">
      <c r="A3693" s="3"/>
      <c r="B3693" s="3"/>
      <c r="C3693" s="3"/>
      <c r="D3693" s="3"/>
      <c r="E3693" s="3"/>
      <c r="F3693" s="3"/>
      <c r="G3693" s="3"/>
      <c r="H3693" s="3"/>
      <c r="I3693" s="3"/>
      <c r="J3693" s="3"/>
      <c r="K3693" s="3"/>
      <c r="L3693" s="3"/>
      <c r="M3693" s="3"/>
      <c r="N3693" s="3"/>
      <c r="O3693" s="3"/>
      <c r="P3693" s="3"/>
      <c r="Q3693" s="3"/>
      <c r="R3693" s="3"/>
      <c r="S3693" s="120"/>
      <c r="T3693" s="3"/>
      <c r="U3693" s="3"/>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row>
    <row r="3694" spans="1:53" x14ac:dyDescent="0.3">
      <c r="A3694" s="3"/>
      <c r="B3694" s="3"/>
      <c r="C3694" s="3"/>
      <c r="D3694" s="3"/>
      <c r="E3694" s="3"/>
      <c r="F3694" s="3"/>
      <c r="G3694" s="3"/>
      <c r="H3694" s="3"/>
      <c r="I3694" s="3"/>
      <c r="J3694" s="3"/>
      <c r="K3694" s="3"/>
      <c r="L3694" s="3"/>
      <c r="M3694" s="3"/>
      <c r="N3694" s="3"/>
      <c r="O3694" s="3"/>
      <c r="P3694" s="3"/>
      <c r="Q3694" s="3"/>
      <c r="R3694" s="3"/>
      <c r="S3694" s="120"/>
      <c r="T3694" s="3"/>
      <c r="U3694" s="3"/>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row>
    <row r="3695" spans="1:53" x14ac:dyDescent="0.3">
      <c r="A3695" s="3"/>
      <c r="B3695" s="3"/>
      <c r="C3695" s="3"/>
      <c r="D3695" s="3"/>
      <c r="E3695" s="3"/>
      <c r="F3695" s="3"/>
      <c r="G3695" s="3"/>
      <c r="H3695" s="3"/>
      <c r="I3695" s="3"/>
      <c r="J3695" s="3"/>
      <c r="K3695" s="3"/>
      <c r="L3695" s="3"/>
      <c r="M3695" s="3"/>
      <c r="N3695" s="3"/>
      <c r="O3695" s="3"/>
      <c r="P3695" s="3"/>
      <c r="Q3695" s="3"/>
      <c r="R3695" s="3"/>
      <c r="S3695" s="120"/>
      <c r="T3695" s="3"/>
      <c r="U3695" s="3"/>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row>
    <row r="3696" spans="1:53" x14ac:dyDescent="0.3">
      <c r="A3696" s="3"/>
      <c r="B3696" s="3"/>
      <c r="C3696" s="3"/>
      <c r="D3696" s="3"/>
      <c r="E3696" s="3"/>
      <c r="F3696" s="3"/>
      <c r="G3696" s="3"/>
      <c r="H3696" s="3"/>
      <c r="I3696" s="3"/>
      <c r="J3696" s="3"/>
      <c r="K3696" s="3"/>
      <c r="L3696" s="3"/>
      <c r="M3696" s="3"/>
      <c r="N3696" s="3"/>
      <c r="O3696" s="3"/>
      <c r="P3696" s="3"/>
      <c r="Q3696" s="3"/>
      <c r="R3696" s="3"/>
      <c r="S3696" s="120"/>
      <c r="T3696" s="3"/>
      <c r="U3696" s="3"/>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row>
    <row r="3697" spans="1:53" x14ac:dyDescent="0.3">
      <c r="A3697" s="3"/>
      <c r="B3697" s="3"/>
      <c r="C3697" s="3"/>
      <c r="D3697" s="3"/>
      <c r="E3697" s="3"/>
      <c r="F3697" s="3"/>
      <c r="G3697" s="3"/>
      <c r="H3697" s="3"/>
      <c r="I3697" s="3"/>
      <c r="J3697" s="3"/>
      <c r="K3697" s="3"/>
      <c r="L3697" s="3"/>
      <c r="M3697" s="3"/>
      <c r="N3697" s="3"/>
      <c r="O3697" s="3"/>
      <c r="P3697" s="3"/>
      <c r="Q3697" s="3"/>
      <c r="R3697" s="3"/>
      <c r="S3697" s="120"/>
      <c r="T3697" s="3"/>
      <c r="U3697" s="3"/>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row>
    <row r="3698" spans="1:53" x14ac:dyDescent="0.3">
      <c r="A3698" s="3"/>
      <c r="B3698" s="3"/>
      <c r="C3698" s="3"/>
      <c r="D3698" s="3"/>
      <c r="E3698" s="3"/>
      <c r="F3698" s="3"/>
      <c r="G3698" s="3"/>
      <c r="H3698" s="3"/>
      <c r="I3698" s="3"/>
      <c r="J3698" s="3"/>
      <c r="K3698" s="3"/>
      <c r="L3698" s="3"/>
      <c r="M3698" s="3"/>
      <c r="N3698" s="3"/>
      <c r="O3698" s="3"/>
      <c r="P3698" s="3"/>
      <c r="Q3698" s="3"/>
      <c r="R3698" s="3"/>
      <c r="S3698" s="120"/>
      <c r="T3698" s="3"/>
      <c r="U3698" s="3"/>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row>
    <row r="3699" spans="1:53" x14ac:dyDescent="0.3">
      <c r="A3699" s="3"/>
      <c r="B3699" s="3"/>
      <c r="C3699" s="3"/>
      <c r="D3699" s="3"/>
      <c r="E3699" s="3"/>
      <c r="F3699" s="3"/>
      <c r="G3699" s="3"/>
      <c r="H3699" s="3"/>
      <c r="I3699" s="3"/>
      <c r="J3699" s="3"/>
      <c r="K3699" s="3"/>
      <c r="L3699" s="3"/>
      <c r="M3699" s="3"/>
      <c r="N3699" s="3"/>
      <c r="O3699" s="3"/>
      <c r="P3699" s="3"/>
      <c r="Q3699" s="3"/>
      <c r="R3699" s="3"/>
      <c r="S3699" s="120"/>
      <c r="T3699" s="3"/>
      <c r="U3699" s="3"/>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row>
    <row r="3700" spans="1:53" x14ac:dyDescent="0.3">
      <c r="A3700" s="3"/>
      <c r="B3700" s="3"/>
      <c r="C3700" s="3"/>
      <c r="D3700" s="3"/>
      <c r="E3700" s="3"/>
      <c r="F3700" s="3"/>
      <c r="G3700" s="3"/>
      <c r="H3700" s="3"/>
      <c r="I3700" s="3"/>
      <c r="J3700" s="3"/>
      <c r="K3700" s="3"/>
      <c r="L3700" s="3"/>
      <c r="M3700" s="3"/>
      <c r="N3700" s="3"/>
      <c r="O3700" s="3"/>
      <c r="P3700" s="3"/>
      <c r="Q3700" s="3"/>
      <c r="R3700" s="3"/>
      <c r="S3700" s="120"/>
      <c r="T3700" s="3"/>
      <c r="U3700" s="3"/>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row>
    <row r="3701" spans="1:53" x14ac:dyDescent="0.3">
      <c r="A3701" s="3"/>
      <c r="B3701" s="3"/>
      <c r="C3701" s="3"/>
      <c r="D3701" s="3"/>
      <c r="E3701" s="3"/>
      <c r="F3701" s="3"/>
      <c r="G3701" s="3"/>
      <c r="H3701" s="3"/>
      <c r="I3701" s="3"/>
      <c r="J3701" s="3"/>
      <c r="K3701" s="3"/>
      <c r="L3701" s="3"/>
      <c r="M3701" s="3"/>
      <c r="N3701" s="3"/>
      <c r="O3701" s="3"/>
      <c r="P3701" s="3"/>
      <c r="Q3701" s="3"/>
      <c r="R3701" s="3"/>
      <c r="S3701" s="120"/>
      <c r="T3701" s="3"/>
      <c r="U3701" s="3"/>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row>
    <row r="3702" spans="1:53" x14ac:dyDescent="0.3">
      <c r="A3702" s="3"/>
      <c r="B3702" s="3"/>
      <c r="C3702" s="3"/>
      <c r="D3702" s="3"/>
      <c r="E3702" s="3"/>
      <c r="F3702" s="3"/>
      <c r="G3702" s="3"/>
      <c r="H3702" s="3"/>
      <c r="I3702" s="3"/>
      <c r="J3702" s="3"/>
      <c r="K3702" s="3"/>
      <c r="L3702" s="3"/>
      <c r="M3702" s="3"/>
      <c r="N3702" s="3"/>
      <c r="O3702" s="3"/>
      <c r="P3702" s="3"/>
      <c r="Q3702" s="3"/>
      <c r="R3702" s="3"/>
      <c r="S3702" s="120"/>
      <c r="T3702" s="3"/>
      <c r="U3702" s="3"/>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row>
    <row r="3703" spans="1:53" x14ac:dyDescent="0.3">
      <c r="A3703" s="3"/>
      <c r="B3703" s="3"/>
      <c r="C3703" s="3"/>
      <c r="D3703" s="3"/>
      <c r="E3703" s="3"/>
      <c r="F3703" s="3"/>
      <c r="G3703" s="3"/>
      <c r="H3703" s="3"/>
      <c r="I3703" s="3"/>
      <c r="J3703" s="3"/>
      <c r="K3703" s="3"/>
      <c r="L3703" s="3"/>
      <c r="M3703" s="3"/>
      <c r="N3703" s="3"/>
      <c r="O3703" s="3"/>
      <c r="P3703" s="3"/>
      <c r="Q3703" s="3"/>
      <c r="R3703" s="3"/>
      <c r="S3703" s="120"/>
      <c r="T3703" s="3"/>
      <c r="U3703" s="3"/>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row>
    <row r="3704" spans="1:53" x14ac:dyDescent="0.3">
      <c r="A3704" s="3"/>
      <c r="B3704" s="3"/>
      <c r="C3704" s="3"/>
      <c r="D3704" s="3"/>
      <c r="E3704" s="3"/>
      <c r="F3704" s="3"/>
      <c r="G3704" s="3"/>
      <c r="H3704" s="3"/>
      <c r="I3704" s="3"/>
      <c r="J3704" s="3"/>
      <c r="K3704" s="3"/>
      <c r="L3704" s="3"/>
      <c r="M3704" s="3"/>
      <c r="N3704" s="3"/>
      <c r="O3704" s="3"/>
      <c r="P3704" s="3"/>
      <c r="Q3704" s="3"/>
      <c r="R3704" s="3"/>
      <c r="S3704" s="120"/>
      <c r="T3704" s="3"/>
      <c r="U3704" s="3"/>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row>
    <row r="3705" spans="1:53" x14ac:dyDescent="0.3">
      <c r="A3705" s="3"/>
      <c r="B3705" s="3"/>
      <c r="C3705" s="3"/>
      <c r="D3705" s="3"/>
      <c r="E3705" s="3"/>
      <c r="F3705" s="3"/>
      <c r="G3705" s="3"/>
      <c r="H3705" s="3"/>
      <c r="I3705" s="3"/>
      <c r="J3705" s="3"/>
      <c r="K3705" s="3"/>
      <c r="L3705" s="3"/>
      <c r="M3705" s="3"/>
      <c r="N3705" s="3"/>
      <c r="O3705" s="3"/>
      <c r="P3705" s="3"/>
      <c r="Q3705" s="3"/>
      <c r="R3705" s="3"/>
      <c r="S3705" s="120"/>
      <c r="T3705" s="3"/>
      <c r="U3705" s="3"/>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row>
    <row r="3706" spans="1:53" x14ac:dyDescent="0.3">
      <c r="A3706" s="3"/>
      <c r="B3706" s="3"/>
      <c r="C3706" s="3"/>
      <c r="D3706" s="3"/>
      <c r="E3706" s="3"/>
      <c r="F3706" s="3"/>
      <c r="G3706" s="3"/>
      <c r="H3706" s="3"/>
      <c r="I3706" s="3"/>
      <c r="J3706" s="3"/>
      <c r="K3706" s="3"/>
      <c r="L3706" s="3"/>
      <c r="M3706" s="3"/>
      <c r="N3706" s="3"/>
      <c r="O3706" s="3"/>
      <c r="P3706" s="3"/>
      <c r="Q3706" s="3"/>
      <c r="R3706" s="3"/>
      <c r="S3706" s="120"/>
      <c r="T3706" s="3"/>
      <c r="U3706" s="3"/>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row>
    <row r="3707" spans="1:53" x14ac:dyDescent="0.3">
      <c r="A3707" s="3"/>
      <c r="B3707" s="3"/>
      <c r="C3707" s="3"/>
      <c r="D3707" s="3"/>
      <c r="E3707" s="3"/>
      <c r="F3707" s="3"/>
      <c r="G3707" s="3"/>
      <c r="H3707" s="3"/>
      <c r="I3707" s="3"/>
      <c r="J3707" s="3"/>
      <c r="K3707" s="3"/>
      <c r="L3707" s="3"/>
      <c r="M3707" s="3"/>
      <c r="N3707" s="3"/>
      <c r="O3707" s="3"/>
      <c r="P3707" s="3"/>
      <c r="Q3707" s="3"/>
      <c r="R3707" s="3"/>
      <c r="S3707" s="120"/>
      <c r="T3707" s="3"/>
      <c r="U3707" s="3"/>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row>
    <row r="3708" spans="1:53" x14ac:dyDescent="0.3">
      <c r="A3708" s="3"/>
      <c r="B3708" s="3"/>
      <c r="C3708" s="3"/>
      <c r="D3708" s="3"/>
      <c r="E3708" s="3"/>
      <c r="F3708" s="3"/>
      <c r="G3708" s="3"/>
      <c r="H3708" s="3"/>
      <c r="I3708" s="3"/>
      <c r="J3708" s="3"/>
      <c r="K3708" s="3"/>
      <c r="L3708" s="3"/>
      <c r="M3708" s="3"/>
      <c r="N3708" s="3"/>
      <c r="O3708" s="3"/>
      <c r="P3708" s="3"/>
      <c r="Q3708" s="3"/>
      <c r="R3708" s="3"/>
      <c r="S3708" s="120"/>
      <c r="T3708" s="3"/>
      <c r="U3708" s="3"/>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row>
    <row r="3709" spans="1:53" x14ac:dyDescent="0.3">
      <c r="A3709" s="3"/>
      <c r="B3709" s="3"/>
      <c r="C3709" s="3"/>
      <c r="D3709" s="3"/>
      <c r="E3709" s="3"/>
      <c r="F3709" s="3"/>
      <c r="G3709" s="3"/>
      <c r="H3709" s="3"/>
      <c r="I3709" s="3"/>
      <c r="J3709" s="3"/>
      <c r="K3709" s="3"/>
      <c r="L3709" s="3"/>
      <c r="M3709" s="3"/>
      <c r="N3709" s="3"/>
      <c r="O3709" s="3"/>
      <c r="P3709" s="3"/>
      <c r="Q3709" s="3"/>
      <c r="R3709" s="3"/>
      <c r="S3709" s="120"/>
      <c r="T3709" s="3"/>
      <c r="U3709" s="3"/>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row>
    <row r="3710" spans="1:53" x14ac:dyDescent="0.3">
      <c r="A3710" s="3"/>
      <c r="B3710" s="3"/>
      <c r="C3710" s="3"/>
      <c r="D3710" s="3"/>
      <c r="E3710" s="3"/>
      <c r="F3710" s="3"/>
      <c r="G3710" s="3"/>
      <c r="H3710" s="3"/>
      <c r="I3710" s="3"/>
      <c r="J3710" s="3"/>
      <c r="K3710" s="3"/>
      <c r="L3710" s="3"/>
      <c r="M3710" s="3"/>
      <c r="N3710" s="3"/>
      <c r="O3710" s="3"/>
      <c r="P3710" s="3"/>
      <c r="Q3710" s="3"/>
      <c r="R3710" s="3"/>
      <c r="S3710" s="120"/>
      <c r="T3710" s="3"/>
      <c r="U3710" s="3"/>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row>
    <row r="3711" spans="1:53" x14ac:dyDescent="0.3">
      <c r="A3711" s="3"/>
      <c r="B3711" s="3"/>
      <c r="C3711" s="3"/>
      <c r="D3711" s="3"/>
      <c r="E3711" s="3"/>
      <c r="F3711" s="3"/>
      <c r="G3711" s="3"/>
      <c r="H3711" s="3"/>
      <c r="I3711" s="3"/>
      <c r="J3711" s="3"/>
      <c r="K3711" s="3"/>
      <c r="L3711" s="3"/>
      <c r="M3711" s="3"/>
      <c r="N3711" s="3"/>
      <c r="O3711" s="3"/>
      <c r="P3711" s="3"/>
      <c r="Q3711" s="3"/>
      <c r="R3711" s="3"/>
      <c r="S3711" s="120"/>
      <c r="T3711" s="3"/>
      <c r="U3711" s="3"/>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row>
    <row r="3712" spans="1:53" x14ac:dyDescent="0.3">
      <c r="A3712" s="3"/>
      <c r="B3712" s="3"/>
      <c r="C3712" s="3"/>
      <c r="D3712" s="3"/>
      <c r="E3712" s="3"/>
      <c r="F3712" s="3"/>
      <c r="G3712" s="3"/>
      <c r="H3712" s="3"/>
      <c r="I3712" s="3"/>
      <c r="J3712" s="3"/>
      <c r="K3712" s="3"/>
      <c r="L3712" s="3"/>
      <c r="M3712" s="3"/>
      <c r="N3712" s="3"/>
      <c r="O3712" s="3"/>
      <c r="P3712" s="3"/>
      <c r="Q3712" s="3"/>
      <c r="R3712" s="3"/>
      <c r="S3712" s="120"/>
      <c r="T3712" s="3"/>
      <c r="U3712" s="3"/>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row>
    <row r="3713" spans="1:53" x14ac:dyDescent="0.3">
      <c r="A3713" s="3"/>
      <c r="B3713" s="3"/>
      <c r="C3713" s="3"/>
      <c r="D3713" s="3"/>
      <c r="E3713" s="3"/>
      <c r="F3713" s="3"/>
      <c r="G3713" s="3"/>
      <c r="H3713" s="3"/>
      <c r="I3713" s="3"/>
      <c r="J3713" s="3"/>
      <c r="K3713" s="3"/>
      <c r="L3713" s="3"/>
      <c r="M3713" s="3"/>
      <c r="N3713" s="3"/>
      <c r="O3713" s="3"/>
      <c r="P3713" s="3"/>
      <c r="Q3713" s="3"/>
      <c r="R3713" s="3"/>
      <c r="S3713" s="120"/>
      <c r="T3713" s="3"/>
      <c r="U3713" s="3"/>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row>
    <row r="3714" spans="1:53" x14ac:dyDescent="0.3">
      <c r="A3714" s="3"/>
      <c r="B3714" s="3"/>
      <c r="C3714" s="3"/>
      <c r="D3714" s="3"/>
      <c r="E3714" s="3"/>
      <c r="F3714" s="3"/>
      <c r="G3714" s="3"/>
      <c r="H3714" s="3"/>
      <c r="I3714" s="3"/>
      <c r="J3714" s="3"/>
      <c r="K3714" s="3"/>
      <c r="L3714" s="3"/>
      <c r="M3714" s="3"/>
      <c r="N3714" s="3"/>
      <c r="O3714" s="3"/>
      <c r="P3714" s="3"/>
      <c r="Q3714" s="3"/>
      <c r="R3714" s="3"/>
      <c r="S3714" s="120"/>
      <c r="T3714" s="3"/>
      <c r="U3714" s="3"/>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row>
    <row r="3715" spans="1:53" x14ac:dyDescent="0.3">
      <c r="A3715" s="3"/>
      <c r="B3715" s="3"/>
      <c r="C3715" s="3"/>
      <c r="D3715" s="3"/>
      <c r="E3715" s="3"/>
      <c r="F3715" s="3"/>
      <c r="G3715" s="3"/>
      <c r="H3715" s="3"/>
      <c r="I3715" s="3"/>
      <c r="J3715" s="3"/>
      <c r="K3715" s="3"/>
      <c r="L3715" s="3"/>
      <c r="M3715" s="3"/>
      <c r="N3715" s="3"/>
      <c r="O3715" s="3"/>
      <c r="P3715" s="3"/>
      <c r="Q3715" s="3"/>
      <c r="R3715" s="3"/>
      <c r="S3715" s="120"/>
      <c r="T3715" s="3"/>
      <c r="U3715" s="3"/>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row>
    <row r="3716" spans="1:53" x14ac:dyDescent="0.3">
      <c r="A3716" s="3"/>
      <c r="B3716" s="3"/>
      <c r="C3716" s="3"/>
      <c r="D3716" s="3"/>
      <c r="E3716" s="3"/>
      <c r="F3716" s="3"/>
      <c r="G3716" s="3"/>
      <c r="H3716" s="3"/>
      <c r="I3716" s="3"/>
      <c r="J3716" s="3"/>
      <c r="K3716" s="3"/>
      <c r="L3716" s="3"/>
      <c r="M3716" s="3"/>
      <c r="N3716" s="3"/>
      <c r="O3716" s="3"/>
      <c r="P3716" s="3"/>
      <c r="Q3716" s="3"/>
      <c r="R3716" s="3"/>
      <c r="S3716" s="120"/>
      <c r="T3716" s="3"/>
      <c r="U3716" s="3"/>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row>
    <row r="3717" spans="1:53" x14ac:dyDescent="0.3">
      <c r="A3717" s="3"/>
      <c r="B3717" s="3"/>
      <c r="C3717" s="3"/>
      <c r="D3717" s="3"/>
      <c r="E3717" s="3"/>
      <c r="F3717" s="3"/>
      <c r="G3717" s="3"/>
      <c r="H3717" s="3"/>
      <c r="I3717" s="3"/>
      <c r="J3717" s="3"/>
      <c r="K3717" s="3"/>
      <c r="L3717" s="3"/>
      <c r="M3717" s="3"/>
      <c r="N3717" s="3"/>
      <c r="O3717" s="3"/>
      <c r="P3717" s="3"/>
      <c r="Q3717" s="3"/>
      <c r="R3717" s="3"/>
      <c r="S3717" s="120"/>
      <c r="T3717" s="3"/>
      <c r="U3717" s="3"/>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row>
    <row r="3718" spans="1:53" x14ac:dyDescent="0.3">
      <c r="A3718" s="3"/>
      <c r="B3718" s="3"/>
      <c r="C3718" s="3"/>
      <c r="D3718" s="3"/>
      <c r="E3718" s="3"/>
      <c r="F3718" s="3"/>
      <c r="G3718" s="3"/>
      <c r="H3718" s="3"/>
      <c r="I3718" s="3"/>
      <c r="J3718" s="3"/>
      <c r="K3718" s="3"/>
      <c r="L3718" s="3"/>
      <c r="M3718" s="3"/>
      <c r="N3718" s="3"/>
      <c r="O3718" s="3"/>
      <c r="P3718" s="3"/>
      <c r="Q3718" s="3"/>
      <c r="R3718" s="3"/>
      <c r="S3718" s="120"/>
      <c r="T3718" s="3"/>
      <c r="U3718" s="3"/>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row>
    <row r="3719" spans="1:53" x14ac:dyDescent="0.3">
      <c r="A3719" s="3"/>
      <c r="B3719" s="3"/>
      <c r="C3719" s="3"/>
      <c r="D3719" s="3"/>
      <c r="E3719" s="3"/>
      <c r="F3719" s="3"/>
      <c r="G3719" s="3"/>
      <c r="H3719" s="3"/>
      <c r="I3719" s="3"/>
      <c r="J3719" s="3"/>
      <c r="K3719" s="3"/>
      <c r="L3719" s="3"/>
      <c r="M3719" s="3"/>
      <c r="N3719" s="3"/>
      <c r="O3719" s="3"/>
      <c r="P3719" s="3"/>
      <c r="Q3719" s="3"/>
      <c r="R3719" s="3"/>
      <c r="S3719" s="120"/>
      <c r="T3719" s="3"/>
      <c r="U3719" s="3"/>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row>
    <row r="3720" spans="1:53" x14ac:dyDescent="0.3">
      <c r="A3720" s="3"/>
      <c r="B3720" s="3"/>
      <c r="C3720" s="3"/>
      <c r="D3720" s="3"/>
      <c r="E3720" s="3"/>
      <c r="F3720" s="3"/>
      <c r="G3720" s="3"/>
      <c r="H3720" s="3"/>
      <c r="I3720" s="3"/>
      <c r="J3720" s="3"/>
      <c r="K3720" s="3"/>
      <c r="L3720" s="3"/>
      <c r="M3720" s="3"/>
      <c r="N3720" s="3"/>
      <c r="O3720" s="3"/>
      <c r="P3720" s="3"/>
      <c r="Q3720" s="3"/>
      <c r="R3720" s="3"/>
      <c r="S3720" s="120"/>
      <c r="T3720" s="3"/>
      <c r="U3720" s="3"/>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row>
    <row r="3721" spans="1:53" x14ac:dyDescent="0.3">
      <c r="A3721" s="3"/>
      <c r="B3721" s="3"/>
      <c r="C3721" s="3"/>
      <c r="D3721" s="3"/>
      <c r="E3721" s="3"/>
      <c r="F3721" s="3"/>
      <c r="G3721" s="3"/>
      <c r="H3721" s="3"/>
      <c r="I3721" s="3"/>
      <c r="J3721" s="3"/>
      <c r="K3721" s="3"/>
      <c r="L3721" s="3"/>
      <c r="M3721" s="3"/>
      <c r="N3721" s="3"/>
      <c r="O3721" s="3"/>
      <c r="P3721" s="3"/>
      <c r="Q3721" s="3"/>
      <c r="R3721" s="3"/>
      <c r="S3721" s="120"/>
      <c r="T3721" s="3"/>
      <c r="U3721" s="3"/>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row>
    <row r="3722" spans="1:53" x14ac:dyDescent="0.3">
      <c r="A3722" s="3"/>
      <c r="B3722" s="3"/>
      <c r="C3722" s="3"/>
      <c r="D3722" s="3"/>
      <c r="E3722" s="3"/>
      <c r="F3722" s="3"/>
      <c r="G3722" s="3"/>
      <c r="H3722" s="3"/>
      <c r="I3722" s="3"/>
      <c r="J3722" s="3"/>
      <c r="K3722" s="3"/>
      <c r="L3722" s="3"/>
      <c r="M3722" s="3"/>
      <c r="N3722" s="3"/>
      <c r="O3722" s="3"/>
      <c r="P3722" s="3"/>
      <c r="Q3722" s="3"/>
      <c r="R3722" s="3"/>
      <c r="S3722" s="120"/>
      <c r="T3722" s="3"/>
      <c r="U3722" s="3"/>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row>
    <row r="3723" spans="1:53" x14ac:dyDescent="0.3">
      <c r="A3723" s="3"/>
      <c r="B3723" s="3"/>
      <c r="C3723" s="3"/>
      <c r="D3723" s="3"/>
      <c r="E3723" s="3"/>
      <c r="F3723" s="3"/>
      <c r="G3723" s="3"/>
      <c r="H3723" s="3"/>
      <c r="I3723" s="3"/>
      <c r="J3723" s="3"/>
      <c r="K3723" s="3"/>
      <c r="L3723" s="3"/>
      <c r="M3723" s="3"/>
      <c r="N3723" s="3"/>
      <c r="O3723" s="3"/>
      <c r="P3723" s="3"/>
      <c r="Q3723" s="3"/>
      <c r="R3723" s="3"/>
      <c r="S3723" s="120"/>
      <c r="T3723" s="3"/>
      <c r="U3723" s="3"/>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row>
    <row r="3724" spans="1:53" x14ac:dyDescent="0.3">
      <c r="A3724" s="3"/>
      <c r="B3724" s="3"/>
      <c r="C3724" s="3"/>
      <c r="D3724" s="3"/>
      <c r="E3724" s="3"/>
      <c r="F3724" s="3"/>
      <c r="G3724" s="3"/>
      <c r="H3724" s="3"/>
      <c r="I3724" s="3"/>
      <c r="J3724" s="3"/>
      <c r="K3724" s="3"/>
      <c r="L3724" s="3"/>
      <c r="M3724" s="3"/>
      <c r="N3724" s="3"/>
      <c r="O3724" s="3"/>
      <c r="P3724" s="3"/>
      <c r="Q3724" s="3"/>
      <c r="R3724" s="3"/>
      <c r="S3724" s="120"/>
      <c r="T3724" s="3"/>
      <c r="U3724" s="3"/>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row>
    <row r="3725" spans="1:53" x14ac:dyDescent="0.3">
      <c r="A3725" s="3"/>
      <c r="B3725" s="3"/>
      <c r="C3725" s="3"/>
      <c r="D3725" s="3"/>
      <c r="E3725" s="3"/>
      <c r="F3725" s="3"/>
      <c r="G3725" s="3"/>
      <c r="H3725" s="3"/>
      <c r="I3725" s="3"/>
      <c r="J3725" s="3"/>
      <c r="K3725" s="3"/>
      <c r="L3725" s="3"/>
      <c r="M3725" s="3"/>
      <c r="N3725" s="3"/>
      <c r="O3725" s="3"/>
      <c r="P3725" s="3"/>
      <c r="Q3725" s="3"/>
      <c r="R3725" s="3"/>
      <c r="S3725" s="120"/>
      <c r="T3725" s="3"/>
      <c r="U3725" s="3"/>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row>
    <row r="3726" spans="1:53" x14ac:dyDescent="0.3">
      <c r="A3726" s="3"/>
      <c r="B3726" s="3"/>
      <c r="C3726" s="3"/>
      <c r="D3726" s="3"/>
      <c r="E3726" s="3"/>
      <c r="F3726" s="3"/>
      <c r="G3726" s="3"/>
      <c r="H3726" s="3"/>
      <c r="I3726" s="3"/>
      <c r="J3726" s="3"/>
      <c r="K3726" s="3"/>
      <c r="L3726" s="3"/>
      <c r="M3726" s="3"/>
      <c r="N3726" s="3"/>
      <c r="O3726" s="3"/>
      <c r="P3726" s="3"/>
      <c r="Q3726" s="3"/>
      <c r="R3726" s="3"/>
      <c r="S3726" s="120"/>
      <c r="T3726" s="3"/>
      <c r="U3726" s="3"/>
      <c r="V3726" s="3"/>
      <c r="W3726" s="3"/>
      <c r="X3726" s="3"/>
      <c r="Y3726" s="3"/>
      <c r="Z3726" s="3"/>
      <c r="AA3726" s="3"/>
      <c r="AB3726" s="3"/>
      <c r="AC3726" s="3"/>
      <c r="AD3726" s="3"/>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row>
    <row r="3727" spans="1:53" x14ac:dyDescent="0.3">
      <c r="A3727" s="3"/>
      <c r="B3727" s="3"/>
      <c r="C3727" s="3"/>
      <c r="D3727" s="3"/>
      <c r="E3727" s="3"/>
      <c r="F3727" s="3"/>
      <c r="G3727" s="3"/>
      <c r="H3727" s="3"/>
      <c r="I3727" s="3"/>
      <c r="J3727" s="3"/>
      <c r="K3727" s="3"/>
      <c r="L3727" s="3"/>
      <c r="M3727" s="3"/>
      <c r="N3727" s="3"/>
      <c r="O3727" s="3"/>
      <c r="P3727" s="3"/>
      <c r="Q3727" s="3"/>
      <c r="R3727" s="3"/>
      <c r="S3727" s="120"/>
      <c r="T3727" s="3"/>
      <c r="U3727" s="3"/>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row>
    <row r="3728" spans="1:53" x14ac:dyDescent="0.3">
      <c r="A3728" s="3"/>
      <c r="B3728" s="3"/>
      <c r="C3728" s="3"/>
      <c r="D3728" s="3"/>
      <c r="E3728" s="3"/>
      <c r="F3728" s="3"/>
      <c r="G3728" s="3"/>
      <c r="H3728" s="3"/>
      <c r="I3728" s="3"/>
      <c r="J3728" s="3"/>
      <c r="K3728" s="3"/>
      <c r="L3728" s="3"/>
      <c r="M3728" s="3"/>
      <c r="N3728" s="3"/>
      <c r="O3728" s="3"/>
      <c r="P3728" s="3"/>
      <c r="Q3728" s="3"/>
      <c r="R3728" s="3"/>
      <c r="S3728" s="120"/>
      <c r="T3728" s="3"/>
      <c r="U3728" s="3"/>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row>
    <row r="3729" spans="1:53" x14ac:dyDescent="0.3">
      <c r="A3729" s="3"/>
      <c r="B3729" s="3"/>
      <c r="C3729" s="3"/>
      <c r="D3729" s="3"/>
      <c r="E3729" s="3"/>
      <c r="F3729" s="3"/>
      <c r="G3729" s="3"/>
      <c r="H3729" s="3"/>
      <c r="I3729" s="3"/>
      <c r="J3729" s="3"/>
      <c r="K3729" s="3"/>
      <c r="L3729" s="3"/>
      <c r="M3729" s="3"/>
      <c r="N3729" s="3"/>
      <c r="O3729" s="3"/>
      <c r="P3729" s="3"/>
      <c r="Q3729" s="3"/>
      <c r="R3729" s="3"/>
      <c r="S3729" s="120"/>
      <c r="T3729" s="3"/>
      <c r="U3729" s="3"/>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row>
    <row r="3730" spans="1:53" x14ac:dyDescent="0.3">
      <c r="A3730" s="3"/>
      <c r="B3730" s="3"/>
      <c r="C3730" s="3"/>
      <c r="D3730" s="3"/>
      <c r="E3730" s="3"/>
      <c r="F3730" s="3"/>
      <c r="G3730" s="3"/>
      <c r="H3730" s="3"/>
      <c r="I3730" s="3"/>
      <c r="J3730" s="3"/>
      <c r="K3730" s="3"/>
      <c r="L3730" s="3"/>
      <c r="M3730" s="3"/>
      <c r="N3730" s="3"/>
      <c r="O3730" s="3"/>
      <c r="P3730" s="3"/>
      <c r="Q3730" s="3"/>
      <c r="R3730" s="3"/>
      <c r="S3730" s="120"/>
      <c r="T3730" s="3"/>
      <c r="U3730" s="3"/>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row>
    <row r="3731" spans="1:53" x14ac:dyDescent="0.3">
      <c r="A3731" s="3"/>
      <c r="B3731" s="3"/>
      <c r="C3731" s="3"/>
      <c r="D3731" s="3"/>
      <c r="E3731" s="3"/>
      <c r="F3731" s="3"/>
      <c r="G3731" s="3"/>
      <c r="H3731" s="3"/>
      <c r="I3731" s="3"/>
      <c r="J3731" s="3"/>
      <c r="K3731" s="3"/>
      <c r="L3731" s="3"/>
      <c r="M3731" s="3"/>
      <c r="N3731" s="3"/>
      <c r="O3731" s="3"/>
      <c r="P3731" s="3"/>
      <c r="Q3731" s="3"/>
      <c r="R3731" s="3"/>
      <c r="S3731" s="120"/>
      <c r="T3731" s="3"/>
      <c r="U3731" s="3"/>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row>
    <row r="3732" spans="1:53" x14ac:dyDescent="0.3">
      <c r="A3732" s="3"/>
      <c r="B3732" s="3"/>
      <c r="C3732" s="3"/>
      <c r="D3732" s="3"/>
      <c r="E3732" s="3"/>
      <c r="F3732" s="3"/>
      <c r="G3732" s="3"/>
      <c r="H3732" s="3"/>
      <c r="I3732" s="3"/>
      <c r="J3732" s="3"/>
      <c r="K3732" s="3"/>
      <c r="L3732" s="3"/>
      <c r="M3732" s="3"/>
      <c r="N3732" s="3"/>
      <c r="O3732" s="3"/>
      <c r="P3732" s="3"/>
      <c r="Q3732" s="3"/>
      <c r="R3732" s="3"/>
      <c r="S3732" s="120"/>
      <c r="T3732" s="3"/>
      <c r="U3732" s="3"/>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row>
    <row r="3733" spans="1:53" x14ac:dyDescent="0.3">
      <c r="A3733" s="3"/>
      <c r="B3733" s="3"/>
      <c r="C3733" s="3"/>
      <c r="D3733" s="3"/>
      <c r="E3733" s="3"/>
      <c r="F3733" s="3"/>
      <c r="G3733" s="3"/>
      <c r="H3733" s="3"/>
      <c r="I3733" s="3"/>
      <c r="J3733" s="3"/>
      <c r="K3733" s="3"/>
      <c r="L3733" s="3"/>
      <c r="M3733" s="3"/>
      <c r="N3733" s="3"/>
      <c r="O3733" s="3"/>
      <c r="P3733" s="3"/>
      <c r="Q3733" s="3"/>
      <c r="R3733" s="3"/>
      <c r="S3733" s="120"/>
      <c r="T3733" s="3"/>
      <c r="U3733" s="3"/>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row>
    <row r="3734" spans="1:53" x14ac:dyDescent="0.3">
      <c r="A3734" s="3"/>
      <c r="B3734" s="3"/>
      <c r="C3734" s="3"/>
      <c r="D3734" s="3"/>
      <c r="E3734" s="3"/>
      <c r="F3734" s="3"/>
      <c r="G3734" s="3"/>
      <c r="H3734" s="3"/>
      <c r="I3734" s="3"/>
      <c r="J3734" s="3"/>
      <c r="K3734" s="3"/>
      <c r="L3734" s="3"/>
      <c r="M3734" s="3"/>
      <c r="N3734" s="3"/>
      <c r="O3734" s="3"/>
      <c r="P3734" s="3"/>
      <c r="Q3734" s="3"/>
      <c r="R3734" s="3"/>
      <c r="S3734" s="120"/>
      <c r="T3734" s="3"/>
      <c r="U3734" s="3"/>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row>
    <row r="3735" spans="1:53" x14ac:dyDescent="0.3">
      <c r="A3735" s="3"/>
      <c r="B3735" s="3"/>
      <c r="C3735" s="3"/>
      <c r="D3735" s="3"/>
      <c r="E3735" s="3"/>
      <c r="F3735" s="3"/>
      <c r="G3735" s="3"/>
      <c r="H3735" s="3"/>
      <c r="I3735" s="3"/>
      <c r="J3735" s="3"/>
      <c r="K3735" s="3"/>
      <c r="L3735" s="3"/>
      <c r="M3735" s="3"/>
      <c r="N3735" s="3"/>
      <c r="O3735" s="3"/>
      <c r="P3735" s="3"/>
      <c r="Q3735" s="3"/>
      <c r="R3735" s="3"/>
      <c r="S3735" s="120"/>
      <c r="T3735" s="3"/>
      <c r="U3735" s="3"/>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row>
    <row r="3736" spans="1:53" x14ac:dyDescent="0.3">
      <c r="A3736" s="3"/>
      <c r="B3736" s="3"/>
      <c r="C3736" s="3"/>
      <c r="D3736" s="3"/>
      <c r="E3736" s="3"/>
      <c r="F3736" s="3"/>
      <c r="G3736" s="3"/>
      <c r="H3736" s="3"/>
      <c r="I3736" s="3"/>
      <c r="J3736" s="3"/>
      <c r="K3736" s="3"/>
      <c r="L3736" s="3"/>
      <c r="M3736" s="3"/>
      <c r="N3736" s="3"/>
      <c r="O3736" s="3"/>
      <c r="P3736" s="3"/>
      <c r="Q3736" s="3"/>
      <c r="R3736" s="3"/>
      <c r="S3736" s="120"/>
      <c r="T3736" s="3"/>
      <c r="U3736" s="3"/>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row>
    <row r="3737" spans="1:53" x14ac:dyDescent="0.3">
      <c r="A3737" s="3"/>
      <c r="B3737" s="3"/>
      <c r="C3737" s="3"/>
      <c r="D3737" s="3"/>
      <c r="E3737" s="3"/>
      <c r="F3737" s="3"/>
      <c r="G3737" s="3"/>
      <c r="H3737" s="3"/>
      <c r="I3737" s="3"/>
      <c r="J3737" s="3"/>
      <c r="K3737" s="3"/>
      <c r="L3737" s="3"/>
      <c r="M3737" s="3"/>
      <c r="N3737" s="3"/>
      <c r="O3737" s="3"/>
      <c r="P3737" s="3"/>
      <c r="Q3737" s="3"/>
      <c r="R3737" s="3"/>
      <c r="S3737" s="120"/>
      <c r="T3737" s="3"/>
      <c r="U3737" s="3"/>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row>
    <row r="3738" spans="1:53" x14ac:dyDescent="0.3">
      <c r="A3738" s="3"/>
      <c r="B3738" s="3"/>
      <c r="C3738" s="3"/>
      <c r="D3738" s="3"/>
      <c r="E3738" s="3"/>
      <c r="F3738" s="3"/>
      <c r="G3738" s="3"/>
      <c r="H3738" s="3"/>
      <c r="I3738" s="3"/>
      <c r="J3738" s="3"/>
      <c r="K3738" s="3"/>
      <c r="L3738" s="3"/>
      <c r="M3738" s="3"/>
      <c r="N3738" s="3"/>
      <c r="O3738" s="3"/>
      <c r="P3738" s="3"/>
      <c r="Q3738" s="3"/>
      <c r="R3738" s="3"/>
      <c r="S3738" s="120"/>
      <c r="T3738" s="3"/>
      <c r="U3738" s="3"/>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row>
    <row r="3739" spans="1:53" x14ac:dyDescent="0.3">
      <c r="A3739" s="3"/>
      <c r="B3739" s="3"/>
      <c r="C3739" s="3"/>
      <c r="D3739" s="3"/>
      <c r="E3739" s="3"/>
      <c r="F3739" s="3"/>
      <c r="G3739" s="3"/>
      <c r="H3739" s="3"/>
      <c r="I3739" s="3"/>
      <c r="J3739" s="3"/>
      <c r="K3739" s="3"/>
      <c r="L3739" s="3"/>
      <c r="M3739" s="3"/>
      <c r="N3739" s="3"/>
      <c r="O3739" s="3"/>
      <c r="P3739" s="3"/>
      <c r="Q3739" s="3"/>
      <c r="R3739" s="3"/>
      <c r="S3739" s="120"/>
      <c r="T3739" s="3"/>
      <c r="U3739" s="3"/>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row>
    <row r="3740" spans="1:53" x14ac:dyDescent="0.3">
      <c r="A3740" s="3"/>
      <c r="B3740" s="3"/>
      <c r="C3740" s="3"/>
      <c r="D3740" s="3"/>
      <c r="E3740" s="3"/>
      <c r="F3740" s="3"/>
      <c r="G3740" s="3"/>
      <c r="H3740" s="3"/>
      <c r="I3740" s="3"/>
      <c r="J3740" s="3"/>
      <c r="K3740" s="3"/>
      <c r="L3740" s="3"/>
      <c r="M3740" s="3"/>
      <c r="N3740" s="3"/>
      <c r="O3740" s="3"/>
      <c r="P3740" s="3"/>
      <c r="Q3740" s="3"/>
      <c r="R3740" s="3"/>
      <c r="S3740" s="120"/>
      <c r="T3740" s="3"/>
      <c r="U3740" s="3"/>
      <c r="V3740" s="3"/>
      <c r="W3740" s="3"/>
      <c r="X3740" s="3"/>
      <c r="Y3740" s="3"/>
      <c r="Z3740" s="3"/>
      <c r="AA3740" s="3"/>
      <c r="AB3740" s="3"/>
      <c r="AC3740" s="3"/>
      <c r="AD3740" s="3"/>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row>
    <row r="3741" spans="1:53" x14ac:dyDescent="0.3">
      <c r="A3741" s="3"/>
      <c r="B3741" s="3"/>
      <c r="C3741" s="3"/>
      <c r="D3741" s="3"/>
      <c r="E3741" s="3"/>
      <c r="F3741" s="3"/>
      <c r="G3741" s="3"/>
      <c r="H3741" s="3"/>
      <c r="I3741" s="3"/>
      <c r="J3741" s="3"/>
      <c r="K3741" s="3"/>
      <c r="L3741" s="3"/>
      <c r="M3741" s="3"/>
      <c r="N3741" s="3"/>
      <c r="O3741" s="3"/>
      <c r="P3741" s="3"/>
      <c r="Q3741" s="3"/>
      <c r="R3741" s="3"/>
      <c r="S3741" s="120"/>
      <c r="T3741" s="3"/>
      <c r="U3741" s="3"/>
      <c r="V3741" s="3"/>
      <c r="W3741" s="3"/>
      <c r="X3741" s="3"/>
      <c r="Y3741" s="3"/>
      <c r="Z3741" s="3"/>
      <c r="AA3741" s="3"/>
      <c r="AB3741" s="3"/>
      <c r="AC3741" s="3"/>
      <c r="AD3741" s="3"/>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row>
    <row r="3742" spans="1:53" x14ac:dyDescent="0.3">
      <c r="A3742" s="3"/>
      <c r="B3742" s="3"/>
      <c r="C3742" s="3"/>
      <c r="D3742" s="3"/>
      <c r="E3742" s="3"/>
      <c r="F3742" s="3"/>
      <c r="G3742" s="3"/>
      <c r="H3742" s="3"/>
      <c r="I3742" s="3"/>
      <c r="J3742" s="3"/>
      <c r="K3742" s="3"/>
      <c r="L3742" s="3"/>
      <c r="M3742" s="3"/>
      <c r="N3742" s="3"/>
      <c r="O3742" s="3"/>
      <c r="P3742" s="3"/>
      <c r="Q3742" s="3"/>
      <c r="R3742" s="3"/>
      <c r="S3742" s="120"/>
      <c r="T3742" s="3"/>
      <c r="U3742" s="3"/>
      <c r="V3742" s="3"/>
      <c r="W3742" s="3"/>
      <c r="X3742" s="3"/>
      <c r="Y3742" s="3"/>
      <c r="Z3742" s="3"/>
      <c r="AA3742" s="3"/>
      <c r="AB3742" s="3"/>
      <c r="AC3742" s="3"/>
      <c r="AD3742" s="3"/>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row>
    <row r="3743" spans="1:53" x14ac:dyDescent="0.3">
      <c r="A3743" s="3"/>
      <c r="B3743" s="3"/>
      <c r="C3743" s="3"/>
      <c r="D3743" s="3"/>
      <c r="E3743" s="3"/>
      <c r="F3743" s="3"/>
      <c r="G3743" s="3"/>
      <c r="H3743" s="3"/>
      <c r="I3743" s="3"/>
      <c r="J3743" s="3"/>
      <c r="K3743" s="3"/>
      <c r="L3743" s="3"/>
      <c r="M3743" s="3"/>
      <c r="N3743" s="3"/>
      <c r="O3743" s="3"/>
      <c r="P3743" s="3"/>
      <c r="Q3743" s="3"/>
      <c r="R3743" s="3"/>
      <c r="S3743" s="120"/>
      <c r="T3743" s="3"/>
      <c r="U3743" s="3"/>
      <c r="V3743" s="3"/>
      <c r="W3743" s="3"/>
      <c r="X3743" s="3"/>
      <c r="Y3743" s="3"/>
      <c r="Z3743" s="3"/>
      <c r="AA3743" s="3"/>
      <c r="AB3743" s="3"/>
      <c r="AC3743" s="3"/>
      <c r="AD3743" s="3"/>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row>
    <row r="3744" spans="1:53" x14ac:dyDescent="0.3">
      <c r="A3744" s="3"/>
      <c r="B3744" s="3"/>
      <c r="C3744" s="3"/>
      <c r="D3744" s="3"/>
      <c r="E3744" s="3"/>
      <c r="F3744" s="3"/>
      <c r="G3744" s="3"/>
      <c r="H3744" s="3"/>
      <c r="I3744" s="3"/>
      <c r="J3744" s="3"/>
      <c r="K3744" s="3"/>
      <c r="L3744" s="3"/>
      <c r="M3744" s="3"/>
      <c r="N3744" s="3"/>
      <c r="O3744" s="3"/>
      <c r="P3744" s="3"/>
      <c r="Q3744" s="3"/>
      <c r="R3744" s="3"/>
      <c r="S3744" s="120"/>
      <c r="T3744" s="3"/>
      <c r="U3744" s="3"/>
      <c r="V3744" s="3"/>
      <c r="W3744" s="3"/>
      <c r="X3744" s="3"/>
      <c r="Y3744" s="3"/>
      <c r="Z3744" s="3"/>
      <c r="AA3744" s="3"/>
      <c r="AB3744" s="3"/>
      <c r="AC3744" s="3"/>
      <c r="AD3744" s="3"/>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row>
    <row r="3745" spans="1:53" x14ac:dyDescent="0.3">
      <c r="A3745" s="3"/>
      <c r="B3745" s="3"/>
      <c r="C3745" s="3"/>
      <c r="D3745" s="3"/>
      <c r="E3745" s="3"/>
      <c r="F3745" s="3"/>
      <c r="G3745" s="3"/>
      <c r="H3745" s="3"/>
      <c r="I3745" s="3"/>
      <c r="J3745" s="3"/>
      <c r="K3745" s="3"/>
      <c r="L3745" s="3"/>
      <c r="M3745" s="3"/>
      <c r="N3745" s="3"/>
      <c r="O3745" s="3"/>
      <c r="P3745" s="3"/>
      <c r="Q3745" s="3"/>
      <c r="R3745" s="3"/>
      <c r="S3745" s="120"/>
      <c r="T3745" s="3"/>
      <c r="U3745" s="3"/>
      <c r="V3745" s="3"/>
      <c r="W3745" s="3"/>
      <c r="X3745" s="3"/>
      <c r="Y3745" s="3"/>
      <c r="Z3745" s="3"/>
      <c r="AA3745" s="3"/>
      <c r="AB3745" s="3"/>
      <c r="AC3745" s="3"/>
      <c r="AD3745" s="3"/>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row>
    <row r="3746" spans="1:53" x14ac:dyDescent="0.3">
      <c r="A3746" s="3"/>
      <c r="B3746" s="3"/>
      <c r="C3746" s="3"/>
      <c r="D3746" s="3"/>
      <c r="E3746" s="3"/>
      <c r="F3746" s="3"/>
      <c r="G3746" s="3"/>
      <c r="H3746" s="3"/>
      <c r="I3746" s="3"/>
      <c r="J3746" s="3"/>
      <c r="K3746" s="3"/>
      <c r="L3746" s="3"/>
      <c r="M3746" s="3"/>
      <c r="N3746" s="3"/>
      <c r="O3746" s="3"/>
      <c r="P3746" s="3"/>
      <c r="Q3746" s="3"/>
      <c r="R3746" s="3"/>
      <c r="S3746" s="120"/>
      <c r="T3746" s="3"/>
      <c r="U3746" s="3"/>
      <c r="V3746" s="3"/>
      <c r="W3746" s="3"/>
      <c r="X3746" s="3"/>
      <c r="Y3746" s="3"/>
      <c r="Z3746" s="3"/>
      <c r="AA3746" s="3"/>
      <c r="AB3746" s="3"/>
      <c r="AC3746" s="3"/>
      <c r="AD3746" s="3"/>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row>
    <row r="3747" spans="1:53" x14ac:dyDescent="0.3">
      <c r="A3747" s="3"/>
      <c r="B3747" s="3"/>
      <c r="C3747" s="3"/>
      <c r="D3747" s="3"/>
      <c r="E3747" s="3"/>
      <c r="F3747" s="3"/>
      <c r="G3747" s="3"/>
      <c r="H3747" s="3"/>
      <c r="I3747" s="3"/>
      <c r="J3747" s="3"/>
      <c r="K3747" s="3"/>
      <c r="L3747" s="3"/>
      <c r="M3747" s="3"/>
      <c r="N3747" s="3"/>
      <c r="O3747" s="3"/>
      <c r="P3747" s="3"/>
      <c r="Q3747" s="3"/>
      <c r="R3747" s="3"/>
      <c r="S3747" s="120"/>
      <c r="T3747" s="3"/>
      <c r="U3747" s="3"/>
      <c r="V3747" s="3"/>
      <c r="W3747" s="3"/>
      <c r="X3747" s="3"/>
      <c r="Y3747" s="3"/>
      <c r="Z3747" s="3"/>
      <c r="AA3747" s="3"/>
      <c r="AB3747" s="3"/>
      <c r="AC3747" s="3"/>
      <c r="AD3747" s="3"/>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row>
    <row r="3748" spans="1:53" x14ac:dyDescent="0.3">
      <c r="A3748" s="3"/>
      <c r="B3748" s="3"/>
      <c r="C3748" s="3"/>
      <c r="D3748" s="3"/>
      <c r="E3748" s="3"/>
      <c r="F3748" s="3"/>
      <c r="G3748" s="3"/>
      <c r="H3748" s="3"/>
      <c r="I3748" s="3"/>
      <c r="J3748" s="3"/>
      <c r="K3748" s="3"/>
      <c r="L3748" s="3"/>
      <c r="M3748" s="3"/>
      <c r="N3748" s="3"/>
      <c r="O3748" s="3"/>
      <c r="P3748" s="3"/>
      <c r="Q3748" s="3"/>
      <c r="R3748" s="3"/>
      <c r="S3748" s="120"/>
      <c r="T3748" s="3"/>
      <c r="U3748" s="3"/>
      <c r="V3748" s="3"/>
      <c r="W3748" s="3"/>
      <c r="X3748" s="3"/>
      <c r="Y3748" s="3"/>
      <c r="Z3748" s="3"/>
      <c r="AA3748" s="3"/>
      <c r="AB3748" s="3"/>
      <c r="AC3748" s="3"/>
      <c r="AD3748" s="3"/>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row>
    <row r="3749" spans="1:53" x14ac:dyDescent="0.3">
      <c r="A3749" s="3"/>
      <c r="B3749" s="3"/>
      <c r="C3749" s="3"/>
      <c r="D3749" s="3"/>
      <c r="E3749" s="3"/>
      <c r="F3749" s="3"/>
      <c r="G3749" s="3"/>
      <c r="H3749" s="3"/>
      <c r="I3749" s="3"/>
      <c r="J3749" s="3"/>
      <c r="K3749" s="3"/>
      <c r="L3749" s="3"/>
      <c r="M3749" s="3"/>
      <c r="N3749" s="3"/>
      <c r="O3749" s="3"/>
      <c r="P3749" s="3"/>
      <c r="Q3749" s="3"/>
      <c r="R3749" s="3"/>
      <c r="S3749" s="120"/>
      <c r="T3749" s="3"/>
      <c r="U3749" s="3"/>
      <c r="V3749" s="3"/>
      <c r="W3749" s="3"/>
      <c r="X3749" s="3"/>
      <c r="Y3749" s="3"/>
      <c r="Z3749" s="3"/>
      <c r="AA3749" s="3"/>
      <c r="AB3749" s="3"/>
      <c r="AC3749" s="3"/>
      <c r="AD3749" s="3"/>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row>
    <row r="3750" spans="1:53" x14ac:dyDescent="0.3">
      <c r="A3750" s="3"/>
      <c r="B3750" s="3"/>
      <c r="C3750" s="3"/>
      <c r="D3750" s="3"/>
      <c r="E3750" s="3"/>
      <c r="F3750" s="3"/>
      <c r="G3750" s="3"/>
      <c r="H3750" s="3"/>
      <c r="I3750" s="3"/>
      <c r="J3750" s="3"/>
      <c r="K3750" s="3"/>
      <c r="L3750" s="3"/>
      <c r="M3750" s="3"/>
      <c r="N3750" s="3"/>
      <c r="O3750" s="3"/>
      <c r="P3750" s="3"/>
      <c r="Q3750" s="3"/>
      <c r="R3750" s="3"/>
      <c r="S3750" s="120"/>
      <c r="T3750" s="3"/>
      <c r="U3750" s="3"/>
      <c r="V3750" s="3"/>
      <c r="W3750" s="3"/>
      <c r="X3750" s="3"/>
      <c r="Y3750" s="3"/>
      <c r="Z3750" s="3"/>
      <c r="AA3750" s="3"/>
      <c r="AB3750" s="3"/>
      <c r="AC3750" s="3"/>
      <c r="AD3750" s="3"/>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row>
    <row r="3751" spans="1:53" x14ac:dyDescent="0.3">
      <c r="A3751" s="3"/>
      <c r="B3751" s="3"/>
      <c r="C3751" s="3"/>
      <c r="D3751" s="3"/>
      <c r="E3751" s="3"/>
      <c r="F3751" s="3"/>
      <c r="G3751" s="3"/>
      <c r="H3751" s="3"/>
      <c r="I3751" s="3"/>
      <c r="J3751" s="3"/>
      <c r="K3751" s="3"/>
      <c r="L3751" s="3"/>
      <c r="M3751" s="3"/>
      <c r="N3751" s="3"/>
      <c r="O3751" s="3"/>
      <c r="P3751" s="3"/>
      <c r="Q3751" s="3"/>
      <c r="R3751" s="3"/>
      <c r="S3751" s="120"/>
      <c r="T3751" s="3"/>
      <c r="U3751" s="3"/>
      <c r="V3751" s="3"/>
      <c r="W3751" s="3"/>
      <c r="X3751" s="3"/>
      <c r="Y3751" s="3"/>
      <c r="Z3751" s="3"/>
      <c r="AA3751" s="3"/>
      <c r="AB3751" s="3"/>
      <c r="AC3751" s="3"/>
      <c r="AD3751" s="3"/>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row>
    <row r="3752" spans="1:53" x14ac:dyDescent="0.3">
      <c r="A3752" s="3"/>
      <c r="B3752" s="3"/>
      <c r="C3752" s="3"/>
      <c r="D3752" s="3"/>
      <c r="E3752" s="3"/>
      <c r="F3752" s="3"/>
      <c r="G3752" s="3"/>
      <c r="H3752" s="3"/>
      <c r="I3752" s="3"/>
      <c r="J3752" s="3"/>
      <c r="K3752" s="3"/>
      <c r="L3752" s="3"/>
      <c r="M3752" s="3"/>
      <c r="N3752" s="3"/>
      <c r="O3752" s="3"/>
      <c r="P3752" s="3"/>
      <c r="Q3752" s="3"/>
      <c r="R3752" s="3"/>
      <c r="S3752" s="120"/>
      <c r="T3752" s="3"/>
      <c r="U3752" s="3"/>
      <c r="V3752" s="3"/>
      <c r="W3752" s="3"/>
      <c r="X3752" s="3"/>
      <c r="Y3752" s="3"/>
      <c r="Z3752" s="3"/>
      <c r="AA3752" s="3"/>
      <c r="AB3752" s="3"/>
      <c r="AC3752" s="3"/>
      <c r="AD3752" s="3"/>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row>
    <row r="3753" spans="1:53" x14ac:dyDescent="0.3">
      <c r="A3753" s="3"/>
      <c r="B3753" s="3"/>
      <c r="C3753" s="3"/>
      <c r="D3753" s="3"/>
      <c r="E3753" s="3"/>
      <c r="F3753" s="3"/>
      <c r="G3753" s="3"/>
      <c r="H3753" s="3"/>
      <c r="I3753" s="3"/>
      <c r="J3753" s="3"/>
      <c r="K3753" s="3"/>
      <c r="L3753" s="3"/>
      <c r="M3753" s="3"/>
      <c r="N3753" s="3"/>
      <c r="O3753" s="3"/>
      <c r="P3753" s="3"/>
      <c r="Q3753" s="3"/>
      <c r="R3753" s="3"/>
      <c r="S3753" s="120"/>
      <c r="T3753" s="3"/>
      <c r="U3753" s="3"/>
      <c r="V3753" s="3"/>
      <c r="W3753" s="3"/>
      <c r="X3753" s="3"/>
      <c r="Y3753" s="3"/>
      <c r="Z3753" s="3"/>
      <c r="AA3753" s="3"/>
      <c r="AB3753" s="3"/>
      <c r="AC3753" s="3"/>
      <c r="AD3753" s="3"/>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row>
    <row r="3754" spans="1:53" x14ac:dyDescent="0.3">
      <c r="A3754" s="3"/>
      <c r="B3754" s="3"/>
      <c r="C3754" s="3"/>
      <c r="D3754" s="3"/>
      <c r="E3754" s="3"/>
      <c r="F3754" s="3"/>
      <c r="G3754" s="3"/>
      <c r="H3754" s="3"/>
      <c r="I3754" s="3"/>
      <c r="J3754" s="3"/>
      <c r="K3754" s="3"/>
      <c r="L3754" s="3"/>
      <c r="M3754" s="3"/>
      <c r="N3754" s="3"/>
      <c r="O3754" s="3"/>
      <c r="P3754" s="3"/>
      <c r="Q3754" s="3"/>
      <c r="R3754" s="3"/>
      <c r="S3754" s="120"/>
      <c r="T3754" s="3"/>
      <c r="U3754" s="3"/>
      <c r="V3754" s="3"/>
      <c r="W3754" s="3"/>
      <c r="X3754" s="3"/>
      <c r="Y3754" s="3"/>
      <c r="Z3754" s="3"/>
      <c r="AA3754" s="3"/>
      <c r="AB3754" s="3"/>
      <c r="AC3754" s="3"/>
      <c r="AD3754" s="3"/>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row>
    <row r="3755" spans="1:53" x14ac:dyDescent="0.3">
      <c r="A3755" s="3"/>
      <c r="B3755" s="3"/>
      <c r="C3755" s="3"/>
      <c r="D3755" s="3"/>
      <c r="E3755" s="3"/>
      <c r="F3755" s="3"/>
      <c r="G3755" s="3"/>
      <c r="H3755" s="3"/>
      <c r="I3755" s="3"/>
      <c r="J3755" s="3"/>
      <c r="K3755" s="3"/>
      <c r="L3755" s="3"/>
      <c r="M3755" s="3"/>
      <c r="N3755" s="3"/>
      <c r="O3755" s="3"/>
      <c r="P3755" s="3"/>
      <c r="Q3755" s="3"/>
      <c r="R3755" s="3"/>
      <c r="S3755" s="120"/>
      <c r="T3755" s="3"/>
      <c r="U3755" s="3"/>
      <c r="V3755" s="3"/>
      <c r="W3755" s="3"/>
      <c r="X3755" s="3"/>
      <c r="Y3755" s="3"/>
      <c r="Z3755" s="3"/>
      <c r="AA3755" s="3"/>
      <c r="AB3755" s="3"/>
      <c r="AC3755" s="3"/>
      <c r="AD3755" s="3"/>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row>
    <row r="3756" spans="1:53" x14ac:dyDescent="0.3">
      <c r="A3756" s="3"/>
      <c r="B3756" s="3"/>
      <c r="C3756" s="3"/>
      <c r="D3756" s="3"/>
      <c r="E3756" s="3"/>
      <c r="F3756" s="3"/>
      <c r="G3756" s="3"/>
      <c r="H3756" s="3"/>
      <c r="I3756" s="3"/>
      <c r="J3756" s="3"/>
      <c r="K3756" s="3"/>
      <c r="L3756" s="3"/>
      <c r="M3756" s="3"/>
      <c r="N3756" s="3"/>
      <c r="O3756" s="3"/>
      <c r="P3756" s="3"/>
      <c r="Q3756" s="3"/>
      <c r="R3756" s="3"/>
      <c r="S3756" s="120"/>
      <c r="T3756" s="3"/>
      <c r="U3756" s="3"/>
      <c r="V3756" s="3"/>
      <c r="W3756" s="3"/>
      <c r="X3756" s="3"/>
      <c r="Y3756" s="3"/>
      <c r="Z3756" s="3"/>
      <c r="AA3756" s="3"/>
      <c r="AB3756" s="3"/>
      <c r="AC3756" s="3"/>
      <c r="AD3756" s="3"/>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row>
    <row r="3757" spans="1:53" x14ac:dyDescent="0.3">
      <c r="A3757" s="3"/>
      <c r="B3757" s="3"/>
      <c r="C3757" s="3"/>
      <c r="D3757" s="3"/>
      <c r="E3757" s="3"/>
      <c r="F3757" s="3"/>
      <c r="G3757" s="3"/>
      <c r="H3757" s="3"/>
      <c r="I3757" s="3"/>
      <c r="J3757" s="3"/>
      <c r="K3757" s="3"/>
      <c r="L3757" s="3"/>
      <c r="M3757" s="3"/>
      <c r="N3757" s="3"/>
      <c r="O3757" s="3"/>
      <c r="P3757" s="3"/>
      <c r="Q3757" s="3"/>
      <c r="R3757" s="3"/>
      <c r="S3757" s="120"/>
      <c r="T3757" s="3"/>
      <c r="U3757" s="3"/>
      <c r="V3757" s="3"/>
      <c r="W3757" s="3"/>
      <c r="X3757" s="3"/>
      <c r="Y3757" s="3"/>
      <c r="Z3757" s="3"/>
      <c r="AA3757" s="3"/>
      <c r="AB3757" s="3"/>
      <c r="AC3757" s="3"/>
      <c r="AD3757" s="3"/>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row>
    <row r="3758" spans="1:53" x14ac:dyDescent="0.3">
      <c r="A3758" s="3"/>
      <c r="B3758" s="3"/>
      <c r="C3758" s="3"/>
      <c r="D3758" s="3"/>
      <c r="E3758" s="3"/>
      <c r="F3758" s="3"/>
      <c r="G3758" s="3"/>
      <c r="H3758" s="3"/>
      <c r="I3758" s="3"/>
      <c r="J3758" s="3"/>
      <c r="K3758" s="3"/>
      <c r="L3758" s="3"/>
      <c r="M3758" s="3"/>
      <c r="N3758" s="3"/>
      <c r="O3758" s="3"/>
      <c r="P3758" s="3"/>
      <c r="Q3758" s="3"/>
      <c r="R3758" s="3"/>
      <c r="S3758" s="120"/>
      <c r="T3758" s="3"/>
      <c r="U3758" s="3"/>
      <c r="V3758" s="3"/>
      <c r="W3758" s="3"/>
      <c r="X3758" s="3"/>
      <c r="Y3758" s="3"/>
      <c r="Z3758" s="3"/>
      <c r="AA3758" s="3"/>
      <c r="AB3758" s="3"/>
      <c r="AC3758" s="3"/>
      <c r="AD3758" s="3"/>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row>
    <row r="3759" spans="1:53" x14ac:dyDescent="0.3">
      <c r="A3759" s="3"/>
      <c r="B3759" s="3"/>
      <c r="C3759" s="3"/>
      <c r="D3759" s="3"/>
      <c r="E3759" s="3"/>
      <c r="F3759" s="3"/>
      <c r="G3759" s="3"/>
      <c r="H3759" s="3"/>
      <c r="I3759" s="3"/>
      <c r="J3759" s="3"/>
      <c r="K3759" s="3"/>
      <c r="L3759" s="3"/>
      <c r="M3759" s="3"/>
      <c r="N3759" s="3"/>
      <c r="O3759" s="3"/>
      <c r="P3759" s="3"/>
      <c r="Q3759" s="3"/>
      <c r="R3759" s="3"/>
      <c r="S3759" s="120"/>
      <c r="T3759" s="3"/>
      <c r="U3759" s="3"/>
      <c r="V3759" s="3"/>
      <c r="W3759" s="3"/>
      <c r="X3759" s="3"/>
      <c r="Y3759" s="3"/>
      <c r="Z3759" s="3"/>
      <c r="AA3759" s="3"/>
      <c r="AB3759" s="3"/>
      <c r="AC3759" s="3"/>
      <c r="AD3759" s="3"/>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row>
    <row r="3760" spans="1:53" x14ac:dyDescent="0.3">
      <c r="A3760" s="3"/>
      <c r="B3760" s="3"/>
      <c r="C3760" s="3"/>
      <c r="D3760" s="3"/>
      <c r="E3760" s="3"/>
      <c r="F3760" s="3"/>
      <c r="G3760" s="3"/>
      <c r="H3760" s="3"/>
      <c r="I3760" s="3"/>
      <c r="J3760" s="3"/>
      <c r="K3760" s="3"/>
      <c r="L3760" s="3"/>
      <c r="M3760" s="3"/>
      <c r="N3760" s="3"/>
      <c r="O3760" s="3"/>
      <c r="P3760" s="3"/>
      <c r="Q3760" s="3"/>
      <c r="R3760" s="3"/>
      <c r="S3760" s="120"/>
      <c r="T3760" s="3"/>
      <c r="U3760" s="3"/>
      <c r="V3760" s="3"/>
      <c r="W3760" s="3"/>
      <c r="X3760" s="3"/>
      <c r="Y3760" s="3"/>
      <c r="Z3760" s="3"/>
      <c r="AA3760" s="3"/>
      <c r="AB3760" s="3"/>
      <c r="AC3760" s="3"/>
      <c r="AD3760" s="3"/>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row>
    <row r="3761" spans="1:53" x14ac:dyDescent="0.3">
      <c r="A3761" s="3"/>
      <c r="B3761" s="3"/>
      <c r="C3761" s="3"/>
      <c r="D3761" s="3"/>
      <c r="E3761" s="3"/>
      <c r="F3761" s="3"/>
      <c r="G3761" s="3"/>
      <c r="H3761" s="3"/>
      <c r="I3761" s="3"/>
      <c r="J3761" s="3"/>
      <c r="K3761" s="3"/>
      <c r="L3761" s="3"/>
      <c r="M3761" s="3"/>
      <c r="N3761" s="3"/>
      <c r="O3761" s="3"/>
      <c r="P3761" s="3"/>
      <c r="Q3761" s="3"/>
      <c r="R3761" s="3"/>
      <c r="S3761" s="120"/>
      <c r="T3761" s="3"/>
      <c r="U3761" s="3"/>
      <c r="V3761" s="3"/>
      <c r="W3761" s="3"/>
      <c r="X3761" s="3"/>
      <c r="Y3761" s="3"/>
      <c r="Z3761" s="3"/>
      <c r="AA3761" s="3"/>
      <c r="AB3761" s="3"/>
      <c r="AC3761" s="3"/>
      <c r="AD3761" s="3"/>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row>
    <row r="3762" spans="1:53" x14ac:dyDescent="0.3">
      <c r="A3762" s="3"/>
      <c r="B3762" s="3"/>
      <c r="C3762" s="3"/>
      <c r="D3762" s="3"/>
      <c r="E3762" s="3"/>
      <c r="F3762" s="3"/>
      <c r="G3762" s="3"/>
      <c r="H3762" s="3"/>
      <c r="I3762" s="3"/>
      <c r="J3762" s="3"/>
      <c r="K3762" s="3"/>
      <c r="L3762" s="3"/>
      <c r="M3762" s="3"/>
      <c r="N3762" s="3"/>
      <c r="O3762" s="3"/>
      <c r="P3762" s="3"/>
      <c r="Q3762" s="3"/>
      <c r="R3762" s="3"/>
      <c r="S3762" s="120"/>
      <c r="T3762" s="3"/>
      <c r="U3762" s="3"/>
      <c r="V3762" s="3"/>
      <c r="W3762" s="3"/>
      <c r="X3762" s="3"/>
      <c r="Y3762" s="3"/>
      <c r="Z3762" s="3"/>
      <c r="AA3762" s="3"/>
      <c r="AB3762" s="3"/>
      <c r="AC3762" s="3"/>
      <c r="AD3762" s="3"/>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row>
    <row r="3763" spans="1:53" x14ac:dyDescent="0.3">
      <c r="A3763" s="3"/>
      <c r="B3763" s="3"/>
      <c r="C3763" s="3"/>
      <c r="D3763" s="3"/>
      <c r="E3763" s="3"/>
      <c r="F3763" s="3"/>
      <c r="G3763" s="3"/>
      <c r="H3763" s="3"/>
      <c r="I3763" s="3"/>
      <c r="J3763" s="3"/>
      <c r="K3763" s="3"/>
      <c r="L3763" s="3"/>
      <c r="M3763" s="3"/>
      <c r="N3763" s="3"/>
      <c r="O3763" s="3"/>
      <c r="P3763" s="3"/>
      <c r="Q3763" s="3"/>
      <c r="R3763" s="3"/>
      <c r="S3763" s="120"/>
      <c r="T3763" s="3"/>
      <c r="U3763" s="3"/>
      <c r="V3763" s="3"/>
      <c r="W3763" s="3"/>
      <c r="X3763" s="3"/>
      <c r="Y3763" s="3"/>
      <c r="Z3763" s="3"/>
      <c r="AA3763" s="3"/>
      <c r="AB3763" s="3"/>
      <c r="AC3763" s="3"/>
      <c r="AD3763" s="3"/>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row>
    <row r="3764" spans="1:53" x14ac:dyDescent="0.3">
      <c r="A3764" s="3"/>
      <c r="B3764" s="3"/>
      <c r="C3764" s="3"/>
      <c r="D3764" s="3"/>
      <c r="E3764" s="3"/>
      <c r="F3764" s="3"/>
      <c r="G3764" s="3"/>
      <c r="H3764" s="3"/>
      <c r="I3764" s="3"/>
      <c r="J3764" s="3"/>
      <c r="K3764" s="3"/>
      <c r="L3764" s="3"/>
      <c r="M3764" s="3"/>
      <c r="N3764" s="3"/>
      <c r="O3764" s="3"/>
      <c r="P3764" s="3"/>
      <c r="Q3764" s="3"/>
      <c r="R3764" s="3"/>
      <c r="S3764" s="120"/>
      <c r="T3764" s="3"/>
      <c r="U3764" s="3"/>
      <c r="V3764" s="3"/>
      <c r="W3764" s="3"/>
      <c r="X3764" s="3"/>
      <c r="Y3764" s="3"/>
      <c r="Z3764" s="3"/>
      <c r="AA3764" s="3"/>
      <c r="AB3764" s="3"/>
      <c r="AC3764" s="3"/>
      <c r="AD3764" s="3"/>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row>
    <row r="3765" spans="1:53" x14ac:dyDescent="0.3">
      <c r="A3765" s="3"/>
      <c r="B3765" s="3"/>
      <c r="C3765" s="3"/>
      <c r="D3765" s="3"/>
      <c r="E3765" s="3"/>
      <c r="F3765" s="3"/>
      <c r="G3765" s="3"/>
      <c r="H3765" s="3"/>
      <c r="I3765" s="3"/>
      <c r="J3765" s="3"/>
      <c r="K3765" s="3"/>
      <c r="L3765" s="3"/>
      <c r="M3765" s="3"/>
      <c r="N3765" s="3"/>
      <c r="O3765" s="3"/>
      <c r="P3765" s="3"/>
      <c r="Q3765" s="3"/>
      <c r="R3765" s="3"/>
      <c r="S3765" s="120"/>
      <c r="T3765" s="3"/>
      <c r="U3765" s="3"/>
      <c r="V3765" s="3"/>
      <c r="W3765" s="3"/>
      <c r="X3765" s="3"/>
      <c r="Y3765" s="3"/>
      <c r="Z3765" s="3"/>
      <c r="AA3765" s="3"/>
      <c r="AB3765" s="3"/>
      <c r="AC3765" s="3"/>
      <c r="AD3765" s="3"/>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row>
    <row r="3766" spans="1:53" x14ac:dyDescent="0.3">
      <c r="A3766" s="3"/>
      <c r="B3766" s="3"/>
      <c r="C3766" s="3"/>
      <c r="D3766" s="3"/>
      <c r="E3766" s="3"/>
      <c r="F3766" s="3"/>
      <c r="G3766" s="3"/>
      <c r="H3766" s="3"/>
      <c r="I3766" s="3"/>
      <c r="J3766" s="3"/>
      <c r="K3766" s="3"/>
      <c r="L3766" s="3"/>
      <c r="M3766" s="3"/>
      <c r="N3766" s="3"/>
      <c r="O3766" s="3"/>
      <c r="P3766" s="3"/>
      <c r="Q3766" s="3"/>
      <c r="R3766" s="3"/>
      <c r="S3766" s="120"/>
      <c r="T3766" s="3"/>
      <c r="U3766" s="3"/>
      <c r="V3766" s="3"/>
      <c r="W3766" s="3"/>
      <c r="X3766" s="3"/>
      <c r="Y3766" s="3"/>
      <c r="Z3766" s="3"/>
      <c r="AA3766" s="3"/>
      <c r="AB3766" s="3"/>
      <c r="AC3766" s="3"/>
      <c r="AD3766" s="3"/>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row>
    <row r="3767" spans="1:53" x14ac:dyDescent="0.3">
      <c r="A3767" s="3"/>
      <c r="B3767" s="3"/>
      <c r="C3767" s="3"/>
      <c r="D3767" s="3"/>
      <c r="E3767" s="3"/>
      <c r="F3767" s="3"/>
      <c r="G3767" s="3"/>
      <c r="H3767" s="3"/>
      <c r="I3767" s="3"/>
      <c r="J3767" s="3"/>
      <c r="K3767" s="3"/>
      <c r="L3767" s="3"/>
      <c r="M3767" s="3"/>
      <c r="N3767" s="3"/>
      <c r="O3767" s="3"/>
      <c r="P3767" s="3"/>
      <c r="Q3767" s="3"/>
      <c r="R3767" s="3"/>
      <c r="S3767" s="120"/>
      <c r="T3767" s="3"/>
      <c r="U3767" s="3"/>
      <c r="V3767" s="3"/>
      <c r="W3767" s="3"/>
      <c r="X3767" s="3"/>
      <c r="Y3767" s="3"/>
      <c r="Z3767" s="3"/>
      <c r="AA3767" s="3"/>
      <c r="AB3767" s="3"/>
      <c r="AC3767" s="3"/>
      <c r="AD3767" s="3"/>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row>
    <row r="3768" spans="1:53" x14ac:dyDescent="0.3">
      <c r="A3768" s="3"/>
      <c r="B3768" s="3"/>
      <c r="C3768" s="3"/>
      <c r="D3768" s="3"/>
      <c r="E3768" s="3"/>
      <c r="F3768" s="3"/>
      <c r="G3768" s="3"/>
      <c r="H3768" s="3"/>
      <c r="I3768" s="3"/>
      <c r="J3768" s="3"/>
      <c r="K3768" s="3"/>
      <c r="L3768" s="3"/>
      <c r="M3768" s="3"/>
      <c r="N3768" s="3"/>
      <c r="O3768" s="3"/>
      <c r="P3768" s="3"/>
      <c r="Q3768" s="3"/>
      <c r="R3768" s="3"/>
      <c r="S3768" s="120"/>
      <c r="T3768" s="3"/>
      <c r="U3768" s="3"/>
      <c r="V3768" s="3"/>
      <c r="W3768" s="3"/>
      <c r="X3768" s="3"/>
      <c r="Y3768" s="3"/>
      <c r="Z3768" s="3"/>
      <c r="AA3768" s="3"/>
      <c r="AB3768" s="3"/>
      <c r="AC3768" s="3"/>
      <c r="AD3768" s="3"/>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row>
    <row r="3769" spans="1:53" x14ac:dyDescent="0.3">
      <c r="A3769" s="3"/>
      <c r="B3769" s="3"/>
      <c r="C3769" s="3"/>
      <c r="D3769" s="3"/>
      <c r="E3769" s="3"/>
      <c r="F3769" s="3"/>
      <c r="G3769" s="3"/>
      <c r="H3769" s="3"/>
      <c r="I3769" s="3"/>
      <c r="J3769" s="3"/>
      <c r="K3769" s="3"/>
      <c r="L3769" s="3"/>
      <c r="M3769" s="3"/>
      <c r="N3769" s="3"/>
      <c r="O3769" s="3"/>
      <c r="P3769" s="3"/>
      <c r="Q3769" s="3"/>
      <c r="R3769" s="3"/>
      <c r="S3769" s="120"/>
      <c r="T3769" s="3"/>
      <c r="U3769" s="3"/>
      <c r="V3769" s="3"/>
      <c r="W3769" s="3"/>
      <c r="X3769" s="3"/>
      <c r="Y3769" s="3"/>
      <c r="Z3769" s="3"/>
      <c r="AA3769" s="3"/>
      <c r="AB3769" s="3"/>
      <c r="AC3769" s="3"/>
      <c r="AD3769" s="3"/>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row>
    <row r="3770" spans="1:53" x14ac:dyDescent="0.3">
      <c r="A3770" s="3"/>
      <c r="B3770" s="3"/>
      <c r="C3770" s="3"/>
      <c r="D3770" s="3"/>
      <c r="E3770" s="3"/>
      <c r="F3770" s="3"/>
      <c r="G3770" s="3"/>
      <c r="H3770" s="3"/>
      <c r="I3770" s="3"/>
      <c r="J3770" s="3"/>
      <c r="K3770" s="3"/>
      <c r="L3770" s="3"/>
      <c r="M3770" s="3"/>
      <c r="N3770" s="3"/>
      <c r="O3770" s="3"/>
      <c r="P3770" s="3"/>
      <c r="Q3770" s="3"/>
      <c r="R3770" s="3"/>
      <c r="S3770" s="120"/>
      <c r="T3770" s="3"/>
      <c r="U3770" s="3"/>
      <c r="V3770" s="3"/>
      <c r="W3770" s="3"/>
      <c r="X3770" s="3"/>
      <c r="Y3770" s="3"/>
      <c r="Z3770" s="3"/>
      <c r="AA3770" s="3"/>
      <c r="AB3770" s="3"/>
      <c r="AC3770" s="3"/>
      <c r="AD3770" s="3"/>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row>
    <row r="3771" spans="1:53" x14ac:dyDescent="0.3">
      <c r="A3771" s="3"/>
      <c r="B3771" s="3"/>
      <c r="C3771" s="3"/>
      <c r="D3771" s="3"/>
      <c r="E3771" s="3"/>
      <c r="F3771" s="3"/>
      <c r="G3771" s="3"/>
      <c r="H3771" s="3"/>
      <c r="I3771" s="3"/>
      <c r="J3771" s="3"/>
      <c r="K3771" s="3"/>
      <c r="L3771" s="3"/>
      <c r="M3771" s="3"/>
      <c r="N3771" s="3"/>
      <c r="O3771" s="3"/>
      <c r="P3771" s="3"/>
      <c r="Q3771" s="3"/>
      <c r="R3771" s="3"/>
      <c r="S3771" s="120"/>
      <c r="T3771" s="3"/>
      <c r="U3771" s="3"/>
      <c r="V3771" s="3"/>
      <c r="W3771" s="3"/>
      <c r="X3771" s="3"/>
      <c r="Y3771" s="3"/>
      <c r="Z3771" s="3"/>
      <c r="AA3771" s="3"/>
      <c r="AB3771" s="3"/>
      <c r="AC3771" s="3"/>
      <c r="AD3771" s="3"/>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row>
    <row r="3772" spans="1:53" x14ac:dyDescent="0.3">
      <c r="A3772" s="3"/>
      <c r="B3772" s="3"/>
      <c r="C3772" s="3"/>
      <c r="D3772" s="3"/>
      <c r="E3772" s="3"/>
      <c r="F3772" s="3"/>
      <c r="G3772" s="3"/>
      <c r="H3772" s="3"/>
      <c r="I3772" s="3"/>
      <c r="J3772" s="3"/>
      <c r="K3772" s="3"/>
      <c r="L3772" s="3"/>
      <c r="M3772" s="3"/>
      <c r="N3772" s="3"/>
      <c r="O3772" s="3"/>
      <c r="P3772" s="3"/>
      <c r="Q3772" s="3"/>
      <c r="R3772" s="3"/>
      <c r="S3772" s="120"/>
      <c r="T3772" s="3"/>
      <c r="U3772" s="3"/>
      <c r="V3772" s="3"/>
      <c r="W3772" s="3"/>
      <c r="X3772" s="3"/>
      <c r="Y3772" s="3"/>
      <c r="Z3772" s="3"/>
      <c r="AA3772" s="3"/>
      <c r="AB3772" s="3"/>
      <c r="AC3772" s="3"/>
      <c r="AD3772" s="3"/>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row>
    <row r="3773" spans="1:53" x14ac:dyDescent="0.3">
      <c r="A3773" s="3"/>
      <c r="B3773" s="3"/>
      <c r="C3773" s="3"/>
      <c r="D3773" s="3"/>
      <c r="E3773" s="3"/>
      <c r="F3773" s="3"/>
      <c r="G3773" s="3"/>
      <c r="H3773" s="3"/>
      <c r="I3773" s="3"/>
      <c r="J3773" s="3"/>
      <c r="K3773" s="3"/>
      <c r="L3773" s="3"/>
      <c r="M3773" s="3"/>
      <c r="N3773" s="3"/>
      <c r="O3773" s="3"/>
      <c r="P3773" s="3"/>
      <c r="Q3773" s="3"/>
      <c r="R3773" s="3"/>
      <c r="S3773" s="120"/>
      <c r="T3773" s="3"/>
      <c r="U3773" s="3"/>
      <c r="V3773" s="3"/>
      <c r="W3773" s="3"/>
      <c r="X3773" s="3"/>
      <c r="Y3773" s="3"/>
      <c r="Z3773" s="3"/>
      <c r="AA3773" s="3"/>
      <c r="AB3773" s="3"/>
      <c r="AC3773" s="3"/>
      <c r="AD3773" s="3"/>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row>
    <row r="3774" spans="1:53" x14ac:dyDescent="0.3">
      <c r="A3774" s="3"/>
      <c r="B3774" s="3"/>
      <c r="C3774" s="3"/>
      <c r="D3774" s="3"/>
      <c r="E3774" s="3"/>
      <c r="F3774" s="3"/>
      <c r="G3774" s="3"/>
      <c r="H3774" s="3"/>
      <c r="I3774" s="3"/>
      <c r="J3774" s="3"/>
      <c r="K3774" s="3"/>
      <c r="L3774" s="3"/>
      <c r="M3774" s="3"/>
      <c r="N3774" s="3"/>
      <c r="O3774" s="3"/>
      <c r="P3774" s="3"/>
      <c r="Q3774" s="3"/>
      <c r="R3774" s="3"/>
      <c r="S3774" s="120"/>
      <c r="T3774" s="3"/>
      <c r="U3774" s="3"/>
      <c r="V3774" s="3"/>
      <c r="W3774" s="3"/>
      <c r="X3774" s="3"/>
      <c r="Y3774" s="3"/>
      <c r="Z3774" s="3"/>
      <c r="AA3774" s="3"/>
      <c r="AB3774" s="3"/>
      <c r="AC3774" s="3"/>
      <c r="AD3774" s="3"/>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row>
    <row r="3775" spans="1:53" x14ac:dyDescent="0.3">
      <c r="A3775" s="3"/>
      <c r="B3775" s="3"/>
      <c r="C3775" s="3"/>
      <c r="D3775" s="3"/>
      <c r="E3775" s="3"/>
      <c r="F3775" s="3"/>
      <c r="G3775" s="3"/>
      <c r="H3775" s="3"/>
      <c r="I3775" s="3"/>
      <c r="J3775" s="3"/>
      <c r="K3775" s="3"/>
      <c r="L3775" s="3"/>
      <c r="M3775" s="3"/>
      <c r="N3775" s="3"/>
      <c r="O3775" s="3"/>
      <c r="P3775" s="3"/>
      <c r="Q3775" s="3"/>
      <c r="R3775" s="3"/>
      <c r="S3775" s="120"/>
      <c r="T3775" s="3"/>
      <c r="U3775" s="3"/>
      <c r="V3775" s="3"/>
      <c r="W3775" s="3"/>
      <c r="X3775" s="3"/>
      <c r="Y3775" s="3"/>
      <c r="Z3775" s="3"/>
      <c r="AA3775" s="3"/>
      <c r="AB3775" s="3"/>
      <c r="AC3775" s="3"/>
      <c r="AD3775" s="3"/>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row>
    <row r="3776" spans="1:53" x14ac:dyDescent="0.3">
      <c r="A3776" s="3"/>
      <c r="B3776" s="3"/>
      <c r="C3776" s="3"/>
      <c r="D3776" s="3"/>
      <c r="E3776" s="3"/>
      <c r="F3776" s="3"/>
      <c r="G3776" s="3"/>
      <c r="H3776" s="3"/>
      <c r="I3776" s="3"/>
      <c r="J3776" s="3"/>
      <c r="K3776" s="3"/>
      <c r="L3776" s="3"/>
      <c r="M3776" s="3"/>
      <c r="N3776" s="3"/>
      <c r="O3776" s="3"/>
      <c r="P3776" s="3"/>
      <c r="Q3776" s="3"/>
      <c r="R3776" s="3"/>
      <c r="S3776" s="120"/>
      <c r="T3776" s="3"/>
      <c r="U3776" s="3"/>
      <c r="V3776" s="3"/>
      <c r="W3776" s="3"/>
      <c r="X3776" s="3"/>
      <c r="Y3776" s="3"/>
      <c r="Z3776" s="3"/>
      <c r="AA3776" s="3"/>
      <c r="AB3776" s="3"/>
      <c r="AC3776" s="3"/>
      <c r="AD3776" s="3"/>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row>
    <row r="3777" spans="1:53" x14ac:dyDescent="0.3">
      <c r="A3777" s="3"/>
      <c r="B3777" s="3"/>
      <c r="C3777" s="3"/>
      <c r="D3777" s="3"/>
      <c r="E3777" s="3"/>
      <c r="F3777" s="3"/>
      <c r="G3777" s="3"/>
      <c r="H3777" s="3"/>
      <c r="I3777" s="3"/>
      <c r="J3777" s="3"/>
      <c r="K3777" s="3"/>
      <c r="L3777" s="3"/>
      <c r="M3777" s="3"/>
      <c r="N3777" s="3"/>
      <c r="O3777" s="3"/>
      <c r="P3777" s="3"/>
      <c r="Q3777" s="3"/>
      <c r="R3777" s="3"/>
      <c r="S3777" s="120"/>
      <c r="T3777" s="3"/>
      <c r="U3777" s="3"/>
      <c r="V3777" s="3"/>
      <c r="W3777" s="3"/>
      <c r="X3777" s="3"/>
      <c r="Y3777" s="3"/>
      <c r="Z3777" s="3"/>
      <c r="AA3777" s="3"/>
      <c r="AB3777" s="3"/>
      <c r="AC3777" s="3"/>
      <c r="AD3777" s="3"/>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row>
    <row r="3778" spans="1:53" x14ac:dyDescent="0.3">
      <c r="A3778" s="3"/>
      <c r="B3778" s="3"/>
      <c r="C3778" s="3"/>
      <c r="D3778" s="3"/>
      <c r="E3778" s="3"/>
      <c r="F3778" s="3"/>
      <c r="G3778" s="3"/>
      <c r="H3778" s="3"/>
      <c r="I3778" s="3"/>
      <c r="J3778" s="3"/>
      <c r="K3778" s="3"/>
      <c r="L3778" s="3"/>
      <c r="M3778" s="3"/>
      <c r="N3778" s="3"/>
      <c r="O3778" s="3"/>
      <c r="P3778" s="3"/>
      <c r="Q3778" s="3"/>
      <c r="R3778" s="3"/>
      <c r="S3778" s="120"/>
      <c r="T3778" s="3"/>
      <c r="U3778" s="3"/>
      <c r="V3778" s="3"/>
      <c r="W3778" s="3"/>
      <c r="X3778" s="3"/>
      <c r="Y3778" s="3"/>
      <c r="Z3778" s="3"/>
      <c r="AA3778" s="3"/>
      <c r="AB3778" s="3"/>
      <c r="AC3778" s="3"/>
      <c r="AD3778" s="3"/>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row>
    <row r="3779" spans="1:53" x14ac:dyDescent="0.3">
      <c r="A3779" s="3"/>
      <c r="B3779" s="3"/>
      <c r="C3779" s="3"/>
      <c r="D3779" s="3"/>
      <c r="E3779" s="3"/>
      <c r="F3779" s="3"/>
      <c r="G3779" s="3"/>
      <c r="H3779" s="3"/>
      <c r="I3779" s="3"/>
      <c r="J3779" s="3"/>
      <c r="K3779" s="3"/>
      <c r="L3779" s="3"/>
      <c r="M3779" s="3"/>
      <c r="N3779" s="3"/>
      <c r="O3779" s="3"/>
      <c r="P3779" s="3"/>
      <c r="Q3779" s="3"/>
      <c r="R3779" s="3"/>
      <c r="S3779" s="120"/>
      <c r="T3779" s="3"/>
      <c r="U3779" s="3"/>
      <c r="V3779" s="3"/>
      <c r="W3779" s="3"/>
      <c r="X3779" s="3"/>
      <c r="Y3779" s="3"/>
      <c r="Z3779" s="3"/>
      <c r="AA3779" s="3"/>
      <c r="AB3779" s="3"/>
      <c r="AC3779" s="3"/>
      <c r="AD3779" s="3"/>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row>
    <row r="3780" spans="1:53" x14ac:dyDescent="0.3">
      <c r="A3780" s="3"/>
      <c r="B3780" s="3"/>
      <c r="C3780" s="3"/>
      <c r="D3780" s="3"/>
      <c r="E3780" s="3"/>
      <c r="F3780" s="3"/>
      <c r="G3780" s="3"/>
      <c r="H3780" s="3"/>
      <c r="I3780" s="3"/>
      <c r="J3780" s="3"/>
      <c r="K3780" s="3"/>
      <c r="L3780" s="3"/>
      <c r="M3780" s="3"/>
      <c r="N3780" s="3"/>
      <c r="O3780" s="3"/>
      <c r="P3780" s="3"/>
      <c r="Q3780" s="3"/>
      <c r="R3780" s="3"/>
      <c r="S3780" s="120"/>
      <c r="T3780" s="3"/>
      <c r="U3780" s="3"/>
      <c r="V3780" s="3"/>
      <c r="W3780" s="3"/>
      <c r="X3780" s="3"/>
      <c r="Y3780" s="3"/>
      <c r="Z3780" s="3"/>
      <c r="AA3780" s="3"/>
      <c r="AB3780" s="3"/>
      <c r="AC3780" s="3"/>
      <c r="AD3780" s="3"/>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row>
    <row r="3781" spans="1:53" x14ac:dyDescent="0.3">
      <c r="A3781" s="3"/>
      <c r="B3781" s="3"/>
      <c r="C3781" s="3"/>
      <c r="D3781" s="3"/>
      <c r="E3781" s="3"/>
      <c r="F3781" s="3"/>
      <c r="G3781" s="3"/>
      <c r="H3781" s="3"/>
      <c r="I3781" s="3"/>
      <c r="J3781" s="3"/>
      <c r="K3781" s="3"/>
      <c r="L3781" s="3"/>
      <c r="M3781" s="3"/>
      <c r="N3781" s="3"/>
      <c r="O3781" s="3"/>
      <c r="P3781" s="3"/>
      <c r="Q3781" s="3"/>
      <c r="R3781" s="3"/>
      <c r="S3781" s="120"/>
      <c r="T3781" s="3"/>
      <c r="U3781" s="3"/>
      <c r="V3781" s="3"/>
      <c r="W3781" s="3"/>
      <c r="X3781" s="3"/>
      <c r="Y3781" s="3"/>
      <c r="Z3781" s="3"/>
      <c r="AA3781" s="3"/>
      <c r="AB3781" s="3"/>
      <c r="AC3781" s="3"/>
      <c r="AD3781" s="3"/>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row>
    <row r="3782" spans="1:53" x14ac:dyDescent="0.3">
      <c r="A3782" s="3"/>
      <c r="B3782" s="3"/>
      <c r="C3782" s="3"/>
      <c r="D3782" s="3"/>
      <c r="E3782" s="3"/>
      <c r="F3782" s="3"/>
      <c r="G3782" s="3"/>
      <c r="H3782" s="3"/>
      <c r="I3782" s="3"/>
      <c r="J3782" s="3"/>
      <c r="K3782" s="3"/>
      <c r="L3782" s="3"/>
      <c r="M3782" s="3"/>
      <c r="N3782" s="3"/>
      <c r="O3782" s="3"/>
      <c r="P3782" s="3"/>
      <c r="Q3782" s="3"/>
      <c r="R3782" s="3"/>
      <c r="S3782" s="120"/>
      <c r="T3782" s="3"/>
      <c r="U3782" s="3"/>
      <c r="V3782" s="3"/>
      <c r="W3782" s="3"/>
      <c r="X3782" s="3"/>
      <c r="Y3782" s="3"/>
      <c r="Z3782" s="3"/>
      <c r="AA3782" s="3"/>
      <c r="AB3782" s="3"/>
      <c r="AC3782" s="3"/>
      <c r="AD3782" s="3"/>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row>
    <row r="3783" spans="1:53" x14ac:dyDescent="0.3">
      <c r="A3783" s="3"/>
      <c r="B3783" s="3"/>
      <c r="C3783" s="3"/>
      <c r="D3783" s="3"/>
      <c r="E3783" s="3"/>
      <c r="F3783" s="3"/>
      <c r="G3783" s="3"/>
      <c r="H3783" s="3"/>
      <c r="I3783" s="3"/>
      <c r="J3783" s="3"/>
      <c r="K3783" s="3"/>
      <c r="L3783" s="3"/>
      <c r="M3783" s="3"/>
      <c r="N3783" s="3"/>
      <c r="O3783" s="3"/>
      <c r="P3783" s="3"/>
      <c r="Q3783" s="3"/>
      <c r="R3783" s="3"/>
      <c r="S3783" s="120"/>
      <c r="T3783" s="3"/>
      <c r="U3783" s="3"/>
      <c r="V3783" s="3"/>
      <c r="W3783" s="3"/>
      <c r="X3783" s="3"/>
      <c r="Y3783" s="3"/>
      <c r="Z3783" s="3"/>
      <c r="AA3783" s="3"/>
      <c r="AB3783" s="3"/>
      <c r="AC3783" s="3"/>
      <c r="AD3783" s="3"/>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row>
    <row r="3784" spans="1:53" x14ac:dyDescent="0.3">
      <c r="A3784" s="3"/>
      <c r="B3784" s="3"/>
      <c r="C3784" s="3"/>
      <c r="D3784" s="3"/>
      <c r="E3784" s="3"/>
      <c r="F3784" s="3"/>
      <c r="G3784" s="3"/>
      <c r="H3784" s="3"/>
      <c r="I3784" s="3"/>
      <c r="J3784" s="3"/>
      <c r="K3784" s="3"/>
      <c r="L3784" s="3"/>
      <c r="M3784" s="3"/>
      <c r="N3784" s="3"/>
      <c r="O3784" s="3"/>
      <c r="P3784" s="3"/>
      <c r="Q3784" s="3"/>
      <c r="R3784" s="3"/>
      <c r="S3784" s="120"/>
      <c r="T3784" s="3"/>
      <c r="U3784" s="3"/>
      <c r="V3784" s="3"/>
      <c r="W3784" s="3"/>
      <c r="X3784" s="3"/>
      <c r="Y3784" s="3"/>
      <c r="Z3784" s="3"/>
      <c r="AA3784" s="3"/>
      <c r="AB3784" s="3"/>
      <c r="AC3784" s="3"/>
      <c r="AD3784" s="3"/>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row>
    <row r="3785" spans="1:53" x14ac:dyDescent="0.3">
      <c r="A3785" s="3"/>
      <c r="B3785" s="3"/>
      <c r="C3785" s="3"/>
      <c r="D3785" s="3"/>
      <c r="E3785" s="3"/>
      <c r="F3785" s="3"/>
      <c r="G3785" s="3"/>
      <c r="H3785" s="3"/>
      <c r="I3785" s="3"/>
      <c r="J3785" s="3"/>
      <c r="K3785" s="3"/>
      <c r="L3785" s="3"/>
      <c r="M3785" s="3"/>
      <c r="N3785" s="3"/>
      <c r="O3785" s="3"/>
      <c r="P3785" s="3"/>
      <c r="Q3785" s="3"/>
      <c r="R3785" s="3"/>
      <c r="S3785" s="120"/>
      <c r="T3785" s="3"/>
      <c r="U3785" s="3"/>
      <c r="V3785" s="3"/>
      <c r="W3785" s="3"/>
      <c r="X3785" s="3"/>
      <c r="Y3785" s="3"/>
      <c r="Z3785" s="3"/>
      <c r="AA3785" s="3"/>
      <c r="AB3785" s="3"/>
      <c r="AC3785" s="3"/>
      <c r="AD3785" s="3"/>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row>
    <row r="3786" spans="1:53" x14ac:dyDescent="0.3">
      <c r="A3786" s="3"/>
      <c r="B3786" s="3"/>
      <c r="C3786" s="3"/>
      <c r="D3786" s="3"/>
      <c r="E3786" s="3"/>
      <c r="F3786" s="3"/>
      <c r="G3786" s="3"/>
      <c r="H3786" s="3"/>
      <c r="I3786" s="3"/>
      <c r="J3786" s="3"/>
      <c r="K3786" s="3"/>
      <c r="L3786" s="3"/>
      <c r="M3786" s="3"/>
      <c r="N3786" s="3"/>
      <c r="O3786" s="3"/>
      <c r="P3786" s="3"/>
      <c r="Q3786" s="3"/>
      <c r="R3786" s="3"/>
      <c r="S3786" s="120"/>
      <c r="T3786" s="3"/>
      <c r="U3786" s="3"/>
      <c r="V3786" s="3"/>
      <c r="W3786" s="3"/>
      <c r="X3786" s="3"/>
      <c r="Y3786" s="3"/>
      <c r="Z3786" s="3"/>
      <c r="AA3786" s="3"/>
      <c r="AB3786" s="3"/>
      <c r="AC3786" s="3"/>
      <c r="AD3786" s="3"/>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row>
    <row r="3787" spans="1:53" x14ac:dyDescent="0.3">
      <c r="A3787" s="3"/>
      <c r="B3787" s="3"/>
      <c r="C3787" s="3"/>
      <c r="D3787" s="3"/>
      <c r="E3787" s="3"/>
      <c r="F3787" s="3"/>
      <c r="G3787" s="3"/>
      <c r="H3787" s="3"/>
      <c r="I3787" s="3"/>
      <c r="J3787" s="3"/>
      <c r="K3787" s="3"/>
      <c r="L3787" s="3"/>
      <c r="M3787" s="3"/>
      <c r="N3787" s="3"/>
      <c r="O3787" s="3"/>
      <c r="P3787" s="3"/>
      <c r="Q3787" s="3"/>
      <c r="R3787" s="3"/>
      <c r="S3787" s="120"/>
      <c r="T3787" s="3"/>
      <c r="U3787" s="3"/>
      <c r="V3787" s="3"/>
      <c r="W3787" s="3"/>
      <c r="X3787" s="3"/>
      <c r="Y3787" s="3"/>
      <c r="Z3787" s="3"/>
      <c r="AA3787" s="3"/>
      <c r="AB3787" s="3"/>
      <c r="AC3787" s="3"/>
      <c r="AD3787" s="3"/>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row>
    <row r="3788" spans="1:53" x14ac:dyDescent="0.3">
      <c r="A3788" s="3"/>
      <c r="B3788" s="3"/>
      <c r="C3788" s="3"/>
      <c r="D3788" s="3"/>
      <c r="E3788" s="3"/>
      <c r="F3788" s="3"/>
      <c r="G3788" s="3"/>
      <c r="H3788" s="3"/>
      <c r="I3788" s="3"/>
      <c r="J3788" s="3"/>
      <c r="K3788" s="3"/>
      <c r="L3788" s="3"/>
      <c r="M3788" s="3"/>
      <c r="N3788" s="3"/>
      <c r="O3788" s="3"/>
      <c r="P3788" s="3"/>
      <c r="Q3788" s="3"/>
      <c r="R3788" s="3"/>
      <c r="S3788" s="120"/>
      <c r="T3788" s="3"/>
      <c r="U3788" s="3"/>
      <c r="V3788" s="3"/>
      <c r="W3788" s="3"/>
      <c r="X3788" s="3"/>
      <c r="Y3788" s="3"/>
      <c r="Z3788" s="3"/>
      <c r="AA3788" s="3"/>
      <c r="AB3788" s="3"/>
      <c r="AC3788" s="3"/>
      <c r="AD3788" s="3"/>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row>
    <row r="3789" spans="1:53" x14ac:dyDescent="0.3">
      <c r="A3789" s="3"/>
      <c r="B3789" s="3"/>
      <c r="C3789" s="3"/>
      <c r="D3789" s="3"/>
      <c r="E3789" s="3"/>
      <c r="F3789" s="3"/>
      <c r="G3789" s="3"/>
      <c r="H3789" s="3"/>
      <c r="I3789" s="3"/>
      <c r="J3789" s="3"/>
      <c r="K3789" s="3"/>
      <c r="L3789" s="3"/>
      <c r="M3789" s="3"/>
      <c r="N3789" s="3"/>
      <c r="O3789" s="3"/>
      <c r="P3789" s="3"/>
      <c r="Q3789" s="3"/>
      <c r="R3789" s="3"/>
      <c r="S3789" s="120"/>
      <c r="T3789" s="3"/>
      <c r="U3789" s="3"/>
      <c r="V3789" s="3"/>
      <c r="W3789" s="3"/>
      <c r="X3789" s="3"/>
      <c r="Y3789" s="3"/>
      <c r="Z3789" s="3"/>
      <c r="AA3789" s="3"/>
      <c r="AB3789" s="3"/>
      <c r="AC3789" s="3"/>
      <c r="AD3789" s="3"/>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row>
    <row r="3790" spans="1:53" x14ac:dyDescent="0.3">
      <c r="A3790" s="3"/>
      <c r="B3790" s="3"/>
      <c r="C3790" s="3"/>
      <c r="D3790" s="3"/>
      <c r="E3790" s="3"/>
      <c r="F3790" s="3"/>
      <c r="G3790" s="3"/>
      <c r="H3790" s="3"/>
      <c r="I3790" s="3"/>
      <c r="J3790" s="3"/>
      <c r="K3790" s="3"/>
      <c r="L3790" s="3"/>
      <c r="M3790" s="3"/>
      <c r="N3790" s="3"/>
      <c r="O3790" s="3"/>
      <c r="P3790" s="3"/>
      <c r="Q3790" s="3"/>
      <c r="R3790" s="3"/>
      <c r="S3790" s="120"/>
      <c r="T3790" s="3"/>
      <c r="U3790" s="3"/>
      <c r="V3790" s="3"/>
      <c r="W3790" s="3"/>
      <c r="X3790" s="3"/>
      <c r="Y3790" s="3"/>
      <c r="Z3790" s="3"/>
      <c r="AA3790" s="3"/>
      <c r="AB3790" s="3"/>
      <c r="AC3790" s="3"/>
      <c r="AD3790" s="3"/>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row>
    <row r="3791" spans="1:53" x14ac:dyDescent="0.3">
      <c r="A3791" s="3"/>
      <c r="B3791" s="3"/>
      <c r="C3791" s="3"/>
      <c r="D3791" s="3"/>
      <c r="E3791" s="3"/>
      <c r="F3791" s="3"/>
      <c r="G3791" s="3"/>
      <c r="H3791" s="3"/>
      <c r="I3791" s="3"/>
      <c r="J3791" s="3"/>
      <c r="K3791" s="3"/>
      <c r="L3791" s="3"/>
      <c r="M3791" s="3"/>
      <c r="N3791" s="3"/>
      <c r="O3791" s="3"/>
      <c r="P3791" s="3"/>
      <c r="Q3791" s="3"/>
      <c r="R3791" s="3"/>
      <c r="S3791" s="120"/>
      <c r="T3791" s="3"/>
      <c r="U3791" s="3"/>
      <c r="V3791" s="3"/>
      <c r="W3791" s="3"/>
      <c r="X3791" s="3"/>
      <c r="Y3791" s="3"/>
      <c r="Z3791" s="3"/>
      <c r="AA3791" s="3"/>
      <c r="AB3791" s="3"/>
      <c r="AC3791" s="3"/>
      <c r="AD3791" s="3"/>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row>
    <row r="3792" spans="1:53" x14ac:dyDescent="0.3">
      <c r="A3792" s="3"/>
      <c r="B3792" s="3"/>
      <c r="C3792" s="3"/>
      <c r="D3792" s="3"/>
      <c r="E3792" s="3"/>
      <c r="F3792" s="3"/>
      <c r="G3792" s="3"/>
      <c r="H3792" s="3"/>
      <c r="I3792" s="3"/>
      <c r="J3792" s="3"/>
      <c r="K3792" s="3"/>
      <c r="L3792" s="3"/>
      <c r="M3792" s="3"/>
      <c r="N3792" s="3"/>
      <c r="O3792" s="3"/>
      <c r="P3792" s="3"/>
      <c r="Q3792" s="3"/>
      <c r="R3792" s="3"/>
      <c r="S3792" s="120"/>
      <c r="T3792" s="3"/>
      <c r="U3792" s="3"/>
      <c r="V3792" s="3"/>
      <c r="W3792" s="3"/>
      <c r="X3792" s="3"/>
      <c r="Y3792" s="3"/>
      <c r="Z3792" s="3"/>
      <c r="AA3792" s="3"/>
      <c r="AB3792" s="3"/>
      <c r="AC3792" s="3"/>
      <c r="AD3792" s="3"/>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row>
    <row r="3793" spans="1:53" x14ac:dyDescent="0.3">
      <c r="A3793" s="3"/>
      <c r="B3793" s="3"/>
      <c r="C3793" s="3"/>
      <c r="D3793" s="3"/>
      <c r="E3793" s="3"/>
      <c r="F3793" s="3"/>
      <c r="G3793" s="3"/>
      <c r="H3793" s="3"/>
      <c r="I3793" s="3"/>
      <c r="J3793" s="3"/>
      <c r="K3793" s="3"/>
      <c r="L3793" s="3"/>
      <c r="M3793" s="3"/>
      <c r="N3793" s="3"/>
      <c r="O3793" s="3"/>
      <c r="P3793" s="3"/>
      <c r="Q3793" s="3"/>
      <c r="R3793" s="3"/>
      <c r="S3793" s="120"/>
      <c r="T3793" s="3"/>
      <c r="U3793" s="3"/>
      <c r="V3793" s="3"/>
      <c r="W3793" s="3"/>
      <c r="X3793" s="3"/>
      <c r="Y3793" s="3"/>
      <c r="Z3793" s="3"/>
      <c r="AA3793" s="3"/>
      <c r="AB3793" s="3"/>
      <c r="AC3793" s="3"/>
      <c r="AD3793" s="3"/>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row>
    <row r="3794" spans="1:53" x14ac:dyDescent="0.3">
      <c r="A3794" s="3"/>
      <c r="B3794" s="3"/>
      <c r="C3794" s="3"/>
      <c r="D3794" s="3"/>
      <c r="E3794" s="3"/>
      <c r="F3794" s="3"/>
      <c r="G3794" s="3"/>
      <c r="H3794" s="3"/>
      <c r="I3794" s="3"/>
      <c r="J3794" s="3"/>
      <c r="K3794" s="3"/>
      <c r="L3794" s="3"/>
      <c r="M3794" s="3"/>
      <c r="N3794" s="3"/>
      <c r="O3794" s="3"/>
      <c r="P3794" s="3"/>
      <c r="Q3794" s="3"/>
      <c r="R3794" s="3"/>
      <c r="S3794" s="120"/>
      <c r="T3794" s="3"/>
      <c r="U3794" s="3"/>
      <c r="V3794" s="3"/>
      <c r="W3794" s="3"/>
      <c r="X3794" s="3"/>
      <c r="Y3794" s="3"/>
      <c r="Z3794" s="3"/>
      <c r="AA3794" s="3"/>
      <c r="AB3794" s="3"/>
      <c r="AC3794" s="3"/>
      <c r="AD3794" s="3"/>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row>
    <row r="3795" spans="1:53" x14ac:dyDescent="0.3">
      <c r="A3795" s="3"/>
      <c r="B3795" s="3"/>
      <c r="C3795" s="3"/>
      <c r="D3795" s="3"/>
      <c r="E3795" s="3"/>
      <c r="F3795" s="3"/>
      <c r="G3795" s="3"/>
      <c r="H3795" s="3"/>
      <c r="I3795" s="3"/>
      <c r="J3795" s="3"/>
      <c r="K3795" s="3"/>
      <c r="L3795" s="3"/>
      <c r="M3795" s="3"/>
      <c r="N3795" s="3"/>
      <c r="O3795" s="3"/>
      <c r="P3795" s="3"/>
      <c r="Q3795" s="3"/>
      <c r="R3795" s="3"/>
      <c r="S3795" s="120"/>
      <c r="T3795" s="3"/>
      <c r="U3795" s="3"/>
      <c r="V3795" s="3"/>
      <c r="W3795" s="3"/>
      <c r="X3795" s="3"/>
      <c r="Y3795" s="3"/>
      <c r="Z3795" s="3"/>
      <c r="AA3795" s="3"/>
      <c r="AB3795" s="3"/>
      <c r="AC3795" s="3"/>
      <c r="AD3795" s="3"/>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row>
    <row r="3796" spans="1:53" x14ac:dyDescent="0.3">
      <c r="A3796" s="3"/>
      <c r="B3796" s="3"/>
      <c r="C3796" s="3"/>
      <c r="D3796" s="3"/>
      <c r="E3796" s="3"/>
      <c r="F3796" s="3"/>
      <c r="G3796" s="3"/>
      <c r="H3796" s="3"/>
      <c r="I3796" s="3"/>
      <c r="J3796" s="3"/>
      <c r="K3796" s="3"/>
      <c r="L3796" s="3"/>
      <c r="M3796" s="3"/>
      <c r="N3796" s="3"/>
      <c r="O3796" s="3"/>
      <c r="P3796" s="3"/>
      <c r="Q3796" s="3"/>
      <c r="R3796" s="3"/>
      <c r="S3796" s="120"/>
      <c r="T3796" s="3"/>
      <c r="U3796" s="3"/>
      <c r="V3796" s="3"/>
      <c r="W3796" s="3"/>
      <c r="X3796" s="3"/>
      <c r="Y3796" s="3"/>
      <c r="Z3796" s="3"/>
      <c r="AA3796" s="3"/>
      <c r="AB3796" s="3"/>
      <c r="AC3796" s="3"/>
      <c r="AD3796" s="3"/>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row>
    <row r="3797" spans="1:53" x14ac:dyDescent="0.3">
      <c r="A3797" s="3"/>
      <c r="B3797" s="3"/>
      <c r="C3797" s="3"/>
      <c r="D3797" s="3"/>
      <c r="E3797" s="3"/>
      <c r="F3797" s="3"/>
      <c r="G3797" s="3"/>
      <c r="H3797" s="3"/>
      <c r="I3797" s="3"/>
      <c r="J3797" s="3"/>
      <c r="K3797" s="3"/>
      <c r="L3797" s="3"/>
      <c r="M3797" s="3"/>
      <c r="N3797" s="3"/>
      <c r="O3797" s="3"/>
      <c r="P3797" s="3"/>
      <c r="Q3797" s="3"/>
      <c r="R3797" s="3"/>
      <c r="S3797" s="120"/>
      <c r="T3797" s="3"/>
      <c r="U3797" s="3"/>
      <c r="V3797" s="3"/>
      <c r="W3797" s="3"/>
      <c r="X3797" s="3"/>
      <c r="Y3797" s="3"/>
      <c r="Z3797" s="3"/>
      <c r="AA3797" s="3"/>
      <c r="AB3797" s="3"/>
      <c r="AC3797" s="3"/>
      <c r="AD3797" s="3"/>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row>
    <row r="3798" spans="1:53" x14ac:dyDescent="0.3">
      <c r="A3798" s="3"/>
      <c r="B3798" s="3"/>
      <c r="C3798" s="3"/>
      <c r="D3798" s="3"/>
      <c r="E3798" s="3"/>
      <c r="F3798" s="3"/>
      <c r="G3798" s="3"/>
      <c r="H3798" s="3"/>
      <c r="I3798" s="3"/>
      <c r="J3798" s="3"/>
      <c r="K3798" s="3"/>
      <c r="L3798" s="3"/>
      <c r="M3798" s="3"/>
      <c r="N3798" s="3"/>
      <c r="O3798" s="3"/>
      <c r="P3798" s="3"/>
      <c r="Q3798" s="3"/>
      <c r="R3798" s="3"/>
      <c r="S3798" s="120"/>
      <c r="T3798" s="3"/>
      <c r="U3798" s="3"/>
      <c r="V3798" s="3"/>
      <c r="W3798" s="3"/>
      <c r="X3798" s="3"/>
      <c r="Y3798" s="3"/>
      <c r="Z3798" s="3"/>
      <c r="AA3798" s="3"/>
      <c r="AB3798" s="3"/>
      <c r="AC3798" s="3"/>
      <c r="AD3798" s="3"/>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row>
    <row r="3799" spans="1:53" x14ac:dyDescent="0.3">
      <c r="A3799" s="3"/>
      <c r="B3799" s="3"/>
      <c r="C3799" s="3"/>
      <c r="D3799" s="3"/>
      <c r="E3799" s="3"/>
      <c r="F3799" s="3"/>
      <c r="G3799" s="3"/>
      <c r="H3799" s="3"/>
      <c r="I3799" s="3"/>
      <c r="J3799" s="3"/>
      <c r="K3799" s="3"/>
      <c r="L3799" s="3"/>
      <c r="M3799" s="3"/>
      <c r="N3799" s="3"/>
      <c r="O3799" s="3"/>
      <c r="P3799" s="3"/>
      <c r="Q3799" s="3"/>
      <c r="R3799" s="3"/>
      <c r="S3799" s="120"/>
      <c r="T3799" s="3"/>
      <c r="U3799" s="3"/>
      <c r="V3799" s="3"/>
      <c r="W3799" s="3"/>
      <c r="X3799" s="3"/>
      <c r="Y3799" s="3"/>
      <c r="Z3799" s="3"/>
      <c r="AA3799" s="3"/>
      <c r="AB3799" s="3"/>
      <c r="AC3799" s="3"/>
      <c r="AD3799" s="3"/>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row>
    <row r="3800" spans="1:53" x14ac:dyDescent="0.3">
      <c r="A3800" s="3"/>
      <c r="B3800" s="3"/>
      <c r="C3800" s="3"/>
      <c r="D3800" s="3"/>
      <c r="E3800" s="3"/>
      <c r="F3800" s="3"/>
      <c r="G3800" s="3"/>
      <c r="H3800" s="3"/>
      <c r="I3800" s="3"/>
      <c r="J3800" s="3"/>
      <c r="K3800" s="3"/>
      <c r="L3800" s="3"/>
      <c r="M3800" s="3"/>
      <c r="N3800" s="3"/>
      <c r="O3800" s="3"/>
      <c r="P3800" s="3"/>
      <c r="Q3800" s="3"/>
      <c r="R3800" s="3"/>
      <c r="S3800" s="120"/>
      <c r="T3800" s="3"/>
      <c r="U3800" s="3"/>
      <c r="V3800" s="3"/>
      <c r="W3800" s="3"/>
      <c r="X3800" s="3"/>
      <c r="Y3800" s="3"/>
      <c r="Z3800" s="3"/>
      <c r="AA3800" s="3"/>
      <c r="AB3800" s="3"/>
      <c r="AC3800" s="3"/>
      <c r="AD3800" s="3"/>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row>
    <row r="3801" spans="1:53" x14ac:dyDescent="0.3">
      <c r="A3801" s="3"/>
      <c r="B3801" s="3"/>
      <c r="C3801" s="3"/>
      <c r="D3801" s="3"/>
      <c r="E3801" s="3"/>
      <c r="F3801" s="3"/>
      <c r="G3801" s="3"/>
      <c r="H3801" s="3"/>
      <c r="I3801" s="3"/>
      <c r="J3801" s="3"/>
      <c r="K3801" s="3"/>
      <c r="L3801" s="3"/>
      <c r="M3801" s="3"/>
      <c r="N3801" s="3"/>
      <c r="O3801" s="3"/>
      <c r="P3801" s="3"/>
      <c r="Q3801" s="3"/>
      <c r="R3801" s="3"/>
      <c r="S3801" s="120"/>
      <c r="T3801" s="3"/>
      <c r="U3801" s="3"/>
      <c r="V3801" s="3"/>
      <c r="W3801" s="3"/>
      <c r="X3801" s="3"/>
      <c r="Y3801" s="3"/>
      <c r="Z3801" s="3"/>
      <c r="AA3801" s="3"/>
      <c r="AB3801" s="3"/>
      <c r="AC3801" s="3"/>
      <c r="AD3801" s="3"/>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row>
    <row r="3802" spans="1:53" x14ac:dyDescent="0.3">
      <c r="A3802" s="3"/>
      <c r="B3802" s="3"/>
      <c r="C3802" s="3"/>
      <c r="D3802" s="3"/>
      <c r="E3802" s="3"/>
      <c r="F3802" s="3"/>
      <c r="G3802" s="3"/>
      <c r="H3802" s="3"/>
      <c r="I3802" s="3"/>
      <c r="J3802" s="3"/>
      <c r="K3802" s="3"/>
      <c r="L3802" s="3"/>
      <c r="M3802" s="3"/>
      <c r="N3802" s="3"/>
      <c r="O3802" s="3"/>
      <c r="P3802" s="3"/>
      <c r="Q3802" s="3"/>
      <c r="R3802" s="3"/>
      <c r="S3802" s="120"/>
      <c r="T3802" s="3"/>
      <c r="U3802" s="3"/>
      <c r="V3802" s="3"/>
      <c r="W3802" s="3"/>
      <c r="X3802" s="3"/>
      <c r="Y3802" s="3"/>
      <c r="Z3802" s="3"/>
      <c r="AA3802" s="3"/>
      <c r="AB3802" s="3"/>
      <c r="AC3802" s="3"/>
      <c r="AD3802" s="3"/>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row>
    <row r="3803" spans="1:53" x14ac:dyDescent="0.3">
      <c r="A3803" s="3"/>
      <c r="B3803" s="3"/>
      <c r="C3803" s="3"/>
      <c r="D3803" s="3"/>
      <c r="E3803" s="3"/>
      <c r="F3803" s="3"/>
      <c r="G3803" s="3"/>
      <c r="H3803" s="3"/>
      <c r="I3803" s="3"/>
      <c r="J3803" s="3"/>
      <c r="K3803" s="3"/>
      <c r="L3803" s="3"/>
      <c r="M3803" s="3"/>
      <c r="N3803" s="3"/>
      <c r="O3803" s="3"/>
      <c r="P3803" s="3"/>
      <c r="Q3803" s="3"/>
      <c r="R3803" s="3"/>
      <c r="S3803" s="120"/>
      <c r="T3803" s="3"/>
      <c r="U3803" s="3"/>
      <c r="V3803" s="3"/>
      <c r="W3803" s="3"/>
      <c r="X3803" s="3"/>
      <c r="Y3803" s="3"/>
      <c r="Z3803" s="3"/>
      <c r="AA3803" s="3"/>
      <c r="AB3803" s="3"/>
      <c r="AC3803" s="3"/>
      <c r="AD3803" s="3"/>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row>
    <row r="3804" spans="1:53" x14ac:dyDescent="0.3">
      <c r="A3804" s="3"/>
      <c r="B3804" s="3"/>
      <c r="C3804" s="3"/>
      <c r="D3804" s="3"/>
      <c r="E3804" s="3"/>
      <c r="F3804" s="3"/>
      <c r="G3804" s="3"/>
      <c r="H3804" s="3"/>
      <c r="I3804" s="3"/>
      <c r="J3804" s="3"/>
      <c r="K3804" s="3"/>
      <c r="L3804" s="3"/>
      <c r="M3804" s="3"/>
      <c r="N3804" s="3"/>
      <c r="O3804" s="3"/>
      <c r="P3804" s="3"/>
      <c r="Q3804" s="3"/>
      <c r="R3804" s="3"/>
      <c r="S3804" s="120"/>
      <c r="T3804" s="3"/>
      <c r="U3804" s="3"/>
      <c r="V3804" s="3"/>
      <c r="W3804" s="3"/>
      <c r="X3804" s="3"/>
      <c r="Y3804" s="3"/>
      <c r="Z3804" s="3"/>
      <c r="AA3804" s="3"/>
      <c r="AB3804" s="3"/>
      <c r="AC3804" s="3"/>
      <c r="AD3804" s="3"/>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row>
    <row r="3805" spans="1:53" x14ac:dyDescent="0.3">
      <c r="A3805" s="3"/>
      <c r="B3805" s="3"/>
      <c r="C3805" s="3"/>
      <c r="D3805" s="3"/>
      <c r="E3805" s="3"/>
      <c r="F3805" s="3"/>
      <c r="G3805" s="3"/>
      <c r="H3805" s="3"/>
      <c r="I3805" s="3"/>
      <c r="J3805" s="3"/>
      <c r="K3805" s="3"/>
      <c r="L3805" s="3"/>
      <c r="M3805" s="3"/>
      <c r="N3805" s="3"/>
      <c r="O3805" s="3"/>
      <c r="P3805" s="3"/>
      <c r="Q3805" s="3"/>
      <c r="R3805" s="3"/>
      <c r="S3805" s="120"/>
      <c r="T3805" s="3"/>
      <c r="U3805" s="3"/>
      <c r="V3805" s="3"/>
      <c r="W3805" s="3"/>
      <c r="X3805" s="3"/>
      <c r="Y3805" s="3"/>
      <c r="Z3805" s="3"/>
      <c r="AA3805" s="3"/>
      <c r="AB3805" s="3"/>
      <c r="AC3805" s="3"/>
      <c r="AD3805" s="3"/>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row>
    <row r="3806" spans="1:53" x14ac:dyDescent="0.3">
      <c r="A3806" s="3"/>
      <c r="B3806" s="3"/>
      <c r="C3806" s="3"/>
      <c r="D3806" s="3"/>
      <c r="E3806" s="3"/>
      <c r="F3806" s="3"/>
      <c r="G3806" s="3"/>
      <c r="H3806" s="3"/>
      <c r="I3806" s="3"/>
      <c r="J3806" s="3"/>
      <c r="K3806" s="3"/>
      <c r="L3806" s="3"/>
      <c r="M3806" s="3"/>
      <c r="N3806" s="3"/>
      <c r="O3806" s="3"/>
      <c r="P3806" s="3"/>
      <c r="Q3806" s="3"/>
      <c r="R3806" s="3"/>
      <c r="S3806" s="120"/>
      <c r="T3806" s="3"/>
      <c r="U3806" s="3"/>
      <c r="V3806" s="3"/>
      <c r="W3806" s="3"/>
      <c r="X3806" s="3"/>
      <c r="Y3806" s="3"/>
      <c r="Z3806" s="3"/>
      <c r="AA3806" s="3"/>
      <c r="AB3806" s="3"/>
      <c r="AC3806" s="3"/>
      <c r="AD3806" s="3"/>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row>
    <row r="3807" spans="1:53" x14ac:dyDescent="0.3">
      <c r="A3807" s="3"/>
      <c r="B3807" s="3"/>
      <c r="C3807" s="3"/>
      <c r="D3807" s="3"/>
      <c r="E3807" s="3"/>
      <c r="F3807" s="3"/>
      <c r="G3807" s="3"/>
      <c r="H3807" s="3"/>
      <c r="I3807" s="3"/>
      <c r="J3807" s="3"/>
      <c r="K3807" s="3"/>
      <c r="L3807" s="3"/>
      <c r="M3807" s="3"/>
      <c r="N3807" s="3"/>
      <c r="O3807" s="3"/>
      <c r="P3807" s="3"/>
      <c r="Q3807" s="3"/>
      <c r="R3807" s="3"/>
      <c r="S3807" s="120"/>
      <c r="T3807" s="3"/>
      <c r="U3807" s="3"/>
      <c r="V3807" s="3"/>
      <c r="W3807" s="3"/>
      <c r="X3807" s="3"/>
      <c r="Y3807" s="3"/>
      <c r="Z3807" s="3"/>
      <c r="AA3807" s="3"/>
      <c r="AB3807" s="3"/>
      <c r="AC3807" s="3"/>
      <c r="AD3807" s="3"/>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row>
    <row r="3808" spans="1:53" x14ac:dyDescent="0.3">
      <c r="A3808" s="3"/>
      <c r="B3808" s="3"/>
      <c r="C3808" s="3"/>
      <c r="D3808" s="3"/>
      <c r="E3808" s="3"/>
      <c r="F3808" s="3"/>
      <c r="G3808" s="3"/>
      <c r="H3808" s="3"/>
      <c r="I3808" s="3"/>
      <c r="J3808" s="3"/>
      <c r="K3808" s="3"/>
      <c r="L3808" s="3"/>
      <c r="M3808" s="3"/>
      <c r="N3808" s="3"/>
      <c r="O3808" s="3"/>
      <c r="P3808" s="3"/>
      <c r="Q3808" s="3"/>
      <c r="R3808" s="3"/>
      <c r="S3808" s="120"/>
      <c r="T3808" s="3"/>
      <c r="U3808" s="3"/>
      <c r="V3808" s="3"/>
      <c r="W3808" s="3"/>
      <c r="X3808" s="3"/>
      <c r="Y3808" s="3"/>
      <c r="Z3808" s="3"/>
      <c r="AA3808" s="3"/>
      <c r="AB3808" s="3"/>
      <c r="AC3808" s="3"/>
      <c r="AD3808" s="3"/>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row>
    <row r="3809" spans="1:53" x14ac:dyDescent="0.3">
      <c r="A3809" s="3"/>
      <c r="B3809" s="3"/>
      <c r="C3809" s="3"/>
      <c r="D3809" s="3"/>
      <c r="E3809" s="3"/>
      <c r="F3809" s="3"/>
      <c r="G3809" s="3"/>
      <c r="H3809" s="3"/>
      <c r="I3809" s="3"/>
      <c r="J3809" s="3"/>
      <c r="K3809" s="3"/>
      <c r="L3809" s="3"/>
      <c r="M3809" s="3"/>
      <c r="N3809" s="3"/>
      <c r="O3809" s="3"/>
      <c r="P3809" s="3"/>
      <c r="Q3809" s="3"/>
      <c r="R3809" s="3"/>
      <c r="S3809" s="120"/>
      <c r="T3809" s="3"/>
      <c r="U3809" s="3"/>
      <c r="V3809" s="3"/>
      <c r="W3809" s="3"/>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row>
    <row r="3810" spans="1:53" x14ac:dyDescent="0.3">
      <c r="A3810" s="3"/>
      <c r="B3810" s="3"/>
      <c r="C3810" s="3"/>
      <c r="D3810" s="3"/>
      <c r="E3810" s="3"/>
      <c r="F3810" s="3"/>
      <c r="G3810" s="3"/>
      <c r="H3810" s="3"/>
      <c r="I3810" s="3"/>
      <c r="J3810" s="3"/>
      <c r="K3810" s="3"/>
      <c r="L3810" s="3"/>
      <c r="M3810" s="3"/>
      <c r="N3810" s="3"/>
      <c r="O3810" s="3"/>
      <c r="P3810" s="3"/>
      <c r="Q3810" s="3"/>
      <c r="R3810" s="3"/>
      <c r="S3810" s="120"/>
      <c r="T3810" s="3"/>
      <c r="U3810" s="3"/>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row>
    <row r="3811" spans="1:53" x14ac:dyDescent="0.3">
      <c r="A3811" s="3"/>
      <c r="B3811" s="3"/>
      <c r="C3811" s="3"/>
      <c r="D3811" s="3"/>
      <c r="E3811" s="3"/>
      <c r="F3811" s="3"/>
      <c r="G3811" s="3"/>
      <c r="H3811" s="3"/>
      <c r="I3811" s="3"/>
      <c r="J3811" s="3"/>
      <c r="K3811" s="3"/>
      <c r="L3811" s="3"/>
      <c r="M3811" s="3"/>
      <c r="N3811" s="3"/>
      <c r="O3811" s="3"/>
      <c r="P3811" s="3"/>
      <c r="Q3811" s="3"/>
      <c r="R3811" s="3"/>
      <c r="S3811" s="120"/>
      <c r="T3811" s="3"/>
      <c r="U3811" s="3"/>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row>
    <row r="3812" spans="1:53" x14ac:dyDescent="0.3">
      <c r="A3812" s="3"/>
      <c r="B3812" s="3"/>
      <c r="C3812" s="3"/>
      <c r="D3812" s="3"/>
      <c r="E3812" s="3"/>
      <c r="F3812" s="3"/>
      <c r="G3812" s="3"/>
      <c r="H3812" s="3"/>
      <c r="I3812" s="3"/>
      <c r="J3812" s="3"/>
      <c r="K3812" s="3"/>
      <c r="L3812" s="3"/>
      <c r="M3812" s="3"/>
      <c r="N3812" s="3"/>
      <c r="O3812" s="3"/>
      <c r="P3812" s="3"/>
      <c r="Q3812" s="3"/>
      <c r="R3812" s="3"/>
      <c r="S3812" s="120"/>
      <c r="T3812" s="3"/>
      <c r="U3812" s="3"/>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row>
    <row r="3813" spans="1:53" x14ac:dyDescent="0.3">
      <c r="A3813" s="3"/>
      <c r="B3813" s="3"/>
      <c r="C3813" s="3"/>
      <c r="D3813" s="3"/>
      <c r="E3813" s="3"/>
      <c r="F3813" s="3"/>
      <c r="G3813" s="3"/>
      <c r="H3813" s="3"/>
      <c r="I3813" s="3"/>
      <c r="J3813" s="3"/>
      <c r="K3813" s="3"/>
      <c r="L3813" s="3"/>
      <c r="M3813" s="3"/>
      <c r="N3813" s="3"/>
      <c r="O3813" s="3"/>
      <c r="P3813" s="3"/>
      <c r="Q3813" s="3"/>
      <c r="R3813" s="3"/>
      <c r="S3813" s="120"/>
      <c r="T3813" s="3"/>
      <c r="U3813" s="3"/>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row>
    <row r="3814" spans="1:53" x14ac:dyDescent="0.3">
      <c r="A3814" s="3"/>
      <c r="B3814" s="3"/>
      <c r="C3814" s="3"/>
      <c r="D3814" s="3"/>
      <c r="E3814" s="3"/>
      <c r="F3814" s="3"/>
      <c r="G3814" s="3"/>
      <c r="H3814" s="3"/>
      <c r="I3814" s="3"/>
      <c r="J3814" s="3"/>
      <c r="K3814" s="3"/>
      <c r="L3814" s="3"/>
      <c r="M3814" s="3"/>
      <c r="N3814" s="3"/>
      <c r="O3814" s="3"/>
      <c r="P3814" s="3"/>
      <c r="Q3814" s="3"/>
      <c r="R3814" s="3"/>
      <c r="S3814" s="120"/>
      <c r="T3814" s="3"/>
      <c r="U3814" s="3"/>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row>
    <row r="3815" spans="1:53" x14ac:dyDescent="0.3">
      <c r="A3815" s="3"/>
      <c r="B3815" s="3"/>
      <c r="C3815" s="3"/>
      <c r="D3815" s="3"/>
      <c r="E3815" s="3"/>
      <c r="F3815" s="3"/>
      <c r="G3815" s="3"/>
      <c r="H3815" s="3"/>
      <c r="I3815" s="3"/>
      <c r="J3815" s="3"/>
      <c r="K3815" s="3"/>
      <c r="L3815" s="3"/>
      <c r="M3815" s="3"/>
      <c r="N3815" s="3"/>
      <c r="O3815" s="3"/>
      <c r="P3815" s="3"/>
      <c r="Q3815" s="3"/>
      <c r="R3815" s="3"/>
      <c r="S3815" s="120"/>
      <c r="T3815" s="3"/>
      <c r="U3815" s="3"/>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row>
    <row r="3816" spans="1:53" x14ac:dyDescent="0.3">
      <c r="A3816" s="3"/>
      <c r="B3816" s="3"/>
      <c r="C3816" s="3"/>
      <c r="D3816" s="3"/>
      <c r="E3816" s="3"/>
      <c r="F3816" s="3"/>
      <c r="G3816" s="3"/>
      <c r="H3816" s="3"/>
      <c r="I3816" s="3"/>
      <c r="J3816" s="3"/>
      <c r="K3816" s="3"/>
      <c r="L3816" s="3"/>
      <c r="M3816" s="3"/>
      <c r="N3816" s="3"/>
      <c r="O3816" s="3"/>
      <c r="P3816" s="3"/>
      <c r="Q3816" s="3"/>
      <c r="R3816" s="3"/>
      <c r="S3816" s="120"/>
      <c r="T3816" s="3"/>
      <c r="U3816" s="3"/>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row>
    <row r="3817" spans="1:53" x14ac:dyDescent="0.3">
      <c r="A3817" s="3"/>
      <c r="B3817" s="3"/>
      <c r="C3817" s="3"/>
      <c r="D3817" s="3"/>
      <c r="E3817" s="3"/>
      <c r="F3817" s="3"/>
      <c r="G3817" s="3"/>
      <c r="H3817" s="3"/>
      <c r="I3817" s="3"/>
      <c r="J3817" s="3"/>
      <c r="K3817" s="3"/>
      <c r="L3817" s="3"/>
      <c r="M3817" s="3"/>
      <c r="N3817" s="3"/>
      <c r="O3817" s="3"/>
      <c r="P3817" s="3"/>
      <c r="Q3817" s="3"/>
      <c r="R3817" s="3"/>
      <c r="S3817" s="120"/>
      <c r="T3817" s="3"/>
      <c r="U3817" s="3"/>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row>
    <row r="3818" spans="1:53" x14ac:dyDescent="0.3">
      <c r="A3818" s="3"/>
      <c r="B3818" s="3"/>
      <c r="C3818" s="3"/>
      <c r="D3818" s="3"/>
      <c r="E3818" s="3"/>
      <c r="F3818" s="3"/>
      <c r="G3818" s="3"/>
      <c r="H3818" s="3"/>
      <c r="I3818" s="3"/>
      <c r="J3818" s="3"/>
      <c r="K3818" s="3"/>
      <c r="L3818" s="3"/>
      <c r="M3818" s="3"/>
      <c r="N3818" s="3"/>
      <c r="O3818" s="3"/>
      <c r="P3818" s="3"/>
      <c r="Q3818" s="3"/>
      <c r="R3818" s="3"/>
      <c r="S3818" s="120"/>
      <c r="T3818" s="3"/>
      <c r="U3818" s="3"/>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row>
    <row r="3819" spans="1:53" x14ac:dyDescent="0.3">
      <c r="A3819" s="3"/>
      <c r="B3819" s="3"/>
      <c r="C3819" s="3"/>
      <c r="D3819" s="3"/>
      <c r="E3819" s="3"/>
      <c r="F3819" s="3"/>
      <c r="G3819" s="3"/>
      <c r="H3819" s="3"/>
      <c r="I3819" s="3"/>
      <c r="J3819" s="3"/>
      <c r="K3819" s="3"/>
      <c r="L3819" s="3"/>
      <c r="M3819" s="3"/>
      <c r="N3819" s="3"/>
      <c r="O3819" s="3"/>
      <c r="P3819" s="3"/>
      <c r="Q3819" s="3"/>
      <c r="R3819" s="3"/>
      <c r="S3819" s="120"/>
      <c r="T3819" s="3"/>
      <c r="U3819" s="3"/>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row>
    <row r="3820" spans="1:53" x14ac:dyDescent="0.3">
      <c r="A3820" s="3"/>
      <c r="B3820" s="3"/>
      <c r="C3820" s="3"/>
      <c r="D3820" s="3"/>
      <c r="E3820" s="3"/>
      <c r="F3820" s="3"/>
      <c r="G3820" s="3"/>
      <c r="H3820" s="3"/>
      <c r="I3820" s="3"/>
      <c r="J3820" s="3"/>
      <c r="K3820" s="3"/>
      <c r="L3820" s="3"/>
      <c r="M3820" s="3"/>
      <c r="N3820" s="3"/>
      <c r="O3820" s="3"/>
      <c r="P3820" s="3"/>
      <c r="Q3820" s="3"/>
      <c r="R3820" s="3"/>
      <c r="S3820" s="120"/>
      <c r="T3820" s="3"/>
      <c r="U3820" s="3"/>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row>
    <row r="3821" spans="1:53" x14ac:dyDescent="0.3">
      <c r="A3821" s="3"/>
      <c r="B3821" s="3"/>
      <c r="C3821" s="3"/>
      <c r="D3821" s="3"/>
      <c r="E3821" s="3"/>
      <c r="F3821" s="3"/>
      <c r="G3821" s="3"/>
      <c r="H3821" s="3"/>
      <c r="I3821" s="3"/>
      <c r="J3821" s="3"/>
      <c r="K3821" s="3"/>
      <c r="L3821" s="3"/>
      <c r="M3821" s="3"/>
      <c r="N3821" s="3"/>
      <c r="O3821" s="3"/>
      <c r="P3821" s="3"/>
      <c r="Q3821" s="3"/>
      <c r="R3821" s="3"/>
      <c r="S3821" s="120"/>
      <c r="T3821" s="3"/>
      <c r="U3821" s="3"/>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row>
    <row r="3822" spans="1:53" x14ac:dyDescent="0.3">
      <c r="A3822" s="3"/>
      <c r="B3822" s="3"/>
      <c r="C3822" s="3"/>
      <c r="D3822" s="3"/>
      <c r="E3822" s="3"/>
      <c r="F3822" s="3"/>
      <c r="G3822" s="3"/>
      <c r="H3822" s="3"/>
      <c r="I3822" s="3"/>
      <c r="J3822" s="3"/>
      <c r="K3822" s="3"/>
      <c r="L3822" s="3"/>
      <c r="M3822" s="3"/>
      <c r="N3822" s="3"/>
      <c r="O3822" s="3"/>
      <c r="P3822" s="3"/>
      <c r="Q3822" s="3"/>
      <c r="R3822" s="3"/>
      <c r="S3822" s="120"/>
      <c r="T3822" s="3"/>
      <c r="U3822" s="3"/>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row>
    <row r="3823" spans="1:53" x14ac:dyDescent="0.3">
      <c r="A3823" s="3"/>
      <c r="B3823" s="3"/>
      <c r="C3823" s="3"/>
      <c r="D3823" s="3"/>
      <c r="E3823" s="3"/>
      <c r="F3823" s="3"/>
      <c r="G3823" s="3"/>
      <c r="H3823" s="3"/>
      <c r="I3823" s="3"/>
      <c r="J3823" s="3"/>
      <c r="K3823" s="3"/>
      <c r="L3823" s="3"/>
      <c r="M3823" s="3"/>
      <c r="N3823" s="3"/>
      <c r="O3823" s="3"/>
      <c r="P3823" s="3"/>
      <c r="Q3823" s="3"/>
      <c r="R3823" s="3"/>
      <c r="S3823" s="120"/>
      <c r="T3823" s="3"/>
      <c r="U3823" s="3"/>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row>
    <row r="3824" spans="1:53" x14ac:dyDescent="0.3">
      <c r="A3824" s="3"/>
      <c r="B3824" s="3"/>
      <c r="C3824" s="3"/>
      <c r="D3824" s="3"/>
      <c r="E3824" s="3"/>
      <c r="F3824" s="3"/>
      <c r="G3824" s="3"/>
      <c r="H3824" s="3"/>
      <c r="I3824" s="3"/>
      <c r="J3824" s="3"/>
      <c r="K3824" s="3"/>
      <c r="L3824" s="3"/>
      <c r="M3824" s="3"/>
      <c r="N3824" s="3"/>
      <c r="O3824" s="3"/>
      <c r="P3824" s="3"/>
      <c r="Q3824" s="3"/>
      <c r="R3824" s="3"/>
      <c r="S3824" s="120"/>
      <c r="T3824" s="3"/>
      <c r="U3824" s="3"/>
      <c r="V3824" s="3"/>
      <c r="W3824" s="3"/>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row>
    <row r="3825" spans="1:53" x14ac:dyDescent="0.3">
      <c r="A3825" s="3"/>
      <c r="B3825" s="3"/>
      <c r="C3825" s="3"/>
      <c r="D3825" s="3"/>
      <c r="E3825" s="3"/>
      <c r="F3825" s="3"/>
      <c r="G3825" s="3"/>
      <c r="H3825" s="3"/>
      <c r="I3825" s="3"/>
      <c r="J3825" s="3"/>
      <c r="K3825" s="3"/>
      <c r="L3825" s="3"/>
      <c r="M3825" s="3"/>
      <c r="N3825" s="3"/>
      <c r="O3825" s="3"/>
      <c r="P3825" s="3"/>
      <c r="Q3825" s="3"/>
      <c r="R3825" s="3"/>
      <c r="S3825" s="120"/>
      <c r="T3825" s="3"/>
      <c r="U3825" s="3"/>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row>
    <row r="3826" spans="1:53" x14ac:dyDescent="0.3">
      <c r="A3826" s="3"/>
      <c r="B3826" s="3"/>
      <c r="C3826" s="3"/>
      <c r="D3826" s="3"/>
      <c r="E3826" s="3"/>
      <c r="F3826" s="3"/>
      <c r="G3826" s="3"/>
      <c r="H3826" s="3"/>
      <c r="I3826" s="3"/>
      <c r="J3826" s="3"/>
      <c r="K3826" s="3"/>
      <c r="L3826" s="3"/>
      <c r="M3826" s="3"/>
      <c r="N3826" s="3"/>
      <c r="O3826" s="3"/>
      <c r="P3826" s="3"/>
      <c r="Q3826" s="3"/>
      <c r="R3826" s="3"/>
      <c r="S3826" s="120"/>
      <c r="T3826" s="3"/>
      <c r="U3826" s="3"/>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row>
    <row r="3827" spans="1:53" x14ac:dyDescent="0.3">
      <c r="A3827" s="3"/>
      <c r="B3827" s="3"/>
      <c r="C3827" s="3"/>
      <c r="D3827" s="3"/>
      <c r="E3827" s="3"/>
      <c r="F3827" s="3"/>
      <c r="G3827" s="3"/>
      <c r="H3827" s="3"/>
      <c r="I3827" s="3"/>
      <c r="J3827" s="3"/>
      <c r="K3827" s="3"/>
      <c r="L3827" s="3"/>
      <c r="M3827" s="3"/>
      <c r="N3827" s="3"/>
      <c r="O3827" s="3"/>
      <c r="P3827" s="3"/>
      <c r="Q3827" s="3"/>
      <c r="R3827" s="3"/>
      <c r="S3827" s="120"/>
      <c r="T3827" s="3"/>
      <c r="U3827" s="3"/>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row>
    <row r="3828" spans="1:53" x14ac:dyDescent="0.3">
      <c r="A3828" s="3"/>
      <c r="B3828" s="3"/>
      <c r="C3828" s="3"/>
      <c r="D3828" s="3"/>
      <c r="E3828" s="3"/>
      <c r="F3828" s="3"/>
      <c r="G3828" s="3"/>
      <c r="H3828" s="3"/>
      <c r="I3828" s="3"/>
      <c r="J3828" s="3"/>
      <c r="K3828" s="3"/>
      <c r="L3828" s="3"/>
      <c r="M3828" s="3"/>
      <c r="N3828" s="3"/>
      <c r="O3828" s="3"/>
      <c r="P3828" s="3"/>
      <c r="Q3828" s="3"/>
      <c r="R3828" s="3"/>
      <c r="S3828" s="120"/>
      <c r="T3828" s="3"/>
      <c r="U3828" s="3"/>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row>
    <row r="3829" spans="1:53" x14ac:dyDescent="0.3">
      <c r="A3829" s="3"/>
      <c r="B3829" s="3"/>
      <c r="C3829" s="3"/>
      <c r="D3829" s="3"/>
      <c r="E3829" s="3"/>
      <c r="F3829" s="3"/>
      <c r="G3829" s="3"/>
      <c r="H3829" s="3"/>
      <c r="I3829" s="3"/>
      <c r="J3829" s="3"/>
      <c r="K3829" s="3"/>
      <c r="L3829" s="3"/>
      <c r="M3829" s="3"/>
      <c r="N3829" s="3"/>
      <c r="O3829" s="3"/>
      <c r="P3829" s="3"/>
      <c r="Q3829" s="3"/>
      <c r="R3829" s="3"/>
      <c r="S3829" s="120"/>
      <c r="T3829" s="3"/>
      <c r="U3829" s="3"/>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row>
    <row r="3830" spans="1:53" x14ac:dyDescent="0.3">
      <c r="A3830" s="3"/>
      <c r="B3830" s="3"/>
      <c r="C3830" s="3"/>
      <c r="D3830" s="3"/>
      <c r="E3830" s="3"/>
      <c r="F3830" s="3"/>
      <c r="G3830" s="3"/>
      <c r="H3830" s="3"/>
      <c r="I3830" s="3"/>
      <c r="J3830" s="3"/>
      <c r="K3830" s="3"/>
      <c r="L3830" s="3"/>
      <c r="M3830" s="3"/>
      <c r="N3830" s="3"/>
      <c r="O3830" s="3"/>
      <c r="P3830" s="3"/>
      <c r="Q3830" s="3"/>
      <c r="R3830" s="3"/>
      <c r="S3830" s="120"/>
      <c r="T3830" s="3"/>
      <c r="U3830" s="3"/>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row>
    <row r="3831" spans="1:53" x14ac:dyDescent="0.3">
      <c r="A3831" s="3"/>
      <c r="B3831" s="3"/>
      <c r="C3831" s="3"/>
      <c r="D3831" s="3"/>
      <c r="E3831" s="3"/>
      <c r="F3831" s="3"/>
      <c r="G3831" s="3"/>
      <c r="H3831" s="3"/>
      <c r="I3831" s="3"/>
      <c r="J3831" s="3"/>
      <c r="K3831" s="3"/>
      <c r="L3831" s="3"/>
      <c r="M3831" s="3"/>
      <c r="N3831" s="3"/>
      <c r="O3831" s="3"/>
      <c r="P3831" s="3"/>
      <c r="Q3831" s="3"/>
      <c r="R3831" s="3"/>
      <c r="S3831" s="120"/>
      <c r="T3831" s="3"/>
      <c r="U3831" s="3"/>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row>
    <row r="3832" spans="1:53" x14ac:dyDescent="0.3">
      <c r="A3832" s="3"/>
      <c r="B3832" s="3"/>
      <c r="C3832" s="3"/>
      <c r="D3832" s="3"/>
      <c r="E3832" s="3"/>
      <c r="F3832" s="3"/>
      <c r="G3832" s="3"/>
      <c r="H3832" s="3"/>
      <c r="I3832" s="3"/>
      <c r="J3832" s="3"/>
      <c r="K3832" s="3"/>
      <c r="L3832" s="3"/>
      <c r="M3832" s="3"/>
      <c r="N3832" s="3"/>
      <c r="O3832" s="3"/>
      <c r="P3832" s="3"/>
      <c r="Q3832" s="3"/>
      <c r="R3832" s="3"/>
      <c r="S3832" s="120"/>
      <c r="T3832" s="3"/>
      <c r="U3832" s="3"/>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row>
    <row r="3833" spans="1:53" x14ac:dyDescent="0.3">
      <c r="A3833" s="3"/>
      <c r="B3833" s="3"/>
      <c r="C3833" s="3"/>
      <c r="D3833" s="3"/>
      <c r="E3833" s="3"/>
      <c r="F3833" s="3"/>
      <c r="G3833" s="3"/>
      <c r="H3833" s="3"/>
      <c r="I3833" s="3"/>
      <c r="J3833" s="3"/>
      <c r="K3833" s="3"/>
      <c r="L3833" s="3"/>
      <c r="M3833" s="3"/>
      <c r="N3833" s="3"/>
      <c r="O3833" s="3"/>
      <c r="P3833" s="3"/>
      <c r="Q3833" s="3"/>
      <c r="R3833" s="3"/>
      <c r="S3833" s="120"/>
      <c r="T3833" s="3"/>
      <c r="U3833" s="3"/>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row>
    <row r="3834" spans="1:53" x14ac:dyDescent="0.3">
      <c r="A3834" s="3"/>
      <c r="B3834" s="3"/>
      <c r="C3834" s="3"/>
      <c r="D3834" s="3"/>
      <c r="E3834" s="3"/>
      <c r="F3834" s="3"/>
      <c r="G3834" s="3"/>
      <c r="H3834" s="3"/>
      <c r="I3834" s="3"/>
      <c r="J3834" s="3"/>
      <c r="K3834" s="3"/>
      <c r="L3834" s="3"/>
      <c r="M3834" s="3"/>
      <c r="N3834" s="3"/>
      <c r="O3834" s="3"/>
      <c r="P3834" s="3"/>
      <c r="Q3834" s="3"/>
      <c r="R3834" s="3"/>
      <c r="S3834" s="120"/>
      <c r="T3834" s="3"/>
      <c r="U3834" s="3"/>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row>
    <row r="3835" spans="1:53" x14ac:dyDescent="0.3">
      <c r="A3835" s="3"/>
      <c r="B3835" s="3"/>
      <c r="C3835" s="3"/>
      <c r="D3835" s="3"/>
      <c r="E3835" s="3"/>
      <c r="F3835" s="3"/>
      <c r="G3835" s="3"/>
      <c r="H3835" s="3"/>
      <c r="I3835" s="3"/>
      <c r="J3835" s="3"/>
      <c r="K3835" s="3"/>
      <c r="L3835" s="3"/>
      <c r="M3835" s="3"/>
      <c r="N3835" s="3"/>
      <c r="O3835" s="3"/>
      <c r="P3835" s="3"/>
      <c r="Q3835" s="3"/>
      <c r="R3835" s="3"/>
      <c r="S3835" s="120"/>
      <c r="T3835" s="3"/>
      <c r="U3835" s="3"/>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row>
    <row r="3836" spans="1:53" x14ac:dyDescent="0.3">
      <c r="A3836" s="3"/>
      <c r="B3836" s="3"/>
      <c r="C3836" s="3"/>
      <c r="D3836" s="3"/>
      <c r="E3836" s="3"/>
      <c r="F3836" s="3"/>
      <c r="G3836" s="3"/>
      <c r="H3836" s="3"/>
      <c r="I3836" s="3"/>
      <c r="J3836" s="3"/>
      <c r="K3836" s="3"/>
      <c r="L3836" s="3"/>
      <c r="M3836" s="3"/>
      <c r="N3836" s="3"/>
      <c r="O3836" s="3"/>
      <c r="P3836" s="3"/>
      <c r="Q3836" s="3"/>
      <c r="R3836" s="3"/>
      <c r="S3836" s="120"/>
      <c r="T3836" s="3"/>
      <c r="U3836" s="3"/>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row>
    <row r="3837" spans="1:53" x14ac:dyDescent="0.3">
      <c r="A3837" s="3"/>
      <c r="B3837" s="3"/>
      <c r="C3837" s="3"/>
      <c r="D3837" s="3"/>
      <c r="E3837" s="3"/>
      <c r="F3837" s="3"/>
      <c r="G3837" s="3"/>
      <c r="H3837" s="3"/>
      <c r="I3837" s="3"/>
      <c r="J3837" s="3"/>
      <c r="K3837" s="3"/>
      <c r="L3837" s="3"/>
      <c r="M3837" s="3"/>
      <c r="N3837" s="3"/>
      <c r="O3837" s="3"/>
      <c r="P3837" s="3"/>
      <c r="Q3837" s="3"/>
      <c r="R3837" s="3"/>
      <c r="S3837" s="120"/>
      <c r="T3837" s="3"/>
      <c r="U3837" s="3"/>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row>
    <row r="3838" spans="1:53" x14ac:dyDescent="0.3">
      <c r="A3838" s="3"/>
      <c r="B3838" s="3"/>
      <c r="C3838" s="3"/>
      <c r="D3838" s="3"/>
      <c r="E3838" s="3"/>
      <c r="F3838" s="3"/>
      <c r="G3838" s="3"/>
      <c r="H3838" s="3"/>
      <c r="I3838" s="3"/>
      <c r="J3838" s="3"/>
      <c r="K3838" s="3"/>
      <c r="L3838" s="3"/>
      <c r="M3838" s="3"/>
      <c r="N3838" s="3"/>
      <c r="O3838" s="3"/>
      <c r="P3838" s="3"/>
      <c r="Q3838" s="3"/>
      <c r="R3838" s="3"/>
      <c r="S3838" s="120"/>
      <c r="T3838" s="3"/>
      <c r="U3838" s="3"/>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row>
    <row r="3839" spans="1:53" x14ac:dyDescent="0.3">
      <c r="A3839" s="3"/>
      <c r="B3839" s="3"/>
      <c r="C3839" s="3"/>
      <c r="D3839" s="3"/>
      <c r="E3839" s="3"/>
      <c r="F3839" s="3"/>
      <c r="G3839" s="3"/>
      <c r="H3839" s="3"/>
      <c r="I3839" s="3"/>
      <c r="J3839" s="3"/>
      <c r="K3839" s="3"/>
      <c r="L3839" s="3"/>
      <c r="M3839" s="3"/>
      <c r="N3839" s="3"/>
      <c r="O3839" s="3"/>
      <c r="P3839" s="3"/>
      <c r="Q3839" s="3"/>
      <c r="R3839" s="3"/>
      <c r="S3839" s="120"/>
      <c r="T3839" s="3"/>
      <c r="U3839" s="3"/>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row>
    <row r="3840" spans="1:53" x14ac:dyDescent="0.3">
      <c r="A3840" s="3"/>
      <c r="B3840" s="3"/>
      <c r="C3840" s="3"/>
      <c r="D3840" s="3"/>
      <c r="E3840" s="3"/>
      <c r="F3840" s="3"/>
      <c r="G3840" s="3"/>
      <c r="H3840" s="3"/>
      <c r="I3840" s="3"/>
      <c r="J3840" s="3"/>
      <c r="K3840" s="3"/>
      <c r="L3840" s="3"/>
      <c r="M3840" s="3"/>
      <c r="N3840" s="3"/>
      <c r="O3840" s="3"/>
      <c r="P3840" s="3"/>
      <c r="Q3840" s="3"/>
      <c r="R3840" s="3"/>
      <c r="S3840" s="120"/>
      <c r="T3840" s="3"/>
      <c r="U3840" s="3"/>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row>
    <row r="3841" spans="1:53" x14ac:dyDescent="0.3">
      <c r="A3841" s="3"/>
      <c r="B3841" s="3"/>
      <c r="C3841" s="3"/>
      <c r="D3841" s="3"/>
      <c r="E3841" s="3"/>
      <c r="F3841" s="3"/>
      <c r="G3841" s="3"/>
      <c r="H3841" s="3"/>
      <c r="I3841" s="3"/>
      <c r="J3841" s="3"/>
      <c r="K3841" s="3"/>
      <c r="L3841" s="3"/>
      <c r="M3841" s="3"/>
      <c r="N3841" s="3"/>
      <c r="O3841" s="3"/>
      <c r="P3841" s="3"/>
      <c r="Q3841" s="3"/>
      <c r="R3841" s="3"/>
      <c r="S3841" s="120"/>
      <c r="T3841" s="3"/>
      <c r="U3841" s="3"/>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row>
    <row r="3842" spans="1:53" x14ac:dyDescent="0.3">
      <c r="A3842" s="3"/>
      <c r="B3842" s="3"/>
      <c r="C3842" s="3"/>
      <c r="D3842" s="3"/>
      <c r="E3842" s="3"/>
      <c r="F3842" s="3"/>
      <c r="G3842" s="3"/>
      <c r="H3842" s="3"/>
      <c r="I3842" s="3"/>
      <c r="J3842" s="3"/>
      <c r="K3842" s="3"/>
      <c r="L3842" s="3"/>
      <c r="M3842" s="3"/>
      <c r="N3842" s="3"/>
      <c r="O3842" s="3"/>
      <c r="P3842" s="3"/>
      <c r="Q3842" s="3"/>
      <c r="R3842" s="3"/>
      <c r="S3842" s="120"/>
      <c r="T3842" s="3"/>
      <c r="U3842" s="3"/>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row>
    <row r="3843" spans="1:53" x14ac:dyDescent="0.3">
      <c r="A3843" s="3"/>
      <c r="B3843" s="3"/>
      <c r="C3843" s="3"/>
      <c r="D3843" s="3"/>
      <c r="E3843" s="3"/>
      <c r="F3843" s="3"/>
      <c r="G3843" s="3"/>
      <c r="H3843" s="3"/>
      <c r="I3843" s="3"/>
      <c r="J3843" s="3"/>
      <c r="K3843" s="3"/>
      <c r="L3843" s="3"/>
      <c r="M3843" s="3"/>
      <c r="N3843" s="3"/>
      <c r="O3843" s="3"/>
      <c r="P3843" s="3"/>
      <c r="Q3843" s="3"/>
      <c r="R3843" s="3"/>
      <c r="S3843" s="120"/>
      <c r="T3843" s="3"/>
      <c r="U3843" s="3"/>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row>
    <row r="3844" spans="1:53" x14ac:dyDescent="0.3">
      <c r="A3844" s="3"/>
      <c r="B3844" s="3"/>
      <c r="C3844" s="3"/>
      <c r="D3844" s="3"/>
      <c r="E3844" s="3"/>
      <c r="F3844" s="3"/>
      <c r="G3844" s="3"/>
      <c r="H3844" s="3"/>
      <c r="I3844" s="3"/>
      <c r="J3844" s="3"/>
      <c r="K3844" s="3"/>
      <c r="L3844" s="3"/>
      <c r="M3844" s="3"/>
      <c r="N3844" s="3"/>
      <c r="O3844" s="3"/>
      <c r="P3844" s="3"/>
      <c r="Q3844" s="3"/>
      <c r="R3844" s="3"/>
      <c r="S3844" s="120"/>
      <c r="T3844" s="3"/>
      <c r="U3844" s="3"/>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row>
    <row r="3845" spans="1:53" x14ac:dyDescent="0.3">
      <c r="A3845" s="3"/>
      <c r="B3845" s="3"/>
      <c r="C3845" s="3"/>
      <c r="D3845" s="3"/>
      <c r="E3845" s="3"/>
      <c r="F3845" s="3"/>
      <c r="G3845" s="3"/>
      <c r="H3845" s="3"/>
      <c r="I3845" s="3"/>
      <c r="J3845" s="3"/>
      <c r="K3845" s="3"/>
      <c r="L3845" s="3"/>
      <c r="M3845" s="3"/>
      <c r="N3845" s="3"/>
      <c r="O3845" s="3"/>
      <c r="P3845" s="3"/>
      <c r="Q3845" s="3"/>
      <c r="R3845" s="3"/>
      <c r="S3845" s="120"/>
      <c r="T3845" s="3"/>
      <c r="U3845" s="3"/>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row>
    <row r="3846" spans="1:53" x14ac:dyDescent="0.3">
      <c r="A3846" s="3"/>
      <c r="B3846" s="3"/>
      <c r="C3846" s="3"/>
      <c r="D3846" s="3"/>
      <c r="E3846" s="3"/>
      <c r="F3846" s="3"/>
      <c r="G3846" s="3"/>
      <c r="H3846" s="3"/>
      <c r="I3846" s="3"/>
      <c r="J3846" s="3"/>
      <c r="K3846" s="3"/>
      <c r="L3846" s="3"/>
      <c r="M3846" s="3"/>
      <c r="N3846" s="3"/>
      <c r="O3846" s="3"/>
      <c r="P3846" s="3"/>
      <c r="Q3846" s="3"/>
      <c r="R3846" s="3"/>
      <c r="S3846" s="120"/>
      <c r="T3846" s="3"/>
      <c r="U3846" s="3"/>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row>
    <row r="3847" spans="1:53" x14ac:dyDescent="0.3">
      <c r="A3847" s="3"/>
      <c r="B3847" s="3"/>
      <c r="C3847" s="3"/>
      <c r="D3847" s="3"/>
      <c r="E3847" s="3"/>
      <c r="F3847" s="3"/>
      <c r="G3847" s="3"/>
      <c r="H3847" s="3"/>
      <c r="I3847" s="3"/>
      <c r="J3847" s="3"/>
      <c r="K3847" s="3"/>
      <c r="L3847" s="3"/>
      <c r="M3847" s="3"/>
      <c r="N3847" s="3"/>
      <c r="O3847" s="3"/>
      <c r="P3847" s="3"/>
      <c r="Q3847" s="3"/>
      <c r="R3847" s="3"/>
      <c r="S3847" s="120"/>
      <c r="T3847" s="3"/>
      <c r="U3847" s="3"/>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row>
    <row r="3848" spans="1:53" x14ac:dyDescent="0.3">
      <c r="A3848" s="3"/>
      <c r="B3848" s="3"/>
      <c r="C3848" s="3"/>
      <c r="D3848" s="3"/>
      <c r="E3848" s="3"/>
      <c r="F3848" s="3"/>
      <c r="G3848" s="3"/>
      <c r="H3848" s="3"/>
      <c r="I3848" s="3"/>
      <c r="J3848" s="3"/>
      <c r="K3848" s="3"/>
      <c r="L3848" s="3"/>
      <c r="M3848" s="3"/>
      <c r="N3848" s="3"/>
      <c r="O3848" s="3"/>
      <c r="P3848" s="3"/>
      <c r="Q3848" s="3"/>
      <c r="R3848" s="3"/>
      <c r="S3848" s="120"/>
      <c r="T3848" s="3"/>
      <c r="U3848" s="3"/>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row>
    <row r="3849" spans="1:53" x14ac:dyDescent="0.3">
      <c r="A3849" s="3"/>
      <c r="B3849" s="3"/>
      <c r="C3849" s="3"/>
      <c r="D3849" s="3"/>
      <c r="E3849" s="3"/>
      <c r="F3849" s="3"/>
      <c r="G3849" s="3"/>
      <c r="H3849" s="3"/>
      <c r="I3849" s="3"/>
      <c r="J3849" s="3"/>
      <c r="K3849" s="3"/>
      <c r="L3849" s="3"/>
      <c r="M3849" s="3"/>
      <c r="N3849" s="3"/>
      <c r="O3849" s="3"/>
      <c r="P3849" s="3"/>
      <c r="Q3849" s="3"/>
      <c r="R3849" s="3"/>
      <c r="S3849" s="120"/>
      <c r="T3849" s="3"/>
      <c r="U3849" s="3"/>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row>
    <row r="3850" spans="1:53" x14ac:dyDescent="0.3">
      <c r="A3850" s="3"/>
      <c r="B3850" s="3"/>
      <c r="C3850" s="3"/>
      <c r="D3850" s="3"/>
      <c r="E3850" s="3"/>
      <c r="F3850" s="3"/>
      <c r="G3850" s="3"/>
      <c r="H3850" s="3"/>
      <c r="I3850" s="3"/>
      <c r="J3850" s="3"/>
      <c r="K3850" s="3"/>
      <c r="L3850" s="3"/>
      <c r="M3850" s="3"/>
      <c r="N3850" s="3"/>
      <c r="O3850" s="3"/>
      <c r="P3850" s="3"/>
      <c r="Q3850" s="3"/>
      <c r="R3850" s="3"/>
      <c r="S3850" s="120"/>
      <c r="T3850" s="3"/>
      <c r="U3850" s="3"/>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row>
    <row r="3851" spans="1:53" x14ac:dyDescent="0.3">
      <c r="A3851" s="3"/>
      <c r="B3851" s="3"/>
      <c r="C3851" s="3"/>
      <c r="D3851" s="3"/>
      <c r="E3851" s="3"/>
      <c r="F3851" s="3"/>
      <c r="G3851" s="3"/>
      <c r="H3851" s="3"/>
      <c r="I3851" s="3"/>
      <c r="J3851" s="3"/>
      <c r="K3851" s="3"/>
      <c r="L3851" s="3"/>
      <c r="M3851" s="3"/>
      <c r="N3851" s="3"/>
      <c r="O3851" s="3"/>
      <c r="P3851" s="3"/>
      <c r="Q3851" s="3"/>
      <c r="R3851" s="3"/>
      <c r="S3851" s="120"/>
      <c r="T3851" s="3"/>
      <c r="U3851" s="3"/>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row>
    <row r="3852" spans="1:53" x14ac:dyDescent="0.3">
      <c r="A3852" s="3"/>
      <c r="B3852" s="3"/>
      <c r="C3852" s="3"/>
      <c r="D3852" s="3"/>
      <c r="E3852" s="3"/>
      <c r="F3852" s="3"/>
      <c r="G3852" s="3"/>
      <c r="H3852" s="3"/>
      <c r="I3852" s="3"/>
      <c r="J3852" s="3"/>
      <c r="K3852" s="3"/>
      <c r="L3852" s="3"/>
      <c r="M3852" s="3"/>
      <c r="N3852" s="3"/>
      <c r="O3852" s="3"/>
      <c r="P3852" s="3"/>
      <c r="Q3852" s="3"/>
      <c r="R3852" s="3"/>
      <c r="S3852" s="120"/>
      <c r="T3852" s="3"/>
      <c r="U3852" s="3"/>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row>
    <row r="3853" spans="1:53" x14ac:dyDescent="0.3">
      <c r="A3853" s="3"/>
      <c r="B3853" s="3"/>
      <c r="C3853" s="3"/>
      <c r="D3853" s="3"/>
      <c r="E3853" s="3"/>
      <c r="F3853" s="3"/>
      <c r="G3853" s="3"/>
      <c r="H3853" s="3"/>
      <c r="I3853" s="3"/>
      <c r="J3853" s="3"/>
      <c r="K3853" s="3"/>
      <c r="L3853" s="3"/>
      <c r="M3853" s="3"/>
      <c r="N3853" s="3"/>
      <c r="O3853" s="3"/>
      <c r="P3853" s="3"/>
      <c r="Q3853" s="3"/>
      <c r="R3853" s="3"/>
      <c r="S3853" s="120"/>
      <c r="T3853" s="3"/>
      <c r="U3853" s="3"/>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row>
    <row r="3854" spans="1:53" x14ac:dyDescent="0.3">
      <c r="A3854" s="3"/>
      <c r="B3854" s="3"/>
      <c r="C3854" s="3"/>
      <c r="D3854" s="3"/>
      <c r="E3854" s="3"/>
      <c r="F3854" s="3"/>
      <c r="G3854" s="3"/>
      <c r="H3854" s="3"/>
      <c r="I3854" s="3"/>
      <c r="J3854" s="3"/>
      <c r="K3854" s="3"/>
      <c r="L3854" s="3"/>
      <c r="M3854" s="3"/>
      <c r="N3854" s="3"/>
      <c r="O3854" s="3"/>
      <c r="P3854" s="3"/>
      <c r="Q3854" s="3"/>
      <c r="R3854" s="3"/>
      <c r="S3854" s="120"/>
      <c r="T3854" s="3"/>
      <c r="U3854" s="3"/>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row>
    <row r="3855" spans="1:53" x14ac:dyDescent="0.3">
      <c r="A3855" s="3"/>
      <c r="B3855" s="3"/>
      <c r="C3855" s="3"/>
      <c r="D3855" s="3"/>
      <c r="E3855" s="3"/>
      <c r="F3855" s="3"/>
      <c r="G3855" s="3"/>
      <c r="H3855" s="3"/>
      <c r="I3855" s="3"/>
      <c r="J3855" s="3"/>
      <c r="K3855" s="3"/>
      <c r="L3855" s="3"/>
      <c r="M3855" s="3"/>
      <c r="N3855" s="3"/>
      <c r="O3855" s="3"/>
      <c r="P3855" s="3"/>
      <c r="Q3855" s="3"/>
      <c r="R3855" s="3"/>
      <c r="S3855" s="120"/>
      <c r="T3855" s="3"/>
      <c r="U3855" s="3"/>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row>
    <row r="3856" spans="1:53" x14ac:dyDescent="0.3">
      <c r="A3856" s="3"/>
      <c r="B3856" s="3"/>
      <c r="C3856" s="3"/>
      <c r="D3856" s="3"/>
      <c r="E3856" s="3"/>
      <c r="F3856" s="3"/>
      <c r="G3856" s="3"/>
      <c r="H3856" s="3"/>
      <c r="I3856" s="3"/>
      <c r="J3856" s="3"/>
      <c r="K3856" s="3"/>
      <c r="L3856" s="3"/>
      <c r="M3856" s="3"/>
      <c r="N3856" s="3"/>
      <c r="O3856" s="3"/>
      <c r="P3856" s="3"/>
      <c r="Q3856" s="3"/>
      <c r="R3856" s="3"/>
      <c r="S3856" s="120"/>
      <c r="T3856" s="3"/>
      <c r="U3856" s="3"/>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row>
    <row r="3857" spans="1:53" x14ac:dyDescent="0.3">
      <c r="A3857" s="3"/>
      <c r="B3857" s="3"/>
      <c r="C3857" s="3"/>
      <c r="D3857" s="3"/>
      <c r="E3857" s="3"/>
      <c r="F3857" s="3"/>
      <c r="G3857" s="3"/>
      <c r="H3857" s="3"/>
      <c r="I3857" s="3"/>
      <c r="J3857" s="3"/>
      <c r="K3857" s="3"/>
      <c r="L3857" s="3"/>
      <c r="M3857" s="3"/>
      <c r="N3857" s="3"/>
      <c r="O3857" s="3"/>
      <c r="P3857" s="3"/>
      <c r="Q3857" s="3"/>
      <c r="R3857" s="3"/>
      <c r="S3857" s="120"/>
      <c r="T3857" s="3"/>
      <c r="U3857" s="3"/>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row>
    <row r="3858" spans="1:53" x14ac:dyDescent="0.3">
      <c r="A3858" s="3"/>
      <c r="B3858" s="3"/>
      <c r="C3858" s="3"/>
      <c r="D3858" s="3"/>
      <c r="E3858" s="3"/>
      <c r="F3858" s="3"/>
      <c r="G3858" s="3"/>
      <c r="H3858" s="3"/>
      <c r="I3858" s="3"/>
      <c r="J3858" s="3"/>
      <c r="K3858" s="3"/>
      <c r="L3858" s="3"/>
      <c r="M3858" s="3"/>
      <c r="N3858" s="3"/>
      <c r="O3858" s="3"/>
      <c r="P3858" s="3"/>
      <c r="Q3858" s="3"/>
      <c r="R3858" s="3"/>
      <c r="S3858" s="120"/>
      <c r="T3858" s="3"/>
      <c r="U3858" s="3"/>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row>
    <row r="3859" spans="1:53" x14ac:dyDescent="0.3">
      <c r="A3859" s="3"/>
      <c r="B3859" s="3"/>
      <c r="C3859" s="3"/>
      <c r="D3859" s="3"/>
      <c r="E3859" s="3"/>
      <c r="F3859" s="3"/>
      <c r="G3859" s="3"/>
      <c r="H3859" s="3"/>
      <c r="I3859" s="3"/>
      <c r="J3859" s="3"/>
      <c r="K3859" s="3"/>
      <c r="L3859" s="3"/>
      <c r="M3859" s="3"/>
      <c r="N3859" s="3"/>
      <c r="O3859" s="3"/>
      <c r="P3859" s="3"/>
      <c r="Q3859" s="3"/>
      <c r="R3859" s="3"/>
      <c r="S3859" s="120"/>
      <c r="T3859" s="3"/>
      <c r="U3859" s="3"/>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row>
    <row r="3860" spans="1:53" x14ac:dyDescent="0.3">
      <c r="A3860" s="3"/>
      <c r="B3860" s="3"/>
      <c r="C3860" s="3"/>
      <c r="D3860" s="3"/>
      <c r="E3860" s="3"/>
      <c r="F3860" s="3"/>
      <c r="G3860" s="3"/>
      <c r="H3860" s="3"/>
      <c r="I3860" s="3"/>
      <c r="J3860" s="3"/>
      <c r="K3860" s="3"/>
      <c r="L3860" s="3"/>
      <c r="M3860" s="3"/>
      <c r="N3860" s="3"/>
      <c r="O3860" s="3"/>
      <c r="P3860" s="3"/>
      <c r="Q3860" s="3"/>
      <c r="R3860" s="3"/>
      <c r="S3860" s="120"/>
      <c r="T3860" s="3"/>
      <c r="U3860" s="3"/>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row>
    <row r="3861" spans="1:53" x14ac:dyDescent="0.3">
      <c r="A3861" s="3"/>
      <c r="B3861" s="3"/>
      <c r="C3861" s="3"/>
      <c r="D3861" s="3"/>
      <c r="E3861" s="3"/>
      <c r="F3861" s="3"/>
      <c r="G3861" s="3"/>
      <c r="H3861" s="3"/>
      <c r="I3861" s="3"/>
      <c r="J3861" s="3"/>
      <c r="K3861" s="3"/>
      <c r="L3861" s="3"/>
      <c r="M3861" s="3"/>
      <c r="N3861" s="3"/>
      <c r="O3861" s="3"/>
      <c r="P3861" s="3"/>
      <c r="Q3861" s="3"/>
      <c r="R3861" s="3"/>
      <c r="S3861" s="120"/>
      <c r="T3861" s="3"/>
      <c r="U3861" s="3"/>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row>
    <row r="3862" spans="1:53" x14ac:dyDescent="0.3">
      <c r="A3862" s="3"/>
      <c r="B3862" s="3"/>
      <c r="C3862" s="3"/>
      <c r="D3862" s="3"/>
      <c r="E3862" s="3"/>
      <c r="F3862" s="3"/>
      <c r="G3862" s="3"/>
      <c r="H3862" s="3"/>
      <c r="I3862" s="3"/>
      <c r="J3862" s="3"/>
      <c r="K3862" s="3"/>
      <c r="L3862" s="3"/>
      <c r="M3862" s="3"/>
      <c r="N3862" s="3"/>
      <c r="O3862" s="3"/>
      <c r="P3862" s="3"/>
      <c r="Q3862" s="3"/>
      <c r="R3862" s="3"/>
      <c r="S3862" s="120"/>
      <c r="T3862" s="3"/>
      <c r="U3862" s="3"/>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row>
    <row r="3863" spans="1:53" x14ac:dyDescent="0.3">
      <c r="A3863" s="3"/>
      <c r="B3863" s="3"/>
      <c r="C3863" s="3"/>
      <c r="D3863" s="3"/>
      <c r="E3863" s="3"/>
      <c r="F3863" s="3"/>
      <c r="G3863" s="3"/>
      <c r="H3863" s="3"/>
      <c r="I3863" s="3"/>
      <c r="J3863" s="3"/>
      <c r="K3863" s="3"/>
      <c r="L3863" s="3"/>
      <c r="M3863" s="3"/>
      <c r="N3863" s="3"/>
      <c r="O3863" s="3"/>
      <c r="P3863" s="3"/>
      <c r="Q3863" s="3"/>
      <c r="R3863" s="3"/>
      <c r="S3863" s="120"/>
      <c r="T3863" s="3"/>
      <c r="U3863" s="3"/>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row>
    <row r="3864" spans="1:53" x14ac:dyDescent="0.3">
      <c r="A3864" s="3"/>
      <c r="B3864" s="3"/>
      <c r="C3864" s="3"/>
      <c r="D3864" s="3"/>
      <c r="E3864" s="3"/>
      <c r="F3864" s="3"/>
      <c r="G3864" s="3"/>
      <c r="H3864" s="3"/>
      <c r="I3864" s="3"/>
      <c r="J3864" s="3"/>
      <c r="K3864" s="3"/>
      <c r="L3864" s="3"/>
      <c r="M3864" s="3"/>
      <c r="N3864" s="3"/>
      <c r="O3864" s="3"/>
      <c r="P3864" s="3"/>
      <c r="Q3864" s="3"/>
      <c r="R3864" s="3"/>
      <c r="S3864" s="120"/>
      <c r="T3864" s="3"/>
      <c r="U3864" s="3"/>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row>
    <row r="3865" spans="1:53" x14ac:dyDescent="0.3">
      <c r="A3865" s="3"/>
      <c r="B3865" s="3"/>
      <c r="C3865" s="3"/>
      <c r="D3865" s="3"/>
      <c r="E3865" s="3"/>
      <c r="F3865" s="3"/>
      <c r="G3865" s="3"/>
      <c r="H3865" s="3"/>
      <c r="I3865" s="3"/>
      <c r="J3865" s="3"/>
      <c r="K3865" s="3"/>
      <c r="L3865" s="3"/>
      <c r="M3865" s="3"/>
      <c r="N3865" s="3"/>
      <c r="O3865" s="3"/>
      <c r="P3865" s="3"/>
      <c r="Q3865" s="3"/>
      <c r="R3865" s="3"/>
      <c r="S3865" s="120"/>
      <c r="T3865" s="3"/>
      <c r="U3865" s="3"/>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row>
    <row r="3866" spans="1:53" x14ac:dyDescent="0.3">
      <c r="A3866" s="3"/>
      <c r="B3866" s="3"/>
      <c r="C3866" s="3"/>
      <c r="D3866" s="3"/>
      <c r="E3866" s="3"/>
      <c r="F3866" s="3"/>
      <c r="G3866" s="3"/>
      <c r="H3866" s="3"/>
      <c r="I3866" s="3"/>
      <c r="J3866" s="3"/>
      <c r="K3866" s="3"/>
      <c r="L3866" s="3"/>
      <c r="M3866" s="3"/>
      <c r="N3866" s="3"/>
      <c r="O3866" s="3"/>
      <c r="P3866" s="3"/>
      <c r="Q3866" s="3"/>
      <c r="R3866" s="3"/>
      <c r="S3866" s="120"/>
      <c r="T3866" s="3"/>
      <c r="U3866" s="3"/>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row>
    <row r="3867" spans="1:53" x14ac:dyDescent="0.3">
      <c r="A3867" s="3"/>
      <c r="B3867" s="3"/>
      <c r="C3867" s="3"/>
      <c r="D3867" s="3"/>
      <c r="E3867" s="3"/>
      <c r="F3867" s="3"/>
      <c r="G3867" s="3"/>
      <c r="H3867" s="3"/>
      <c r="I3867" s="3"/>
      <c r="J3867" s="3"/>
      <c r="K3867" s="3"/>
      <c r="L3867" s="3"/>
      <c r="M3867" s="3"/>
      <c r="N3867" s="3"/>
      <c r="O3867" s="3"/>
      <c r="P3867" s="3"/>
      <c r="Q3867" s="3"/>
      <c r="R3867" s="3"/>
      <c r="S3867" s="120"/>
      <c r="T3867" s="3"/>
      <c r="U3867" s="3"/>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row>
    <row r="3868" spans="1:53" x14ac:dyDescent="0.3">
      <c r="A3868" s="3"/>
      <c r="B3868" s="3"/>
      <c r="C3868" s="3"/>
      <c r="D3868" s="3"/>
      <c r="E3868" s="3"/>
      <c r="F3868" s="3"/>
      <c r="G3868" s="3"/>
      <c r="H3868" s="3"/>
      <c r="I3868" s="3"/>
      <c r="J3868" s="3"/>
      <c r="K3868" s="3"/>
      <c r="L3868" s="3"/>
      <c r="M3868" s="3"/>
      <c r="N3868" s="3"/>
      <c r="O3868" s="3"/>
      <c r="P3868" s="3"/>
      <c r="Q3868" s="3"/>
      <c r="R3868" s="3"/>
      <c r="S3868" s="120"/>
      <c r="T3868" s="3"/>
      <c r="U3868" s="3"/>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row>
    <row r="3869" spans="1:53" x14ac:dyDescent="0.3">
      <c r="A3869" s="3"/>
      <c r="B3869" s="3"/>
      <c r="C3869" s="3"/>
      <c r="D3869" s="3"/>
      <c r="E3869" s="3"/>
      <c r="F3869" s="3"/>
      <c r="G3869" s="3"/>
      <c r="H3869" s="3"/>
      <c r="I3869" s="3"/>
      <c r="J3869" s="3"/>
      <c r="K3869" s="3"/>
      <c r="L3869" s="3"/>
      <c r="M3869" s="3"/>
      <c r="N3869" s="3"/>
      <c r="O3869" s="3"/>
      <c r="P3869" s="3"/>
      <c r="Q3869" s="3"/>
      <c r="R3869" s="3"/>
      <c r="S3869" s="120"/>
      <c r="T3869" s="3"/>
      <c r="U3869" s="3"/>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row>
    <row r="3870" spans="1:53" x14ac:dyDescent="0.3">
      <c r="A3870" s="3"/>
      <c r="B3870" s="3"/>
      <c r="C3870" s="3"/>
      <c r="D3870" s="3"/>
      <c r="E3870" s="3"/>
      <c r="F3870" s="3"/>
      <c r="G3870" s="3"/>
      <c r="H3870" s="3"/>
      <c r="I3870" s="3"/>
      <c r="J3870" s="3"/>
      <c r="K3870" s="3"/>
      <c r="L3870" s="3"/>
      <c r="M3870" s="3"/>
      <c r="N3870" s="3"/>
      <c r="O3870" s="3"/>
      <c r="P3870" s="3"/>
      <c r="Q3870" s="3"/>
      <c r="R3870" s="3"/>
      <c r="S3870" s="120"/>
      <c r="T3870" s="3"/>
      <c r="U3870" s="3"/>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row>
    <row r="3871" spans="1:53" x14ac:dyDescent="0.3">
      <c r="A3871" s="3"/>
      <c r="B3871" s="3"/>
      <c r="C3871" s="3"/>
      <c r="D3871" s="3"/>
      <c r="E3871" s="3"/>
      <c r="F3871" s="3"/>
      <c r="G3871" s="3"/>
      <c r="H3871" s="3"/>
      <c r="I3871" s="3"/>
      <c r="J3871" s="3"/>
      <c r="K3871" s="3"/>
      <c r="L3871" s="3"/>
      <c r="M3871" s="3"/>
      <c r="N3871" s="3"/>
      <c r="O3871" s="3"/>
      <c r="P3871" s="3"/>
      <c r="Q3871" s="3"/>
      <c r="R3871" s="3"/>
      <c r="S3871" s="120"/>
      <c r="T3871" s="3"/>
      <c r="U3871" s="3"/>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row>
    <row r="3872" spans="1:53" x14ac:dyDescent="0.3">
      <c r="A3872" s="3"/>
      <c r="B3872" s="3"/>
      <c r="C3872" s="3"/>
      <c r="D3872" s="3"/>
      <c r="E3872" s="3"/>
      <c r="F3872" s="3"/>
      <c r="G3872" s="3"/>
      <c r="H3872" s="3"/>
      <c r="I3872" s="3"/>
      <c r="J3872" s="3"/>
      <c r="K3872" s="3"/>
      <c r="L3872" s="3"/>
      <c r="M3872" s="3"/>
      <c r="N3872" s="3"/>
      <c r="O3872" s="3"/>
      <c r="P3872" s="3"/>
      <c r="Q3872" s="3"/>
      <c r="R3872" s="3"/>
      <c r="S3872" s="120"/>
      <c r="T3872" s="3"/>
      <c r="U3872" s="3"/>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row>
    <row r="3873" spans="1:53" x14ac:dyDescent="0.3">
      <c r="A3873" s="3"/>
      <c r="B3873" s="3"/>
      <c r="C3873" s="3"/>
      <c r="D3873" s="3"/>
      <c r="E3873" s="3"/>
      <c r="F3873" s="3"/>
      <c r="G3873" s="3"/>
      <c r="H3873" s="3"/>
      <c r="I3873" s="3"/>
      <c r="J3873" s="3"/>
      <c r="K3873" s="3"/>
      <c r="L3873" s="3"/>
      <c r="M3873" s="3"/>
      <c r="N3873" s="3"/>
      <c r="O3873" s="3"/>
      <c r="P3873" s="3"/>
      <c r="Q3873" s="3"/>
      <c r="R3873" s="3"/>
      <c r="S3873" s="120"/>
      <c r="T3873" s="3"/>
      <c r="U3873" s="3"/>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row>
    <row r="3874" spans="1:53" x14ac:dyDescent="0.3">
      <c r="A3874" s="3"/>
      <c r="B3874" s="3"/>
      <c r="C3874" s="3"/>
      <c r="D3874" s="3"/>
      <c r="E3874" s="3"/>
      <c r="F3874" s="3"/>
      <c r="G3874" s="3"/>
      <c r="H3874" s="3"/>
      <c r="I3874" s="3"/>
      <c r="J3874" s="3"/>
      <c r="K3874" s="3"/>
      <c r="L3874" s="3"/>
      <c r="M3874" s="3"/>
      <c r="N3874" s="3"/>
      <c r="O3874" s="3"/>
      <c r="P3874" s="3"/>
      <c r="Q3874" s="3"/>
      <c r="R3874" s="3"/>
      <c r="S3874" s="120"/>
      <c r="T3874" s="3"/>
      <c r="U3874" s="3"/>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row>
    <row r="3875" spans="1:53" x14ac:dyDescent="0.3">
      <c r="A3875" s="3"/>
      <c r="B3875" s="3"/>
      <c r="C3875" s="3"/>
      <c r="D3875" s="3"/>
      <c r="E3875" s="3"/>
      <c r="F3875" s="3"/>
      <c r="G3875" s="3"/>
      <c r="H3875" s="3"/>
      <c r="I3875" s="3"/>
      <c r="J3875" s="3"/>
      <c r="K3875" s="3"/>
      <c r="L3875" s="3"/>
      <c r="M3875" s="3"/>
      <c r="N3875" s="3"/>
      <c r="O3875" s="3"/>
      <c r="P3875" s="3"/>
      <c r="Q3875" s="3"/>
      <c r="R3875" s="3"/>
      <c r="S3875" s="120"/>
      <c r="T3875" s="3"/>
      <c r="U3875" s="3"/>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row>
    <row r="3876" spans="1:53" x14ac:dyDescent="0.3">
      <c r="A3876" s="3"/>
      <c r="B3876" s="3"/>
      <c r="C3876" s="3"/>
      <c r="D3876" s="3"/>
      <c r="E3876" s="3"/>
      <c r="F3876" s="3"/>
      <c r="G3876" s="3"/>
      <c r="H3876" s="3"/>
      <c r="I3876" s="3"/>
      <c r="J3876" s="3"/>
      <c r="K3876" s="3"/>
      <c r="L3876" s="3"/>
      <c r="M3876" s="3"/>
      <c r="N3876" s="3"/>
      <c r="O3876" s="3"/>
      <c r="P3876" s="3"/>
      <c r="Q3876" s="3"/>
      <c r="R3876" s="3"/>
      <c r="S3876" s="120"/>
      <c r="T3876" s="3"/>
      <c r="U3876" s="3"/>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row>
    <row r="3877" spans="1:53" x14ac:dyDescent="0.3">
      <c r="A3877" s="3"/>
      <c r="B3877" s="3"/>
      <c r="C3877" s="3"/>
      <c r="D3877" s="3"/>
      <c r="E3877" s="3"/>
      <c r="F3877" s="3"/>
      <c r="G3877" s="3"/>
      <c r="H3877" s="3"/>
      <c r="I3877" s="3"/>
      <c r="J3877" s="3"/>
      <c r="K3877" s="3"/>
      <c r="L3877" s="3"/>
      <c r="M3877" s="3"/>
      <c r="N3877" s="3"/>
      <c r="O3877" s="3"/>
      <c r="P3877" s="3"/>
      <c r="Q3877" s="3"/>
      <c r="R3877" s="3"/>
      <c r="S3877" s="120"/>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row>
    <row r="3878" spans="1:53" x14ac:dyDescent="0.3">
      <c r="A3878" s="3"/>
      <c r="B3878" s="3"/>
      <c r="C3878" s="3"/>
      <c r="D3878" s="3"/>
      <c r="E3878" s="3"/>
      <c r="F3878" s="3"/>
      <c r="G3878" s="3"/>
      <c r="H3878" s="3"/>
      <c r="I3878" s="3"/>
      <c r="J3878" s="3"/>
      <c r="K3878" s="3"/>
      <c r="L3878" s="3"/>
      <c r="M3878" s="3"/>
      <c r="N3878" s="3"/>
      <c r="O3878" s="3"/>
      <c r="P3878" s="3"/>
      <c r="Q3878" s="3"/>
      <c r="R3878" s="3"/>
      <c r="S3878" s="120"/>
      <c r="T3878" s="3"/>
      <c r="U3878" s="3"/>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row>
    <row r="3879" spans="1:53" x14ac:dyDescent="0.3">
      <c r="A3879" s="3"/>
      <c r="B3879" s="3"/>
      <c r="C3879" s="3"/>
      <c r="D3879" s="3"/>
      <c r="E3879" s="3"/>
      <c r="F3879" s="3"/>
      <c r="G3879" s="3"/>
      <c r="H3879" s="3"/>
      <c r="I3879" s="3"/>
      <c r="J3879" s="3"/>
      <c r="K3879" s="3"/>
      <c r="L3879" s="3"/>
      <c r="M3879" s="3"/>
      <c r="N3879" s="3"/>
      <c r="O3879" s="3"/>
      <c r="P3879" s="3"/>
      <c r="Q3879" s="3"/>
      <c r="R3879" s="3"/>
      <c r="S3879" s="120"/>
      <c r="T3879" s="3"/>
      <c r="U3879" s="3"/>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row>
    <row r="3880" spans="1:53" x14ac:dyDescent="0.3">
      <c r="A3880" s="3"/>
      <c r="B3880" s="3"/>
      <c r="C3880" s="3"/>
      <c r="D3880" s="3"/>
      <c r="E3880" s="3"/>
      <c r="F3880" s="3"/>
      <c r="G3880" s="3"/>
      <c r="H3880" s="3"/>
      <c r="I3880" s="3"/>
      <c r="J3880" s="3"/>
      <c r="K3880" s="3"/>
      <c r="L3880" s="3"/>
      <c r="M3880" s="3"/>
      <c r="N3880" s="3"/>
      <c r="O3880" s="3"/>
      <c r="P3880" s="3"/>
      <c r="Q3880" s="3"/>
      <c r="R3880" s="3"/>
      <c r="S3880" s="120"/>
      <c r="T3880" s="3"/>
      <c r="U3880" s="3"/>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row>
    <row r="3881" spans="1:53" x14ac:dyDescent="0.3">
      <c r="A3881" s="3"/>
      <c r="B3881" s="3"/>
      <c r="C3881" s="3"/>
      <c r="D3881" s="3"/>
      <c r="E3881" s="3"/>
      <c r="F3881" s="3"/>
      <c r="G3881" s="3"/>
      <c r="H3881" s="3"/>
      <c r="I3881" s="3"/>
      <c r="J3881" s="3"/>
      <c r="K3881" s="3"/>
      <c r="L3881" s="3"/>
      <c r="M3881" s="3"/>
      <c r="N3881" s="3"/>
      <c r="O3881" s="3"/>
      <c r="P3881" s="3"/>
      <c r="Q3881" s="3"/>
      <c r="R3881" s="3"/>
      <c r="S3881" s="120"/>
      <c r="T3881" s="3"/>
      <c r="U3881" s="3"/>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row>
    <row r="3882" spans="1:53" x14ac:dyDescent="0.3">
      <c r="A3882" s="3"/>
      <c r="B3882" s="3"/>
      <c r="C3882" s="3"/>
      <c r="D3882" s="3"/>
      <c r="E3882" s="3"/>
      <c r="F3882" s="3"/>
      <c r="G3882" s="3"/>
      <c r="H3882" s="3"/>
      <c r="I3882" s="3"/>
      <c r="J3882" s="3"/>
      <c r="K3882" s="3"/>
      <c r="L3882" s="3"/>
      <c r="M3882" s="3"/>
      <c r="N3882" s="3"/>
      <c r="O3882" s="3"/>
      <c r="P3882" s="3"/>
      <c r="Q3882" s="3"/>
      <c r="R3882" s="3"/>
      <c r="S3882" s="120"/>
      <c r="T3882" s="3"/>
      <c r="U3882" s="3"/>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row>
    <row r="3883" spans="1:53" x14ac:dyDescent="0.3">
      <c r="A3883" s="3"/>
      <c r="B3883" s="3"/>
      <c r="C3883" s="3"/>
      <c r="D3883" s="3"/>
      <c r="E3883" s="3"/>
      <c r="F3883" s="3"/>
      <c r="G3883" s="3"/>
      <c r="H3883" s="3"/>
      <c r="I3883" s="3"/>
      <c r="J3883" s="3"/>
      <c r="K3883" s="3"/>
      <c r="L3883" s="3"/>
      <c r="M3883" s="3"/>
      <c r="N3883" s="3"/>
      <c r="O3883" s="3"/>
      <c r="P3883" s="3"/>
      <c r="Q3883" s="3"/>
      <c r="R3883" s="3"/>
      <c r="S3883" s="120"/>
      <c r="T3883" s="3"/>
      <c r="U3883" s="3"/>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row>
    <row r="3884" spans="1:53" x14ac:dyDescent="0.3">
      <c r="A3884" s="3"/>
      <c r="B3884" s="3"/>
      <c r="C3884" s="3"/>
      <c r="D3884" s="3"/>
      <c r="E3884" s="3"/>
      <c r="F3884" s="3"/>
      <c r="G3884" s="3"/>
      <c r="H3884" s="3"/>
      <c r="I3884" s="3"/>
      <c r="J3884" s="3"/>
      <c r="K3884" s="3"/>
      <c r="L3884" s="3"/>
      <c r="M3884" s="3"/>
      <c r="N3884" s="3"/>
      <c r="O3884" s="3"/>
      <c r="P3884" s="3"/>
      <c r="Q3884" s="3"/>
      <c r="R3884" s="3"/>
      <c r="S3884" s="120"/>
      <c r="T3884" s="3"/>
      <c r="U3884" s="3"/>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row>
    <row r="3885" spans="1:53" x14ac:dyDescent="0.3">
      <c r="A3885" s="3"/>
      <c r="B3885" s="3"/>
      <c r="C3885" s="3"/>
      <c r="D3885" s="3"/>
      <c r="E3885" s="3"/>
      <c r="F3885" s="3"/>
      <c r="G3885" s="3"/>
      <c r="H3885" s="3"/>
      <c r="I3885" s="3"/>
      <c r="J3885" s="3"/>
      <c r="K3885" s="3"/>
      <c r="L3885" s="3"/>
      <c r="M3885" s="3"/>
      <c r="N3885" s="3"/>
      <c r="O3885" s="3"/>
      <c r="P3885" s="3"/>
      <c r="Q3885" s="3"/>
      <c r="R3885" s="3"/>
      <c r="S3885" s="120"/>
      <c r="T3885" s="3"/>
      <c r="U3885" s="3"/>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row>
    <row r="3886" spans="1:53" x14ac:dyDescent="0.3">
      <c r="A3886" s="3"/>
      <c r="B3886" s="3"/>
      <c r="C3886" s="3"/>
      <c r="D3886" s="3"/>
      <c r="E3886" s="3"/>
      <c r="F3886" s="3"/>
      <c r="G3886" s="3"/>
      <c r="H3886" s="3"/>
      <c r="I3886" s="3"/>
      <c r="J3886" s="3"/>
      <c r="K3886" s="3"/>
      <c r="L3886" s="3"/>
      <c r="M3886" s="3"/>
      <c r="N3886" s="3"/>
      <c r="O3886" s="3"/>
      <c r="P3886" s="3"/>
      <c r="Q3886" s="3"/>
      <c r="R3886" s="3"/>
      <c r="S3886" s="120"/>
      <c r="T3886" s="3"/>
      <c r="U3886" s="3"/>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row>
    <row r="3887" spans="1:53" x14ac:dyDescent="0.3">
      <c r="A3887" s="3"/>
      <c r="B3887" s="3"/>
      <c r="C3887" s="3"/>
      <c r="D3887" s="3"/>
      <c r="E3887" s="3"/>
      <c r="F3887" s="3"/>
      <c r="G3887" s="3"/>
      <c r="H3887" s="3"/>
      <c r="I3887" s="3"/>
      <c r="J3887" s="3"/>
      <c r="K3887" s="3"/>
      <c r="L3887" s="3"/>
      <c r="M3887" s="3"/>
      <c r="N3887" s="3"/>
      <c r="O3887" s="3"/>
      <c r="P3887" s="3"/>
      <c r="Q3887" s="3"/>
      <c r="R3887" s="3"/>
      <c r="S3887" s="120"/>
      <c r="T3887" s="3"/>
      <c r="U3887" s="3"/>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row>
    <row r="3888" spans="1:53" x14ac:dyDescent="0.3">
      <c r="A3888" s="3"/>
      <c r="B3888" s="3"/>
      <c r="C3888" s="3"/>
      <c r="D3888" s="3"/>
      <c r="E3888" s="3"/>
      <c r="F3888" s="3"/>
      <c r="G3888" s="3"/>
      <c r="H3888" s="3"/>
      <c r="I3888" s="3"/>
      <c r="J3888" s="3"/>
      <c r="K3888" s="3"/>
      <c r="L3888" s="3"/>
      <c r="M3888" s="3"/>
      <c r="N3888" s="3"/>
      <c r="O3888" s="3"/>
      <c r="P3888" s="3"/>
      <c r="Q3888" s="3"/>
      <c r="R3888" s="3"/>
      <c r="S3888" s="120"/>
      <c r="T3888" s="3"/>
      <c r="U3888" s="3"/>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row>
    <row r="3889" spans="1:53" x14ac:dyDescent="0.3">
      <c r="A3889" s="3"/>
      <c r="B3889" s="3"/>
      <c r="C3889" s="3"/>
      <c r="D3889" s="3"/>
      <c r="E3889" s="3"/>
      <c r="F3889" s="3"/>
      <c r="G3889" s="3"/>
      <c r="H3889" s="3"/>
      <c r="I3889" s="3"/>
      <c r="J3889" s="3"/>
      <c r="K3889" s="3"/>
      <c r="L3889" s="3"/>
      <c r="M3889" s="3"/>
      <c r="N3889" s="3"/>
      <c r="O3889" s="3"/>
      <c r="P3889" s="3"/>
      <c r="Q3889" s="3"/>
      <c r="R3889" s="3"/>
      <c r="S3889" s="120"/>
      <c r="T3889" s="3"/>
      <c r="U3889" s="3"/>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row>
    <row r="3890" spans="1:53" x14ac:dyDescent="0.3">
      <c r="A3890" s="3"/>
      <c r="B3890" s="3"/>
      <c r="C3890" s="3"/>
      <c r="D3890" s="3"/>
      <c r="E3890" s="3"/>
      <c r="F3890" s="3"/>
      <c r="G3890" s="3"/>
      <c r="H3890" s="3"/>
      <c r="I3890" s="3"/>
      <c r="J3890" s="3"/>
      <c r="K3890" s="3"/>
      <c r="L3890" s="3"/>
      <c r="M3890" s="3"/>
      <c r="N3890" s="3"/>
      <c r="O3890" s="3"/>
      <c r="P3890" s="3"/>
      <c r="Q3890" s="3"/>
      <c r="R3890" s="3"/>
      <c r="S3890" s="120"/>
      <c r="T3890" s="3"/>
      <c r="U3890" s="3"/>
      <c r="V3890" s="3"/>
      <c r="W3890" s="3"/>
      <c r="X3890" s="3"/>
      <c r="Y3890" s="3"/>
      <c r="Z3890" s="3"/>
      <c r="AA3890" s="3"/>
      <c r="AB3890" s="3"/>
      <c r="AC3890" s="3"/>
      <c r="AD3890" s="3"/>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row>
    <row r="3891" spans="1:53" x14ac:dyDescent="0.3">
      <c r="A3891" s="3"/>
      <c r="B3891" s="3"/>
      <c r="C3891" s="3"/>
      <c r="D3891" s="3"/>
      <c r="E3891" s="3"/>
      <c r="F3891" s="3"/>
      <c r="G3891" s="3"/>
      <c r="H3891" s="3"/>
      <c r="I3891" s="3"/>
      <c r="J3891" s="3"/>
      <c r="K3891" s="3"/>
      <c r="L3891" s="3"/>
      <c r="M3891" s="3"/>
      <c r="N3891" s="3"/>
      <c r="O3891" s="3"/>
      <c r="P3891" s="3"/>
      <c r="Q3891" s="3"/>
      <c r="R3891" s="3"/>
      <c r="S3891" s="120"/>
      <c r="T3891" s="3"/>
      <c r="U3891" s="3"/>
      <c r="V3891" s="3"/>
      <c r="W3891" s="3"/>
      <c r="X3891" s="3"/>
      <c r="Y3891" s="3"/>
      <c r="Z3891" s="3"/>
      <c r="AA3891" s="3"/>
      <c r="AB3891" s="3"/>
      <c r="AC3891" s="3"/>
      <c r="AD3891" s="3"/>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row>
    <row r="3892" spans="1:53" x14ac:dyDescent="0.3">
      <c r="A3892" s="3"/>
      <c r="B3892" s="3"/>
      <c r="C3892" s="3"/>
      <c r="D3892" s="3"/>
      <c r="E3892" s="3"/>
      <c r="F3892" s="3"/>
      <c r="G3892" s="3"/>
      <c r="H3892" s="3"/>
      <c r="I3892" s="3"/>
      <c r="J3892" s="3"/>
      <c r="K3892" s="3"/>
      <c r="L3892" s="3"/>
      <c r="M3892" s="3"/>
      <c r="N3892" s="3"/>
      <c r="O3892" s="3"/>
      <c r="P3892" s="3"/>
      <c r="Q3892" s="3"/>
      <c r="R3892" s="3"/>
      <c r="S3892" s="120"/>
      <c r="T3892" s="3"/>
      <c r="U3892" s="3"/>
      <c r="V3892" s="3"/>
      <c r="W3892" s="3"/>
      <c r="X3892" s="3"/>
      <c r="Y3892" s="3"/>
      <c r="Z3892" s="3"/>
      <c r="AA3892" s="3"/>
      <c r="AB3892" s="3"/>
      <c r="AC3892" s="3"/>
      <c r="AD3892" s="3"/>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row>
    <row r="3893" spans="1:53" x14ac:dyDescent="0.3">
      <c r="A3893" s="3"/>
      <c r="B3893" s="3"/>
      <c r="C3893" s="3"/>
      <c r="D3893" s="3"/>
      <c r="E3893" s="3"/>
      <c r="F3893" s="3"/>
      <c r="G3893" s="3"/>
      <c r="H3893" s="3"/>
      <c r="I3893" s="3"/>
      <c r="J3893" s="3"/>
      <c r="K3893" s="3"/>
      <c r="L3893" s="3"/>
      <c r="M3893" s="3"/>
      <c r="N3893" s="3"/>
      <c r="O3893" s="3"/>
      <c r="P3893" s="3"/>
      <c r="Q3893" s="3"/>
      <c r="R3893" s="3"/>
      <c r="S3893" s="120"/>
      <c r="T3893" s="3"/>
      <c r="U3893" s="3"/>
      <c r="V3893" s="3"/>
      <c r="W3893" s="3"/>
      <c r="X3893" s="3"/>
      <c r="Y3893" s="3"/>
      <c r="Z3893" s="3"/>
      <c r="AA3893" s="3"/>
      <c r="AB3893" s="3"/>
      <c r="AC3893" s="3"/>
      <c r="AD3893" s="3"/>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row>
    <row r="3894" spans="1:53" x14ac:dyDescent="0.3">
      <c r="A3894" s="3"/>
      <c r="B3894" s="3"/>
      <c r="C3894" s="3"/>
      <c r="D3894" s="3"/>
      <c r="E3894" s="3"/>
      <c r="F3894" s="3"/>
      <c r="G3894" s="3"/>
      <c r="H3894" s="3"/>
      <c r="I3894" s="3"/>
      <c r="J3894" s="3"/>
      <c r="K3894" s="3"/>
      <c r="L3894" s="3"/>
      <c r="M3894" s="3"/>
      <c r="N3894" s="3"/>
      <c r="O3894" s="3"/>
      <c r="P3894" s="3"/>
      <c r="Q3894" s="3"/>
      <c r="R3894" s="3"/>
      <c r="S3894" s="120"/>
      <c r="T3894" s="3"/>
      <c r="U3894" s="3"/>
      <c r="V3894" s="3"/>
      <c r="W3894" s="3"/>
      <c r="X3894" s="3"/>
      <c r="Y3894" s="3"/>
      <c r="Z3894" s="3"/>
      <c r="AA3894" s="3"/>
      <c r="AB3894" s="3"/>
      <c r="AC3894" s="3"/>
      <c r="AD3894" s="3"/>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row>
    <row r="3895" spans="1:53" x14ac:dyDescent="0.3">
      <c r="A3895" s="3"/>
      <c r="B3895" s="3"/>
      <c r="C3895" s="3"/>
      <c r="D3895" s="3"/>
      <c r="E3895" s="3"/>
      <c r="F3895" s="3"/>
      <c r="G3895" s="3"/>
      <c r="H3895" s="3"/>
      <c r="I3895" s="3"/>
      <c r="J3895" s="3"/>
      <c r="K3895" s="3"/>
      <c r="L3895" s="3"/>
      <c r="M3895" s="3"/>
      <c r="N3895" s="3"/>
      <c r="O3895" s="3"/>
      <c r="P3895" s="3"/>
      <c r="Q3895" s="3"/>
      <c r="R3895" s="3"/>
      <c r="S3895" s="120"/>
      <c r="T3895" s="3"/>
      <c r="U3895" s="3"/>
      <c r="V3895" s="3"/>
      <c r="W3895" s="3"/>
      <c r="X3895" s="3"/>
      <c r="Y3895" s="3"/>
      <c r="Z3895" s="3"/>
      <c r="AA3895" s="3"/>
      <c r="AB3895" s="3"/>
      <c r="AC3895" s="3"/>
      <c r="AD3895" s="3"/>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row>
    <row r="3896" spans="1:53" x14ac:dyDescent="0.3">
      <c r="A3896" s="3"/>
      <c r="B3896" s="3"/>
      <c r="C3896" s="3"/>
      <c r="D3896" s="3"/>
      <c r="E3896" s="3"/>
      <c r="F3896" s="3"/>
      <c r="G3896" s="3"/>
      <c r="H3896" s="3"/>
      <c r="I3896" s="3"/>
      <c r="J3896" s="3"/>
      <c r="K3896" s="3"/>
      <c r="L3896" s="3"/>
      <c r="M3896" s="3"/>
      <c r="N3896" s="3"/>
      <c r="O3896" s="3"/>
      <c r="P3896" s="3"/>
      <c r="Q3896" s="3"/>
      <c r="R3896" s="3"/>
      <c r="S3896" s="120"/>
      <c r="T3896" s="3"/>
      <c r="U3896" s="3"/>
      <c r="V3896" s="3"/>
      <c r="W3896" s="3"/>
      <c r="X3896" s="3"/>
      <c r="Y3896" s="3"/>
      <c r="Z3896" s="3"/>
      <c r="AA3896" s="3"/>
      <c r="AB3896" s="3"/>
      <c r="AC3896" s="3"/>
      <c r="AD3896" s="3"/>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row>
    <row r="3897" spans="1:53" x14ac:dyDescent="0.3">
      <c r="A3897" s="3"/>
      <c r="B3897" s="3"/>
      <c r="C3897" s="3"/>
      <c r="D3897" s="3"/>
      <c r="E3897" s="3"/>
      <c r="F3897" s="3"/>
      <c r="G3897" s="3"/>
      <c r="H3897" s="3"/>
      <c r="I3897" s="3"/>
      <c r="J3897" s="3"/>
      <c r="K3897" s="3"/>
      <c r="L3897" s="3"/>
      <c r="M3897" s="3"/>
      <c r="N3897" s="3"/>
      <c r="O3897" s="3"/>
      <c r="P3897" s="3"/>
      <c r="Q3897" s="3"/>
      <c r="R3897" s="3"/>
      <c r="S3897" s="120"/>
      <c r="T3897" s="3"/>
      <c r="U3897" s="3"/>
      <c r="V3897" s="3"/>
      <c r="W3897" s="3"/>
      <c r="X3897" s="3"/>
      <c r="Y3897" s="3"/>
      <c r="Z3897" s="3"/>
      <c r="AA3897" s="3"/>
      <c r="AB3897" s="3"/>
      <c r="AC3897" s="3"/>
      <c r="AD3897" s="3"/>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row>
    <row r="3898" spans="1:53" x14ac:dyDescent="0.3">
      <c r="A3898" s="3"/>
      <c r="B3898" s="3"/>
      <c r="C3898" s="3"/>
      <c r="D3898" s="3"/>
      <c r="E3898" s="3"/>
      <c r="F3898" s="3"/>
      <c r="G3898" s="3"/>
      <c r="H3898" s="3"/>
      <c r="I3898" s="3"/>
      <c r="J3898" s="3"/>
      <c r="K3898" s="3"/>
      <c r="L3898" s="3"/>
      <c r="M3898" s="3"/>
      <c r="N3898" s="3"/>
      <c r="O3898" s="3"/>
      <c r="P3898" s="3"/>
      <c r="Q3898" s="3"/>
      <c r="R3898" s="3"/>
      <c r="S3898" s="120"/>
      <c r="T3898" s="3"/>
      <c r="U3898" s="3"/>
      <c r="V3898" s="3"/>
      <c r="W3898" s="3"/>
      <c r="X3898" s="3"/>
      <c r="Y3898" s="3"/>
      <c r="Z3898" s="3"/>
      <c r="AA3898" s="3"/>
      <c r="AB3898" s="3"/>
      <c r="AC3898" s="3"/>
      <c r="AD3898" s="3"/>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row>
    <row r="3899" spans="1:53" x14ac:dyDescent="0.3">
      <c r="A3899" s="3"/>
      <c r="B3899" s="3"/>
      <c r="C3899" s="3"/>
      <c r="D3899" s="3"/>
      <c r="E3899" s="3"/>
      <c r="F3899" s="3"/>
      <c r="G3899" s="3"/>
      <c r="H3899" s="3"/>
      <c r="I3899" s="3"/>
      <c r="J3899" s="3"/>
      <c r="K3899" s="3"/>
      <c r="L3899" s="3"/>
      <c r="M3899" s="3"/>
      <c r="N3899" s="3"/>
      <c r="O3899" s="3"/>
      <c r="P3899" s="3"/>
      <c r="Q3899" s="3"/>
      <c r="R3899" s="3"/>
      <c r="S3899" s="120"/>
      <c r="T3899" s="3"/>
      <c r="U3899" s="3"/>
      <c r="V3899" s="3"/>
      <c r="W3899" s="3"/>
      <c r="X3899" s="3"/>
      <c r="Y3899" s="3"/>
      <c r="Z3899" s="3"/>
      <c r="AA3899" s="3"/>
      <c r="AB3899" s="3"/>
      <c r="AC3899" s="3"/>
      <c r="AD3899" s="3"/>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row>
    <row r="3900" spans="1:53" x14ac:dyDescent="0.3">
      <c r="A3900" s="3"/>
      <c r="B3900" s="3"/>
      <c r="C3900" s="3"/>
      <c r="D3900" s="3"/>
      <c r="E3900" s="3"/>
      <c r="F3900" s="3"/>
      <c r="G3900" s="3"/>
      <c r="H3900" s="3"/>
      <c r="I3900" s="3"/>
      <c r="J3900" s="3"/>
      <c r="K3900" s="3"/>
      <c r="L3900" s="3"/>
      <c r="M3900" s="3"/>
      <c r="N3900" s="3"/>
      <c r="O3900" s="3"/>
      <c r="P3900" s="3"/>
      <c r="Q3900" s="3"/>
      <c r="R3900" s="3"/>
      <c r="S3900" s="120"/>
      <c r="T3900" s="3"/>
      <c r="U3900" s="3"/>
      <c r="V3900" s="3"/>
      <c r="W3900" s="3"/>
      <c r="X3900" s="3"/>
      <c r="Y3900" s="3"/>
      <c r="Z3900" s="3"/>
      <c r="AA3900" s="3"/>
      <c r="AB3900" s="3"/>
      <c r="AC3900" s="3"/>
      <c r="AD3900" s="3"/>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row>
    <row r="3901" spans="1:53" x14ac:dyDescent="0.3">
      <c r="A3901" s="3"/>
      <c r="B3901" s="3"/>
      <c r="C3901" s="3"/>
      <c r="D3901" s="3"/>
      <c r="E3901" s="3"/>
      <c r="F3901" s="3"/>
      <c r="G3901" s="3"/>
      <c r="H3901" s="3"/>
      <c r="I3901" s="3"/>
      <c r="J3901" s="3"/>
      <c r="K3901" s="3"/>
      <c r="L3901" s="3"/>
      <c r="M3901" s="3"/>
      <c r="N3901" s="3"/>
      <c r="O3901" s="3"/>
      <c r="P3901" s="3"/>
      <c r="Q3901" s="3"/>
      <c r="R3901" s="3"/>
      <c r="S3901" s="120"/>
      <c r="T3901" s="3"/>
      <c r="U3901" s="3"/>
      <c r="V3901" s="3"/>
      <c r="W3901" s="3"/>
      <c r="X3901" s="3"/>
      <c r="Y3901" s="3"/>
      <c r="Z3901" s="3"/>
      <c r="AA3901" s="3"/>
      <c r="AB3901" s="3"/>
      <c r="AC3901" s="3"/>
      <c r="AD3901" s="3"/>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row>
    <row r="3902" spans="1:53" x14ac:dyDescent="0.3">
      <c r="A3902" s="3"/>
      <c r="B3902" s="3"/>
      <c r="C3902" s="3"/>
      <c r="D3902" s="3"/>
      <c r="E3902" s="3"/>
      <c r="F3902" s="3"/>
      <c r="G3902" s="3"/>
      <c r="H3902" s="3"/>
      <c r="I3902" s="3"/>
      <c r="J3902" s="3"/>
      <c r="K3902" s="3"/>
      <c r="L3902" s="3"/>
      <c r="M3902" s="3"/>
      <c r="N3902" s="3"/>
      <c r="O3902" s="3"/>
      <c r="P3902" s="3"/>
      <c r="Q3902" s="3"/>
      <c r="R3902" s="3"/>
      <c r="S3902" s="120"/>
      <c r="T3902" s="3"/>
      <c r="U3902" s="3"/>
      <c r="V3902" s="3"/>
      <c r="W3902" s="3"/>
      <c r="X3902" s="3"/>
      <c r="Y3902" s="3"/>
      <c r="Z3902" s="3"/>
      <c r="AA3902" s="3"/>
      <c r="AB3902" s="3"/>
      <c r="AC3902" s="3"/>
      <c r="AD3902" s="3"/>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row>
    <row r="3903" spans="1:53" x14ac:dyDescent="0.3">
      <c r="A3903" s="3"/>
      <c r="B3903" s="3"/>
      <c r="C3903" s="3"/>
      <c r="D3903" s="3"/>
      <c r="E3903" s="3"/>
      <c r="F3903" s="3"/>
      <c r="G3903" s="3"/>
      <c r="H3903" s="3"/>
      <c r="I3903" s="3"/>
      <c r="J3903" s="3"/>
      <c r="K3903" s="3"/>
      <c r="L3903" s="3"/>
      <c r="M3903" s="3"/>
      <c r="N3903" s="3"/>
      <c r="O3903" s="3"/>
      <c r="P3903" s="3"/>
      <c r="Q3903" s="3"/>
      <c r="R3903" s="3"/>
      <c r="S3903" s="120"/>
      <c r="T3903" s="3"/>
      <c r="U3903" s="3"/>
      <c r="V3903" s="3"/>
      <c r="W3903" s="3"/>
      <c r="X3903" s="3"/>
      <c r="Y3903" s="3"/>
      <c r="Z3903" s="3"/>
      <c r="AA3903" s="3"/>
      <c r="AB3903" s="3"/>
      <c r="AC3903" s="3"/>
      <c r="AD3903" s="3"/>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row>
    <row r="3904" spans="1:53" x14ac:dyDescent="0.3">
      <c r="A3904" s="3"/>
      <c r="B3904" s="3"/>
      <c r="C3904" s="3"/>
      <c r="D3904" s="3"/>
      <c r="E3904" s="3"/>
      <c r="F3904" s="3"/>
      <c r="G3904" s="3"/>
      <c r="H3904" s="3"/>
      <c r="I3904" s="3"/>
      <c r="J3904" s="3"/>
      <c r="K3904" s="3"/>
      <c r="L3904" s="3"/>
      <c r="M3904" s="3"/>
      <c r="N3904" s="3"/>
      <c r="O3904" s="3"/>
      <c r="P3904" s="3"/>
      <c r="Q3904" s="3"/>
      <c r="R3904" s="3"/>
      <c r="S3904" s="120"/>
      <c r="T3904" s="3"/>
      <c r="U3904" s="3"/>
      <c r="V3904" s="3"/>
      <c r="W3904" s="3"/>
      <c r="X3904" s="3"/>
      <c r="Y3904" s="3"/>
      <c r="Z3904" s="3"/>
      <c r="AA3904" s="3"/>
      <c r="AB3904" s="3"/>
      <c r="AC3904" s="3"/>
      <c r="AD3904" s="3"/>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row>
    <row r="3905" spans="1:53" x14ac:dyDescent="0.3">
      <c r="A3905" s="3"/>
      <c r="B3905" s="3"/>
      <c r="C3905" s="3"/>
      <c r="D3905" s="3"/>
      <c r="E3905" s="3"/>
      <c r="F3905" s="3"/>
      <c r="G3905" s="3"/>
      <c r="H3905" s="3"/>
      <c r="I3905" s="3"/>
      <c r="J3905" s="3"/>
      <c r="K3905" s="3"/>
      <c r="L3905" s="3"/>
      <c r="M3905" s="3"/>
      <c r="N3905" s="3"/>
      <c r="O3905" s="3"/>
      <c r="P3905" s="3"/>
      <c r="Q3905" s="3"/>
      <c r="R3905" s="3"/>
      <c r="S3905" s="120"/>
      <c r="T3905" s="3"/>
      <c r="U3905" s="3"/>
      <c r="V3905" s="3"/>
      <c r="W3905" s="3"/>
      <c r="X3905" s="3"/>
      <c r="Y3905" s="3"/>
      <c r="Z3905" s="3"/>
      <c r="AA3905" s="3"/>
      <c r="AB3905" s="3"/>
      <c r="AC3905" s="3"/>
      <c r="AD3905" s="3"/>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row>
    <row r="3906" spans="1:53" x14ac:dyDescent="0.3">
      <c r="A3906" s="3"/>
      <c r="B3906" s="3"/>
      <c r="C3906" s="3"/>
      <c r="D3906" s="3"/>
      <c r="E3906" s="3"/>
      <c r="F3906" s="3"/>
      <c r="G3906" s="3"/>
      <c r="H3906" s="3"/>
      <c r="I3906" s="3"/>
      <c r="J3906" s="3"/>
      <c r="K3906" s="3"/>
      <c r="L3906" s="3"/>
      <c r="M3906" s="3"/>
      <c r="N3906" s="3"/>
      <c r="O3906" s="3"/>
      <c r="P3906" s="3"/>
      <c r="Q3906" s="3"/>
      <c r="R3906" s="3"/>
      <c r="S3906" s="120"/>
      <c r="T3906" s="3"/>
      <c r="U3906" s="3"/>
      <c r="V3906" s="3"/>
      <c r="W3906" s="3"/>
      <c r="X3906" s="3"/>
      <c r="Y3906" s="3"/>
      <c r="Z3906" s="3"/>
      <c r="AA3906" s="3"/>
      <c r="AB3906" s="3"/>
      <c r="AC3906" s="3"/>
      <c r="AD3906" s="3"/>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row>
    <row r="3907" spans="1:53" x14ac:dyDescent="0.3">
      <c r="A3907" s="3"/>
      <c r="B3907" s="3"/>
      <c r="C3907" s="3"/>
      <c r="D3907" s="3"/>
      <c r="E3907" s="3"/>
      <c r="F3907" s="3"/>
      <c r="G3907" s="3"/>
      <c r="H3907" s="3"/>
      <c r="I3907" s="3"/>
      <c r="J3907" s="3"/>
      <c r="K3907" s="3"/>
      <c r="L3907" s="3"/>
      <c r="M3907" s="3"/>
      <c r="N3907" s="3"/>
      <c r="O3907" s="3"/>
      <c r="P3907" s="3"/>
      <c r="Q3907" s="3"/>
      <c r="R3907" s="3"/>
      <c r="S3907" s="120"/>
      <c r="T3907" s="3"/>
      <c r="U3907" s="3"/>
      <c r="V3907" s="3"/>
      <c r="W3907" s="3"/>
      <c r="X3907" s="3"/>
      <c r="Y3907" s="3"/>
      <c r="Z3907" s="3"/>
      <c r="AA3907" s="3"/>
      <c r="AB3907" s="3"/>
      <c r="AC3907" s="3"/>
      <c r="AD3907" s="3"/>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row>
    <row r="3908" spans="1:53" x14ac:dyDescent="0.3">
      <c r="A3908" s="3"/>
      <c r="B3908" s="3"/>
      <c r="C3908" s="3"/>
      <c r="D3908" s="3"/>
      <c r="E3908" s="3"/>
      <c r="F3908" s="3"/>
      <c r="G3908" s="3"/>
      <c r="H3908" s="3"/>
      <c r="I3908" s="3"/>
      <c r="J3908" s="3"/>
      <c r="K3908" s="3"/>
      <c r="L3908" s="3"/>
      <c r="M3908" s="3"/>
      <c r="N3908" s="3"/>
      <c r="O3908" s="3"/>
      <c r="P3908" s="3"/>
      <c r="Q3908" s="3"/>
      <c r="R3908" s="3"/>
      <c r="S3908" s="120"/>
      <c r="T3908" s="3"/>
      <c r="U3908" s="3"/>
      <c r="V3908" s="3"/>
      <c r="W3908" s="3"/>
      <c r="X3908" s="3"/>
      <c r="Y3908" s="3"/>
      <c r="Z3908" s="3"/>
      <c r="AA3908" s="3"/>
      <c r="AB3908" s="3"/>
      <c r="AC3908" s="3"/>
      <c r="AD3908" s="3"/>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row>
    <row r="3909" spans="1:53" x14ac:dyDescent="0.3">
      <c r="A3909" s="3"/>
      <c r="B3909" s="3"/>
      <c r="C3909" s="3"/>
      <c r="D3909" s="3"/>
      <c r="E3909" s="3"/>
      <c r="F3909" s="3"/>
      <c r="G3909" s="3"/>
      <c r="H3909" s="3"/>
      <c r="I3909" s="3"/>
      <c r="J3909" s="3"/>
      <c r="K3909" s="3"/>
      <c r="L3909" s="3"/>
      <c r="M3909" s="3"/>
      <c r="N3909" s="3"/>
      <c r="O3909" s="3"/>
      <c r="P3909" s="3"/>
      <c r="Q3909" s="3"/>
      <c r="R3909" s="3"/>
      <c r="S3909" s="120"/>
      <c r="T3909" s="3"/>
      <c r="U3909" s="3"/>
      <c r="V3909" s="3"/>
      <c r="W3909" s="3"/>
      <c r="X3909" s="3"/>
      <c r="Y3909" s="3"/>
      <c r="Z3909" s="3"/>
      <c r="AA3909" s="3"/>
      <c r="AB3909" s="3"/>
      <c r="AC3909" s="3"/>
      <c r="AD3909" s="3"/>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row>
    <row r="3910" spans="1:53" x14ac:dyDescent="0.3">
      <c r="A3910" s="3"/>
      <c r="B3910" s="3"/>
      <c r="C3910" s="3"/>
      <c r="D3910" s="3"/>
      <c r="E3910" s="3"/>
      <c r="F3910" s="3"/>
      <c r="G3910" s="3"/>
      <c r="H3910" s="3"/>
      <c r="I3910" s="3"/>
      <c r="J3910" s="3"/>
      <c r="K3910" s="3"/>
      <c r="L3910" s="3"/>
      <c r="M3910" s="3"/>
      <c r="N3910" s="3"/>
      <c r="O3910" s="3"/>
      <c r="P3910" s="3"/>
      <c r="Q3910" s="3"/>
      <c r="R3910" s="3"/>
      <c r="S3910" s="120"/>
      <c r="T3910" s="3"/>
      <c r="U3910" s="3"/>
      <c r="V3910" s="3"/>
      <c r="W3910" s="3"/>
      <c r="X3910" s="3"/>
      <c r="Y3910" s="3"/>
      <c r="Z3910" s="3"/>
      <c r="AA3910" s="3"/>
      <c r="AB3910" s="3"/>
      <c r="AC3910" s="3"/>
      <c r="AD3910" s="3"/>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row>
    <row r="3911" spans="1:53" x14ac:dyDescent="0.3">
      <c r="A3911" s="3"/>
      <c r="B3911" s="3"/>
      <c r="C3911" s="3"/>
      <c r="D3911" s="3"/>
      <c r="E3911" s="3"/>
      <c r="F3911" s="3"/>
      <c r="G3911" s="3"/>
      <c r="H3911" s="3"/>
      <c r="I3911" s="3"/>
      <c r="J3911" s="3"/>
      <c r="K3911" s="3"/>
      <c r="L3911" s="3"/>
      <c r="M3911" s="3"/>
      <c r="N3911" s="3"/>
      <c r="O3911" s="3"/>
      <c r="P3911" s="3"/>
      <c r="Q3911" s="3"/>
      <c r="R3911" s="3"/>
      <c r="S3911" s="120"/>
      <c r="T3911" s="3"/>
      <c r="U3911" s="3"/>
      <c r="V3911" s="3"/>
      <c r="W3911" s="3"/>
      <c r="X3911" s="3"/>
      <c r="Y3911" s="3"/>
      <c r="Z3911" s="3"/>
      <c r="AA3911" s="3"/>
      <c r="AB3911" s="3"/>
      <c r="AC3911" s="3"/>
      <c r="AD3911" s="3"/>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row>
    <row r="3912" spans="1:53" x14ac:dyDescent="0.3">
      <c r="A3912" s="3"/>
      <c r="B3912" s="3"/>
      <c r="C3912" s="3"/>
      <c r="D3912" s="3"/>
      <c r="E3912" s="3"/>
      <c r="F3912" s="3"/>
      <c r="G3912" s="3"/>
      <c r="H3912" s="3"/>
      <c r="I3912" s="3"/>
      <c r="J3912" s="3"/>
      <c r="K3912" s="3"/>
      <c r="L3912" s="3"/>
      <c r="M3912" s="3"/>
      <c r="N3912" s="3"/>
      <c r="O3912" s="3"/>
      <c r="P3912" s="3"/>
      <c r="Q3912" s="3"/>
      <c r="R3912" s="3"/>
      <c r="S3912" s="120"/>
      <c r="T3912" s="3"/>
      <c r="U3912" s="3"/>
      <c r="V3912" s="3"/>
      <c r="W3912" s="3"/>
      <c r="X3912" s="3"/>
      <c r="Y3912" s="3"/>
      <c r="Z3912" s="3"/>
      <c r="AA3912" s="3"/>
      <c r="AB3912" s="3"/>
      <c r="AC3912" s="3"/>
      <c r="AD3912" s="3"/>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row>
    <row r="3913" spans="1:53" x14ac:dyDescent="0.3">
      <c r="A3913" s="3"/>
      <c r="B3913" s="3"/>
      <c r="C3913" s="3"/>
      <c r="D3913" s="3"/>
      <c r="E3913" s="3"/>
      <c r="F3913" s="3"/>
      <c r="G3913" s="3"/>
      <c r="H3913" s="3"/>
      <c r="I3913" s="3"/>
      <c r="J3913" s="3"/>
      <c r="K3913" s="3"/>
      <c r="L3913" s="3"/>
      <c r="M3913" s="3"/>
      <c r="N3913" s="3"/>
      <c r="O3913" s="3"/>
      <c r="P3913" s="3"/>
      <c r="Q3913" s="3"/>
      <c r="R3913" s="3"/>
      <c r="S3913" s="120"/>
      <c r="T3913" s="3"/>
      <c r="U3913" s="3"/>
      <c r="V3913" s="3"/>
      <c r="W3913" s="3"/>
      <c r="X3913" s="3"/>
      <c r="Y3913" s="3"/>
      <c r="Z3913" s="3"/>
      <c r="AA3913" s="3"/>
      <c r="AB3913" s="3"/>
      <c r="AC3913" s="3"/>
      <c r="AD3913" s="3"/>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row>
    <row r="3914" spans="1:53" x14ac:dyDescent="0.3">
      <c r="A3914" s="3"/>
      <c r="B3914" s="3"/>
      <c r="C3914" s="3"/>
      <c r="D3914" s="3"/>
      <c r="E3914" s="3"/>
      <c r="F3914" s="3"/>
      <c r="G3914" s="3"/>
      <c r="H3914" s="3"/>
      <c r="I3914" s="3"/>
      <c r="J3914" s="3"/>
      <c r="K3914" s="3"/>
      <c r="L3914" s="3"/>
      <c r="M3914" s="3"/>
      <c r="N3914" s="3"/>
      <c r="O3914" s="3"/>
      <c r="P3914" s="3"/>
      <c r="Q3914" s="3"/>
      <c r="R3914" s="3"/>
      <c r="S3914" s="120"/>
      <c r="T3914" s="3"/>
      <c r="U3914" s="3"/>
      <c r="V3914" s="3"/>
      <c r="W3914" s="3"/>
      <c r="X3914" s="3"/>
      <c r="Y3914" s="3"/>
      <c r="Z3914" s="3"/>
      <c r="AA3914" s="3"/>
      <c r="AB3914" s="3"/>
      <c r="AC3914" s="3"/>
      <c r="AD3914" s="3"/>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row>
    <row r="3915" spans="1:53" x14ac:dyDescent="0.3">
      <c r="A3915" s="3"/>
      <c r="B3915" s="3"/>
      <c r="C3915" s="3"/>
      <c r="D3915" s="3"/>
      <c r="E3915" s="3"/>
      <c r="F3915" s="3"/>
      <c r="G3915" s="3"/>
      <c r="H3915" s="3"/>
      <c r="I3915" s="3"/>
      <c r="J3915" s="3"/>
      <c r="K3915" s="3"/>
      <c r="L3915" s="3"/>
      <c r="M3915" s="3"/>
      <c r="N3915" s="3"/>
      <c r="O3915" s="3"/>
      <c r="P3915" s="3"/>
      <c r="Q3915" s="3"/>
      <c r="R3915" s="3"/>
      <c r="S3915" s="120"/>
      <c r="T3915" s="3"/>
      <c r="U3915" s="3"/>
      <c r="V3915" s="3"/>
      <c r="W3915" s="3"/>
      <c r="X3915" s="3"/>
      <c r="Y3915" s="3"/>
      <c r="Z3915" s="3"/>
      <c r="AA3915" s="3"/>
      <c r="AB3915" s="3"/>
      <c r="AC3915" s="3"/>
      <c r="AD3915" s="3"/>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row>
    <row r="3916" spans="1:53" x14ac:dyDescent="0.3">
      <c r="A3916" s="3"/>
      <c r="B3916" s="3"/>
      <c r="C3916" s="3"/>
      <c r="D3916" s="3"/>
      <c r="E3916" s="3"/>
      <c r="F3916" s="3"/>
      <c r="G3916" s="3"/>
      <c r="H3916" s="3"/>
      <c r="I3916" s="3"/>
      <c r="J3916" s="3"/>
      <c r="K3916" s="3"/>
      <c r="L3916" s="3"/>
      <c r="M3916" s="3"/>
      <c r="N3916" s="3"/>
      <c r="O3916" s="3"/>
      <c r="P3916" s="3"/>
      <c r="Q3916" s="3"/>
      <c r="R3916" s="3"/>
      <c r="S3916" s="120"/>
      <c r="T3916" s="3"/>
      <c r="U3916" s="3"/>
      <c r="V3916" s="3"/>
      <c r="W3916" s="3"/>
      <c r="X3916" s="3"/>
      <c r="Y3916" s="3"/>
      <c r="Z3916" s="3"/>
      <c r="AA3916" s="3"/>
      <c r="AB3916" s="3"/>
      <c r="AC3916" s="3"/>
      <c r="AD3916" s="3"/>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row>
    <row r="3917" spans="1:53" x14ac:dyDescent="0.3">
      <c r="A3917" s="3"/>
      <c r="B3917" s="3"/>
      <c r="C3917" s="3"/>
      <c r="D3917" s="3"/>
      <c r="E3917" s="3"/>
      <c r="F3917" s="3"/>
      <c r="G3917" s="3"/>
      <c r="H3917" s="3"/>
      <c r="I3917" s="3"/>
      <c r="J3917" s="3"/>
      <c r="K3917" s="3"/>
      <c r="L3917" s="3"/>
      <c r="M3917" s="3"/>
      <c r="N3917" s="3"/>
      <c r="O3917" s="3"/>
      <c r="P3917" s="3"/>
      <c r="Q3917" s="3"/>
      <c r="R3917" s="3"/>
      <c r="S3917" s="120"/>
      <c r="T3917" s="3"/>
      <c r="U3917" s="3"/>
      <c r="V3917" s="3"/>
      <c r="W3917" s="3"/>
      <c r="X3917" s="3"/>
      <c r="Y3917" s="3"/>
      <c r="Z3917" s="3"/>
      <c r="AA3917" s="3"/>
      <c r="AB3917" s="3"/>
      <c r="AC3917" s="3"/>
      <c r="AD3917" s="3"/>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row>
    <row r="3918" spans="1:53" x14ac:dyDescent="0.3">
      <c r="A3918" s="3"/>
      <c r="B3918" s="3"/>
      <c r="C3918" s="3"/>
      <c r="D3918" s="3"/>
      <c r="E3918" s="3"/>
      <c r="F3918" s="3"/>
      <c r="G3918" s="3"/>
      <c r="H3918" s="3"/>
      <c r="I3918" s="3"/>
      <c r="J3918" s="3"/>
      <c r="K3918" s="3"/>
      <c r="L3918" s="3"/>
      <c r="M3918" s="3"/>
      <c r="N3918" s="3"/>
      <c r="O3918" s="3"/>
      <c r="P3918" s="3"/>
      <c r="Q3918" s="3"/>
      <c r="R3918" s="3"/>
      <c r="S3918" s="120"/>
      <c r="T3918" s="3"/>
      <c r="U3918" s="3"/>
      <c r="V3918" s="3"/>
      <c r="W3918" s="3"/>
      <c r="X3918" s="3"/>
      <c r="Y3918" s="3"/>
      <c r="Z3918" s="3"/>
      <c r="AA3918" s="3"/>
      <c r="AB3918" s="3"/>
      <c r="AC3918" s="3"/>
      <c r="AD3918" s="3"/>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row>
    <row r="3919" spans="1:53" x14ac:dyDescent="0.3">
      <c r="A3919" s="3"/>
      <c r="B3919" s="3"/>
      <c r="C3919" s="3"/>
      <c r="D3919" s="3"/>
      <c r="E3919" s="3"/>
      <c r="F3919" s="3"/>
      <c r="G3919" s="3"/>
      <c r="H3919" s="3"/>
      <c r="I3919" s="3"/>
      <c r="J3919" s="3"/>
      <c r="K3919" s="3"/>
      <c r="L3919" s="3"/>
      <c r="M3919" s="3"/>
      <c r="N3919" s="3"/>
      <c r="O3919" s="3"/>
      <c r="P3919" s="3"/>
      <c r="Q3919" s="3"/>
      <c r="R3919" s="3"/>
      <c r="S3919" s="120"/>
      <c r="T3919" s="3"/>
      <c r="U3919" s="3"/>
      <c r="V3919" s="3"/>
      <c r="W3919" s="3"/>
      <c r="X3919" s="3"/>
      <c r="Y3919" s="3"/>
      <c r="Z3919" s="3"/>
      <c r="AA3919" s="3"/>
      <c r="AB3919" s="3"/>
      <c r="AC3919" s="3"/>
      <c r="AD3919" s="3"/>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row>
    <row r="3920" spans="1:53" x14ac:dyDescent="0.3">
      <c r="A3920" s="3"/>
      <c r="B3920" s="3"/>
      <c r="C3920" s="3"/>
      <c r="D3920" s="3"/>
      <c r="E3920" s="3"/>
      <c r="F3920" s="3"/>
      <c r="G3920" s="3"/>
      <c r="H3920" s="3"/>
      <c r="I3920" s="3"/>
      <c r="J3920" s="3"/>
      <c r="K3920" s="3"/>
      <c r="L3920" s="3"/>
      <c r="M3920" s="3"/>
      <c r="N3920" s="3"/>
      <c r="O3920" s="3"/>
      <c r="P3920" s="3"/>
      <c r="Q3920" s="3"/>
      <c r="R3920" s="3"/>
      <c r="S3920" s="120"/>
      <c r="T3920" s="3"/>
      <c r="U3920" s="3"/>
      <c r="V3920" s="3"/>
      <c r="W3920" s="3"/>
      <c r="X3920" s="3"/>
      <c r="Y3920" s="3"/>
      <c r="Z3920" s="3"/>
      <c r="AA3920" s="3"/>
      <c r="AB3920" s="3"/>
      <c r="AC3920" s="3"/>
      <c r="AD3920" s="3"/>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row>
    <row r="3921" spans="1:53" x14ac:dyDescent="0.3">
      <c r="A3921" s="3"/>
      <c r="B3921" s="3"/>
      <c r="C3921" s="3"/>
      <c r="D3921" s="3"/>
      <c r="E3921" s="3"/>
      <c r="F3921" s="3"/>
      <c r="G3921" s="3"/>
      <c r="H3921" s="3"/>
      <c r="I3921" s="3"/>
      <c r="J3921" s="3"/>
      <c r="K3921" s="3"/>
      <c r="L3921" s="3"/>
      <c r="M3921" s="3"/>
      <c r="N3921" s="3"/>
      <c r="O3921" s="3"/>
      <c r="P3921" s="3"/>
      <c r="Q3921" s="3"/>
      <c r="R3921" s="3"/>
      <c r="S3921" s="120"/>
      <c r="T3921" s="3"/>
      <c r="U3921" s="3"/>
      <c r="V3921" s="3"/>
      <c r="W3921" s="3"/>
      <c r="X3921" s="3"/>
      <c r="Y3921" s="3"/>
      <c r="Z3921" s="3"/>
      <c r="AA3921" s="3"/>
      <c r="AB3921" s="3"/>
      <c r="AC3921" s="3"/>
      <c r="AD3921" s="3"/>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row>
    <row r="3922" spans="1:53" x14ac:dyDescent="0.3">
      <c r="A3922" s="3"/>
      <c r="B3922" s="3"/>
      <c r="C3922" s="3"/>
      <c r="D3922" s="3"/>
      <c r="E3922" s="3"/>
      <c r="F3922" s="3"/>
      <c r="G3922" s="3"/>
      <c r="H3922" s="3"/>
      <c r="I3922" s="3"/>
      <c r="J3922" s="3"/>
      <c r="K3922" s="3"/>
      <c r="L3922" s="3"/>
      <c r="M3922" s="3"/>
      <c r="N3922" s="3"/>
      <c r="O3922" s="3"/>
      <c r="P3922" s="3"/>
      <c r="Q3922" s="3"/>
      <c r="R3922" s="3"/>
      <c r="S3922" s="120"/>
      <c r="T3922" s="3"/>
      <c r="U3922" s="3"/>
      <c r="V3922" s="3"/>
      <c r="W3922" s="3"/>
      <c r="X3922" s="3"/>
      <c r="Y3922" s="3"/>
      <c r="Z3922" s="3"/>
      <c r="AA3922" s="3"/>
      <c r="AB3922" s="3"/>
      <c r="AC3922" s="3"/>
      <c r="AD3922" s="3"/>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row>
    <row r="3923" spans="1:53" x14ac:dyDescent="0.3">
      <c r="A3923" s="3"/>
      <c r="B3923" s="3"/>
      <c r="C3923" s="3"/>
      <c r="D3923" s="3"/>
      <c r="E3923" s="3"/>
      <c r="F3923" s="3"/>
      <c r="G3923" s="3"/>
      <c r="H3923" s="3"/>
      <c r="I3923" s="3"/>
      <c r="J3923" s="3"/>
      <c r="K3923" s="3"/>
      <c r="L3923" s="3"/>
      <c r="M3923" s="3"/>
      <c r="N3923" s="3"/>
      <c r="O3923" s="3"/>
      <c r="P3923" s="3"/>
      <c r="Q3923" s="3"/>
      <c r="R3923" s="3"/>
      <c r="S3923" s="120"/>
      <c r="T3923" s="3"/>
      <c r="U3923" s="3"/>
      <c r="V3923" s="3"/>
      <c r="W3923" s="3"/>
      <c r="X3923" s="3"/>
      <c r="Y3923" s="3"/>
      <c r="Z3923" s="3"/>
      <c r="AA3923" s="3"/>
      <c r="AB3923" s="3"/>
      <c r="AC3923" s="3"/>
      <c r="AD3923" s="3"/>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row>
    <row r="3924" spans="1:53" x14ac:dyDescent="0.3">
      <c r="A3924" s="3"/>
      <c r="B3924" s="3"/>
      <c r="C3924" s="3"/>
      <c r="D3924" s="3"/>
      <c r="E3924" s="3"/>
      <c r="F3924" s="3"/>
      <c r="G3924" s="3"/>
      <c r="H3924" s="3"/>
      <c r="I3924" s="3"/>
      <c r="J3924" s="3"/>
      <c r="K3924" s="3"/>
      <c r="L3924" s="3"/>
      <c r="M3924" s="3"/>
      <c r="N3924" s="3"/>
      <c r="O3924" s="3"/>
      <c r="P3924" s="3"/>
      <c r="Q3924" s="3"/>
      <c r="R3924" s="3"/>
      <c r="S3924" s="120"/>
      <c r="T3924" s="3"/>
      <c r="U3924" s="3"/>
      <c r="V3924" s="3"/>
      <c r="W3924" s="3"/>
      <c r="X3924" s="3"/>
      <c r="Y3924" s="3"/>
      <c r="Z3924" s="3"/>
      <c r="AA3924" s="3"/>
      <c r="AB3924" s="3"/>
      <c r="AC3924" s="3"/>
      <c r="AD3924" s="3"/>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row>
    <row r="3925" spans="1:53" x14ac:dyDescent="0.3">
      <c r="A3925" s="3"/>
      <c r="B3925" s="3"/>
      <c r="C3925" s="3"/>
      <c r="D3925" s="3"/>
      <c r="E3925" s="3"/>
      <c r="F3925" s="3"/>
      <c r="G3925" s="3"/>
      <c r="H3925" s="3"/>
      <c r="I3925" s="3"/>
      <c r="J3925" s="3"/>
      <c r="K3925" s="3"/>
      <c r="L3925" s="3"/>
      <c r="M3925" s="3"/>
      <c r="N3925" s="3"/>
      <c r="O3925" s="3"/>
      <c r="P3925" s="3"/>
      <c r="Q3925" s="3"/>
      <c r="R3925" s="3"/>
      <c r="S3925" s="120"/>
      <c r="T3925" s="3"/>
      <c r="U3925" s="3"/>
      <c r="V3925" s="3"/>
      <c r="W3925" s="3"/>
      <c r="X3925" s="3"/>
      <c r="Y3925" s="3"/>
      <c r="Z3925" s="3"/>
      <c r="AA3925" s="3"/>
      <c r="AB3925" s="3"/>
      <c r="AC3925" s="3"/>
      <c r="AD3925" s="3"/>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row>
    <row r="3926" spans="1:53" x14ac:dyDescent="0.3">
      <c r="A3926" s="3"/>
      <c r="B3926" s="3"/>
      <c r="C3926" s="3"/>
      <c r="D3926" s="3"/>
      <c r="E3926" s="3"/>
      <c r="F3926" s="3"/>
      <c r="G3926" s="3"/>
      <c r="H3926" s="3"/>
      <c r="I3926" s="3"/>
      <c r="J3926" s="3"/>
      <c r="K3926" s="3"/>
      <c r="L3926" s="3"/>
      <c r="M3926" s="3"/>
      <c r="N3926" s="3"/>
      <c r="O3926" s="3"/>
      <c r="P3926" s="3"/>
      <c r="Q3926" s="3"/>
      <c r="R3926" s="3"/>
      <c r="S3926" s="120"/>
      <c r="T3926" s="3"/>
      <c r="U3926" s="3"/>
      <c r="V3926" s="3"/>
      <c r="W3926" s="3"/>
      <c r="X3926" s="3"/>
      <c r="Y3926" s="3"/>
      <c r="Z3926" s="3"/>
      <c r="AA3926" s="3"/>
      <c r="AB3926" s="3"/>
      <c r="AC3926" s="3"/>
      <c r="AD3926" s="3"/>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row>
    <row r="3927" spans="1:53" x14ac:dyDescent="0.3">
      <c r="A3927" s="3"/>
      <c r="B3927" s="3"/>
      <c r="C3927" s="3"/>
      <c r="D3927" s="3"/>
      <c r="E3927" s="3"/>
      <c r="F3927" s="3"/>
      <c r="G3927" s="3"/>
      <c r="H3927" s="3"/>
      <c r="I3927" s="3"/>
      <c r="J3927" s="3"/>
      <c r="K3927" s="3"/>
      <c r="L3927" s="3"/>
      <c r="M3927" s="3"/>
      <c r="N3927" s="3"/>
      <c r="O3927" s="3"/>
      <c r="P3927" s="3"/>
      <c r="Q3927" s="3"/>
      <c r="R3927" s="3"/>
      <c r="S3927" s="120"/>
      <c r="T3927" s="3"/>
      <c r="U3927" s="3"/>
      <c r="V3927" s="3"/>
      <c r="W3927" s="3"/>
      <c r="X3927" s="3"/>
      <c r="Y3927" s="3"/>
      <c r="Z3927" s="3"/>
      <c r="AA3927" s="3"/>
      <c r="AB3927" s="3"/>
      <c r="AC3927" s="3"/>
      <c r="AD3927" s="3"/>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row>
    <row r="3928" spans="1:53" x14ac:dyDescent="0.3">
      <c r="A3928" s="3"/>
      <c r="B3928" s="3"/>
      <c r="C3928" s="3"/>
      <c r="D3928" s="3"/>
      <c r="E3928" s="3"/>
      <c r="F3928" s="3"/>
      <c r="G3928" s="3"/>
      <c r="H3928" s="3"/>
      <c r="I3928" s="3"/>
      <c r="J3928" s="3"/>
      <c r="K3928" s="3"/>
      <c r="L3928" s="3"/>
      <c r="M3928" s="3"/>
      <c r="N3928" s="3"/>
      <c r="O3928" s="3"/>
      <c r="P3928" s="3"/>
      <c r="Q3928" s="3"/>
      <c r="R3928" s="3"/>
      <c r="S3928" s="120"/>
      <c r="T3928" s="3"/>
      <c r="U3928" s="3"/>
      <c r="V3928" s="3"/>
      <c r="W3928" s="3"/>
      <c r="X3928" s="3"/>
      <c r="Y3928" s="3"/>
      <c r="Z3928" s="3"/>
      <c r="AA3928" s="3"/>
      <c r="AB3928" s="3"/>
      <c r="AC3928" s="3"/>
      <c r="AD3928" s="3"/>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row>
    <row r="3929" spans="1:53" x14ac:dyDescent="0.3">
      <c r="A3929" s="3"/>
      <c r="B3929" s="3"/>
      <c r="C3929" s="3"/>
      <c r="D3929" s="3"/>
      <c r="E3929" s="3"/>
      <c r="F3929" s="3"/>
      <c r="G3929" s="3"/>
      <c r="H3929" s="3"/>
      <c r="I3929" s="3"/>
      <c r="J3929" s="3"/>
      <c r="K3929" s="3"/>
      <c r="L3929" s="3"/>
      <c r="M3929" s="3"/>
      <c r="N3929" s="3"/>
      <c r="O3929" s="3"/>
      <c r="P3929" s="3"/>
      <c r="Q3929" s="3"/>
      <c r="R3929" s="3"/>
      <c r="S3929" s="120"/>
      <c r="T3929" s="3"/>
      <c r="U3929" s="3"/>
      <c r="V3929" s="3"/>
      <c r="W3929" s="3"/>
      <c r="X3929" s="3"/>
      <c r="Y3929" s="3"/>
      <c r="Z3929" s="3"/>
      <c r="AA3929" s="3"/>
      <c r="AB3929" s="3"/>
      <c r="AC3929" s="3"/>
      <c r="AD3929" s="3"/>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row>
    <row r="3930" spans="1:53" x14ac:dyDescent="0.3">
      <c r="A3930" s="3"/>
      <c r="B3930" s="3"/>
      <c r="C3930" s="3"/>
      <c r="D3930" s="3"/>
      <c r="E3930" s="3"/>
      <c r="F3930" s="3"/>
      <c r="G3930" s="3"/>
      <c r="H3930" s="3"/>
      <c r="I3930" s="3"/>
      <c r="J3930" s="3"/>
      <c r="K3930" s="3"/>
      <c r="L3930" s="3"/>
      <c r="M3930" s="3"/>
      <c r="N3930" s="3"/>
      <c r="O3930" s="3"/>
      <c r="P3930" s="3"/>
      <c r="Q3930" s="3"/>
      <c r="R3930" s="3"/>
      <c r="S3930" s="120"/>
      <c r="T3930" s="3"/>
      <c r="U3930" s="3"/>
      <c r="V3930" s="3"/>
      <c r="W3930" s="3"/>
      <c r="X3930" s="3"/>
      <c r="Y3930" s="3"/>
      <c r="Z3930" s="3"/>
      <c r="AA3930" s="3"/>
      <c r="AB3930" s="3"/>
      <c r="AC3930" s="3"/>
      <c r="AD3930" s="3"/>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row>
    <row r="3931" spans="1:53" x14ac:dyDescent="0.3">
      <c r="A3931" s="3"/>
      <c r="B3931" s="3"/>
      <c r="C3931" s="3"/>
      <c r="D3931" s="3"/>
      <c r="E3931" s="3"/>
      <c r="F3931" s="3"/>
      <c r="G3931" s="3"/>
      <c r="H3931" s="3"/>
      <c r="I3931" s="3"/>
      <c r="J3931" s="3"/>
      <c r="K3931" s="3"/>
      <c r="L3931" s="3"/>
      <c r="M3931" s="3"/>
      <c r="N3931" s="3"/>
      <c r="O3931" s="3"/>
      <c r="P3931" s="3"/>
      <c r="Q3931" s="3"/>
      <c r="R3931" s="3"/>
      <c r="S3931" s="120"/>
      <c r="T3931" s="3"/>
      <c r="U3931" s="3"/>
      <c r="V3931" s="3"/>
      <c r="W3931" s="3"/>
      <c r="X3931" s="3"/>
      <c r="Y3931" s="3"/>
      <c r="Z3931" s="3"/>
      <c r="AA3931" s="3"/>
      <c r="AB3931" s="3"/>
      <c r="AC3931" s="3"/>
      <c r="AD3931" s="3"/>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row>
    <row r="3932" spans="1:53" x14ac:dyDescent="0.3">
      <c r="A3932" s="3"/>
      <c r="B3932" s="3"/>
      <c r="C3932" s="3"/>
      <c r="D3932" s="3"/>
      <c r="E3932" s="3"/>
      <c r="F3932" s="3"/>
      <c r="G3932" s="3"/>
      <c r="H3932" s="3"/>
      <c r="I3932" s="3"/>
      <c r="J3932" s="3"/>
      <c r="K3932" s="3"/>
      <c r="L3932" s="3"/>
      <c r="M3932" s="3"/>
      <c r="N3932" s="3"/>
      <c r="O3932" s="3"/>
      <c r="P3932" s="3"/>
      <c r="Q3932" s="3"/>
      <c r="R3932" s="3"/>
      <c r="S3932" s="120"/>
      <c r="T3932" s="3"/>
      <c r="U3932" s="3"/>
      <c r="V3932" s="3"/>
      <c r="W3932" s="3"/>
      <c r="X3932" s="3"/>
      <c r="Y3932" s="3"/>
      <c r="Z3932" s="3"/>
      <c r="AA3932" s="3"/>
      <c r="AB3932" s="3"/>
      <c r="AC3932" s="3"/>
      <c r="AD3932" s="3"/>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row>
    <row r="3933" spans="1:53" x14ac:dyDescent="0.3">
      <c r="A3933" s="3"/>
      <c r="B3933" s="3"/>
      <c r="C3933" s="3"/>
      <c r="D3933" s="3"/>
      <c r="E3933" s="3"/>
      <c r="F3933" s="3"/>
      <c r="G3933" s="3"/>
      <c r="H3933" s="3"/>
      <c r="I3933" s="3"/>
      <c r="J3933" s="3"/>
      <c r="K3933" s="3"/>
      <c r="L3933" s="3"/>
      <c r="M3933" s="3"/>
      <c r="N3933" s="3"/>
      <c r="O3933" s="3"/>
      <c r="P3933" s="3"/>
      <c r="Q3933" s="3"/>
      <c r="R3933" s="3"/>
      <c r="S3933" s="120"/>
      <c r="T3933" s="3"/>
      <c r="U3933" s="3"/>
      <c r="V3933" s="3"/>
      <c r="W3933" s="3"/>
      <c r="X3933" s="3"/>
      <c r="Y3933" s="3"/>
      <c r="Z3933" s="3"/>
      <c r="AA3933" s="3"/>
      <c r="AB3933" s="3"/>
      <c r="AC3933" s="3"/>
      <c r="AD3933" s="3"/>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row>
    <row r="3934" spans="1:53" x14ac:dyDescent="0.3">
      <c r="A3934" s="3"/>
      <c r="B3934" s="3"/>
      <c r="C3934" s="3"/>
      <c r="D3934" s="3"/>
      <c r="E3934" s="3"/>
      <c r="F3934" s="3"/>
      <c r="G3934" s="3"/>
      <c r="H3934" s="3"/>
      <c r="I3934" s="3"/>
      <c r="J3934" s="3"/>
      <c r="K3934" s="3"/>
      <c r="L3934" s="3"/>
      <c r="M3934" s="3"/>
      <c r="N3934" s="3"/>
      <c r="O3934" s="3"/>
      <c r="P3934" s="3"/>
      <c r="Q3934" s="3"/>
      <c r="R3934" s="3"/>
      <c r="S3934" s="120"/>
      <c r="T3934" s="3"/>
      <c r="U3934" s="3"/>
      <c r="V3934" s="3"/>
      <c r="W3934" s="3"/>
      <c r="X3934" s="3"/>
      <c r="Y3934" s="3"/>
      <c r="Z3934" s="3"/>
      <c r="AA3934" s="3"/>
      <c r="AB3934" s="3"/>
      <c r="AC3934" s="3"/>
      <c r="AD3934" s="3"/>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row>
    <row r="3935" spans="1:53" x14ac:dyDescent="0.3">
      <c r="A3935" s="3"/>
      <c r="B3935" s="3"/>
      <c r="C3935" s="3"/>
      <c r="D3935" s="3"/>
      <c r="E3935" s="3"/>
      <c r="F3935" s="3"/>
      <c r="G3935" s="3"/>
      <c r="H3935" s="3"/>
      <c r="I3935" s="3"/>
      <c r="J3935" s="3"/>
      <c r="K3935" s="3"/>
      <c r="L3935" s="3"/>
      <c r="M3935" s="3"/>
      <c r="N3935" s="3"/>
      <c r="O3935" s="3"/>
      <c r="P3935" s="3"/>
      <c r="Q3935" s="3"/>
      <c r="R3935" s="3"/>
      <c r="S3935" s="120"/>
      <c r="T3935" s="3"/>
      <c r="U3935" s="3"/>
      <c r="V3935" s="3"/>
      <c r="W3935" s="3"/>
      <c r="X3935" s="3"/>
      <c r="Y3935" s="3"/>
      <c r="Z3935" s="3"/>
      <c r="AA3935" s="3"/>
      <c r="AB3935" s="3"/>
      <c r="AC3935" s="3"/>
      <c r="AD3935" s="3"/>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row>
    <row r="3936" spans="1:53" x14ac:dyDescent="0.3">
      <c r="A3936" s="3"/>
      <c r="B3936" s="3"/>
      <c r="C3936" s="3"/>
      <c r="D3936" s="3"/>
      <c r="E3936" s="3"/>
      <c r="F3936" s="3"/>
      <c r="G3936" s="3"/>
      <c r="H3936" s="3"/>
      <c r="I3936" s="3"/>
      <c r="J3936" s="3"/>
      <c r="K3936" s="3"/>
      <c r="L3936" s="3"/>
      <c r="M3936" s="3"/>
      <c r="N3936" s="3"/>
      <c r="O3936" s="3"/>
      <c r="P3936" s="3"/>
      <c r="Q3936" s="3"/>
      <c r="R3936" s="3"/>
      <c r="S3936" s="120"/>
      <c r="T3936" s="3"/>
      <c r="U3936" s="3"/>
      <c r="V3936" s="3"/>
      <c r="W3936" s="3"/>
      <c r="X3936" s="3"/>
      <c r="Y3936" s="3"/>
      <c r="Z3936" s="3"/>
      <c r="AA3936" s="3"/>
      <c r="AB3936" s="3"/>
      <c r="AC3936" s="3"/>
      <c r="AD3936" s="3"/>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row>
    <row r="3937" spans="1:53" x14ac:dyDescent="0.3">
      <c r="A3937" s="3"/>
      <c r="B3937" s="3"/>
      <c r="C3937" s="3"/>
      <c r="D3937" s="3"/>
      <c r="E3937" s="3"/>
      <c r="F3937" s="3"/>
      <c r="G3937" s="3"/>
      <c r="H3937" s="3"/>
      <c r="I3937" s="3"/>
      <c r="J3937" s="3"/>
      <c r="K3937" s="3"/>
      <c r="L3937" s="3"/>
      <c r="M3937" s="3"/>
      <c r="N3937" s="3"/>
      <c r="O3937" s="3"/>
      <c r="P3937" s="3"/>
      <c r="Q3937" s="3"/>
      <c r="R3937" s="3"/>
      <c r="S3937" s="120"/>
      <c r="T3937" s="3"/>
      <c r="U3937" s="3"/>
      <c r="V3937" s="3"/>
      <c r="W3937" s="3"/>
      <c r="X3937" s="3"/>
      <c r="Y3937" s="3"/>
      <c r="Z3937" s="3"/>
      <c r="AA3937" s="3"/>
      <c r="AB3937" s="3"/>
      <c r="AC3937" s="3"/>
      <c r="AD3937" s="3"/>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row>
    <row r="3938" spans="1:53" x14ac:dyDescent="0.3">
      <c r="A3938" s="3"/>
      <c r="B3938" s="3"/>
      <c r="C3938" s="3"/>
      <c r="D3938" s="3"/>
      <c r="E3938" s="3"/>
      <c r="F3938" s="3"/>
      <c r="G3938" s="3"/>
      <c r="H3938" s="3"/>
      <c r="I3938" s="3"/>
      <c r="J3938" s="3"/>
      <c r="K3938" s="3"/>
      <c r="L3938" s="3"/>
      <c r="M3938" s="3"/>
      <c r="N3938" s="3"/>
      <c r="O3938" s="3"/>
      <c r="P3938" s="3"/>
      <c r="Q3938" s="3"/>
      <c r="R3938" s="3"/>
      <c r="S3938" s="120"/>
      <c r="T3938" s="3"/>
      <c r="U3938" s="3"/>
      <c r="V3938" s="3"/>
      <c r="W3938" s="3"/>
      <c r="X3938" s="3"/>
      <c r="Y3938" s="3"/>
      <c r="Z3938" s="3"/>
      <c r="AA3938" s="3"/>
      <c r="AB3938" s="3"/>
      <c r="AC3938" s="3"/>
      <c r="AD3938" s="3"/>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row>
    <row r="3939" spans="1:53" x14ac:dyDescent="0.3">
      <c r="A3939" s="3"/>
      <c r="B3939" s="3"/>
      <c r="C3939" s="3"/>
      <c r="D3939" s="3"/>
      <c r="E3939" s="3"/>
      <c r="F3939" s="3"/>
      <c r="G3939" s="3"/>
      <c r="H3939" s="3"/>
      <c r="I3939" s="3"/>
      <c r="J3939" s="3"/>
      <c r="K3939" s="3"/>
      <c r="L3939" s="3"/>
      <c r="M3939" s="3"/>
      <c r="N3939" s="3"/>
      <c r="O3939" s="3"/>
      <c r="P3939" s="3"/>
      <c r="Q3939" s="3"/>
      <c r="R3939" s="3"/>
      <c r="S3939" s="120"/>
      <c r="T3939" s="3"/>
      <c r="U3939" s="3"/>
      <c r="V3939" s="3"/>
      <c r="W3939" s="3"/>
      <c r="X3939" s="3"/>
      <c r="Y3939" s="3"/>
      <c r="Z3939" s="3"/>
      <c r="AA3939" s="3"/>
      <c r="AB3939" s="3"/>
      <c r="AC3939" s="3"/>
      <c r="AD3939" s="3"/>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row>
    <row r="3940" spans="1:53" x14ac:dyDescent="0.3">
      <c r="A3940" s="3"/>
      <c r="B3940" s="3"/>
      <c r="C3940" s="3"/>
      <c r="D3940" s="3"/>
      <c r="E3940" s="3"/>
      <c r="F3940" s="3"/>
      <c r="G3940" s="3"/>
      <c r="H3940" s="3"/>
      <c r="I3940" s="3"/>
      <c r="J3940" s="3"/>
      <c r="K3940" s="3"/>
      <c r="L3940" s="3"/>
      <c r="M3940" s="3"/>
      <c r="N3940" s="3"/>
      <c r="O3940" s="3"/>
      <c r="P3940" s="3"/>
      <c r="Q3940" s="3"/>
      <c r="R3940" s="3"/>
      <c r="S3940" s="120"/>
      <c r="T3940" s="3"/>
      <c r="U3940" s="3"/>
      <c r="V3940" s="3"/>
      <c r="W3940" s="3"/>
      <c r="X3940" s="3"/>
      <c r="Y3940" s="3"/>
      <c r="Z3940" s="3"/>
      <c r="AA3940" s="3"/>
      <c r="AB3940" s="3"/>
      <c r="AC3940" s="3"/>
      <c r="AD3940" s="3"/>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row>
    <row r="3941" spans="1:53" x14ac:dyDescent="0.3">
      <c r="A3941" s="3"/>
      <c r="B3941" s="3"/>
      <c r="C3941" s="3"/>
      <c r="D3941" s="3"/>
      <c r="E3941" s="3"/>
      <c r="F3941" s="3"/>
      <c r="G3941" s="3"/>
      <c r="H3941" s="3"/>
      <c r="I3941" s="3"/>
      <c r="J3941" s="3"/>
      <c r="K3941" s="3"/>
      <c r="L3941" s="3"/>
      <c r="M3941" s="3"/>
      <c r="N3941" s="3"/>
      <c r="O3941" s="3"/>
      <c r="P3941" s="3"/>
      <c r="Q3941" s="3"/>
      <c r="R3941" s="3"/>
      <c r="S3941" s="120"/>
      <c r="T3941" s="3"/>
      <c r="U3941" s="3"/>
      <c r="V3941" s="3"/>
      <c r="W3941" s="3"/>
      <c r="X3941" s="3"/>
      <c r="Y3941" s="3"/>
      <c r="Z3941" s="3"/>
      <c r="AA3941" s="3"/>
      <c r="AB3941" s="3"/>
      <c r="AC3941" s="3"/>
      <c r="AD3941" s="3"/>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row>
    <row r="3942" spans="1:53" x14ac:dyDescent="0.3">
      <c r="A3942" s="3"/>
      <c r="B3942" s="3"/>
      <c r="C3942" s="3"/>
      <c r="D3942" s="3"/>
      <c r="E3942" s="3"/>
      <c r="F3942" s="3"/>
      <c r="G3942" s="3"/>
      <c r="H3942" s="3"/>
      <c r="I3942" s="3"/>
      <c r="J3942" s="3"/>
      <c r="K3942" s="3"/>
      <c r="L3942" s="3"/>
      <c r="M3942" s="3"/>
      <c r="N3942" s="3"/>
      <c r="O3942" s="3"/>
      <c r="P3942" s="3"/>
      <c r="Q3942" s="3"/>
      <c r="R3942" s="3"/>
      <c r="S3942" s="120"/>
      <c r="T3942" s="3"/>
      <c r="U3942" s="3"/>
      <c r="V3942" s="3"/>
      <c r="W3942" s="3"/>
      <c r="X3942" s="3"/>
      <c r="Y3942" s="3"/>
      <c r="Z3942" s="3"/>
      <c r="AA3942" s="3"/>
      <c r="AB3942" s="3"/>
      <c r="AC3942" s="3"/>
      <c r="AD3942" s="3"/>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row>
    <row r="3943" spans="1:53" x14ac:dyDescent="0.3">
      <c r="A3943" s="3"/>
      <c r="B3943" s="3"/>
      <c r="C3943" s="3"/>
      <c r="D3943" s="3"/>
      <c r="E3943" s="3"/>
      <c r="F3943" s="3"/>
      <c r="G3943" s="3"/>
      <c r="H3943" s="3"/>
      <c r="I3943" s="3"/>
      <c r="J3943" s="3"/>
      <c r="K3943" s="3"/>
      <c r="L3943" s="3"/>
      <c r="M3943" s="3"/>
      <c r="N3943" s="3"/>
      <c r="O3943" s="3"/>
      <c r="P3943" s="3"/>
      <c r="Q3943" s="3"/>
      <c r="R3943" s="3"/>
      <c r="S3943" s="120"/>
      <c r="T3943" s="3"/>
      <c r="U3943" s="3"/>
      <c r="V3943" s="3"/>
      <c r="W3943" s="3"/>
      <c r="X3943" s="3"/>
      <c r="Y3943" s="3"/>
      <c r="Z3943" s="3"/>
      <c r="AA3943" s="3"/>
      <c r="AB3943" s="3"/>
      <c r="AC3943" s="3"/>
      <c r="AD3943" s="3"/>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row>
    <row r="3944" spans="1:53" x14ac:dyDescent="0.3">
      <c r="A3944" s="3"/>
      <c r="B3944" s="3"/>
      <c r="C3944" s="3"/>
      <c r="D3944" s="3"/>
      <c r="E3944" s="3"/>
      <c r="F3944" s="3"/>
      <c r="G3944" s="3"/>
      <c r="H3944" s="3"/>
      <c r="I3944" s="3"/>
      <c r="J3944" s="3"/>
      <c r="K3944" s="3"/>
      <c r="L3944" s="3"/>
      <c r="M3944" s="3"/>
      <c r="N3944" s="3"/>
      <c r="O3944" s="3"/>
      <c r="P3944" s="3"/>
      <c r="Q3944" s="3"/>
      <c r="R3944" s="3"/>
      <c r="S3944" s="120"/>
      <c r="T3944" s="3"/>
      <c r="U3944" s="3"/>
      <c r="V3944" s="3"/>
      <c r="W3944" s="3"/>
      <c r="X3944" s="3"/>
      <c r="Y3944" s="3"/>
      <c r="Z3944" s="3"/>
      <c r="AA3944" s="3"/>
      <c r="AB3944" s="3"/>
      <c r="AC3944" s="3"/>
      <c r="AD3944" s="3"/>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row>
    <row r="3945" spans="1:53" x14ac:dyDescent="0.3">
      <c r="A3945" s="3"/>
      <c r="B3945" s="3"/>
      <c r="C3945" s="3"/>
      <c r="D3945" s="3"/>
      <c r="E3945" s="3"/>
      <c r="F3945" s="3"/>
      <c r="G3945" s="3"/>
      <c r="H3945" s="3"/>
      <c r="I3945" s="3"/>
      <c r="J3945" s="3"/>
      <c r="K3945" s="3"/>
      <c r="L3945" s="3"/>
      <c r="M3945" s="3"/>
      <c r="N3945" s="3"/>
      <c r="O3945" s="3"/>
      <c r="P3945" s="3"/>
      <c r="Q3945" s="3"/>
      <c r="R3945" s="3"/>
      <c r="S3945" s="120"/>
      <c r="T3945" s="3"/>
      <c r="U3945" s="3"/>
      <c r="V3945" s="3"/>
      <c r="W3945" s="3"/>
      <c r="X3945" s="3"/>
      <c r="Y3945" s="3"/>
      <c r="Z3945" s="3"/>
      <c r="AA3945" s="3"/>
      <c r="AB3945" s="3"/>
      <c r="AC3945" s="3"/>
      <c r="AD3945" s="3"/>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row>
    <row r="3946" spans="1:53" x14ac:dyDescent="0.3">
      <c r="A3946" s="3"/>
      <c r="B3946" s="3"/>
      <c r="C3946" s="3"/>
      <c r="D3946" s="3"/>
      <c r="E3946" s="3"/>
      <c r="F3946" s="3"/>
      <c r="G3946" s="3"/>
      <c r="H3946" s="3"/>
      <c r="I3946" s="3"/>
      <c r="J3946" s="3"/>
      <c r="K3946" s="3"/>
      <c r="L3946" s="3"/>
      <c r="M3946" s="3"/>
      <c r="N3946" s="3"/>
      <c r="O3946" s="3"/>
      <c r="P3946" s="3"/>
      <c r="Q3946" s="3"/>
      <c r="R3946" s="3"/>
      <c r="S3946" s="120"/>
      <c r="T3946" s="3"/>
      <c r="U3946" s="3"/>
      <c r="V3946" s="3"/>
      <c r="W3946" s="3"/>
      <c r="X3946" s="3"/>
      <c r="Y3946" s="3"/>
      <c r="Z3946" s="3"/>
      <c r="AA3946" s="3"/>
      <c r="AB3946" s="3"/>
      <c r="AC3946" s="3"/>
      <c r="AD3946" s="3"/>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row>
    <row r="3947" spans="1:53" x14ac:dyDescent="0.3">
      <c r="A3947" s="3"/>
      <c r="B3947" s="3"/>
      <c r="C3947" s="3"/>
      <c r="D3947" s="3"/>
      <c r="E3947" s="3"/>
      <c r="F3947" s="3"/>
      <c r="G3947" s="3"/>
      <c r="H3947" s="3"/>
      <c r="I3947" s="3"/>
      <c r="J3947" s="3"/>
      <c r="K3947" s="3"/>
      <c r="L3947" s="3"/>
      <c r="M3947" s="3"/>
      <c r="N3947" s="3"/>
      <c r="O3947" s="3"/>
      <c r="P3947" s="3"/>
      <c r="Q3947" s="3"/>
      <c r="R3947" s="3"/>
      <c r="S3947" s="120"/>
      <c r="T3947" s="3"/>
      <c r="U3947" s="3"/>
      <c r="V3947" s="3"/>
      <c r="W3947" s="3"/>
      <c r="X3947" s="3"/>
      <c r="Y3947" s="3"/>
      <c r="Z3947" s="3"/>
      <c r="AA3947" s="3"/>
      <c r="AB3947" s="3"/>
      <c r="AC3947" s="3"/>
      <c r="AD3947" s="3"/>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row>
    <row r="3948" spans="1:53" x14ac:dyDescent="0.3">
      <c r="A3948" s="3"/>
      <c r="B3948" s="3"/>
      <c r="C3948" s="3"/>
      <c r="D3948" s="3"/>
      <c r="E3948" s="3"/>
      <c r="F3948" s="3"/>
      <c r="G3948" s="3"/>
      <c r="H3948" s="3"/>
      <c r="I3948" s="3"/>
      <c r="J3948" s="3"/>
      <c r="K3948" s="3"/>
      <c r="L3948" s="3"/>
      <c r="M3948" s="3"/>
      <c r="N3948" s="3"/>
      <c r="O3948" s="3"/>
      <c r="P3948" s="3"/>
      <c r="Q3948" s="3"/>
      <c r="R3948" s="3"/>
      <c r="S3948" s="120"/>
      <c r="T3948" s="3"/>
      <c r="U3948" s="3"/>
      <c r="V3948" s="3"/>
      <c r="W3948" s="3"/>
      <c r="X3948" s="3"/>
      <c r="Y3948" s="3"/>
      <c r="Z3948" s="3"/>
      <c r="AA3948" s="3"/>
      <c r="AB3948" s="3"/>
      <c r="AC3948" s="3"/>
      <c r="AD3948" s="3"/>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row>
    <row r="3949" spans="1:53" x14ac:dyDescent="0.3">
      <c r="A3949" s="3"/>
      <c r="B3949" s="3"/>
      <c r="C3949" s="3"/>
      <c r="D3949" s="3"/>
      <c r="E3949" s="3"/>
      <c r="F3949" s="3"/>
      <c r="G3949" s="3"/>
      <c r="H3949" s="3"/>
      <c r="I3949" s="3"/>
      <c r="J3949" s="3"/>
      <c r="K3949" s="3"/>
      <c r="L3949" s="3"/>
      <c r="M3949" s="3"/>
      <c r="N3949" s="3"/>
      <c r="O3949" s="3"/>
      <c r="P3949" s="3"/>
      <c r="Q3949" s="3"/>
      <c r="R3949" s="3"/>
      <c r="S3949" s="120"/>
      <c r="T3949" s="3"/>
      <c r="U3949" s="3"/>
      <c r="V3949" s="3"/>
      <c r="W3949" s="3"/>
      <c r="X3949" s="3"/>
      <c r="Y3949" s="3"/>
      <c r="Z3949" s="3"/>
      <c r="AA3949" s="3"/>
      <c r="AB3949" s="3"/>
      <c r="AC3949" s="3"/>
      <c r="AD3949" s="3"/>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row>
    <row r="3950" spans="1:53" x14ac:dyDescent="0.3">
      <c r="A3950" s="3"/>
      <c r="B3950" s="3"/>
      <c r="C3950" s="3"/>
      <c r="D3950" s="3"/>
      <c r="E3950" s="3"/>
      <c r="F3950" s="3"/>
      <c r="G3950" s="3"/>
      <c r="H3950" s="3"/>
      <c r="I3950" s="3"/>
      <c r="J3950" s="3"/>
      <c r="K3950" s="3"/>
      <c r="L3950" s="3"/>
      <c r="M3950" s="3"/>
      <c r="N3950" s="3"/>
      <c r="O3950" s="3"/>
      <c r="P3950" s="3"/>
      <c r="Q3950" s="3"/>
      <c r="R3950" s="3"/>
      <c r="S3950" s="120"/>
      <c r="T3950" s="3"/>
      <c r="U3950" s="3"/>
      <c r="V3950" s="3"/>
      <c r="W3950" s="3"/>
      <c r="X3950" s="3"/>
      <c r="Y3950" s="3"/>
      <c r="Z3950" s="3"/>
      <c r="AA3950" s="3"/>
      <c r="AB3950" s="3"/>
      <c r="AC3950" s="3"/>
      <c r="AD3950" s="3"/>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row>
    <row r="3951" spans="1:53" x14ac:dyDescent="0.3">
      <c r="A3951" s="3"/>
      <c r="B3951" s="3"/>
      <c r="C3951" s="3"/>
      <c r="D3951" s="3"/>
      <c r="E3951" s="3"/>
      <c r="F3951" s="3"/>
      <c r="G3951" s="3"/>
      <c r="H3951" s="3"/>
      <c r="I3951" s="3"/>
      <c r="J3951" s="3"/>
      <c r="K3951" s="3"/>
      <c r="L3951" s="3"/>
      <c r="M3951" s="3"/>
      <c r="N3951" s="3"/>
      <c r="O3951" s="3"/>
      <c r="P3951" s="3"/>
      <c r="Q3951" s="3"/>
      <c r="R3951" s="3"/>
      <c r="S3951" s="120"/>
      <c r="T3951" s="3"/>
      <c r="U3951" s="3"/>
      <c r="V3951" s="3"/>
      <c r="W3951" s="3"/>
      <c r="X3951" s="3"/>
      <c r="Y3951" s="3"/>
      <c r="Z3951" s="3"/>
      <c r="AA3951" s="3"/>
      <c r="AB3951" s="3"/>
      <c r="AC3951" s="3"/>
      <c r="AD3951" s="3"/>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row>
    <row r="3952" spans="1:53" x14ac:dyDescent="0.3">
      <c r="A3952" s="3"/>
      <c r="B3952" s="3"/>
      <c r="C3952" s="3"/>
      <c r="D3952" s="3"/>
      <c r="E3952" s="3"/>
      <c r="F3952" s="3"/>
      <c r="G3952" s="3"/>
      <c r="H3952" s="3"/>
      <c r="I3952" s="3"/>
      <c r="J3952" s="3"/>
      <c r="K3952" s="3"/>
      <c r="L3952" s="3"/>
      <c r="M3952" s="3"/>
      <c r="N3952" s="3"/>
      <c r="O3952" s="3"/>
      <c r="P3952" s="3"/>
      <c r="Q3952" s="3"/>
      <c r="R3952" s="3"/>
      <c r="S3952" s="120"/>
      <c r="T3952" s="3"/>
      <c r="U3952" s="3"/>
      <c r="V3952" s="3"/>
      <c r="W3952" s="3"/>
      <c r="X3952" s="3"/>
      <c r="Y3952" s="3"/>
      <c r="Z3952" s="3"/>
      <c r="AA3952" s="3"/>
      <c r="AB3952" s="3"/>
      <c r="AC3952" s="3"/>
      <c r="AD3952" s="3"/>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row>
    <row r="3953" spans="1:53" x14ac:dyDescent="0.3">
      <c r="A3953" s="3"/>
      <c r="B3953" s="3"/>
      <c r="C3953" s="3"/>
      <c r="D3953" s="3"/>
      <c r="E3953" s="3"/>
      <c r="F3953" s="3"/>
      <c r="G3953" s="3"/>
      <c r="H3953" s="3"/>
      <c r="I3953" s="3"/>
      <c r="J3953" s="3"/>
      <c r="K3953" s="3"/>
      <c r="L3953" s="3"/>
      <c r="M3953" s="3"/>
      <c r="N3953" s="3"/>
      <c r="O3953" s="3"/>
      <c r="P3953" s="3"/>
      <c r="Q3953" s="3"/>
      <c r="R3953" s="3"/>
      <c r="S3953" s="120"/>
      <c r="T3953" s="3"/>
      <c r="U3953" s="3"/>
      <c r="V3953" s="3"/>
      <c r="W3953" s="3"/>
      <c r="X3953" s="3"/>
      <c r="Y3953" s="3"/>
      <c r="Z3953" s="3"/>
      <c r="AA3953" s="3"/>
      <c r="AB3953" s="3"/>
      <c r="AC3953" s="3"/>
      <c r="AD3953" s="3"/>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row>
    <row r="3954" spans="1:53" x14ac:dyDescent="0.3">
      <c r="A3954" s="3"/>
      <c r="B3954" s="3"/>
      <c r="C3954" s="3"/>
      <c r="D3954" s="3"/>
      <c r="E3954" s="3"/>
      <c r="F3954" s="3"/>
      <c r="G3954" s="3"/>
      <c r="H3954" s="3"/>
      <c r="I3954" s="3"/>
      <c r="J3954" s="3"/>
      <c r="K3954" s="3"/>
      <c r="L3954" s="3"/>
      <c r="M3954" s="3"/>
      <c r="N3954" s="3"/>
      <c r="O3954" s="3"/>
      <c r="P3954" s="3"/>
      <c r="Q3954" s="3"/>
      <c r="R3954" s="3"/>
      <c r="S3954" s="120"/>
      <c r="T3954" s="3"/>
      <c r="U3954" s="3"/>
      <c r="V3954" s="3"/>
      <c r="W3954" s="3"/>
      <c r="X3954" s="3"/>
      <c r="Y3954" s="3"/>
      <c r="Z3954" s="3"/>
      <c r="AA3954" s="3"/>
      <c r="AB3954" s="3"/>
      <c r="AC3954" s="3"/>
      <c r="AD3954" s="3"/>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row>
    <row r="3955" spans="1:53" x14ac:dyDescent="0.3">
      <c r="A3955" s="3"/>
      <c r="B3955" s="3"/>
      <c r="C3955" s="3"/>
      <c r="D3955" s="3"/>
      <c r="E3955" s="3"/>
      <c r="F3955" s="3"/>
      <c r="G3955" s="3"/>
      <c r="H3955" s="3"/>
      <c r="I3955" s="3"/>
      <c r="J3955" s="3"/>
      <c r="K3955" s="3"/>
      <c r="L3955" s="3"/>
      <c r="M3955" s="3"/>
      <c r="N3955" s="3"/>
      <c r="O3955" s="3"/>
      <c r="P3955" s="3"/>
      <c r="Q3955" s="3"/>
      <c r="R3955" s="3"/>
      <c r="S3955" s="120"/>
      <c r="T3955" s="3"/>
      <c r="U3955" s="3"/>
      <c r="V3955" s="3"/>
      <c r="W3955" s="3"/>
      <c r="X3955" s="3"/>
      <c r="Y3955" s="3"/>
      <c r="Z3955" s="3"/>
      <c r="AA3955" s="3"/>
      <c r="AB3955" s="3"/>
      <c r="AC3955" s="3"/>
      <c r="AD3955" s="3"/>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row>
    <row r="3956" spans="1:53" x14ac:dyDescent="0.3">
      <c r="A3956" s="3"/>
      <c r="B3956" s="3"/>
      <c r="C3956" s="3"/>
      <c r="D3956" s="3"/>
      <c r="E3956" s="3"/>
      <c r="F3956" s="3"/>
      <c r="G3956" s="3"/>
      <c r="H3956" s="3"/>
      <c r="I3956" s="3"/>
      <c r="J3956" s="3"/>
      <c r="K3956" s="3"/>
      <c r="L3956" s="3"/>
      <c r="M3956" s="3"/>
      <c r="N3956" s="3"/>
      <c r="O3956" s="3"/>
      <c r="P3956" s="3"/>
      <c r="Q3956" s="3"/>
      <c r="R3956" s="3"/>
      <c r="S3956" s="120"/>
      <c r="T3956" s="3"/>
      <c r="U3956" s="3"/>
      <c r="V3956" s="3"/>
      <c r="W3956" s="3"/>
      <c r="X3956" s="3"/>
      <c r="Y3956" s="3"/>
      <c r="Z3956" s="3"/>
      <c r="AA3956" s="3"/>
      <c r="AB3956" s="3"/>
      <c r="AC3956" s="3"/>
      <c r="AD3956" s="3"/>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row>
    <row r="3957" spans="1:53" x14ac:dyDescent="0.3">
      <c r="A3957" s="3"/>
      <c r="B3957" s="3"/>
      <c r="C3957" s="3"/>
      <c r="D3957" s="3"/>
      <c r="E3957" s="3"/>
      <c r="F3957" s="3"/>
      <c r="G3957" s="3"/>
      <c r="H3957" s="3"/>
      <c r="I3957" s="3"/>
      <c r="J3957" s="3"/>
      <c r="K3957" s="3"/>
      <c r="L3957" s="3"/>
      <c r="M3957" s="3"/>
      <c r="N3957" s="3"/>
      <c r="O3957" s="3"/>
      <c r="P3957" s="3"/>
      <c r="Q3957" s="3"/>
      <c r="R3957" s="3"/>
      <c r="S3957" s="120"/>
      <c r="T3957" s="3"/>
      <c r="U3957" s="3"/>
      <c r="V3957" s="3"/>
      <c r="W3957" s="3"/>
      <c r="X3957" s="3"/>
      <c r="Y3957" s="3"/>
      <c r="Z3957" s="3"/>
      <c r="AA3957" s="3"/>
      <c r="AB3957" s="3"/>
      <c r="AC3957" s="3"/>
      <c r="AD3957" s="3"/>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row>
    <row r="3958" spans="1:53" x14ac:dyDescent="0.3">
      <c r="A3958" s="3"/>
      <c r="B3958" s="3"/>
      <c r="C3958" s="3"/>
      <c r="D3958" s="3"/>
      <c r="E3958" s="3"/>
      <c r="F3958" s="3"/>
      <c r="G3958" s="3"/>
      <c r="H3958" s="3"/>
      <c r="I3958" s="3"/>
      <c r="J3958" s="3"/>
      <c r="K3958" s="3"/>
      <c r="L3958" s="3"/>
      <c r="M3958" s="3"/>
      <c r="N3958" s="3"/>
      <c r="O3958" s="3"/>
      <c r="P3958" s="3"/>
      <c r="Q3958" s="3"/>
      <c r="R3958" s="3"/>
      <c r="S3958" s="120"/>
      <c r="T3958" s="3"/>
      <c r="U3958" s="3"/>
      <c r="V3958" s="3"/>
      <c r="W3958" s="3"/>
      <c r="X3958" s="3"/>
      <c r="Y3958" s="3"/>
      <c r="Z3958" s="3"/>
      <c r="AA3958" s="3"/>
      <c r="AB3958" s="3"/>
      <c r="AC3958" s="3"/>
      <c r="AD3958" s="3"/>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row>
    <row r="3959" spans="1:53" x14ac:dyDescent="0.3">
      <c r="A3959" s="3"/>
      <c r="B3959" s="3"/>
      <c r="C3959" s="3"/>
      <c r="D3959" s="3"/>
      <c r="E3959" s="3"/>
      <c r="F3959" s="3"/>
      <c r="G3959" s="3"/>
      <c r="H3959" s="3"/>
      <c r="I3959" s="3"/>
      <c r="J3959" s="3"/>
      <c r="K3959" s="3"/>
      <c r="L3959" s="3"/>
      <c r="M3959" s="3"/>
      <c r="N3959" s="3"/>
      <c r="O3959" s="3"/>
      <c r="P3959" s="3"/>
      <c r="Q3959" s="3"/>
      <c r="R3959" s="3"/>
      <c r="S3959" s="120"/>
      <c r="T3959" s="3"/>
      <c r="U3959" s="3"/>
      <c r="V3959" s="3"/>
      <c r="W3959" s="3"/>
      <c r="X3959" s="3"/>
      <c r="Y3959" s="3"/>
      <c r="Z3959" s="3"/>
      <c r="AA3959" s="3"/>
      <c r="AB3959" s="3"/>
      <c r="AC3959" s="3"/>
      <c r="AD3959" s="3"/>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row>
    <row r="3960" spans="1:53" x14ac:dyDescent="0.3">
      <c r="A3960" s="3"/>
      <c r="B3960" s="3"/>
      <c r="C3960" s="3"/>
      <c r="D3960" s="3"/>
      <c r="E3960" s="3"/>
      <c r="F3960" s="3"/>
      <c r="G3960" s="3"/>
      <c r="H3960" s="3"/>
      <c r="I3960" s="3"/>
      <c r="J3960" s="3"/>
      <c r="K3960" s="3"/>
      <c r="L3960" s="3"/>
      <c r="M3960" s="3"/>
      <c r="N3960" s="3"/>
      <c r="O3960" s="3"/>
      <c r="P3960" s="3"/>
      <c r="Q3960" s="3"/>
      <c r="R3960" s="3"/>
      <c r="S3960" s="120"/>
      <c r="T3960" s="3"/>
      <c r="U3960" s="3"/>
      <c r="V3960" s="3"/>
      <c r="W3960" s="3"/>
      <c r="X3960" s="3"/>
      <c r="Y3960" s="3"/>
      <c r="Z3960" s="3"/>
      <c r="AA3960" s="3"/>
      <c r="AB3960" s="3"/>
      <c r="AC3960" s="3"/>
      <c r="AD3960" s="3"/>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row>
    <row r="3961" spans="1:53" x14ac:dyDescent="0.3">
      <c r="A3961" s="3"/>
      <c r="B3961" s="3"/>
      <c r="C3961" s="3"/>
      <c r="D3961" s="3"/>
      <c r="E3961" s="3"/>
      <c r="F3961" s="3"/>
      <c r="G3961" s="3"/>
      <c r="H3961" s="3"/>
      <c r="I3961" s="3"/>
      <c r="J3961" s="3"/>
      <c r="K3961" s="3"/>
      <c r="L3961" s="3"/>
      <c r="M3961" s="3"/>
      <c r="N3961" s="3"/>
      <c r="O3961" s="3"/>
      <c r="P3961" s="3"/>
      <c r="Q3961" s="3"/>
      <c r="R3961" s="3"/>
      <c r="S3961" s="120"/>
      <c r="T3961" s="3"/>
      <c r="U3961" s="3"/>
      <c r="V3961" s="3"/>
      <c r="W3961" s="3"/>
      <c r="X3961" s="3"/>
      <c r="Y3961" s="3"/>
      <c r="Z3961" s="3"/>
      <c r="AA3961" s="3"/>
      <c r="AB3961" s="3"/>
      <c r="AC3961" s="3"/>
      <c r="AD3961" s="3"/>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row>
    <row r="3962" spans="1:53" x14ac:dyDescent="0.3">
      <c r="A3962" s="3"/>
      <c r="B3962" s="3"/>
      <c r="C3962" s="3"/>
      <c r="D3962" s="3"/>
      <c r="E3962" s="3"/>
      <c r="F3962" s="3"/>
      <c r="G3962" s="3"/>
      <c r="H3962" s="3"/>
      <c r="I3962" s="3"/>
      <c r="J3962" s="3"/>
      <c r="K3962" s="3"/>
      <c r="L3962" s="3"/>
      <c r="M3962" s="3"/>
      <c r="N3962" s="3"/>
      <c r="O3962" s="3"/>
      <c r="P3962" s="3"/>
      <c r="Q3962" s="3"/>
      <c r="R3962" s="3"/>
      <c r="S3962" s="120"/>
      <c r="T3962" s="3"/>
      <c r="U3962" s="3"/>
      <c r="V3962" s="3"/>
      <c r="W3962" s="3"/>
      <c r="X3962" s="3"/>
      <c r="Y3962" s="3"/>
      <c r="Z3962" s="3"/>
      <c r="AA3962" s="3"/>
      <c r="AB3962" s="3"/>
      <c r="AC3962" s="3"/>
      <c r="AD3962" s="3"/>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row>
    <row r="3963" spans="1:53" x14ac:dyDescent="0.3">
      <c r="A3963" s="3"/>
      <c r="B3963" s="3"/>
      <c r="C3963" s="3"/>
      <c r="D3963" s="3"/>
      <c r="E3963" s="3"/>
      <c r="F3963" s="3"/>
      <c r="G3963" s="3"/>
      <c r="H3963" s="3"/>
      <c r="I3963" s="3"/>
      <c r="J3963" s="3"/>
      <c r="K3963" s="3"/>
      <c r="L3963" s="3"/>
      <c r="M3963" s="3"/>
      <c r="N3963" s="3"/>
      <c r="O3963" s="3"/>
      <c r="P3963" s="3"/>
      <c r="Q3963" s="3"/>
      <c r="R3963" s="3"/>
      <c r="S3963" s="120"/>
      <c r="T3963" s="3"/>
      <c r="U3963" s="3"/>
      <c r="V3963" s="3"/>
      <c r="W3963" s="3"/>
      <c r="X3963" s="3"/>
      <c r="Y3963" s="3"/>
      <c r="Z3963" s="3"/>
      <c r="AA3963" s="3"/>
      <c r="AB3963" s="3"/>
      <c r="AC3963" s="3"/>
      <c r="AD3963" s="3"/>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row>
    <row r="3964" spans="1:53" x14ac:dyDescent="0.3">
      <c r="A3964" s="3"/>
      <c r="B3964" s="3"/>
      <c r="C3964" s="3"/>
      <c r="D3964" s="3"/>
      <c r="E3964" s="3"/>
      <c r="F3964" s="3"/>
      <c r="G3964" s="3"/>
      <c r="H3964" s="3"/>
      <c r="I3964" s="3"/>
      <c r="J3964" s="3"/>
      <c r="K3964" s="3"/>
      <c r="L3964" s="3"/>
      <c r="M3964" s="3"/>
      <c r="N3964" s="3"/>
      <c r="O3964" s="3"/>
      <c r="P3964" s="3"/>
      <c r="Q3964" s="3"/>
      <c r="R3964" s="3"/>
      <c r="S3964" s="120"/>
      <c r="T3964" s="3"/>
      <c r="U3964" s="3"/>
      <c r="V3964" s="3"/>
      <c r="W3964" s="3"/>
      <c r="X3964" s="3"/>
      <c r="Y3964" s="3"/>
      <c r="Z3964" s="3"/>
      <c r="AA3964" s="3"/>
      <c r="AB3964" s="3"/>
      <c r="AC3964" s="3"/>
      <c r="AD3964" s="3"/>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row>
    <row r="3965" spans="1:53" x14ac:dyDescent="0.3">
      <c r="A3965" s="3"/>
      <c r="B3965" s="3"/>
      <c r="C3965" s="3"/>
      <c r="D3965" s="3"/>
      <c r="E3965" s="3"/>
      <c r="F3965" s="3"/>
      <c r="G3965" s="3"/>
      <c r="H3965" s="3"/>
      <c r="I3965" s="3"/>
      <c r="J3965" s="3"/>
      <c r="K3965" s="3"/>
      <c r="L3965" s="3"/>
      <c r="M3965" s="3"/>
      <c r="N3965" s="3"/>
      <c r="O3965" s="3"/>
      <c r="P3965" s="3"/>
      <c r="Q3965" s="3"/>
      <c r="R3965" s="3"/>
      <c r="S3965" s="120"/>
      <c r="T3965" s="3"/>
      <c r="U3965" s="3"/>
      <c r="V3965" s="3"/>
      <c r="W3965" s="3"/>
      <c r="X3965" s="3"/>
      <c r="Y3965" s="3"/>
      <c r="Z3965" s="3"/>
      <c r="AA3965" s="3"/>
      <c r="AB3965" s="3"/>
      <c r="AC3965" s="3"/>
      <c r="AD3965" s="3"/>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row>
    <row r="3966" spans="1:53" x14ac:dyDescent="0.3">
      <c r="A3966" s="3"/>
      <c r="B3966" s="3"/>
      <c r="C3966" s="3"/>
      <c r="D3966" s="3"/>
      <c r="E3966" s="3"/>
      <c r="F3966" s="3"/>
      <c r="G3966" s="3"/>
      <c r="H3966" s="3"/>
      <c r="I3966" s="3"/>
      <c r="J3966" s="3"/>
      <c r="K3966" s="3"/>
      <c r="L3966" s="3"/>
      <c r="M3966" s="3"/>
      <c r="N3966" s="3"/>
      <c r="O3966" s="3"/>
      <c r="P3966" s="3"/>
      <c r="Q3966" s="3"/>
      <c r="R3966" s="3"/>
      <c r="S3966" s="120"/>
      <c r="T3966" s="3"/>
      <c r="U3966" s="3"/>
      <c r="V3966" s="3"/>
      <c r="W3966" s="3"/>
      <c r="X3966" s="3"/>
      <c r="Y3966" s="3"/>
      <c r="Z3966" s="3"/>
      <c r="AA3966" s="3"/>
      <c r="AB3966" s="3"/>
      <c r="AC3966" s="3"/>
      <c r="AD3966" s="3"/>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row>
    <row r="3967" spans="1:53" x14ac:dyDescent="0.3">
      <c r="A3967" s="3"/>
      <c r="B3967" s="3"/>
      <c r="C3967" s="3"/>
      <c r="D3967" s="3"/>
      <c r="E3967" s="3"/>
      <c r="F3967" s="3"/>
      <c r="G3967" s="3"/>
      <c r="H3967" s="3"/>
      <c r="I3967" s="3"/>
      <c r="J3967" s="3"/>
      <c r="K3967" s="3"/>
      <c r="L3967" s="3"/>
      <c r="M3967" s="3"/>
      <c r="N3967" s="3"/>
      <c r="O3967" s="3"/>
      <c r="P3967" s="3"/>
      <c r="Q3967" s="3"/>
      <c r="R3967" s="3"/>
      <c r="S3967" s="120"/>
      <c r="T3967" s="3"/>
      <c r="U3967" s="3"/>
      <c r="V3967" s="3"/>
      <c r="W3967" s="3"/>
      <c r="X3967" s="3"/>
      <c r="Y3967" s="3"/>
      <c r="Z3967" s="3"/>
      <c r="AA3967" s="3"/>
      <c r="AB3967" s="3"/>
      <c r="AC3967" s="3"/>
      <c r="AD3967" s="3"/>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row>
    <row r="3968" spans="1:53" x14ac:dyDescent="0.3">
      <c r="A3968" s="3"/>
      <c r="B3968" s="3"/>
      <c r="C3968" s="3"/>
      <c r="D3968" s="3"/>
      <c r="E3968" s="3"/>
      <c r="F3968" s="3"/>
      <c r="G3968" s="3"/>
      <c r="H3968" s="3"/>
      <c r="I3968" s="3"/>
      <c r="J3968" s="3"/>
      <c r="K3968" s="3"/>
      <c r="L3968" s="3"/>
      <c r="M3968" s="3"/>
      <c r="N3968" s="3"/>
      <c r="O3968" s="3"/>
      <c r="P3968" s="3"/>
      <c r="Q3968" s="3"/>
      <c r="R3968" s="3"/>
      <c r="S3968" s="120"/>
      <c r="T3968" s="3"/>
      <c r="U3968" s="3"/>
      <c r="V3968" s="3"/>
      <c r="W3968" s="3"/>
      <c r="X3968" s="3"/>
      <c r="Y3968" s="3"/>
      <c r="Z3968" s="3"/>
      <c r="AA3968" s="3"/>
      <c r="AB3968" s="3"/>
      <c r="AC3968" s="3"/>
      <c r="AD3968" s="3"/>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row>
    <row r="3969" spans="1:53" x14ac:dyDescent="0.3">
      <c r="A3969" s="3"/>
      <c r="B3969" s="3"/>
      <c r="C3969" s="3"/>
      <c r="D3969" s="3"/>
      <c r="E3969" s="3"/>
      <c r="F3969" s="3"/>
      <c r="G3969" s="3"/>
      <c r="H3969" s="3"/>
      <c r="I3969" s="3"/>
      <c r="J3969" s="3"/>
      <c r="K3969" s="3"/>
      <c r="L3969" s="3"/>
      <c r="M3969" s="3"/>
      <c r="N3969" s="3"/>
      <c r="O3969" s="3"/>
      <c r="P3969" s="3"/>
      <c r="Q3969" s="3"/>
      <c r="R3969" s="3"/>
      <c r="S3969" s="120"/>
      <c r="T3969" s="3"/>
      <c r="U3969" s="3"/>
      <c r="V3969" s="3"/>
      <c r="W3969" s="3"/>
      <c r="X3969" s="3"/>
      <c r="Y3969" s="3"/>
      <c r="Z3969" s="3"/>
      <c r="AA3969" s="3"/>
      <c r="AB3969" s="3"/>
      <c r="AC3969" s="3"/>
      <c r="AD3969" s="3"/>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row>
    <row r="3970" spans="1:53" x14ac:dyDescent="0.3">
      <c r="A3970" s="3"/>
      <c r="B3970" s="3"/>
      <c r="C3970" s="3"/>
      <c r="D3970" s="3"/>
      <c r="E3970" s="3"/>
      <c r="F3970" s="3"/>
      <c r="G3970" s="3"/>
      <c r="H3970" s="3"/>
      <c r="I3970" s="3"/>
      <c r="J3970" s="3"/>
      <c r="K3970" s="3"/>
      <c r="L3970" s="3"/>
      <c r="M3970" s="3"/>
      <c r="N3970" s="3"/>
      <c r="O3970" s="3"/>
      <c r="P3970" s="3"/>
      <c r="Q3970" s="3"/>
      <c r="R3970" s="3"/>
      <c r="S3970" s="120"/>
      <c r="T3970" s="3"/>
      <c r="U3970" s="3"/>
      <c r="V3970" s="3"/>
      <c r="W3970" s="3"/>
      <c r="X3970" s="3"/>
      <c r="Y3970" s="3"/>
      <c r="Z3970" s="3"/>
      <c r="AA3970" s="3"/>
      <c r="AB3970" s="3"/>
      <c r="AC3970" s="3"/>
      <c r="AD3970" s="3"/>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row>
    <row r="3971" spans="1:53" x14ac:dyDescent="0.3">
      <c r="A3971" s="3"/>
      <c r="B3971" s="3"/>
      <c r="C3971" s="3"/>
      <c r="D3971" s="3"/>
      <c r="E3971" s="3"/>
      <c r="F3971" s="3"/>
      <c r="G3971" s="3"/>
      <c r="H3971" s="3"/>
      <c r="I3971" s="3"/>
      <c r="J3971" s="3"/>
      <c r="K3971" s="3"/>
      <c r="L3971" s="3"/>
      <c r="M3971" s="3"/>
      <c r="N3971" s="3"/>
      <c r="O3971" s="3"/>
      <c r="P3971" s="3"/>
      <c r="Q3971" s="3"/>
      <c r="R3971" s="3"/>
      <c r="S3971" s="120"/>
      <c r="T3971" s="3"/>
      <c r="U3971" s="3"/>
      <c r="V3971" s="3"/>
      <c r="W3971" s="3"/>
      <c r="X3971" s="3"/>
      <c r="Y3971" s="3"/>
      <c r="Z3971" s="3"/>
      <c r="AA3971" s="3"/>
      <c r="AB3971" s="3"/>
      <c r="AC3971" s="3"/>
      <c r="AD3971" s="3"/>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row>
    <row r="3972" spans="1:53" x14ac:dyDescent="0.3">
      <c r="A3972" s="3"/>
      <c r="B3972" s="3"/>
      <c r="C3972" s="3"/>
      <c r="D3972" s="3"/>
      <c r="E3972" s="3"/>
      <c r="F3972" s="3"/>
      <c r="G3972" s="3"/>
      <c r="H3972" s="3"/>
      <c r="I3972" s="3"/>
      <c r="J3972" s="3"/>
      <c r="K3972" s="3"/>
      <c r="L3972" s="3"/>
      <c r="M3972" s="3"/>
      <c r="N3972" s="3"/>
      <c r="O3972" s="3"/>
      <c r="P3972" s="3"/>
      <c r="Q3972" s="3"/>
      <c r="R3972" s="3"/>
      <c r="S3972" s="120"/>
      <c r="T3972" s="3"/>
      <c r="U3972" s="3"/>
      <c r="V3972" s="3"/>
      <c r="W3972" s="3"/>
      <c r="X3972" s="3"/>
      <c r="Y3972" s="3"/>
      <c r="Z3972" s="3"/>
      <c r="AA3972" s="3"/>
      <c r="AB3972" s="3"/>
      <c r="AC3972" s="3"/>
      <c r="AD3972" s="3"/>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row>
    <row r="3973" spans="1:53" x14ac:dyDescent="0.3">
      <c r="A3973" s="3"/>
      <c r="B3973" s="3"/>
      <c r="C3973" s="3"/>
      <c r="D3973" s="3"/>
      <c r="E3973" s="3"/>
      <c r="F3973" s="3"/>
      <c r="G3973" s="3"/>
      <c r="H3973" s="3"/>
      <c r="I3973" s="3"/>
      <c r="J3973" s="3"/>
      <c r="K3973" s="3"/>
      <c r="L3973" s="3"/>
      <c r="M3973" s="3"/>
      <c r="N3973" s="3"/>
      <c r="O3973" s="3"/>
      <c r="P3973" s="3"/>
      <c r="Q3973" s="3"/>
      <c r="R3973" s="3"/>
      <c r="S3973" s="120"/>
      <c r="T3973" s="3"/>
      <c r="U3973" s="3"/>
      <c r="V3973" s="3"/>
      <c r="W3973" s="3"/>
      <c r="X3973" s="3"/>
      <c r="Y3973" s="3"/>
      <c r="Z3973" s="3"/>
      <c r="AA3973" s="3"/>
      <c r="AB3973" s="3"/>
      <c r="AC3973" s="3"/>
      <c r="AD3973" s="3"/>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row>
    <row r="3974" spans="1:53" x14ac:dyDescent="0.3">
      <c r="A3974" s="3"/>
      <c r="B3974" s="3"/>
      <c r="C3974" s="3"/>
      <c r="D3974" s="3"/>
      <c r="E3974" s="3"/>
      <c r="F3974" s="3"/>
      <c r="G3974" s="3"/>
      <c r="H3974" s="3"/>
      <c r="I3974" s="3"/>
      <c r="J3974" s="3"/>
      <c r="K3974" s="3"/>
      <c r="L3974" s="3"/>
      <c r="M3974" s="3"/>
      <c r="N3974" s="3"/>
      <c r="O3974" s="3"/>
      <c r="P3974" s="3"/>
      <c r="Q3974" s="3"/>
      <c r="R3974" s="3"/>
      <c r="S3974" s="120"/>
      <c r="T3974" s="3"/>
      <c r="U3974" s="3"/>
      <c r="V3974" s="3"/>
      <c r="W3974" s="3"/>
      <c r="X3974" s="3"/>
      <c r="Y3974" s="3"/>
      <c r="Z3974" s="3"/>
      <c r="AA3974" s="3"/>
      <c r="AB3974" s="3"/>
      <c r="AC3974" s="3"/>
      <c r="AD3974" s="3"/>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row>
    <row r="3975" spans="1:53" x14ac:dyDescent="0.3">
      <c r="A3975" s="3"/>
      <c r="B3975" s="3"/>
      <c r="C3975" s="3"/>
      <c r="D3975" s="3"/>
      <c r="E3975" s="3"/>
      <c r="F3975" s="3"/>
      <c r="G3975" s="3"/>
      <c r="H3975" s="3"/>
      <c r="I3975" s="3"/>
      <c r="J3975" s="3"/>
      <c r="K3975" s="3"/>
      <c r="L3975" s="3"/>
      <c r="M3975" s="3"/>
      <c r="N3975" s="3"/>
      <c r="O3975" s="3"/>
      <c r="P3975" s="3"/>
      <c r="Q3975" s="3"/>
      <c r="R3975" s="3"/>
      <c r="S3975" s="120"/>
      <c r="T3975" s="3"/>
      <c r="U3975" s="3"/>
      <c r="V3975" s="3"/>
      <c r="W3975" s="3"/>
      <c r="X3975" s="3"/>
      <c r="Y3975" s="3"/>
      <c r="Z3975" s="3"/>
      <c r="AA3975" s="3"/>
      <c r="AB3975" s="3"/>
      <c r="AC3975" s="3"/>
      <c r="AD3975" s="3"/>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row>
    <row r="3976" spans="1:53" x14ac:dyDescent="0.3">
      <c r="A3976" s="3"/>
      <c r="B3976" s="3"/>
      <c r="C3976" s="3"/>
      <c r="D3976" s="3"/>
      <c r="E3976" s="3"/>
      <c r="F3976" s="3"/>
      <c r="G3976" s="3"/>
      <c r="H3976" s="3"/>
      <c r="I3976" s="3"/>
      <c r="J3976" s="3"/>
      <c r="K3976" s="3"/>
      <c r="L3976" s="3"/>
      <c r="M3976" s="3"/>
      <c r="N3976" s="3"/>
      <c r="O3976" s="3"/>
      <c r="P3976" s="3"/>
      <c r="Q3976" s="3"/>
      <c r="R3976" s="3"/>
      <c r="S3976" s="120"/>
      <c r="T3976" s="3"/>
      <c r="U3976" s="3"/>
      <c r="V3976" s="3"/>
      <c r="W3976" s="3"/>
      <c r="X3976" s="3"/>
      <c r="Y3976" s="3"/>
      <c r="Z3976" s="3"/>
      <c r="AA3976" s="3"/>
      <c r="AB3976" s="3"/>
      <c r="AC3976" s="3"/>
      <c r="AD3976" s="3"/>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row>
    <row r="3977" spans="1:53" x14ac:dyDescent="0.3">
      <c r="A3977" s="3"/>
      <c r="B3977" s="3"/>
      <c r="C3977" s="3"/>
      <c r="D3977" s="3"/>
      <c r="E3977" s="3"/>
      <c r="F3977" s="3"/>
      <c r="G3977" s="3"/>
      <c r="H3977" s="3"/>
      <c r="I3977" s="3"/>
      <c r="J3977" s="3"/>
      <c r="K3977" s="3"/>
      <c r="L3977" s="3"/>
      <c r="M3977" s="3"/>
      <c r="N3977" s="3"/>
      <c r="O3977" s="3"/>
      <c r="P3977" s="3"/>
      <c r="Q3977" s="3"/>
      <c r="R3977" s="3"/>
      <c r="S3977" s="120"/>
      <c r="T3977" s="3"/>
      <c r="U3977" s="3"/>
      <c r="V3977" s="3"/>
      <c r="W3977" s="3"/>
      <c r="X3977" s="3"/>
      <c r="Y3977" s="3"/>
      <c r="Z3977" s="3"/>
      <c r="AA3977" s="3"/>
      <c r="AB3977" s="3"/>
      <c r="AC3977" s="3"/>
      <c r="AD3977" s="3"/>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row>
    <row r="3978" spans="1:53" x14ac:dyDescent="0.3">
      <c r="A3978" s="3"/>
      <c r="B3978" s="3"/>
      <c r="C3978" s="3"/>
      <c r="D3978" s="3"/>
      <c r="E3978" s="3"/>
      <c r="F3978" s="3"/>
      <c r="G3978" s="3"/>
      <c r="H3978" s="3"/>
      <c r="I3978" s="3"/>
      <c r="J3978" s="3"/>
      <c r="K3978" s="3"/>
      <c r="L3978" s="3"/>
      <c r="M3978" s="3"/>
      <c r="N3978" s="3"/>
      <c r="O3978" s="3"/>
      <c r="P3978" s="3"/>
      <c r="Q3978" s="3"/>
      <c r="R3978" s="3"/>
      <c r="S3978" s="120"/>
      <c r="T3978" s="3"/>
      <c r="U3978" s="3"/>
      <c r="V3978" s="3"/>
      <c r="W3978" s="3"/>
      <c r="X3978" s="3"/>
      <c r="Y3978" s="3"/>
      <c r="Z3978" s="3"/>
      <c r="AA3978" s="3"/>
      <c r="AB3978" s="3"/>
      <c r="AC3978" s="3"/>
      <c r="AD3978" s="3"/>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row>
    <row r="3979" spans="1:53" x14ac:dyDescent="0.3">
      <c r="A3979" s="3"/>
      <c r="B3979" s="3"/>
      <c r="C3979" s="3"/>
      <c r="D3979" s="3"/>
      <c r="E3979" s="3"/>
      <c r="F3979" s="3"/>
      <c r="G3979" s="3"/>
      <c r="H3979" s="3"/>
      <c r="I3979" s="3"/>
      <c r="J3979" s="3"/>
      <c r="K3979" s="3"/>
      <c r="L3979" s="3"/>
      <c r="M3979" s="3"/>
      <c r="N3979" s="3"/>
      <c r="O3979" s="3"/>
      <c r="P3979" s="3"/>
      <c r="Q3979" s="3"/>
      <c r="R3979" s="3"/>
      <c r="S3979" s="120"/>
      <c r="T3979" s="3"/>
      <c r="U3979" s="3"/>
      <c r="V3979" s="3"/>
      <c r="W3979" s="3"/>
      <c r="X3979" s="3"/>
      <c r="Y3979" s="3"/>
      <c r="Z3979" s="3"/>
      <c r="AA3979" s="3"/>
      <c r="AB3979" s="3"/>
      <c r="AC3979" s="3"/>
      <c r="AD3979" s="3"/>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row>
    <row r="3980" spans="1:53" x14ac:dyDescent="0.3">
      <c r="A3980" s="3"/>
      <c r="B3980" s="3"/>
      <c r="C3980" s="3"/>
      <c r="D3980" s="3"/>
      <c r="E3980" s="3"/>
      <c r="F3980" s="3"/>
      <c r="G3980" s="3"/>
      <c r="H3980" s="3"/>
      <c r="I3980" s="3"/>
      <c r="J3980" s="3"/>
      <c r="K3980" s="3"/>
      <c r="L3980" s="3"/>
      <c r="M3980" s="3"/>
      <c r="N3980" s="3"/>
      <c r="O3980" s="3"/>
      <c r="P3980" s="3"/>
      <c r="Q3980" s="3"/>
      <c r="R3980" s="3"/>
      <c r="S3980" s="120"/>
      <c r="T3980" s="3"/>
      <c r="U3980" s="3"/>
      <c r="V3980" s="3"/>
      <c r="W3980" s="3"/>
      <c r="X3980" s="3"/>
      <c r="Y3980" s="3"/>
      <c r="Z3980" s="3"/>
      <c r="AA3980" s="3"/>
      <c r="AB3980" s="3"/>
      <c r="AC3980" s="3"/>
      <c r="AD3980" s="3"/>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row>
    <row r="3981" spans="1:53" x14ac:dyDescent="0.3">
      <c r="A3981" s="3"/>
      <c r="B3981" s="3"/>
      <c r="C3981" s="3"/>
      <c r="D3981" s="3"/>
      <c r="E3981" s="3"/>
      <c r="F3981" s="3"/>
      <c r="G3981" s="3"/>
      <c r="H3981" s="3"/>
      <c r="I3981" s="3"/>
      <c r="J3981" s="3"/>
      <c r="K3981" s="3"/>
      <c r="L3981" s="3"/>
      <c r="M3981" s="3"/>
      <c r="N3981" s="3"/>
      <c r="O3981" s="3"/>
      <c r="P3981" s="3"/>
      <c r="Q3981" s="3"/>
      <c r="R3981" s="3"/>
      <c r="S3981" s="120"/>
      <c r="T3981" s="3"/>
      <c r="U3981" s="3"/>
      <c r="V3981" s="3"/>
      <c r="W3981" s="3"/>
      <c r="X3981" s="3"/>
      <c r="Y3981" s="3"/>
      <c r="Z3981" s="3"/>
      <c r="AA3981" s="3"/>
      <c r="AB3981" s="3"/>
      <c r="AC3981" s="3"/>
      <c r="AD3981" s="3"/>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row>
    <row r="3982" spans="1:53" x14ac:dyDescent="0.3">
      <c r="A3982" s="3"/>
      <c r="B3982" s="3"/>
      <c r="C3982" s="3"/>
      <c r="D3982" s="3"/>
      <c r="E3982" s="3"/>
      <c r="F3982" s="3"/>
      <c r="G3982" s="3"/>
      <c r="H3982" s="3"/>
      <c r="I3982" s="3"/>
      <c r="J3982" s="3"/>
      <c r="K3982" s="3"/>
      <c r="L3982" s="3"/>
      <c r="M3982" s="3"/>
      <c r="N3982" s="3"/>
      <c r="O3982" s="3"/>
      <c r="P3982" s="3"/>
      <c r="Q3982" s="3"/>
      <c r="R3982" s="3"/>
      <c r="S3982" s="120"/>
      <c r="T3982" s="3"/>
      <c r="U3982" s="3"/>
      <c r="V3982" s="3"/>
      <c r="W3982" s="3"/>
      <c r="X3982" s="3"/>
      <c r="Y3982" s="3"/>
      <c r="Z3982" s="3"/>
      <c r="AA3982" s="3"/>
      <c r="AB3982" s="3"/>
      <c r="AC3982" s="3"/>
      <c r="AD3982" s="3"/>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row>
    <row r="3983" spans="1:53" x14ac:dyDescent="0.3">
      <c r="A3983" s="3"/>
      <c r="B3983" s="3"/>
      <c r="C3983" s="3"/>
      <c r="D3983" s="3"/>
      <c r="E3983" s="3"/>
      <c r="F3983" s="3"/>
      <c r="G3983" s="3"/>
      <c r="H3983" s="3"/>
      <c r="I3983" s="3"/>
      <c r="J3983" s="3"/>
      <c r="K3983" s="3"/>
      <c r="L3983" s="3"/>
      <c r="M3983" s="3"/>
      <c r="N3983" s="3"/>
      <c r="O3983" s="3"/>
      <c r="P3983" s="3"/>
      <c r="Q3983" s="3"/>
      <c r="R3983" s="3"/>
      <c r="S3983" s="120"/>
      <c r="T3983" s="3"/>
      <c r="U3983" s="3"/>
      <c r="V3983" s="3"/>
      <c r="W3983" s="3"/>
      <c r="X3983" s="3"/>
      <c r="Y3983" s="3"/>
      <c r="Z3983" s="3"/>
      <c r="AA3983" s="3"/>
      <c r="AB3983" s="3"/>
      <c r="AC3983" s="3"/>
      <c r="AD3983" s="3"/>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row>
    <row r="3984" spans="1:53" x14ac:dyDescent="0.3">
      <c r="A3984" s="3"/>
      <c r="B3984" s="3"/>
      <c r="C3984" s="3"/>
      <c r="D3984" s="3"/>
      <c r="E3984" s="3"/>
      <c r="F3984" s="3"/>
      <c r="G3984" s="3"/>
      <c r="H3984" s="3"/>
      <c r="I3984" s="3"/>
      <c r="J3984" s="3"/>
      <c r="K3984" s="3"/>
      <c r="L3984" s="3"/>
      <c r="M3984" s="3"/>
      <c r="N3984" s="3"/>
      <c r="O3984" s="3"/>
      <c r="P3984" s="3"/>
      <c r="Q3984" s="3"/>
      <c r="R3984" s="3"/>
      <c r="S3984" s="120"/>
      <c r="T3984" s="3"/>
      <c r="U3984" s="3"/>
      <c r="V3984" s="3"/>
      <c r="W3984" s="3"/>
      <c r="X3984" s="3"/>
      <c r="Y3984" s="3"/>
      <c r="Z3984" s="3"/>
      <c r="AA3984" s="3"/>
      <c r="AB3984" s="3"/>
      <c r="AC3984" s="3"/>
      <c r="AD3984" s="3"/>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row>
    <row r="3985" spans="1:53" x14ac:dyDescent="0.3">
      <c r="A3985" s="3"/>
      <c r="B3985" s="3"/>
      <c r="C3985" s="3"/>
      <c r="D3985" s="3"/>
      <c r="E3985" s="3"/>
      <c r="F3985" s="3"/>
      <c r="G3985" s="3"/>
      <c r="H3985" s="3"/>
      <c r="I3985" s="3"/>
      <c r="J3985" s="3"/>
      <c r="K3985" s="3"/>
      <c r="L3985" s="3"/>
      <c r="M3985" s="3"/>
      <c r="N3985" s="3"/>
      <c r="O3985" s="3"/>
      <c r="P3985" s="3"/>
      <c r="Q3985" s="3"/>
      <c r="R3985" s="3"/>
      <c r="S3985" s="120"/>
      <c r="T3985" s="3"/>
      <c r="U3985" s="3"/>
      <c r="V3985" s="3"/>
      <c r="W3985" s="3"/>
      <c r="X3985" s="3"/>
      <c r="Y3985" s="3"/>
      <c r="Z3985" s="3"/>
      <c r="AA3985" s="3"/>
      <c r="AB3985" s="3"/>
      <c r="AC3985" s="3"/>
      <c r="AD3985" s="3"/>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row>
    <row r="3986" spans="1:53" x14ac:dyDescent="0.3">
      <c r="A3986" s="3"/>
      <c r="B3986" s="3"/>
      <c r="C3986" s="3"/>
      <c r="D3986" s="3"/>
      <c r="E3986" s="3"/>
      <c r="F3986" s="3"/>
      <c r="G3986" s="3"/>
      <c r="H3986" s="3"/>
      <c r="I3986" s="3"/>
      <c r="J3986" s="3"/>
      <c r="K3986" s="3"/>
      <c r="L3986" s="3"/>
      <c r="M3986" s="3"/>
      <c r="N3986" s="3"/>
      <c r="O3986" s="3"/>
      <c r="P3986" s="3"/>
      <c r="Q3986" s="3"/>
      <c r="R3986" s="3"/>
      <c r="S3986" s="120"/>
      <c r="T3986" s="3"/>
      <c r="U3986" s="3"/>
      <c r="V3986" s="3"/>
      <c r="W3986" s="3"/>
      <c r="X3986" s="3"/>
      <c r="Y3986" s="3"/>
      <c r="Z3986" s="3"/>
      <c r="AA3986" s="3"/>
      <c r="AB3986" s="3"/>
      <c r="AC3986" s="3"/>
      <c r="AD3986" s="3"/>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row>
    <row r="3987" spans="1:53" x14ac:dyDescent="0.3">
      <c r="A3987" s="3"/>
      <c r="B3987" s="3"/>
      <c r="C3987" s="3"/>
      <c r="D3987" s="3"/>
      <c r="E3987" s="3"/>
      <c r="F3987" s="3"/>
      <c r="G3987" s="3"/>
      <c r="H3987" s="3"/>
      <c r="I3987" s="3"/>
      <c r="J3987" s="3"/>
      <c r="K3987" s="3"/>
      <c r="L3987" s="3"/>
      <c r="M3987" s="3"/>
      <c r="N3987" s="3"/>
      <c r="O3987" s="3"/>
      <c r="P3987" s="3"/>
      <c r="Q3987" s="3"/>
      <c r="R3987" s="3"/>
      <c r="S3987" s="120"/>
      <c r="T3987" s="3"/>
      <c r="U3987" s="3"/>
      <c r="V3987" s="3"/>
      <c r="W3987" s="3"/>
      <c r="X3987" s="3"/>
      <c r="Y3987" s="3"/>
      <c r="Z3987" s="3"/>
      <c r="AA3987" s="3"/>
      <c r="AB3987" s="3"/>
      <c r="AC3987" s="3"/>
      <c r="AD3987" s="3"/>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row>
    <row r="3988" spans="1:53" x14ac:dyDescent="0.3">
      <c r="A3988" s="3"/>
      <c r="B3988" s="3"/>
      <c r="C3988" s="3"/>
      <c r="D3988" s="3"/>
      <c r="E3988" s="3"/>
      <c r="F3988" s="3"/>
      <c r="G3988" s="3"/>
      <c r="H3988" s="3"/>
      <c r="I3988" s="3"/>
      <c r="J3988" s="3"/>
      <c r="K3988" s="3"/>
      <c r="L3988" s="3"/>
      <c r="M3988" s="3"/>
      <c r="N3988" s="3"/>
      <c r="O3988" s="3"/>
      <c r="P3988" s="3"/>
      <c r="Q3988" s="3"/>
      <c r="R3988" s="3"/>
      <c r="S3988" s="120"/>
      <c r="T3988" s="3"/>
      <c r="U3988" s="3"/>
      <c r="V3988" s="3"/>
      <c r="W3988" s="3"/>
      <c r="X3988" s="3"/>
      <c r="Y3988" s="3"/>
      <c r="Z3988" s="3"/>
      <c r="AA3988" s="3"/>
      <c r="AB3988" s="3"/>
      <c r="AC3988" s="3"/>
      <c r="AD3988" s="3"/>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row>
    <row r="3989" spans="1:53" x14ac:dyDescent="0.3">
      <c r="A3989" s="3"/>
      <c r="B3989" s="3"/>
      <c r="C3989" s="3"/>
      <c r="D3989" s="3"/>
      <c r="E3989" s="3"/>
      <c r="F3989" s="3"/>
      <c r="G3989" s="3"/>
      <c r="H3989" s="3"/>
      <c r="I3989" s="3"/>
      <c r="J3989" s="3"/>
      <c r="K3989" s="3"/>
      <c r="L3989" s="3"/>
      <c r="M3989" s="3"/>
      <c r="N3989" s="3"/>
      <c r="O3989" s="3"/>
      <c r="P3989" s="3"/>
      <c r="Q3989" s="3"/>
      <c r="R3989" s="3"/>
      <c r="S3989" s="120"/>
      <c r="T3989" s="3"/>
      <c r="U3989" s="3"/>
      <c r="V3989" s="3"/>
      <c r="W3989" s="3"/>
      <c r="X3989" s="3"/>
      <c r="Y3989" s="3"/>
      <c r="Z3989" s="3"/>
      <c r="AA3989" s="3"/>
      <c r="AB3989" s="3"/>
      <c r="AC3989" s="3"/>
      <c r="AD3989" s="3"/>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row>
    <row r="3990" spans="1:53" x14ac:dyDescent="0.3">
      <c r="A3990" s="3"/>
      <c r="B3990" s="3"/>
      <c r="C3990" s="3"/>
      <c r="D3990" s="3"/>
      <c r="E3990" s="3"/>
      <c r="F3990" s="3"/>
      <c r="G3990" s="3"/>
      <c r="H3990" s="3"/>
      <c r="I3990" s="3"/>
      <c r="J3990" s="3"/>
      <c r="K3990" s="3"/>
      <c r="L3990" s="3"/>
      <c r="M3990" s="3"/>
      <c r="N3990" s="3"/>
      <c r="O3990" s="3"/>
      <c r="P3990" s="3"/>
      <c r="Q3990" s="3"/>
      <c r="R3990" s="3"/>
      <c r="S3990" s="120"/>
      <c r="T3990" s="3"/>
      <c r="U3990" s="3"/>
      <c r="V3990" s="3"/>
      <c r="W3990" s="3"/>
      <c r="X3990" s="3"/>
      <c r="Y3990" s="3"/>
      <c r="Z3990" s="3"/>
      <c r="AA3990" s="3"/>
      <c r="AB3990" s="3"/>
      <c r="AC3990" s="3"/>
      <c r="AD3990" s="3"/>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row>
    <row r="3991" spans="1:53" x14ac:dyDescent="0.3">
      <c r="A3991" s="3"/>
      <c r="B3991" s="3"/>
      <c r="C3991" s="3"/>
      <c r="D3991" s="3"/>
      <c r="E3991" s="3"/>
      <c r="F3991" s="3"/>
      <c r="G3991" s="3"/>
      <c r="H3991" s="3"/>
      <c r="I3991" s="3"/>
      <c r="J3991" s="3"/>
      <c r="K3991" s="3"/>
      <c r="L3991" s="3"/>
      <c r="M3991" s="3"/>
      <c r="N3991" s="3"/>
      <c r="O3991" s="3"/>
      <c r="P3991" s="3"/>
      <c r="Q3991" s="3"/>
      <c r="R3991" s="3"/>
      <c r="S3991" s="120"/>
      <c r="T3991" s="3"/>
      <c r="U3991" s="3"/>
      <c r="V3991" s="3"/>
      <c r="W3991" s="3"/>
      <c r="X3991" s="3"/>
      <c r="Y3991" s="3"/>
      <c r="Z3991" s="3"/>
      <c r="AA3991" s="3"/>
      <c r="AB3991" s="3"/>
      <c r="AC3991" s="3"/>
      <c r="AD3991" s="3"/>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row>
    <row r="3992" spans="1:53" x14ac:dyDescent="0.3">
      <c r="A3992" s="3"/>
      <c r="B3992" s="3"/>
      <c r="C3992" s="3"/>
      <c r="D3992" s="3"/>
      <c r="E3992" s="3"/>
      <c r="F3992" s="3"/>
      <c r="G3992" s="3"/>
      <c r="H3992" s="3"/>
      <c r="I3992" s="3"/>
      <c r="J3992" s="3"/>
      <c r="K3992" s="3"/>
      <c r="L3992" s="3"/>
      <c r="M3992" s="3"/>
      <c r="N3992" s="3"/>
      <c r="O3992" s="3"/>
      <c r="P3992" s="3"/>
      <c r="Q3992" s="3"/>
      <c r="R3992" s="3"/>
      <c r="S3992" s="120"/>
      <c r="T3992" s="3"/>
      <c r="U3992" s="3"/>
      <c r="V3992" s="3"/>
      <c r="W3992" s="3"/>
      <c r="X3992" s="3"/>
      <c r="Y3992" s="3"/>
      <c r="Z3992" s="3"/>
      <c r="AA3992" s="3"/>
      <c r="AB3992" s="3"/>
      <c r="AC3992" s="3"/>
      <c r="AD3992" s="3"/>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row>
    <row r="3993" spans="1:53" x14ac:dyDescent="0.3">
      <c r="A3993" s="3"/>
      <c r="B3993" s="3"/>
      <c r="C3993" s="3"/>
      <c r="D3993" s="3"/>
      <c r="E3993" s="3"/>
      <c r="F3993" s="3"/>
      <c r="G3993" s="3"/>
      <c r="H3993" s="3"/>
      <c r="I3993" s="3"/>
      <c r="J3993" s="3"/>
      <c r="K3993" s="3"/>
      <c r="L3993" s="3"/>
      <c r="M3993" s="3"/>
      <c r="N3993" s="3"/>
      <c r="O3993" s="3"/>
      <c r="P3993" s="3"/>
      <c r="Q3993" s="3"/>
      <c r="R3993" s="3"/>
      <c r="S3993" s="120"/>
      <c r="T3993" s="3"/>
      <c r="U3993" s="3"/>
      <c r="V3993" s="3"/>
      <c r="W3993" s="3"/>
      <c r="X3993" s="3"/>
      <c r="Y3993" s="3"/>
      <c r="Z3993" s="3"/>
      <c r="AA3993" s="3"/>
      <c r="AB3993" s="3"/>
      <c r="AC3993" s="3"/>
      <c r="AD3993" s="3"/>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row>
    <row r="3994" spans="1:53" x14ac:dyDescent="0.3">
      <c r="A3994" s="3"/>
      <c r="B3994" s="3"/>
      <c r="C3994" s="3"/>
      <c r="D3994" s="3"/>
      <c r="E3994" s="3"/>
      <c r="F3994" s="3"/>
      <c r="G3994" s="3"/>
      <c r="H3994" s="3"/>
      <c r="I3994" s="3"/>
      <c r="J3994" s="3"/>
      <c r="K3994" s="3"/>
      <c r="L3994" s="3"/>
      <c r="M3994" s="3"/>
      <c r="N3994" s="3"/>
      <c r="O3994" s="3"/>
      <c r="P3994" s="3"/>
      <c r="Q3994" s="3"/>
      <c r="R3994" s="3"/>
      <c r="S3994" s="120"/>
      <c r="T3994" s="3"/>
      <c r="U3994" s="3"/>
      <c r="V3994" s="3"/>
      <c r="W3994" s="3"/>
      <c r="X3994" s="3"/>
      <c r="Y3994" s="3"/>
      <c r="Z3994" s="3"/>
      <c r="AA3994" s="3"/>
      <c r="AB3994" s="3"/>
      <c r="AC3994" s="3"/>
      <c r="AD3994" s="3"/>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row>
    <row r="3995" spans="1:53" x14ac:dyDescent="0.3">
      <c r="A3995" s="3"/>
      <c r="B3995" s="3"/>
      <c r="C3995" s="3"/>
      <c r="D3995" s="3"/>
      <c r="E3995" s="3"/>
      <c r="F3995" s="3"/>
      <c r="G3995" s="3"/>
      <c r="H3995" s="3"/>
      <c r="I3995" s="3"/>
      <c r="J3995" s="3"/>
      <c r="K3995" s="3"/>
      <c r="L3995" s="3"/>
      <c r="M3995" s="3"/>
      <c r="N3995" s="3"/>
      <c r="O3995" s="3"/>
      <c r="P3995" s="3"/>
      <c r="Q3995" s="3"/>
      <c r="R3995" s="3"/>
      <c r="S3995" s="120"/>
      <c r="T3995" s="3"/>
      <c r="U3995" s="3"/>
      <c r="V3995" s="3"/>
      <c r="W3995" s="3"/>
      <c r="X3995" s="3"/>
      <c r="Y3995" s="3"/>
      <c r="Z3995" s="3"/>
      <c r="AA3995" s="3"/>
      <c r="AB3995" s="3"/>
      <c r="AC3995" s="3"/>
      <c r="AD3995" s="3"/>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row>
    <row r="3996" spans="1:53" x14ac:dyDescent="0.3">
      <c r="A3996" s="3"/>
      <c r="B3996" s="3"/>
      <c r="C3996" s="3"/>
      <c r="D3996" s="3"/>
      <c r="E3996" s="3"/>
      <c r="F3996" s="3"/>
      <c r="G3996" s="3"/>
      <c r="H3996" s="3"/>
      <c r="I3996" s="3"/>
      <c r="J3996" s="3"/>
      <c r="K3996" s="3"/>
      <c r="L3996" s="3"/>
      <c r="M3996" s="3"/>
      <c r="N3996" s="3"/>
      <c r="O3996" s="3"/>
      <c r="P3996" s="3"/>
      <c r="Q3996" s="3"/>
      <c r="R3996" s="3"/>
      <c r="S3996" s="120"/>
      <c r="T3996" s="3"/>
      <c r="U3996" s="3"/>
      <c r="V3996" s="3"/>
      <c r="W3996" s="3"/>
      <c r="X3996" s="3"/>
      <c r="Y3996" s="3"/>
      <c r="Z3996" s="3"/>
      <c r="AA3996" s="3"/>
      <c r="AB3996" s="3"/>
      <c r="AC3996" s="3"/>
      <c r="AD3996" s="3"/>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row>
    <row r="3997" spans="1:53" x14ac:dyDescent="0.3">
      <c r="A3997" s="3"/>
      <c r="B3997" s="3"/>
      <c r="C3997" s="3"/>
      <c r="D3997" s="3"/>
      <c r="E3997" s="3"/>
      <c r="F3997" s="3"/>
      <c r="G3997" s="3"/>
      <c r="H3997" s="3"/>
      <c r="I3997" s="3"/>
      <c r="J3997" s="3"/>
      <c r="K3997" s="3"/>
      <c r="L3997" s="3"/>
      <c r="M3997" s="3"/>
      <c r="N3997" s="3"/>
      <c r="O3997" s="3"/>
      <c r="P3997" s="3"/>
      <c r="Q3997" s="3"/>
      <c r="R3997" s="3"/>
      <c r="S3997" s="120"/>
      <c r="T3997" s="3"/>
      <c r="U3997" s="3"/>
      <c r="V3997" s="3"/>
      <c r="W3997" s="3"/>
      <c r="X3997" s="3"/>
      <c r="Y3997" s="3"/>
      <c r="Z3997" s="3"/>
      <c r="AA3997" s="3"/>
      <c r="AB3997" s="3"/>
      <c r="AC3997" s="3"/>
      <c r="AD3997" s="3"/>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row>
    <row r="3998" spans="1:53" x14ac:dyDescent="0.3">
      <c r="A3998" s="3"/>
      <c r="B3998" s="3"/>
      <c r="C3998" s="3"/>
      <c r="D3998" s="3"/>
      <c r="E3998" s="3"/>
      <c r="F3998" s="3"/>
      <c r="G3998" s="3"/>
      <c r="H3998" s="3"/>
      <c r="I3998" s="3"/>
      <c r="J3998" s="3"/>
      <c r="K3998" s="3"/>
      <c r="L3998" s="3"/>
      <c r="M3998" s="3"/>
      <c r="N3998" s="3"/>
      <c r="O3998" s="3"/>
      <c r="P3998" s="3"/>
      <c r="Q3998" s="3"/>
      <c r="R3998" s="3"/>
      <c r="S3998" s="120"/>
      <c r="T3998" s="3"/>
      <c r="U3998" s="3"/>
      <c r="V3998" s="3"/>
      <c r="W3998" s="3"/>
      <c r="X3998" s="3"/>
      <c r="Y3998" s="3"/>
      <c r="Z3998" s="3"/>
      <c r="AA3998" s="3"/>
      <c r="AB3998" s="3"/>
      <c r="AC3998" s="3"/>
      <c r="AD3998" s="3"/>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row>
    <row r="3999" spans="1:53" x14ac:dyDescent="0.3">
      <c r="A3999" s="3"/>
      <c r="B3999" s="3"/>
      <c r="C3999" s="3"/>
      <c r="D3999" s="3"/>
      <c r="E3999" s="3"/>
      <c r="F3999" s="3"/>
      <c r="G3999" s="3"/>
      <c r="H3999" s="3"/>
      <c r="I3999" s="3"/>
      <c r="J3999" s="3"/>
      <c r="K3999" s="3"/>
      <c r="L3999" s="3"/>
      <c r="M3999" s="3"/>
      <c r="N3999" s="3"/>
      <c r="O3999" s="3"/>
      <c r="P3999" s="3"/>
      <c r="Q3999" s="3"/>
      <c r="R3999" s="3"/>
      <c r="S3999" s="120"/>
      <c r="T3999" s="3"/>
      <c r="U3999" s="3"/>
      <c r="V3999" s="3"/>
      <c r="W3999" s="3"/>
      <c r="X3999" s="3"/>
      <c r="Y3999" s="3"/>
      <c r="Z3999" s="3"/>
      <c r="AA3999" s="3"/>
      <c r="AB3999" s="3"/>
      <c r="AC3999" s="3"/>
      <c r="AD3999" s="3"/>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row>
    <row r="4000" spans="1:53" x14ac:dyDescent="0.3">
      <c r="A4000" s="3"/>
      <c r="B4000" s="3"/>
      <c r="C4000" s="3"/>
      <c r="D4000" s="3"/>
      <c r="E4000" s="3"/>
      <c r="F4000" s="3"/>
      <c r="G4000" s="3"/>
      <c r="H4000" s="3"/>
      <c r="I4000" s="3"/>
      <c r="J4000" s="3"/>
      <c r="K4000" s="3"/>
      <c r="L4000" s="3"/>
      <c r="M4000" s="3"/>
      <c r="N4000" s="3"/>
      <c r="O4000" s="3"/>
      <c r="P4000" s="3"/>
      <c r="Q4000" s="3"/>
      <c r="R4000" s="3"/>
      <c r="S4000" s="120"/>
      <c r="T4000" s="3"/>
      <c r="U4000" s="3"/>
      <c r="V4000" s="3"/>
      <c r="W4000" s="3"/>
      <c r="X4000" s="3"/>
      <c r="Y4000" s="3"/>
      <c r="Z4000" s="3"/>
      <c r="AA4000" s="3"/>
      <c r="AB4000" s="3"/>
      <c r="AC4000" s="3"/>
      <c r="AD4000" s="3"/>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row>
    <row r="4001" spans="1:53" x14ac:dyDescent="0.3">
      <c r="A4001" s="3"/>
      <c r="B4001" s="3"/>
      <c r="C4001" s="3"/>
      <c r="D4001" s="3"/>
      <c r="E4001" s="3"/>
      <c r="F4001" s="3"/>
      <c r="G4001" s="3"/>
      <c r="H4001" s="3"/>
      <c r="I4001" s="3"/>
      <c r="J4001" s="3"/>
      <c r="K4001" s="3"/>
      <c r="L4001" s="3"/>
      <c r="M4001" s="3"/>
      <c r="N4001" s="3"/>
      <c r="O4001" s="3"/>
      <c r="P4001" s="3"/>
      <c r="Q4001" s="3"/>
      <c r="R4001" s="3"/>
      <c r="S4001" s="120"/>
      <c r="T4001" s="3"/>
      <c r="U4001" s="3"/>
      <c r="V4001" s="3"/>
      <c r="W4001" s="3"/>
      <c r="X4001" s="3"/>
      <c r="Y4001" s="3"/>
      <c r="Z4001" s="3"/>
      <c r="AA4001" s="3"/>
      <c r="AB4001" s="3"/>
      <c r="AC4001" s="3"/>
      <c r="AD4001" s="3"/>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row>
    <row r="4002" spans="1:53" x14ac:dyDescent="0.3">
      <c r="A4002" s="3"/>
      <c r="B4002" s="3"/>
      <c r="C4002" s="3"/>
      <c r="D4002" s="3"/>
      <c r="E4002" s="3"/>
      <c r="F4002" s="3"/>
      <c r="G4002" s="3"/>
      <c r="H4002" s="3"/>
      <c r="I4002" s="3"/>
      <c r="J4002" s="3"/>
      <c r="K4002" s="3"/>
      <c r="L4002" s="3"/>
      <c r="M4002" s="3"/>
      <c r="N4002" s="3"/>
      <c r="O4002" s="3"/>
      <c r="P4002" s="3"/>
      <c r="Q4002" s="3"/>
      <c r="R4002" s="3"/>
      <c r="S4002" s="120"/>
      <c r="T4002" s="3"/>
      <c r="U4002" s="3"/>
      <c r="V4002" s="3"/>
      <c r="W4002" s="3"/>
      <c r="X4002" s="3"/>
      <c r="Y4002" s="3"/>
      <c r="Z4002" s="3"/>
      <c r="AA4002" s="3"/>
      <c r="AB4002" s="3"/>
      <c r="AC4002" s="3"/>
      <c r="AD4002" s="3"/>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row>
    <row r="4003" spans="1:53" x14ac:dyDescent="0.3">
      <c r="A4003" s="3"/>
      <c r="B4003" s="3"/>
      <c r="C4003" s="3"/>
      <c r="D4003" s="3"/>
      <c r="E4003" s="3"/>
      <c r="F4003" s="3"/>
      <c r="G4003" s="3"/>
      <c r="H4003" s="3"/>
      <c r="I4003" s="3"/>
      <c r="J4003" s="3"/>
      <c r="K4003" s="3"/>
      <c r="L4003" s="3"/>
      <c r="M4003" s="3"/>
      <c r="N4003" s="3"/>
      <c r="O4003" s="3"/>
      <c r="P4003" s="3"/>
      <c r="Q4003" s="3"/>
      <c r="R4003" s="3"/>
      <c r="S4003" s="120"/>
      <c r="T4003" s="3"/>
      <c r="U4003" s="3"/>
      <c r="V4003" s="3"/>
      <c r="W4003" s="3"/>
      <c r="X4003" s="3"/>
      <c r="Y4003" s="3"/>
      <c r="Z4003" s="3"/>
      <c r="AA4003" s="3"/>
      <c r="AB4003" s="3"/>
      <c r="AC4003" s="3"/>
      <c r="AD4003" s="3"/>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row>
    <row r="4004" spans="1:53" x14ac:dyDescent="0.3">
      <c r="A4004" s="3"/>
      <c r="B4004" s="3"/>
      <c r="C4004" s="3"/>
      <c r="D4004" s="3"/>
      <c r="E4004" s="3"/>
      <c r="F4004" s="3"/>
      <c r="G4004" s="3"/>
      <c r="H4004" s="3"/>
      <c r="I4004" s="3"/>
      <c r="J4004" s="3"/>
      <c r="K4004" s="3"/>
      <c r="L4004" s="3"/>
      <c r="M4004" s="3"/>
      <c r="N4004" s="3"/>
      <c r="O4004" s="3"/>
      <c r="P4004" s="3"/>
      <c r="Q4004" s="3"/>
      <c r="R4004" s="3"/>
      <c r="S4004" s="120"/>
      <c r="T4004" s="3"/>
      <c r="U4004" s="3"/>
      <c r="V4004" s="3"/>
      <c r="W4004" s="3"/>
      <c r="X4004" s="3"/>
      <c r="Y4004" s="3"/>
      <c r="Z4004" s="3"/>
      <c r="AA4004" s="3"/>
      <c r="AB4004" s="3"/>
      <c r="AC4004" s="3"/>
      <c r="AD4004" s="3"/>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row>
    <row r="4005" spans="1:53" x14ac:dyDescent="0.3">
      <c r="A4005" s="3"/>
      <c r="B4005" s="3"/>
      <c r="C4005" s="3"/>
      <c r="D4005" s="3"/>
      <c r="E4005" s="3"/>
      <c r="F4005" s="3"/>
      <c r="G4005" s="3"/>
      <c r="H4005" s="3"/>
      <c r="I4005" s="3"/>
      <c r="J4005" s="3"/>
      <c r="K4005" s="3"/>
      <c r="L4005" s="3"/>
      <c r="M4005" s="3"/>
      <c r="N4005" s="3"/>
      <c r="O4005" s="3"/>
      <c r="P4005" s="3"/>
      <c r="Q4005" s="3"/>
      <c r="R4005" s="3"/>
      <c r="S4005" s="120"/>
      <c r="T4005" s="3"/>
      <c r="U4005" s="3"/>
      <c r="V4005" s="3"/>
      <c r="W4005" s="3"/>
      <c r="X4005" s="3"/>
      <c r="Y4005" s="3"/>
      <c r="Z4005" s="3"/>
      <c r="AA4005" s="3"/>
      <c r="AB4005" s="3"/>
      <c r="AC4005" s="3"/>
      <c r="AD4005" s="3"/>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row>
    <row r="4006" spans="1:53" x14ac:dyDescent="0.3">
      <c r="A4006" s="3"/>
      <c r="B4006" s="3"/>
      <c r="C4006" s="3"/>
      <c r="D4006" s="3"/>
      <c r="E4006" s="3"/>
      <c r="F4006" s="3"/>
      <c r="G4006" s="3"/>
      <c r="H4006" s="3"/>
      <c r="I4006" s="3"/>
      <c r="J4006" s="3"/>
      <c r="K4006" s="3"/>
      <c r="L4006" s="3"/>
      <c r="M4006" s="3"/>
      <c r="N4006" s="3"/>
      <c r="O4006" s="3"/>
      <c r="P4006" s="3"/>
      <c r="Q4006" s="3"/>
      <c r="R4006" s="3"/>
      <c r="S4006" s="120"/>
      <c r="T4006" s="3"/>
      <c r="U4006" s="3"/>
      <c r="V4006" s="3"/>
      <c r="W4006" s="3"/>
      <c r="X4006" s="3"/>
      <c r="Y4006" s="3"/>
      <c r="Z4006" s="3"/>
      <c r="AA4006" s="3"/>
      <c r="AB4006" s="3"/>
      <c r="AC4006" s="3"/>
      <c r="AD4006" s="3"/>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row>
    <row r="4007" spans="1:53" x14ac:dyDescent="0.3">
      <c r="A4007" s="3"/>
      <c r="B4007" s="3"/>
      <c r="C4007" s="3"/>
      <c r="D4007" s="3"/>
      <c r="E4007" s="3"/>
      <c r="F4007" s="3"/>
      <c r="G4007" s="3"/>
      <c r="H4007" s="3"/>
      <c r="I4007" s="3"/>
      <c r="J4007" s="3"/>
      <c r="K4007" s="3"/>
      <c r="L4007" s="3"/>
      <c r="M4007" s="3"/>
      <c r="N4007" s="3"/>
      <c r="O4007" s="3"/>
      <c r="P4007" s="3"/>
      <c r="Q4007" s="3"/>
      <c r="R4007" s="3"/>
      <c r="S4007" s="120"/>
      <c r="T4007" s="3"/>
      <c r="U4007" s="3"/>
      <c r="V4007" s="3"/>
      <c r="W4007" s="3"/>
      <c r="X4007" s="3"/>
      <c r="Y4007" s="3"/>
      <c r="Z4007" s="3"/>
      <c r="AA4007" s="3"/>
      <c r="AB4007" s="3"/>
      <c r="AC4007" s="3"/>
      <c r="AD4007" s="3"/>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row>
    <row r="4008" spans="1:53" x14ac:dyDescent="0.3">
      <c r="A4008" s="3"/>
      <c r="B4008" s="3"/>
      <c r="C4008" s="3"/>
      <c r="D4008" s="3"/>
      <c r="E4008" s="3"/>
      <c r="F4008" s="3"/>
      <c r="G4008" s="3"/>
      <c r="H4008" s="3"/>
      <c r="I4008" s="3"/>
      <c r="J4008" s="3"/>
      <c r="K4008" s="3"/>
      <c r="L4008" s="3"/>
      <c r="M4008" s="3"/>
      <c r="N4008" s="3"/>
      <c r="O4008" s="3"/>
      <c r="P4008" s="3"/>
      <c r="Q4008" s="3"/>
      <c r="R4008" s="3"/>
      <c r="S4008" s="120"/>
      <c r="T4008" s="3"/>
      <c r="U4008" s="3"/>
      <c r="V4008" s="3"/>
      <c r="W4008" s="3"/>
      <c r="X4008" s="3"/>
      <c r="Y4008" s="3"/>
      <c r="Z4008" s="3"/>
      <c r="AA4008" s="3"/>
      <c r="AB4008" s="3"/>
      <c r="AC4008" s="3"/>
      <c r="AD4008" s="3"/>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row>
    <row r="4009" spans="1:53" x14ac:dyDescent="0.3">
      <c r="A4009" s="3"/>
      <c r="B4009" s="3"/>
      <c r="C4009" s="3"/>
      <c r="D4009" s="3"/>
      <c r="E4009" s="3"/>
      <c r="F4009" s="3"/>
      <c r="G4009" s="3"/>
      <c r="H4009" s="3"/>
      <c r="I4009" s="3"/>
      <c r="J4009" s="3"/>
      <c r="K4009" s="3"/>
      <c r="L4009" s="3"/>
      <c r="M4009" s="3"/>
      <c r="N4009" s="3"/>
      <c r="O4009" s="3"/>
      <c r="P4009" s="3"/>
      <c r="Q4009" s="3"/>
      <c r="R4009" s="3"/>
      <c r="S4009" s="120"/>
      <c r="T4009" s="3"/>
      <c r="U4009" s="3"/>
      <c r="V4009" s="3"/>
      <c r="W4009" s="3"/>
      <c r="X4009" s="3"/>
      <c r="Y4009" s="3"/>
      <c r="Z4009" s="3"/>
      <c r="AA4009" s="3"/>
      <c r="AB4009" s="3"/>
      <c r="AC4009" s="3"/>
      <c r="AD4009" s="3"/>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row>
    <row r="4010" spans="1:53" x14ac:dyDescent="0.3">
      <c r="A4010" s="3"/>
      <c r="B4010" s="3"/>
      <c r="C4010" s="3"/>
      <c r="D4010" s="3"/>
      <c r="E4010" s="3"/>
      <c r="F4010" s="3"/>
      <c r="G4010" s="3"/>
      <c r="H4010" s="3"/>
      <c r="I4010" s="3"/>
      <c r="J4010" s="3"/>
      <c r="K4010" s="3"/>
      <c r="L4010" s="3"/>
      <c r="M4010" s="3"/>
      <c r="N4010" s="3"/>
      <c r="O4010" s="3"/>
      <c r="P4010" s="3"/>
      <c r="Q4010" s="3"/>
      <c r="R4010" s="3"/>
      <c r="S4010" s="120"/>
      <c r="T4010" s="3"/>
      <c r="U4010" s="3"/>
      <c r="V4010" s="3"/>
      <c r="W4010" s="3"/>
      <c r="X4010" s="3"/>
      <c r="Y4010" s="3"/>
      <c r="Z4010" s="3"/>
      <c r="AA4010" s="3"/>
      <c r="AB4010" s="3"/>
      <c r="AC4010" s="3"/>
      <c r="AD4010" s="3"/>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row>
    <row r="4011" spans="1:53" x14ac:dyDescent="0.3">
      <c r="A4011" s="3"/>
      <c r="B4011" s="3"/>
      <c r="C4011" s="3"/>
      <c r="D4011" s="3"/>
      <c r="E4011" s="3"/>
      <c r="F4011" s="3"/>
      <c r="G4011" s="3"/>
      <c r="H4011" s="3"/>
      <c r="I4011" s="3"/>
      <c r="J4011" s="3"/>
      <c r="K4011" s="3"/>
      <c r="L4011" s="3"/>
      <c r="M4011" s="3"/>
      <c r="N4011" s="3"/>
      <c r="O4011" s="3"/>
      <c r="P4011" s="3"/>
      <c r="Q4011" s="3"/>
      <c r="R4011" s="3"/>
      <c r="S4011" s="120"/>
      <c r="T4011" s="3"/>
      <c r="U4011" s="3"/>
      <c r="V4011" s="3"/>
      <c r="W4011" s="3"/>
      <c r="X4011" s="3"/>
      <c r="Y4011" s="3"/>
      <c r="Z4011" s="3"/>
      <c r="AA4011" s="3"/>
      <c r="AB4011" s="3"/>
      <c r="AC4011" s="3"/>
      <c r="AD4011" s="3"/>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row>
    <row r="4012" spans="1:53" x14ac:dyDescent="0.3">
      <c r="A4012" s="3"/>
      <c r="B4012" s="3"/>
      <c r="C4012" s="3"/>
      <c r="D4012" s="3"/>
      <c r="E4012" s="3"/>
      <c r="F4012" s="3"/>
      <c r="G4012" s="3"/>
      <c r="H4012" s="3"/>
      <c r="I4012" s="3"/>
      <c r="J4012" s="3"/>
      <c r="K4012" s="3"/>
      <c r="L4012" s="3"/>
      <c r="M4012" s="3"/>
      <c r="N4012" s="3"/>
      <c r="O4012" s="3"/>
      <c r="P4012" s="3"/>
      <c r="Q4012" s="3"/>
      <c r="R4012" s="3"/>
      <c r="S4012" s="120"/>
      <c r="T4012" s="3"/>
      <c r="U4012" s="3"/>
      <c r="V4012" s="3"/>
      <c r="W4012" s="3"/>
      <c r="X4012" s="3"/>
      <c r="Y4012" s="3"/>
      <c r="Z4012" s="3"/>
      <c r="AA4012" s="3"/>
      <c r="AB4012" s="3"/>
      <c r="AC4012" s="3"/>
      <c r="AD4012" s="3"/>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row>
    <row r="4013" spans="1:53" x14ac:dyDescent="0.3">
      <c r="A4013" s="3"/>
      <c r="B4013" s="3"/>
      <c r="C4013" s="3"/>
      <c r="D4013" s="3"/>
      <c r="E4013" s="3"/>
      <c r="F4013" s="3"/>
      <c r="G4013" s="3"/>
      <c r="H4013" s="3"/>
      <c r="I4013" s="3"/>
      <c r="J4013" s="3"/>
      <c r="K4013" s="3"/>
      <c r="L4013" s="3"/>
      <c r="M4013" s="3"/>
      <c r="N4013" s="3"/>
      <c r="O4013" s="3"/>
      <c r="P4013" s="3"/>
      <c r="Q4013" s="3"/>
      <c r="R4013" s="3"/>
      <c r="S4013" s="120"/>
      <c r="T4013" s="3"/>
      <c r="U4013" s="3"/>
      <c r="V4013" s="3"/>
      <c r="W4013" s="3"/>
      <c r="X4013" s="3"/>
      <c r="Y4013" s="3"/>
      <c r="Z4013" s="3"/>
      <c r="AA4013" s="3"/>
      <c r="AB4013" s="3"/>
      <c r="AC4013" s="3"/>
      <c r="AD4013" s="3"/>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row>
    <row r="4014" spans="1:53" x14ac:dyDescent="0.3">
      <c r="A4014" s="3"/>
      <c r="B4014" s="3"/>
      <c r="C4014" s="3"/>
      <c r="D4014" s="3"/>
      <c r="E4014" s="3"/>
      <c r="F4014" s="3"/>
      <c r="G4014" s="3"/>
      <c r="H4014" s="3"/>
      <c r="I4014" s="3"/>
      <c r="J4014" s="3"/>
      <c r="K4014" s="3"/>
      <c r="L4014" s="3"/>
      <c r="M4014" s="3"/>
      <c r="N4014" s="3"/>
      <c r="O4014" s="3"/>
      <c r="P4014" s="3"/>
      <c r="Q4014" s="3"/>
      <c r="R4014" s="3"/>
      <c r="S4014" s="120"/>
      <c r="T4014" s="3"/>
      <c r="U4014" s="3"/>
      <c r="V4014" s="3"/>
      <c r="W4014" s="3"/>
      <c r="X4014" s="3"/>
      <c r="Y4014" s="3"/>
      <c r="Z4014" s="3"/>
      <c r="AA4014" s="3"/>
      <c r="AB4014" s="3"/>
      <c r="AC4014" s="3"/>
      <c r="AD4014" s="3"/>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row>
    <row r="4015" spans="1:53" x14ac:dyDescent="0.3">
      <c r="A4015" s="3"/>
      <c r="B4015" s="3"/>
      <c r="C4015" s="3"/>
      <c r="D4015" s="3"/>
      <c r="E4015" s="3"/>
      <c r="F4015" s="3"/>
      <c r="G4015" s="3"/>
      <c r="H4015" s="3"/>
      <c r="I4015" s="3"/>
      <c r="J4015" s="3"/>
      <c r="K4015" s="3"/>
      <c r="L4015" s="3"/>
      <c r="M4015" s="3"/>
      <c r="N4015" s="3"/>
      <c r="O4015" s="3"/>
      <c r="P4015" s="3"/>
      <c r="Q4015" s="3"/>
      <c r="R4015" s="3"/>
      <c r="S4015" s="120"/>
      <c r="T4015" s="3"/>
      <c r="U4015" s="3"/>
      <c r="V4015" s="3"/>
      <c r="W4015" s="3"/>
      <c r="X4015" s="3"/>
      <c r="Y4015" s="3"/>
      <c r="Z4015" s="3"/>
      <c r="AA4015" s="3"/>
      <c r="AB4015" s="3"/>
      <c r="AC4015" s="3"/>
      <c r="AD4015" s="3"/>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row>
    <row r="4016" spans="1:53" x14ac:dyDescent="0.3">
      <c r="A4016" s="3"/>
      <c r="B4016" s="3"/>
      <c r="C4016" s="3"/>
      <c r="D4016" s="3"/>
      <c r="E4016" s="3"/>
      <c r="F4016" s="3"/>
      <c r="G4016" s="3"/>
      <c r="H4016" s="3"/>
      <c r="I4016" s="3"/>
      <c r="J4016" s="3"/>
      <c r="K4016" s="3"/>
      <c r="L4016" s="3"/>
      <c r="M4016" s="3"/>
      <c r="N4016" s="3"/>
      <c r="O4016" s="3"/>
      <c r="P4016" s="3"/>
      <c r="Q4016" s="3"/>
      <c r="R4016" s="3"/>
      <c r="S4016" s="120"/>
      <c r="T4016" s="3"/>
      <c r="U4016" s="3"/>
      <c r="V4016" s="3"/>
      <c r="W4016" s="3"/>
      <c r="X4016" s="3"/>
      <c r="Y4016" s="3"/>
      <c r="Z4016" s="3"/>
      <c r="AA4016" s="3"/>
      <c r="AB4016" s="3"/>
      <c r="AC4016" s="3"/>
      <c r="AD4016" s="3"/>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row>
    <row r="4017" spans="1:53" x14ac:dyDescent="0.3">
      <c r="A4017" s="3"/>
      <c r="B4017" s="3"/>
      <c r="C4017" s="3"/>
      <c r="D4017" s="3"/>
      <c r="E4017" s="3"/>
      <c r="F4017" s="3"/>
      <c r="G4017" s="3"/>
      <c r="H4017" s="3"/>
      <c r="I4017" s="3"/>
      <c r="J4017" s="3"/>
      <c r="K4017" s="3"/>
      <c r="L4017" s="3"/>
      <c r="M4017" s="3"/>
      <c r="N4017" s="3"/>
      <c r="O4017" s="3"/>
      <c r="P4017" s="3"/>
      <c r="Q4017" s="3"/>
      <c r="R4017" s="3"/>
      <c r="S4017" s="120"/>
      <c r="T4017" s="3"/>
      <c r="U4017" s="3"/>
      <c r="V4017" s="3"/>
      <c r="W4017" s="3"/>
      <c r="X4017" s="3"/>
      <c r="Y4017" s="3"/>
      <c r="Z4017" s="3"/>
      <c r="AA4017" s="3"/>
      <c r="AB4017" s="3"/>
      <c r="AC4017" s="3"/>
      <c r="AD4017" s="3"/>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row>
    <row r="4018" spans="1:53" x14ac:dyDescent="0.3">
      <c r="A4018" s="3"/>
      <c r="B4018" s="3"/>
      <c r="C4018" s="3"/>
      <c r="D4018" s="3"/>
      <c r="E4018" s="3"/>
      <c r="F4018" s="3"/>
      <c r="G4018" s="3"/>
      <c r="H4018" s="3"/>
      <c r="I4018" s="3"/>
      <c r="J4018" s="3"/>
      <c r="K4018" s="3"/>
      <c r="L4018" s="3"/>
      <c r="M4018" s="3"/>
      <c r="N4018" s="3"/>
      <c r="O4018" s="3"/>
      <c r="P4018" s="3"/>
      <c r="Q4018" s="3"/>
      <c r="R4018" s="3"/>
      <c r="S4018" s="120"/>
      <c r="T4018" s="3"/>
      <c r="U4018" s="3"/>
      <c r="V4018" s="3"/>
      <c r="W4018" s="3"/>
      <c r="X4018" s="3"/>
      <c r="Y4018" s="3"/>
      <c r="Z4018" s="3"/>
      <c r="AA4018" s="3"/>
      <c r="AB4018" s="3"/>
      <c r="AC4018" s="3"/>
      <c r="AD4018" s="3"/>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row>
    <row r="4019" spans="1:53" x14ac:dyDescent="0.3">
      <c r="A4019" s="3"/>
      <c r="B4019" s="3"/>
      <c r="C4019" s="3"/>
      <c r="D4019" s="3"/>
      <c r="E4019" s="3"/>
      <c r="F4019" s="3"/>
      <c r="G4019" s="3"/>
      <c r="H4019" s="3"/>
      <c r="I4019" s="3"/>
      <c r="J4019" s="3"/>
      <c r="K4019" s="3"/>
      <c r="L4019" s="3"/>
      <c r="M4019" s="3"/>
      <c r="N4019" s="3"/>
      <c r="O4019" s="3"/>
      <c r="P4019" s="3"/>
      <c r="Q4019" s="3"/>
      <c r="R4019" s="3"/>
      <c r="S4019" s="120"/>
      <c r="T4019" s="3"/>
      <c r="U4019" s="3"/>
      <c r="V4019" s="3"/>
      <c r="W4019" s="3"/>
      <c r="X4019" s="3"/>
      <c r="Y4019" s="3"/>
      <c r="Z4019" s="3"/>
      <c r="AA4019" s="3"/>
      <c r="AB4019" s="3"/>
      <c r="AC4019" s="3"/>
      <c r="AD4019" s="3"/>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row>
    <row r="4020" spans="1:53" x14ac:dyDescent="0.3">
      <c r="A4020" s="3"/>
      <c r="B4020" s="3"/>
      <c r="C4020" s="3"/>
      <c r="D4020" s="3"/>
      <c r="E4020" s="3"/>
      <c r="F4020" s="3"/>
      <c r="G4020" s="3"/>
      <c r="H4020" s="3"/>
      <c r="I4020" s="3"/>
      <c r="J4020" s="3"/>
      <c r="K4020" s="3"/>
      <c r="L4020" s="3"/>
      <c r="M4020" s="3"/>
      <c r="N4020" s="3"/>
      <c r="O4020" s="3"/>
      <c r="P4020" s="3"/>
      <c r="Q4020" s="3"/>
      <c r="R4020" s="3"/>
      <c r="S4020" s="120"/>
      <c r="T4020" s="3"/>
      <c r="U4020" s="3"/>
      <c r="V4020" s="3"/>
      <c r="W4020" s="3"/>
      <c r="X4020" s="3"/>
      <c r="Y4020" s="3"/>
      <c r="Z4020" s="3"/>
      <c r="AA4020" s="3"/>
      <c r="AB4020" s="3"/>
      <c r="AC4020" s="3"/>
      <c r="AD4020" s="3"/>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row>
    <row r="4021" spans="1:53" x14ac:dyDescent="0.3">
      <c r="A4021" s="3"/>
      <c r="B4021" s="3"/>
      <c r="C4021" s="3"/>
      <c r="D4021" s="3"/>
      <c r="E4021" s="3"/>
      <c r="F4021" s="3"/>
      <c r="G4021" s="3"/>
      <c r="H4021" s="3"/>
      <c r="I4021" s="3"/>
      <c r="J4021" s="3"/>
      <c r="K4021" s="3"/>
      <c r="L4021" s="3"/>
      <c r="M4021" s="3"/>
      <c r="N4021" s="3"/>
      <c r="O4021" s="3"/>
      <c r="P4021" s="3"/>
      <c r="Q4021" s="3"/>
      <c r="R4021" s="3"/>
      <c r="S4021" s="120"/>
      <c r="T4021" s="3"/>
      <c r="U4021" s="3"/>
      <c r="V4021" s="3"/>
      <c r="W4021" s="3"/>
      <c r="X4021" s="3"/>
      <c r="Y4021" s="3"/>
      <c r="Z4021" s="3"/>
      <c r="AA4021" s="3"/>
      <c r="AB4021" s="3"/>
      <c r="AC4021" s="3"/>
      <c r="AD4021" s="3"/>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row>
    <row r="4022" spans="1:53" x14ac:dyDescent="0.3">
      <c r="A4022" s="3"/>
      <c r="B4022" s="3"/>
      <c r="C4022" s="3"/>
      <c r="D4022" s="3"/>
      <c r="E4022" s="3"/>
      <c r="F4022" s="3"/>
      <c r="G4022" s="3"/>
      <c r="H4022" s="3"/>
      <c r="I4022" s="3"/>
      <c r="J4022" s="3"/>
      <c r="K4022" s="3"/>
      <c r="L4022" s="3"/>
      <c r="M4022" s="3"/>
      <c r="N4022" s="3"/>
      <c r="O4022" s="3"/>
      <c r="P4022" s="3"/>
      <c r="Q4022" s="3"/>
      <c r="R4022" s="3"/>
      <c r="S4022" s="120"/>
      <c r="T4022" s="3"/>
      <c r="U4022" s="3"/>
      <c r="V4022" s="3"/>
      <c r="W4022" s="3"/>
      <c r="X4022" s="3"/>
      <c r="Y4022" s="3"/>
      <c r="Z4022" s="3"/>
      <c r="AA4022" s="3"/>
      <c r="AB4022" s="3"/>
      <c r="AC4022" s="3"/>
      <c r="AD4022" s="3"/>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row>
    <row r="4023" spans="1:53" x14ac:dyDescent="0.3">
      <c r="A4023" s="3"/>
      <c r="B4023" s="3"/>
      <c r="C4023" s="3"/>
      <c r="D4023" s="3"/>
      <c r="E4023" s="3"/>
      <c r="F4023" s="3"/>
      <c r="G4023" s="3"/>
      <c r="H4023" s="3"/>
      <c r="I4023" s="3"/>
      <c r="J4023" s="3"/>
      <c r="K4023" s="3"/>
      <c r="L4023" s="3"/>
      <c r="M4023" s="3"/>
      <c r="N4023" s="3"/>
      <c r="O4023" s="3"/>
      <c r="P4023" s="3"/>
      <c r="Q4023" s="3"/>
      <c r="R4023" s="3"/>
      <c r="S4023" s="120"/>
      <c r="T4023" s="3"/>
      <c r="U4023" s="3"/>
      <c r="V4023" s="3"/>
      <c r="W4023" s="3"/>
      <c r="X4023" s="3"/>
      <c r="Y4023" s="3"/>
      <c r="Z4023" s="3"/>
      <c r="AA4023" s="3"/>
      <c r="AB4023" s="3"/>
      <c r="AC4023" s="3"/>
      <c r="AD4023" s="3"/>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row>
    <row r="4024" spans="1:53" x14ac:dyDescent="0.3">
      <c r="A4024" s="3"/>
      <c r="B4024" s="3"/>
      <c r="C4024" s="3"/>
      <c r="D4024" s="3"/>
      <c r="E4024" s="3"/>
      <c r="F4024" s="3"/>
      <c r="G4024" s="3"/>
      <c r="H4024" s="3"/>
      <c r="I4024" s="3"/>
      <c r="J4024" s="3"/>
      <c r="K4024" s="3"/>
      <c r="L4024" s="3"/>
      <c r="M4024" s="3"/>
      <c r="N4024" s="3"/>
      <c r="O4024" s="3"/>
      <c r="P4024" s="3"/>
      <c r="Q4024" s="3"/>
      <c r="R4024" s="3"/>
      <c r="S4024" s="120"/>
      <c r="T4024" s="3"/>
      <c r="U4024" s="3"/>
      <c r="V4024" s="3"/>
      <c r="W4024" s="3"/>
      <c r="X4024" s="3"/>
      <c r="Y4024" s="3"/>
      <c r="Z4024" s="3"/>
      <c r="AA4024" s="3"/>
      <c r="AB4024" s="3"/>
      <c r="AC4024" s="3"/>
      <c r="AD4024" s="3"/>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row>
    <row r="4025" spans="1:53" x14ac:dyDescent="0.3">
      <c r="A4025" s="3"/>
      <c r="B4025" s="3"/>
      <c r="C4025" s="3"/>
      <c r="D4025" s="3"/>
      <c r="E4025" s="3"/>
      <c r="F4025" s="3"/>
      <c r="G4025" s="3"/>
      <c r="H4025" s="3"/>
      <c r="I4025" s="3"/>
      <c r="J4025" s="3"/>
      <c r="K4025" s="3"/>
      <c r="L4025" s="3"/>
      <c r="M4025" s="3"/>
      <c r="N4025" s="3"/>
      <c r="O4025" s="3"/>
      <c r="P4025" s="3"/>
      <c r="Q4025" s="3"/>
      <c r="R4025" s="3"/>
      <c r="S4025" s="120"/>
      <c r="T4025" s="3"/>
      <c r="U4025" s="3"/>
      <c r="V4025" s="3"/>
      <c r="W4025" s="3"/>
      <c r="X4025" s="3"/>
      <c r="Y4025" s="3"/>
      <c r="Z4025" s="3"/>
      <c r="AA4025" s="3"/>
      <c r="AB4025" s="3"/>
      <c r="AC4025" s="3"/>
      <c r="AD4025" s="3"/>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row>
    <row r="4026" spans="1:53" x14ac:dyDescent="0.3">
      <c r="A4026" s="3"/>
      <c r="B4026" s="3"/>
      <c r="C4026" s="3"/>
      <c r="D4026" s="3"/>
      <c r="E4026" s="3"/>
      <c r="F4026" s="3"/>
      <c r="G4026" s="3"/>
      <c r="H4026" s="3"/>
      <c r="I4026" s="3"/>
      <c r="J4026" s="3"/>
      <c r="K4026" s="3"/>
      <c r="L4026" s="3"/>
      <c r="M4026" s="3"/>
      <c r="N4026" s="3"/>
      <c r="O4026" s="3"/>
      <c r="P4026" s="3"/>
      <c r="Q4026" s="3"/>
      <c r="R4026" s="3"/>
      <c r="S4026" s="120"/>
      <c r="T4026" s="3"/>
      <c r="U4026" s="3"/>
      <c r="V4026" s="3"/>
      <c r="W4026" s="3"/>
      <c r="X4026" s="3"/>
      <c r="Y4026" s="3"/>
      <c r="Z4026" s="3"/>
      <c r="AA4026" s="3"/>
      <c r="AB4026" s="3"/>
      <c r="AC4026" s="3"/>
      <c r="AD4026" s="3"/>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row>
    <row r="4027" spans="1:53" x14ac:dyDescent="0.3">
      <c r="A4027" s="3"/>
      <c r="B4027" s="3"/>
      <c r="C4027" s="3"/>
      <c r="D4027" s="3"/>
      <c r="E4027" s="3"/>
      <c r="F4027" s="3"/>
      <c r="G4027" s="3"/>
      <c r="H4027" s="3"/>
      <c r="I4027" s="3"/>
      <c r="J4027" s="3"/>
      <c r="K4027" s="3"/>
      <c r="L4027" s="3"/>
      <c r="M4027" s="3"/>
      <c r="N4027" s="3"/>
      <c r="O4027" s="3"/>
      <c r="P4027" s="3"/>
      <c r="Q4027" s="3"/>
      <c r="R4027" s="3"/>
      <c r="S4027" s="120"/>
      <c r="T4027" s="3"/>
      <c r="U4027" s="3"/>
      <c r="V4027" s="3"/>
      <c r="W4027" s="3"/>
      <c r="X4027" s="3"/>
      <c r="Y4027" s="3"/>
      <c r="Z4027" s="3"/>
      <c r="AA4027" s="3"/>
      <c r="AB4027" s="3"/>
      <c r="AC4027" s="3"/>
      <c r="AD4027" s="3"/>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row>
    <row r="4028" spans="1:53" x14ac:dyDescent="0.3">
      <c r="A4028" s="3"/>
      <c r="B4028" s="3"/>
      <c r="C4028" s="3"/>
      <c r="D4028" s="3"/>
      <c r="E4028" s="3"/>
      <c r="F4028" s="3"/>
      <c r="G4028" s="3"/>
      <c r="H4028" s="3"/>
      <c r="I4028" s="3"/>
      <c r="J4028" s="3"/>
      <c r="K4028" s="3"/>
      <c r="L4028" s="3"/>
      <c r="M4028" s="3"/>
      <c r="N4028" s="3"/>
      <c r="O4028" s="3"/>
      <c r="P4028" s="3"/>
      <c r="Q4028" s="3"/>
      <c r="R4028" s="3"/>
      <c r="S4028" s="120"/>
      <c r="T4028" s="3"/>
      <c r="U4028" s="3"/>
      <c r="V4028" s="3"/>
      <c r="W4028" s="3"/>
      <c r="X4028" s="3"/>
      <c r="Y4028" s="3"/>
      <c r="Z4028" s="3"/>
      <c r="AA4028" s="3"/>
      <c r="AB4028" s="3"/>
      <c r="AC4028" s="3"/>
      <c r="AD4028" s="3"/>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row>
    <row r="4029" spans="1:53" x14ac:dyDescent="0.3">
      <c r="A4029" s="3"/>
      <c r="B4029" s="3"/>
      <c r="C4029" s="3"/>
      <c r="D4029" s="3"/>
      <c r="E4029" s="3"/>
      <c r="F4029" s="3"/>
      <c r="G4029" s="3"/>
      <c r="H4029" s="3"/>
      <c r="I4029" s="3"/>
      <c r="J4029" s="3"/>
      <c r="K4029" s="3"/>
      <c r="L4029" s="3"/>
      <c r="M4029" s="3"/>
      <c r="N4029" s="3"/>
      <c r="O4029" s="3"/>
      <c r="P4029" s="3"/>
      <c r="Q4029" s="3"/>
      <c r="R4029" s="3"/>
      <c r="S4029" s="120"/>
      <c r="T4029" s="3"/>
      <c r="U4029" s="3"/>
      <c r="V4029" s="3"/>
      <c r="W4029" s="3"/>
      <c r="X4029" s="3"/>
      <c r="Y4029" s="3"/>
      <c r="Z4029" s="3"/>
      <c r="AA4029" s="3"/>
      <c r="AB4029" s="3"/>
      <c r="AC4029" s="3"/>
      <c r="AD4029" s="3"/>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row>
    <row r="4030" spans="1:53" x14ac:dyDescent="0.3">
      <c r="A4030" s="3"/>
      <c r="B4030" s="3"/>
      <c r="C4030" s="3"/>
      <c r="D4030" s="3"/>
      <c r="E4030" s="3"/>
      <c r="F4030" s="3"/>
      <c r="G4030" s="3"/>
      <c r="H4030" s="3"/>
      <c r="I4030" s="3"/>
      <c r="J4030" s="3"/>
      <c r="K4030" s="3"/>
      <c r="L4030" s="3"/>
      <c r="M4030" s="3"/>
      <c r="N4030" s="3"/>
      <c r="O4030" s="3"/>
      <c r="P4030" s="3"/>
      <c r="Q4030" s="3"/>
      <c r="R4030" s="3"/>
      <c r="S4030" s="120"/>
      <c r="T4030" s="3"/>
      <c r="U4030" s="3"/>
      <c r="V4030" s="3"/>
      <c r="W4030" s="3"/>
      <c r="X4030" s="3"/>
      <c r="Y4030" s="3"/>
      <c r="Z4030" s="3"/>
      <c r="AA4030" s="3"/>
      <c r="AB4030" s="3"/>
      <c r="AC4030" s="3"/>
      <c r="AD4030" s="3"/>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row>
    <row r="4031" spans="1:53" x14ac:dyDescent="0.3">
      <c r="A4031" s="3"/>
      <c r="B4031" s="3"/>
      <c r="C4031" s="3"/>
      <c r="D4031" s="3"/>
      <c r="E4031" s="3"/>
      <c r="F4031" s="3"/>
      <c r="G4031" s="3"/>
      <c r="H4031" s="3"/>
      <c r="I4031" s="3"/>
      <c r="J4031" s="3"/>
      <c r="K4031" s="3"/>
      <c r="L4031" s="3"/>
      <c r="M4031" s="3"/>
      <c r="N4031" s="3"/>
      <c r="O4031" s="3"/>
      <c r="P4031" s="3"/>
      <c r="Q4031" s="3"/>
      <c r="R4031" s="3"/>
      <c r="S4031" s="120"/>
      <c r="T4031" s="3"/>
      <c r="U4031" s="3"/>
      <c r="V4031" s="3"/>
      <c r="W4031" s="3"/>
      <c r="X4031" s="3"/>
      <c r="Y4031" s="3"/>
      <c r="Z4031" s="3"/>
      <c r="AA4031" s="3"/>
      <c r="AB4031" s="3"/>
      <c r="AC4031" s="3"/>
      <c r="AD4031" s="3"/>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row>
    <row r="4032" spans="1:53" x14ac:dyDescent="0.3">
      <c r="A4032" s="3"/>
      <c r="B4032" s="3"/>
      <c r="C4032" s="3"/>
      <c r="D4032" s="3"/>
      <c r="E4032" s="3"/>
      <c r="F4032" s="3"/>
      <c r="G4032" s="3"/>
      <c r="H4032" s="3"/>
      <c r="I4032" s="3"/>
      <c r="J4032" s="3"/>
      <c r="K4032" s="3"/>
      <c r="L4032" s="3"/>
      <c r="M4032" s="3"/>
      <c r="N4032" s="3"/>
      <c r="O4032" s="3"/>
      <c r="P4032" s="3"/>
      <c r="Q4032" s="3"/>
      <c r="R4032" s="3"/>
      <c r="S4032" s="120"/>
      <c r="T4032" s="3"/>
      <c r="U4032" s="3"/>
      <c r="V4032" s="3"/>
      <c r="W4032" s="3"/>
      <c r="X4032" s="3"/>
      <c r="Y4032" s="3"/>
      <c r="Z4032" s="3"/>
      <c r="AA4032" s="3"/>
      <c r="AB4032" s="3"/>
      <c r="AC4032" s="3"/>
      <c r="AD4032" s="3"/>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row>
    <row r="4033" spans="1:53" x14ac:dyDescent="0.3">
      <c r="A4033" s="3"/>
      <c r="B4033" s="3"/>
      <c r="C4033" s="3"/>
      <c r="D4033" s="3"/>
      <c r="E4033" s="3"/>
      <c r="F4033" s="3"/>
      <c r="G4033" s="3"/>
      <c r="H4033" s="3"/>
      <c r="I4033" s="3"/>
      <c r="J4033" s="3"/>
      <c r="K4033" s="3"/>
      <c r="L4033" s="3"/>
      <c r="M4033" s="3"/>
      <c r="N4033" s="3"/>
      <c r="O4033" s="3"/>
      <c r="P4033" s="3"/>
      <c r="Q4033" s="3"/>
      <c r="R4033" s="3"/>
      <c r="S4033" s="120"/>
      <c r="T4033" s="3"/>
      <c r="U4033" s="3"/>
      <c r="V4033" s="3"/>
      <c r="W4033" s="3"/>
      <c r="X4033" s="3"/>
      <c r="Y4033" s="3"/>
      <c r="Z4033" s="3"/>
      <c r="AA4033" s="3"/>
      <c r="AB4033" s="3"/>
      <c r="AC4033" s="3"/>
      <c r="AD4033" s="3"/>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row>
    <row r="4034" spans="1:53" x14ac:dyDescent="0.3">
      <c r="A4034" s="3"/>
      <c r="B4034" s="3"/>
      <c r="C4034" s="3"/>
      <c r="D4034" s="3"/>
      <c r="E4034" s="3"/>
      <c r="F4034" s="3"/>
      <c r="G4034" s="3"/>
      <c r="H4034" s="3"/>
      <c r="I4034" s="3"/>
      <c r="J4034" s="3"/>
      <c r="K4034" s="3"/>
      <c r="L4034" s="3"/>
      <c r="M4034" s="3"/>
      <c r="N4034" s="3"/>
      <c r="O4034" s="3"/>
      <c r="P4034" s="3"/>
      <c r="Q4034" s="3"/>
      <c r="R4034" s="3"/>
      <c r="S4034" s="120"/>
      <c r="T4034" s="3"/>
      <c r="U4034" s="3"/>
      <c r="V4034" s="3"/>
      <c r="W4034" s="3"/>
      <c r="X4034" s="3"/>
      <c r="Y4034" s="3"/>
      <c r="Z4034" s="3"/>
      <c r="AA4034" s="3"/>
      <c r="AB4034" s="3"/>
      <c r="AC4034" s="3"/>
      <c r="AD4034" s="3"/>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row>
    <row r="4035" spans="1:53" x14ac:dyDescent="0.3">
      <c r="A4035" s="3"/>
      <c r="B4035" s="3"/>
      <c r="C4035" s="3"/>
      <c r="D4035" s="3"/>
      <c r="E4035" s="3"/>
      <c r="F4035" s="3"/>
      <c r="G4035" s="3"/>
      <c r="H4035" s="3"/>
      <c r="I4035" s="3"/>
      <c r="J4035" s="3"/>
      <c r="K4035" s="3"/>
      <c r="L4035" s="3"/>
      <c r="M4035" s="3"/>
      <c r="N4035" s="3"/>
      <c r="O4035" s="3"/>
      <c r="P4035" s="3"/>
      <c r="Q4035" s="3"/>
      <c r="R4035" s="3"/>
      <c r="S4035" s="120"/>
      <c r="T4035" s="3"/>
      <c r="U4035" s="3"/>
      <c r="V4035" s="3"/>
      <c r="W4035" s="3"/>
      <c r="X4035" s="3"/>
      <c r="Y4035" s="3"/>
      <c r="Z4035" s="3"/>
      <c r="AA4035" s="3"/>
      <c r="AB4035" s="3"/>
      <c r="AC4035" s="3"/>
      <c r="AD4035" s="3"/>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row>
    <row r="4036" spans="1:53" x14ac:dyDescent="0.3">
      <c r="A4036" s="3"/>
      <c r="B4036" s="3"/>
      <c r="C4036" s="3"/>
      <c r="D4036" s="3"/>
      <c r="E4036" s="3"/>
      <c r="F4036" s="3"/>
      <c r="G4036" s="3"/>
      <c r="H4036" s="3"/>
      <c r="I4036" s="3"/>
      <c r="J4036" s="3"/>
      <c r="K4036" s="3"/>
      <c r="L4036" s="3"/>
      <c r="M4036" s="3"/>
      <c r="N4036" s="3"/>
      <c r="O4036" s="3"/>
      <c r="P4036" s="3"/>
      <c r="Q4036" s="3"/>
      <c r="R4036" s="3"/>
      <c r="S4036" s="120"/>
      <c r="T4036" s="3"/>
      <c r="U4036" s="3"/>
      <c r="V4036" s="3"/>
      <c r="W4036" s="3"/>
      <c r="X4036" s="3"/>
      <c r="Y4036" s="3"/>
      <c r="Z4036" s="3"/>
      <c r="AA4036" s="3"/>
      <c r="AB4036" s="3"/>
      <c r="AC4036" s="3"/>
      <c r="AD4036" s="3"/>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row>
    <row r="4037" spans="1:53" x14ac:dyDescent="0.3">
      <c r="A4037" s="3"/>
      <c r="B4037" s="3"/>
      <c r="C4037" s="3"/>
      <c r="D4037" s="3"/>
      <c r="E4037" s="3"/>
      <c r="F4037" s="3"/>
      <c r="G4037" s="3"/>
      <c r="H4037" s="3"/>
      <c r="I4037" s="3"/>
      <c r="J4037" s="3"/>
      <c r="K4037" s="3"/>
      <c r="L4037" s="3"/>
      <c r="M4037" s="3"/>
      <c r="N4037" s="3"/>
      <c r="O4037" s="3"/>
      <c r="P4037" s="3"/>
      <c r="Q4037" s="3"/>
      <c r="R4037" s="3"/>
      <c r="S4037" s="120"/>
      <c r="T4037" s="3"/>
      <c r="U4037" s="3"/>
      <c r="V4037" s="3"/>
      <c r="W4037" s="3"/>
      <c r="X4037" s="3"/>
      <c r="Y4037" s="3"/>
      <c r="Z4037" s="3"/>
      <c r="AA4037" s="3"/>
      <c r="AB4037" s="3"/>
      <c r="AC4037" s="3"/>
      <c r="AD4037" s="3"/>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row>
    <row r="4038" spans="1:53" x14ac:dyDescent="0.3">
      <c r="A4038" s="3"/>
      <c r="B4038" s="3"/>
      <c r="C4038" s="3"/>
      <c r="D4038" s="3"/>
      <c r="E4038" s="3"/>
      <c r="F4038" s="3"/>
      <c r="G4038" s="3"/>
      <c r="H4038" s="3"/>
      <c r="I4038" s="3"/>
      <c r="J4038" s="3"/>
      <c r="K4038" s="3"/>
      <c r="L4038" s="3"/>
      <c r="M4038" s="3"/>
      <c r="N4038" s="3"/>
      <c r="O4038" s="3"/>
      <c r="P4038" s="3"/>
      <c r="Q4038" s="3"/>
      <c r="R4038" s="3"/>
      <c r="S4038" s="120"/>
      <c r="T4038" s="3"/>
      <c r="U4038" s="3"/>
      <c r="V4038" s="3"/>
      <c r="W4038" s="3"/>
      <c r="X4038" s="3"/>
      <c r="Y4038" s="3"/>
      <c r="Z4038" s="3"/>
      <c r="AA4038" s="3"/>
      <c r="AB4038" s="3"/>
      <c r="AC4038" s="3"/>
      <c r="AD4038" s="3"/>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row>
    <row r="4039" spans="1:53" x14ac:dyDescent="0.3">
      <c r="A4039" s="3"/>
      <c r="B4039" s="3"/>
      <c r="C4039" s="3"/>
      <c r="D4039" s="3"/>
      <c r="E4039" s="3"/>
      <c r="F4039" s="3"/>
      <c r="G4039" s="3"/>
      <c r="H4039" s="3"/>
      <c r="I4039" s="3"/>
      <c r="J4039" s="3"/>
      <c r="K4039" s="3"/>
      <c r="L4039" s="3"/>
      <c r="M4039" s="3"/>
      <c r="N4039" s="3"/>
      <c r="O4039" s="3"/>
      <c r="P4039" s="3"/>
      <c r="Q4039" s="3"/>
      <c r="R4039" s="3"/>
      <c r="S4039" s="120"/>
      <c r="T4039" s="3"/>
      <c r="U4039" s="3"/>
      <c r="V4039" s="3"/>
      <c r="W4039" s="3"/>
      <c r="X4039" s="3"/>
      <c r="Y4039" s="3"/>
      <c r="Z4039" s="3"/>
      <c r="AA4039" s="3"/>
      <c r="AB4039" s="3"/>
      <c r="AC4039" s="3"/>
      <c r="AD4039" s="3"/>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row>
    <row r="4040" spans="1:53" x14ac:dyDescent="0.3">
      <c r="A4040" s="3"/>
      <c r="B4040" s="3"/>
      <c r="C4040" s="3"/>
      <c r="D4040" s="3"/>
      <c r="E4040" s="3"/>
      <c r="F4040" s="3"/>
      <c r="G4040" s="3"/>
      <c r="H4040" s="3"/>
      <c r="I4040" s="3"/>
      <c r="J4040" s="3"/>
      <c r="K4040" s="3"/>
      <c r="L4040" s="3"/>
      <c r="M4040" s="3"/>
      <c r="N4040" s="3"/>
      <c r="O4040" s="3"/>
      <c r="P4040" s="3"/>
      <c r="Q4040" s="3"/>
      <c r="R4040" s="3"/>
      <c r="S4040" s="120"/>
      <c r="T4040" s="3"/>
      <c r="U4040" s="3"/>
      <c r="V4040" s="3"/>
      <c r="W4040" s="3"/>
      <c r="X4040" s="3"/>
      <c r="Y4040" s="3"/>
      <c r="Z4040" s="3"/>
      <c r="AA4040" s="3"/>
      <c r="AB4040" s="3"/>
      <c r="AC4040" s="3"/>
      <c r="AD4040" s="3"/>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row>
    <row r="4041" spans="1:53" x14ac:dyDescent="0.3">
      <c r="A4041" s="3"/>
      <c r="B4041" s="3"/>
      <c r="C4041" s="3"/>
      <c r="D4041" s="3"/>
      <c r="E4041" s="3"/>
      <c r="F4041" s="3"/>
      <c r="G4041" s="3"/>
      <c r="H4041" s="3"/>
      <c r="I4041" s="3"/>
      <c r="J4041" s="3"/>
      <c r="K4041" s="3"/>
      <c r="L4041" s="3"/>
      <c r="M4041" s="3"/>
      <c r="N4041" s="3"/>
      <c r="O4041" s="3"/>
      <c r="P4041" s="3"/>
      <c r="Q4041" s="3"/>
      <c r="R4041" s="3"/>
      <c r="S4041" s="120"/>
      <c r="T4041" s="3"/>
      <c r="U4041" s="3"/>
      <c r="V4041" s="3"/>
      <c r="W4041" s="3"/>
      <c r="X4041" s="3"/>
      <c r="Y4041" s="3"/>
      <c r="Z4041" s="3"/>
      <c r="AA4041" s="3"/>
      <c r="AB4041" s="3"/>
      <c r="AC4041" s="3"/>
      <c r="AD4041" s="3"/>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row>
    <row r="4042" spans="1:53" x14ac:dyDescent="0.3">
      <c r="A4042" s="3"/>
      <c r="B4042" s="3"/>
      <c r="C4042" s="3"/>
      <c r="D4042" s="3"/>
      <c r="E4042" s="3"/>
      <c r="F4042" s="3"/>
      <c r="G4042" s="3"/>
      <c r="H4042" s="3"/>
      <c r="I4042" s="3"/>
      <c r="J4042" s="3"/>
      <c r="K4042" s="3"/>
      <c r="L4042" s="3"/>
      <c r="M4042" s="3"/>
      <c r="N4042" s="3"/>
      <c r="O4042" s="3"/>
      <c r="P4042" s="3"/>
      <c r="Q4042" s="3"/>
      <c r="R4042" s="3"/>
      <c r="S4042" s="120"/>
      <c r="T4042" s="3"/>
      <c r="U4042" s="3"/>
      <c r="V4042" s="3"/>
      <c r="W4042" s="3"/>
      <c r="X4042" s="3"/>
      <c r="Y4042" s="3"/>
      <c r="Z4042" s="3"/>
      <c r="AA4042" s="3"/>
      <c r="AB4042" s="3"/>
      <c r="AC4042" s="3"/>
      <c r="AD4042" s="3"/>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row>
    <row r="4043" spans="1:53" x14ac:dyDescent="0.3">
      <c r="A4043" s="3"/>
      <c r="B4043" s="3"/>
      <c r="C4043" s="3"/>
      <c r="D4043" s="3"/>
      <c r="E4043" s="3"/>
      <c r="F4043" s="3"/>
      <c r="G4043" s="3"/>
      <c r="H4043" s="3"/>
      <c r="I4043" s="3"/>
      <c r="J4043" s="3"/>
      <c r="K4043" s="3"/>
      <c r="L4043" s="3"/>
      <c r="M4043" s="3"/>
      <c r="N4043" s="3"/>
      <c r="O4043" s="3"/>
      <c r="P4043" s="3"/>
      <c r="Q4043" s="3"/>
      <c r="R4043" s="3"/>
      <c r="S4043" s="120"/>
      <c r="T4043" s="3"/>
      <c r="U4043" s="3"/>
      <c r="V4043" s="3"/>
      <c r="W4043" s="3"/>
      <c r="X4043" s="3"/>
      <c r="Y4043" s="3"/>
      <c r="Z4043" s="3"/>
      <c r="AA4043" s="3"/>
      <c r="AB4043" s="3"/>
      <c r="AC4043" s="3"/>
      <c r="AD4043" s="3"/>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row>
    <row r="4044" spans="1:53" x14ac:dyDescent="0.3">
      <c r="A4044" s="3"/>
      <c r="B4044" s="3"/>
      <c r="C4044" s="3"/>
      <c r="D4044" s="3"/>
      <c r="E4044" s="3"/>
      <c r="F4044" s="3"/>
      <c r="G4044" s="3"/>
      <c r="H4044" s="3"/>
      <c r="I4044" s="3"/>
      <c r="J4044" s="3"/>
      <c r="K4044" s="3"/>
      <c r="L4044" s="3"/>
      <c r="M4044" s="3"/>
      <c r="N4044" s="3"/>
      <c r="O4044" s="3"/>
      <c r="P4044" s="3"/>
      <c r="Q4044" s="3"/>
      <c r="R4044" s="3"/>
      <c r="S4044" s="120"/>
      <c r="T4044" s="3"/>
      <c r="U4044" s="3"/>
      <c r="V4044" s="3"/>
      <c r="W4044" s="3"/>
      <c r="X4044" s="3"/>
      <c r="Y4044" s="3"/>
      <c r="Z4044" s="3"/>
      <c r="AA4044" s="3"/>
      <c r="AB4044" s="3"/>
      <c r="AC4044" s="3"/>
      <c r="AD4044" s="3"/>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row>
    <row r="4045" spans="1:53" x14ac:dyDescent="0.3">
      <c r="A4045" s="3"/>
      <c r="B4045" s="3"/>
      <c r="C4045" s="3"/>
      <c r="D4045" s="3"/>
      <c r="E4045" s="3"/>
      <c r="F4045" s="3"/>
      <c r="G4045" s="3"/>
      <c r="H4045" s="3"/>
      <c r="I4045" s="3"/>
      <c r="J4045" s="3"/>
      <c r="K4045" s="3"/>
      <c r="L4045" s="3"/>
      <c r="M4045" s="3"/>
      <c r="N4045" s="3"/>
      <c r="O4045" s="3"/>
      <c r="P4045" s="3"/>
      <c r="Q4045" s="3"/>
      <c r="R4045" s="3"/>
      <c r="S4045" s="120"/>
      <c r="T4045" s="3"/>
      <c r="U4045" s="3"/>
      <c r="V4045" s="3"/>
      <c r="W4045" s="3"/>
      <c r="X4045" s="3"/>
      <c r="Y4045" s="3"/>
      <c r="Z4045" s="3"/>
      <c r="AA4045" s="3"/>
      <c r="AB4045" s="3"/>
      <c r="AC4045" s="3"/>
      <c r="AD4045" s="3"/>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row>
    <row r="4046" spans="1:53" x14ac:dyDescent="0.3">
      <c r="A4046" s="3"/>
      <c r="B4046" s="3"/>
      <c r="C4046" s="3"/>
      <c r="D4046" s="3"/>
      <c r="E4046" s="3"/>
      <c r="F4046" s="3"/>
      <c r="G4046" s="3"/>
      <c r="H4046" s="3"/>
      <c r="I4046" s="3"/>
      <c r="J4046" s="3"/>
      <c r="K4046" s="3"/>
      <c r="L4046" s="3"/>
      <c r="M4046" s="3"/>
      <c r="N4046" s="3"/>
      <c r="O4046" s="3"/>
      <c r="P4046" s="3"/>
      <c r="Q4046" s="3"/>
      <c r="R4046" s="3"/>
      <c r="S4046" s="120"/>
      <c r="T4046" s="3"/>
      <c r="U4046" s="3"/>
      <c r="V4046" s="3"/>
      <c r="W4046" s="3"/>
      <c r="X4046" s="3"/>
      <c r="Y4046" s="3"/>
      <c r="Z4046" s="3"/>
      <c r="AA4046" s="3"/>
      <c r="AB4046" s="3"/>
      <c r="AC4046" s="3"/>
      <c r="AD4046" s="3"/>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row>
    <row r="4047" spans="1:53" x14ac:dyDescent="0.3">
      <c r="A4047" s="3"/>
      <c r="B4047" s="3"/>
      <c r="C4047" s="3"/>
      <c r="D4047" s="3"/>
      <c r="E4047" s="3"/>
      <c r="F4047" s="3"/>
      <c r="G4047" s="3"/>
      <c r="H4047" s="3"/>
      <c r="I4047" s="3"/>
      <c r="J4047" s="3"/>
      <c r="K4047" s="3"/>
      <c r="L4047" s="3"/>
      <c r="M4047" s="3"/>
      <c r="N4047" s="3"/>
      <c r="O4047" s="3"/>
      <c r="P4047" s="3"/>
      <c r="Q4047" s="3"/>
      <c r="R4047" s="3"/>
      <c r="S4047" s="120"/>
      <c r="T4047" s="3"/>
      <c r="U4047" s="3"/>
      <c r="V4047" s="3"/>
      <c r="W4047" s="3"/>
      <c r="X4047" s="3"/>
      <c r="Y4047" s="3"/>
      <c r="Z4047" s="3"/>
      <c r="AA4047" s="3"/>
      <c r="AB4047" s="3"/>
      <c r="AC4047" s="3"/>
      <c r="AD4047" s="3"/>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row>
    <row r="4048" spans="1:53" x14ac:dyDescent="0.3">
      <c r="A4048" s="3"/>
      <c r="B4048" s="3"/>
      <c r="C4048" s="3"/>
      <c r="D4048" s="3"/>
      <c r="E4048" s="3"/>
      <c r="F4048" s="3"/>
      <c r="G4048" s="3"/>
      <c r="H4048" s="3"/>
      <c r="I4048" s="3"/>
      <c r="J4048" s="3"/>
      <c r="K4048" s="3"/>
      <c r="L4048" s="3"/>
      <c r="M4048" s="3"/>
      <c r="N4048" s="3"/>
      <c r="O4048" s="3"/>
      <c r="P4048" s="3"/>
      <c r="Q4048" s="3"/>
      <c r="R4048" s="3"/>
      <c r="S4048" s="120"/>
      <c r="T4048" s="3"/>
      <c r="U4048" s="3"/>
      <c r="V4048" s="3"/>
      <c r="W4048" s="3"/>
      <c r="X4048" s="3"/>
      <c r="Y4048" s="3"/>
      <c r="Z4048" s="3"/>
      <c r="AA4048" s="3"/>
      <c r="AB4048" s="3"/>
      <c r="AC4048" s="3"/>
      <c r="AD4048" s="3"/>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row>
    <row r="4049" spans="1:53" x14ac:dyDescent="0.3">
      <c r="A4049" s="3"/>
      <c r="B4049" s="3"/>
      <c r="C4049" s="3"/>
      <c r="D4049" s="3"/>
      <c r="E4049" s="3"/>
      <c r="F4049" s="3"/>
      <c r="G4049" s="3"/>
      <c r="H4049" s="3"/>
      <c r="I4049" s="3"/>
      <c r="J4049" s="3"/>
      <c r="K4049" s="3"/>
      <c r="L4049" s="3"/>
      <c r="M4049" s="3"/>
      <c r="N4049" s="3"/>
      <c r="O4049" s="3"/>
      <c r="P4049" s="3"/>
      <c r="Q4049" s="3"/>
      <c r="R4049" s="3"/>
      <c r="S4049" s="120"/>
      <c r="T4049" s="3"/>
      <c r="U4049" s="3"/>
      <c r="V4049" s="3"/>
      <c r="W4049" s="3"/>
      <c r="X4049" s="3"/>
      <c r="Y4049" s="3"/>
      <c r="Z4049" s="3"/>
      <c r="AA4049" s="3"/>
      <c r="AB4049" s="3"/>
      <c r="AC4049" s="3"/>
      <c r="AD4049" s="3"/>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row>
    <row r="4050" spans="1:53" x14ac:dyDescent="0.3">
      <c r="A4050" s="3"/>
      <c r="B4050" s="3"/>
      <c r="C4050" s="3"/>
      <c r="D4050" s="3"/>
      <c r="E4050" s="3"/>
      <c r="F4050" s="3"/>
      <c r="G4050" s="3"/>
      <c r="H4050" s="3"/>
      <c r="I4050" s="3"/>
      <c r="J4050" s="3"/>
      <c r="K4050" s="3"/>
      <c r="L4050" s="3"/>
      <c r="M4050" s="3"/>
      <c r="N4050" s="3"/>
      <c r="O4050" s="3"/>
      <c r="P4050" s="3"/>
      <c r="Q4050" s="3"/>
      <c r="R4050" s="3"/>
      <c r="S4050" s="120"/>
      <c r="T4050" s="3"/>
      <c r="U4050" s="3"/>
      <c r="V4050" s="3"/>
      <c r="W4050" s="3"/>
      <c r="X4050" s="3"/>
      <c r="Y4050" s="3"/>
      <c r="Z4050" s="3"/>
      <c r="AA4050" s="3"/>
      <c r="AB4050" s="3"/>
      <c r="AC4050" s="3"/>
      <c r="AD4050" s="3"/>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row>
    <row r="4051" spans="1:53" x14ac:dyDescent="0.3">
      <c r="A4051" s="3"/>
      <c r="B4051" s="3"/>
      <c r="C4051" s="3"/>
      <c r="D4051" s="3"/>
      <c r="E4051" s="3"/>
      <c r="F4051" s="3"/>
      <c r="G4051" s="3"/>
      <c r="H4051" s="3"/>
      <c r="I4051" s="3"/>
      <c r="J4051" s="3"/>
      <c r="K4051" s="3"/>
      <c r="L4051" s="3"/>
      <c r="M4051" s="3"/>
      <c r="N4051" s="3"/>
      <c r="O4051" s="3"/>
      <c r="P4051" s="3"/>
      <c r="Q4051" s="3"/>
      <c r="R4051" s="3"/>
      <c r="S4051" s="120"/>
      <c r="T4051" s="3"/>
      <c r="U4051" s="3"/>
      <c r="V4051" s="3"/>
      <c r="W4051" s="3"/>
      <c r="X4051" s="3"/>
      <c r="Y4051" s="3"/>
      <c r="Z4051" s="3"/>
      <c r="AA4051" s="3"/>
      <c r="AB4051" s="3"/>
      <c r="AC4051" s="3"/>
      <c r="AD4051" s="3"/>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row>
    <row r="4052" spans="1:53" x14ac:dyDescent="0.3">
      <c r="A4052" s="3"/>
      <c r="B4052" s="3"/>
      <c r="C4052" s="3"/>
      <c r="D4052" s="3"/>
      <c r="E4052" s="3"/>
      <c r="F4052" s="3"/>
      <c r="G4052" s="3"/>
      <c r="H4052" s="3"/>
      <c r="I4052" s="3"/>
      <c r="J4052" s="3"/>
      <c r="K4052" s="3"/>
      <c r="L4052" s="3"/>
      <c r="M4052" s="3"/>
      <c r="N4052" s="3"/>
      <c r="O4052" s="3"/>
      <c r="P4052" s="3"/>
      <c r="Q4052" s="3"/>
      <c r="R4052" s="3"/>
      <c r="S4052" s="120"/>
      <c r="T4052" s="3"/>
      <c r="U4052" s="3"/>
      <c r="V4052" s="3"/>
      <c r="W4052" s="3"/>
      <c r="X4052" s="3"/>
      <c r="Y4052" s="3"/>
      <c r="Z4052" s="3"/>
      <c r="AA4052" s="3"/>
      <c r="AB4052" s="3"/>
      <c r="AC4052" s="3"/>
      <c r="AD4052" s="3"/>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row>
    <row r="4053" spans="1:53" x14ac:dyDescent="0.3">
      <c r="A4053" s="3"/>
      <c r="B4053" s="3"/>
      <c r="C4053" s="3"/>
      <c r="D4053" s="3"/>
      <c r="E4053" s="3"/>
      <c r="F4053" s="3"/>
      <c r="G4053" s="3"/>
      <c r="H4053" s="3"/>
      <c r="I4053" s="3"/>
      <c r="J4053" s="3"/>
      <c r="K4053" s="3"/>
      <c r="L4053" s="3"/>
      <c r="M4053" s="3"/>
      <c r="N4053" s="3"/>
      <c r="O4053" s="3"/>
      <c r="P4053" s="3"/>
      <c r="Q4053" s="3"/>
      <c r="R4053" s="3"/>
      <c r="S4053" s="120"/>
      <c r="T4053" s="3"/>
      <c r="U4053" s="3"/>
      <c r="V4053" s="3"/>
      <c r="W4053" s="3"/>
      <c r="X4053" s="3"/>
      <c r="Y4053" s="3"/>
      <c r="Z4053" s="3"/>
      <c r="AA4053" s="3"/>
      <c r="AB4053" s="3"/>
      <c r="AC4053" s="3"/>
      <c r="AD4053" s="3"/>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row>
    <row r="4054" spans="1:53" x14ac:dyDescent="0.3">
      <c r="A4054" s="3"/>
      <c r="B4054" s="3"/>
      <c r="C4054" s="3"/>
      <c r="D4054" s="3"/>
      <c r="E4054" s="3"/>
      <c r="F4054" s="3"/>
      <c r="G4054" s="3"/>
      <c r="H4054" s="3"/>
      <c r="I4054" s="3"/>
      <c r="J4054" s="3"/>
      <c r="K4054" s="3"/>
      <c r="L4054" s="3"/>
      <c r="M4054" s="3"/>
      <c r="N4054" s="3"/>
      <c r="O4054" s="3"/>
      <c r="P4054" s="3"/>
      <c r="Q4054" s="3"/>
      <c r="R4054" s="3"/>
      <c r="S4054" s="120"/>
      <c r="T4054" s="3"/>
      <c r="U4054" s="3"/>
      <c r="V4054" s="3"/>
      <c r="W4054" s="3"/>
      <c r="X4054" s="3"/>
      <c r="Y4054" s="3"/>
      <c r="Z4054" s="3"/>
      <c r="AA4054" s="3"/>
      <c r="AB4054" s="3"/>
      <c r="AC4054" s="3"/>
      <c r="AD4054" s="3"/>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row>
    <row r="4055" spans="1:53" x14ac:dyDescent="0.3">
      <c r="A4055" s="3"/>
      <c r="B4055" s="3"/>
      <c r="C4055" s="3"/>
      <c r="D4055" s="3"/>
      <c r="E4055" s="3"/>
      <c r="F4055" s="3"/>
      <c r="G4055" s="3"/>
      <c r="H4055" s="3"/>
      <c r="I4055" s="3"/>
      <c r="J4055" s="3"/>
      <c r="K4055" s="3"/>
      <c r="L4055" s="3"/>
      <c r="M4055" s="3"/>
      <c r="N4055" s="3"/>
      <c r="O4055" s="3"/>
      <c r="P4055" s="3"/>
      <c r="Q4055" s="3"/>
      <c r="R4055" s="3"/>
      <c r="S4055" s="120"/>
      <c r="T4055" s="3"/>
      <c r="U4055" s="3"/>
      <c r="V4055" s="3"/>
      <c r="W4055" s="3"/>
      <c r="X4055" s="3"/>
      <c r="Y4055" s="3"/>
      <c r="Z4055" s="3"/>
      <c r="AA4055" s="3"/>
      <c r="AB4055" s="3"/>
      <c r="AC4055" s="3"/>
      <c r="AD4055" s="3"/>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row>
    <row r="4056" spans="1:53" x14ac:dyDescent="0.3">
      <c r="A4056" s="3"/>
      <c r="B4056" s="3"/>
      <c r="C4056" s="3"/>
      <c r="D4056" s="3"/>
      <c r="E4056" s="3"/>
      <c r="F4056" s="3"/>
      <c r="G4056" s="3"/>
      <c r="H4056" s="3"/>
      <c r="I4056" s="3"/>
      <c r="J4056" s="3"/>
      <c r="K4056" s="3"/>
      <c r="L4056" s="3"/>
      <c r="M4056" s="3"/>
      <c r="N4056" s="3"/>
      <c r="O4056" s="3"/>
      <c r="P4056" s="3"/>
      <c r="Q4056" s="3"/>
      <c r="R4056" s="3"/>
      <c r="S4056" s="120"/>
      <c r="T4056" s="3"/>
      <c r="U4056" s="3"/>
      <c r="V4056" s="3"/>
      <c r="W4056" s="3"/>
      <c r="X4056" s="3"/>
      <c r="Y4056" s="3"/>
      <c r="Z4056" s="3"/>
      <c r="AA4056" s="3"/>
      <c r="AB4056" s="3"/>
      <c r="AC4056" s="3"/>
      <c r="AD4056" s="3"/>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row>
    <row r="4057" spans="1:53" x14ac:dyDescent="0.3">
      <c r="A4057" s="3"/>
      <c r="B4057" s="3"/>
      <c r="C4057" s="3"/>
      <c r="D4057" s="3"/>
      <c r="E4057" s="3"/>
      <c r="F4057" s="3"/>
      <c r="G4057" s="3"/>
      <c r="H4057" s="3"/>
      <c r="I4057" s="3"/>
      <c r="J4057" s="3"/>
      <c r="K4057" s="3"/>
      <c r="L4057" s="3"/>
      <c r="M4057" s="3"/>
      <c r="N4057" s="3"/>
      <c r="O4057" s="3"/>
      <c r="P4057" s="3"/>
      <c r="Q4057" s="3"/>
      <c r="R4057" s="3"/>
      <c r="S4057" s="120"/>
      <c r="T4057" s="3"/>
      <c r="U4057" s="3"/>
      <c r="V4057" s="3"/>
      <c r="W4057" s="3"/>
      <c r="X4057" s="3"/>
      <c r="Y4057" s="3"/>
      <c r="Z4057" s="3"/>
      <c r="AA4057" s="3"/>
      <c r="AB4057" s="3"/>
      <c r="AC4057" s="3"/>
      <c r="AD4057" s="3"/>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row>
    <row r="4058" spans="1:53" x14ac:dyDescent="0.3">
      <c r="A4058" s="3"/>
      <c r="B4058" s="3"/>
      <c r="C4058" s="3"/>
      <c r="D4058" s="3"/>
      <c r="E4058" s="3"/>
      <c r="F4058" s="3"/>
      <c r="G4058" s="3"/>
      <c r="H4058" s="3"/>
      <c r="I4058" s="3"/>
      <c r="J4058" s="3"/>
      <c r="K4058" s="3"/>
      <c r="L4058" s="3"/>
      <c r="M4058" s="3"/>
      <c r="N4058" s="3"/>
      <c r="O4058" s="3"/>
      <c r="P4058" s="3"/>
      <c r="Q4058" s="3"/>
      <c r="R4058" s="3"/>
      <c r="S4058" s="120"/>
      <c r="T4058" s="3"/>
      <c r="U4058" s="3"/>
      <c r="V4058" s="3"/>
      <c r="W4058" s="3"/>
      <c r="X4058" s="3"/>
      <c r="Y4058" s="3"/>
      <c r="Z4058" s="3"/>
      <c r="AA4058" s="3"/>
      <c r="AB4058" s="3"/>
      <c r="AC4058" s="3"/>
      <c r="AD4058" s="3"/>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row>
    <row r="4059" spans="1:53" x14ac:dyDescent="0.3">
      <c r="A4059" s="3"/>
      <c r="B4059" s="3"/>
      <c r="C4059" s="3"/>
      <c r="D4059" s="3"/>
      <c r="E4059" s="3"/>
      <c r="F4059" s="3"/>
      <c r="G4059" s="3"/>
      <c r="H4059" s="3"/>
      <c r="I4059" s="3"/>
      <c r="J4059" s="3"/>
      <c r="K4059" s="3"/>
      <c r="L4059" s="3"/>
      <c r="M4059" s="3"/>
      <c r="N4059" s="3"/>
      <c r="O4059" s="3"/>
      <c r="P4059" s="3"/>
      <c r="Q4059" s="3"/>
      <c r="R4059" s="3"/>
      <c r="S4059" s="120"/>
      <c r="T4059" s="3"/>
      <c r="U4059" s="3"/>
      <c r="V4059" s="3"/>
      <c r="W4059" s="3"/>
      <c r="X4059" s="3"/>
      <c r="Y4059" s="3"/>
      <c r="Z4059" s="3"/>
      <c r="AA4059" s="3"/>
      <c r="AB4059" s="3"/>
      <c r="AC4059" s="3"/>
      <c r="AD4059" s="3"/>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row>
    <row r="4060" spans="1:53" x14ac:dyDescent="0.3">
      <c r="A4060" s="3"/>
      <c r="B4060" s="3"/>
      <c r="C4060" s="3"/>
      <c r="D4060" s="3"/>
      <c r="E4060" s="3"/>
      <c r="F4060" s="3"/>
      <c r="G4060" s="3"/>
      <c r="H4060" s="3"/>
      <c r="I4060" s="3"/>
      <c r="J4060" s="3"/>
      <c r="K4060" s="3"/>
      <c r="L4060" s="3"/>
      <c r="M4060" s="3"/>
      <c r="N4060" s="3"/>
      <c r="O4060" s="3"/>
      <c r="P4060" s="3"/>
      <c r="Q4060" s="3"/>
      <c r="R4060" s="3"/>
      <c r="S4060" s="120"/>
      <c r="T4060" s="3"/>
      <c r="U4060" s="3"/>
      <c r="V4060" s="3"/>
      <c r="W4060" s="3"/>
      <c r="X4060" s="3"/>
      <c r="Y4060" s="3"/>
      <c r="Z4060" s="3"/>
      <c r="AA4060" s="3"/>
      <c r="AB4060" s="3"/>
      <c r="AC4060" s="3"/>
      <c r="AD4060" s="3"/>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row>
    <row r="4061" spans="1:53" x14ac:dyDescent="0.3">
      <c r="A4061" s="3"/>
      <c r="B4061" s="3"/>
      <c r="C4061" s="3"/>
      <c r="D4061" s="3"/>
      <c r="E4061" s="3"/>
      <c r="F4061" s="3"/>
      <c r="G4061" s="3"/>
      <c r="H4061" s="3"/>
      <c r="I4061" s="3"/>
      <c r="J4061" s="3"/>
      <c r="K4061" s="3"/>
      <c r="L4061" s="3"/>
      <c r="M4061" s="3"/>
      <c r="N4061" s="3"/>
      <c r="O4061" s="3"/>
      <c r="P4061" s="3"/>
      <c r="Q4061" s="3"/>
      <c r="R4061" s="3"/>
      <c r="S4061" s="120"/>
      <c r="T4061" s="3"/>
      <c r="U4061" s="3"/>
      <c r="V4061" s="3"/>
      <c r="W4061" s="3"/>
      <c r="X4061" s="3"/>
      <c r="Y4061" s="3"/>
      <c r="Z4061" s="3"/>
      <c r="AA4061" s="3"/>
      <c r="AB4061" s="3"/>
      <c r="AC4061" s="3"/>
      <c r="AD4061" s="3"/>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row>
    <row r="4062" spans="1:53" x14ac:dyDescent="0.3">
      <c r="A4062" s="3"/>
      <c r="B4062" s="3"/>
      <c r="C4062" s="3"/>
      <c r="D4062" s="3"/>
      <c r="E4062" s="3"/>
      <c r="F4062" s="3"/>
      <c r="G4062" s="3"/>
      <c r="H4062" s="3"/>
      <c r="I4062" s="3"/>
      <c r="J4062" s="3"/>
      <c r="K4062" s="3"/>
      <c r="L4062" s="3"/>
      <c r="M4062" s="3"/>
      <c r="N4062" s="3"/>
      <c r="O4062" s="3"/>
      <c r="P4062" s="3"/>
      <c r="Q4062" s="3"/>
      <c r="R4062" s="3"/>
      <c r="S4062" s="120"/>
      <c r="T4062" s="3"/>
      <c r="U4062" s="3"/>
      <c r="V4062" s="3"/>
      <c r="W4062" s="3"/>
      <c r="X4062" s="3"/>
      <c r="Y4062" s="3"/>
      <c r="Z4062" s="3"/>
      <c r="AA4062" s="3"/>
      <c r="AB4062" s="3"/>
      <c r="AC4062" s="3"/>
      <c r="AD4062" s="3"/>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row>
    <row r="4063" spans="1:53" x14ac:dyDescent="0.3">
      <c r="A4063" s="3"/>
      <c r="B4063" s="3"/>
      <c r="C4063" s="3"/>
      <c r="D4063" s="3"/>
      <c r="E4063" s="3"/>
      <c r="F4063" s="3"/>
      <c r="G4063" s="3"/>
      <c r="H4063" s="3"/>
      <c r="I4063" s="3"/>
      <c r="J4063" s="3"/>
      <c r="K4063" s="3"/>
      <c r="L4063" s="3"/>
      <c r="M4063" s="3"/>
      <c r="N4063" s="3"/>
      <c r="O4063" s="3"/>
      <c r="P4063" s="3"/>
      <c r="Q4063" s="3"/>
      <c r="R4063" s="3"/>
      <c r="S4063" s="120"/>
      <c r="T4063" s="3"/>
      <c r="U4063" s="3"/>
      <c r="V4063" s="3"/>
      <c r="W4063" s="3"/>
      <c r="X4063" s="3"/>
      <c r="Y4063" s="3"/>
      <c r="Z4063" s="3"/>
      <c r="AA4063" s="3"/>
      <c r="AB4063" s="3"/>
      <c r="AC4063" s="3"/>
      <c r="AD4063" s="3"/>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row>
    <row r="4064" spans="1:53" x14ac:dyDescent="0.3">
      <c r="A4064" s="3"/>
      <c r="B4064" s="3"/>
      <c r="C4064" s="3"/>
      <c r="D4064" s="3"/>
      <c r="E4064" s="3"/>
      <c r="F4064" s="3"/>
      <c r="G4064" s="3"/>
      <c r="H4064" s="3"/>
      <c r="I4064" s="3"/>
      <c r="J4064" s="3"/>
      <c r="K4064" s="3"/>
      <c r="L4064" s="3"/>
      <c r="M4064" s="3"/>
      <c r="N4064" s="3"/>
      <c r="O4064" s="3"/>
      <c r="P4064" s="3"/>
      <c r="Q4064" s="3"/>
      <c r="R4064" s="3"/>
      <c r="S4064" s="120"/>
      <c r="T4064" s="3"/>
      <c r="U4064" s="3"/>
      <c r="V4064" s="3"/>
      <c r="W4064" s="3"/>
      <c r="X4064" s="3"/>
      <c r="Y4064" s="3"/>
      <c r="Z4064" s="3"/>
      <c r="AA4064" s="3"/>
      <c r="AB4064" s="3"/>
      <c r="AC4064" s="3"/>
      <c r="AD4064" s="3"/>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row>
    <row r="4065" spans="1:53" x14ac:dyDescent="0.3">
      <c r="A4065" s="3"/>
      <c r="B4065" s="3"/>
      <c r="C4065" s="3"/>
      <c r="D4065" s="3"/>
      <c r="E4065" s="3"/>
      <c r="F4065" s="3"/>
      <c r="G4065" s="3"/>
      <c r="H4065" s="3"/>
      <c r="I4065" s="3"/>
      <c r="J4065" s="3"/>
      <c r="K4065" s="3"/>
      <c r="L4065" s="3"/>
      <c r="M4065" s="3"/>
      <c r="N4065" s="3"/>
      <c r="O4065" s="3"/>
      <c r="P4065" s="3"/>
      <c r="Q4065" s="3"/>
      <c r="R4065" s="3"/>
      <c r="S4065" s="120"/>
      <c r="T4065" s="3"/>
      <c r="U4065" s="3"/>
      <c r="V4065" s="3"/>
      <c r="W4065" s="3"/>
      <c r="X4065" s="3"/>
      <c r="Y4065" s="3"/>
      <c r="Z4065" s="3"/>
      <c r="AA4065" s="3"/>
      <c r="AB4065" s="3"/>
      <c r="AC4065" s="3"/>
      <c r="AD4065" s="3"/>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row>
    <row r="4066" spans="1:53" x14ac:dyDescent="0.3">
      <c r="A4066" s="3"/>
      <c r="B4066" s="3"/>
      <c r="C4066" s="3"/>
      <c r="D4066" s="3"/>
      <c r="E4066" s="3"/>
      <c r="F4066" s="3"/>
      <c r="G4066" s="3"/>
      <c r="H4066" s="3"/>
      <c r="I4066" s="3"/>
      <c r="J4066" s="3"/>
      <c r="K4066" s="3"/>
      <c r="L4066" s="3"/>
      <c r="M4066" s="3"/>
      <c r="N4066" s="3"/>
      <c r="O4066" s="3"/>
      <c r="P4066" s="3"/>
      <c r="Q4066" s="3"/>
      <c r="R4066" s="3"/>
      <c r="S4066" s="120"/>
      <c r="T4066" s="3"/>
      <c r="U4066" s="3"/>
      <c r="V4066" s="3"/>
      <c r="W4066" s="3"/>
      <c r="X4066" s="3"/>
      <c r="Y4066" s="3"/>
      <c r="Z4066" s="3"/>
      <c r="AA4066" s="3"/>
      <c r="AB4066" s="3"/>
      <c r="AC4066" s="3"/>
      <c r="AD4066" s="3"/>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row>
    <row r="4067" spans="1:53" x14ac:dyDescent="0.3">
      <c r="A4067" s="3"/>
      <c r="B4067" s="3"/>
      <c r="C4067" s="3"/>
      <c r="D4067" s="3"/>
      <c r="E4067" s="3"/>
      <c r="F4067" s="3"/>
      <c r="G4067" s="3"/>
      <c r="H4067" s="3"/>
      <c r="I4067" s="3"/>
      <c r="J4067" s="3"/>
      <c r="K4067" s="3"/>
      <c r="L4067" s="3"/>
      <c r="M4067" s="3"/>
      <c r="N4067" s="3"/>
      <c r="O4067" s="3"/>
      <c r="P4067" s="3"/>
      <c r="Q4067" s="3"/>
      <c r="R4067" s="3"/>
      <c r="S4067" s="120"/>
      <c r="T4067" s="3"/>
      <c r="U4067" s="3"/>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row>
    <row r="4068" spans="1:53" x14ac:dyDescent="0.3">
      <c r="A4068" s="3"/>
      <c r="B4068" s="3"/>
      <c r="C4068" s="3"/>
      <c r="D4068" s="3"/>
      <c r="E4068" s="3"/>
      <c r="F4068" s="3"/>
      <c r="G4068" s="3"/>
      <c r="H4068" s="3"/>
      <c r="I4068" s="3"/>
      <c r="J4068" s="3"/>
      <c r="K4068" s="3"/>
      <c r="L4068" s="3"/>
      <c r="M4068" s="3"/>
      <c r="N4068" s="3"/>
      <c r="O4068" s="3"/>
      <c r="P4068" s="3"/>
      <c r="Q4068" s="3"/>
      <c r="R4068" s="3"/>
      <c r="S4068" s="120"/>
      <c r="T4068" s="3"/>
      <c r="U4068" s="3"/>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row>
    <row r="4069" spans="1:53" x14ac:dyDescent="0.3">
      <c r="A4069" s="3"/>
      <c r="B4069" s="3"/>
      <c r="C4069" s="3"/>
      <c r="D4069" s="3"/>
      <c r="E4069" s="3"/>
      <c r="F4069" s="3"/>
      <c r="G4069" s="3"/>
      <c r="H4069" s="3"/>
      <c r="I4069" s="3"/>
      <c r="J4069" s="3"/>
      <c r="K4069" s="3"/>
      <c r="L4069" s="3"/>
      <c r="M4069" s="3"/>
      <c r="N4069" s="3"/>
      <c r="O4069" s="3"/>
      <c r="P4069" s="3"/>
      <c r="Q4069" s="3"/>
      <c r="R4069" s="3"/>
      <c r="S4069" s="120"/>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row>
    <row r="4070" spans="1:53" x14ac:dyDescent="0.3">
      <c r="A4070" s="3"/>
      <c r="B4070" s="3"/>
      <c r="C4070" s="3"/>
      <c r="D4070" s="3"/>
      <c r="E4070" s="3"/>
      <c r="F4070" s="3"/>
      <c r="G4070" s="3"/>
      <c r="H4070" s="3"/>
      <c r="I4070" s="3"/>
      <c r="J4070" s="3"/>
      <c r="K4070" s="3"/>
      <c r="L4070" s="3"/>
      <c r="M4070" s="3"/>
      <c r="N4070" s="3"/>
      <c r="O4070" s="3"/>
      <c r="P4070" s="3"/>
      <c r="Q4070" s="3"/>
      <c r="R4070" s="3"/>
      <c r="S4070" s="120"/>
      <c r="T4070" s="3"/>
      <c r="U4070" s="3"/>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row>
    <row r="4071" spans="1:53" x14ac:dyDescent="0.3">
      <c r="A4071" s="3"/>
      <c r="B4071" s="3"/>
      <c r="C4071" s="3"/>
      <c r="D4071" s="3"/>
      <c r="E4071" s="3"/>
      <c r="F4071" s="3"/>
      <c r="G4071" s="3"/>
      <c r="H4071" s="3"/>
      <c r="I4071" s="3"/>
      <c r="J4071" s="3"/>
      <c r="K4071" s="3"/>
      <c r="L4071" s="3"/>
      <c r="M4071" s="3"/>
      <c r="N4071" s="3"/>
      <c r="O4071" s="3"/>
      <c r="P4071" s="3"/>
      <c r="Q4071" s="3"/>
      <c r="R4071" s="3"/>
      <c r="S4071" s="120"/>
      <c r="T4071" s="3"/>
      <c r="U4071" s="3"/>
      <c r="V4071" s="3"/>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row>
    <row r="4072" spans="1:53" x14ac:dyDescent="0.3">
      <c r="A4072" s="3"/>
      <c r="B4072" s="3"/>
      <c r="C4072" s="3"/>
      <c r="D4072" s="3"/>
      <c r="E4072" s="3"/>
      <c r="F4072" s="3"/>
      <c r="G4072" s="3"/>
      <c r="H4072" s="3"/>
      <c r="I4072" s="3"/>
      <c r="J4072" s="3"/>
      <c r="K4072" s="3"/>
      <c r="L4072" s="3"/>
      <c r="M4072" s="3"/>
      <c r="N4072" s="3"/>
      <c r="O4072" s="3"/>
      <c r="P4072" s="3"/>
      <c r="Q4072" s="3"/>
      <c r="R4072" s="3"/>
      <c r="S4072" s="120"/>
      <c r="T4072" s="3"/>
      <c r="U4072" s="3"/>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row>
    <row r="4073" spans="1:53" x14ac:dyDescent="0.3">
      <c r="A4073" s="3"/>
      <c r="B4073" s="3"/>
      <c r="C4073" s="3"/>
      <c r="D4073" s="3"/>
      <c r="E4073" s="3"/>
      <c r="F4073" s="3"/>
      <c r="G4073" s="3"/>
      <c r="H4073" s="3"/>
      <c r="I4073" s="3"/>
      <c r="J4073" s="3"/>
      <c r="K4073" s="3"/>
      <c r="L4073" s="3"/>
      <c r="M4073" s="3"/>
      <c r="N4073" s="3"/>
      <c r="O4073" s="3"/>
      <c r="P4073" s="3"/>
      <c r="Q4073" s="3"/>
      <c r="R4073" s="3"/>
      <c r="S4073" s="120"/>
      <c r="T4073" s="3"/>
      <c r="U4073" s="3"/>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row>
    <row r="4074" spans="1:53" x14ac:dyDescent="0.3">
      <c r="A4074" s="3"/>
      <c r="B4074" s="3"/>
      <c r="C4074" s="3"/>
      <c r="D4074" s="3"/>
      <c r="E4074" s="3"/>
      <c r="F4074" s="3"/>
      <c r="G4074" s="3"/>
      <c r="H4074" s="3"/>
      <c r="I4074" s="3"/>
      <c r="J4074" s="3"/>
      <c r="K4074" s="3"/>
      <c r="L4074" s="3"/>
      <c r="M4074" s="3"/>
      <c r="N4074" s="3"/>
      <c r="O4074" s="3"/>
      <c r="P4074" s="3"/>
      <c r="Q4074" s="3"/>
      <c r="R4074" s="3"/>
      <c r="S4074" s="120"/>
      <c r="T4074" s="3"/>
      <c r="U4074" s="3"/>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row>
    <row r="4075" spans="1:53" x14ac:dyDescent="0.3">
      <c r="A4075" s="3"/>
      <c r="B4075" s="3"/>
      <c r="C4075" s="3"/>
      <c r="D4075" s="3"/>
      <c r="E4075" s="3"/>
      <c r="F4075" s="3"/>
      <c r="G4075" s="3"/>
      <c r="H4075" s="3"/>
      <c r="I4075" s="3"/>
      <c r="J4075" s="3"/>
      <c r="K4075" s="3"/>
      <c r="L4075" s="3"/>
      <c r="M4075" s="3"/>
      <c r="N4075" s="3"/>
      <c r="O4075" s="3"/>
      <c r="P4075" s="3"/>
      <c r="Q4075" s="3"/>
      <c r="R4075" s="3"/>
      <c r="S4075" s="120"/>
      <c r="T4075" s="3"/>
      <c r="U4075" s="3"/>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row>
    <row r="4076" spans="1:53" x14ac:dyDescent="0.3">
      <c r="A4076" s="3"/>
      <c r="B4076" s="3"/>
      <c r="C4076" s="3"/>
      <c r="D4076" s="3"/>
      <c r="E4076" s="3"/>
      <c r="F4076" s="3"/>
      <c r="G4076" s="3"/>
      <c r="H4076" s="3"/>
      <c r="I4076" s="3"/>
      <c r="J4076" s="3"/>
      <c r="K4076" s="3"/>
      <c r="L4076" s="3"/>
      <c r="M4076" s="3"/>
      <c r="N4076" s="3"/>
      <c r="O4076" s="3"/>
      <c r="P4076" s="3"/>
      <c r="Q4076" s="3"/>
      <c r="R4076" s="3"/>
      <c r="S4076" s="120"/>
      <c r="T4076" s="3"/>
      <c r="U4076" s="3"/>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row>
    <row r="4077" spans="1:53" x14ac:dyDescent="0.3">
      <c r="A4077" s="3"/>
      <c r="B4077" s="3"/>
      <c r="C4077" s="3"/>
      <c r="D4077" s="3"/>
      <c r="E4077" s="3"/>
      <c r="F4077" s="3"/>
      <c r="G4077" s="3"/>
      <c r="H4077" s="3"/>
      <c r="I4077" s="3"/>
      <c r="J4077" s="3"/>
      <c r="K4077" s="3"/>
      <c r="L4077" s="3"/>
      <c r="M4077" s="3"/>
      <c r="N4077" s="3"/>
      <c r="O4077" s="3"/>
      <c r="P4077" s="3"/>
      <c r="Q4077" s="3"/>
      <c r="R4077" s="3"/>
      <c r="S4077" s="120"/>
      <c r="T4077" s="3"/>
      <c r="U4077" s="3"/>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row>
    <row r="4078" spans="1:53" x14ac:dyDescent="0.3">
      <c r="A4078" s="3"/>
      <c r="B4078" s="3"/>
      <c r="C4078" s="3"/>
      <c r="D4078" s="3"/>
      <c r="E4078" s="3"/>
      <c r="F4078" s="3"/>
      <c r="G4078" s="3"/>
      <c r="H4078" s="3"/>
      <c r="I4078" s="3"/>
      <c r="J4078" s="3"/>
      <c r="K4078" s="3"/>
      <c r="L4078" s="3"/>
      <c r="M4078" s="3"/>
      <c r="N4078" s="3"/>
      <c r="O4078" s="3"/>
      <c r="P4078" s="3"/>
      <c r="Q4078" s="3"/>
      <c r="R4078" s="3"/>
      <c r="S4078" s="120"/>
      <c r="T4078" s="3"/>
      <c r="U4078" s="3"/>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row>
    <row r="4079" spans="1:53" x14ac:dyDescent="0.3">
      <c r="A4079" s="3"/>
      <c r="B4079" s="3"/>
      <c r="C4079" s="3"/>
      <c r="D4079" s="3"/>
      <c r="E4079" s="3"/>
      <c r="F4079" s="3"/>
      <c r="G4079" s="3"/>
      <c r="H4079" s="3"/>
      <c r="I4079" s="3"/>
      <c r="J4079" s="3"/>
      <c r="K4079" s="3"/>
      <c r="L4079" s="3"/>
      <c r="M4079" s="3"/>
      <c r="N4079" s="3"/>
      <c r="O4079" s="3"/>
      <c r="P4079" s="3"/>
      <c r="Q4079" s="3"/>
      <c r="R4079" s="3"/>
      <c r="S4079" s="120"/>
      <c r="T4079" s="3"/>
      <c r="U4079" s="3"/>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row>
    <row r="4080" spans="1:53" x14ac:dyDescent="0.3">
      <c r="A4080" s="3"/>
      <c r="B4080" s="3"/>
      <c r="C4080" s="3"/>
      <c r="D4080" s="3"/>
      <c r="E4080" s="3"/>
      <c r="F4080" s="3"/>
      <c r="G4080" s="3"/>
      <c r="H4080" s="3"/>
      <c r="I4080" s="3"/>
      <c r="J4080" s="3"/>
      <c r="K4080" s="3"/>
      <c r="L4080" s="3"/>
      <c r="M4080" s="3"/>
      <c r="N4080" s="3"/>
      <c r="O4080" s="3"/>
      <c r="P4080" s="3"/>
      <c r="Q4080" s="3"/>
      <c r="R4080" s="3"/>
      <c r="S4080" s="120"/>
      <c r="T4080" s="3"/>
      <c r="U4080" s="3"/>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row>
    <row r="4081" spans="1:53" x14ac:dyDescent="0.3">
      <c r="A4081" s="3"/>
      <c r="B4081" s="3"/>
      <c r="C4081" s="3"/>
      <c r="D4081" s="3"/>
      <c r="E4081" s="3"/>
      <c r="F4081" s="3"/>
      <c r="G4081" s="3"/>
      <c r="H4081" s="3"/>
      <c r="I4081" s="3"/>
      <c r="J4081" s="3"/>
      <c r="K4081" s="3"/>
      <c r="L4081" s="3"/>
      <c r="M4081" s="3"/>
      <c r="N4081" s="3"/>
      <c r="O4081" s="3"/>
      <c r="P4081" s="3"/>
      <c r="Q4081" s="3"/>
      <c r="R4081" s="3"/>
      <c r="S4081" s="120"/>
      <c r="T4081" s="3"/>
      <c r="U4081" s="3"/>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row>
    <row r="4082" spans="1:53" x14ac:dyDescent="0.3">
      <c r="A4082" s="3"/>
      <c r="B4082" s="3"/>
      <c r="C4082" s="3"/>
      <c r="D4082" s="3"/>
      <c r="E4082" s="3"/>
      <c r="F4082" s="3"/>
      <c r="G4082" s="3"/>
      <c r="H4082" s="3"/>
      <c r="I4082" s="3"/>
      <c r="J4082" s="3"/>
      <c r="K4082" s="3"/>
      <c r="L4082" s="3"/>
      <c r="M4082" s="3"/>
      <c r="N4082" s="3"/>
      <c r="O4082" s="3"/>
      <c r="P4082" s="3"/>
      <c r="Q4082" s="3"/>
      <c r="R4082" s="3"/>
      <c r="S4082" s="120"/>
      <c r="T4082" s="3"/>
      <c r="U4082" s="3"/>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row>
    <row r="4083" spans="1:53" x14ac:dyDescent="0.3">
      <c r="A4083" s="3"/>
      <c r="B4083" s="3"/>
      <c r="C4083" s="3"/>
      <c r="D4083" s="3"/>
      <c r="E4083" s="3"/>
      <c r="F4083" s="3"/>
      <c r="G4083" s="3"/>
      <c r="H4083" s="3"/>
      <c r="I4083" s="3"/>
      <c r="J4083" s="3"/>
      <c r="K4083" s="3"/>
      <c r="L4083" s="3"/>
      <c r="M4083" s="3"/>
      <c r="N4083" s="3"/>
      <c r="O4083" s="3"/>
      <c r="P4083" s="3"/>
      <c r="Q4083" s="3"/>
      <c r="R4083" s="3"/>
      <c r="S4083" s="120"/>
      <c r="T4083" s="3"/>
      <c r="U4083" s="3"/>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row>
    <row r="4084" spans="1:53" x14ac:dyDescent="0.3">
      <c r="A4084" s="3"/>
      <c r="B4084" s="3"/>
      <c r="C4084" s="3"/>
      <c r="D4084" s="3"/>
      <c r="E4084" s="3"/>
      <c r="F4084" s="3"/>
      <c r="G4084" s="3"/>
      <c r="H4084" s="3"/>
      <c r="I4084" s="3"/>
      <c r="J4084" s="3"/>
      <c r="K4084" s="3"/>
      <c r="L4084" s="3"/>
      <c r="M4084" s="3"/>
      <c r="N4084" s="3"/>
      <c r="O4084" s="3"/>
      <c r="P4084" s="3"/>
      <c r="Q4084" s="3"/>
      <c r="R4084" s="3"/>
      <c r="S4084" s="120"/>
      <c r="T4084" s="3"/>
      <c r="U4084" s="3"/>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row>
    <row r="4085" spans="1:53" x14ac:dyDescent="0.3">
      <c r="A4085" s="3"/>
      <c r="B4085" s="3"/>
      <c r="C4085" s="3"/>
      <c r="D4085" s="3"/>
      <c r="E4085" s="3"/>
      <c r="F4085" s="3"/>
      <c r="G4085" s="3"/>
      <c r="H4085" s="3"/>
      <c r="I4085" s="3"/>
      <c r="J4085" s="3"/>
      <c r="K4085" s="3"/>
      <c r="L4085" s="3"/>
      <c r="M4085" s="3"/>
      <c r="N4085" s="3"/>
      <c r="O4085" s="3"/>
      <c r="P4085" s="3"/>
      <c r="Q4085" s="3"/>
      <c r="R4085" s="3"/>
      <c r="S4085" s="120"/>
      <c r="T4085" s="3"/>
      <c r="U4085" s="3"/>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row>
    <row r="4086" spans="1:53" x14ac:dyDescent="0.3">
      <c r="A4086" s="3"/>
      <c r="B4086" s="3"/>
      <c r="C4086" s="3"/>
      <c r="D4086" s="3"/>
      <c r="E4086" s="3"/>
      <c r="F4086" s="3"/>
      <c r="G4086" s="3"/>
      <c r="H4086" s="3"/>
      <c r="I4086" s="3"/>
      <c r="J4086" s="3"/>
      <c r="K4086" s="3"/>
      <c r="L4086" s="3"/>
      <c r="M4086" s="3"/>
      <c r="N4086" s="3"/>
      <c r="O4086" s="3"/>
      <c r="P4086" s="3"/>
      <c r="Q4086" s="3"/>
      <c r="R4086" s="3"/>
      <c r="S4086" s="120"/>
      <c r="T4086" s="3"/>
      <c r="U4086" s="3"/>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row>
    <row r="4087" spans="1:53" x14ac:dyDescent="0.3">
      <c r="A4087" s="3"/>
      <c r="B4087" s="3"/>
      <c r="C4087" s="3"/>
      <c r="D4087" s="3"/>
      <c r="E4087" s="3"/>
      <c r="F4087" s="3"/>
      <c r="G4087" s="3"/>
      <c r="H4087" s="3"/>
      <c r="I4087" s="3"/>
      <c r="J4087" s="3"/>
      <c r="K4087" s="3"/>
      <c r="L4087" s="3"/>
      <c r="M4087" s="3"/>
      <c r="N4087" s="3"/>
      <c r="O4087" s="3"/>
      <c r="P4087" s="3"/>
      <c r="Q4087" s="3"/>
      <c r="R4087" s="3"/>
      <c r="S4087" s="120"/>
      <c r="T4087" s="3"/>
      <c r="U4087" s="3"/>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row>
    <row r="4088" spans="1:53" x14ac:dyDescent="0.3">
      <c r="A4088" s="3"/>
      <c r="B4088" s="3"/>
      <c r="C4088" s="3"/>
      <c r="D4088" s="3"/>
      <c r="E4088" s="3"/>
      <c r="F4088" s="3"/>
      <c r="G4088" s="3"/>
      <c r="H4088" s="3"/>
      <c r="I4088" s="3"/>
      <c r="J4088" s="3"/>
      <c r="K4088" s="3"/>
      <c r="L4088" s="3"/>
      <c r="M4088" s="3"/>
      <c r="N4088" s="3"/>
      <c r="O4088" s="3"/>
      <c r="P4088" s="3"/>
      <c r="Q4088" s="3"/>
      <c r="R4088" s="3"/>
      <c r="S4088" s="120"/>
      <c r="T4088" s="3"/>
      <c r="U4088" s="3"/>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row>
    <row r="4089" spans="1:53" x14ac:dyDescent="0.3">
      <c r="A4089" s="3"/>
      <c r="B4089" s="3"/>
      <c r="C4089" s="3"/>
      <c r="D4089" s="3"/>
      <c r="E4089" s="3"/>
      <c r="F4089" s="3"/>
      <c r="G4089" s="3"/>
      <c r="H4089" s="3"/>
      <c r="I4089" s="3"/>
      <c r="J4089" s="3"/>
      <c r="K4089" s="3"/>
      <c r="L4089" s="3"/>
      <c r="M4089" s="3"/>
      <c r="N4089" s="3"/>
      <c r="O4089" s="3"/>
      <c r="P4089" s="3"/>
      <c r="Q4089" s="3"/>
      <c r="R4089" s="3"/>
      <c r="S4089" s="120"/>
      <c r="T4089" s="3"/>
      <c r="U4089" s="3"/>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row>
    <row r="4090" spans="1:53" x14ac:dyDescent="0.3">
      <c r="A4090" s="3"/>
      <c r="B4090" s="3"/>
      <c r="C4090" s="3"/>
      <c r="D4090" s="3"/>
      <c r="E4090" s="3"/>
      <c r="F4090" s="3"/>
      <c r="G4090" s="3"/>
      <c r="H4090" s="3"/>
      <c r="I4090" s="3"/>
      <c r="J4090" s="3"/>
      <c r="K4090" s="3"/>
      <c r="L4090" s="3"/>
      <c r="M4090" s="3"/>
      <c r="N4090" s="3"/>
      <c r="O4090" s="3"/>
      <c r="P4090" s="3"/>
      <c r="Q4090" s="3"/>
      <c r="R4090" s="3"/>
      <c r="S4090" s="120"/>
      <c r="T4090" s="3"/>
      <c r="U4090" s="3"/>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row>
    <row r="4091" spans="1:53" x14ac:dyDescent="0.3">
      <c r="A4091" s="3"/>
      <c r="B4091" s="3"/>
      <c r="C4091" s="3"/>
      <c r="D4091" s="3"/>
      <c r="E4091" s="3"/>
      <c r="F4091" s="3"/>
      <c r="G4091" s="3"/>
      <c r="H4091" s="3"/>
      <c r="I4091" s="3"/>
      <c r="J4091" s="3"/>
      <c r="K4091" s="3"/>
      <c r="L4091" s="3"/>
      <c r="M4091" s="3"/>
      <c r="N4091" s="3"/>
      <c r="O4091" s="3"/>
      <c r="P4091" s="3"/>
      <c r="Q4091" s="3"/>
      <c r="R4091" s="3"/>
      <c r="S4091" s="120"/>
      <c r="T4091" s="3"/>
      <c r="U4091" s="3"/>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row>
    <row r="4092" spans="1:53" x14ac:dyDescent="0.3">
      <c r="A4092" s="3"/>
      <c r="B4092" s="3"/>
      <c r="C4092" s="3"/>
      <c r="D4092" s="3"/>
      <c r="E4092" s="3"/>
      <c r="F4092" s="3"/>
      <c r="G4092" s="3"/>
      <c r="H4092" s="3"/>
      <c r="I4092" s="3"/>
      <c r="J4092" s="3"/>
      <c r="K4092" s="3"/>
      <c r="L4092" s="3"/>
      <c r="M4092" s="3"/>
      <c r="N4092" s="3"/>
      <c r="O4092" s="3"/>
      <c r="P4092" s="3"/>
      <c r="Q4092" s="3"/>
      <c r="R4092" s="3"/>
      <c r="S4092" s="120"/>
      <c r="T4092" s="3"/>
      <c r="U4092" s="3"/>
      <c r="V4092" s="3"/>
      <c r="W4092" s="3"/>
      <c r="X4092" s="3"/>
      <c r="Y4092" s="3"/>
      <c r="Z4092" s="3"/>
      <c r="AA4092" s="3"/>
      <c r="AB4092" s="3"/>
      <c r="AC4092" s="3"/>
      <c r="AD4092" s="3"/>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row>
    <row r="4093" spans="1:53" x14ac:dyDescent="0.3">
      <c r="A4093" s="3"/>
      <c r="B4093" s="3"/>
      <c r="C4093" s="3"/>
      <c r="D4093" s="3"/>
      <c r="E4093" s="3"/>
      <c r="F4093" s="3"/>
      <c r="G4093" s="3"/>
      <c r="H4093" s="3"/>
      <c r="I4093" s="3"/>
      <c r="J4093" s="3"/>
      <c r="K4093" s="3"/>
      <c r="L4093" s="3"/>
      <c r="M4093" s="3"/>
      <c r="N4093" s="3"/>
      <c r="O4093" s="3"/>
      <c r="P4093" s="3"/>
      <c r="Q4093" s="3"/>
      <c r="R4093" s="3"/>
      <c r="S4093" s="120"/>
      <c r="T4093" s="3"/>
      <c r="U4093" s="3"/>
      <c r="V4093" s="3"/>
      <c r="W4093" s="3"/>
      <c r="X4093" s="3"/>
      <c r="Y4093" s="3"/>
      <c r="Z4093" s="3"/>
      <c r="AA4093" s="3"/>
      <c r="AB4093" s="3"/>
      <c r="AC4093" s="3"/>
      <c r="AD4093" s="3"/>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row>
    <row r="4094" spans="1:53" x14ac:dyDescent="0.3">
      <c r="A4094" s="3"/>
      <c r="B4094" s="3"/>
      <c r="C4094" s="3"/>
      <c r="D4094" s="3"/>
      <c r="E4094" s="3"/>
      <c r="F4094" s="3"/>
      <c r="G4094" s="3"/>
      <c r="H4094" s="3"/>
      <c r="I4094" s="3"/>
      <c r="J4094" s="3"/>
      <c r="K4094" s="3"/>
      <c r="L4094" s="3"/>
      <c r="M4094" s="3"/>
      <c r="N4094" s="3"/>
      <c r="O4094" s="3"/>
      <c r="P4094" s="3"/>
      <c r="Q4094" s="3"/>
      <c r="R4094" s="3"/>
      <c r="S4094" s="120"/>
      <c r="T4094" s="3"/>
      <c r="U4094" s="3"/>
      <c r="V4094" s="3"/>
      <c r="W4094" s="3"/>
      <c r="X4094" s="3"/>
      <c r="Y4094" s="3"/>
      <c r="Z4094" s="3"/>
      <c r="AA4094" s="3"/>
      <c r="AB4094" s="3"/>
      <c r="AC4094" s="3"/>
      <c r="AD4094" s="3"/>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row>
    <row r="4095" spans="1:53" x14ac:dyDescent="0.3">
      <c r="A4095" s="3"/>
      <c r="B4095" s="3"/>
      <c r="C4095" s="3"/>
      <c r="D4095" s="3"/>
      <c r="E4095" s="3"/>
      <c r="F4095" s="3"/>
      <c r="G4095" s="3"/>
      <c r="H4095" s="3"/>
      <c r="I4095" s="3"/>
      <c r="J4095" s="3"/>
      <c r="K4095" s="3"/>
      <c r="L4095" s="3"/>
      <c r="M4095" s="3"/>
      <c r="N4095" s="3"/>
      <c r="O4095" s="3"/>
      <c r="P4095" s="3"/>
      <c r="Q4095" s="3"/>
      <c r="R4095" s="3"/>
      <c r="S4095" s="120"/>
      <c r="T4095" s="3"/>
      <c r="U4095" s="3"/>
      <c r="V4095" s="3"/>
      <c r="W4095" s="3"/>
      <c r="X4095" s="3"/>
      <c r="Y4095" s="3"/>
      <c r="Z4095" s="3"/>
      <c r="AA4095" s="3"/>
      <c r="AB4095" s="3"/>
      <c r="AC4095" s="3"/>
      <c r="AD4095" s="3"/>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row>
    <row r="4096" spans="1:53" x14ac:dyDescent="0.3">
      <c r="A4096" s="3"/>
      <c r="B4096" s="3"/>
      <c r="C4096" s="3"/>
      <c r="D4096" s="3"/>
      <c r="E4096" s="3"/>
      <c r="F4096" s="3"/>
      <c r="G4096" s="3"/>
      <c r="H4096" s="3"/>
      <c r="I4096" s="3"/>
      <c r="J4096" s="3"/>
      <c r="K4096" s="3"/>
      <c r="L4096" s="3"/>
      <c r="M4096" s="3"/>
      <c r="N4096" s="3"/>
      <c r="O4096" s="3"/>
      <c r="P4096" s="3"/>
      <c r="Q4096" s="3"/>
      <c r="R4096" s="3"/>
      <c r="S4096" s="120"/>
      <c r="T4096" s="3"/>
      <c r="U4096" s="3"/>
      <c r="V4096" s="3"/>
      <c r="W4096" s="3"/>
      <c r="X4096" s="3"/>
      <c r="Y4096" s="3"/>
      <c r="Z4096" s="3"/>
      <c r="AA4096" s="3"/>
      <c r="AB4096" s="3"/>
      <c r="AC4096" s="3"/>
      <c r="AD4096" s="3"/>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row>
    <row r="4097" spans="1:53" x14ac:dyDescent="0.3">
      <c r="A4097" s="3"/>
      <c r="B4097" s="3"/>
      <c r="C4097" s="3"/>
      <c r="D4097" s="3"/>
      <c r="E4097" s="3"/>
      <c r="F4097" s="3"/>
      <c r="G4097" s="3"/>
      <c r="H4097" s="3"/>
      <c r="I4097" s="3"/>
      <c r="J4097" s="3"/>
      <c r="K4097" s="3"/>
      <c r="L4097" s="3"/>
      <c r="M4097" s="3"/>
      <c r="N4097" s="3"/>
      <c r="O4097" s="3"/>
      <c r="P4097" s="3"/>
      <c r="Q4097" s="3"/>
      <c r="R4097" s="3"/>
      <c r="S4097" s="120"/>
      <c r="T4097" s="3"/>
      <c r="U4097" s="3"/>
      <c r="V4097" s="3"/>
      <c r="W4097" s="3"/>
      <c r="X4097" s="3"/>
      <c r="Y4097" s="3"/>
      <c r="Z4097" s="3"/>
      <c r="AA4097" s="3"/>
      <c r="AB4097" s="3"/>
      <c r="AC4097" s="3"/>
      <c r="AD4097" s="3"/>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row>
    <row r="4098" spans="1:53" x14ac:dyDescent="0.3">
      <c r="A4098" s="3"/>
      <c r="B4098" s="3"/>
      <c r="C4098" s="3"/>
      <c r="D4098" s="3"/>
      <c r="E4098" s="3"/>
      <c r="F4098" s="3"/>
      <c r="G4098" s="3"/>
      <c r="H4098" s="3"/>
      <c r="I4098" s="3"/>
      <c r="J4098" s="3"/>
      <c r="K4098" s="3"/>
      <c r="L4098" s="3"/>
      <c r="M4098" s="3"/>
      <c r="N4098" s="3"/>
      <c r="O4098" s="3"/>
      <c r="P4098" s="3"/>
      <c r="Q4098" s="3"/>
      <c r="R4098" s="3"/>
      <c r="S4098" s="120"/>
      <c r="T4098" s="3"/>
      <c r="U4098" s="3"/>
      <c r="V4098" s="3"/>
      <c r="W4098" s="3"/>
      <c r="X4098" s="3"/>
      <c r="Y4098" s="3"/>
      <c r="Z4098" s="3"/>
      <c r="AA4098" s="3"/>
      <c r="AB4098" s="3"/>
      <c r="AC4098" s="3"/>
      <c r="AD4098" s="3"/>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row>
    <row r="4099" spans="1:53" x14ac:dyDescent="0.3">
      <c r="A4099" s="3"/>
      <c r="B4099" s="3"/>
      <c r="C4099" s="3"/>
      <c r="D4099" s="3"/>
      <c r="E4099" s="3"/>
      <c r="F4099" s="3"/>
      <c r="G4099" s="3"/>
      <c r="H4099" s="3"/>
      <c r="I4099" s="3"/>
      <c r="J4099" s="3"/>
      <c r="K4099" s="3"/>
      <c r="L4099" s="3"/>
      <c r="M4099" s="3"/>
      <c r="N4099" s="3"/>
      <c r="O4099" s="3"/>
      <c r="P4099" s="3"/>
      <c r="Q4099" s="3"/>
      <c r="R4099" s="3"/>
      <c r="S4099" s="120"/>
      <c r="T4099" s="3"/>
      <c r="U4099" s="3"/>
      <c r="V4099" s="3"/>
      <c r="W4099" s="3"/>
      <c r="X4099" s="3"/>
      <c r="Y4099" s="3"/>
      <c r="Z4099" s="3"/>
      <c r="AA4099" s="3"/>
      <c r="AB4099" s="3"/>
      <c r="AC4099" s="3"/>
      <c r="AD4099" s="3"/>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row>
    <row r="4100" spans="1:53" x14ac:dyDescent="0.3">
      <c r="A4100" s="3"/>
      <c r="B4100" s="3"/>
      <c r="C4100" s="3"/>
      <c r="D4100" s="3"/>
      <c r="E4100" s="3"/>
      <c r="F4100" s="3"/>
      <c r="G4100" s="3"/>
      <c r="H4100" s="3"/>
      <c r="I4100" s="3"/>
      <c r="J4100" s="3"/>
      <c r="K4100" s="3"/>
      <c r="L4100" s="3"/>
      <c r="M4100" s="3"/>
      <c r="N4100" s="3"/>
      <c r="O4100" s="3"/>
      <c r="P4100" s="3"/>
      <c r="Q4100" s="3"/>
      <c r="R4100" s="3"/>
      <c r="S4100" s="120"/>
      <c r="T4100" s="3"/>
      <c r="U4100" s="3"/>
      <c r="V4100" s="3"/>
      <c r="W4100" s="3"/>
      <c r="X4100" s="3"/>
      <c r="Y4100" s="3"/>
      <c r="Z4100" s="3"/>
      <c r="AA4100" s="3"/>
      <c r="AB4100" s="3"/>
      <c r="AC4100" s="3"/>
      <c r="AD4100" s="3"/>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row>
    <row r="4101" spans="1:53" x14ac:dyDescent="0.3">
      <c r="A4101" s="3"/>
      <c r="B4101" s="3"/>
      <c r="C4101" s="3"/>
      <c r="D4101" s="3"/>
      <c r="E4101" s="3"/>
      <c r="F4101" s="3"/>
      <c r="G4101" s="3"/>
      <c r="H4101" s="3"/>
      <c r="I4101" s="3"/>
      <c r="J4101" s="3"/>
      <c r="K4101" s="3"/>
      <c r="L4101" s="3"/>
      <c r="M4101" s="3"/>
      <c r="N4101" s="3"/>
      <c r="O4101" s="3"/>
      <c r="P4101" s="3"/>
      <c r="Q4101" s="3"/>
      <c r="R4101" s="3"/>
      <c r="S4101" s="120"/>
      <c r="T4101" s="3"/>
      <c r="U4101" s="3"/>
      <c r="V4101" s="3"/>
      <c r="W4101" s="3"/>
      <c r="X4101" s="3"/>
      <c r="Y4101" s="3"/>
      <c r="Z4101" s="3"/>
      <c r="AA4101" s="3"/>
      <c r="AB4101" s="3"/>
      <c r="AC4101" s="3"/>
      <c r="AD4101" s="3"/>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row>
    <row r="4102" spans="1:53" x14ac:dyDescent="0.3">
      <c r="A4102" s="3"/>
      <c r="B4102" s="3"/>
      <c r="C4102" s="3"/>
      <c r="D4102" s="3"/>
      <c r="E4102" s="3"/>
      <c r="F4102" s="3"/>
      <c r="G4102" s="3"/>
      <c r="H4102" s="3"/>
      <c r="I4102" s="3"/>
      <c r="J4102" s="3"/>
      <c r="K4102" s="3"/>
      <c r="L4102" s="3"/>
      <c r="M4102" s="3"/>
      <c r="N4102" s="3"/>
      <c r="O4102" s="3"/>
      <c r="P4102" s="3"/>
      <c r="Q4102" s="3"/>
      <c r="R4102" s="3"/>
      <c r="S4102" s="120"/>
      <c r="T4102" s="3"/>
      <c r="U4102" s="3"/>
      <c r="V4102" s="3"/>
      <c r="W4102" s="3"/>
      <c r="X4102" s="3"/>
      <c r="Y4102" s="3"/>
      <c r="Z4102" s="3"/>
      <c r="AA4102" s="3"/>
      <c r="AB4102" s="3"/>
      <c r="AC4102" s="3"/>
      <c r="AD4102" s="3"/>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row>
    <row r="4103" spans="1:53" x14ac:dyDescent="0.3">
      <c r="A4103" s="3"/>
      <c r="B4103" s="3"/>
      <c r="C4103" s="3"/>
      <c r="D4103" s="3"/>
      <c r="E4103" s="3"/>
      <c r="F4103" s="3"/>
      <c r="G4103" s="3"/>
      <c r="H4103" s="3"/>
      <c r="I4103" s="3"/>
      <c r="J4103" s="3"/>
      <c r="K4103" s="3"/>
      <c r="L4103" s="3"/>
      <c r="M4103" s="3"/>
      <c r="N4103" s="3"/>
      <c r="O4103" s="3"/>
      <c r="P4103" s="3"/>
      <c r="Q4103" s="3"/>
      <c r="R4103" s="3"/>
      <c r="S4103" s="120"/>
      <c r="T4103" s="3"/>
      <c r="U4103" s="3"/>
      <c r="V4103" s="3"/>
      <c r="W4103" s="3"/>
      <c r="X4103" s="3"/>
      <c r="Y4103" s="3"/>
      <c r="Z4103" s="3"/>
      <c r="AA4103" s="3"/>
      <c r="AB4103" s="3"/>
      <c r="AC4103" s="3"/>
      <c r="AD4103" s="3"/>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row>
    <row r="4104" spans="1:53" x14ac:dyDescent="0.3">
      <c r="A4104" s="3"/>
      <c r="B4104" s="3"/>
      <c r="C4104" s="3"/>
      <c r="D4104" s="3"/>
      <c r="E4104" s="3"/>
      <c r="F4104" s="3"/>
      <c r="G4104" s="3"/>
      <c r="H4104" s="3"/>
      <c r="I4104" s="3"/>
      <c r="J4104" s="3"/>
      <c r="K4104" s="3"/>
      <c r="L4104" s="3"/>
      <c r="M4104" s="3"/>
      <c r="N4104" s="3"/>
      <c r="O4104" s="3"/>
      <c r="P4104" s="3"/>
      <c r="Q4104" s="3"/>
      <c r="R4104" s="3"/>
      <c r="S4104" s="120"/>
      <c r="T4104" s="3"/>
      <c r="U4104" s="3"/>
      <c r="V4104" s="3"/>
      <c r="W4104" s="3"/>
      <c r="X4104" s="3"/>
      <c r="Y4104" s="3"/>
      <c r="Z4104" s="3"/>
      <c r="AA4104" s="3"/>
      <c r="AB4104" s="3"/>
      <c r="AC4104" s="3"/>
      <c r="AD4104" s="3"/>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row>
    <row r="4105" spans="1:53" x14ac:dyDescent="0.3">
      <c r="A4105" s="3"/>
      <c r="B4105" s="3"/>
      <c r="C4105" s="3"/>
      <c r="D4105" s="3"/>
      <c r="E4105" s="3"/>
      <c r="F4105" s="3"/>
      <c r="G4105" s="3"/>
      <c r="H4105" s="3"/>
      <c r="I4105" s="3"/>
      <c r="J4105" s="3"/>
      <c r="K4105" s="3"/>
      <c r="L4105" s="3"/>
      <c r="M4105" s="3"/>
      <c r="N4105" s="3"/>
      <c r="O4105" s="3"/>
      <c r="P4105" s="3"/>
      <c r="Q4105" s="3"/>
      <c r="R4105" s="3"/>
      <c r="S4105" s="120"/>
      <c r="T4105" s="3"/>
      <c r="U4105" s="3"/>
      <c r="V4105" s="3"/>
      <c r="W4105" s="3"/>
      <c r="X4105" s="3"/>
      <c r="Y4105" s="3"/>
      <c r="Z4105" s="3"/>
      <c r="AA4105" s="3"/>
      <c r="AB4105" s="3"/>
      <c r="AC4105" s="3"/>
      <c r="AD4105" s="3"/>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row>
    <row r="4106" spans="1:53" x14ac:dyDescent="0.3">
      <c r="A4106" s="3"/>
      <c r="B4106" s="3"/>
      <c r="C4106" s="3"/>
      <c r="D4106" s="3"/>
      <c r="E4106" s="3"/>
      <c r="F4106" s="3"/>
      <c r="G4106" s="3"/>
      <c r="H4106" s="3"/>
      <c r="I4106" s="3"/>
      <c r="J4106" s="3"/>
      <c r="K4106" s="3"/>
      <c r="L4106" s="3"/>
      <c r="M4106" s="3"/>
      <c r="N4106" s="3"/>
      <c r="O4106" s="3"/>
      <c r="P4106" s="3"/>
      <c r="Q4106" s="3"/>
      <c r="R4106" s="3"/>
      <c r="S4106" s="120"/>
      <c r="T4106" s="3"/>
      <c r="U4106" s="3"/>
      <c r="V4106" s="3"/>
      <c r="W4106" s="3"/>
      <c r="X4106" s="3"/>
      <c r="Y4106" s="3"/>
      <c r="Z4106" s="3"/>
      <c r="AA4106" s="3"/>
      <c r="AB4106" s="3"/>
      <c r="AC4106" s="3"/>
      <c r="AD4106" s="3"/>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row>
    <row r="4107" spans="1:53" x14ac:dyDescent="0.3">
      <c r="A4107" s="3"/>
      <c r="B4107" s="3"/>
      <c r="C4107" s="3"/>
      <c r="D4107" s="3"/>
      <c r="E4107" s="3"/>
      <c r="F4107" s="3"/>
      <c r="G4107" s="3"/>
      <c r="H4107" s="3"/>
      <c r="I4107" s="3"/>
      <c r="J4107" s="3"/>
      <c r="K4107" s="3"/>
      <c r="L4107" s="3"/>
      <c r="M4107" s="3"/>
      <c r="N4107" s="3"/>
      <c r="O4107" s="3"/>
      <c r="P4107" s="3"/>
      <c r="Q4107" s="3"/>
      <c r="R4107" s="3"/>
      <c r="S4107" s="120"/>
      <c r="T4107" s="3"/>
      <c r="U4107" s="3"/>
      <c r="V4107" s="3"/>
      <c r="W4107" s="3"/>
      <c r="X4107" s="3"/>
      <c r="Y4107" s="3"/>
      <c r="Z4107" s="3"/>
      <c r="AA4107" s="3"/>
      <c r="AB4107" s="3"/>
      <c r="AC4107" s="3"/>
      <c r="AD4107" s="3"/>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row>
    <row r="4108" spans="1:53" x14ac:dyDescent="0.3">
      <c r="A4108" s="3"/>
      <c r="B4108" s="3"/>
      <c r="C4108" s="3"/>
      <c r="D4108" s="3"/>
      <c r="E4108" s="3"/>
      <c r="F4108" s="3"/>
      <c r="G4108" s="3"/>
      <c r="H4108" s="3"/>
      <c r="I4108" s="3"/>
      <c r="J4108" s="3"/>
      <c r="K4108" s="3"/>
      <c r="L4108" s="3"/>
      <c r="M4108" s="3"/>
      <c r="N4108" s="3"/>
      <c r="O4108" s="3"/>
      <c r="P4108" s="3"/>
      <c r="Q4108" s="3"/>
      <c r="R4108" s="3"/>
      <c r="S4108" s="120"/>
      <c r="T4108" s="3"/>
      <c r="U4108" s="3"/>
      <c r="V4108" s="3"/>
      <c r="W4108" s="3"/>
      <c r="X4108" s="3"/>
      <c r="Y4108" s="3"/>
      <c r="Z4108" s="3"/>
      <c r="AA4108" s="3"/>
      <c r="AB4108" s="3"/>
      <c r="AC4108" s="3"/>
      <c r="AD4108" s="3"/>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row>
    <row r="4109" spans="1:53" x14ac:dyDescent="0.3">
      <c r="A4109" s="3"/>
      <c r="B4109" s="3"/>
      <c r="C4109" s="3"/>
      <c r="D4109" s="3"/>
      <c r="E4109" s="3"/>
      <c r="F4109" s="3"/>
      <c r="G4109" s="3"/>
      <c r="H4109" s="3"/>
      <c r="I4109" s="3"/>
      <c r="J4109" s="3"/>
      <c r="K4109" s="3"/>
      <c r="L4109" s="3"/>
      <c r="M4109" s="3"/>
      <c r="N4109" s="3"/>
      <c r="O4109" s="3"/>
      <c r="P4109" s="3"/>
      <c r="Q4109" s="3"/>
      <c r="R4109" s="3"/>
      <c r="S4109" s="120"/>
      <c r="T4109" s="3"/>
      <c r="U4109" s="3"/>
      <c r="V4109" s="3"/>
      <c r="W4109" s="3"/>
      <c r="X4109" s="3"/>
      <c r="Y4109" s="3"/>
      <c r="Z4109" s="3"/>
      <c r="AA4109" s="3"/>
      <c r="AB4109" s="3"/>
      <c r="AC4109" s="3"/>
      <c r="AD4109" s="3"/>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row>
    <row r="4110" spans="1:53" x14ac:dyDescent="0.3">
      <c r="A4110" s="3"/>
      <c r="B4110" s="3"/>
      <c r="C4110" s="3"/>
      <c r="D4110" s="3"/>
      <c r="E4110" s="3"/>
      <c r="F4110" s="3"/>
      <c r="G4110" s="3"/>
      <c r="H4110" s="3"/>
      <c r="I4110" s="3"/>
      <c r="J4110" s="3"/>
      <c r="K4110" s="3"/>
      <c r="L4110" s="3"/>
      <c r="M4110" s="3"/>
      <c r="N4110" s="3"/>
      <c r="O4110" s="3"/>
      <c r="P4110" s="3"/>
      <c r="Q4110" s="3"/>
      <c r="R4110" s="3"/>
      <c r="S4110" s="120"/>
      <c r="T4110" s="3"/>
      <c r="U4110" s="3"/>
      <c r="V4110" s="3"/>
      <c r="W4110" s="3"/>
      <c r="X4110" s="3"/>
      <c r="Y4110" s="3"/>
      <c r="Z4110" s="3"/>
      <c r="AA4110" s="3"/>
      <c r="AB4110" s="3"/>
      <c r="AC4110" s="3"/>
      <c r="AD4110" s="3"/>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row>
    <row r="4111" spans="1:53" x14ac:dyDescent="0.3">
      <c r="A4111" s="3"/>
      <c r="B4111" s="3"/>
      <c r="C4111" s="3"/>
      <c r="D4111" s="3"/>
      <c r="E4111" s="3"/>
      <c r="F4111" s="3"/>
      <c r="G4111" s="3"/>
      <c r="H4111" s="3"/>
      <c r="I4111" s="3"/>
      <c r="J4111" s="3"/>
      <c r="K4111" s="3"/>
      <c r="L4111" s="3"/>
      <c r="M4111" s="3"/>
      <c r="N4111" s="3"/>
      <c r="O4111" s="3"/>
      <c r="P4111" s="3"/>
      <c r="Q4111" s="3"/>
      <c r="R4111" s="3"/>
      <c r="S4111" s="120"/>
      <c r="T4111" s="3"/>
      <c r="U4111" s="3"/>
      <c r="V4111" s="3"/>
      <c r="W4111" s="3"/>
      <c r="X4111" s="3"/>
      <c r="Y4111" s="3"/>
      <c r="Z4111" s="3"/>
      <c r="AA4111" s="3"/>
      <c r="AB4111" s="3"/>
      <c r="AC4111" s="3"/>
      <c r="AD4111" s="3"/>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row>
    <row r="4112" spans="1:53" x14ac:dyDescent="0.3">
      <c r="A4112" s="3"/>
      <c r="B4112" s="3"/>
      <c r="C4112" s="3"/>
      <c r="D4112" s="3"/>
      <c r="E4112" s="3"/>
      <c r="F4112" s="3"/>
      <c r="G4112" s="3"/>
      <c r="H4112" s="3"/>
      <c r="I4112" s="3"/>
      <c r="J4112" s="3"/>
      <c r="K4112" s="3"/>
      <c r="L4112" s="3"/>
      <c r="M4112" s="3"/>
      <c r="N4112" s="3"/>
      <c r="O4112" s="3"/>
      <c r="P4112" s="3"/>
      <c r="Q4112" s="3"/>
      <c r="R4112" s="3"/>
      <c r="S4112" s="120"/>
      <c r="T4112" s="3"/>
      <c r="U4112" s="3"/>
      <c r="V4112" s="3"/>
      <c r="W4112" s="3"/>
      <c r="X4112" s="3"/>
      <c r="Y4112" s="3"/>
      <c r="Z4112" s="3"/>
      <c r="AA4112" s="3"/>
      <c r="AB4112" s="3"/>
      <c r="AC4112" s="3"/>
      <c r="AD4112" s="3"/>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row>
    <row r="4113" spans="1:53" x14ac:dyDescent="0.3">
      <c r="A4113" s="3"/>
      <c r="B4113" s="3"/>
      <c r="C4113" s="3"/>
      <c r="D4113" s="3"/>
      <c r="E4113" s="3"/>
      <c r="F4113" s="3"/>
      <c r="G4113" s="3"/>
      <c r="H4113" s="3"/>
      <c r="I4113" s="3"/>
      <c r="J4113" s="3"/>
      <c r="K4113" s="3"/>
      <c r="L4113" s="3"/>
      <c r="M4113" s="3"/>
      <c r="N4113" s="3"/>
      <c r="O4113" s="3"/>
      <c r="P4113" s="3"/>
      <c r="Q4113" s="3"/>
      <c r="R4113" s="3"/>
      <c r="S4113" s="120"/>
      <c r="T4113" s="3"/>
      <c r="U4113" s="3"/>
      <c r="V4113" s="3"/>
      <c r="W4113" s="3"/>
      <c r="X4113" s="3"/>
      <c r="Y4113" s="3"/>
      <c r="Z4113" s="3"/>
      <c r="AA4113" s="3"/>
      <c r="AB4113" s="3"/>
      <c r="AC4113" s="3"/>
      <c r="AD4113" s="3"/>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row>
    <row r="4114" spans="1:53" x14ac:dyDescent="0.3">
      <c r="A4114" s="3"/>
      <c r="B4114" s="3"/>
      <c r="C4114" s="3"/>
      <c r="D4114" s="3"/>
      <c r="E4114" s="3"/>
      <c r="F4114" s="3"/>
      <c r="G4114" s="3"/>
      <c r="H4114" s="3"/>
      <c r="I4114" s="3"/>
      <c r="J4114" s="3"/>
      <c r="K4114" s="3"/>
      <c r="L4114" s="3"/>
      <c r="M4114" s="3"/>
      <c r="N4114" s="3"/>
      <c r="O4114" s="3"/>
      <c r="P4114" s="3"/>
      <c r="Q4114" s="3"/>
      <c r="R4114" s="3"/>
      <c r="S4114" s="120"/>
      <c r="T4114" s="3"/>
      <c r="U4114" s="3"/>
      <c r="V4114" s="3"/>
      <c r="W4114" s="3"/>
      <c r="X4114" s="3"/>
      <c r="Y4114" s="3"/>
      <c r="Z4114" s="3"/>
      <c r="AA4114" s="3"/>
      <c r="AB4114" s="3"/>
      <c r="AC4114" s="3"/>
      <c r="AD4114" s="3"/>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row>
    <row r="4115" spans="1:53" x14ac:dyDescent="0.3">
      <c r="A4115" s="3"/>
      <c r="B4115" s="3"/>
      <c r="C4115" s="3"/>
      <c r="D4115" s="3"/>
      <c r="E4115" s="3"/>
      <c r="F4115" s="3"/>
      <c r="G4115" s="3"/>
      <c r="H4115" s="3"/>
      <c r="I4115" s="3"/>
      <c r="J4115" s="3"/>
      <c r="K4115" s="3"/>
      <c r="L4115" s="3"/>
      <c r="M4115" s="3"/>
      <c r="N4115" s="3"/>
      <c r="O4115" s="3"/>
      <c r="P4115" s="3"/>
      <c r="Q4115" s="3"/>
      <c r="R4115" s="3"/>
      <c r="S4115" s="120"/>
      <c r="T4115" s="3"/>
      <c r="U4115" s="3"/>
      <c r="V4115" s="3"/>
      <c r="W4115" s="3"/>
      <c r="X4115" s="3"/>
      <c r="Y4115" s="3"/>
      <c r="Z4115" s="3"/>
      <c r="AA4115" s="3"/>
      <c r="AB4115" s="3"/>
      <c r="AC4115" s="3"/>
      <c r="AD4115" s="3"/>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row>
    <row r="4116" spans="1:53" x14ac:dyDescent="0.3">
      <c r="A4116" s="3"/>
      <c r="B4116" s="3"/>
      <c r="C4116" s="3"/>
      <c r="D4116" s="3"/>
      <c r="E4116" s="3"/>
      <c r="F4116" s="3"/>
      <c r="G4116" s="3"/>
      <c r="H4116" s="3"/>
      <c r="I4116" s="3"/>
      <c r="J4116" s="3"/>
      <c r="K4116" s="3"/>
      <c r="L4116" s="3"/>
      <c r="M4116" s="3"/>
      <c r="N4116" s="3"/>
      <c r="O4116" s="3"/>
      <c r="P4116" s="3"/>
      <c r="Q4116" s="3"/>
      <c r="R4116" s="3"/>
      <c r="S4116" s="120"/>
      <c r="T4116" s="3"/>
      <c r="U4116" s="3"/>
      <c r="V4116" s="3"/>
      <c r="W4116" s="3"/>
      <c r="X4116" s="3"/>
      <c r="Y4116" s="3"/>
      <c r="Z4116" s="3"/>
      <c r="AA4116" s="3"/>
      <c r="AB4116" s="3"/>
      <c r="AC4116" s="3"/>
      <c r="AD4116" s="3"/>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row>
    <row r="4117" spans="1:53" x14ac:dyDescent="0.3">
      <c r="A4117" s="3"/>
      <c r="B4117" s="3"/>
      <c r="C4117" s="3"/>
      <c r="D4117" s="3"/>
      <c r="E4117" s="3"/>
      <c r="F4117" s="3"/>
      <c r="G4117" s="3"/>
      <c r="H4117" s="3"/>
      <c r="I4117" s="3"/>
      <c r="J4117" s="3"/>
      <c r="K4117" s="3"/>
      <c r="L4117" s="3"/>
      <c r="M4117" s="3"/>
      <c r="N4117" s="3"/>
      <c r="O4117" s="3"/>
      <c r="P4117" s="3"/>
      <c r="Q4117" s="3"/>
      <c r="R4117" s="3"/>
      <c r="S4117" s="120"/>
      <c r="T4117" s="3"/>
      <c r="U4117" s="3"/>
      <c r="V4117" s="3"/>
      <c r="W4117" s="3"/>
      <c r="X4117" s="3"/>
      <c r="Y4117" s="3"/>
      <c r="Z4117" s="3"/>
      <c r="AA4117" s="3"/>
      <c r="AB4117" s="3"/>
      <c r="AC4117" s="3"/>
      <c r="AD4117" s="3"/>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row>
    <row r="4118" spans="1:53" x14ac:dyDescent="0.3">
      <c r="A4118" s="3"/>
      <c r="B4118" s="3"/>
      <c r="C4118" s="3"/>
      <c r="D4118" s="3"/>
      <c r="E4118" s="3"/>
      <c r="F4118" s="3"/>
      <c r="G4118" s="3"/>
      <c r="H4118" s="3"/>
      <c r="I4118" s="3"/>
      <c r="J4118" s="3"/>
      <c r="K4118" s="3"/>
      <c r="L4118" s="3"/>
      <c r="M4118" s="3"/>
      <c r="N4118" s="3"/>
      <c r="O4118" s="3"/>
      <c r="P4118" s="3"/>
      <c r="Q4118" s="3"/>
      <c r="R4118" s="3"/>
      <c r="S4118" s="120"/>
      <c r="T4118" s="3"/>
      <c r="U4118" s="3"/>
      <c r="V4118" s="3"/>
      <c r="W4118" s="3"/>
      <c r="X4118" s="3"/>
      <c r="Y4118" s="3"/>
      <c r="Z4118" s="3"/>
      <c r="AA4118" s="3"/>
      <c r="AB4118" s="3"/>
      <c r="AC4118" s="3"/>
      <c r="AD4118" s="3"/>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row>
    <row r="4119" spans="1:53" x14ac:dyDescent="0.3">
      <c r="A4119" s="3"/>
      <c r="B4119" s="3"/>
      <c r="C4119" s="3"/>
      <c r="D4119" s="3"/>
      <c r="E4119" s="3"/>
      <c r="F4119" s="3"/>
      <c r="G4119" s="3"/>
      <c r="H4119" s="3"/>
      <c r="I4119" s="3"/>
      <c r="J4119" s="3"/>
      <c r="K4119" s="3"/>
      <c r="L4119" s="3"/>
      <c r="M4119" s="3"/>
      <c r="N4119" s="3"/>
      <c r="O4119" s="3"/>
      <c r="P4119" s="3"/>
      <c r="Q4119" s="3"/>
      <c r="R4119" s="3"/>
      <c r="S4119" s="120"/>
      <c r="T4119" s="3"/>
      <c r="U4119" s="3"/>
      <c r="V4119" s="3"/>
      <c r="W4119" s="3"/>
      <c r="X4119" s="3"/>
      <c r="Y4119" s="3"/>
      <c r="Z4119" s="3"/>
      <c r="AA4119" s="3"/>
      <c r="AB4119" s="3"/>
      <c r="AC4119" s="3"/>
      <c r="AD4119" s="3"/>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row>
    <row r="4120" spans="1:53" x14ac:dyDescent="0.3">
      <c r="A4120" s="3"/>
      <c r="B4120" s="3"/>
      <c r="C4120" s="3"/>
      <c r="D4120" s="3"/>
      <c r="E4120" s="3"/>
      <c r="F4120" s="3"/>
      <c r="G4120" s="3"/>
      <c r="H4120" s="3"/>
      <c r="I4120" s="3"/>
      <c r="J4120" s="3"/>
      <c r="K4120" s="3"/>
      <c r="L4120" s="3"/>
      <c r="M4120" s="3"/>
      <c r="N4120" s="3"/>
      <c r="O4120" s="3"/>
      <c r="P4120" s="3"/>
      <c r="Q4120" s="3"/>
      <c r="R4120" s="3"/>
      <c r="S4120" s="120"/>
      <c r="T4120" s="3"/>
      <c r="U4120" s="3"/>
      <c r="V4120" s="3"/>
      <c r="W4120" s="3"/>
      <c r="X4120" s="3"/>
      <c r="Y4120" s="3"/>
      <c r="Z4120" s="3"/>
      <c r="AA4120" s="3"/>
      <c r="AB4120" s="3"/>
      <c r="AC4120" s="3"/>
      <c r="AD4120" s="3"/>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row>
    <row r="4121" spans="1:53" x14ac:dyDescent="0.3">
      <c r="A4121" s="3"/>
      <c r="B4121" s="3"/>
      <c r="C4121" s="3"/>
      <c r="D4121" s="3"/>
      <c r="E4121" s="3"/>
      <c r="F4121" s="3"/>
      <c r="G4121" s="3"/>
      <c r="H4121" s="3"/>
      <c r="I4121" s="3"/>
      <c r="J4121" s="3"/>
      <c r="K4121" s="3"/>
      <c r="L4121" s="3"/>
      <c r="M4121" s="3"/>
      <c r="N4121" s="3"/>
      <c r="O4121" s="3"/>
      <c r="P4121" s="3"/>
      <c r="Q4121" s="3"/>
      <c r="R4121" s="3"/>
      <c r="S4121" s="120"/>
      <c r="T4121" s="3"/>
      <c r="U4121" s="3"/>
      <c r="V4121" s="3"/>
      <c r="W4121" s="3"/>
      <c r="X4121" s="3"/>
      <c r="Y4121" s="3"/>
      <c r="Z4121" s="3"/>
      <c r="AA4121" s="3"/>
      <c r="AB4121" s="3"/>
      <c r="AC4121" s="3"/>
      <c r="AD4121" s="3"/>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row>
    <row r="4122" spans="1:53" x14ac:dyDescent="0.3">
      <c r="A4122" s="3"/>
      <c r="B4122" s="3"/>
      <c r="C4122" s="3"/>
      <c r="D4122" s="3"/>
      <c r="E4122" s="3"/>
      <c r="F4122" s="3"/>
      <c r="G4122" s="3"/>
      <c r="H4122" s="3"/>
      <c r="I4122" s="3"/>
      <c r="J4122" s="3"/>
      <c r="K4122" s="3"/>
      <c r="L4122" s="3"/>
      <c r="M4122" s="3"/>
      <c r="N4122" s="3"/>
      <c r="O4122" s="3"/>
      <c r="P4122" s="3"/>
      <c r="Q4122" s="3"/>
      <c r="R4122" s="3"/>
      <c r="S4122" s="120"/>
      <c r="T4122" s="3"/>
      <c r="U4122" s="3"/>
      <c r="V4122" s="3"/>
      <c r="W4122" s="3"/>
      <c r="X4122" s="3"/>
      <c r="Y4122" s="3"/>
      <c r="Z4122" s="3"/>
      <c r="AA4122" s="3"/>
      <c r="AB4122" s="3"/>
      <c r="AC4122" s="3"/>
      <c r="AD4122" s="3"/>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row>
    <row r="4123" spans="1:53" x14ac:dyDescent="0.3">
      <c r="A4123" s="3"/>
      <c r="B4123" s="3"/>
      <c r="C4123" s="3"/>
      <c r="D4123" s="3"/>
      <c r="E4123" s="3"/>
      <c r="F4123" s="3"/>
      <c r="G4123" s="3"/>
      <c r="H4123" s="3"/>
      <c r="I4123" s="3"/>
      <c r="J4123" s="3"/>
      <c r="K4123" s="3"/>
      <c r="L4123" s="3"/>
      <c r="M4123" s="3"/>
      <c r="N4123" s="3"/>
      <c r="O4123" s="3"/>
      <c r="P4123" s="3"/>
      <c r="Q4123" s="3"/>
      <c r="R4123" s="3"/>
      <c r="S4123" s="120"/>
      <c r="T4123" s="3"/>
      <c r="U4123" s="3"/>
      <c r="V4123" s="3"/>
      <c r="W4123" s="3"/>
      <c r="X4123" s="3"/>
      <c r="Y4123" s="3"/>
      <c r="Z4123" s="3"/>
      <c r="AA4123" s="3"/>
      <c r="AB4123" s="3"/>
      <c r="AC4123" s="3"/>
      <c r="AD4123" s="3"/>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row>
    <row r="4124" spans="1:53" x14ac:dyDescent="0.3">
      <c r="A4124" s="3"/>
      <c r="B4124" s="3"/>
      <c r="C4124" s="3"/>
      <c r="D4124" s="3"/>
      <c r="E4124" s="3"/>
      <c r="F4124" s="3"/>
      <c r="G4124" s="3"/>
      <c r="H4124" s="3"/>
      <c r="I4124" s="3"/>
      <c r="J4124" s="3"/>
      <c r="K4124" s="3"/>
      <c r="L4124" s="3"/>
      <c r="M4124" s="3"/>
      <c r="N4124" s="3"/>
      <c r="O4124" s="3"/>
      <c r="P4124" s="3"/>
      <c r="Q4124" s="3"/>
      <c r="R4124" s="3"/>
      <c r="S4124" s="120"/>
      <c r="T4124" s="3"/>
      <c r="U4124" s="3"/>
      <c r="V4124" s="3"/>
      <c r="W4124" s="3"/>
      <c r="X4124" s="3"/>
      <c r="Y4124" s="3"/>
      <c r="Z4124" s="3"/>
      <c r="AA4124" s="3"/>
      <c r="AB4124" s="3"/>
      <c r="AC4124" s="3"/>
      <c r="AD4124" s="3"/>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row>
    <row r="4125" spans="1:53" x14ac:dyDescent="0.3">
      <c r="A4125" s="3"/>
      <c r="B4125" s="3"/>
      <c r="C4125" s="3"/>
      <c r="D4125" s="3"/>
      <c r="E4125" s="3"/>
      <c r="F4125" s="3"/>
      <c r="G4125" s="3"/>
      <c r="H4125" s="3"/>
      <c r="I4125" s="3"/>
      <c r="J4125" s="3"/>
      <c r="K4125" s="3"/>
      <c r="L4125" s="3"/>
      <c r="M4125" s="3"/>
      <c r="N4125" s="3"/>
      <c r="O4125" s="3"/>
      <c r="P4125" s="3"/>
      <c r="Q4125" s="3"/>
      <c r="R4125" s="3"/>
      <c r="S4125" s="120"/>
      <c r="T4125" s="3"/>
      <c r="U4125" s="3"/>
      <c r="V4125" s="3"/>
      <c r="W4125" s="3"/>
      <c r="X4125" s="3"/>
      <c r="Y4125" s="3"/>
      <c r="Z4125" s="3"/>
      <c r="AA4125" s="3"/>
      <c r="AB4125" s="3"/>
      <c r="AC4125" s="3"/>
      <c r="AD4125" s="3"/>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row>
    <row r="4126" spans="1:53" x14ac:dyDescent="0.3">
      <c r="A4126" s="3"/>
      <c r="B4126" s="3"/>
      <c r="C4126" s="3"/>
      <c r="D4126" s="3"/>
      <c r="E4126" s="3"/>
      <c r="F4126" s="3"/>
      <c r="G4126" s="3"/>
      <c r="H4126" s="3"/>
      <c r="I4126" s="3"/>
      <c r="J4126" s="3"/>
      <c r="K4126" s="3"/>
      <c r="L4126" s="3"/>
      <c r="M4126" s="3"/>
      <c r="N4126" s="3"/>
      <c r="O4126" s="3"/>
      <c r="P4126" s="3"/>
      <c r="Q4126" s="3"/>
      <c r="R4126" s="3"/>
      <c r="S4126" s="120"/>
      <c r="T4126" s="3"/>
      <c r="U4126" s="3"/>
      <c r="V4126" s="3"/>
      <c r="W4126" s="3"/>
      <c r="X4126" s="3"/>
      <c r="Y4126" s="3"/>
      <c r="Z4126" s="3"/>
      <c r="AA4126" s="3"/>
      <c r="AB4126" s="3"/>
      <c r="AC4126" s="3"/>
      <c r="AD4126" s="3"/>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row>
    <row r="4127" spans="1:53" x14ac:dyDescent="0.3">
      <c r="A4127" s="3"/>
      <c r="B4127" s="3"/>
      <c r="C4127" s="3"/>
      <c r="D4127" s="3"/>
      <c r="E4127" s="3"/>
      <c r="F4127" s="3"/>
      <c r="G4127" s="3"/>
      <c r="H4127" s="3"/>
      <c r="I4127" s="3"/>
      <c r="J4127" s="3"/>
      <c r="K4127" s="3"/>
      <c r="L4127" s="3"/>
      <c r="M4127" s="3"/>
      <c r="N4127" s="3"/>
      <c r="O4127" s="3"/>
      <c r="P4127" s="3"/>
      <c r="Q4127" s="3"/>
      <c r="R4127" s="3"/>
      <c r="S4127" s="120"/>
      <c r="T4127" s="3"/>
      <c r="U4127" s="3"/>
      <c r="V4127" s="3"/>
      <c r="W4127" s="3"/>
      <c r="X4127" s="3"/>
      <c r="Y4127" s="3"/>
      <c r="Z4127" s="3"/>
      <c r="AA4127" s="3"/>
      <c r="AB4127" s="3"/>
      <c r="AC4127" s="3"/>
      <c r="AD4127" s="3"/>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row>
    <row r="4128" spans="1:53" x14ac:dyDescent="0.3">
      <c r="A4128" s="3"/>
      <c r="B4128" s="3"/>
      <c r="C4128" s="3"/>
      <c r="D4128" s="3"/>
      <c r="E4128" s="3"/>
      <c r="F4128" s="3"/>
      <c r="G4128" s="3"/>
      <c r="H4128" s="3"/>
      <c r="I4128" s="3"/>
      <c r="J4128" s="3"/>
      <c r="K4128" s="3"/>
      <c r="L4128" s="3"/>
      <c r="M4128" s="3"/>
      <c r="N4128" s="3"/>
      <c r="O4128" s="3"/>
      <c r="P4128" s="3"/>
      <c r="Q4128" s="3"/>
      <c r="R4128" s="3"/>
      <c r="S4128" s="120"/>
      <c r="T4128" s="3"/>
      <c r="U4128" s="3"/>
      <c r="V4128" s="3"/>
      <c r="W4128" s="3"/>
      <c r="X4128" s="3"/>
      <c r="Y4128" s="3"/>
      <c r="Z4128" s="3"/>
      <c r="AA4128" s="3"/>
      <c r="AB4128" s="3"/>
      <c r="AC4128" s="3"/>
      <c r="AD4128" s="3"/>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row>
    <row r="4129" spans="1:53" x14ac:dyDescent="0.3">
      <c r="A4129" s="3"/>
      <c r="B4129" s="3"/>
      <c r="C4129" s="3"/>
      <c r="D4129" s="3"/>
      <c r="E4129" s="3"/>
      <c r="F4129" s="3"/>
      <c r="G4129" s="3"/>
      <c r="H4129" s="3"/>
      <c r="I4129" s="3"/>
      <c r="J4129" s="3"/>
      <c r="K4129" s="3"/>
      <c r="L4129" s="3"/>
      <c r="M4129" s="3"/>
      <c r="N4129" s="3"/>
      <c r="O4129" s="3"/>
      <c r="P4129" s="3"/>
      <c r="Q4129" s="3"/>
      <c r="R4129" s="3"/>
      <c r="S4129" s="120"/>
      <c r="T4129" s="3"/>
      <c r="U4129" s="3"/>
      <c r="V4129" s="3"/>
      <c r="W4129" s="3"/>
      <c r="X4129" s="3"/>
      <c r="Y4129" s="3"/>
      <c r="Z4129" s="3"/>
      <c r="AA4129" s="3"/>
      <c r="AB4129" s="3"/>
      <c r="AC4129" s="3"/>
      <c r="AD4129" s="3"/>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row>
    <row r="4130" spans="1:53" x14ac:dyDescent="0.3">
      <c r="A4130" s="3"/>
      <c r="B4130" s="3"/>
      <c r="C4130" s="3"/>
      <c r="D4130" s="3"/>
      <c r="E4130" s="3"/>
      <c r="F4130" s="3"/>
      <c r="G4130" s="3"/>
      <c r="H4130" s="3"/>
      <c r="I4130" s="3"/>
      <c r="J4130" s="3"/>
      <c r="K4130" s="3"/>
      <c r="L4130" s="3"/>
      <c r="M4130" s="3"/>
      <c r="N4130" s="3"/>
      <c r="O4130" s="3"/>
      <c r="P4130" s="3"/>
      <c r="Q4130" s="3"/>
      <c r="R4130" s="3"/>
      <c r="S4130" s="120"/>
      <c r="T4130" s="3"/>
      <c r="U4130" s="3"/>
      <c r="V4130" s="3"/>
      <c r="W4130" s="3"/>
      <c r="X4130" s="3"/>
      <c r="Y4130" s="3"/>
      <c r="Z4130" s="3"/>
      <c r="AA4130" s="3"/>
      <c r="AB4130" s="3"/>
      <c r="AC4130" s="3"/>
      <c r="AD4130" s="3"/>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row>
    <row r="4131" spans="1:53" x14ac:dyDescent="0.3">
      <c r="A4131" s="3"/>
      <c r="B4131" s="3"/>
      <c r="C4131" s="3"/>
      <c r="D4131" s="3"/>
      <c r="E4131" s="3"/>
      <c r="F4131" s="3"/>
      <c r="G4131" s="3"/>
      <c r="H4131" s="3"/>
      <c r="I4131" s="3"/>
      <c r="J4131" s="3"/>
      <c r="K4131" s="3"/>
      <c r="L4131" s="3"/>
      <c r="M4131" s="3"/>
      <c r="N4131" s="3"/>
      <c r="O4131" s="3"/>
      <c r="P4131" s="3"/>
      <c r="Q4131" s="3"/>
      <c r="R4131" s="3"/>
      <c r="S4131" s="120"/>
      <c r="T4131" s="3"/>
      <c r="U4131" s="3"/>
      <c r="V4131" s="3"/>
      <c r="W4131" s="3"/>
      <c r="X4131" s="3"/>
      <c r="Y4131" s="3"/>
      <c r="Z4131" s="3"/>
      <c r="AA4131" s="3"/>
      <c r="AB4131" s="3"/>
      <c r="AC4131" s="3"/>
      <c r="AD4131" s="3"/>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row>
    <row r="4132" spans="1:53" x14ac:dyDescent="0.3">
      <c r="A4132" s="3"/>
      <c r="B4132" s="3"/>
      <c r="C4132" s="3"/>
      <c r="D4132" s="3"/>
      <c r="E4132" s="3"/>
      <c r="F4132" s="3"/>
      <c r="G4132" s="3"/>
      <c r="H4132" s="3"/>
      <c r="I4132" s="3"/>
      <c r="J4132" s="3"/>
      <c r="K4132" s="3"/>
      <c r="L4132" s="3"/>
      <c r="M4132" s="3"/>
      <c r="N4132" s="3"/>
      <c r="O4132" s="3"/>
      <c r="P4132" s="3"/>
      <c r="Q4132" s="3"/>
      <c r="R4132" s="3"/>
      <c r="S4132" s="120"/>
      <c r="T4132" s="3"/>
      <c r="U4132" s="3"/>
      <c r="V4132" s="3"/>
      <c r="W4132" s="3"/>
      <c r="X4132" s="3"/>
      <c r="Y4132" s="3"/>
      <c r="Z4132" s="3"/>
      <c r="AA4132" s="3"/>
      <c r="AB4132" s="3"/>
      <c r="AC4132" s="3"/>
      <c r="AD4132" s="3"/>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row>
    <row r="4133" spans="1:53" x14ac:dyDescent="0.3">
      <c r="A4133" s="3"/>
      <c r="B4133" s="3"/>
      <c r="C4133" s="3"/>
      <c r="D4133" s="3"/>
      <c r="E4133" s="3"/>
      <c r="F4133" s="3"/>
      <c r="G4133" s="3"/>
      <c r="H4133" s="3"/>
      <c r="I4133" s="3"/>
      <c r="J4133" s="3"/>
      <c r="K4133" s="3"/>
      <c r="L4133" s="3"/>
      <c r="M4133" s="3"/>
      <c r="N4133" s="3"/>
      <c r="O4133" s="3"/>
      <c r="P4133" s="3"/>
      <c r="Q4133" s="3"/>
      <c r="R4133" s="3"/>
      <c r="S4133" s="120"/>
      <c r="T4133" s="3"/>
      <c r="U4133" s="3"/>
      <c r="V4133" s="3"/>
      <c r="W4133" s="3"/>
      <c r="X4133" s="3"/>
      <c r="Y4133" s="3"/>
      <c r="Z4133" s="3"/>
      <c r="AA4133" s="3"/>
      <c r="AB4133" s="3"/>
      <c r="AC4133" s="3"/>
      <c r="AD4133" s="3"/>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row>
    <row r="4134" spans="1:53" x14ac:dyDescent="0.3">
      <c r="A4134" s="3"/>
      <c r="B4134" s="3"/>
      <c r="C4134" s="3"/>
      <c r="D4134" s="3"/>
      <c r="E4134" s="3"/>
      <c r="F4134" s="3"/>
      <c r="G4134" s="3"/>
      <c r="H4134" s="3"/>
      <c r="I4134" s="3"/>
      <c r="J4134" s="3"/>
      <c r="K4134" s="3"/>
      <c r="L4134" s="3"/>
      <c r="M4134" s="3"/>
      <c r="N4134" s="3"/>
      <c r="O4134" s="3"/>
      <c r="P4134" s="3"/>
      <c r="Q4134" s="3"/>
      <c r="R4134" s="3"/>
      <c r="S4134" s="120"/>
      <c r="T4134" s="3"/>
      <c r="U4134" s="3"/>
      <c r="V4134" s="3"/>
      <c r="W4134" s="3"/>
      <c r="X4134" s="3"/>
      <c r="Y4134" s="3"/>
      <c r="Z4134" s="3"/>
      <c r="AA4134" s="3"/>
      <c r="AB4134" s="3"/>
      <c r="AC4134" s="3"/>
      <c r="AD4134" s="3"/>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row>
    <row r="4135" spans="1:53" x14ac:dyDescent="0.3">
      <c r="A4135" s="3"/>
      <c r="B4135" s="3"/>
      <c r="C4135" s="3"/>
      <c r="D4135" s="3"/>
      <c r="E4135" s="3"/>
      <c r="F4135" s="3"/>
      <c r="G4135" s="3"/>
      <c r="H4135" s="3"/>
      <c r="I4135" s="3"/>
      <c r="J4135" s="3"/>
      <c r="K4135" s="3"/>
      <c r="L4135" s="3"/>
      <c r="M4135" s="3"/>
      <c r="N4135" s="3"/>
      <c r="O4135" s="3"/>
      <c r="P4135" s="3"/>
      <c r="Q4135" s="3"/>
      <c r="R4135" s="3"/>
      <c r="S4135" s="120"/>
      <c r="T4135" s="3"/>
      <c r="U4135" s="3"/>
      <c r="V4135" s="3"/>
      <c r="W4135" s="3"/>
      <c r="X4135" s="3"/>
      <c r="Y4135" s="3"/>
      <c r="Z4135" s="3"/>
      <c r="AA4135" s="3"/>
      <c r="AB4135" s="3"/>
      <c r="AC4135" s="3"/>
      <c r="AD4135" s="3"/>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row>
    <row r="4136" spans="1:53" x14ac:dyDescent="0.3">
      <c r="A4136" s="3"/>
      <c r="B4136" s="3"/>
      <c r="C4136" s="3"/>
      <c r="D4136" s="3"/>
      <c r="E4136" s="3"/>
      <c r="F4136" s="3"/>
      <c r="G4136" s="3"/>
      <c r="H4136" s="3"/>
      <c r="I4136" s="3"/>
      <c r="J4136" s="3"/>
      <c r="K4136" s="3"/>
      <c r="L4136" s="3"/>
      <c r="M4136" s="3"/>
      <c r="N4136" s="3"/>
      <c r="O4136" s="3"/>
      <c r="P4136" s="3"/>
      <c r="Q4136" s="3"/>
      <c r="R4136" s="3"/>
      <c r="S4136" s="120"/>
      <c r="T4136" s="3"/>
      <c r="U4136" s="3"/>
      <c r="V4136" s="3"/>
      <c r="W4136" s="3"/>
      <c r="X4136" s="3"/>
      <c r="Y4136" s="3"/>
      <c r="Z4136" s="3"/>
      <c r="AA4136" s="3"/>
      <c r="AB4136" s="3"/>
      <c r="AC4136" s="3"/>
      <c r="AD4136" s="3"/>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row>
    <row r="4137" spans="1:53" x14ac:dyDescent="0.3">
      <c r="A4137" s="3"/>
      <c r="B4137" s="3"/>
      <c r="C4137" s="3"/>
      <c r="D4137" s="3"/>
      <c r="E4137" s="3"/>
      <c r="F4137" s="3"/>
      <c r="G4137" s="3"/>
      <c r="H4137" s="3"/>
      <c r="I4137" s="3"/>
      <c r="J4137" s="3"/>
      <c r="K4137" s="3"/>
      <c r="L4137" s="3"/>
      <c r="M4137" s="3"/>
      <c r="N4137" s="3"/>
      <c r="O4137" s="3"/>
      <c r="P4137" s="3"/>
      <c r="Q4137" s="3"/>
      <c r="R4137" s="3"/>
      <c r="S4137" s="120"/>
      <c r="T4137" s="3"/>
      <c r="U4137" s="3"/>
      <c r="V4137" s="3"/>
      <c r="W4137" s="3"/>
      <c r="X4137" s="3"/>
      <c r="Y4137" s="3"/>
      <c r="Z4137" s="3"/>
      <c r="AA4137" s="3"/>
      <c r="AB4137" s="3"/>
      <c r="AC4137" s="3"/>
      <c r="AD4137" s="3"/>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row>
    <row r="4138" spans="1:53" x14ac:dyDescent="0.3">
      <c r="A4138" s="3"/>
      <c r="B4138" s="3"/>
      <c r="C4138" s="3"/>
      <c r="D4138" s="3"/>
      <c r="E4138" s="3"/>
      <c r="F4138" s="3"/>
      <c r="G4138" s="3"/>
      <c r="H4138" s="3"/>
      <c r="I4138" s="3"/>
      <c r="J4138" s="3"/>
      <c r="K4138" s="3"/>
      <c r="L4138" s="3"/>
      <c r="M4138" s="3"/>
      <c r="N4138" s="3"/>
      <c r="O4138" s="3"/>
      <c r="P4138" s="3"/>
      <c r="Q4138" s="3"/>
      <c r="R4138" s="3"/>
      <c r="S4138" s="120"/>
      <c r="T4138" s="3"/>
      <c r="U4138" s="3"/>
      <c r="V4138" s="3"/>
      <c r="W4138" s="3"/>
      <c r="X4138" s="3"/>
      <c r="Y4138" s="3"/>
      <c r="Z4138" s="3"/>
      <c r="AA4138" s="3"/>
      <c r="AB4138" s="3"/>
      <c r="AC4138" s="3"/>
      <c r="AD4138" s="3"/>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row>
    <row r="4139" spans="1:53" x14ac:dyDescent="0.3">
      <c r="A4139" s="3"/>
      <c r="B4139" s="3"/>
      <c r="C4139" s="3"/>
      <c r="D4139" s="3"/>
      <c r="E4139" s="3"/>
      <c r="F4139" s="3"/>
      <c r="G4139" s="3"/>
      <c r="H4139" s="3"/>
      <c r="I4139" s="3"/>
      <c r="J4139" s="3"/>
      <c r="K4139" s="3"/>
      <c r="L4139" s="3"/>
      <c r="M4139" s="3"/>
      <c r="N4139" s="3"/>
      <c r="O4139" s="3"/>
      <c r="P4139" s="3"/>
      <c r="Q4139" s="3"/>
      <c r="R4139" s="3"/>
      <c r="S4139" s="120"/>
      <c r="T4139" s="3"/>
      <c r="U4139" s="3"/>
      <c r="V4139" s="3"/>
      <c r="W4139" s="3"/>
      <c r="X4139" s="3"/>
      <c r="Y4139" s="3"/>
      <c r="Z4139" s="3"/>
      <c r="AA4139" s="3"/>
      <c r="AB4139" s="3"/>
      <c r="AC4139" s="3"/>
      <c r="AD4139" s="3"/>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row>
    <row r="4140" spans="1:53" x14ac:dyDescent="0.3">
      <c r="A4140" s="3"/>
      <c r="B4140" s="3"/>
      <c r="C4140" s="3"/>
      <c r="D4140" s="3"/>
      <c r="E4140" s="3"/>
      <c r="F4140" s="3"/>
      <c r="G4140" s="3"/>
      <c r="H4140" s="3"/>
      <c r="I4140" s="3"/>
      <c r="J4140" s="3"/>
      <c r="K4140" s="3"/>
      <c r="L4140" s="3"/>
      <c r="M4140" s="3"/>
      <c r="N4140" s="3"/>
      <c r="O4140" s="3"/>
      <c r="P4140" s="3"/>
      <c r="Q4140" s="3"/>
      <c r="R4140" s="3"/>
      <c r="S4140" s="120"/>
      <c r="T4140" s="3"/>
      <c r="U4140" s="3"/>
      <c r="V4140" s="3"/>
      <c r="W4140" s="3"/>
      <c r="X4140" s="3"/>
      <c r="Y4140" s="3"/>
      <c r="Z4140" s="3"/>
      <c r="AA4140" s="3"/>
      <c r="AB4140" s="3"/>
      <c r="AC4140" s="3"/>
      <c r="AD4140" s="3"/>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row>
    <row r="4141" spans="1:53" x14ac:dyDescent="0.3">
      <c r="A4141" s="3"/>
      <c r="B4141" s="3"/>
      <c r="C4141" s="3"/>
      <c r="D4141" s="3"/>
      <c r="E4141" s="3"/>
      <c r="F4141" s="3"/>
      <c r="G4141" s="3"/>
      <c r="H4141" s="3"/>
      <c r="I4141" s="3"/>
      <c r="J4141" s="3"/>
      <c r="K4141" s="3"/>
      <c r="L4141" s="3"/>
      <c r="M4141" s="3"/>
      <c r="N4141" s="3"/>
      <c r="O4141" s="3"/>
      <c r="P4141" s="3"/>
      <c r="Q4141" s="3"/>
      <c r="R4141" s="3"/>
      <c r="S4141" s="120"/>
      <c r="T4141" s="3"/>
      <c r="U4141" s="3"/>
      <c r="V4141" s="3"/>
      <c r="W4141" s="3"/>
      <c r="X4141" s="3"/>
      <c r="Y4141" s="3"/>
      <c r="Z4141" s="3"/>
      <c r="AA4141" s="3"/>
      <c r="AB4141" s="3"/>
      <c r="AC4141" s="3"/>
      <c r="AD4141" s="3"/>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row>
    <row r="4142" spans="1:53" x14ac:dyDescent="0.3">
      <c r="A4142" s="3"/>
      <c r="B4142" s="3"/>
      <c r="C4142" s="3"/>
      <c r="D4142" s="3"/>
      <c r="E4142" s="3"/>
      <c r="F4142" s="3"/>
      <c r="G4142" s="3"/>
      <c r="H4142" s="3"/>
      <c r="I4142" s="3"/>
      <c r="J4142" s="3"/>
      <c r="K4142" s="3"/>
      <c r="L4142" s="3"/>
      <c r="M4142" s="3"/>
      <c r="N4142" s="3"/>
      <c r="O4142" s="3"/>
      <c r="P4142" s="3"/>
      <c r="Q4142" s="3"/>
      <c r="R4142" s="3"/>
      <c r="S4142" s="120"/>
      <c r="T4142" s="3"/>
      <c r="U4142" s="3"/>
      <c r="V4142" s="3"/>
      <c r="W4142" s="3"/>
      <c r="X4142" s="3"/>
      <c r="Y4142" s="3"/>
      <c r="Z4142" s="3"/>
      <c r="AA4142" s="3"/>
      <c r="AB4142" s="3"/>
      <c r="AC4142" s="3"/>
      <c r="AD4142" s="3"/>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row>
    <row r="4143" spans="1:53" x14ac:dyDescent="0.3">
      <c r="A4143" s="3"/>
      <c r="B4143" s="3"/>
      <c r="C4143" s="3"/>
      <c r="D4143" s="3"/>
      <c r="E4143" s="3"/>
      <c r="F4143" s="3"/>
      <c r="G4143" s="3"/>
      <c r="H4143" s="3"/>
      <c r="I4143" s="3"/>
      <c r="J4143" s="3"/>
      <c r="K4143" s="3"/>
      <c r="L4143" s="3"/>
      <c r="M4143" s="3"/>
      <c r="N4143" s="3"/>
      <c r="O4143" s="3"/>
      <c r="P4143" s="3"/>
      <c r="Q4143" s="3"/>
      <c r="R4143" s="3"/>
      <c r="S4143" s="120"/>
      <c r="T4143" s="3"/>
      <c r="U4143" s="3"/>
      <c r="V4143" s="3"/>
      <c r="W4143" s="3"/>
      <c r="X4143" s="3"/>
      <c r="Y4143" s="3"/>
      <c r="Z4143" s="3"/>
      <c r="AA4143" s="3"/>
      <c r="AB4143" s="3"/>
      <c r="AC4143" s="3"/>
      <c r="AD4143" s="3"/>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row>
    <row r="4144" spans="1:53" x14ac:dyDescent="0.3">
      <c r="A4144" s="3"/>
      <c r="B4144" s="3"/>
      <c r="C4144" s="3"/>
      <c r="D4144" s="3"/>
      <c r="E4144" s="3"/>
      <c r="F4144" s="3"/>
      <c r="G4144" s="3"/>
      <c r="H4144" s="3"/>
      <c r="I4144" s="3"/>
      <c r="J4144" s="3"/>
      <c r="K4144" s="3"/>
      <c r="L4144" s="3"/>
      <c r="M4144" s="3"/>
      <c r="N4144" s="3"/>
      <c r="O4144" s="3"/>
      <c r="P4144" s="3"/>
      <c r="Q4144" s="3"/>
      <c r="R4144" s="3"/>
      <c r="S4144" s="120"/>
      <c r="T4144" s="3"/>
      <c r="U4144" s="3"/>
      <c r="V4144" s="3"/>
      <c r="W4144" s="3"/>
      <c r="X4144" s="3"/>
      <c r="Y4144" s="3"/>
      <c r="Z4144" s="3"/>
      <c r="AA4144" s="3"/>
      <c r="AB4144" s="3"/>
      <c r="AC4144" s="3"/>
      <c r="AD4144" s="3"/>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row>
    <row r="4145" spans="1:53" x14ac:dyDescent="0.3">
      <c r="A4145" s="3"/>
      <c r="B4145" s="3"/>
      <c r="C4145" s="3"/>
      <c r="D4145" s="3"/>
      <c r="E4145" s="3"/>
      <c r="F4145" s="3"/>
      <c r="G4145" s="3"/>
      <c r="H4145" s="3"/>
      <c r="I4145" s="3"/>
      <c r="J4145" s="3"/>
      <c r="K4145" s="3"/>
      <c r="L4145" s="3"/>
      <c r="M4145" s="3"/>
      <c r="N4145" s="3"/>
      <c r="O4145" s="3"/>
      <c r="P4145" s="3"/>
      <c r="Q4145" s="3"/>
      <c r="R4145" s="3"/>
      <c r="S4145" s="120"/>
      <c r="T4145" s="3"/>
      <c r="U4145" s="3"/>
      <c r="V4145" s="3"/>
      <c r="W4145" s="3"/>
      <c r="X4145" s="3"/>
      <c r="Y4145" s="3"/>
      <c r="Z4145" s="3"/>
      <c r="AA4145" s="3"/>
      <c r="AB4145" s="3"/>
      <c r="AC4145" s="3"/>
      <c r="AD4145" s="3"/>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row>
    <row r="4146" spans="1:53" x14ac:dyDescent="0.3">
      <c r="A4146" s="3"/>
      <c r="B4146" s="3"/>
      <c r="C4146" s="3"/>
      <c r="D4146" s="3"/>
      <c r="E4146" s="3"/>
      <c r="F4146" s="3"/>
      <c r="G4146" s="3"/>
      <c r="H4146" s="3"/>
      <c r="I4146" s="3"/>
      <c r="J4146" s="3"/>
      <c r="K4146" s="3"/>
      <c r="L4146" s="3"/>
      <c r="M4146" s="3"/>
      <c r="N4146" s="3"/>
      <c r="O4146" s="3"/>
      <c r="P4146" s="3"/>
      <c r="Q4146" s="3"/>
      <c r="R4146" s="3"/>
      <c r="S4146" s="120"/>
      <c r="T4146" s="3"/>
      <c r="U4146" s="3"/>
      <c r="V4146" s="3"/>
      <c r="W4146" s="3"/>
      <c r="X4146" s="3"/>
      <c r="Y4146" s="3"/>
      <c r="Z4146" s="3"/>
      <c r="AA4146" s="3"/>
      <c r="AB4146" s="3"/>
      <c r="AC4146" s="3"/>
      <c r="AD4146" s="3"/>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row>
    <row r="4147" spans="1:53" x14ac:dyDescent="0.3">
      <c r="A4147" s="3"/>
      <c r="B4147" s="3"/>
      <c r="C4147" s="3"/>
      <c r="D4147" s="3"/>
      <c r="E4147" s="3"/>
      <c r="F4147" s="3"/>
      <c r="G4147" s="3"/>
      <c r="H4147" s="3"/>
      <c r="I4147" s="3"/>
      <c r="J4147" s="3"/>
      <c r="K4147" s="3"/>
      <c r="L4147" s="3"/>
      <c r="M4147" s="3"/>
      <c r="N4147" s="3"/>
      <c r="O4147" s="3"/>
      <c r="P4147" s="3"/>
      <c r="Q4147" s="3"/>
      <c r="R4147" s="3"/>
      <c r="S4147" s="120"/>
      <c r="T4147" s="3"/>
      <c r="U4147" s="3"/>
      <c r="V4147" s="3"/>
      <c r="W4147" s="3"/>
      <c r="X4147" s="3"/>
      <c r="Y4147" s="3"/>
      <c r="Z4147" s="3"/>
      <c r="AA4147" s="3"/>
      <c r="AB4147" s="3"/>
      <c r="AC4147" s="3"/>
      <c r="AD4147" s="3"/>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row>
    <row r="4148" spans="1:53" x14ac:dyDescent="0.3">
      <c r="A4148" s="3"/>
      <c r="B4148" s="3"/>
      <c r="C4148" s="3"/>
      <c r="D4148" s="3"/>
      <c r="E4148" s="3"/>
      <c r="F4148" s="3"/>
      <c r="G4148" s="3"/>
      <c r="H4148" s="3"/>
      <c r="I4148" s="3"/>
      <c r="J4148" s="3"/>
      <c r="K4148" s="3"/>
      <c r="L4148" s="3"/>
      <c r="M4148" s="3"/>
      <c r="N4148" s="3"/>
      <c r="O4148" s="3"/>
      <c r="P4148" s="3"/>
      <c r="Q4148" s="3"/>
      <c r="R4148" s="3"/>
      <c r="S4148" s="120"/>
      <c r="T4148" s="3"/>
      <c r="U4148" s="3"/>
      <c r="V4148" s="3"/>
      <c r="W4148" s="3"/>
      <c r="X4148" s="3"/>
      <c r="Y4148" s="3"/>
      <c r="Z4148" s="3"/>
      <c r="AA4148" s="3"/>
      <c r="AB4148" s="3"/>
      <c r="AC4148" s="3"/>
      <c r="AD4148" s="3"/>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row>
    <row r="4149" spans="1:53" x14ac:dyDescent="0.3">
      <c r="A4149" s="3"/>
      <c r="B4149" s="3"/>
      <c r="C4149" s="3"/>
      <c r="D4149" s="3"/>
      <c r="E4149" s="3"/>
      <c r="F4149" s="3"/>
      <c r="G4149" s="3"/>
      <c r="H4149" s="3"/>
      <c r="I4149" s="3"/>
      <c r="J4149" s="3"/>
      <c r="K4149" s="3"/>
      <c r="L4149" s="3"/>
      <c r="M4149" s="3"/>
      <c r="N4149" s="3"/>
      <c r="O4149" s="3"/>
      <c r="P4149" s="3"/>
      <c r="Q4149" s="3"/>
      <c r="R4149" s="3"/>
      <c r="S4149" s="120"/>
      <c r="T4149" s="3"/>
      <c r="U4149" s="3"/>
      <c r="V4149" s="3"/>
      <c r="W4149" s="3"/>
      <c r="X4149" s="3"/>
      <c r="Y4149" s="3"/>
      <c r="Z4149" s="3"/>
      <c r="AA4149" s="3"/>
      <c r="AB4149" s="3"/>
      <c r="AC4149" s="3"/>
      <c r="AD4149" s="3"/>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row>
    <row r="4150" spans="1:53" x14ac:dyDescent="0.3">
      <c r="A4150" s="3"/>
      <c r="B4150" s="3"/>
      <c r="C4150" s="3"/>
      <c r="D4150" s="3"/>
      <c r="E4150" s="3"/>
      <c r="F4150" s="3"/>
      <c r="G4150" s="3"/>
      <c r="H4150" s="3"/>
      <c r="I4150" s="3"/>
      <c r="J4150" s="3"/>
      <c r="K4150" s="3"/>
      <c r="L4150" s="3"/>
      <c r="M4150" s="3"/>
      <c r="N4150" s="3"/>
      <c r="O4150" s="3"/>
      <c r="P4150" s="3"/>
      <c r="Q4150" s="3"/>
      <c r="R4150" s="3"/>
      <c r="S4150" s="120"/>
      <c r="T4150" s="3"/>
      <c r="U4150" s="3"/>
      <c r="V4150" s="3"/>
      <c r="W4150" s="3"/>
      <c r="X4150" s="3"/>
      <c r="Y4150" s="3"/>
      <c r="Z4150" s="3"/>
      <c r="AA4150" s="3"/>
      <c r="AB4150" s="3"/>
      <c r="AC4150" s="3"/>
      <c r="AD4150" s="3"/>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row>
    <row r="4151" spans="1:53" x14ac:dyDescent="0.3">
      <c r="A4151" s="3"/>
      <c r="B4151" s="3"/>
      <c r="C4151" s="3"/>
      <c r="D4151" s="3"/>
      <c r="E4151" s="3"/>
      <c r="F4151" s="3"/>
      <c r="G4151" s="3"/>
      <c r="H4151" s="3"/>
      <c r="I4151" s="3"/>
      <c r="J4151" s="3"/>
      <c r="K4151" s="3"/>
      <c r="L4151" s="3"/>
      <c r="M4151" s="3"/>
      <c r="N4151" s="3"/>
      <c r="O4151" s="3"/>
      <c r="P4151" s="3"/>
      <c r="Q4151" s="3"/>
      <c r="R4151" s="3"/>
      <c r="S4151" s="120"/>
      <c r="T4151" s="3"/>
      <c r="U4151" s="3"/>
      <c r="V4151" s="3"/>
      <c r="W4151" s="3"/>
      <c r="X4151" s="3"/>
      <c r="Y4151" s="3"/>
      <c r="Z4151" s="3"/>
      <c r="AA4151" s="3"/>
      <c r="AB4151" s="3"/>
      <c r="AC4151" s="3"/>
      <c r="AD4151" s="3"/>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row>
    <row r="4152" spans="1:53" x14ac:dyDescent="0.3">
      <c r="A4152" s="3"/>
      <c r="B4152" s="3"/>
      <c r="C4152" s="3"/>
      <c r="D4152" s="3"/>
      <c r="E4152" s="3"/>
      <c r="F4152" s="3"/>
      <c r="G4152" s="3"/>
      <c r="H4152" s="3"/>
      <c r="I4152" s="3"/>
      <c r="J4152" s="3"/>
      <c r="K4152" s="3"/>
      <c r="L4152" s="3"/>
      <c r="M4152" s="3"/>
      <c r="N4152" s="3"/>
      <c r="O4152" s="3"/>
      <c r="P4152" s="3"/>
      <c r="Q4152" s="3"/>
      <c r="R4152" s="3"/>
      <c r="S4152" s="120"/>
      <c r="T4152" s="3"/>
      <c r="U4152" s="3"/>
      <c r="V4152" s="3"/>
      <c r="W4152" s="3"/>
      <c r="X4152" s="3"/>
      <c r="Y4152" s="3"/>
      <c r="Z4152" s="3"/>
      <c r="AA4152" s="3"/>
      <c r="AB4152" s="3"/>
      <c r="AC4152" s="3"/>
      <c r="AD4152" s="3"/>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row>
    <row r="4153" spans="1:53" x14ac:dyDescent="0.3">
      <c r="A4153" s="3"/>
      <c r="B4153" s="3"/>
      <c r="C4153" s="3"/>
      <c r="D4153" s="3"/>
      <c r="E4153" s="3"/>
      <c r="F4153" s="3"/>
      <c r="G4153" s="3"/>
      <c r="H4153" s="3"/>
      <c r="I4153" s="3"/>
      <c r="J4153" s="3"/>
      <c r="K4153" s="3"/>
      <c r="L4153" s="3"/>
      <c r="M4153" s="3"/>
      <c r="N4153" s="3"/>
      <c r="O4153" s="3"/>
      <c r="P4153" s="3"/>
      <c r="Q4153" s="3"/>
      <c r="R4153" s="3"/>
      <c r="S4153" s="120"/>
      <c r="T4153" s="3"/>
      <c r="U4153" s="3"/>
      <c r="V4153" s="3"/>
      <c r="W4153" s="3"/>
      <c r="X4153" s="3"/>
      <c r="Y4153" s="3"/>
      <c r="Z4153" s="3"/>
      <c r="AA4153" s="3"/>
      <c r="AB4153" s="3"/>
      <c r="AC4153" s="3"/>
      <c r="AD4153" s="3"/>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row>
    <row r="4154" spans="1:53" x14ac:dyDescent="0.3">
      <c r="A4154" s="3"/>
      <c r="B4154" s="3"/>
      <c r="C4154" s="3"/>
      <c r="D4154" s="3"/>
      <c r="E4154" s="3"/>
      <c r="F4154" s="3"/>
      <c r="G4154" s="3"/>
      <c r="H4154" s="3"/>
      <c r="I4154" s="3"/>
      <c r="J4154" s="3"/>
      <c r="K4154" s="3"/>
      <c r="L4154" s="3"/>
      <c r="M4154" s="3"/>
      <c r="N4154" s="3"/>
      <c r="O4154" s="3"/>
      <c r="P4154" s="3"/>
      <c r="Q4154" s="3"/>
      <c r="R4154" s="3"/>
      <c r="S4154" s="120"/>
      <c r="T4154" s="3"/>
      <c r="U4154" s="3"/>
      <c r="V4154" s="3"/>
      <c r="W4154" s="3"/>
      <c r="X4154" s="3"/>
      <c r="Y4154" s="3"/>
      <c r="Z4154" s="3"/>
      <c r="AA4154" s="3"/>
      <c r="AB4154" s="3"/>
      <c r="AC4154" s="3"/>
      <c r="AD4154" s="3"/>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row>
    <row r="4155" spans="1:53" x14ac:dyDescent="0.3">
      <c r="A4155" s="3"/>
      <c r="B4155" s="3"/>
      <c r="C4155" s="3"/>
      <c r="D4155" s="3"/>
      <c r="E4155" s="3"/>
      <c r="F4155" s="3"/>
      <c r="G4155" s="3"/>
      <c r="H4155" s="3"/>
      <c r="I4155" s="3"/>
      <c r="J4155" s="3"/>
      <c r="K4155" s="3"/>
      <c r="L4155" s="3"/>
      <c r="M4155" s="3"/>
      <c r="N4155" s="3"/>
      <c r="O4155" s="3"/>
      <c r="P4155" s="3"/>
      <c r="Q4155" s="3"/>
      <c r="R4155" s="3"/>
      <c r="S4155" s="120"/>
      <c r="T4155" s="3"/>
      <c r="U4155" s="3"/>
      <c r="V4155" s="3"/>
      <c r="W4155" s="3"/>
      <c r="X4155" s="3"/>
      <c r="Y4155" s="3"/>
      <c r="Z4155" s="3"/>
      <c r="AA4155" s="3"/>
      <c r="AB4155" s="3"/>
      <c r="AC4155" s="3"/>
      <c r="AD4155" s="3"/>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row>
    <row r="4156" spans="1:53" x14ac:dyDescent="0.3">
      <c r="A4156" s="3"/>
      <c r="B4156" s="3"/>
      <c r="C4156" s="3"/>
      <c r="D4156" s="3"/>
      <c r="E4156" s="3"/>
      <c r="F4156" s="3"/>
      <c r="G4156" s="3"/>
      <c r="H4156" s="3"/>
      <c r="I4156" s="3"/>
      <c r="J4156" s="3"/>
      <c r="K4156" s="3"/>
      <c r="L4156" s="3"/>
      <c r="M4156" s="3"/>
      <c r="N4156" s="3"/>
      <c r="O4156" s="3"/>
      <c r="P4156" s="3"/>
      <c r="Q4156" s="3"/>
      <c r="R4156" s="3"/>
      <c r="S4156" s="120"/>
      <c r="T4156" s="3"/>
      <c r="U4156" s="3"/>
      <c r="V4156" s="3"/>
      <c r="W4156" s="3"/>
      <c r="X4156" s="3"/>
      <c r="Y4156" s="3"/>
      <c r="Z4156" s="3"/>
      <c r="AA4156" s="3"/>
      <c r="AB4156" s="3"/>
      <c r="AC4156" s="3"/>
      <c r="AD4156" s="3"/>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row>
    <row r="4157" spans="1:53" x14ac:dyDescent="0.3">
      <c r="A4157" s="3"/>
      <c r="B4157" s="3"/>
      <c r="C4157" s="3"/>
      <c r="D4157" s="3"/>
      <c r="E4157" s="3"/>
      <c r="F4157" s="3"/>
      <c r="G4157" s="3"/>
      <c r="H4157" s="3"/>
      <c r="I4157" s="3"/>
      <c r="J4157" s="3"/>
      <c r="K4157" s="3"/>
      <c r="L4157" s="3"/>
      <c r="M4157" s="3"/>
      <c r="N4157" s="3"/>
      <c r="O4157" s="3"/>
      <c r="P4157" s="3"/>
      <c r="Q4157" s="3"/>
      <c r="R4157" s="3"/>
      <c r="S4157" s="120"/>
      <c r="T4157" s="3"/>
      <c r="U4157" s="3"/>
      <c r="V4157" s="3"/>
      <c r="W4157" s="3"/>
      <c r="X4157" s="3"/>
      <c r="Y4157" s="3"/>
      <c r="Z4157" s="3"/>
      <c r="AA4157" s="3"/>
      <c r="AB4157" s="3"/>
      <c r="AC4157" s="3"/>
      <c r="AD4157" s="3"/>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row>
    <row r="4158" spans="1:53" x14ac:dyDescent="0.3">
      <c r="A4158" s="3"/>
      <c r="B4158" s="3"/>
      <c r="C4158" s="3"/>
      <c r="D4158" s="3"/>
      <c r="E4158" s="3"/>
      <c r="F4158" s="3"/>
      <c r="G4158" s="3"/>
      <c r="H4158" s="3"/>
      <c r="I4158" s="3"/>
      <c r="J4158" s="3"/>
      <c r="K4158" s="3"/>
      <c r="L4158" s="3"/>
      <c r="M4158" s="3"/>
      <c r="N4158" s="3"/>
      <c r="O4158" s="3"/>
      <c r="P4158" s="3"/>
      <c r="Q4158" s="3"/>
      <c r="R4158" s="3"/>
      <c r="S4158" s="120"/>
      <c r="T4158" s="3"/>
      <c r="U4158" s="3"/>
      <c r="V4158" s="3"/>
      <c r="W4158" s="3"/>
      <c r="X4158" s="3"/>
      <c r="Y4158" s="3"/>
      <c r="Z4158" s="3"/>
      <c r="AA4158" s="3"/>
      <c r="AB4158" s="3"/>
      <c r="AC4158" s="3"/>
      <c r="AD4158" s="3"/>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row>
    <row r="4159" spans="1:53" x14ac:dyDescent="0.3">
      <c r="A4159" s="3"/>
      <c r="B4159" s="3"/>
      <c r="C4159" s="3"/>
      <c r="D4159" s="3"/>
      <c r="E4159" s="3"/>
      <c r="F4159" s="3"/>
      <c r="G4159" s="3"/>
      <c r="H4159" s="3"/>
      <c r="I4159" s="3"/>
      <c r="J4159" s="3"/>
      <c r="K4159" s="3"/>
      <c r="L4159" s="3"/>
      <c r="M4159" s="3"/>
      <c r="N4159" s="3"/>
      <c r="O4159" s="3"/>
      <c r="P4159" s="3"/>
      <c r="Q4159" s="3"/>
      <c r="R4159" s="3"/>
      <c r="S4159" s="120"/>
      <c r="T4159" s="3"/>
      <c r="U4159" s="3"/>
      <c r="V4159" s="3"/>
      <c r="W4159" s="3"/>
      <c r="X4159" s="3"/>
      <c r="Y4159" s="3"/>
      <c r="Z4159" s="3"/>
      <c r="AA4159" s="3"/>
      <c r="AB4159" s="3"/>
      <c r="AC4159" s="3"/>
      <c r="AD4159" s="3"/>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row>
    <row r="4160" spans="1:53" x14ac:dyDescent="0.3">
      <c r="A4160" s="3"/>
      <c r="B4160" s="3"/>
      <c r="C4160" s="3"/>
      <c r="D4160" s="3"/>
      <c r="E4160" s="3"/>
      <c r="F4160" s="3"/>
      <c r="G4160" s="3"/>
      <c r="H4160" s="3"/>
      <c r="I4160" s="3"/>
      <c r="J4160" s="3"/>
      <c r="K4160" s="3"/>
      <c r="L4160" s="3"/>
      <c r="M4160" s="3"/>
      <c r="N4160" s="3"/>
      <c r="O4160" s="3"/>
      <c r="P4160" s="3"/>
      <c r="Q4160" s="3"/>
      <c r="R4160" s="3"/>
      <c r="S4160" s="120"/>
      <c r="T4160" s="3"/>
      <c r="U4160" s="3"/>
      <c r="V4160" s="3"/>
      <c r="W4160" s="3"/>
      <c r="X4160" s="3"/>
      <c r="Y4160" s="3"/>
      <c r="Z4160" s="3"/>
      <c r="AA4160" s="3"/>
      <c r="AB4160" s="3"/>
      <c r="AC4160" s="3"/>
      <c r="AD4160" s="3"/>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row>
    <row r="4161" spans="1:53" x14ac:dyDescent="0.3">
      <c r="A4161" s="3"/>
      <c r="B4161" s="3"/>
      <c r="C4161" s="3"/>
      <c r="D4161" s="3"/>
      <c r="E4161" s="3"/>
      <c r="F4161" s="3"/>
      <c r="G4161" s="3"/>
      <c r="H4161" s="3"/>
      <c r="I4161" s="3"/>
      <c r="J4161" s="3"/>
      <c r="K4161" s="3"/>
      <c r="L4161" s="3"/>
      <c r="M4161" s="3"/>
      <c r="N4161" s="3"/>
      <c r="O4161" s="3"/>
      <c r="P4161" s="3"/>
      <c r="Q4161" s="3"/>
      <c r="R4161" s="3"/>
      <c r="S4161" s="120"/>
      <c r="T4161" s="3"/>
      <c r="U4161" s="3"/>
      <c r="V4161" s="3"/>
      <c r="W4161" s="3"/>
      <c r="X4161" s="3"/>
      <c r="Y4161" s="3"/>
      <c r="Z4161" s="3"/>
      <c r="AA4161" s="3"/>
      <c r="AB4161" s="3"/>
      <c r="AC4161" s="3"/>
      <c r="AD4161" s="3"/>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row>
    <row r="4162" spans="1:53" x14ac:dyDescent="0.3">
      <c r="A4162" s="3"/>
      <c r="B4162" s="3"/>
      <c r="C4162" s="3"/>
      <c r="D4162" s="3"/>
      <c r="E4162" s="3"/>
      <c r="F4162" s="3"/>
      <c r="G4162" s="3"/>
      <c r="H4162" s="3"/>
      <c r="I4162" s="3"/>
      <c r="J4162" s="3"/>
      <c r="K4162" s="3"/>
      <c r="L4162" s="3"/>
      <c r="M4162" s="3"/>
      <c r="N4162" s="3"/>
      <c r="O4162" s="3"/>
      <c r="P4162" s="3"/>
      <c r="Q4162" s="3"/>
      <c r="R4162" s="3"/>
      <c r="S4162" s="120"/>
      <c r="T4162" s="3"/>
      <c r="U4162" s="3"/>
      <c r="V4162" s="3"/>
      <c r="W4162" s="3"/>
      <c r="X4162" s="3"/>
      <c r="Y4162" s="3"/>
      <c r="Z4162" s="3"/>
      <c r="AA4162" s="3"/>
      <c r="AB4162" s="3"/>
      <c r="AC4162" s="3"/>
      <c r="AD4162" s="3"/>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row>
    <row r="4163" spans="1:53" x14ac:dyDescent="0.3">
      <c r="A4163" s="3"/>
      <c r="B4163" s="3"/>
      <c r="C4163" s="3"/>
      <c r="D4163" s="3"/>
      <c r="E4163" s="3"/>
      <c r="F4163" s="3"/>
      <c r="G4163" s="3"/>
      <c r="H4163" s="3"/>
      <c r="I4163" s="3"/>
      <c r="J4163" s="3"/>
      <c r="K4163" s="3"/>
      <c r="L4163" s="3"/>
      <c r="M4163" s="3"/>
      <c r="N4163" s="3"/>
      <c r="O4163" s="3"/>
      <c r="P4163" s="3"/>
      <c r="Q4163" s="3"/>
      <c r="R4163" s="3"/>
      <c r="S4163" s="120"/>
      <c r="T4163" s="3"/>
      <c r="U4163" s="3"/>
      <c r="V4163" s="3"/>
      <c r="W4163" s="3"/>
      <c r="X4163" s="3"/>
      <c r="Y4163" s="3"/>
      <c r="Z4163" s="3"/>
      <c r="AA4163" s="3"/>
      <c r="AB4163" s="3"/>
      <c r="AC4163" s="3"/>
      <c r="AD4163" s="3"/>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row>
    <row r="4164" spans="1:53" x14ac:dyDescent="0.3">
      <c r="A4164" s="3"/>
      <c r="B4164" s="3"/>
      <c r="C4164" s="3"/>
      <c r="D4164" s="3"/>
      <c r="E4164" s="3"/>
      <c r="F4164" s="3"/>
      <c r="G4164" s="3"/>
      <c r="H4164" s="3"/>
      <c r="I4164" s="3"/>
      <c r="J4164" s="3"/>
      <c r="K4164" s="3"/>
      <c r="L4164" s="3"/>
      <c r="M4164" s="3"/>
      <c r="N4164" s="3"/>
      <c r="O4164" s="3"/>
      <c r="P4164" s="3"/>
      <c r="Q4164" s="3"/>
      <c r="R4164" s="3"/>
      <c r="S4164" s="120"/>
      <c r="T4164" s="3"/>
      <c r="U4164" s="3"/>
      <c r="V4164" s="3"/>
      <c r="W4164" s="3"/>
      <c r="X4164" s="3"/>
      <c r="Y4164" s="3"/>
      <c r="Z4164" s="3"/>
      <c r="AA4164" s="3"/>
      <c r="AB4164" s="3"/>
      <c r="AC4164" s="3"/>
      <c r="AD4164" s="3"/>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row>
    <row r="4165" spans="1:53" x14ac:dyDescent="0.3">
      <c r="A4165" s="3"/>
      <c r="B4165" s="3"/>
      <c r="C4165" s="3"/>
      <c r="D4165" s="3"/>
      <c r="E4165" s="3"/>
      <c r="F4165" s="3"/>
      <c r="G4165" s="3"/>
      <c r="H4165" s="3"/>
      <c r="I4165" s="3"/>
      <c r="J4165" s="3"/>
      <c r="K4165" s="3"/>
      <c r="L4165" s="3"/>
      <c r="M4165" s="3"/>
      <c r="N4165" s="3"/>
      <c r="O4165" s="3"/>
      <c r="P4165" s="3"/>
      <c r="Q4165" s="3"/>
      <c r="R4165" s="3"/>
      <c r="S4165" s="120"/>
      <c r="T4165" s="3"/>
      <c r="U4165" s="3"/>
      <c r="V4165" s="3"/>
      <c r="W4165" s="3"/>
      <c r="X4165" s="3"/>
      <c r="Y4165" s="3"/>
      <c r="Z4165" s="3"/>
      <c r="AA4165" s="3"/>
      <c r="AB4165" s="3"/>
      <c r="AC4165" s="3"/>
      <c r="AD4165" s="3"/>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row>
    <row r="4166" spans="1:53" x14ac:dyDescent="0.3">
      <c r="A4166" s="3"/>
      <c r="B4166" s="3"/>
      <c r="C4166" s="3"/>
      <c r="D4166" s="3"/>
      <c r="E4166" s="3"/>
      <c r="F4166" s="3"/>
      <c r="G4166" s="3"/>
      <c r="H4166" s="3"/>
      <c r="I4166" s="3"/>
      <c r="J4166" s="3"/>
      <c r="K4166" s="3"/>
      <c r="L4166" s="3"/>
      <c r="M4166" s="3"/>
      <c r="N4166" s="3"/>
      <c r="O4166" s="3"/>
      <c r="P4166" s="3"/>
      <c r="Q4166" s="3"/>
      <c r="R4166" s="3"/>
      <c r="S4166" s="120"/>
      <c r="T4166" s="3"/>
      <c r="U4166" s="3"/>
      <c r="V4166" s="3"/>
      <c r="W4166" s="3"/>
      <c r="X4166" s="3"/>
      <c r="Y4166" s="3"/>
      <c r="Z4166" s="3"/>
      <c r="AA4166" s="3"/>
      <c r="AB4166" s="3"/>
      <c r="AC4166" s="3"/>
      <c r="AD4166" s="3"/>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row>
    <row r="4167" spans="1:53" x14ac:dyDescent="0.3">
      <c r="A4167" s="3"/>
      <c r="B4167" s="3"/>
      <c r="C4167" s="3"/>
      <c r="D4167" s="3"/>
      <c r="E4167" s="3"/>
      <c r="F4167" s="3"/>
      <c r="G4167" s="3"/>
      <c r="H4167" s="3"/>
      <c r="I4167" s="3"/>
      <c r="J4167" s="3"/>
      <c r="K4167" s="3"/>
      <c r="L4167" s="3"/>
      <c r="M4167" s="3"/>
      <c r="N4167" s="3"/>
      <c r="O4167" s="3"/>
      <c r="P4167" s="3"/>
      <c r="Q4167" s="3"/>
      <c r="R4167" s="3"/>
      <c r="S4167" s="120"/>
      <c r="T4167" s="3"/>
      <c r="U4167" s="3"/>
      <c r="V4167" s="3"/>
      <c r="W4167" s="3"/>
      <c r="X4167" s="3"/>
      <c r="Y4167" s="3"/>
      <c r="Z4167" s="3"/>
      <c r="AA4167" s="3"/>
      <c r="AB4167" s="3"/>
      <c r="AC4167" s="3"/>
      <c r="AD4167" s="3"/>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row>
    <row r="4168" spans="1:53" x14ac:dyDescent="0.3">
      <c r="A4168" s="3"/>
      <c r="B4168" s="3"/>
      <c r="C4168" s="3"/>
      <c r="D4168" s="3"/>
      <c r="E4168" s="3"/>
      <c r="F4168" s="3"/>
      <c r="G4168" s="3"/>
      <c r="H4168" s="3"/>
      <c r="I4168" s="3"/>
      <c r="J4168" s="3"/>
      <c r="K4168" s="3"/>
      <c r="L4168" s="3"/>
      <c r="M4168" s="3"/>
      <c r="N4168" s="3"/>
      <c r="O4168" s="3"/>
      <c r="P4168" s="3"/>
      <c r="Q4168" s="3"/>
      <c r="R4168" s="3"/>
      <c r="S4168" s="120"/>
      <c r="T4168" s="3"/>
      <c r="U4168" s="3"/>
      <c r="V4168" s="3"/>
      <c r="W4168" s="3"/>
      <c r="X4168" s="3"/>
      <c r="Y4168" s="3"/>
      <c r="Z4168" s="3"/>
      <c r="AA4168" s="3"/>
      <c r="AB4168" s="3"/>
      <c r="AC4168" s="3"/>
      <c r="AD4168" s="3"/>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row>
    <row r="4169" spans="1:53" x14ac:dyDescent="0.3">
      <c r="A4169" s="3"/>
      <c r="B4169" s="3"/>
      <c r="C4169" s="3"/>
      <c r="D4169" s="3"/>
      <c r="E4169" s="3"/>
      <c r="F4169" s="3"/>
      <c r="G4169" s="3"/>
      <c r="H4169" s="3"/>
      <c r="I4169" s="3"/>
      <c r="J4169" s="3"/>
      <c r="K4169" s="3"/>
      <c r="L4169" s="3"/>
      <c r="M4169" s="3"/>
      <c r="N4169" s="3"/>
      <c r="O4169" s="3"/>
      <c r="P4169" s="3"/>
      <c r="Q4169" s="3"/>
      <c r="R4169" s="3"/>
      <c r="S4169" s="120"/>
      <c r="T4169" s="3"/>
      <c r="U4169" s="3"/>
      <c r="V4169" s="3"/>
      <c r="W4169" s="3"/>
      <c r="X4169" s="3"/>
      <c r="Y4169" s="3"/>
      <c r="Z4169" s="3"/>
      <c r="AA4169" s="3"/>
      <c r="AB4169" s="3"/>
      <c r="AC4169" s="3"/>
      <c r="AD4169" s="3"/>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row>
    <row r="4170" spans="1:53" x14ac:dyDescent="0.3">
      <c r="A4170" s="3"/>
      <c r="B4170" s="3"/>
      <c r="C4170" s="3"/>
      <c r="D4170" s="3"/>
      <c r="E4170" s="3"/>
      <c r="F4170" s="3"/>
      <c r="G4170" s="3"/>
      <c r="H4170" s="3"/>
      <c r="I4170" s="3"/>
      <c r="J4170" s="3"/>
      <c r="K4170" s="3"/>
      <c r="L4170" s="3"/>
      <c r="M4170" s="3"/>
      <c r="N4170" s="3"/>
      <c r="O4170" s="3"/>
      <c r="P4170" s="3"/>
      <c r="Q4170" s="3"/>
      <c r="R4170" s="3"/>
      <c r="S4170" s="120"/>
      <c r="T4170" s="3"/>
      <c r="U4170" s="3"/>
      <c r="V4170" s="3"/>
      <c r="W4170" s="3"/>
      <c r="X4170" s="3"/>
      <c r="Y4170" s="3"/>
      <c r="Z4170" s="3"/>
      <c r="AA4170" s="3"/>
      <c r="AB4170" s="3"/>
      <c r="AC4170" s="3"/>
      <c r="AD4170" s="3"/>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row>
    <row r="4171" spans="1:53" x14ac:dyDescent="0.3">
      <c r="A4171" s="3"/>
      <c r="B4171" s="3"/>
      <c r="C4171" s="3"/>
      <c r="D4171" s="3"/>
      <c r="E4171" s="3"/>
      <c r="F4171" s="3"/>
      <c r="G4171" s="3"/>
      <c r="H4171" s="3"/>
      <c r="I4171" s="3"/>
      <c r="J4171" s="3"/>
      <c r="K4171" s="3"/>
      <c r="L4171" s="3"/>
      <c r="M4171" s="3"/>
      <c r="N4171" s="3"/>
      <c r="O4171" s="3"/>
      <c r="P4171" s="3"/>
      <c r="Q4171" s="3"/>
      <c r="R4171" s="3"/>
      <c r="S4171" s="120"/>
      <c r="T4171" s="3"/>
      <c r="U4171" s="3"/>
      <c r="V4171" s="3"/>
      <c r="W4171" s="3"/>
      <c r="X4171" s="3"/>
      <c r="Y4171" s="3"/>
      <c r="Z4171" s="3"/>
      <c r="AA4171" s="3"/>
      <c r="AB4171" s="3"/>
      <c r="AC4171" s="3"/>
      <c r="AD4171" s="3"/>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row>
    <row r="4172" spans="1:53" x14ac:dyDescent="0.3">
      <c r="A4172" s="3"/>
      <c r="B4172" s="3"/>
      <c r="C4172" s="3"/>
      <c r="D4172" s="3"/>
      <c r="E4172" s="3"/>
      <c r="F4172" s="3"/>
      <c r="G4172" s="3"/>
      <c r="H4172" s="3"/>
      <c r="I4172" s="3"/>
      <c r="J4172" s="3"/>
      <c r="K4172" s="3"/>
      <c r="L4172" s="3"/>
      <c r="M4172" s="3"/>
      <c r="N4172" s="3"/>
      <c r="O4172" s="3"/>
      <c r="P4172" s="3"/>
      <c r="Q4172" s="3"/>
      <c r="R4172" s="3"/>
      <c r="S4172" s="120"/>
      <c r="T4172" s="3"/>
      <c r="U4172" s="3"/>
      <c r="V4172" s="3"/>
      <c r="W4172" s="3"/>
      <c r="X4172" s="3"/>
      <c r="Y4172" s="3"/>
      <c r="Z4172" s="3"/>
      <c r="AA4172" s="3"/>
      <c r="AB4172" s="3"/>
      <c r="AC4172" s="3"/>
      <c r="AD4172" s="3"/>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row>
    <row r="4173" spans="1:53" x14ac:dyDescent="0.3">
      <c r="A4173" s="3"/>
      <c r="B4173" s="3"/>
      <c r="C4173" s="3"/>
      <c r="D4173" s="3"/>
      <c r="E4173" s="3"/>
      <c r="F4173" s="3"/>
      <c r="G4173" s="3"/>
      <c r="H4173" s="3"/>
      <c r="I4173" s="3"/>
      <c r="J4173" s="3"/>
      <c r="K4173" s="3"/>
      <c r="L4173" s="3"/>
      <c r="M4173" s="3"/>
      <c r="N4173" s="3"/>
      <c r="O4173" s="3"/>
      <c r="P4173" s="3"/>
      <c r="Q4173" s="3"/>
      <c r="R4173" s="3"/>
      <c r="S4173" s="120"/>
      <c r="T4173" s="3"/>
      <c r="U4173" s="3"/>
      <c r="V4173" s="3"/>
      <c r="W4173" s="3"/>
      <c r="X4173" s="3"/>
      <c r="Y4173" s="3"/>
      <c r="Z4173" s="3"/>
      <c r="AA4173" s="3"/>
      <c r="AB4173" s="3"/>
      <c r="AC4173" s="3"/>
      <c r="AD4173" s="3"/>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row>
    <row r="4174" spans="1:53" x14ac:dyDescent="0.3">
      <c r="A4174" s="3"/>
      <c r="B4174" s="3"/>
      <c r="C4174" s="3"/>
      <c r="D4174" s="3"/>
      <c r="E4174" s="3"/>
      <c r="F4174" s="3"/>
      <c r="G4174" s="3"/>
      <c r="H4174" s="3"/>
      <c r="I4174" s="3"/>
      <c r="J4174" s="3"/>
      <c r="K4174" s="3"/>
      <c r="L4174" s="3"/>
      <c r="M4174" s="3"/>
      <c r="N4174" s="3"/>
      <c r="O4174" s="3"/>
      <c r="P4174" s="3"/>
      <c r="Q4174" s="3"/>
      <c r="R4174" s="3"/>
      <c r="S4174" s="120"/>
      <c r="T4174" s="3"/>
      <c r="U4174" s="3"/>
      <c r="V4174" s="3"/>
      <c r="W4174" s="3"/>
      <c r="X4174" s="3"/>
      <c r="Y4174" s="3"/>
      <c r="Z4174" s="3"/>
      <c r="AA4174" s="3"/>
      <c r="AB4174" s="3"/>
      <c r="AC4174" s="3"/>
      <c r="AD4174" s="3"/>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row>
    <row r="4175" spans="1:53" x14ac:dyDescent="0.3">
      <c r="A4175" s="3"/>
      <c r="B4175" s="3"/>
      <c r="C4175" s="3"/>
      <c r="D4175" s="3"/>
      <c r="E4175" s="3"/>
      <c r="F4175" s="3"/>
      <c r="G4175" s="3"/>
      <c r="H4175" s="3"/>
      <c r="I4175" s="3"/>
      <c r="J4175" s="3"/>
      <c r="K4175" s="3"/>
      <c r="L4175" s="3"/>
      <c r="M4175" s="3"/>
      <c r="N4175" s="3"/>
      <c r="O4175" s="3"/>
      <c r="P4175" s="3"/>
      <c r="Q4175" s="3"/>
      <c r="R4175" s="3"/>
      <c r="S4175" s="120"/>
      <c r="T4175" s="3"/>
      <c r="U4175" s="3"/>
      <c r="V4175" s="3"/>
      <c r="W4175" s="3"/>
      <c r="X4175" s="3"/>
      <c r="Y4175" s="3"/>
      <c r="Z4175" s="3"/>
      <c r="AA4175" s="3"/>
      <c r="AB4175" s="3"/>
      <c r="AC4175" s="3"/>
      <c r="AD4175" s="3"/>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row>
    <row r="4176" spans="1:53" x14ac:dyDescent="0.3">
      <c r="A4176" s="3"/>
      <c r="B4176" s="3"/>
      <c r="C4176" s="3"/>
      <c r="D4176" s="3"/>
      <c r="E4176" s="3"/>
      <c r="F4176" s="3"/>
      <c r="G4176" s="3"/>
      <c r="H4176" s="3"/>
      <c r="I4176" s="3"/>
      <c r="J4176" s="3"/>
      <c r="K4176" s="3"/>
      <c r="L4176" s="3"/>
      <c r="M4176" s="3"/>
      <c r="N4176" s="3"/>
      <c r="O4176" s="3"/>
      <c r="P4176" s="3"/>
      <c r="Q4176" s="3"/>
      <c r="R4176" s="3"/>
      <c r="S4176" s="120"/>
      <c r="T4176" s="3"/>
      <c r="U4176" s="3"/>
      <c r="V4176" s="3"/>
      <c r="W4176" s="3"/>
      <c r="X4176" s="3"/>
      <c r="Y4176" s="3"/>
      <c r="Z4176" s="3"/>
      <c r="AA4176" s="3"/>
      <c r="AB4176" s="3"/>
      <c r="AC4176" s="3"/>
      <c r="AD4176" s="3"/>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row>
    <row r="4177" spans="1:53" x14ac:dyDescent="0.3">
      <c r="A4177" s="3"/>
      <c r="B4177" s="3"/>
      <c r="C4177" s="3"/>
      <c r="D4177" s="3"/>
      <c r="E4177" s="3"/>
      <c r="F4177" s="3"/>
      <c r="G4177" s="3"/>
      <c r="H4177" s="3"/>
      <c r="I4177" s="3"/>
      <c r="J4177" s="3"/>
      <c r="K4177" s="3"/>
      <c r="L4177" s="3"/>
      <c r="M4177" s="3"/>
      <c r="N4177" s="3"/>
      <c r="O4177" s="3"/>
      <c r="P4177" s="3"/>
      <c r="Q4177" s="3"/>
      <c r="R4177" s="3"/>
      <c r="S4177" s="120"/>
      <c r="T4177" s="3"/>
      <c r="U4177" s="3"/>
      <c r="V4177" s="3"/>
      <c r="W4177" s="3"/>
      <c r="X4177" s="3"/>
      <c r="Y4177" s="3"/>
      <c r="Z4177" s="3"/>
      <c r="AA4177" s="3"/>
      <c r="AB4177" s="3"/>
      <c r="AC4177" s="3"/>
      <c r="AD4177" s="3"/>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row>
    <row r="4178" spans="1:53" x14ac:dyDescent="0.3">
      <c r="A4178" s="3"/>
      <c r="B4178" s="3"/>
      <c r="C4178" s="3"/>
      <c r="D4178" s="3"/>
      <c r="E4178" s="3"/>
      <c r="F4178" s="3"/>
      <c r="G4178" s="3"/>
      <c r="H4178" s="3"/>
      <c r="I4178" s="3"/>
      <c r="J4178" s="3"/>
      <c r="K4178" s="3"/>
      <c r="L4178" s="3"/>
      <c r="M4178" s="3"/>
      <c r="N4178" s="3"/>
      <c r="O4178" s="3"/>
      <c r="P4178" s="3"/>
      <c r="Q4178" s="3"/>
      <c r="R4178" s="3"/>
      <c r="S4178" s="120"/>
      <c r="T4178" s="3"/>
      <c r="U4178" s="3"/>
      <c r="V4178" s="3"/>
      <c r="W4178" s="3"/>
      <c r="X4178" s="3"/>
      <c r="Y4178" s="3"/>
      <c r="Z4178" s="3"/>
      <c r="AA4178" s="3"/>
      <c r="AB4178" s="3"/>
      <c r="AC4178" s="3"/>
      <c r="AD4178" s="3"/>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row>
    <row r="4179" spans="1:53" x14ac:dyDescent="0.3">
      <c r="A4179" s="3"/>
      <c r="B4179" s="3"/>
      <c r="C4179" s="3"/>
      <c r="D4179" s="3"/>
      <c r="E4179" s="3"/>
      <c r="F4179" s="3"/>
      <c r="G4179" s="3"/>
      <c r="H4179" s="3"/>
      <c r="I4179" s="3"/>
      <c r="J4179" s="3"/>
      <c r="K4179" s="3"/>
      <c r="L4179" s="3"/>
      <c r="M4179" s="3"/>
      <c r="N4179" s="3"/>
      <c r="O4179" s="3"/>
      <c r="P4179" s="3"/>
      <c r="Q4179" s="3"/>
      <c r="R4179" s="3"/>
      <c r="S4179" s="120"/>
      <c r="T4179" s="3"/>
      <c r="U4179" s="3"/>
      <c r="V4179" s="3"/>
      <c r="W4179" s="3"/>
      <c r="X4179" s="3"/>
      <c r="Y4179" s="3"/>
      <c r="Z4179" s="3"/>
      <c r="AA4179" s="3"/>
      <c r="AB4179" s="3"/>
      <c r="AC4179" s="3"/>
      <c r="AD4179" s="3"/>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row>
    <row r="4180" spans="1:53" x14ac:dyDescent="0.3">
      <c r="A4180" s="3"/>
      <c r="B4180" s="3"/>
      <c r="C4180" s="3"/>
      <c r="D4180" s="3"/>
      <c r="E4180" s="3"/>
      <c r="F4180" s="3"/>
      <c r="G4180" s="3"/>
      <c r="H4180" s="3"/>
      <c r="I4180" s="3"/>
      <c r="J4180" s="3"/>
      <c r="K4180" s="3"/>
      <c r="L4180" s="3"/>
      <c r="M4180" s="3"/>
      <c r="N4180" s="3"/>
      <c r="O4180" s="3"/>
      <c r="P4180" s="3"/>
      <c r="Q4180" s="3"/>
      <c r="R4180" s="3"/>
      <c r="S4180" s="120"/>
      <c r="T4180" s="3"/>
      <c r="U4180" s="3"/>
      <c r="V4180" s="3"/>
      <c r="W4180" s="3"/>
      <c r="X4180" s="3"/>
      <c r="Y4180" s="3"/>
      <c r="Z4180" s="3"/>
      <c r="AA4180" s="3"/>
      <c r="AB4180" s="3"/>
      <c r="AC4180" s="3"/>
      <c r="AD4180" s="3"/>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row>
    <row r="4181" spans="1:53" x14ac:dyDescent="0.3">
      <c r="A4181" s="3"/>
      <c r="B4181" s="3"/>
      <c r="C4181" s="3"/>
      <c r="D4181" s="3"/>
      <c r="E4181" s="3"/>
      <c r="F4181" s="3"/>
      <c r="G4181" s="3"/>
      <c r="H4181" s="3"/>
      <c r="I4181" s="3"/>
      <c r="J4181" s="3"/>
      <c r="K4181" s="3"/>
      <c r="L4181" s="3"/>
      <c r="M4181" s="3"/>
      <c r="N4181" s="3"/>
      <c r="O4181" s="3"/>
      <c r="P4181" s="3"/>
      <c r="Q4181" s="3"/>
      <c r="R4181" s="3"/>
      <c r="S4181" s="120"/>
      <c r="T4181" s="3"/>
      <c r="U4181" s="3"/>
      <c r="V4181" s="3"/>
      <c r="W4181" s="3"/>
      <c r="X4181" s="3"/>
      <c r="Y4181" s="3"/>
      <c r="Z4181" s="3"/>
      <c r="AA4181" s="3"/>
      <c r="AB4181" s="3"/>
      <c r="AC4181" s="3"/>
      <c r="AD4181" s="3"/>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row>
    <row r="4182" spans="1:53" x14ac:dyDescent="0.3">
      <c r="A4182" s="3"/>
      <c r="B4182" s="3"/>
      <c r="C4182" s="3"/>
      <c r="D4182" s="3"/>
      <c r="E4182" s="3"/>
      <c r="F4182" s="3"/>
      <c r="G4182" s="3"/>
      <c r="H4182" s="3"/>
      <c r="I4182" s="3"/>
      <c r="J4182" s="3"/>
      <c r="K4182" s="3"/>
      <c r="L4182" s="3"/>
      <c r="M4182" s="3"/>
      <c r="N4182" s="3"/>
      <c r="O4182" s="3"/>
      <c r="P4182" s="3"/>
      <c r="Q4182" s="3"/>
      <c r="R4182" s="3"/>
      <c r="S4182" s="120"/>
      <c r="T4182" s="3"/>
      <c r="U4182" s="3"/>
      <c r="V4182" s="3"/>
      <c r="W4182" s="3"/>
      <c r="X4182" s="3"/>
      <c r="Y4182" s="3"/>
      <c r="Z4182" s="3"/>
      <c r="AA4182" s="3"/>
      <c r="AB4182" s="3"/>
      <c r="AC4182" s="3"/>
      <c r="AD4182" s="3"/>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row>
    <row r="4183" spans="1:53" x14ac:dyDescent="0.3">
      <c r="A4183" s="3"/>
      <c r="B4183" s="3"/>
      <c r="C4183" s="3"/>
      <c r="D4183" s="3"/>
      <c r="E4183" s="3"/>
      <c r="F4183" s="3"/>
      <c r="G4183" s="3"/>
      <c r="H4183" s="3"/>
      <c r="I4183" s="3"/>
      <c r="J4183" s="3"/>
      <c r="K4183" s="3"/>
      <c r="L4183" s="3"/>
      <c r="M4183" s="3"/>
      <c r="N4183" s="3"/>
      <c r="O4183" s="3"/>
      <c r="P4183" s="3"/>
      <c r="Q4183" s="3"/>
      <c r="R4183" s="3"/>
      <c r="S4183" s="120"/>
      <c r="T4183" s="3"/>
      <c r="U4183" s="3"/>
      <c r="V4183" s="3"/>
      <c r="W4183" s="3"/>
      <c r="X4183" s="3"/>
      <c r="Y4183" s="3"/>
      <c r="Z4183" s="3"/>
      <c r="AA4183" s="3"/>
      <c r="AB4183" s="3"/>
      <c r="AC4183" s="3"/>
      <c r="AD4183" s="3"/>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row>
    <row r="4184" spans="1:53" x14ac:dyDescent="0.3">
      <c r="A4184" s="3"/>
      <c r="B4184" s="3"/>
      <c r="C4184" s="3"/>
      <c r="D4184" s="3"/>
      <c r="E4184" s="3"/>
      <c r="F4184" s="3"/>
      <c r="G4184" s="3"/>
      <c r="H4184" s="3"/>
      <c r="I4184" s="3"/>
      <c r="J4184" s="3"/>
      <c r="K4184" s="3"/>
      <c r="L4184" s="3"/>
      <c r="M4184" s="3"/>
      <c r="N4184" s="3"/>
      <c r="O4184" s="3"/>
      <c r="P4184" s="3"/>
      <c r="Q4184" s="3"/>
      <c r="R4184" s="3"/>
      <c r="S4184" s="120"/>
      <c r="T4184" s="3"/>
      <c r="U4184" s="3"/>
      <c r="V4184" s="3"/>
      <c r="W4184" s="3"/>
      <c r="X4184" s="3"/>
      <c r="Y4184" s="3"/>
      <c r="Z4184" s="3"/>
      <c r="AA4184" s="3"/>
      <c r="AB4184" s="3"/>
      <c r="AC4184" s="3"/>
      <c r="AD4184" s="3"/>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row>
    <row r="4185" spans="1:53" x14ac:dyDescent="0.3">
      <c r="A4185" s="3"/>
      <c r="B4185" s="3"/>
      <c r="C4185" s="3"/>
      <c r="D4185" s="3"/>
      <c r="E4185" s="3"/>
      <c r="F4185" s="3"/>
      <c r="G4185" s="3"/>
      <c r="H4185" s="3"/>
      <c r="I4185" s="3"/>
      <c r="J4185" s="3"/>
      <c r="K4185" s="3"/>
      <c r="L4185" s="3"/>
      <c r="M4185" s="3"/>
      <c r="N4185" s="3"/>
      <c r="O4185" s="3"/>
      <c r="P4185" s="3"/>
      <c r="Q4185" s="3"/>
      <c r="R4185" s="3"/>
      <c r="S4185" s="120"/>
      <c r="T4185" s="3"/>
      <c r="U4185" s="3"/>
      <c r="V4185" s="3"/>
      <c r="W4185" s="3"/>
      <c r="X4185" s="3"/>
      <c r="Y4185" s="3"/>
      <c r="Z4185" s="3"/>
      <c r="AA4185" s="3"/>
      <c r="AB4185" s="3"/>
      <c r="AC4185" s="3"/>
      <c r="AD4185" s="3"/>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row>
    <row r="4186" spans="1:53" x14ac:dyDescent="0.3">
      <c r="A4186" s="3"/>
      <c r="B4186" s="3"/>
      <c r="C4186" s="3"/>
      <c r="D4186" s="3"/>
      <c r="E4186" s="3"/>
      <c r="F4186" s="3"/>
      <c r="G4186" s="3"/>
      <c r="H4186" s="3"/>
      <c r="I4186" s="3"/>
      <c r="J4186" s="3"/>
      <c r="K4186" s="3"/>
      <c r="L4186" s="3"/>
      <c r="M4186" s="3"/>
      <c r="N4186" s="3"/>
      <c r="O4186" s="3"/>
      <c r="P4186" s="3"/>
      <c r="Q4186" s="3"/>
      <c r="R4186" s="3"/>
      <c r="S4186" s="120"/>
      <c r="T4186" s="3"/>
      <c r="U4186" s="3"/>
      <c r="V4186" s="3"/>
      <c r="W4186" s="3"/>
      <c r="X4186" s="3"/>
      <c r="Y4186" s="3"/>
      <c r="Z4186" s="3"/>
      <c r="AA4186" s="3"/>
      <c r="AB4186" s="3"/>
      <c r="AC4186" s="3"/>
      <c r="AD4186" s="3"/>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row>
    <row r="4187" spans="1:53" x14ac:dyDescent="0.3">
      <c r="A4187" s="3"/>
      <c r="B4187" s="3"/>
      <c r="C4187" s="3"/>
      <c r="D4187" s="3"/>
      <c r="E4187" s="3"/>
      <c r="F4187" s="3"/>
      <c r="G4187" s="3"/>
      <c r="H4187" s="3"/>
      <c r="I4187" s="3"/>
      <c r="J4187" s="3"/>
      <c r="K4187" s="3"/>
      <c r="L4187" s="3"/>
      <c r="M4187" s="3"/>
      <c r="N4187" s="3"/>
      <c r="O4187" s="3"/>
      <c r="P4187" s="3"/>
      <c r="Q4187" s="3"/>
      <c r="R4187" s="3"/>
      <c r="S4187" s="120"/>
      <c r="T4187" s="3"/>
      <c r="U4187" s="3"/>
      <c r="V4187" s="3"/>
      <c r="W4187" s="3"/>
      <c r="X4187" s="3"/>
      <c r="Y4187" s="3"/>
      <c r="Z4187" s="3"/>
      <c r="AA4187" s="3"/>
      <c r="AB4187" s="3"/>
      <c r="AC4187" s="3"/>
      <c r="AD4187" s="3"/>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row>
    <row r="4188" spans="1:53" x14ac:dyDescent="0.3">
      <c r="A4188" s="3"/>
      <c r="B4188" s="3"/>
      <c r="C4188" s="3"/>
      <c r="D4188" s="3"/>
      <c r="E4188" s="3"/>
      <c r="F4188" s="3"/>
      <c r="G4188" s="3"/>
      <c r="H4188" s="3"/>
      <c r="I4188" s="3"/>
      <c r="J4188" s="3"/>
      <c r="K4188" s="3"/>
      <c r="L4188" s="3"/>
      <c r="M4188" s="3"/>
      <c r="N4188" s="3"/>
      <c r="O4188" s="3"/>
      <c r="P4188" s="3"/>
      <c r="Q4188" s="3"/>
      <c r="R4188" s="3"/>
      <c r="S4188" s="120"/>
      <c r="T4188" s="3"/>
      <c r="U4188" s="3"/>
      <c r="V4188" s="3"/>
      <c r="W4188" s="3"/>
      <c r="X4188" s="3"/>
      <c r="Y4188" s="3"/>
      <c r="Z4188" s="3"/>
      <c r="AA4188" s="3"/>
      <c r="AB4188" s="3"/>
      <c r="AC4188" s="3"/>
      <c r="AD4188" s="3"/>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row>
    <row r="4189" spans="1:53" x14ac:dyDescent="0.3">
      <c r="A4189" s="3"/>
      <c r="B4189" s="3"/>
      <c r="C4189" s="3"/>
      <c r="D4189" s="3"/>
      <c r="E4189" s="3"/>
      <c r="F4189" s="3"/>
      <c r="G4189" s="3"/>
      <c r="H4189" s="3"/>
      <c r="I4189" s="3"/>
      <c r="J4189" s="3"/>
      <c r="K4189" s="3"/>
      <c r="L4189" s="3"/>
      <c r="M4189" s="3"/>
      <c r="N4189" s="3"/>
      <c r="O4189" s="3"/>
      <c r="P4189" s="3"/>
      <c r="Q4189" s="3"/>
      <c r="R4189" s="3"/>
      <c r="S4189" s="120"/>
      <c r="T4189" s="3"/>
      <c r="U4189" s="3"/>
      <c r="V4189" s="3"/>
      <c r="W4189" s="3"/>
      <c r="X4189" s="3"/>
      <c r="Y4189" s="3"/>
      <c r="Z4189" s="3"/>
      <c r="AA4189" s="3"/>
      <c r="AB4189" s="3"/>
      <c r="AC4189" s="3"/>
      <c r="AD4189" s="3"/>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row>
    <row r="4190" spans="1:53" x14ac:dyDescent="0.3">
      <c r="A4190" s="3"/>
      <c r="B4190" s="3"/>
      <c r="C4190" s="3"/>
      <c r="D4190" s="3"/>
      <c r="E4190" s="3"/>
      <c r="F4190" s="3"/>
      <c r="G4190" s="3"/>
      <c r="H4190" s="3"/>
      <c r="I4190" s="3"/>
      <c r="J4190" s="3"/>
      <c r="K4190" s="3"/>
      <c r="L4190" s="3"/>
      <c r="M4190" s="3"/>
      <c r="N4190" s="3"/>
      <c r="O4190" s="3"/>
      <c r="P4190" s="3"/>
      <c r="Q4190" s="3"/>
      <c r="R4190" s="3"/>
      <c r="S4190" s="120"/>
      <c r="T4190" s="3"/>
      <c r="U4190" s="3"/>
      <c r="V4190" s="3"/>
      <c r="W4190" s="3"/>
      <c r="X4190" s="3"/>
      <c r="Y4190" s="3"/>
      <c r="Z4190" s="3"/>
      <c r="AA4190" s="3"/>
      <c r="AB4190" s="3"/>
      <c r="AC4190" s="3"/>
      <c r="AD4190" s="3"/>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row>
    <row r="4191" spans="1:53" x14ac:dyDescent="0.3">
      <c r="A4191" s="3"/>
      <c r="B4191" s="3"/>
      <c r="C4191" s="3"/>
      <c r="D4191" s="3"/>
      <c r="E4191" s="3"/>
      <c r="F4191" s="3"/>
      <c r="G4191" s="3"/>
      <c r="H4191" s="3"/>
      <c r="I4191" s="3"/>
      <c r="J4191" s="3"/>
      <c r="K4191" s="3"/>
      <c r="L4191" s="3"/>
      <c r="M4191" s="3"/>
      <c r="N4191" s="3"/>
      <c r="O4191" s="3"/>
      <c r="P4191" s="3"/>
      <c r="Q4191" s="3"/>
      <c r="R4191" s="3"/>
      <c r="S4191" s="120"/>
      <c r="T4191" s="3"/>
      <c r="U4191" s="3"/>
      <c r="V4191" s="3"/>
      <c r="W4191" s="3"/>
      <c r="X4191" s="3"/>
      <c r="Y4191" s="3"/>
      <c r="Z4191" s="3"/>
      <c r="AA4191" s="3"/>
      <c r="AB4191" s="3"/>
      <c r="AC4191" s="3"/>
      <c r="AD4191" s="3"/>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row>
    <row r="4192" spans="1:53" x14ac:dyDescent="0.3">
      <c r="A4192" s="3"/>
      <c r="B4192" s="3"/>
      <c r="C4192" s="3"/>
      <c r="D4192" s="3"/>
      <c r="E4192" s="3"/>
      <c r="F4192" s="3"/>
      <c r="G4192" s="3"/>
      <c r="H4192" s="3"/>
      <c r="I4192" s="3"/>
      <c r="J4192" s="3"/>
      <c r="K4192" s="3"/>
      <c r="L4192" s="3"/>
      <c r="M4192" s="3"/>
      <c r="N4192" s="3"/>
      <c r="O4192" s="3"/>
      <c r="P4192" s="3"/>
      <c r="Q4192" s="3"/>
      <c r="R4192" s="3"/>
      <c r="S4192" s="120"/>
      <c r="T4192" s="3"/>
      <c r="U4192" s="3"/>
      <c r="V4192" s="3"/>
      <c r="W4192" s="3"/>
      <c r="X4192" s="3"/>
      <c r="Y4192" s="3"/>
      <c r="Z4192" s="3"/>
      <c r="AA4192" s="3"/>
      <c r="AB4192" s="3"/>
      <c r="AC4192" s="3"/>
      <c r="AD4192" s="3"/>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row>
    <row r="4193" spans="1:53" x14ac:dyDescent="0.3">
      <c r="A4193" s="3"/>
      <c r="B4193" s="3"/>
      <c r="C4193" s="3"/>
      <c r="D4193" s="3"/>
      <c r="E4193" s="3"/>
      <c r="F4193" s="3"/>
      <c r="G4193" s="3"/>
      <c r="H4193" s="3"/>
      <c r="I4193" s="3"/>
      <c r="J4193" s="3"/>
      <c r="K4193" s="3"/>
      <c r="L4193" s="3"/>
      <c r="M4193" s="3"/>
      <c r="N4193" s="3"/>
      <c r="O4193" s="3"/>
      <c r="P4193" s="3"/>
      <c r="Q4193" s="3"/>
      <c r="R4193" s="3"/>
      <c r="S4193" s="120"/>
      <c r="T4193" s="3"/>
      <c r="U4193" s="3"/>
      <c r="V4193" s="3"/>
      <c r="W4193" s="3"/>
      <c r="X4193" s="3"/>
      <c r="Y4193" s="3"/>
      <c r="Z4193" s="3"/>
      <c r="AA4193" s="3"/>
      <c r="AB4193" s="3"/>
      <c r="AC4193" s="3"/>
      <c r="AD4193" s="3"/>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row>
    <row r="4194" spans="1:53" x14ac:dyDescent="0.3">
      <c r="A4194" s="3"/>
      <c r="B4194" s="3"/>
      <c r="C4194" s="3"/>
      <c r="D4194" s="3"/>
      <c r="E4194" s="3"/>
      <c r="F4194" s="3"/>
      <c r="G4194" s="3"/>
      <c r="H4194" s="3"/>
      <c r="I4194" s="3"/>
      <c r="J4194" s="3"/>
      <c r="K4194" s="3"/>
      <c r="L4194" s="3"/>
      <c r="M4194" s="3"/>
      <c r="N4194" s="3"/>
      <c r="O4194" s="3"/>
      <c r="P4194" s="3"/>
      <c r="Q4194" s="3"/>
      <c r="R4194" s="3"/>
      <c r="S4194" s="120"/>
      <c r="T4194" s="3"/>
      <c r="U4194" s="3"/>
      <c r="V4194" s="3"/>
      <c r="W4194" s="3"/>
      <c r="X4194" s="3"/>
      <c r="Y4194" s="3"/>
      <c r="Z4194" s="3"/>
      <c r="AA4194" s="3"/>
      <c r="AB4194" s="3"/>
      <c r="AC4194" s="3"/>
      <c r="AD4194" s="3"/>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row>
    <row r="4195" spans="1:53" x14ac:dyDescent="0.3">
      <c r="A4195" s="3"/>
      <c r="B4195" s="3"/>
      <c r="C4195" s="3"/>
      <c r="D4195" s="3"/>
      <c r="E4195" s="3"/>
      <c r="F4195" s="3"/>
      <c r="G4195" s="3"/>
      <c r="H4195" s="3"/>
      <c r="I4195" s="3"/>
      <c r="J4195" s="3"/>
      <c r="K4195" s="3"/>
      <c r="L4195" s="3"/>
      <c r="M4195" s="3"/>
      <c r="N4195" s="3"/>
      <c r="O4195" s="3"/>
      <c r="P4195" s="3"/>
      <c r="Q4195" s="3"/>
      <c r="R4195" s="3"/>
      <c r="S4195" s="120"/>
      <c r="T4195" s="3"/>
      <c r="U4195" s="3"/>
      <c r="V4195" s="3"/>
      <c r="W4195" s="3"/>
      <c r="X4195" s="3"/>
      <c r="Y4195" s="3"/>
      <c r="Z4195" s="3"/>
      <c r="AA4195" s="3"/>
      <c r="AB4195" s="3"/>
      <c r="AC4195" s="3"/>
      <c r="AD4195" s="3"/>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row>
    <row r="4196" spans="1:53" x14ac:dyDescent="0.3">
      <c r="A4196" s="3"/>
      <c r="B4196" s="3"/>
      <c r="C4196" s="3"/>
      <c r="D4196" s="3"/>
      <c r="E4196" s="3"/>
      <c r="F4196" s="3"/>
      <c r="G4196" s="3"/>
      <c r="H4196" s="3"/>
      <c r="I4196" s="3"/>
      <c r="J4196" s="3"/>
      <c r="K4196" s="3"/>
      <c r="L4196" s="3"/>
      <c r="M4196" s="3"/>
      <c r="N4196" s="3"/>
      <c r="O4196" s="3"/>
      <c r="P4196" s="3"/>
      <c r="Q4196" s="3"/>
      <c r="R4196" s="3"/>
      <c r="S4196" s="120"/>
      <c r="T4196" s="3"/>
      <c r="U4196" s="3"/>
      <c r="V4196" s="3"/>
      <c r="W4196" s="3"/>
      <c r="X4196" s="3"/>
      <c r="Y4196" s="3"/>
      <c r="Z4196" s="3"/>
      <c r="AA4196" s="3"/>
      <c r="AB4196" s="3"/>
      <c r="AC4196" s="3"/>
      <c r="AD4196" s="3"/>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row>
    <row r="4197" spans="1:53" x14ac:dyDescent="0.3">
      <c r="A4197" s="3"/>
      <c r="B4197" s="3"/>
      <c r="C4197" s="3"/>
      <c r="D4197" s="3"/>
      <c r="E4197" s="3"/>
      <c r="F4197" s="3"/>
      <c r="G4197" s="3"/>
      <c r="H4197" s="3"/>
      <c r="I4197" s="3"/>
      <c r="J4197" s="3"/>
      <c r="K4197" s="3"/>
      <c r="L4197" s="3"/>
      <c r="M4197" s="3"/>
      <c r="N4197" s="3"/>
      <c r="O4197" s="3"/>
      <c r="P4197" s="3"/>
      <c r="Q4197" s="3"/>
      <c r="R4197" s="3"/>
      <c r="S4197" s="120"/>
      <c r="T4197" s="3"/>
      <c r="U4197" s="3"/>
      <c r="V4197" s="3"/>
      <c r="W4197" s="3"/>
      <c r="X4197" s="3"/>
      <c r="Y4197" s="3"/>
      <c r="Z4197" s="3"/>
      <c r="AA4197" s="3"/>
      <c r="AB4197" s="3"/>
      <c r="AC4197" s="3"/>
      <c r="AD4197" s="3"/>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row>
    <row r="4198" spans="1:53" x14ac:dyDescent="0.3">
      <c r="A4198" s="3"/>
      <c r="B4198" s="3"/>
      <c r="C4198" s="3"/>
      <c r="D4198" s="3"/>
      <c r="E4198" s="3"/>
      <c r="F4198" s="3"/>
      <c r="G4198" s="3"/>
      <c r="H4198" s="3"/>
      <c r="I4198" s="3"/>
      <c r="J4198" s="3"/>
      <c r="K4198" s="3"/>
      <c r="L4198" s="3"/>
      <c r="M4198" s="3"/>
      <c r="N4198" s="3"/>
      <c r="O4198" s="3"/>
      <c r="P4198" s="3"/>
      <c r="Q4198" s="3"/>
      <c r="R4198" s="3"/>
      <c r="S4198" s="120"/>
      <c r="T4198" s="3"/>
      <c r="U4198" s="3"/>
      <c r="V4198" s="3"/>
      <c r="W4198" s="3"/>
      <c r="X4198" s="3"/>
      <c r="Y4198" s="3"/>
      <c r="Z4198" s="3"/>
      <c r="AA4198" s="3"/>
      <c r="AB4198" s="3"/>
      <c r="AC4198" s="3"/>
      <c r="AD4198" s="3"/>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row>
    <row r="4199" spans="1:53" x14ac:dyDescent="0.3">
      <c r="A4199" s="3"/>
      <c r="B4199" s="3"/>
      <c r="C4199" s="3"/>
      <c r="D4199" s="3"/>
      <c r="E4199" s="3"/>
      <c r="F4199" s="3"/>
      <c r="G4199" s="3"/>
      <c r="H4199" s="3"/>
      <c r="I4199" s="3"/>
      <c r="J4199" s="3"/>
      <c r="K4199" s="3"/>
      <c r="L4199" s="3"/>
      <c r="M4199" s="3"/>
      <c r="N4199" s="3"/>
      <c r="O4199" s="3"/>
      <c r="P4199" s="3"/>
      <c r="Q4199" s="3"/>
      <c r="R4199" s="3"/>
      <c r="S4199" s="120"/>
      <c r="T4199" s="3"/>
      <c r="U4199" s="3"/>
      <c r="V4199" s="3"/>
      <c r="W4199" s="3"/>
      <c r="X4199" s="3"/>
      <c r="Y4199" s="3"/>
      <c r="Z4199" s="3"/>
      <c r="AA4199" s="3"/>
      <c r="AB4199" s="3"/>
      <c r="AC4199" s="3"/>
      <c r="AD4199" s="3"/>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row>
    <row r="4200" spans="1:53" x14ac:dyDescent="0.3">
      <c r="A4200" s="3"/>
      <c r="B4200" s="3"/>
      <c r="C4200" s="3"/>
      <c r="D4200" s="3"/>
      <c r="E4200" s="3"/>
      <c r="F4200" s="3"/>
      <c r="G4200" s="3"/>
      <c r="H4200" s="3"/>
      <c r="I4200" s="3"/>
      <c r="J4200" s="3"/>
      <c r="K4200" s="3"/>
      <c r="L4200" s="3"/>
      <c r="M4200" s="3"/>
      <c r="N4200" s="3"/>
      <c r="O4200" s="3"/>
      <c r="P4200" s="3"/>
      <c r="Q4200" s="3"/>
      <c r="R4200" s="3"/>
      <c r="S4200" s="120"/>
      <c r="T4200" s="3"/>
      <c r="U4200" s="3"/>
      <c r="V4200" s="3"/>
      <c r="W4200" s="3"/>
      <c r="X4200" s="3"/>
      <c r="Y4200" s="3"/>
      <c r="Z4200" s="3"/>
      <c r="AA4200" s="3"/>
      <c r="AB4200" s="3"/>
      <c r="AC4200" s="3"/>
      <c r="AD4200" s="3"/>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row>
    <row r="4201" spans="1:53" x14ac:dyDescent="0.3">
      <c r="A4201" s="3"/>
      <c r="B4201" s="3"/>
      <c r="C4201" s="3"/>
      <c r="D4201" s="3"/>
      <c r="E4201" s="3"/>
      <c r="F4201" s="3"/>
      <c r="G4201" s="3"/>
      <c r="H4201" s="3"/>
      <c r="I4201" s="3"/>
      <c r="J4201" s="3"/>
      <c r="K4201" s="3"/>
      <c r="L4201" s="3"/>
      <c r="M4201" s="3"/>
      <c r="N4201" s="3"/>
      <c r="O4201" s="3"/>
      <c r="P4201" s="3"/>
      <c r="Q4201" s="3"/>
      <c r="R4201" s="3"/>
      <c r="S4201" s="120"/>
      <c r="T4201" s="3"/>
      <c r="U4201" s="3"/>
      <c r="V4201" s="3"/>
      <c r="W4201" s="3"/>
      <c r="X4201" s="3"/>
      <c r="Y4201" s="3"/>
      <c r="Z4201" s="3"/>
      <c r="AA4201" s="3"/>
      <c r="AB4201" s="3"/>
      <c r="AC4201" s="3"/>
      <c r="AD4201" s="3"/>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row>
    <row r="4202" spans="1:53" x14ac:dyDescent="0.3">
      <c r="A4202" s="3"/>
      <c r="B4202" s="3"/>
      <c r="C4202" s="3"/>
      <c r="D4202" s="3"/>
      <c r="E4202" s="3"/>
      <c r="F4202" s="3"/>
      <c r="G4202" s="3"/>
      <c r="H4202" s="3"/>
      <c r="I4202" s="3"/>
      <c r="J4202" s="3"/>
      <c r="K4202" s="3"/>
      <c r="L4202" s="3"/>
      <c r="M4202" s="3"/>
      <c r="N4202" s="3"/>
      <c r="O4202" s="3"/>
      <c r="P4202" s="3"/>
      <c r="Q4202" s="3"/>
      <c r="R4202" s="3"/>
      <c r="S4202" s="120"/>
      <c r="T4202" s="3"/>
      <c r="U4202" s="3"/>
      <c r="V4202" s="3"/>
      <c r="W4202" s="3"/>
      <c r="X4202" s="3"/>
      <c r="Y4202" s="3"/>
      <c r="Z4202" s="3"/>
      <c r="AA4202" s="3"/>
      <c r="AB4202" s="3"/>
      <c r="AC4202" s="3"/>
      <c r="AD4202" s="3"/>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row>
    <row r="4203" spans="1:53" x14ac:dyDescent="0.3">
      <c r="A4203" s="3"/>
      <c r="B4203" s="3"/>
      <c r="C4203" s="3"/>
      <c r="D4203" s="3"/>
      <c r="E4203" s="3"/>
      <c r="F4203" s="3"/>
      <c r="G4203" s="3"/>
      <c r="H4203" s="3"/>
      <c r="I4203" s="3"/>
      <c r="J4203" s="3"/>
      <c r="K4203" s="3"/>
      <c r="L4203" s="3"/>
      <c r="M4203" s="3"/>
      <c r="N4203" s="3"/>
      <c r="O4203" s="3"/>
      <c r="P4203" s="3"/>
      <c r="Q4203" s="3"/>
      <c r="R4203" s="3"/>
      <c r="S4203" s="120"/>
      <c r="T4203" s="3"/>
      <c r="U4203" s="3"/>
      <c r="V4203" s="3"/>
      <c r="W4203" s="3"/>
      <c r="X4203" s="3"/>
      <c r="Y4203" s="3"/>
      <c r="Z4203" s="3"/>
      <c r="AA4203" s="3"/>
      <c r="AB4203" s="3"/>
      <c r="AC4203" s="3"/>
      <c r="AD4203" s="3"/>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row>
    <row r="4204" spans="1:53" x14ac:dyDescent="0.3">
      <c r="A4204" s="3"/>
      <c r="B4204" s="3"/>
      <c r="C4204" s="3"/>
      <c r="D4204" s="3"/>
      <c r="E4204" s="3"/>
      <c r="F4204" s="3"/>
      <c r="G4204" s="3"/>
      <c r="H4204" s="3"/>
      <c r="I4204" s="3"/>
      <c r="J4204" s="3"/>
      <c r="K4204" s="3"/>
      <c r="L4204" s="3"/>
      <c r="M4204" s="3"/>
      <c r="N4204" s="3"/>
      <c r="O4204" s="3"/>
      <c r="P4204" s="3"/>
      <c r="Q4204" s="3"/>
      <c r="R4204" s="3"/>
      <c r="S4204" s="120"/>
      <c r="T4204" s="3"/>
      <c r="U4204" s="3"/>
      <c r="V4204" s="3"/>
      <c r="W4204" s="3"/>
      <c r="X4204" s="3"/>
      <c r="Y4204" s="3"/>
      <c r="Z4204" s="3"/>
      <c r="AA4204" s="3"/>
      <c r="AB4204" s="3"/>
      <c r="AC4204" s="3"/>
      <c r="AD4204" s="3"/>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row>
    <row r="4205" spans="1:53" x14ac:dyDescent="0.3">
      <c r="A4205" s="3"/>
      <c r="B4205" s="3"/>
      <c r="C4205" s="3"/>
      <c r="D4205" s="3"/>
      <c r="E4205" s="3"/>
      <c r="F4205" s="3"/>
      <c r="G4205" s="3"/>
      <c r="H4205" s="3"/>
      <c r="I4205" s="3"/>
      <c r="J4205" s="3"/>
      <c r="K4205" s="3"/>
      <c r="L4205" s="3"/>
      <c r="M4205" s="3"/>
      <c r="N4205" s="3"/>
      <c r="O4205" s="3"/>
      <c r="P4205" s="3"/>
      <c r="Q4205" s="3"/>
      <c r="R4205" s="3"/>
      <c r="S4205" s="120"/>
      <c r="T4205" s="3"/>
      <c r="U4205" s="3"/>
      <c r="V4205" s="3"/>
      <c r="W4205" s="3"/>
      <c r="X4205" s="3"/>
      <c r="Y4205" s="3"/>
      <c r="Z4205" s="3"/>
      <c r="AA4205" s="3"/>
      <c r="AB4205" s="3"/>
      <c r="AC4205" s="3"/>
      <c r="AD4205" s="3"/>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row>
    <row r="4206" spans="1:53" x14ac:dyDescent="0.3">
      <c r="A4206" s="3"/>
      <c r="B4206" s="3"/>
      <c r="C4206" s="3"/>
      <c r="D4206" s="3"/>
      <c r="E4206" s="3"/>
      <c r="F4206" s="3"/>
      <c r="G4206" s="3"/>
      <c r="H4206" s="3"/>
      <c r="I4206" s="3"/>
      <c r="J4206" s="3"/>
      <c r="K4206" s="3"/>
      <c r="L4206" s="3"/>
      <c r="M4206" s="3"/>
      <c r="N4206" s="3"/>
      <c r="O4206" s="3"/>
      <c r="P4206" s="3"/>
      <c r="Q4206" s="3"/>
      <c r="R4206" s="3"/>
      <c r="S4206" s="120"/>
      <c r="T4206" s="3"/>
      <c r="U4206" s="3"/>
      <c r="V4206" s="3"/>
      <c r="W4206" s="3"/>
      <c r="X4206" s="3"/>
      <c r="Y4206" s="3"/>
      <c r="Z4206" s="3"/>
      <c r="AA4206" s="3"/>
      <c r="AB4206" s="3"/>
      <c r="AC4206" s="3"/>
      <c r="AD4206" s="3"/>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row>
    <row r="4207" spans="1:53" x14ac:dyDescent="0.3">
      <c r="A4207" s="3"/>
      <c r="B4207" s="3"/>
      <c r="C4207" s="3"/>
      <c r="D4207" s="3"/>
      <c r="E4207" s="3"/>
      <c r="F4207" s="3"/>
      <c r="G4207" s="3"/>
      <c r="H4207" s="3"/>
      <c r="I4207" s="3"/>
      <c r="J4207" s="3"/>
      <c r="K4207" s="3"/>
      <c r="L4207" s="3"/>
      <c r="M4207" s="3"/>
      <c r="N4207" s="3"/>
      <c r="O4207" s="3"/>
      <c r="P4207" s="3"/>
      <c r="Q4207" s="3"/>
      <c r="R4207" s="3"/>
      <c r="S4207" s="120"/>
      <c r="T4207" s="3"/>
      <c r="U4207" s="3"/>
      <c r="V4207" s="3"/>
      <c r="W4207" s="3"/>
      <c r="X4207" s="3"/>
      <c r="Y4207" s="3"/>
      <c r="Z4207" s="3"/>
      <c r="AA4207" s="3"/>
      <c r="AB4207" s="3"/>
      <c r="AC4207" s="3"/>
      <c r="AD4207" s="3"/>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row>
    <row r="4208" spans="1:53" x14ac:dyDescent="0.3">
      <c r="A4208" s="3"/>
      <c r="B4208" s="3"/>
      <c r="C4208" s="3"/>
      <c r="D4208" s="3"/>
      <c r="E4208" s="3"/>
      <c r="F4208" s="3"/>
      <c r="G4208" s="3"/>
      <c r="H4208" s="3"/>
      <c r="I4208" s="3"/>
      <c r="J4208" s="3"/>
      <c r="K4208" s="3"/>
      <c r="L4208" s="3"/>
      <c r="M4208" s="3"/>
      <c r="N4208" s="3"/>
      <c r="O4208" s="3"/>
      <c r="P4208" s="3"/>
      <c r="Q4208" s="3"/>
      <c r="R4208" s="3"/>
      <c r="S4208" s="120"/>
      <c r="T4208" s="3"/>
      <c r="U4208" s="3"/>
      <c r="V4208" s="3"/>
      <c r="W4208" s="3"/>
      <c r="X4208" s="3"/>
      <c r="Y4208" s="3"/>
      <c r="Z4208" s="3"/>
      <c r="AA4208" s="3"/>
      <c r="AB4208" s="3"/>
      <c r="AC4208" s="3"/>
      <c r="AD4208" s="3"/>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row>
    <row r="4209" spans="1:53" x14ac:dyDescent="0.3">
      <c r="A4209" s="3"/>
      <c r="B4209" s="3"/>
      <c r="C4209" s="3"/>
      <c r="D4209" s="3"/>
      <c r="E4209" s="3"/>
      <c r="F4209" s="3"/>
      <c r="G4209" s="3"/>
      <c r="H4209" s="3"/>
      <c r="I4209" s="3"/>
      <c r="J4209" s="3"/>
      <c r="K4209" s="3"/>
      <c r="L4209" s="3"/>
      <c r="M4209" s="3"/>
      <c r="N4209" s="3"/>
      <c r="O4209" s="3"/>
      <c r="P4209" s="3"/>
      <c r="Q4209" s="3"/>
      <c r="R4209" s="3"/>
      <c r="S4209" s="120"/>
      <c r="T4209" s="3"/>
      <c r="U4209" s="3"/>
      <c r="V4209" s="3"/>
      <c r="W4209" s="3"/>
      <c r="X4209" s="3"/>
      <c r="Y4209" s="3"/>
      <c r="Z4209" s="3"/>
      <c r="AA4209" s="3"/>
      <c r="AB4209" s="3"/>
      <c r="AC4209" s="3"/>
      <c r="AD4209" s="3"/>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row>
    <row r="4210" spans="1:53" x14ac:dyDescent="0.3">
      <c r="A4210" s="3"/>
      <c r="B4210" s="3"/>
      <c r="C4210" s="3"/>
      <c r="D4210" s="3"/>
      <c r="E4210" s="3"/>
      <c r="F4210" s="3"/>
      <c r="G4210" s="3"/>
      <c r="H4210" s="3"/>
      <c r="I4210" s="3"/>
      <c r="J4210" s="3"/>
      <c r="K4210" s="3"/>
      <c r="L4210" s="3"/>
      <c r="M4210" s="3"/>
      <c r="N4210" s="3"/>
      <c r="O4210" s="3"/>
      <c r="P4210" s="3"/>
      <c r="Q4210" s="3"/>
      <c r="R4210" s="3"/>
      <c r="S4210" s="120"/>
      <c r="T4210" s="3"/>
      <c r="U4210" s="3"/>
      <c r="V4210" s="3"/>
      <c r="W4210" s="3"/>
      <c r="X4210" s="3"/>
      <c r="Y4210" s="3"/>
      <c r="Z4210" s="3"/>
      <c r="AA4210" s="3"/>
      <c r="AB4210" s="3"/>
      <c r="AC4210" s="3"/>
      <c r="AD4210" s="3"/>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row>
    <row r="4211" spans="1:53" x14ac:dyDescent="0.3">
      <c r="A4211" s="3"/>
      <c r="B4211" s="3"/>
      <c r="C4211" s="3"/>
      <c r="D4211" s="3"/>
      <c r="E4211" s="3"/>
      <c r="F4211" s="3"/>
      <c r="G4211" s="3"/>
      <c r="H4211" s="3"/>
      <c r="I4211" s="3"/>
      <c r="J4211" s="3"/>
      <c r="K4211" s="3"/>
      <c r="L4211" s="3"/>
      <c r="M4211" s="3"/>
      <c r="N4211" s="3"/>
      <c r="O4211" s="3"/>
      <c r="P4211" s="3"/>
      <c r="Q4211" s="3"/>
      <c r="R4211" s="3"/>
      <c r="S4211" s="120"/>
      <c r="T4211" s="3"/>
      <c r="U4211" s="3"/>
      <c r="V4211" s="3"/>
      <c r="W4211" s="3"/>
      <c r="X4211" s="3"/>
      <c r="Y4211" s="3"/>
      <c r="Z4211" s="3"/>
      <c r="AA4211" s="3"/>
      <c r="AB4211" s="3"/>
      <c r="AC4211" s="3"/>
      <c r="AD4211" s="3"/>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row>
    <row r="4212" spans="1:53" x14ac:dyDescent="0.3">
      <c r="A4212" s="3"/>
      <c r="B4212" s="3"/>
      <c r="C4212" s="3"/>
      <c r="D4212" s="3"/>
      <c r="E4212" s="3"/>
      <c r="F4212" s="3"/>
      <c r="G4212" s="3"/>
      <c r="H4212" s="3"/>
      <c r="I4212" s="3"/>
      <c r="J4212" s="3"/>
      <c r="K4212" s="3"/>
      <c r="L4212" s="3"/>
      <c r="M4212" s="3"/>
      <c r="N4212" s="3"/>
      <c r="O4212" s="3"/>
      <c r="P4212" s="3"/>
      <c r="Q4212" s="3"/>
      <c r="R4212" s="3"/>
      <c r="S4212" s="120"/>
      <c r="T4212" s="3"/>
      <c r="U4212" s="3"/>
      <c r="V4212" s="3"/>
      <c r="W4212" s="3"/>
      <c r="X4212" s="3"/>
      <c r="Y4212" s="3"/>
      <c r="Z4212" s="3"/>
      <c r="AA4212" s="3"/>
      <c r="AB4212" s="3"/>
      <c r="AC4212" s="3"/>
      <c r="AD4212" s="3"/>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row>
    <row r="4213" spans="1:53" x14ac:dyDescent="0.3">
      <c r="A4213" s="3"/>
      <c r="B4213" s="3"/>
      <c r="C4213" s="3"/>
      <c r="D4213" s="3"/>
      <c r="E4213" s="3"/>
      <c r="F4213" s="3"/>
      <c r="G4213" s="3"/>
      <c r="H4213" s="3"/>
      <c r="I4213" s="3"/>
      <c r="J4213" s="3"/>
      <c r="K4213" s="3"/>
      <c r="L4213" s="3"/>
      <c r="M4213" s="3"/>
      <c r="N4213" s="3"/>
      <c r="O4213" s="3"/>
      <c r="P4213" s="3"/>
      <c r="Q4213" s="3"/>
      <c r="R4213" s="3"/>
      <c r="S4213" s="120"/>
      <c r="T4213" s="3"/>
      <c r="U4213" s="3"/>
      <c r="V4213" s="3"/>
      <c r="W4213" s="3"/>
      <c r="X4213" s="3"/>
      <c r="Y4213" s="3"/>
      <c r="Z4213" s="3"/>
      <c r="AA4213" s="3"/>
      <c r="AB4213" s="3"/>
      <c r="AC4213" s="3"/>
      <c r="AD4213" s="3"/>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row>
    <row r="4214" spans="1:53" x14ac:dyDescent="0.3">
      <c r="A4214" s="3"/>
      <c r="B4214" s="3"/>
      <c r="C4214" s="3"/>
      <c r="D4214" s="3"/>
      <c r="E4214" s="3"/>
      <c r="F4214" s="3"/>
      <c r="G4214" s="3"/>
      <c r="H4214" s="3"/>
      <c r="I4214" s="3"/>
      <c r="J4214" s="3"/>
      <c r="K4214" s="3"/>
      <c r="L4214" s="3"/>
      <c r="M4214" s="3"/>
      <c r="N4214" s="3"/>
      <c r="O4214" s="3"/>
      <c r="P4214" s="3"/>
      <c r="Q4214" s="3"/>
      <c r="R4214" s="3"/>
      <c r="S4214" s="120"/>
      <c r="T4214" s="3"/>
      <c r="U4214" s="3"/>
      <c r="V4214" s="3"/>
      <c r="W4214" s="3"/>
      <c r="X4214" s="3"/>
      <c r="Y4214" s="3"/>
      <c r="Z4214" s="3"/>
      <c r="AA4214" s="3"/>
      <c r="AB4214" s="3"/>
      <c r="AC4214" s="3"/>
      <c r="AD4214" s="3"/>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row>
    <row r="4215" spans="1:53" x14ac:dyDescent="0.3">
      <c r="A4215" s="3"/>
      <c r="B4215" s="3"/>
      <c r="C4215" s="3"/>
      <c r="D4215" s="3"/>
      <c r="E4215" s="3"/>
      <c r="F4215" s="3"/>
      <c r="G4215" s="3"/>
      <c r="H4215" s="3"/>
      <c r="I4215" s="3"/>
      <c r="J4215" s="3"/>
      <c r="K4215" s="3"/>
      <c r="L4215" s="3"/>
      <c r="M4215" s="3"/>
      <c r="N4215" s="3"/>
      <c r="O4215" s="3"/>
      <c r="P4215" s="3"/>
      <c r="Q4215" s="3"/>
      <c r="R4215" s="3"/>
      <c r="S4215" s="120"/>
      <c r="T4215" s="3"/>
      <c r="U4215" s="3"/>
      <c r="V4215" s="3"/>
      <c r="W4215" s="3"/>
      <c r="X4215" s="3"/>
      <c r="Y4215" s="3"/>
      <c r="Z4215" s="3"/>
      <c r="AA4215" s="3"/>
      <c r="AB4215" s="3"/>
      <c r="AC4215" s="3"/>
      <c r="AD4215" s="3"/>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row>
    <row r="4216" spans="1:53" x14ac:dyDescent="0.3">
      <c r="A4216" s="3"/>
      <c r="B4216" s="3"/>
      <c r="C4216" s="3"/>
      <c r="D4216" s="3"/>
      <c r="E4216" s="3"/>
      <c r="F4216" s="3"/>
      <c r="G4216" s="3"/>
      <c r="H4216" s="3"/>
      <c r="I4216" s="3"/>
      <c r="J4216" s="3"/>
      <c r="K4216" s="3"/>
      <c r="L4216" s="3"/>
      <c r="M4216" s="3"/>
      <c r="N4216" s="3"/>
      <c r="O4216" s="3"/>
      <c r="P4216" s="3"/>
      <c r="Q4216" s="3"/>
      <c r="R4216" s="3"/>
      <c r="S4216" s="120"/>
      <c r="T4216" s="3"/>
      <c r="U4216" s="3"/>
      <c r="V4216" s="3"/>
      <c r="W4216" s="3"/>
      <c r="X4216" s="3"/>
      <c r="Y4216" s="3"/>
      <c r="Z4216" s="3"/>
      <c r="AA4216" s="3"/>
      <c r="AB4216" s="3"/>
      <c r="AC4216" s="3"/>
      <c r="AD4216" s="3"/>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row>
    <row r="4217" spans="1:53" x14ac:dyDescent="0.3">
      <c r="A4217" s="3"/>
      <c r="B4217" s="3"/>
      <c r="C4217" s="3"/>
      <c r="D4217" s="3"/>
      <c r="E4217" s="3"/>
      <c r="F4217" s="3"/>
      <c r="G4217" s="3"/>
      <c r="H4217" s="3"/>
      <c r="I4217" s="3"/>
      <c r="J4217" s="3"/>
      <c r="K4217" s="3"/>
      <c r="L4217" s="3"/>
      <c r="M4217" s="3"/>
      <c r="N4217" s="3"/>
      <c r="O4217" s="3"/>
      <c r="P4217" s="3"/>
      <c r="Q4217" s="3"/>
      <c r="R4217" s="3"/>
      <c r="S4217" s="120"/>
      <c r="T4217" s="3"/>
      <c r="U4217" s="3"/>
      <c r="V4217" s="3"/>
      <c r="W4217" s="3"/>
      <c r="X4217" s="3"/>
      <c r="Y4217" s="3"/>
      <c r="Z4217" s="3"/>
      <c r="AA4217" s="3"/>
      <c r="AB4217" s="3"/>
      <c r="AC4217" s="3"/>
      <c r="AD4217" s="3"/>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row>
    <row r="4218" spans="1:53" x14ac:dyDescent="0.3">
      <c r="A4218" s="3"/>
      <c r="B4218" s="3"/>
      <c r="C4218" s="3"/>
      <c r="D4218" s="3"/>
      <c r="E4218" s="3"/>
      <c r="F4218" s="3"/>
      <c r="G4218" s="3"/>
      <c r="H4218" s="3"/>
      <c r="I4218" s="3"/>
      <c r="J4218" s="3"/>
      <c r="K4218" s="3"/>
      <c r="L4218" s="3"/>
      <c r="M4218" s="3"/>
      <c r="N4218" s="3"/>
      <c r="O4218" s="3"/>
      <c r="P4218" s="3"/>
      <c r="Q4218" s="3"/>
      <c r="R4218" s="3"/>
      <c r="S4218" s="120"/>
      <c r="T4218" s="3"/>
      <c r="U4218" s="3"/>
      <c r="V4218" s="3"/>
      <c r="W4218" s="3"/>
      <c r="X4218" s="3"/>
      <c r="Y4218" s="3"/>
      <c r="Z4218" s="3"/>
      <c r="AA4218" s="3"/>
      <c r="AB4218" s="3"/>
      <c r="AC4218" s="3"/>
      <c r="AD4218" s="3"/>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row>
    <row r="4219" spans="1:53" x14ac:dyDescent="0.3">
      <c r="A4219" s="3"/>
      <c r="B4219" s="3"/>
      <c r="C4219" s="3"/>
      <c r="D4219" s="3"/>
      <c r="E4219" s="3"/>
      <c r="F4219" s="3"/>
      <c r="G4219" s="3"/>
      <c r="H4219" s="3"/>
      <c r="I4219" s="3"/>
      <c r="J4219" s="3"/>
      <c r="K4219" s="3"/>
      <c r="L4219" s="3"/>
      <c r="M4219" s="3"/>
      <c r="N4219" s="3"/>
      <c r="O4219" s="3"/>
      <c r="P4219" s="3"/>
      <c r="Q4219" s="3"/>
      <c r="R4219" s="3"/>
      <c r="S4219" s="120"/>
      <c r="T4219" s="3"/>
      <c r="U4219" s="3"/>
      <c r="V4219" s="3"/>
      <c r="W4219" s="3"/>
      <c r="X4219" s="3"/>
      <c r="Y4219" s="3"/>
      <c r="Z4219" s="3"/>
      <c r="AA4219" s="3"/>
      <c r="AB4219" s="3"/>
      <c r="AC4219" s="3"/>
      <c r="AD4219" s="3"/>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row>
    <row r="4220" spans="1:53" x14ac:dyDescent="0.3">
      <c r="A4220" s="3"/>
      <c r="B4220" s="3"/>
      <c r="C4220" s="3"/>
      <c r="D4220" s="3"/>
      <c r="E4220" s="3"/>
      <c r="F4220" s="3"/>
      <c r="G4220" s="3"/>
      <c r="H4220" s="3"/>
      <c r="I4220" s="3"/>
      <c r="J4220" s="3"/>
      <c r="K4220" s="3"/>
      <c r="L4220" s="3"/>
      <c r="M4220" s="3"/>
      <c r="N4220" s="3"/>
      <c r="O4220" s="3"/>
      <c r="P4220" s="3"/>
      <c r="Q4220" s="3"/>
      <c r="R4220" s="3"/>
      <c r="S4220" s="120"/>
      <c r="T4220" s="3"/>
      <c r="U4220" s="3"/>
      <c r="V4220" s="3"/>
      <c r="W4220" s="3"/>
      <c r="X4220" s="3"/>
      <c r="Y4220" s="3"/>
      <c r="Z4220" s="3"/>
      <c r="AA4220" s="3"/>
      <c r="AB4220" s="3"/>
      <c r="AC4220" s="3"/>
      <c r="AD4220" s="3"/>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row>
    <row r="4221" spans="1:53" x14ac:dyDescent="0.3">
      <c r="A4221" s="3"/>
      <c r="B4221" s="3"/>
      <c r="C4221" s="3"/>
      <c r="D4221" s="3"/>
      <c r="E4221" s="3"/>
      <c r="F4221" s="3"/>
      <c r="G4221" s="3"/>
      <c r="H4221" s="3"/>
      <c r="I4221" s="3"/>
      <c r="J4221" s="3"/>
      <c r="K4221" s="3"/>
      <c r="L4221" s="3"/>
      <c r="M4221" s="3"/>
      <c r="N4221" s="3"/>
      <c r="O4221" s="3"/>
      <c r="P4221" s="3"/>
      <c r="Q4221" s="3"/>
      <c r="R4221" s="3"/>
      <c r="S4221" s="120"/>
      <c r="T4221" s="3"/>
      <c r="U4221" s="3"/>
      <c r="V4221" s="3"/>
      <c r="W4221" s="3"/>
      <c r="X4221" s="3"/>
      <c r="Y4221" s="3"/>
      <c r="Z4221" s="3"/>
      <c r="AA4221" s="3"/>
      <c r="AB4221" s="3"/>
      <c r="AC4221" s="3"/>
      <c r="AD4221" s="3"/>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row>
    <row r="4222" spans="1:53" x14ac:dyDescent="0.3">
      <c r="A4222" s="3"/>
      <c r="B4222" s="3"/>
      <c r="C4222" s="3"/>
      <c r="D4222" s="3"/>
      <c r="E4222" s="3"/>
      <c r="F4222" s="3"/>
      <c r="G4222" s="3"/>
      <c r="H4222" s="3"/>
      <c r="I4222" s="3"/>
      <c r="J4222" s="3"/>
      <c r="K4222" s="3"/>
      <c r="L4222" s="3"/>
      <c r="M4222" s="3"/>
      <c r="N4222" s="3"/>
      <c r="O4222" s="3"/>
      <c r="P4222" s="3"/>
      <c r="Q4222" s="3"/>
      <c r="R4222" s="3"/>
      <c r="S4222" s="120"/>
      <c r="T4222" s="3"/>
      <c r="U4222" s="3"/>
      <c r="V4222" s="3"/>
      <c r="W4222" s="3"/>
      <c r="X4222" s="3"/>
      <c r="Y4222" s="3"/>
      <c r="Z4222" s="3"/>
      <c r="AA4222" s="3"/>
      <c r="AB4222" s="3"/>
      <c r="AC4222" s="3"/>
      <c r="AD4222" s="3"/>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row>
    <row r="4223" spans="1:53" x14ac:dyDescent="0.3">
      <c r="A4223" s="3"/>
      <c r="B4223" s="3"/>
      <c r="C4223" s="3"/>
      <c r="D4223" s="3"/>
      <c r="E4223" s="3"/>
      <c r="F4223" s="3"/>
      <c r="G4223" s="3"/>
      <c r="H4223" s="3"/>
      <c r="I4223" s="3"/>
      <c r="J4223" s="3"/>
      <c r="K4223" s="3"/>
      <c r="L4223" s="3"/>
      <c r="M4223" s="3"/>
      <c r="N4223" s="3"/>
      <c r="O4223" s="3"/>
      <c r="P4223" s="3"/>
      <c r="Q4223" s="3"/>
      <c r="R4223" s="3"/>
      <c r="S4223" s="120"/>
      <c r="T4223" s="3"/>
      <c r="U4223" s="3"/>
      <c r="V4223" s="3"/>
      <c r="W4223" s="3"/>
      <c r="X4223" s="3"/>
      <c r="Y4223" s="3"/>
      <c r="Z4223" s="3"/>
      <c r="AA4223" s="3"/>
      <c r="AB4223" s="3"/>
      <c r="AC4223" s="3"/>
      <c r="AD4223" s="3"/>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row>
    <row r="4224" spans="1:53" x14ac:dyDescent="0.3">
      <c r="A4224" s="3"/>
      <c r="B4224" s="3"/>
      <c r="C4224" s="3"/>
      <c r="D4224" s="3"/>
      <c r="E4224" s="3"/>
      <c r="F4224" s="3"/>
      <c r="G4224" s="3"/>
      <c r="H4224" s="3"/>
      <c r="I4224" s="3"/>
      <c r="J4224" s="3"/>
      <c r="K4224" s="3"/>
      <c r="L4224" s="3"/>
      <c r="M4224" s="3"/>
      <c r="N4224" s="3"/>
      <c r="O4224" s="3"/>
      <c r="P4224" s="3"/>
      <c r="Q4224" s="3"/>
      <c r="R4224" s="3"/>
      <c r="S4224" s="120"/>
      <c r="T4224" s="3"/>
      <c r="U4224" s="3"/>
      <c r="V4224" s="3"/>
      <c r="W4224" s="3"/>
      <c r="X4224" s="3"/>
      <c r="Y4224" s="3"/>
      <c r="Z4224" s="3"/>
      <c r="AA4224" s="3"/>
      <c r="AB4224" s="3"/>
      <c r="AC4224" s="3"/>
      <c r="AD4224" s="3"/>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row>
    <row r="4225" spans="1:53" x14ac:dyDescent="0.3">
      <c r="A4225" s="3"/>
      <c r="B4225" s="3"/>
      <c r="C4225" s="3"/>
      <c r="D4225" s="3"/>
      <c r="E4225" s="3"/>
      <c r="F4225" s="3"/>
      <c r="G4225" s="3"/>
      <c r="H4225" s="3"/>
      <c r="I4225" s="3"/>
      <c r="J4225" s="3"/>
      <c r="K4225" s="3"/>
      <c r="L4225" s="3"/>
      <c r="M4225" s="3"/>
      <c r="N4225" s="3"/>
      <c r="O4225" s="3"/>
      <c r="P4225" s="3"/>
      <c r="Q4225" s="3"/>
      <c r="R4225" s="3"/>
      <c r="S4225" s="120"/>
      <c r="T4225" s="3"/>
      <c r="U4225" s="3"/>
      <c r="V4225" s="3"/>
      <c r="W4225" s="3"/>
      <c r="X4225" s="3"/>
      <c r="Y4225" s="3"/>
      <c r="Z4225" s="3"/>
      <c r="AA4225" s="3"/>
      <c r="AB4225" s="3"/>
      <c r="AC4225" s="3"/>
      <c r="AD4225" s="3"/>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row>
    <row r="4226" spans="1:53" x14ac:dyDescent="0.3">
      <c r="A4226" s="3"/>
      <c r="B4226" s="3"/>
      <c r="C4226" s="3"/>
      <c r="D4226" s="3"/>
      <c r="E4226" s="3"/>
      <c r="F4226" s="3"/>
      <c r="G4226" s="3"/>
      <c r="H4226" s="3"/>
      <c r="I4226" s="3"/>
      <c r="J4226" s="3"/>
      <c r="K4226" s="3"/>
      <c r="L4226" s="3"/>
      <c r="M4226" s="3"/>
      <c r="N4226" s="3"/>
      <c r="O4226" s="3"/>
      <c r="P4226" s="3"/>
      <c r="Q4226" s="3"/>
      <c r="R4226" s="3"/>
      <c r="S4226" s="120"/>
      <c r="T4226" s="3"/>
      <c r="U4226" s="3"/>
      <c r="V4226" s="3"/>
      <c r="W4226" s="3"/>
      <c r="X4226" s="3"/>
      <c r="Y4226" s="3"/>
      <c r="Z4226" s="3"/>
      <c r="AA4226" s="3"/>
      <c r="AB4226" s="3"/>
      <c r="AC4226" s="3"/>
      <c r="AD4226" s="3"/>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row>
    <row r="4227" spans="1:53" x14ac:dyDescent="0.3">
      <c r="A4227" s="3"/>
      <c r="B4227" s="3"/>
      <c r="C4227" s="3"/>
      <c r="D4227" s="3"/>
      <c r="E4227" s="3"/>
      <c r="F4227" s="3"/>
      <c r="G4227" s="3"/>
      <c r="H4227" s="3"/>
      <c r="I4227" s="3"/>
      <c r="J4227" s="3"/>
      <c r="K4227" s="3"/>
      <c r="L4227" s="3"/>
      <c r="M4227" s="3"/>
      <c r="N4227" s="3"/>
      <c r="O4227" s="3"/>
      <c r="P4227" s="3"/>
      <c r="Q4227" s="3"/>
      <c r="R4227" s="3"/>
      <c r="S4227" s="120"/>
      <c r="T4227" s="3"/>
      <c r="U4227" s="3"/>
      <c r="V4227" s="3"/>
      <c r="W4227" s="3"/>
      <c r="X4227" s="3"/>
      <c r="Y4227" s="3"/>
      <c r="Z4227" s="3"/>
      <c r="AA4227" s="3"/>
      <c r="AB4227" s="3"/>
      <c r="AC4227" s="3"/>
      <c r="AD4227" s="3"/>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row>
    <row r="4228" spans="1:53" x14ac:dyDescent="0.3">
      <c r="A4228" s="3"/>
      <c r="B4228" s="3"/>
      <c r="C4228" s="3"/>
      <c r="D4228" s="3"/>
      <c r="E4228" s="3"/>
      <c r="F4228" s="3"/>
      <c r="G4228" s="3"/>
      <c r="H4228" s="3"/>
      <c r="I4228" s="3"/>
      <c r="J4228" s="3"/>
      <c r="K4228" s="3"/>
      <c r="L4228" s="3"/>
      <c r="M4228" s="3"/>
      <c r="N4228" s="3"/>
      <c r="O4228" s="3"/>
      <c r="P4228" s="3"/>
      <c r="Q4228" s="3"/>
      <c r="R4228" s="3"/>
      <c r="S4228" s="120"/>
      <c r="T4228" s="3"/>
      <c r="U4228" s="3"/>
      <c r="V4228" s="3"/>
      <c r="W4228" s="3"/>
      <c r="X4228" s="3"/>
      <c r="Y4228" s="3"/>
      <c r="Z4228" s="3"/>
      <c r="AA4228" s="3"/>
      <c r="AB4228" s="3"/>
      <c r="AC4228" s="3"/>
      <c r="AD4228" s="3"/>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row>
    <row r="4229" spans="1:53" x14ac:dyDescent="0.3">
      <c r="A4229" s="3"/>
      <c r="B4229" s="3"/>
      <c r="C4229" s="3"/>
      <c r="D4229" s="3"/>
      <c r="E4229" s="3"/>
      <c r="F4229" s="3"/>
      <c r="G4229" s="3"/>
      <c r="H4229" s="3"/>
      <c r="I4229" s="3"/>
      <c r="J4229" s="3"/>
      <c r="K4229" s="3"/>
      <c r="L4229" s="3"/>
      <c r="M4229" s="3"/>
      <c r="N4229" s="3"/>
      <c r="O4229" s="3"/>
      <c r="P4229" s="3"/>
      <c r="Q4229" s="3"/>
      <c r="R4229" s="3"/>
      <c r="S4229" s="120"/>
      <c r="T4229" s="3"/>
      <c r="U4229" s="3"/>
      <c r="V4229" s="3"/>
      <c r="W4229" s="3"/>
      <c r="X4229" s="3"/>
      <c r="Y4229" s="3"/>
      <c r="Z4229" s="3"/>
      <c r="AA4229" s="3"/>
      <c r="AB4229" s="3"/>
      <c r="AC4229" s="3"/>
      <c r="AD4229" s="3"/>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row>
    <row r="4230" spans="1:53" x14ac:dyDescent="0.3">
      <c r="A4230" s="3"/>
      <c r="B4230" s="3"/>
      <c r="C4230" s="3"/>
      <c r="D4230" s="3"/>
      <c r="E4230" s="3"/>
      <c r="F4230" s="3"/>
      <c r="G4230" s="3"/>
      <c r="H4230" s="3"/>
      <c r="I4230" s="3"/>
      <c r="J4230" s="3"/>
      <c r="K4230" s="3"/>
      <c r="L4230" s="3"/>
      <c r="M4230" s="3"/>
      <c r="N4230" s="3"/>
      <c r="O4230" s="3"/>
      <c r="P4230" s="3"/>
      <c r="Q4230" s="3"/>
      <c r="R4230" s="3"/>
      <c r="S4230" s="120"/>
      <c r="T4230" s="3"/>
      <c r="U4230" s="3"/>
      <c r="V4230" s="3"/>
      <c r="W4230" s="3"/>
      <c r="X4230" s="3"/>
      <c r="Y4230" s="3"/>
      <c r="Z4230" s="3"/>
      <c r="AA4230" s="3"/>
      <c r="AB4230" s="3"/>
      <c r="AC4230" s="3"/>
      <c r="AD4230" s="3"/>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row>
    <row r="4231" spans="1:53" x14ac:dyDescent="0.3">
      <c r="A4231" s="3"/>
      <c r="B4231" s="3"/>
      <c r="C4231" s="3"/>
      <c r="D4231" s="3"/>
      <c r="E4231" s="3"/>
      <c r="F4231" s="3"/>
      <c r="G4231" s="3"/>
      <c r="H4231" s="3"/>
      <c r="I4231" s="3"/>
      <c r="J4231" s="3"/>
      <c r="K4231" s="3"/>
      <c r="L4231" s="3"/>
      <c r="M4231" s="3"/>
      <c r="N4231" s="3"/>
      <c r="O4231" s="3"/>
      <c r="P4231" s="3"/>
      <c r="Q4231" s="3"/>
      <c r="R4231" s="3"/>
      <c r="S4231" s="120"/>
      <c r="T4231" s="3"/>
      <c r="U4231" s="3"/>
      <c r="V4231" s="3"/>
      <c r="W4231" s="3"/>
      <c r="X4231" s="3"/>
      <c r="Y4231" s="3"/>
      <c r="Z4231" s="3"/>
      <c r="AA4231" s="3"/>
      <c r="AB4231" s="3"/>
      <c r="AC4231" s="3"/>
      <c r="AD4231" s="3"/>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row>
    <row r="4232" spans="1:53" x14ac:dyDescent="0.3">
      <c r="A4232" s="3"/>
      <c r="B4232" s="3"/>
      <c r="C4232" s="3"/>
      <c r="D4232" s="3"/>
      <c r="E4232" s="3"/>
      <c r="F4232" s="3"/>
      <c r="G4232" s="3"/>
      <c r="H4232" s="3"/>
      <c r="I4232" s="3"/>
      <c r="J4232" s="3"/>
      <c r="K4232" s="3"/>
      <c r="L4232" s="3"/>
      <c r="M4232" s="3"/>
      <c r="N4232" s="3"/>
      <c r="O4232" s="3"/>
      <c r="P4232" s="3"/>
      <c r="Q4232" s="3"/>
      <c r="R4232" s="3"/>
      <c r="S4232" s="120"/>
      <c r="T4232" s="3"/>
      <c r="U4232" s="3"/>
      <c r="V4232" s="3"/>
      <c r="W4232" s="3"/>
      <c r="X4232" s="3"/>
      <c r="Y4232" s="3"/>
      <c r="Z4232" s="3"/>
      <c r="AA4232" s="3"/>
      <c r="AB4232" s="3"/>
      <c r="AC4232" s="3"/>
      <c r="AD4232" s="3"/>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row>
    <row r="4233" spans="1:53" x14ac:dyDescent="0.3">
      <c r="A4233" s="3"/>
      <c r="B4233" s="3"/>
      <c r="C4233" s="3"/>
      <c r="D4233" s="3"/>
      <c r="E4233" s="3"/>
      <c r="F4233" s="3"/>
      <c r="G4233" s="3"/>
      <c r="H4233" s="3"/>
      <c r="I4233" s="3"/>
      <c r="J4233" s="3"/>
      <c r="K4233" s="3"/>
      <c r="L4233" s="3"/>
      <c r="M4233" s="3"/>
      <c r="N4233" s="3"/>
      <c r="O4233" s="3"/>
      <c r="P4233" s="3"/>
      <c r="Q4233" s="3"/>
      <c r="R4233" s="3"/>
      <c r="S4233" s="120"/>
      <c r="T4233" s="3"/>
      <c r="U4233" s="3"/>
      <c r="V4233" s="3"/>
      <c r="W4233" s="3"/>
      <c r="X4233" s="3"/>
      <c r="Y4233" s="3"/>
      <c r="Z4233" s="3"/>
      <c r="AA4233" s="3"/>
      <c r="AB4233" s="3"/>
      <c r="AC4233" s="3"/>
      <c r="AD4233" s="3"/>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row>
    <row r="4234" spans="1:53" x14ac:dyDescent="0.3">
      <c r="A4234" s="3"/>
      <c r="B4234" s="3"/>
      <c r="C4234" s="3"/>
      <c r="D4234" s="3"/>
      <c r="E4234" s="3"/>
      <c r="F4234" s="3"/>
      <c r="G4234" s="3"/>
      <c r="H4234" s="3"/>
      <c r="I4234" s="3"/>
      <c r="J4234" s="3"/>
      <c r="K4234" s="3"/>
      <c r="L4234" s="3"/>
      <c r="M4234" s="3"/>
      <c r="N4234" s="3"/>
      <c r="O4234" s="3"/>
      <c r="P4234" s="3"/>
      <c r="Q4234" s="3"/>
      <c r="R4234" s="3"/>
      <c r="S4234" s="120"/>
      <c r="T4234" s="3"/>
      <c r="U4234" s="3"/>
      <c r="V4234" s="3"/>
      <c r="W4234" s="3"/>
      <c r="X4234" s="3"/>
      <c r="Y4234" s="3"/>
      <c r="Z4234" s="3"/>
      <c r="AA4234" s="3"/>
      <c r="AB4234" s="3"/>
      <c r="AC4234" s="3"/>
      <c r="AD4234" s="3"/>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row>
    <row r="4235" spans="1:53" x14ac:dyDescent="0.3">
      <c r="A4235" s="3"/>
      <c r="B4235" s="3"/>
      <c r="C4235" s="3"/>
      <c r="D4235" s="3"/>
      <c r="E4235" s="3"/>
      <c r="F4235" s="3"/>
      <c r="G4235" s="3"/>
      <c r="H4235" s="3"/>
      <c r="I4235" s="3"/>
      <c r="J4235" s="3"/>
      <c r="K4235" s="3"/>
      <c r="L4235" s="3"/>
      <c r="M4235" s="3"/>
      <c r="N4235" s="3"/>
      <c r="O4235" s="3"/>
      <c r="P4235" s="3"/>
      <c r="Q4235" s="3"/>
      <c r="R4235" s="3"/>
      <c r="S4235" s="120"/>
      <c r="T4235" s="3"/>
      <c r="U4235" s="3"/>
      <c r="V4235" s="3"/>
      <c r="W4235" s="3"/>
      <c r="X4235" s="3"/>
      <c r="Y4235" s="3"/>
      <c r="Z4235" s="3"/>
      <c r="AA4235" s="3"/>
      <c r="AB4235" s="3"/>
      <c r="AC4235" s="3"/>
      <c r="AD4235" s="3"/>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row>
    <row r="4236" spans="1:53" x14ac:dyDescent="0.3">
      <c r="A4236" s="3"/>
      <c r="B4236" s="3"/>
      <c r="C4236" s="3"/>
      <c r="D4236" s="3"/>
      <c r="E4236" s="3"/>
      <c r="F4236" s="3"/>
      <c r="G4236" s="3"/>
      <c r="H4236" s="3"/>
      <c r="I4236" s="3"/>
      <c r="J4236" s="3"/>
      <c r="K4236" s="3"/>
      <c r="L4236" s="3"/>
      <c r="M4236" s="3"/>
      <c r="N4236" s="3"/>
      <c r="O4236" s="3"/>
      <c r="P4236" s="3"/>
      <c r="Q4236" s="3"/>
      <c r="R4236" s="3"/>
      <c r="S4236" s="120"/>
      <c r="T4236" s="3"/>
      <c r="U4236" s="3"/>
      <c r="V4236" s="3"/>
      <c r="W4236" s="3"/>
      <c r="X4236" s="3"/>
      <c r="Y4236" s="3"/>
      <c r="Z4236" s="3"/>
      <c r="AA4236" s="3"/>
      <c r="AB4236" s="3"/>
      <c r="AC4236" s="3"/>
      <c r="AD4236" s="3"/>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row>
    <row r="4237" spans="1:53" x14ac:dyDescent="0.3">
      <c r="A4237" s="3"/>
      <c r="B4237" s="3"/>
      <c r="C4237" s="3"/>
      <c r="D4237" s="3"/>
      <c r="E4237" s="3"/>
      <c r="F4237" s="3"/>
      <c r="G4237" s="3"/>
      <c r="H4237" s="3"/>
      <c r="I4237" s="3"/>
      <c r="J4237" s="3"/>
      <c r="K4237" s="3"/>
      <c r="L4237" s="3"/>
      <c r="M4237" s="3"/>
      <c r="N4237" s="3"/>
      <c r="O4237" s="3"/>
      <c r="P4237" s="3"/>
      <c r="Q4237" s="3"/>
      <c r="R4237" s="3"/>
      <c r="S4237" s="120"/>
      <c r="T4237" s="3"/>
      <c r="U4237" s="3"/>
      <c r="V4237" s="3"/>
      <c r="W4237" s="3"/>
      <c r="X4237" s="3"/>
      <c r="Y4237" s="3"/>
      <c r="Z4237" s="3"/>
      <c r="AA4237" s="3"/>
      <c r="AB4237" s="3"/>
      <c r="AC4237" s="3"/>
      <c r="AD4237" s="3"/>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row>
    <row r="4238" spans="1:53" x14ac:dyDescent="0.3">
      <c r="A4238" s="3"/>
      <c r="B4238" s="3"/>
      <c r="C4238" s="3"/>
      <c r="D4238" s="3"/>
      <c r="E4238" s="3"/>
      <c r="F4238" s="3"/>
      <c r="G4238" s="3"/>
      <c r="H4238" s="3"/>
      <c r="I4238" s="3"/>
      <c r="J4238" s="3"/>
      <c r="K4238" s="3"/>
      <c r="L4238" s="3"/>
      <c r="M4238" s="3"/>
      <c r="N4238" s="3"/>
      <c r="O4238" s="3"/>
      <c r="P4238" s="3"/>
      <c r="Q4238" s="3"/>
      <c r="R4238" s="3"/>
      <c r="S4238" s="120"/>
      <c r="T4238" s="3"/>
      <c r="U4238" s="3"/>
      <c r="V4238" s="3"/>
      <c r="W4238" s="3"/>
      <c r="X4238" s="3"/>
      <c r="Y4238" s="3"/>
      <c r="Z4238" s="3"/>
      <c r="AA4238" s="3"/>
      <c r="AB4238" s="3"/>
      <c r="AC4238" s="3"/>
      <c r="AD4238" s="3"/>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row>
    <row r="4239" spans="1:53" x14ac:dyDescent="0.3">
      <c r="A4239" s="3"/>
      <c r="B4239" s="3"/>
      <c r="C4239" s="3"/>
      <c r="D4239" s="3"/>
      <c r="E4239" s="3"/>
      <c r="F4239" s="3"/>
      <c r="G4239" s="3"/>
      <c r="H4239" s="3"/>
      <c r="I4239" s="3"/>
      <c r="J4239" s="3"/>
      <c r="K4239" s="3"/>
      <c r="L4239" s="3"/>
      <c r="M4239" s="3"/>
      <c r="N4239" s="3"/>
      <c r="O4239" s="3"/>
      <c r="P4239" s="3"/>
      <c r="Q4239" s="3"/>
      <c r="R4239" s="3"/>
      <c r="S4239" s="120"/>
      <c r="T4239" s="3"/>
      <c r="U4239" s="3"/>
      <c r="V4239" s="3"/>
      <c r="W4239" s="3"/>
      <c r="X4239" s="3"/>
      <c r="Y4239" s="3"/>
      <c r="Z4239" s="3"/>
      <c r="AA4239" s="3"/>
      <c r="AB4239" s="3"/>
      <c r="AC4239" s="3"/>
      <c r="AD4239" s="3"/>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row>
    <row r="4240" spans="1:53" x14ac:dyDescent="0.3">
      <c r="A4240" s="3"/>
      <c r="B4240" s="3"/>
      <c r="C4240" s="3"/>
      <c r="D4240" s="3"/>
      <c r="E4240" s="3"/>
      <c r="F4240" s="3"/>
      <c r="G4240" s="3"/>
      <c r="H4240" s="3"/>
      <c r="I4240" s="3"/>
      <c r="J4240" s="3"/>
      <c r="K4240" s="3"/>
      <c r="L4240" s="3"/>
      <c r="M4240" s="3"/>
      <c r="N4240" s="3"/>
      <c r="O4240" s="3"/>
      <c r="P4240" s="3"/>
      <c r="Q4240" s="3"/>
      <c r="R4240" s="3"/>
      <c r="S4240" s="120"/>
      <c r="T4240" s="3"/>
      <c r="U4240" s="3"/>
      <c r="V4240" s="3"/>
      <c r="W4240" s="3"/>
      <c r="X4240" s="3"/>
      <c r="Y4240" s="3"/>
      <c r="Z4240" s="3"/>
      <c r="AA4240" s="3"/>
      <c r="AB4240" s="3"/>
      <c r="AC4240" s="3"/>
      <c r="AD4240" s="3"/>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row>
    <row r="4241" spans="1:53" x14ac:dyDescent="0.3">
      <c r="A4241" s="3"/>
      <c r="B4241" s="3"/>
      <c r="C4241" s="3"/>
      <c r="D4241" s="3"/>
      <c r="E4241" s="3"/>
      <c r="F4241" s="3"/>
      <c r="G4241" s="3"/>
      <c r="H4241" s="3"/>
      <c r="I4241" s="3"/>
      <c r="J4241" s="3"/>
      <c r="K4241" s="3"/>
      <c r="L4241" s="3"/>
      <c r="M4241" s="3"/>
      <c r="N4241" s="3"/>
      <c r="O4241" s="3"/>
      <c r="P4241" s="3"/>
      <c r="Q4241" s="3"/>
      <c r="R4241" s="3"/>
      <c r="S4241" s="120"/>
      <c r="T4241" s="3"/>
      <c r="U4241" s="3"/>
      <c r="V4241" s="3"/>
      <c r="W4241" s="3"/>
      <c r="X4241" s="3"/>
      <c r="Y4241" s="3"/>
      <c r="Z4241" s="3"/>
      <c r="AA4241" s="3"/>
      <c r="AB4241" s="3"/>
      <c r="AC4241" s="3"/>
      <c r="AD4241" s="3"/>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row>
    <row r="4242" spans="1:53" x14ac:dyDescent="0.3">
      <c r="A4242" s="3"/>
      <c r="B4242" s="3"/>
      <c r="C4242" s="3"/>
      <c r="D4242" s="3"/>
      <c r="E4242" s="3"/>
      <c r="F4242" s="3"/>
      <c r="G4242" s="3"/>
      <c r="H4242" s="3"/>
      <c r="I4242" s="3"/>
      <c r="J4242" s="3"/>
      <c r="K4242" s="3"/>
      <c r="L4242" s="3"/>
      <c r="M4242" s="3"/>
      <c r="N4242" s="3"/>
      <c r="O4242" s="3"/>
      <c r="P4242" s="3"/>
      <c r="Q4242" s="3"/>
      <c r="R4242" s="3"/>
      <c r="S4242" s="120"/>
      <c r="T4242" s="3"/>
      <c r="U4242" s="3"/>
      <c r="V4242" s="3"/>
      <c r="W4242" s="3"/>
      <c r="X4242" s="3"/>
      <c r="Y4242" s="3"/>
      <c r="Z4242" s="3"/>
      <c r="AA4242" s="3"/>
      <c r="AB4242" s="3"/>
      <c r="AC4242" s="3"/>
      <c r="AD4242" s="3"/>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row>
    <row r="4243" spans="1:53" x14ac:dyDescent="0.3">
      <c r="A4243" s="3"/>
      <c r="B4243" s="3"/>
      <c r="C4243" s="3"/>
      <c r="D4243" s="3"/>
      <c r="E4243" s="3"/>
      <c r="F4243" s="3"/>
      <c r="G4243" s="3"/>
      <c r="H4243" s="3"/>
      <c r="I4243" s="3"/>
      <c r="J4243" s="3"/>
      <c r="K4243" s="3"/>
      <c r="L4243" s="3"/>
      <c r="M4243" s="3"/>
      <c r="N4243" s="3"/>
      <c r="O4243" s="3"/>
      <c r="P4243" s="3"/>
      <c r="Q4243" s="3"/>
      <c r="R4243" s="3"/>
      <c r="S4243" s="120"/>
      <c r="T4243" s="3"/>
      <c r="U4243" s="3"/>
      <c r="V4243" s="3"/>
      <c r="W4243" s="3"/>
      <c r="X4243" s="3"/>
      <c r="Y4243" s="3"/>
      <c r="Z4243" s="3"/>
      <c r="AA4243" s="3"/>
      <c r="AB4243" s="3"/>
      <c r="AC4243" s="3"/>
      <c r="AD4243" s="3"/>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row>
    <row r="4244" spans="1:53" x14ac:dyDescent="0.3">
      <c r="A4244" s="3"/>
      <c r="B4244" s="3"/>
      <c r="C4244" s="3"/>
      <c r="D4244" s="3"/>
      <c r="E4244" s="3"/>
      <c r="F4244" s="3"/>
      <c r="G4244" s="3"/>
      <c r="H4244" s="3"/>
      <c r="I4244" s="3"/>
      <c r="J4244" s="3"/>
      <c r="K4244" s="3"/>
      <c r="L4244" s="3"/>
      <c r="M4244" s="3"/>
      <c r="N4244" s="3"/>
      <c r="O4244" s="3"/>
      <c r="P4244" s="3"/>
      <c r="Q4244" s="3"/>
      <c r="R4244" s="3"/>
      <c r="S4244" s="120"/>
      <c r="T4244" s="3"/>
      <c r="U4244" s="3"/>
      <c r="V4244" s="3"/>
      <c r="W4244" s="3"/>
      <c r="X4244" s="3"/>
      <c r="Y4244" s="3"/>
      <c r="Z4244" s="3"/>
      <c r="AA4244" s="3"/>
      <c r="AB4244" s="3"/>
      <c r="AC4244" s="3"/>
      <c r="AD4244" s="3"/>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row>
    <row r="4245" spans="1:53" x14ac:dyDescent="0.3">
      <c r="A4245" s="3"/>
      <c r="B4245" s="3"/>
      <c r="C4245" s="3"/>
      <c r="D4245" s="3"/>
      <c r="E4245" s="3"/>
      <c r="F4245" s="3"/>
      <c r="G4245" s="3"/>
      <c r="H4245" s="3"/>
      <c r="I4245" s="3"/>
      <c r="J4245" s="3"/>
      <c r="K4245" s="3"/>
      <c r="L4245" s="3"/>
      <c r="M4245" s="3"/>
      <c r="N4245" s="3"/>
      <c r="O4245" s="3"/>
      <c r="P4245" s="3"/>
      <c r="Q4245" s="3"/>
      <c r="R4245" s="3"/>
      <c r="S4245" s="120"/>
      <c r="T4245" s="3"/>
      <c r="U4245" s="3"/>
      <c r="V4245" s="3"/>
      <c r="W4245" s="3"/>
      <c r="X4245" s="3"/>
      <c r="Y4245" s="3"/>
      <c r="Z4245" s="3"/>
      <c r="AA4245" s="3"/>
      <c r="AB4245" s="3"/>
      <c r="AC4245" s="3"/>
      <c r="AD4245" s="3"/>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row>
    <row r="4246" spans="1:53" x14ac:dyDescent="0.3">
      <c r="A4246" s="3"/>
      <c r="B4246" s="3"/>
      <c r="C4246" s="3"/>
      <c r="D4246" s="3"/>
      <c r="E4246" s="3"/>
      <c r="F4246" s="3"/>
      <c r="G4246" s="3"/>
      <c r="H4246" s="3"/>
      <c r="I4246" s="3"/>
      <c r="J4246" s="3"/>
      <c r="K4246" s="3"/>
      <c r="L4246" s="3"/>
      <c r="M4246" s="3"/>
      <c r="N4246" s="3"/>
      <c r="O4246" s="3"/>
      <c r="P4246" s="3"/>
      <c r="Q4246" s="3"/>
      <c r="R4246" s="3"/>
      <c r="S4246" s="120"/>
      <c r="T4246" s="3"/>
      <c r="U4246" s="3"/>
      <c r="V4246" s="3"/>
      <c r="W4246" s="3"/>
      <c r="X4246" s="3"/>
      <c r="Y4246" s="3"/>
      <c r="Z4246" s="3"/>
      <c r="AA4246" s="3"/>
      <c r="AB4246" s="3"/>
      <c r="AC4246" s="3"/>
      <c r="AD4246" s="3"/>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row>
    <row r="4247" spans="1:53" x14ac:dyDescent="0.3">
      <c r="A4247" s="3"/>
      <c r="B4247" s="3"/>
      <c r="C4247" s="3"/>
      <c r="D4247" s="3"/>
      <c r="E4247" s="3"/>
      <c r="F4247" s="3"/>
      <c r="G4247" s="3"/>
      <c r="H4247" s="3"/>
      <c r="I4247" s="3"/>
      <c r="J4247" s="3"/>
      <c r="K4247" s="3"/>
      <c r="L4247" s="3"/>
      <c r="M4247" s="3"/>
      <c r="N4247" s="3"/>
      <c r="O4247" s="3"/>
      <c r="P4247" s="3"/>
      <c r="Q4247" s="3"/>
      <c r="R4247" s="3"/>
      <c r="S4247" s="120"/>
      <c r="T4247" s="3"/>
      <c r="U4247" s="3"/>
      <c r="V4247" s="3"/>
      <c r="W4247" s="3"/>
      <c r="X4247" s="3"/>
      <c r="Y4247" s="3"/>
      <c r="Z4247" s="3"/>
      <c r="AA4247" s="3"/>
      <c r="AB4247" s="3"/>
      <c r="AC4247" s="3"/>
      <c r="AD4247" s="3"/>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row>
    <row r="4248" spans="1:53" x14ac:dyDescent="0.3">
      <c r="A4248" s="3"/>
      <c r="B4248" s="3"/>
      <c r="C4248" s="3"/>
      <c r="D4248" s="3"/>
      <c r="E4248" s="3"/>
      <c r="F4248" s="3"/>
      <c r="G4248" s="3"/>
      <c r="H4248" s="3"/>
      <c r="I4248" s="3"/>
      <c r="J4248" s="3"/>
      <c r="K4248" s="3"/>
      <c r="L4248" s="3"/>
      <c r="M4248" s="3"/>
      <c r="N4248" s="3"/>
      <c r="O4248" s="3"/>
      <c r="P4248" s="3"/>
      <c r="Q4248" s="3"/>
      <c r="R4248" s="3"/>
      <c r="S4248" s="120"/>
      <c r="T4248" s="3"/>
      <c r="U4248" s="3"/>
      <c r="V4248" s="3"/>
      <c r="W4248" s="3"/>
      <c r="X4248" s="3"/>
      <c r="Y4248" s="3"/>
      <c r="Z4248" s="3"/>
      <c r="AA4248" s="3"/>
      <c r="AB4248" s="3"/>
      <c r="AC4248" s="3"/>
      <c r="AD4248" s="3"/>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row>
    <row r="4249" spans="1:53" x14ac:dyDescent="0.3">
      <c r="A4249" s="3"/>
      <c r="B4249" s="3"/>
      <c r="C4249" s="3"/>
      <c r="D4249" s="3"/>
      <c r="E4249" s="3"/>
      <c r="F4249" s="3"/>
      <c r="G4249" s="3"/>
      <c r="H4249" s="3"/>
      <c r="I4249" s="3"/>
      <c r="J4249" s="3"/>
      <c r="K4249" s="3"/>
      <c r="L4249" s="3"/>
      <c r="M4249" s="3"/>
      <c r="N4249" s="3"/>
      <c r="O4249" s="3"/>
      <c r="P4249" s="3"/>
      <c r="Q4249" s="3"/>
      <c r="R4249" s="3"/>
      <c r="S4249" s="120"/>
      <c r="T4249" s="3"/>
      <c r="U4249" s="3"/>
      <c r="V4249" s="3"/>
      <c r="W4249" s="3"/>
      <c r="X4249" s="3"/>
      <c r="Y4249" s="3"/>
      <c r="Z4249" s="3"/>
      <c r="AA4249" s="3"/>
      <c r="AB4249" s="3"/>
      <c r="AC4249" s="3"/>
      <c r="AD4249" s="3"/>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row>
    <row r="4250" spans="1:53" x14ac:dyDescent="0.3">
      <c r="A4250" s="3"/>
      <c r="B4250" s="3"/>
      <c r="C4250" s="3"/>
      <c r="D4250" s="3"/>
      <c r="E4250" s="3"/>
      <c r="F4250" s="3"/>
      <c r="G4250" s="3"/>
      <c r="H4250" s="3"/>
      <c r="I4250" s="3"/>
      <c r="J4250" s="3"/>
      <c r="K4250" s="3"/>
      <c r="L4250" s="3"/>
      <c r="M4250" s="3"/>
      <c r="N4250" s="3"/>
      <c r="O4250" s="3"/>
      <c r="P4250" s="3"/>
      <c r="Q4250" s="3"/>
      <c r="R4250" s="3"/>
      <c r="S4250" s="120"/>
      <c r="T4250" s="3"/>
      <c r="U4250" s="3"/>
      <c r="V4250" s="3"/>
      <c r="W4250" s="3"/>
      <c r="X4250" s="3"/>
      <c r="Y4250" s="3"/>
      <c r="Z4250" s="3"/>
      <c r="AA4250" s="3"/>
      <c r="AB4250" s="3"/>
      <c r="AC4250" s="3"/>
      <c r="AD4250" s="3"/>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row>
    <row r="4251" spans="1:53" x14ac:dyDescent="0.3">
      <c r="A4251" s="3"/>
      <c r="B4251" s="3"/>
      <c r="C4251" s="3"/>
      <c r="D4251" s="3"/>
      <c r="E4251" s="3"/>
      <c r="F4251" s="3"/>
      <c r="G4251" s="3"/>
      <c r="H4251" s="3"/>
      <c r="I4251" s="3"/>
      <c r="J4251" s="3"/>
      <c r="K4251" s="3"/>
      <c r="L4251" s="3"/>
      <c r="M4251" s="3"/>
      <c r="N4251" s="3"/>
      <c r="O4251" s="3"/>
      <c r="P4251" s="3"/>
      <c r="Q4251" s="3"/>
      <c r="R4251" s="3"/>
      <c r="S4251" s="120"/>
      <c r="T4251" s="3"/>
      <c r="U4251" s="3"/>
      <c r="V4251" s="3"/>
      <c r="W4251" s="3"/>
      <c r="X4251" s="3"/>
      <c r="Y4251" s="3"/>
      <c r="Z4251" s="3"/>
      <c r="AA4251" s="3"/>
      <c r="AB4251" s="3"/>
      <c r="AC4251" s="3"/>
      <c r="AD4251" s="3"/>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row>
    <row r="4252" spans="1:53" x14ac:dyDescent="0.3">
      <c r="A4252" s="3"/>
      <c r="B4252" s="3"/>
      <c r="C4252" s="3"/>
      <c r="D4252" s="3"/>
      <c r="E4252" s="3"/>
      <c r="F4252" s="3"/>
      <c r="G4252" s="3"/>
      <c r="H4252" s="3"/>
      <c r="I4252" s="3"/>
      <c r="J4252" s="3"/>
      <c r="K4252" s="3"/>
      <c r="L4252" s="3"/>
      <c r="M4252" s="3"/>
      <c r="N4252" s="3"/>
      <c r="O4252" s="3"/>
      <c r="P4252" s="3"/>
      <c r="Q4252" s="3"/>
      <c r="R4252" s="3"/>
      <c r="S4252" s="120"/>
      <c r="T4252" s="3"/>
      <c r="U4252" s="3"/>
      <c r="V4252" s="3"/>
      <c r="W4252" s="3"/>
      <c r="X4252" s="3"/>
      <c r="Y4252" s="3"/>
      <c r="Z4252" s="3"/>
      <c r="AA4252" s="3"/>
      <c r="AB4252" s="3"/>
      <c r="AC4252" s="3"/>
      <c r="AD4252" s="3"/>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row>
    <row r="4253" spans="1:53" x14ac:dyDescent="0.3">
      <c r="A4253" s="3"/>
      <c r="B4253" s="3"/>
      <c r="C4253" s="3"/>
      <c r="D4253" s="3"/>
      <c r="E4253" s="3"/>
      <c r="F4253" s="3"/>
      <c r="G4253" s="3"/>
      <c r="H4253" s="3"/>
      <c r="I4253" s="3"/>
      <c r="J4253" s="3"/>
      <c r="K4253" s="3"/>
      <c r="L4253" s="3"/>
      <c r="M4253" s="3"/>
      <c r="N4253" s="3"/>
      <c r="O4253" s="3"/>
      <c r="P4253" s="3"/>
      <c r="Q4253" s="3"/>
      <c r="R4253" s="3"/>
      <c r="S4253" s="120"/>
      <c r="T4253" s="3"/>
      <c r="U4253" s="3"/>
      <c r="V4253" s="3"/>
      <c r="W4253" s="3"/>
      <c r="X4253" s="3"/>
      <c r="Y4253" s="3"/>
      <c r="Z4253" s="3"/>
      <c r="AA4253" s="3"/>
      <c r="AB4253" s="3"/>
      <c r="AC4253" s="3"/>
      <c r="AD4253" s="3"/>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row>
    <row r="4254" spans="1:53" x14ac:dyDescent="0.3">
      <c r="A4254" s="3"/>
      <c r="B4254" s="3"/>
      <c r="C4254" s="3"/>
      <c r="D4254" s="3"/>
      <c r="E4254" s="3"/>
      <c r="F4254" s="3"/>
      <c r="G4254" s="3"/>
      <c r="H4254" s="3"/>
      <c r="I4254" s="3"/>
      <c r="J4254" s="3"/>
      <c r="K4254" s="3"/>
      <c r="L4254" s="3"/>
      <c r="M4254" s="3"/>
      <c r="N4254" s="3"/>
      <c r="O4254" s="3"/>
      <c r="P4254" s="3"/>
      <c r="Q4254" s="3"/>
      <c r="R4254" s="3"/>
      <c r="S4254" s="120"/>
      <c r="T4254" s="3"/>
      <c r="U4254" s="3"/>
      <c r="V4254" s="3"/>
      <c r="W4254" s="3"/>
      <c r="X4254" s="3"/>
      <c r="Y4254" s="3"/>
      <c r="Z4254" s="3"/>
      <c r="AA4254" s="3"/>
      <c r="AB4254" s="3"/>
      <c r="AC4254" s="3"/>
      <c r="AD4254" s="3"/>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row>
    <row r="4255" spans="1:53" x14ac:dyDescent="0.3">
      <c r="A4255" s="3"/>
      <c r="B4255" s="3"/>
      <c r="C4255" s="3"/>
      <c r="D4255" s="3"/>
      <c r="E4255" s="3"/>
      <c r="F4255" s="3"/>
      <c r="G4255" s="3"/>
      <c r="H4255" s="3"/>
      <c r="I4255" s="3"/>
      <c r="J4255" s="3"/>
      <c r="K4255" s="3"/>
      <c r="L4255" s="3"/>
      <c r="M4255" s="3"/>
      <c r="N4255" s="3"/>
      <c r="O4255" s="3"/>
      <c r="P4255" s="3"/>
      <c r="Q4255" s="3"/>
      <c r="R4255" s="3"/>
      <c r="S4255" s="120"/>
      <c r="T4255" s="3"/>
      <c r="U4255" s="3"/>
      <c r="V4255" s="3"/>
      <c r="W4255" s="3"/>
      <c r="X4255" s="3"/>
      <c r="Y4255" s="3"/>
      <c r="Z4255" s="3"/>
      <c r="AA4255" s="3"/>
      <c r="AB4255" s="3"/>
      <c r="AC4255" s="3"/>
      <c r="AD4255" s="3"/>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row>
    <row r="4256" spans="1:53" x14ac:dyDescent="0.3">
      <c r="A4256" s="3"/>
      <c r="B4256" s="3"/>
      <c r="C4256" s="3"/>
      <c r="D4256" s="3"/>
      <c r="E4256" s="3"/>
      <c r="F4256" s="3"/>
      <c r="G4256" s="3"/>
      <c r="H4256" s="3"/>
      <c r="I4256" s="3"/>
      <c r="J4256" s="3"/>
      <c r="K4256" s="3"/>
      <c r="L4256" s="3"/>
      <c r="M4256" s="3"/>
      <c r="N4256" s="3"/>
      <c r="O4256" s="3"/>
      <c r="P4256" s="3"/>
      <c r="Q4256" s="3"/>
      <c r="R4256" s="3"/>
      <c r="S4256" s="120"/>
      <c r="T4256" s="3"/>
      <c r="U4256" s="3"/>
      <c r="V4256" s="3"/>
      <c r="W4256" s="3"/>
      <c r="X4256" s="3"/>
      <c r="Y4256" s="3"/>
      <c r="Z4256" s="3"/>
      <c r="AA4256" s="3"/>
      <c r="AB4256" s="3"/>
      <c r="AC4256" s="3"/>
      <c r="AD4256" s="3"/>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row>
    <row r="4257" spans="1:53" x14ac:dyDescent="0.3">
      <c r="A4257" s="3"/>
      <c r="B4257" s="3"/>
      <c r="C4257" s="3"/>
      <c r="D4257" s="3"/>
      <c r="E4257" s="3"/>
      <c r="F4257" s="3"/>
      <c r="G4257" s="3"/>
      <c r="H4257" s="3"/>
      <c r="I4257" s="3"/>
      <c r="J4257" s="3"/>
      <c r="K4257" s="3"/>
      <c r="L4257" s="3"/>
      <c r="M4257" s="3"/>
      <c r="N4257" s="3"/>
      <c r="O4257" s="3"/>
      <c r="P4257" s="3"/>
      <c r="Q4257" s="3"/>
      <c r="R4257" s="3"/>
      <c r="S4257" s="120"/>
      <c r="T4257" s="3"/>
      <c r="U4257" s="3"/>
      <c r="V4257" s="3"/>
      <c r="W4257" s="3"/>
      <c r="X4257" s="3"/>
      <c r="Y4257" s="3"/>
      <c r="Z4257" s="3"/>
      <c r="AA4257" s="3"/>
      <c r="AB4257" s="3"/>
      <c r="AC4257" s="3"/>
      <c r="AD4257" s="3"/>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row>
    <row r="4258" spans="1:53" x14ac:dyDescent="0.3">
      <c r="A4258" s="3"/>
      <c r="B4258" s="3"/>
      <c r="C4258" s="3"/>
      <c r="D4258" s="3"/>
      <c r="E4258" s="3"/>
      <c r="F4258" s="3"/>
      <c r="G4258" s="3"/>
      <c r="H4258" s="3"/>
      <c r="I4258" s="3"/>
      <c r="J4258" s="3"/>
      <c r="K4258" s="3"/>
      <c r="L4258" s="3"/>
      <c r="M4258" s="3"/>
      <c r="N4258" s="3"/>
      <c r="O4258" s="3"/>
      <c r="P4258" s="3"/>
      <c r="Q4258" s="3"/>
      <c r="R4258" s="3"/>
      <c r="S4258" s="120"/>
      <c r="T4258" s="3"/>
      <c r="U4258" s="3"/>
      <c r="V4258" s="3"/>
      <c r="W4258" s="3"/>
      <c r="X4258" s="3"/>
      <c r="Y4258" s="3"/>
      <c r="Z4258" s="3"/>
      <c r="AA4258" s="3"/>
      <c r="AB4258" s="3"/>
      <c r="AC4258" s="3"/>
      <c r="AD4258" s="3"/>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row>
    <row r="4259" spans="1:53" x14ac:dyDescent="0.3">
      <c r="A4259" s="3"/>
      <c r="B4259" s="3"/>
      <c r="C4259" s="3"/>
      <c r="D4259" s="3"/>
      <c r="E4259" s="3"/>
      <c r="F4259" s="3"/>
      <c r="G4259" s="3"/>
      <c r="H4259" s="3"/>
      <c r="I4259" s="3"/>
      <c r="J4259" s="3"/>
      <c r="K4259" s="3"/>
      <c r="L4259" s="3"/>
      <c r="M4259" s="3"/>
      <c r="N4259" s="3"/>
      <c r="O4259" s="3"/>
      <c r="P4259" s="3"/>
      <c r="Q4259" s="3"/>
      <c r="R4259" s="3"/>
      <c r="S4259" s="120"/>
      <c r="T4259" s="3"/>
      <c r="U4259" s="3"/>
      <c r="V4259" s="3"/>
      <c r="W4259" s="3"/>
      <c r="X4259" s="3"/>
      <c r="Y4259" s="3"/>
      <c r="Z4259" s="3"/>
      <c r="AA4259" s="3"/>
      <c r="AB4259" s="3"/>
      <c r="AC4259" s="3"/>
      <c r="AD4259" s="3"/>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row>
    <row r="4260" spans="1:53" x14ac:dyDescent="0.3">
      <c r="A4260" s="3"/>
      <c r="B4260" s="3"/>
      <c r="C4260" s="3"/>
      <c r="D4260" s="3"/>
      <c r="E4260" s="3"/>
      <c r="F4260" s="3"/>
      <c r="G4260" s="3"/>
      <c r="H4260" s="3"/>
      <c r="I4260" s="3"/>
      <c r="J4260" s="3"/>
      <c r="K4260" s="3"/>
      <c r="L4260" s="3"/>
      <c r="M4260" s="3"/>
      <c r="N4260" s="3"/>
      <c r="O4260" s="3"/>
      <c r="P4260" s="3"/>
      <c r="Q4260" s="3"/>
      <c r="R4260" s="3"/>
      <c r="S4260" s="120"/>
      <c r="T4260" s="3"/>
      <c r="U4260" s="3"/>
      <c r="V4260" s="3"/>
      <c r="W4260" s="3"/>
      <c r="X4260" s="3"/>
      <c r="Y4260" s="3"/>
      <c r="Z4260" s="3"/>
      <c r="AA4260" s="3"/>
      <c r="AB4260" s="3"/>
      <c r="AC4260" s="3"/>
      <c r="AD4260" s="3"/>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row>
    <row r="4261" spans="1:53" x14ac:dyDescent="0.3">
      <c r="A4261" s="3"/>
      <c r="B4261" s="3"/>
      <c r="C4261" s="3"/>
      <c r="D4261" s="3"/>
      <c r="E4261" s="3"/>
      <c r="F4261" s="3"/>
      <c r="G4261" s="3"/>
      <c r="H4261" s="3"/>
      <c r="I4261" s="3"/>
      <c r="J4261" s="3"/>
      <c r="K4261" s="3"/>
      <c r="L4261" s="3"/>
      <c r="M4261" s="3"/>
      <c r="N4261" s="3"/>
      <c r="O4261" s="3"/>
      <c r="P4261" s="3"/>
      <c r="Q4261" s="3"/>
      <c r="R4261" s="3"/>
      <c r="S4261" s="120"/>
      <c r="T4261" s="3"/>
      <c r="U4261" s="3"/>
      <c r="V4261" s="3"/>
      <c r="W4261" s="3"/>
      <c r="X4261" s="3"/>
      <c r="Y4261" s="3"/>
      <c r="Z4261" s="3"/>
      <c r="AA4261" s="3"/>
      <c r="AB4261" s="3"/>
      <c r="AC4261" s="3"/>
      <c r="AD4261" s="3"/>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row>
    <row r="4262" spans="1:53" x14ac:dyDescent="0.3">
      <c r="A4262" s="3"/>
      <c r="B4262" s="3"/>
      <c r="C4262" s="3"/>
      <c r="D4262" s="3"/>
      <c r="E4262" s="3"/>
      <c r="F4262" s="3"/>
      <c r="G4262" s="3"/>
      <c r="H4262" s="3"/>
      <c r="I4262" s="3"/>
      <c r="J4262" s="3"/>
      <c r="K4262" s="3"/>
      <c r="L4262" s="3"/>
      <c r="M4262" s="3"/>
      <c r="N4262" s="3"/>
      <c r="O4262" s="3"/>
      <c r="P4262" s="3"/>
      <c r="Q4262" s="3"/>
      <c r="R4262" s="3"/>
      <c r="S4262" s="120"/>
      <c r="T4262" s="3"/>
      <c r="U4262" s="3"/>
      <c r="V4262" s="3"/>
      <c r="W4262" s="3"/>
      <c r="X4262" s="3"/>
      <c r="Y4262" s="3"/>
      <c r="Z4262" s="3"/>
      <c r="AA4262" s="3"/>
      <c r="AB4262" s="3"/>
      <c r="AC4262" s="3"/>
      <c r="AD4262" s="3"/>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row>
    <row r="4263" spans="1:53" x14ac:dyDescent="0.3">
      <c r="A4263" s="3"/>
      <c r="B4263" s="3"/>
      <c r="C4263" s="3"/>
      <c r="D4263" s="3"/>
      <c r="E4263" s="3"/>
      <c r="F4263" s="3"/>
      <c r="G4263" s="3"/>
      <c r="H4263" s="3"/>
      <c r="I4263" s="3"/>
      <c r="J4263" s="3"/>
      <c r="K4263" s="3"/>
      <c r="L4263" s="3"/>
      <c r="M4263" s="3"/>
      <c r="N4263" s="3"/>
      <c r="O4263" s="3"/>
      <c r="P4263" s="3"/>
      <c r="Q4263" s="3"/>
      <c r="R4263" s="3"/>
      <c r="S4263" s="120"/>
      <c r="T4263" s="3"/>
      <c r="U4263" s="3"/>
      <c r="V4263" s="3"/>
      <c r="W4263" s="3"/>
      <c r="X4263" s="3"/>
      <c r="Y4263" s="3"/>
      <c r="Z4263" s="3"/>
      <c r="AA4263" s="3"/>
      <c r="AB4263" s="3"/>
      <c r="AC4263" s="3"/>
      <c r="AD4263" s="3"/>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row>
    <row r="4264" spans="1:53" x14ac:dyDescent="0.3">
      <c r="A4264" s="3"/>
      <c r="B4264" s="3"/>
      <c r="C4264" s="3"/>
      <c r="D4264" s="3"/>
      <c r="E4264" s="3"/>
      <c r="F4264" s="3"/>
      <c r="G4264" s="3"/>
      <c r="H4264" s="3"/>
      <c r="I4264" s="3"/>
      <c r="J4264" s="3"/>
      <c r="K4264" s="3"/>
      <c r="L4264" s="3"/>
      <c r="M4264" s="3"/>
      <c r="N4264" s="3"/>
      <c r="O4264" s="3"/>
      <c r="P4264" s="3"/>
      <c r="Q4264" s="3"/>
      <c r="R4264" s="3"/>
      <c r="S4264" s="120"/>
      <c r="T4264" s="3"/>
      <c r="U4264" s="3"/>
      <c r="V4264" s="3"/>
      <c r="W4264" s="3"/>
      <c r="X4264" s="3"/>
      <c r="Y4264" s="3"/>
      <c r="Z4264" s="3"/>
      <c r="AA4264" s="3"/>
      <c r="AB4264" s="3"/>
      <c r="AC4264" s="3"/>
      <c r="AD4264" s="3"/>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row>
    <row r="4265" spans="1:53" x14ac:dyDescent="0.3">
      <c r="A4265" s="3"/>
      <c r="B4265" s="3"/>
      <c r="C4265" s="3"/>
      <c r="D4265" s="3"/>
      <c r="E4265" s="3"/>
      <c r="F4265" s="3"/>
      <c r="G4265" s="3"/>
      <c r="H4265" s="3"/>
      <c r="I4265" s="3"/>
      <c r="J4265" s="3"/>
      <c r="K4265" s="3"/>
      <c r="L4265" s="3"/>
      <c r="M4265" s="3"/>
      <c r="N4265" s="3"/>
      <c r="O4265" s="3"/>
      <c r="P4265" s="3"/>
      <c r="Q4265" s="3"/>
      <c r="R4265" s="3"/>
      <c r="S4265" s="120"/>
      <c r="T4265" s="3"/>
      <c r="U4265" s="3"/>
      <c r="V4265" s="3"/>
      <c r="W4265" s="3"/>
      <c r="X4265" s="3"/>
      <c r="Y4265" s="3"/>
      <c r="Z4265" s="3"/>
      <c r="AA4265" s="3"/>
      <c r="AB4265" s="3"/>
      <c r="AC4265" s="3"/>
      <c r="AD4265" s="3"/>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row>
    <row r="4266" spans="1:53" x14ac:dyDescent="0.3">
      <c r="A4266" s="3"/>
      <c r="B4266" s="3"/>
      <c r="C4266" s="3"/>
      <c r="D4266" s="3"/>
      <c r="E4266" s="3"/>
      <c r="F4266" s="3"/>
      <c r="G4266" s="3"/>
      <c r="H4266" s="3"/>
      <c r="I4266" s="3"/>
      <c r="J4266" s="3"/>
      <c r="K4266" s="3"/>
      <c r="L4266" s="3"/>
      <c r="M4266" s="3"/>
      <c r="N4266" s="3"/>
      <c r="O4266" s="3"/>
      <c r="P4266" s="3"/>
      <c r="Q4266" s="3"/>
      <c r="R4266" s="3"/>
      <c r="S4266" s="120"/>
      <c r="T4266" s="3"/>
      <c r="U4266" s="3"/>
      <c r="V4266" s="3"/>
      <c r="W4266" s="3"/>
      <c r="X4266" s="3"/>
      <c r="Y4266" s="3"/>
      <c r="Z4266" s="3"/>
      <c r="AA4266" s="3"/>
      <c r="AB4266" s="3"/>
      <c r="AC4266" s="3"/>
      <c r="AD4266" s="3"/>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row>
    <row r="4267" spans="1:53" x14ac:dyDescent="0.3">
      <c r="A4267" s="3"/>
      <c r="B4267" s="3"/>
      <c r="C4267" s="3"/>
      <c r="D4267" s="3"/>
      <c r="E4267" s="3"/>
      <c r="F4267" s="3"/>
      <c r="G4267" s="3"/>
      <c r="H4267" s="3"/>
      <c r="I4267" s="3"/>
      <c r="J4267" s="3"/>
      <c r="K4267" s="3"/>
      <c r="L4267" s="3"/>
      <c r="M4267" s="3"/>
      <c r="N4267" s="3"/>
      <c r="O4267" s="3"/>
      <c r="P4267" s="3"/>
      <c r="Q4267" s="3"/>
      <c r="R4267" s="3"/>
      <c r="S4267" s="120"/>
      <c r="T4267" s="3"/>
      <c r="U4267" s="3"/>
      <c r="V4267" s="3"/>
      <c r="W4267" s="3"/>
      <c r="X4267" s="3"/>
      <c r="Y4267" s="3"/>
      <c r="Z4267" s="3"/>
      <c r="AA4267" s="3"/>
      <c r="AB4267" s="3"/>
      <c r="AC4267" s="3"/>
      <c r="AD4267" s="3"/>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row>
    <row r="4268" spans="1:53" x14ac:dyDescent="0.3">
      <c r="A4268" s="3"/>
      <c r="B4268" s="3"/>
      <c r="C4268" s="3"/>
      <c r="D4268" s="3"/>
      <c r="E4268" s="3"/>
      <c r="F4268" s="3"/>
      <c r="G4268" s="3"/>
      <c r="H4268" s="3"/>
      <c r="I4268" s="3"/>
      <c r="J4268" s="3"/>
      <c r="K4268" s="3"/>
      <c r="L4268" s="3"/>
      <c r="M4268" s="3"/>
      <c r="N4268" s="3"/>
      <c r="O4268" s="3"/>
      <c r="P4268" s="3"/>
      <c r="Q4268" s="3"/>
      <c r="R4268" s="3"/>
      <c r="S4268" s="120"/>
      <c r="T4268" s="3"/>
      <c r="U4268" s="3"/>
      <c r="V4268" s="3"/>
      <c r="W4268" s="3"/>
      <c r="X4268" s="3"/>
      <c r="Y4268" s="3"/>
      <c r="Z4268" s="3"/>
      <c r="AA4268" s="3"/>
      <c r="AB4268" s="3"/>
      <c r="AC4268" s="3"/>
      <c r="AD4268" s="3"/>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row>
    <row r="4269" spans="1:53" x14ac:dyDescent="0.3">
      <c r="A4269" s="3"/>
      <c r="B4269" s="3"/>
      <c r="C4269" s="3"/>
      <c r="D4269" s="3"/>
      <c r="E4269" s="3"/>
      <c r="F4269" s="3"/>
      <c r="G4269" s="3"/>
      <c r="H4269" s="3"/>
      <c r="I4269" s="3"/>
      <c r="J4269" s="3"/>
      <c r="K4269" s="3"/>
      <c r="L4269" s="3"/>
      <c r="M4269" s="3"/>
      <c r="N4269" s="3"/>
      <c r="O4269" s="3"/>
      <c r="P4269" s="3"/>
      <c r="Q4269" s="3"/>
      <c r="R4269" s="3"/>
      <c r="S4269" s="120"/>
      <c r="T4269" s="3"/>
      <c r="U4269" s="3"/>
      <c r="V4269" s="3"/>
      <c r="W4269" s="3"/>
      <c r="X4269" s="3"/>
      <c r="Y4269" s="3"/>
      <c r="Z4269" s="3"/>
      <c r="AA4269" s="3"/>
      <c r="AB4269" s="3"/>
      <c r="AC4269" s="3"/>
      <c r="AD4269" s="3"/>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row>
    <row r="4270" spans="1:53" x14ac:dyDescent="0.3">
      <c r="A4270" s="3"/>
      <c r="B4270" s="3"/>
      <c r="C4270" s="3"/>
      <c r="D4270" s="3"/>
      <c r="E4270" s="3"/>
      <c r="F4270" s="3"/>
      <c r="G4270" s="3"/>
      <c r="H4270" s="3"/>
      <c r="I4270" s="3"/>
      <c r="J4270" s="3"/>
      <c r="K4270" s="3"/>
      <c r="L4270" s="3"/>
      <c r="M4270" s="3"/>
      <c r="N4270" s="3"/>
      <c r="O4270" s="3"/>
      <c r="P4270" s="3"/>
      <c r="Q4270" s="3"/>
      <c r="R4270" s="3"/>
      <c r="S4270" s="120"/>
      <c r="T4270" s="3"/>
      <c r="U4270" s="3"/>
      <c r="V4270" s="3"/>
      <c r="W4270" s="3"/>
      <c r="X4270" s="3"/>
      <c r="Y4270" s="3"/>
      <c r="Z4270" s="3"/>
      <c r="AA4270" s="3"/>
      <c r="AB4270" s="3"/>
      <c r="AC4270" s="3"/>
      <c r="AD4270" s="3"/>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row>
    <row r="4271" spans="1:53" x14ac:dyDescent="0.3">
      <c r="A4271" s="3"/>
      <c r="B4271" s="3"/>
      <c r="C4271" s="3"/>
      <c r="D4271" s="3"/>
      <c r="E4271" s="3"/>
      <c r="F4271" s="3"/>
      <c r="G4271" s="3"/>
      <c r="H4271" s="3"/>
      <c r="I4271" s="3"/>
      <c r="J4271" s="3"/>
      <c r="K4271" s="3"/>
      <c r="L4271" s="3"/>
      <c r="M4271" s="3"/>
      <c r="N4271" s="3"/>
      <c r="O4271" s="3"/>
      <c r="P4271" s="3"/>
      <c r="Q4271" s="3"/>
      <c r="R4271" s="3"/>
      <c r="S4271" s="120"/>
      <c r="T4271" s="3"/>
      <c r="U4271" s="3"/>
      <c r="V4271" s="3"/>
      <c r="W4271" s="3"/>
      <c r="X4271" s="3"/>
      <c r="Y4271" s="3"/>
      <c r="Z4271" s="3"/>
      <c r="AA4271" s="3"/>
      <c r="AB4271" s="3"/>
      <c r="AC4271" s="3"/>
      <c r="AD4271" s="3"/>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row>
    <row r="4272" spans="1:53" x14ac:dyDescent="0.3">
      <c r="A4272" s="3"/>
      <c r="B4272" s="3"/>
      <c r="C4272" s="3"/>
      <c r="D4272" s="3"/>
      <c r="E4272" s="3"/>
      <c r="F4272" s="3"/>
      <c r="G4272" s="3"/>
      <c r="H4272" s="3"/>
      <c r="I4272" s="3"/>
      <c r="J4272" s="3"/>
      <c r="K4272" s="3"/>
      <c r="L4272" s="3"/>
      <c r="M4272" s="3"/>
      <c r="N4272" s="3"/>
      <c r="O4272" s="3"/>
      <c r="P4272" s="3"/>
      <c r="Q4272" s="3"/>
      <c r="R4272" s="3"/>
      <c r="S4272" s="120"/>
      <c r="T4272" s="3"/>
      <c r="U4272" s="3"/>
      <c r="V4272" s="3"/>
      <c r="W4272" s="3"/>
      <c r="X4272" s="3"/>
      <c r="Y4272" s="3"/>
      <c r="Z4272" s="3"/>
      <c r="AA4272" s="3"/>
      <c r="AB4272" s="3"/>
      <c r="AC4272" s="3"/>
      <c r="AD4272" s="3"/>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row>
    <row r="4273" spans="1:53" x14ac:dyDescent="0.3">
      <c r="A4273" s="3"/>
      <c r="B4273" s="3"/>
      <c r="C4273" s="3"/>
      <c r="D4273" s="3"/>
      <c r="E4273" s="3"/>
      <c r="F4273" s="3"/>
      <c r="G4273" s="3"/>
      <c r="H4273" s="3"/>
      <c r="I4273" s="3"/>
      <c r="J4273" s="3"/>
      <c r="K4273" s="3"/>
      <c r="L4273" s="3"/>
      <c r="M4273" s="3"/>
      <c r="N4273" s="3"/>
      <c r="O4273" s="3"/>
      <c r="P4273" s="3"/>
      <c r="Q4273" s="3"/>
      <c r="R4273" s="3"/>
      <c r="S4273" s="120"/>
      <c r="T4273" s="3"/>
      <c r="U4273" s="3"/>
      <c r="V4273" s="3"/>
      <c r="W4273" s="3"/>
      <c r="X4273" s="3"/>
      <c r="Y4273" s="3"/>
      <c r="Z4273" s="3"/>
      <c r="AA4273" s="3"/>
      <c r="AB4273" s="3"/>
      <c r="AC4273" s="3"/>
      <c r="AD4273" s="3"/>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row>
    <row r="4274" spans="1:53" x14ac:dyDescent="0.3">
      <c r="A4274" s="3"/>
      <c r="B4274" s="3"/>
      <c r="C4274" s="3"/>
      <c r="D4274" s="3"/>
      <c r="E4274" s="3"/>
      <c r="F4274" s="3"/>
      <c r="G4274" s="3"/>
      <c r="H4274" s="3"/>
      <c r="I4274" s="3"/>
      <c r="J4274" s="3"/>
      <c r="K4274" s="3"/>
      <c r="L4274" s="3"/>
      <c r="M4274" s="3"/>
      <c r="N4274" s="3"/>
      <c r="O4274" s="3"/>
      <c r="P4274" s="3"/>
      <c r="Q4274" s="3"/>
      <c r="R4274" s="3"/>
      <c r="S4274" s="120"/>
      <c r="T4274" s="3"/>
      <c r="U4274" s="3"/>
      <c r="V4274" s="3"/>
      <c r="W4274" s="3"/>
      <c r="X4274" s="3"/>
      <c r="Y4274" s="3"/>
      <c r="Z4274" s="3"/>
      <c r="AA4274" s="3"/>
      <c r="AB4274" s="3"/>
      <c r="AC4274" s="3"/>
      <c r="AD4274" s="3"/>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row>
    <row r="4275" spans="1:53" x14ac:dyDescent="0.3">
      <c r="A4275" s="3"/>
      <c r="B4275" s="3"/>
      <c r="C4275" s="3"/>
      <c r="D4275" s="3"/>
      <c r="E4275" s="3"/>
      <c r="F4275" s="3"/>
      <c r="G4275" s="3"/>
      <c r="H4275" s="3"/>
      <c r="I4275" s="3"/>
      <c r="J4275" s="3"/>
      <c r="K4275" s="3"/>
      <c r="L4275" s="3"/>
      <c r="M4275" s="3"/>
      <c r="N4275" s="3"/>
      <c r="O4275" s="3"/>
      <c r="P4275" s="3"/>
      <c r="Q4275" s="3"/>
      <c r="R4275" s="3"/>
      <c r="S4275" s="120"/>
      <c r="T4275" s="3"/>
      <c r="U4275" s="3"/>
      <c r="V4275" s="3"/>
      <c r="W4275" s="3"/>
      <c r="X4275" s="3"/>
      <c r="Y4275" s="3"/>
      <c r="Z4275" s="3"/>
      <c r="AA4275" s="3"/>
      <c r="AB4275" s="3"/>
      <c r="AC4275" s="3"/>
      <c r="AD4275" s="3"/>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row>
    <row r="4276" spans="1:53" x14ac:dyDescent="0.3">
      <c r="A4276" s="3"/>
      <c r="B4276" s="3"/>
      <c r="C4276" s="3"/>
      <c r="D4276" s="3"/>
      <c r="E4276" s="3"/>
      <c r="F4276" s="3"/>
      <c r="G4276" s="3"/>
      <c r="H4276" s="3"/>
      <c r="I4276" s="3"/>
      <c r="J4276" s="3"/>
      <c r="K4276" s="3"/>
      <c r="L4276" s="3"/>
      <c r="M4276" s="3"/>
      <c r="N4276" s="3"/>
      <c r="O4276" s="3"/>
      <c r="P4276" s="3"/>
      <c r="Q4276" s="3"/>
      <c r="R4276" s="3"/>
      <c r="S4276" s="120"/>
      <c r="T4276" s="3"/>
      <c r="U4276" s="3"/>
      <c r="V4276" s="3"/>
      <c r="W4276" s="3"/>
      <c r="X4276" s="3"/>
      <c r="Y4276" s="3"/>
      <c r="Z4276" s="3"/>
      <c r="AA4276" s="3"/>
      <c r="AB4276" s="3"/>
      <c r="AC4276" s="3"/>
      <c r="AD4276" s="3"/>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row>
    <row r="4277" spans="1:53" x14ac:dyDescent="0.3">
      <c r="A4277" s="3"/>
      <c r="B4277" s="3"/>
      <c r="C4277" s="3"/>
      <c r="D4277" s="3"/>
      <c r="E4277" s="3"/>
      <c r="F4277" s="3"/>
      <c r="G4277" s="3"/>
      <c r="H4277" s="3"/>
      <c r="I4277" s="3"/>
      <c r="J4277" s="3"/>
      <c r="K4277" s="3"/>
      <c r="L4277" s="3"/>
      <c r="M4277" s="3"/>
      <c r="N4277" s="3"/>
      <c r="O4277" s="3"/>
      <c r="P4277" s="3"/>
      <c r="Q4277" s="3"/>
      <c r="R4277" s="3"/>
      <c r="S4277" s="120"/>
      <c r="T4277" s="3"/>
      <c r="U4277" s="3"/>
      <c r="V4277" s="3"/>
      <c r="W4277" s="3"/>
      <c r="X4277" s="3"/>
      <c r="Y4277" s="3"/>
      <c r="Z4277" s="3"/>
      <c r="AA4277" s="3"/>
      <c r="AB4277" s="3"/>
      <c r="AC4277" s="3"/>
      <c r="AD4277" s="3"/>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row>
    <row r="4278" spans="1:53" x14ac:dyDescent="0.3">
      <c r="A4278" s="3"/>
      <c r="B4278" s="3"/>
      <c r="C4278" s="3"/>
      <c r="D4278" s="3"/>
      <c r="E4278" s="3"/>
      <c r="F4278" s="3"/>
      <c r="G4278" s="3"/>
      <c r="H4278" s="3"/>
      <c r="I4278" s="3"/>
      <c r="J4278" s="3"/>
      <c r="K4278" s="3"/>
      <c r="L4278" s="3"/>
      <c r="M4278" s="3"/>
      <c r="N4278" s="3"/>
      <c r="O4278" s="3"/>
      <c r="P4278" s="3"/>
      <c r="Q4278" s="3"/>
      <c r="R4278" s="3"/>
      <c r="S4278" s="120"/>
      <c r="T4278" s="3"/>
      <c r="U4278" s="3"/>
      <c r="V4278" s="3"/>
      <c r="W4278" s="3"/>
      <c r="X4278" s="3"/>
      <c r="Y4278" s="3"/>
      <c r="Z4278" s="3"/>
      <c r="AA4278" s="3"/>
      <c r="AB4278" s="3"/>
      <c r="AC4278" s="3"/>
      <c r="AD4278" s="3"/>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row>
    <row r="4279" spans="1:53" x14ac:dyDescent="0.3">
      <c r="A4279" s="3"/>
      <c r="B4279" s="3"/>
      <c r="C4279" s="3"/>
      <c r="D4279" s="3"/>
      <c r="E4279" s="3"/>
      <c r="F4279" s="3"/>
      <c r="G4279" s="3"/>
      <c r="H4279" s="3"/>
      <c r="I4279" s="3"/>
      <c r="J4279" s="3"/>
      <c r="K4279" s="3"/>
      <c r="L4279" s="3"/>
      <c r="M4279" s="3"/>
      <c r="N4279" s="3"/>
      <c r="O4279" s="3"/>
      <c r="P4279" s="3"/>
      <c r="Q4279" s="3"/>
      <c r="R4279" s="3"/>
      <c r="S4279" s="120"/>
      <c r="T4279" s="3"/>
      <c r="U4279" s="3"/>
      <c r="V4279" s="3"/>
      <c r="W4279" s="3"/>
      <c r="X4279" s="3"/>
      <c r="Y4279" s="3"/>
      <c r="Z4279" s="3"/>
      <c r="AA4279" s="3"/>
      <c r="AB4279" s="3"/>
      <c r="AC4279" s="3"/>
      <c r="AD4279" s="3"/>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row>
    <row r="4280" spans="1:53" x14ac:dyDescent="0.3">
      <c r="A4280" s="3"/>
      <c r="B4280" s="3"/>
      <c r="C4280" s="3"/>
      <c r="D4280" s="3"/>
      <c r="E4280" s="3"/>
      <c r="F4280" s="3"/>
      <c r="G4280" s="3"/>
      <c r="H4280" s="3"/>
      <c r="I4280" s="3"/>
      <c r="J4280" s="3"/>
      <c r="K4280" s="3"/>
      <c r="L4280" s="3"/>
      <c r="M4280" s="3"/>
      <c r="N4280" s="3"/>
      <c r="O4280" s="3"/>
      <c r="P4280" s="3"/>
      <c r="Q4280" s="3"/>
      <c r="R4280" s="3"/>
      <c r="S4280" s="120"/>
      <c r="T4280" s="3"/>
      <c r="U4280" s="3"/>
      <c r="V4280" s="3"/>
      <c r="W4280" s="3"/>
      <c r="X4280" s="3"/>
      <c r="Y4280" s="3"/>
      <c r="Z4280" s="3"/>
      <c r="AA4280" s="3"/>
      <c r="AB4280" s="3"/>
      <c r="AC4280" s="3"/>
      <c r="AD4280" s="3"/>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row>
    <row r="4281" spans="1:53" x14ac:dyDescent="0.3">
      <c r="A4281" s="3"/>
      <c r="B4281" s="3"/>
      <c r="C4281" s="3"/>
      <c r="D4281" s="3"/>
      <c r="E4281" s="3"/>
      <c r="F4281" s="3"/>
      <c r="G4281" s="3"/>
      <c r="H4281" s="3"/>
      <c r="I4281" s="3"/>
      <c r="J4281" s="3"/>
      <c r="K4281" s="3"/>
      <c r="L4281" s="3"/>
      <c r="M4281" s="3"/>
      <c r="N4281" s="3"/>
      <c r="O4281" s="3"/>
      <c r="P4281" s="3"/>
      <c r="Q4281" s="3"/>
      <c r="R4281" s="3"/>
      <c r="S4281" s="120"/>
      <c r="T4281" s="3"/>
      <c r="U4281" s="3"/>
      <c r="V4281" s="3"/>
      <c r="W4281" s="3"/>
      <c r="X4281" s="3"/>
      <c r="Y4281" s="3"/>
      <c r="Z4281" s="3"/>
      <c r="AA4281" s="3"/>
      <c r="AB4281" s="3"/>
      <c r="AC4281" s="3"/>
      <c r="AD4281" s="3"/>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row>
    <row r="4282" spans="1:53" x14ac:dyDescent="0.3">
      <c r="A4282" s="3"/>
      <c r="B4282" s="3"/>
      <c r="C4282" s="3"/>
      <c r="D4282" s="3"/>
      <c r="E4282" s="3"/>
      <c r="F4282" s="3"/>
      <c r="G4282" s="3"/>
      <c r="H4282" s="3"/>
      <c r="I4282" s="3"/>
      <c r="J4282" s="3"/>
      <c r="K4282" s="3"/>
      <c r="L4282" s="3"/>
      <c r="M4282" s="3"/>
      <c r="N4282" s="3"/>
      <c r="O4282" s="3"/>
      <c r="P4282" s="3"/>
      <c r="Q4282" s="3"/>
      <c r="R4282" s="3"/>
      <c r="S4282" s="120"/>
      <c r="T4282" s="3"/>
      <c r="U4282" s="3"/>
      <c r="V4282" s="3"/>
      <c r="W4282" s="3"/>
      <c r="X4282" s="3"/>
      <c r="Y4282" s="3"/>
      <c r="Z4282" s="3"/>
      <c r="AA4282" s="3"/>
      <c r="AB4282" s="3"/>
      <c r="AC4282" s="3"/>
      <c r="AD4282" s="3"/>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row>
    <row r="4283" spans="1:53" x14ac:dyDescent="0.3">
      <c r="A4283" s="3"/>
      <c r="B4283" s="3"/>
      <c r="C4283" s="3"/>
      <c r="D4283" s="3"/>
      <c r="E4283" s="3"/>
      <c r="F4283" s="3"/>
      <c r="G4283" s="3"/>
      <c r="H4283" s="3"/>
      <c r="I4283" s="3"/>
      <c r="J4283" s="3"/>
      <c r="K4283" s="3"/>
      <c r="L4283" s="3"/>
      <c r="M4283" s="3"/>
      <c r="N4283" s="3"/>
      <c r="O4283" s="3"/>
      <c r="P4283" s="3"/>
      <c r="Q4283" s="3"/>
      <c r="R4283" s="3"/>
      <c r="S4283" s="120"/>
      <c r="T4283" s="3"/>
      <c r="U4283" s="3"/>
      <c r="V4283" s="3"/>
      <c r="W4283" s="3"/>
      <c r="X4283" s="3"/>
      <c r="Y4283" s="3"/>
      <c r="Z4283" s="3"/>
      <c r="AA4283" s="3"/>
      <c r="AB4283" s="3"/>
      <c r="AC4283" s="3"/>
      <c r="AD4283" s="3"/>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row>
    <row r="4284" spans="1:53" x14ac:dyDescent="0.3">
      <c r="A4284" s="3"/>
      <c r="B4284" s="3"/>
      <c r="C4284" s="3"/>
      <c r="D4284" s="3"/>
      <c r="E4284" s="3"/>
      <c r="F4284" s="3"/>
      <c r="G4284" s="3"/>
      <c r="H4284" s="3"/>
      <c r="I4284" s="3"/>
      <c r="J4284" s="3"/>
      <c r="K4284" s="3"/>
      <c r="L4284" s="3"/>
      <c r="M4284" s="3"/>
      <c r="N4284" s="3"/>
      <c r="O4284" s="3"/>
      <c r="P4284" s="3"/>
      <c r="Q4284" s="3"/>
      <c r="R4284" s="3"/>
      <c r="S4284" s="120"/>
      <c r="T4284" s="3"/>
      <c r="U4284" s="3"/>
      <c r="V4284" s="3"/>
      <c r="W4284" s="3"/>
      <c r="X4284" s="3"/>
      <c r="Y4284" s="3"/>
      <c r="Z4284" s="3"/>
      <c r="AA4284" s="3"/>
      <c r="AB4284" s="3"/>
      <c r="AC4284" s="3"/>
      <c r="AD4284" s="3"/>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row>
    <row r="4285" spans="1:53" x14ac:dyDescent="0.3">
      <c r="A4285" s="3"/>
      <c r="B4285" s="3"/>
      <c r="C4285" s="3"/>
      <c r="D4285" s="3"/>
      <c r="E4285" s="3"/>
      <c r="F4285" s="3"/>
      <c r="G4285" s="3"/>
      <c r="H4285" s="3"/>
      <c r="I4285" s="3"/>
      <c r="J4285" s="3"/>
      <c r="K4285" s="3"/>
      <c r="L4285" s="3"/>
      <c r="M4285" s="3"/>
      <c r="N4285" s="3"/>
      <c r="O4285" s="3"/>
      <c r="P4285" s="3"/>
      <c r="Q4285" s="3"/>
      <c r="R4285" s="3"/>
      <c r="S4285" s="120"/>
      <c r="T4285" s="3"/>
      <c r="U4285" s="3"/>
      <c r="V4285" s="3"/>
      <c r="W4285" s="3"/>
      <c r="X4285" s="3"/>
      <c r="Y4285" s="3"/>
      <c r="Z4285" s="3"/>
      <c r="AA4285" s="3"/>
      <c r="AB4285" s="3"/>
      <c r="AC4285" s="3"/>
      <c r="AD4285" s="3"/>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row>
    <row r="4286" spans="1:53" x14ac:dyDescent="0.3">
      <c r="A4286" s="3"/>
      <c r="B4286" s="3"/>
      <c r="C4286" s="3"/>
      <c r="D4286" s="3"/>
      <c r="E4286" s="3"/>
      <c r="F4286" s="3"/>
      <c r="G4286" s="3"/>
      <c r="H4286" s="3"/>
      <c r="I4286" s="3"/>
      <c r="J4286" s="3"/>
      <c r="K4286" s="3"/>
      <c r="L4286" s="3"/>
      <c r="M4286" s="3"/>
      <c r="N4286" s="3"/>
      <c r="O4286" s="3"/>
      <c r="P4286" s="3"/>
      <c r="Q4286" s="3"/>
      <c r="R4286" s="3"/>
      <c r="S4286" s="120"/>
      <c r="T4286" s="3"/>
      <c r="U4286" s="3"/>
      <c r="V4286" s="3"/>
      <c r="W4286" s="3"/>
      <c r="X4286" s="3"/>
      <c r="Y4286" s="3"/>
      <c r="Z4286" s="3"/>
      <c r="AA4286" s="3"/>
      <c r="AB4286" s="3"/>
      <c r="AC4286" s="3"/>
      <c r="AD4286" s="3"/>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row>
    <row r="4287" spans="1:53" x14ac:dyDescent="0.3">
      <c r="A4287" s="3"/>
      <c r="B4287" s="3"/>
      <c r="C4287" s="3"/>
      <c r="D4287" s="3"/>
      <c r="E4287" s="3"/>
      <c r="F4287" s="3"/>
      <c r="G4287" s="3"/>
      <c r="H4287" s="3"/>
      <c r="I4287" s="3"/>
      <c r="J4287" s="3"/>
      <c r="K4287" s="3"/>
      <c r="L4287" s="3"/>
      <c r="M4287" s="3"/>
      <c r="N4287" s="3"/>
      <c r="O4287" s="3"/>
      <c r="P4287" s="3"/>
      <c r="Q4287" s="3"/>
      <c r="R4287" s="3"/>
      <c r="S4287" s="120"/>
      <c r="T4287" s="3"/>
      <c r="U4287" s="3"/>
      <c r="V4287" s="3"/>
      <c r="W4287" s="3"/>
      <c r="X4287" s="3"/>
      <c r="Y4287" s="3"/>
      <c r="Z4287" s="3"/>
      <c r="AA4287" s="3"/>
      <c r="AB4287" s="3"/>
      <c r="AC4287" s="3"/>
      <c r="AD4287" s="3"/>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row>
    <row r="4288" spans="1:53" x14ac:dyDescent="0.3">
      <c r="A4288" s="3"/>
      <c r="B4288" s="3"/>
      <c r="C4288" s="3"/>
      <c r="D4288" s="3"/>
      <c r="E4288" s="3"/>
      <c r="F4288" s="3"/>
      <c r="G4288" s="3"/>
      <c r="H4288" s="3"/>
      <c r="I4288" s="3"/>
      <c r="J4288" s="3"/>
      <c r="K4288" s="3"/>
      <c r="L4288" s="3"/>
      <c r="M4288" s="3"/>
      <c r="N4288" s="3"/>
      <c r="O4288" s="3"/>
      <c r="P4288" s="3"/>
      <c r="Q4288" s="3"/>
      <c r="R4288" s="3"/>
      <c r="S4288" s="120"/>
      <c r="T4288" s="3"/>
      <c r="U4288" s="3"/>
      <c r="V4288" s="3"/>
      <c r="W4288" s="3"/>
      <c r="X4288" s="3"/>
      <c r="Y4288" s="3"/>
      <c r="Z4288" s="3"/>
      <c r="AA4288" s="3"/>
      <c r="AB4288" s="3"/>
      <c r="AC4288" s="3"/>
      <c r="AD4288" s="3"/>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row>
    <row r="4289" spans="1:53" x14ac:dyDescent="0.3">
      <c r="A4289" s="3"/>
      <c r="B4289" s="3"/>
      <c r="C4289" s="3"/>
      <c r="D4289" s="3"/>
      <c r="E4289" s="3"/>
      <c r="F4289" s="3"/>
      <c r="G4289" s="3"/>
      <c r="H4289" s="3"/>
      <c r="I4289" s="3"/>
      <c r="J4289" s="3"/>
      <c r="K4289" s="3"/>
      <c r="L4289" s="3"/>
      <c r="M4289" s="3"/>
      <c r="N4289" s="3"/>
      <c r="O4289" s="3"/>
      <c r="P4289" s="3"/>
      <c r="Q4289" s="3"/>
      <c r="R4289" s="3"/>
      <c r="S4289" s="120"/>
      <c r="T4289" s="3"/>
      <c r="U4289" s="3"/>
      <c r="V4289" s="3"/>
      <c r="W4289" s="3"/>
      <c r="X4289" s="3"/>
      <c r="Y4289" s="3"/>
      <c r="Z4289" s="3"/>
      <c r="AA4289" s="3"/>
      <c r="AB4289" s="3"/>
      <c r="AC4289" s="3"/>
      <c r="AD4289" s="3"/>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row>
    <row r="4290" spans="1:53" x14ac:dyDescent="0.3">
      <c r="A4290" s="3"/>
      <c r="B4290" s="3"/>
      <c r="C4290" s="3"/>
      <c r="D4290" s="3"/>
      <c r="E4290" s="3"/>
      <c r="F4290" s="3"/>
      <c r="G4290" s="3"/>
      <c r="H4290" s="3"/>
      <c r="I4290" s="3"/>
      <c r="J4290" s="3"/>
      <c r="K4290" s="3"/>
      <c r="L4290" s="3"/>
      <c r="M4290" s="3"/>
      <c r="N4290" s="3"/>
      <c r="O4290" s="3"/>
      <c r="P4290" s="3"/>
      <c r="Q4290" s="3"/>
      <c r="R4290" s="3"/>
      <c r="S4290" s="120"/>
      <c r="T4290" s="3"/>
      <c r="U4290" s="3"/>
      <c r="V4290" s="3"/>
      <c r="W4290" s="3"/>
      <c r="X4290" s="3"/>
      <c r="Y4290" s="3"/>
      <c r="Z4290" s="3"/>
      <c r="AA4290" s="3"/>
      <c r="AB4290" s="3"/>
      <c r="AC4290" s="3"/>
      <c r="AD4290" s="3"/>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row>
    <row r="4291" spans="1:53" x14ac:dyDescent="0.3">
      <c r="A4291" s="3"/>
      <c r="B4291" s="3"/>
      <c r="C4291" s="3"/>
      <c r="D4291" s="3"/>
      <c r="E4291" s="3"/>
      <c r="F4291" s="3"/>
      <c r="G4291" s="3"/>
      <c r="H4291" s="3"/>
      <c r="I4291" s="3"/>
      <c r="J4291" s="3"/>
      <c r="K4291" s="3"/>
      <c r="L4291" s="3"/>
      <c r="M4291" s="3"/>
      <c r="N4291" s="3"/>
      <c r="O4291" s="3"/>
      <c r="P4291" s="3"/>
      <c r="Q4291" s="3"/>
      <c r="R4291" s="3"/>
      <c r="S4291" s="120"/>
      <c r="T4291" s="3"/>
      <c r="U4291" s="3"/>
      <c r="V4291" s="3"/>
      <c r="W4291" s="3"/>
      <c r="X4291" s="3"/>
      <c r="Y4291" s="3"/>
      <c r="Z4291" s="3"/>
      <c r="AA4291" s="3"/>
      <c r="AB4291" s="3"/>
      <c r="AC4291" s="3"/>
      <c r="AD4291" s="3"/>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row>
    <row r="4292" spans="1:53" x14ac:dyDescent="0.3">
      <c r="A4292" s="3"/>
      <c r="B4292" s="3"/>
      <c r="C4292" s="3"/>
      <c r="D4292" s="3"/>
      <c r="E4292" s="3"/>
      <c r="F4292" s="3"/>
      <c r="G4292" s="3"/>
      <c r="H4292" s="3"/>
      <c r="I4292" s="3"/>
      <c r="J4292" s="3"/>
      <c r="K4292" s="3"/>
      <c r="L4292" s="3"/>
      <c r="M4292" s="3"/>
      <c r="N4292" s="3"/>
      <c r="O4292" s="3"/>
      <c r="P4292" s="3"/>
      <c r="Q4292" s="3"/>
      <c r="R4292" s="3"/>
      <c r="S4292" s="120"/>
      <c r="T4292" s="3"/>
      <c r="U4292" s="3"/>
      <c r="V4292" s="3"/>
      <c r="W4292" s="3"/>
      <c r="X4292" s="3"/>
      <c r="Y4292" s="3"/>
      <c r="Z4292" s="3"/>
      <c r="AA4292" s="3"/>
      <c r="AB4292" s="3"/>
      <c r="AC4292" s="3"/>
      <c r="AD4292" s="3"/>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row>
    <row r="4293" spans="1:53" x14ac:dyDescent="0.3">
      <c r="A4293" s="3"/>
      <c r="B4293" s="3"/>
      <c r="C4293" s="3"/>
      <c r="D4293" s="3"/>
      <c r="E4293" s="3"/>
      <c r="F4293" s="3"/>
      <c r="G4293" s="3"/>
      <c r="H4293" s="3"/>
      <c r="I4293" s="3"/>
      <c r="J4293" s="3"/>
      <c r="K4293" s="3"/>
      <c r="L4293" s="3"/>
      <c r="M4293" s="3"/>
      <c r="N4293" s="3"/>
      <c r="O4293" s="3"/>
      <c r="P4293" s="3"/>
      <c r="Q4293" s="3"/>
      <c r="R4293" s="3"/>
      <c r="S4293" s="120"/>
      <c r="T4293" s="3"/>
      <c r="U4293" s="3"/>
      <c r="V4293" s="3"/>
      <c r="W4293" s="3"/>
      <c r="X4293" s="3"/>
      <c r="Y4293" s="3"/>
      <c r="Z4293" s="3"/>
      <c r="AA4293" s="3"/>
      <c r="AB4293" s="3"/>
      <c r="AC4293" s="3"/>
      <c r="AD4293" s="3"/>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row>
    <row r="4294" spans="1:53" x14ac:dyDescent="0.3">
      <c r="A4294" s="3"/>
      <c r="B4294" s="3"/>
      <c r="C4294" s="3"/>
      <c r="D4294" s="3"/>
      <c r="E4294" s="3"/>
      <c r="F4294" s="3"/>
      <c r="G4294" s="3"/>
      <c r="H4294" s="3"/>
      <c r="I4294" s="3"/>
      <c r="J4294" s="3"/>
      <c r="K4294" s="3"/>
      <c r="L4294" s="3"/>
      <c r="M4294" s="3"/>
      <c r="N4294" s="3"/>
      <c r="O4294" s="3"/>
      <c r="P4294" s="3"/>
      <c r="Q4294" s="3"/>
      <c r="R4294" s="3"/>
      <c r="S4294" s="120"/>
      <c r="T4294" s="3"/>
      <c r="U4294" s="3"/>
      <c r="V4294" s="3"/>
      <c r="W4294" s="3"/>
      <c r="X4294" s="3"/>
      <c r="Y4294" s="3"/>
      <c r="Z4294" s="3"/>
      <c r="AA4294" s="3"/>
      <c r="AB4294" s="3"/>
      <c r="AC4294" s="3"/>
      <c r="AD4294" s="3"/>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row>
    <row r="4295" spans="1:53" x14ac:dyDescent="0.3">
      <c r="A4295" s="3"/>
      <c r="B4295" s="3"/>
      <c r="C4295" s="3"/>
      <c r="D4295" s="3"/>
      <c r="E4295" s="3"/>
      <c r="F4295" s="3"/>
      <c r="G4295" s="3"/>
      <c r="H4295" s="3"/>
      <c r="I4295" s="3"/>
      <c r="J4295" s="3"/>
      <c r="K4295" s="3"/>
      <c r="L4295" s="3"/>
      <c r="M4295" s="3"/>
      <c r="N4295" s="3"/>
      <c r="O4295" s="3"/>
      <c r="P4295" s="3"/>
      <c r="Q4295" s="3"/>
      <c r="R4295" s="3"/>
      <c r="S4295" s="120"/>
      <c r="T4295" s="3"/>
      <c r="U4295" s="3"/>
      <c r="V4295" s="3"/>
      <c r="W4295" s="3"/>
      <c r="X4295" s="3"/>
      <c r="Y4295" s="3"/>
      <c r="Z4295" s="3"/>
      <c r="AA4295" s="3"/>
      <c r="AB4295" s="3"/>
      <c r="AC4295" s="3"/>
      <c r="AD4295" s="3"/>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row>
    <row r="4296" spans="1:53" x14ac:dyDescent="0.3">
      <c r="A4296" s="3"/>
      <c r="B4296" s="3"/>
      <c r="C4296" s="3"/>
      <c r="D4296" s="3"/>
      <c r="E4296" s="3"/>
      <c r="F4296" s="3"/>
      <c r="G4296" s="3"/>
      <c r="H4296" s="3"/>
      <c r="I4296" s="3"/>
      <c r="J4296" s="3"/>
      <c r="K4296" s="3"/>
      <c r="L4296" s="3"/>
      <c r="M4296" s="3"/>
      <c r="N4296" s="3"/>
      <c r="O4296" s="3"/>
      <c r="P4296" s="3"/>
      <c r="Q4296" s="3"/>
      <c r="R4296" s="3"/>
      <c r="S4296" s="120"/>
      <c r="T4296" s="3"/>
      <c r="U4296" s="3"/>
      <c r="V4296" s="3"/>
      <c r="W4296" s="3"/>
      <c r="X4296" s="3"/>
      <c r="Y4296" s="3"/>
      <c r="Z4296" s="3"/>
      <c r="AA4296" s="3"/>
      <c r="AB4296" s="3"/>
      <c r="AC4296" s="3"/>
      <c r="AD4296" s="3"/>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row>
    <row r="4297" spans="1:53" x14ac:dyDescent="0.3">
      <c r="A4297" s="3"/>
      <c r="B4297" s="3"/>
      <c r="C4297" s="3"/>
      <c r="D4297" s="3"/>
      <c r="E4297" s="3"/>
      <c r="F4297" s="3"/>
      <c r="G4297" s="3"/>
      <c r="H4297" s="3"/>
      <c r="I4297" s="3"/>
      <c r="J4297" s="3"/>
      <c r="K4297" s="3"/>
      <c r="L4297" s="3"/>
      <c r="M4297" s="3"/>
      <c r="N4297" s="3"/>
      <c r="O4297" s="3"/>
      <c r="P4297" s="3"/>
      <c r="Q4297" s="3"/>
      <c r="R4297" s="3"/>
      <c r="S4297" s="120"/>
      <c r="T4297" s="3"/>
      <c r="U4297" s="3"/>
      <c r="V4297" s="3"/>
      <c r="W4297" s="3"/>
      <c r="X4297" s="3"/>
      <c r="Y4297" s="3"/>
      <c r="Z4297" s="3"/>
      <c r="AA4297" s="3"/>
      <c r="AB4297" s="3"/>
      <c r="AC4297" s="3"/>
      <c r="AD4297" s="3"/>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row>
    <row r="4298" spans="1:53" x14ac:dyDescent="0.3">
      <c r="A4298" s="3"/>
      <c r="B4298" s="3"/>
      <c r="C4298" s="3"/>
      <c r="D4298" s="3"/>
      <c r="E4298" s="3"/>
      <c r="F4298" s="3"/>
      <c r="G4298" s="3"/>
      <c r="H4298" s="3"/>
      <c r="I4298" s="3"/>
      <c r="J4298" s="3"/>
      <c r="K4298" s="3"/>
      <c r="L4298" s="3"/>
      <c r="M4298" s="3"/>
      <c r="N4298" s="3"/>
      <c r="O4298" s="3"/>
      <c r="P4298" s="3"/>
      <c r="Q4298" s="3"/>
      <c r="R4298" s="3"/>
      <c r="S4298" s="120"/>
      <c r="T4298" s="3"/>
      <c r="U4298" s="3"/>
      <c r="V4298" s="3"/>
      <c r="W4298" s="3"/>
      <c r="X4298" s="3"/>
      <c r="Y4298" s="3"/>
      <c r="Z4298" s="3"/>
      <c r="AA4298" s="3"/>
      <c r="AB4298" s="3"/>
      <c r="AC4298" s="3"/>
      <c r="AD4298" s="3"/>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row>
    <row r="4299" spans="1:53" x14ac:dyDescent="0.3">
      <c r="A4299" s="3"/>
      <c r="B4299" s="3"/>
      <c r="C4299" s="3"/>
      <c r="D4299" s="3"/>
      <c r="E4299" s="3"/>
      <c r="F4299" s="3"/>
      <c r="G4299" s="3"/>
      <c r="H4299" s="3"/>
      <c r="I4299" s="3"/>
      <c r="J4299" s="3"/>
      <c r="K4299" s="3"/>
      <c r="L4299" s="3"/>
      <c r="M4299" s="3"/>
      <c r="N4299" s="3"/>
      <c r="O4299" s="3"/>
      <c r="P4299" s="3"/>
      <c r="Q4299" s="3"/>
      <c r="R4299" s="3"/>
      <c r="S4299" s="120"/>
      <c r="T4299" s="3"/>
      <c r="U4299" s="3"/>
      <c r="V4299" s="3"/>
      <c r="W4299" s="3"/>
      <c r="X4299" s="3"/>
      <c r="Y4299" s="3"/>
      <c r="Z4299" s="3"/>
      <c r="AA4299" s="3"/>
      <c r="AB4299" s="3"/>
      <c r="AC4299" s="3"/>
      <c r="AD4299" s="3"/>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row>
    <row r="4300" spans="1:53" x14ac:dyDescent="0.3">
      <c r="A4300" s="3"/>
      <c r="B4300" s="3"/>
      <c r="C4300" s="3"/>
      <c r="D4300" s="3"/>
      <c r="E4300" s="3"/>
      <c r="F4300" s="3"/>
      <c r="G4300" s="3"/>
      <c r="H4300" s="3"/>
      <c r="I4300" s="3"/>
      <c r="J4300" s="3"/>
      <c r="K4300" s="3"/>
      <c r="L4300" s="3"/>
      <c r="M4300" s="3"/>
      <c r="N4300" s="3"/>
      <c r="O4300" s="3"/>
      <c r="P4300" s="3"/>
      <c r="Q4300" s="3"/>
      <c r="R4300" s="3"/>
      <c r="S4300" s="120"/>
      <c r="T4300" s="3"/>
      <c r="U4300" s="3"/>
      <c r="V4300" s="3"/>
      <c r="W4300" s="3"/>
      <c r="X4300" s="3"/>
      <c r="Y4300" s="3"/>
      <c r="Z4300" s="3"/>
      <c r="AA4300" s="3"/>
      <c r="AB4300" s="3"/>
      <c r="AC4300" s="3"/>
      <c r="AD4300" s="3"/>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row>
    <row r="4301" spans="1:53" x14ac:dyDescent="0.3">
      <c r="A4301" s="3"/>
      <c r="B4301" s="3"/>
      <c r="C4301" s="3"/>
      <c r="D4301" s="3"/>
      <c r="E4301" s="3"/>
      <c r="F4301" s="3"/>
      <c r="G4301" s="3"/>
      <c r="H4301" s="3"/>
      <c r="I4301" s="3"/>
      <c r="J4301" s="3"/>
      <c r="K4301" s="3"/>
      <c r="L4301" s="3"/>
      <c r="M4301" s="3"/>
      <c r="N4301" s="3"/>
      <c r="O4301" s="3"/>
      <c r="P4301" s="3"/>
      <c r="Q4301" s="3"/>
      <c r="R4301" s="3"/>
      <c r="S4301" s="120"/>
      <c r="T4301" s="3"/>
      <c r="U4301" s="3"/>
      <c r="V4301" s="3"/>
      <c r="W4301" s="3"/>
      <c r="X4301" s="3"/>
      <c r="Y4301" s="3"/>
      <c r="Z4301" s="3"/>
      <c r="AA4301" s="3"/>
      <c r="AB4301" s="3"/>
      <c r="AC4301" s="3"/>
      <c r="AD4301" s="3"/>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row>
    <row r="4302" spans="1:53" x14ac:dyDescent="0.3">
      <c r="A4302" s="3"/>
      <c r="B4302" s="3"/>
      <c r="C4302" s="3"/>
      <c r="D4302" s="3"/>
      <c r="E4302" s="3"/>
      <c r="F4302" s="3"/>
      <c r="G4302" s="3"/>
      <c r="H4302" s="3"/>
      <c r="I4302" s="3"/>
      <c r="J4302" s="3"/>
      <c r="K4302" s="3"/>
      <c r="L4302" s="3"/>
      <c r="M4302" s="3"/>
      <c r="N4302" s="3"/>
      <c r="O4302" s="3"/>
      <c r="P4302" s="3"/>
      <c r="Q4302" s="3"/>
      <c r="R4302" s="3"/>
      <c r="S4302" s="120"/>
      <c r="T4302" s="3"/>
      <c r="U4302" s="3"/>
      <c r="V4302" s="3"/>
      <c r="W4302" s="3"/>
      <c r="X4302" s="3"/>
      <c r="Y4302" s="3"/>
      <c r="Z4302" s="3"/>
      <c r="AA4302" s="3"/>
      <c r="AB4302" s="3"/>
      <c r="AC4302" s="3"/>
      <c r="AD4302" s="3"/>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row>
    <row r="4303" spans="1:53" x14ac:dyDescent="0.3">
      <c r="A4303" s="3"/>
      <c r="B4303" s="3"/>
      <c r="C4303" s="3"/>
      <c r="D4303" s="3"/>
      <c r="E4303" s="3"/>
      <c r="F4303" s="3"/>
      <c r="G4303" s="3"/>
      <c r="H4303" s="3"/>
      <c r="I4303" s="3"/>
      <c r="J4303" s="3"/>
      <c r="K4303" s="3"/>
      <c r="L4303" s="3"/>
      <c r="M4303" s="3"/>
      <c r="N4303" s="3"/>
      <c r="O4303" s="3"/>
      <c r="P4303" s="3"/>
      <c r="Q4303" s="3"/>
      <c r="R4303" s="3"/>
      <c r="S4303" s="120"/>
      <c r="T4303" s="3"/>
      <c r="U4303" s="3"/>
      <c r="V4303" s="3"/>
      <c r="W4303" s="3"/>
      <c r="X4303" s="3"/>
      <c r="Y4303" s="3"/>
      <c r="Z4303" s="3"/>
      <c r="AA4303" s="3"/>
      <c r="AB4303" s="3"/>
      <c r="AC4303" s="3"/>
      <c r="AD4303" s="3"/>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row>
    <row r="4304" spans="1:53" x14ac:dyDescent="0.3">
      <c r="A4304" s="3"/>
      <c r="B4304" s="3"/>
      <c r="C4304" s="3"/>
      <c r="D4304" s="3"/>
      <c r="E4304" s="3"/>
      <c r="F4304" s="3"/>
      <c r="G4304" s="3"/>
      <c r="H4304" s="3"/>
      <c r="I4304" s="3"/>
      <c r="J4304" s="3"/>
      <c r="K4304" s="3"/>
      <c r="L4304" s="3"/>
      <c r="M4304" s="3"/>
      <c r="N4304" s="3"/>
      <c r="O4304" s="3"/>
      <c r="P4304" s="3"/>
      <c r="Q4304" s="3"/>
      <c r="R4304" s="3"/>
      <c r="S4304" s="120"/>
      <c r="T4304" s="3"/>
      <c r="U4304" s="3"/>
      <c r="V4304" s="3"/>
      <c r="W4304" s="3"/>
      <c r="X4304" s="3"/>
      <c r="Y4304" s="3"/>
      <c r="Z4304" s="3"/>
      <c r="AA4304" s="3"/>
      <c r="AB4304" s="3"/>
      <c r="AC4304" s="3"/>
      <c r="AD4304" s="3"/>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row>
    <row r="4305" spans="1:53" x14ac:dyDescent="0.3">
      <c r="A4305" s="3"/>
      <c r="B4305" s="3"/>
      <c r="C4305" s="3"/>
      <c r="D4305" s="3"/>
      <c r="E4305" s="3"/>
      <c r="F4305" s="3"/>
      <c r="G4305" s="3"/>
      <c r="H4305" s="3"/>
      <c r="I4305" s="3"/>
      <c r="J4305" s="3"/>
      <c r="K4305" s="3"/>
      <c r="L4305" s="3"/>
      <c r="M4305" s="3"/>
      <c r="N4305" s="3"/>
      <c r="O4305" s="3"/>
      <c r="P4305" s="3"/>
      <c r="Q4305" s="3"/>
      <c r="R4305" s="3"/>
      <c r="S4305" s="120"/>
      <c r="T4305" s="3"/>
      <c r="U4305" s="3"/>
      <c r="V4305" s="3"/>
      <c r="W4305" s="3"/>
      <c r="X4305" s="3"/>
      <c r="Y4305" s="3"/>
      <c r="Z4305" s="3"/>
      <c r="AA4305" s="3"/>
      <c r="AB4305" s="3"/>
      <c r="AC4305" s="3"/>
      <c r="AD4305" s="3"/>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row>
    <row r="4306" spans="1:53" x14ac:dyDescent="0.3">
      <c r="A4306" s="3"/>
      <c r="B4306" s="3"/>
      <c r="C4306" s="3"/>
      <c r="D4306" s="3"/>
      <c r="E4306" s="3"/>
      <c r="F4306" s="3"/>
      <c r="G4306" s="3"/>
      <c r="H4306" s="3"/>
      <c r="I4306" s="3"/>
      <c r="J4306" s="3"/>
      <c r="K4306" s="3"/>
      <c r="L4306" s="3"/>
      <c r="M4306" s="3"/>
      <c r="N4306" s="3"/>
      <c r="O4306" s="3"/>
      <c r="P4306" s="3"/>
      <c r="Q4306" s="3"/>
      <c r="R4306" s="3"/>
      <c r="S4306" s="120"/>
      <c r="T4306" s="3"/>
      <c r="U4306" s="3"/>
      <c r="V4306" s="3"/>
      <c r="W4306" s="3"/>
      <c r="X4306" s="3"/>
      <c r="Y4306" s="3"/>
      <c r="Z4306" s="3"/>
      <c r="AA4306" s="3"/>
      <c r="AB4306" s="3"/>
      <c r="AC4306" s="3"/>
      <c r="AD4306" s="3"/>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row>
    <row r="4307" spans="1:53" x14ac:dyDescent="0.3">
      <c r="A4307" s="3"/>
      <c r="B4307" s="3"/>
      <c r="C4307" s="3"/>
      <c r="D4307" s="3"/>
      <c r="E4307" s="3"/>
      <c r="F4307" s="3"/>
      <c r="G4307" s="3"/>
      <c r="H4307" s="3"/>
      <c r="I4307" s="3"/>
      <c r="J4307" s="3"/>
      <c r="K4307" s="3"/>
      <c r="L4307" s="3"/>
      <c r="M4307" s="3"/>
      <c r="N4307" s="3"/>
      <c r="O4307" s="3"/>
      <c r="P4307" s="3"/>
      <c r="Q4307" s="3"/>
      <c r="R4307" s="3"/>
      <c r="S4307" s="120"/>
      <c r="T4307" s="3"/>
      <c r="U4307" s="3"/>
      <c r="V4307" s="3"/>
      <c r="W4307" s="3"/>
      <c r="X4307" s="3"/>
      <c r="Y4307" s="3"/>
      <c r="Z4307" s="3"/>
      <c r="AA4307" s="3"/>
      <c r="AB4307" s="3"/>
      <c r="AC4307" s="3"/>
      <c r="AD4307" s="3"/>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row>
    <row r="4308" spans="1:53" x14ac:dyDescent="0.3">
      <c r="A4308" s="3"/>
      <c r="B4308" s="3"/>
      <c r="C4308" s="3"/>
      <c r="D4308" s="3"/>
      <c r="E4308" s="3"/>
      <c r="F4308" s="3"/>
      <c r="G4308" s="3"/>
      <c r="H4308" s="3"/>
      <c r="I4308" s="3"/>
      <c r="J4308" s="3"/>
      <c r="K4308" s="3"/>
      <c r="L4308" s="3"/>
      <c r="M4308" s="3"/>
      <c r="N4308" s="3"/>
      <c r="O4308" s="3"/>
      <c r="P4308" s="3"/>
      <c r="Q4308" s="3"/>
      <c r="R4308" s="3"/>
      <c r="S4308" s="120"/>
      <c r="T4308" s="3"/>
      <c r="U4308" s="3"/>
      <c r="V4308" s="3"/>
      <c r="W4308" s="3"/>
      <c r="X4308" s="3"/>
      <c r="Y4308" s="3"/>
      <c r="Z4308" s="3"/>
      <c r="AA4308" s="3"/>
      <c r="AB4308" s="3"/>
      <c r="AC4308" s="3"/>
      <c r="AD4308" s="3"/>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row>
    <row r="4309" spans="1:53" x14ac:dyDescent="0.3">
      <c r="A4309" s="3"/>
      <c r="B4309" s="3"/>
      <c r="C4309" s="3"/>
      <c r="D4309" s="3"/>
      <c r="E4309" s="3"/>
      <c r="F4309" s="3"/>
      <c r="G4309" s="3"/>
      <c r="H4309" s="3"/>
      <c r="I4309" s="3"/>
      <c r="J4309" s="3"/>
      <c r="K4309" s="3"/>
      <c r="L4309" s="3"/>
      <c r="M4309" s="3"/>
      <c r="N4309" s="3"/>
      <c r="O4309" s="3"/>
      <c r="P4309" s="3"/>
      <c r="Q4309" s="3"/>
      <c r="R4309" s="3"/>
      <c r="S4309" s="120"/>
      <c r="T4309" s="3"/>
      <c r="U4309" s="3"/>
      <c r="V4309" s="3"/>
      <c r="W4309" s="3"/>
      <c r="X4309" s="3"/>
      <c r="Y4309" s="3"/>
      <c r="Z4309" s="3"/>
      <c r="AA4309" s="3"/>
      <c r="AB4309" s="3"/>
      <c r="AC4309" s="3"/>
      <c r="AD4309" s="3"/>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row>
    <row r="4310" spans="1:53" x14ac:dyDescent="0.3">
      <c r="A4310" s="3"/>
      <c r="B4310" s="3"/>
      <c r="C4310" s="3"/>
      <c r="D4310" s="3"/>
      <c r="E4310" s="3"/>
      <c r="F4310" s="3"/>
      <c r="G4310" s="3"/>
      <c r="H4310" s="3"/>
      <c r="I4310" s="3"/>
      <c r="J4310" s="3"/>
      <c r="K4310" s="3"/>
      <c r="L4310" s="3"/>
      <c r="M4310" s="3"/>
      <c r="N4310" s="3"/>
      <c r="O4310" s="3"/>
      <c r="P4310" s="3"/>
      <c r="Q4310" s="3"/>
      <c r="R4310" s="3"/>
      <c r="S4310" s="120"/>
      <c r="T4310" s="3"/>
      <c r="U4310" s="3"/>
      <c r="V4310" s="3"/>
      <c r="W4310" s="3"/>
      <c r="X4310" s="3"/>
      <c r="Y4310" s="3"/>
      <c r="Z4310" s="3"/>
      <c r="AA4310" s="3"/>
      <c r="AB4310" s="3"/>
      <c r="AC4310" s="3"/>
      <c r="AD4310" s="3"/>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row>
    <row r="4311" spans="1:53" x14ac:dyDescent="0.3">
      <c r="A4311" s="3"/>
      <c r="B4311" s="3"/>
      <c r="C4311" s="3"/>
      <c r="D4311" s="3"/>
      <c r="E4311" s="3"/>
      <c r="F4311" s="3"/>
      <c r="G4311" s="3"/>
      <c r="H4311" s="3"/>
      <c r="I4311" s="3"/>
      <c r="J4311" s="3"/>
      <c r="K4311" s="3"/>
      <c r="L4311" s="3"/>
      <c r="M4311" s="3"/>
      <c r="N4311" s="3"/>
      <c r="O4311" s="3"/>
      <c r="P4311" s="3"/>
      <c r="Q4311" s="3"/>
      <c r="R4311" s="3"/>
      <c r="S4311" s="120"/>
      <c r="T4311" s="3"/>
      <c r="U4311" s="3"/>
      <c r="V4311" s="3"/>
      <c r="W4311" s="3"/>
      <c r="X4311" s="3"/>
      <c r="Y4311" s="3"/>
      <c r="Z4311" s="3"/>
      <c r="AA4311" s="3"/>
      <c r="AB4311" s="3"/>
      <c r="AC4311" s="3"/>
      <c r="AD4311" s="3"/>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row>
    <row r="4312" spans="1:53" x14ac:dyDescent="0.3">
      <c r="A4312" s="3"/>
      <c r="B4312" s="3"/>
      <c r="C4312" s="3"/>
      <c r="D4312" s="3"/>
      <c r="E4312" s="3"/>
      <c r="F4312" s="3"/>
      <c r="G4312" s="3"/>
      <c r="H4312" s="3"/>
      <c r="I4312" s="3"/>
      <c r="J4312" s="3"/>
      <c r="K4312" s="3"/>
      <c r="L4312" s="3"/>
      <c r="M4312" s="3"/>
      <c r="N4312" s="3"/>
      <c r="O4312" s="3"/>
      <c r="P4312" s="3"/>
      <c r="Q4312" s="3"/>
      <c r="R4312" s="3"/>
      <c r="S4312" s="120"/>
      <c r="T4312" s="3"/>
      <c r="U4312" s="3"/>
      <c r="V4312" s="3"/>
      <c r="W4312" s="3"/>
      <c r="X4312" s="3"/>
      <c r="Y4312" s="3"/>
      <c r="Z4312" s="3"/>
      <c r="AA4312" s="3"/>
      <c r="AB4312" s="3"/>
      <c r="AC4312" s="3"/>
      <c r="AD4312" s="3"/>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row>
    <row r="4313" spans="1:53" x14ac:dyDescent="0.3">
      <c r="A4313" s="3"/>
      <c r="B4313" s="3"/>
      <c r="C4313" s="3"/>
      <c r="D4313" s="3"/>
      <c r="E4313" s="3"/>
      <c r="F4313" s="3"/>
      <c r="G4313" s="3"/>
      <c r="H4313" s="3"/>
      <c r="I4313" s="3"/>
      <c r="J4313" s="3"/>
      <c r="K4313" s="3"/>
      <c r="L4313" s="3"/>
      <c r="M4313" s="3"/>
      <c r="N4313" s="3"/>
      <c r="O4313" s="3"/>
      <c r="P4313" s="3"/>
      <c r="Q4313" s="3"/>
      <c r="R4313" s="3"/>
      <c r="S4313" s="120"/>
      <c r="T4313" s="3"/>
      <c r="U4313" s="3"/>
      <c r="V4313" s="3"/>
      <c r="W4313" s="3"/>
      <c r="X4313" s="3"/>
      <c r="Y4313" s="3"/>
      <c r="Z4313" s="3"/>
      <c r="AA4313" s="3"/>
      <c r="AB4313" s="3"/>
      <c r="AC4313" s="3"/>
      <c r="AD4313" s="3"/>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row>
    <row r="4314" spans="1:53" x14ac:dyDescent="0.3">
      <c r="A4314" s="3"/>
      <c r="B4314" s="3"/>
      <c r="C4314" s="3"/>
      <c r="D4314" s="3"/>
      <c r="E4314" s="3"/>
      <c r="F4314" s="3"/>
      <c r="G4314" s="3"/>
      <c r="H4314" s="3"/>
      <c r="I4314" s="3"/>
      <c r="J4314" s="3"/>
      <c r="K4314" s="3"/>
      <c r="L4314" s="3"/>
      <c r="M4314" s="3"/>
      <c r="N4314" s="3"/>
      <c r="O4314" s="3"/>
      <c r="P4314" s="3"/>
      <c r="Q4314" s="3"/>
      <c r="R4314" s="3"/>
      <c r="S4314" s="120"/>
      <c r="T4314" s="3"/>
      <c r="U4314" s="3"/>
      <c r="V4314" s="3"/>
      <c r="W4314" s="3"/>
      <c r="X4314" s="3"/>
      <c r="Y4314" s="3"/>
      <c r="Z4314" s="3"/>
      <c r="AA4314" s="3"/>
      <c r="AB4314" s="3"/>
      <c r="AC4314" s="3"/>
      <c r="AD4314" s="3"/>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row>
    <row r="4315" spans="1:53" x14ac:dyDescent="0.3">
      <c r="A4315" s="3"/>
      <c r="B4315" s="3"/>
      <c r="C4315" s="3"/>
      <c r="D4315" s="3"/>
      <c r="E4315" s="3"/>
      <c r="F4315" s="3"/>
      <c r="G4315" s="3"/>
      <c r="H4315" s="3"/>
      <c r="I4315" s="3"/>
      <c r="J4315" s="3"/>
      <c r="K4315" s="3"/>
      <c r="L4315" s="3"/>
      <c r="M4315" s="3"/>
      <c r="N4315" s="3"/>
      <c r="O4315" s="3"/>
      <c r="P4315" s="3"/>
      <c r="Q4315" s="3"/>
      <c r="R4315" s="3"/>
      <c r="S4315" s="120"/>
      <c r="T4315" s="3"/>
      <c r="U4315" s="3"/>
      <c r="V4315" s="3"/>
      <c r="W4315" s="3"/>
      <c r="X4315" s="3"/>
      <c r="Y4315" s="3"/>
      <c r="Z4315" s="3"/>
      <c r="AA4315" s="3"/>
      <c r="AB4315" s="3"/>
      <c r="AC4315" s="3"/>
      <c r="AD4315" s="3"/>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row>
    <row r="4316" spans="1:53" x14ac:dyDescent="0.3">
      <c r="A4316" s="3"/>
      <c r="B4316" s="3"/>
      <c r="C4316" s="3"/>
      <c r="D4316" s="3"/>
      <c r="E4316" s="3"/>
      <c r="F4316" s="3"/>
      <c r="G4316" s="3"/>
      <c r="H4316" s="3"/>
      <c r="I4316" s="3"/>
      <c r="J4316" s="3"/>
      <c r="K4316" s="3"/>
      <c r="L4316" s="3"/>
      <c r="M4316" s="3"/>
      <c r="N4316" s="3"/>
      <c r="O4316" s="3"/>
      <c r="P4316" s="3"/>
      <c r="Q4316" s="3"/>
      <c r="R4316" s="3"/>
      <c r="S4316" s="120"/>
      <c r="T4316" s="3"/>
      <c r="U4316" s="3"/>
      <c r="V4316" s="3"/>
      <c r="W4316" s="3"/>
      <c r="X4316" s="3"/>
      <c r="Y4316" s="3"/>
      <c r="Z4316" s="3"/>
      <c r="AA4316" s="3"/>
      <c r="AB4316" s="3"/>
      <c r="AC4316" s="3"/>
      <c r="AD4316" s="3"/>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row>
    <row r="4317" spans="1:53" x14ac:dyDescent="0.3">
      <c r="A4317" s="3"/>
      <c r="B4317" s="3"/>
      <c r="C4317" s="3"/>
      <c r="D4317" s="3"/>
      <c r="E4317" s="3"/>
      <c r="F4317" s="3"/>
      <c r="G4317" s="3"/>
      <c r="H4317" s="3"/>
      <c r="I4317" s="3"/>
      <c r="J4317" s="3"/>
      <c r="K4317" s="3"/>
      <c r="L4317" s="3"/>
      <c r="M4317" s="3"/>
      <c r="N4317" s="3"/>
      <c r="O4317" s="3"/>
      <c r="P4317" s="3"/>
      <c r="Q4317" s="3"/>
      <c r="R4317" s="3"/>
      <c r="S4317" s="120"/>
      <c r="T4317" s="3"/>
      <c r="U4317" s="3"/>
      <c r="V4317" s="3"/>
      <c r="W4317" s="3"/>
      <c r="X4317" s="3"/>
      <c r="Y4317" s="3"/>
      <c r="Z4317" s="3"/>
      <c r="AA4317" s="3"/>
      <c r="AB4317" s="3"/>
      <c r="AC4317" s="3"/>
      <c r="AD4317" s="3"/>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row>
    <row r="4318" spans="1:53" x14ac:dyDescent="0.3">
      <c r="A4318" s="3"/>
      <c r="B4318" s="3"/>
      <c r="C4318" s="3"/>
      <c r="D4318" s="3"/>
      <c r="E4318" s="3"/>
      <c r="F4318" s="3"/>
      <c r="G4318" s="3"/>
      <c r="H4318" s="3"/>
      <c r="I4318" s="3"/>
      <c r="J4318" s="3"/>
      <c r="K4318" s="3"/>
      <c r="L4318" s="3"/>
      <c r="M4318" s="3"/>
      <c r="N4318" s="3"/>
      <c r="O4318" s="3"/>
      <c r="P4318" s="3"/>
      <c r="Q4318" s="3"/>
      <c r="R4318" s="3"/>
      <c r="S4318" s="120"/>
      <c r="T4318" s="3"/>
      <c r="U4318" s="3"/>
      <c r="V4318" s="3"/>
      <c r="W4318" s="3"/>
      <c r="X4318" s="3"/>
      <c r="Y4318" s="3"/>
      <c r="Z4318" s="3"/>
      <c r="AA4318" s="3"/>
      <c r="AB4318" s="3"/>
      <c r="AC4318" s="3"/>
      <c r="AD4318" s="3"/>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row>
    <row r="4319" spans="1:53" x14ac:dyDescent="0.3">
      <c r="A4319" s="3"/>
      <c r="B4319" s="3"/>
      <c r="C4319" s="3"/>
      <c r="D4319" s="3"/>
      <c r="E4319" s="3"/>
      <c r="F4319" s="3"/>
      <c r="G4319" s="3"/>
      <c r="H4319" s="3"/>
      <c r="I4319" s="3"/>
      <c r="J4319" s="3"/>
      <c r="K4319" s="3"/>
      <c r="L4319" s="3"/>
      <c r="M4319" s="3"/>
      <c r="N4319" s="3"/>
      <c r="O4319" s="3"/>
      <c r="P4319" s="3"/>
      <c r="Q4319" s="3"/>
      <c r="R4319" s="3"/>
      <c r="S4319" s="120"/>
      <c r="T4319" s="3"/>
      <c r="U4319" s="3"/>
      <c r="V4319" s="3"/>
      <c r="W4319" s="3"/>
      <c r="X4319" s="3"/>
      <c r="Y4319" s="3"/>
      <c r="Z4319" s="3"/>
      <c r="AA4319" s="3"/>
      <c r="AB4319" s="3"/>
      <c r="AC4319" s="3"/>
      <c r="AD4319" s="3"/>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row>
    <row r="4320" spans="1:53" x14ac:dyDescent="0.3">
      <c r="A4320" s="3"/>
      <c r="B4320" s="3"/>
      <c r="C4320" s="3"/>
      <c r="D4320" s="3"/>
      <c r="E4320" s="3"/>
      <c r="F4320" s="3"/>
      <c r="G4320" s="3"/>
      <c r="H4320" s="3"/>
      <c r="I4320" s="3"/>
      <c r="J4320" s="3"/>
      <c r="K4320" s="3"/>
      <c r="L4320" s="3"/>
      <c r="M4320" s="3"/>
      <c r="N4320" s="3"/>
      <c r="O4320" s="3"/>
      <c r="P4320" s="3"/>
      <c r="Q4320" s="3"/>
      <c r="R4320" s="3"/>
      <c r="S4320" s="120"/>
      <c r="T4320" s="3"/>
      <c r="U4320" s="3"/>
      <c r="V4320" s="3"/>
      <c r="W4320" s="3"/>
      <c r="X4320" s="3"/>
      <c r="Y4320" s="3"/>
      <c r="Z4320" s="3"/>
      <c r="AA4320" s="3"/>
      <c r="AB4320" s="3"/>
      <c r="AC4320" s="3"/>
      <c r="AD4320" s="3"/>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row>
    <row r="4321" spans="1:53" x14ac:dyDescent="0.3">
      <c r="A4321" s="3"/>
      <c r="B4321" s="3"/>
      <c r="C4321" s="3"/>
      <c r="D4321" s="3"/>
      <c r="E4321" s="3"/>
      <c r="F4321" s="3"/>
      <c r="G4321" s="3"/>
      <c r="H4321" s="3"/>
      <c r="I4321" s="3"/>
      <c r="J4321" s="3"/>
      <c r="K4321" s="3"/>
      <c r="L4321" s="3"/>
      <c r="M4321" s="3"/>
      <c r="N4321" s="3"/>
      <c r="O4321" s="3"/>
      <c r="P4321" s="3"/>
      <c r="Q4321" s="3"/>
      <c r="R4321" s="3"/>
      <c r="S4321" s="120"/>
      <c r="T4321" s="3"/>
      <c r="U4321" s="3"/>
      <c r="V4321" s="3"/>
      <c r="W4321" s="3"/>
      <c r="X4321" s="3"/>
      <c r="Y4321" s="3"/>
      <c r="Z4321" s="3"/>
      <c r="AA4321" s="3"/>
      <c r="AB4321" s="3"/>
      <c r="AC4321" s="3"/>
      <c r="AD4321" s="3"/>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row>
    <row r="4322" spans="1:53" x14ac:dyDescent="0.3">
      <c r="A4322" s="3"/>
      <c r="B4322" s="3"/>
      <c r="C4322" s="3"/>
      <c r="D4322" s="3"/>
      <c r="E4322" s="3"/>
      <c r="F4322" s="3"/>
      <c r="G4322" s="3"/>
      <c r="H4322" s="3"/>
      <c r="I4322" s="3"/>
      <c r="J4322" s="3"/>
      <c r="K4322" s="3"/>
      <c r="L4322" s="3"/>
      <c r="M4322" s="3"/>
      <c r="N4322" s="3"/>
      <c r="O4322" s="3"/>
      <c r="P4322" s="3"/>
      <c r="Q4322" s="3"/>
      <c r="R4322" s="3"/>
      <c r="S4322" s="120"/>
      <c r="T4322" s="3"/>
      <c r="U4322" s="3"/>
      <c r="V4322" s="3"/>
      <c r="W4322" s="3"/>
      <c r="X4322" s="3"/>
      <c r="Y4322" s="3"/>
      <c r="Z4322" s="3"/>
      <c r="AA4322" s="3"/>
      <c r="AB4322" s="3"/>
      <c r="AC4322" s="3"/>
      <c r="AD4322" s="3"/>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row>
    <row r="4323" spans="1:53" x14ac:dyDescent="0.3">
      <c r="A4323" s="3"/>
      <c r="B4323" s="3"/>
      <c r="C4323" s="3"/>
      <c r="D4323" s="3"/>
      <c r="E4323" s="3"/>
      <c r="F4323" s="3"/>
      <c r="G4323" s="3"/>
      <c r="H4323" s="3"/>
      <c r="I4323" s="3"/>
      <c r="J4323" s="3"/>
      <c r="K4323" s="3"/>
      <c r="L4323" s="3"/>
      <c r="M4323" s="3"/>
      <c r="N4323" s="3"/>
      <c r="O4323" s="3"/>
      <c r="P4323" s="3"/>
      <c r="Q4323" s="3"/>
      <c r="R4323" s="3"/>
      <c r="S4323" s="120"/>
      <c r="T4323" s="3"/>
      <c r="U4323" s="3"/>
      <c r="V4323" s="3"/>
      <c r="W4323" s="3"/>
      <c r="X4323" s="3"/>
      <c r="Y4323" s="3"/>
      <c r="Z4323" s="3"/>
      <c r="AA4323" s="3"/>
      <c r="AB4323" s="3"/>
      <c r="AC4323" s="3"/>
      <c r="AD4323" s="3"/>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row>
    <row r="4324" spans="1:53" x14ac:dyDescent="0.3">
      <c r="A4324" s="3"/>
      <c r="B4324" s="3"/>
      <c r="C4324" s="3"/>
      <c r="D4324" s="3"/>
      <c r="E4324" s="3"/>
      <c r="F4324" s="3"/>
      <c r="G4324" s="3"/>
      <c r="H4324" s="3"/>
      <c r="I4324" s="3"/>
      <c r="J4324" s="3"/>
      <c r="K4324" s="3"/>
      <c r="L4324" s="3"/>
      <c r="M4324" s="3"/>
      <c r="N4324" s="3"/>
      <c r="O4324" s="3"/>
      <c r="P4324" s="3"/>
      <c r="Q4324" s="3"/>
      <c r="R4324" s="3"/>
      <c r="S4324" s="120"/>
      <c r="T4324" s="3"/>
      <c r="U4324" s="3"/>
      <c r="V4324" s="3"/>
      <c r="W4324" s="3"/>
      <c r="X4324" s="3"/>
      <c r="Y4324" s="3"/>
      <c r="Z4324" s="3"/>
      <c r="AA4324" s="3"/>
      <c r="AB4324" s="3"/>
      <c r="AC4324" s="3"/>
      <c r="AD4324" s="3"/>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row>
    <row r="4325" spans="1:53" x14ac:dyDescent="0.3">
      <c r="A4325" s="3"/>
      <c r="B4325" s="3"/>
      <c r="C4325" s="3"/>
      <c r="D4325" s="3"/>
      <c r="E4325" s="3"/>
      <c r="F4325" s="3"/>
      <c r="G4325" s="3"/>
      <c r="H4325" s="3"/>
      <c r="I4325" s="3"/>
      <c r="J4325" s="3"/>
      <c r="K4325" s="3"/>
      <c r="L4325" s="3"/>
      <c r="M4325" s="3"/>
      <c r="N4325" s="3"/>
      <c r="O4325" s="3"/>
      <c r="P4325" s="3"/>
      <c r="Q4325" s="3"/>
      <c r="R4325" s="3"/>
      <c r="S4325" s="120"/>
      <c r="T4325" s="3"/>
      <c r="U4325" s="3"/>
      <c r="V4325" s="3"/>
      <c r="W4325" s="3"/>
      <c r="X4325" s="3"/>
      <c r="Y4325" s="3"/>
      <c r="Z4325" s="3"/>
      <c r="AA4325" s="3"/>
      <c r="AB4325" s="3"/>
      <c r="AC4325" s="3"/>
      <c r="AD4325" s="3"/>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row>
    <row r="4326" spans="1:53" x14ac:dyDescent="0.3">
      <c r="A4326" s="3"/>
      <c r="B4326" s="3"/>
      <c r="C4326" s="3"/>
      <c r="D4326" s="3"/>
      <c r="E4326" s="3"/>
      <c r="F4326" s="3"/>
      <c r="G4326" s="3"/>
      <c r="H4326" s="3"/>
      <c r="I4326" s="3"/>
      <c r="J4326" s="3"/>
      <c r="K4326" s="3"/>
      <c r="L4326" s="3"/>
      <c r="M4326" s="3"/>
      <c r="N4326" s="3"/>
      <c r="O4326" s="3"/>
      <c r="P4326" s="3"/>
      <c r="Q4326" s="3"/>
      <c r="R4326" s="3"/>
      <c r="S4326" s="120"/>
      <c r="T4326" s="3"/>
      <c r="U4326" s="3"/>
      <c r="V4326" s="3"/>
      <c r="W4326" s="3"/>
      <c r="X4326" s="3"/>
      <c r="Y4326" s="3"/>
      <c r="Z4326" s="3"/>
      <c r="AA4326" s="3"/>
      <c r="AB4326" s="3"/>
      <c r="AC4326" s="3"/>
      <c r="AD4326" s="3"/>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row>
    <row r="4327" spans="1:53" x14ac:dyDescent="0.3">
      <c r="A4327" s="3"/>
      <c r="B4327" s="3"/>
      <c r="C4327" s="3"/>
      <c r="D4327" s="3"/>
      <c r="E4327" s="3"/>
      <c r="F4327" s="3"/>
      <c r="G4327" s="3"/>
      <c r="H4327" s="3"/>
      <c r="I4327" s="3"/>
      <c r="J4327" s="3"/>
      <c r="K4327" s="3"/>
      <c r="L4327" s="3"/>
      <c r="M4327" s="3"/>
      <c r="N4327" s="3"/>
      <c r="O4327" s="3"/>
      <c r="P4327" s="3"/>
      <c r="Q4327" s="3"/>
      <c r="R4327" s="3"/>
      <c r="S4327" s="120"/>
      <c r="T4327" s="3"/>
      <c r="U4327" s="3"/>
      <c r="V4327" s="3"/>
      <c r="W4327" s="3"/>
      <c r="X4327" s="3"/>
      <c r="Y4327" s="3"/>
      <c r="Z4327" s="3"/>
      <c r="AA4327" s="3"/>
      <c r="AB4327" s="3"/>
      <c r="AC4327" s="3"/>
      <c r="AD4327" s="3"/>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row>
    <row r="4328" spans="1:53" x14ac:dyDescent="0.3">
      <c r="A4328" s="3"/>
      <c r="B4328" s="3"/>
      <c r="C4328" s="3"/>
      <c r="D4328" s="3"/>
      <c r="E4328" s="3"/>
      <c r="F4328" s="3"/>
      <c r="G4328" s="3"/>
      <c r="H4328" s="3"/>
      <c r="I4328" s="3"/>
      <c r="J4328" s="3"/>
      <c r="K4328" s="3"/>
      <c r="L4328" s="3"/>
      <c r="M4328" s="3"/>
      <c r="N4328" s="3"/>
      <c r="O4328" s="3"/>
      <c r="P4328" s="3"/>
      <c r="Q4328" s="3"/>
      <c r="R4328" s="3"/>
      <c r="S4328" s="120"/>
      <c r="T4328" s="3"/>
      <c r="U4328" s="3"/>
      <c r="V4328" s="3"/>
      <c r="W4328" s="3"/>
      <c r="X4328" s="3"/>
      <c r="Y4328" s="3"/>
      <c r="Z4328" s="3"/>
      <c r="AA4328" s="3"/>
      <c r="AB4328" s="3"/>
      <c r="AC4328" s="3"/>
      <c r="AD4328" s="3"/>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row>
    <row r="4329" spans="1:53" x14ac:dyDescent="0.3">
      <c r="A4329" s="3"/>
      <c r="B4329" s="3"/>
      <c r="C4329" s="3"/>
      <c r="D4329" s="3"/>
      <c r="E4329" s="3"/>
      <c r="F4329" s="3"/>
      <c r="G4329" s="3"/>
      <c r="H4329" s="3"/>
      <c r="I4329" s="3"/>
      <c r="J4329" s="3"/>
      <c r="K4329" s="3"/>
      <c r="L4329" s="3"/>
      <c r="M4329" s="3"/>
      <c r="N4329" s="3"/>
      <c r="O4329" s="3"/>
      <c r="P4329" s="3"/>
      <c r="Q4329" s="3"/>
      <c r="R4329" s="3"/>
      <c r="S4329" s="120"/>
      <c r="T4329" s="3"/>
      <c r="U4329" s="3"/>
      <c r="V4329" s="3"/>
      <c r="W4329" s="3"/>
      <c r="X4329" s="3"/>
      <c r="Y4329" s="3"/>
      <c r="Z4329" s="3"/>
      <c r="AA4329" s="3"/>
      <c r="AB4329" s="3"/>
      <c r="AC4329" s="3"/>
      <c r="AD4329" s="3"/>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row>
    <row r="4330" spans="1:53" x14ac:dyDescent="0.3">
      <c r="A4330" s="3"/>
      <c r="B4330" s="3"/>
      <c r="C4330" s="3"/>
      <c r="D4330" s="3"/>
      <c r="E4330" s="3"/>
      <c r="F4330" s="3"/>
      <c r="G4330" s="3"/>
      <c r="H4330" s="3"/>
      <c r="I4330" s="3"/>
      <c r="J4330" s="3"/>
      <c r="K4330" s="3"/>
      <c r="L4330" s="3"/>
      <c r="M4330" s="3"/>
      <c r="N4330" s="3"/>
      <c r="O4330" s="3"/>
      <c r="P4330" s="3"/>
      <c r="Q4330" s="3"/>
      <c r="R4330" s="3"/>
      <c r="S4330" s="120"/>
      <c r="T4330" s="3"/>
      <c r="U4330" s="3"/>
      <c r="V4330" s="3"/>
      <c r="W4330" s="3"/>
      <c r="X4330" s="3"/>
      <c r="Y4330" s="3"/>
      <c r="Z4330" s="3"/>
      <c r="AA4330" s="3"/>
      <c r="AB4330" s="3"/>
      <c r="AC4330" s="3"/>
      <c r="AD4330" s="3"/>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row>
    <row r="4331" spans="1:53" x14ac:dyDescent="0.3">
      <c r="A4331" s="3"/>
      <c r="B4331" s="3"/>
      <c r="C4331" s="3"/>
      <c r="D4331" s="3"/>
      <c r="E4331" s="3"/>
      <c r="F4331" s="3"/>
      <c r="G4331" s="3"/>
      <c r="H4331" s="3"/>
      <c r="I4331" s="3"/>
      <c r="J4331" s="3"/>
      <c r="K4331" s="3"/>
      <c r="L4331" s="3"/>
      <c r="M4331" s="3"/>
      <c r="N4331" s="3"/>
      <c r="O4331" s="3"/>
      <c r="P4331" s="3"/>
      <c r="Q4331" s="3"/>
      <c r="R4331" s="3"/>
      <c r="S4331" s="120"/>
      <c r="T4331" s="3"/>
      <c r="U4331" s="3"/>
      <c r="V4331" s="3"/>
      <c r="W4331" s="3"/>
      <c r="X4331" s="3"/>
      <c r="Y4331" s="3"/>
      <c r="Z4331" s="3"/>
      <c r="AA4331" s="3"/>
      <c r="AB4331" s="3"/>
      <c r="AC4331" s="3"/>
      <c r="AD4331" s="3"/>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row>
    <row r="4332" spans="1:53" x14ac:dyDescent="0.3">
      <c r="A4332" s="3"/>
      <c r="B4332" s="3"/>
      <c r="C4332" s="3"/>
      <c r="D4332" s="3"/>
      <c r="E4332" s="3"/>
      <c r="F4332" s="3"/>
      <c r="G4332" s="3"/>
      <c r="H4332" s="3"/>
      <c r="I4332" s="3"/>
      <c r="J4332" s="3"/>
      <c r="K4332" s="3"/>
      <c r="L4332" s="3"/>
      <c r="M4332" s="3"/>
      <c r="N4332" s="3"/>
      <c r="O4332" s="3"/>
      <c r="P4332" s="3"/>
      <c r="Q4332" s="3"/>
      <c r="R4332" s="3"/>
      <c r="S4332" s="120"/>
      <c r="T4332" s="3"/>
      <c r="U4332" s="3"/>
      <c r="V4332" s="3"/>
      <c r="W4332" s="3"/>
      <c r="X4332" s="3"/>
      <c r="Y4332" s="3"/>
      <c r="Z4332" s="3"/>
      <c r="AA4332" s="3"/>
      <c r="AB4332" s="3"/>
      <c r="AC4332" s="3"/>
      <c r="AD4332" s="3"/>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row>
    <row r="4333" spans="1:53" x14ac:dyDescent="0.3">
      <c r="A4333" s="3"/>
      <c r="B4333" s="3"/>
      <c r="C4333" s="3"/>
      <c r="D4333" s="3"/>
      <c r="E4333" s="3"/>
      <c r="F4333" s="3"/>
      <c r="G4333" s="3"/>
      <c r="H4333" s="3"/>
      <c r="I4333" s="3"/>
      <c r="J4333" s="3"/>
      <c r="K4333" s="3"/>
      <c r="L4333" s="3"/>
      <c r="M4333" s="3"/>
      <c r="N4333" s="3"/>
      <c r="O4333" s="3"/>
      <c r="P4333" s="3"/>
      <c r="Q4333" s="3"/>
      <c r="R4333" s="3"/>
      <c r="S4333" s="120"/>
      <c r="T4333" s="3"/>
      <c r="U4333" s="3"/>
      <c r="V4333" s="3"/>
      <c r="W4333" s="3"/>
      <c r="X4333" s="3"/>
      <c r="Y4333" s="3"/>
      <c r="Z4333" s="3"/>
      <c r="AA4333" s="3"/>
      <c r="AB4333" s="3"/>
      <c r="AC4333" s="3"/>
      <c r="AD4333" s="3"/>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row>
    <row r="4334" spans="1:53" x14ac:dyDescent="0.3">
      <c r="A4334" s="3"/>
      <c r="B4334" s="3"/>
      <c r="C4334" s="3"/>
      <c r="D4334" s="3"/>
      <c r="E4334" s="3"/>
      <c r="F4334" s="3"/>
      <c r="G4334" s="3"/>
      <c r="H4334" s="3"/>
      <c r="I4334" s="3"/>
      <c r="J4334" s="3"/>
      <c r="K4334" s="3"/>
      <c r="L4334" s="3"/>
      <c r="M4334" s="3"/>
      <c r="N4334" s="3"/>
      <c r="O4334" s="3"/>
      <c r="P4334" s="3"/>
      <c r="Q4334" s="3"/>
      <c r="R4334" s="3"/>
      <c r="S4334" s="120"/>
      <c r="T4334" s="3"/>
      <c r="U4334" s="3"/>
      <c r="V4334" s="3"/>
      <c r="W4334" s="3"/>
      <c r="X4334" s="3"/>
      <c r="Y4334" s="3"/>
      <c r="Z4334" s="3"/>
      <c r="AA4334" s="3"/>
      <c r="AB4334" s="3"/>
      <c r="AC4334" s="3"/>
      <c r="AD4334" s="3"/>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row>
    <row r="4335" spans="1:53" x14ac:dyDescent="0.3">
      <c r="A4335" s="3"/>
      <c r="B4335" s="3"/>
      <c r="C4335" s="3"/>
      <c r="D4335" s="3"/>
      <c r="E4335" s="3"/>
      <c r="F4335" s="3"/>
      <c r="G4335" s="3"/>
      <c r="H4335" s="3"/>
      <c r="I4335" s="3"/>
      <c r="J4335" s="3"/>
      <c r="K4335" s="3"/>
      <c r="L4335" s="3"/>
      <c r="M4335" s="3"/>
      <c r="N4335" s="3"/>
      <c r="O4335" s="3"/>
      <c r="P4335" s="3"/>
      <c r="Q4335" s="3"/>
      <c r="R4335" s="3"/>
      <c r="S4335" s="120"/>
      <c r="T4335" s="3"/>
      <c r="U4335" s="3"/>
      <c r="V4335" s="3"/>
      <c r="W4335" s="3"/>
      <c r="X4335" s="3"/>
      <c r="Y4335" s="3"/>
      <c r="Z4335" s="3"/>
      <c r="AA4335" s="3"/>
      <c r="AB4335" s="3"/>
      <c r="AC4335" s="3"/>
      <c r="AD4335" s="3"/>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row>
    <row r="4336" spans="1:53" x14ac:dyDescent="0.3">
      <c r="A4336" s="3"/>
      <c r="B4336" s="3"/>
      <c r="C4336" s="3"/>
      <c r="D4336" s="3"/>
      <c r="E4336" s="3"/>
      <c r="F4336" s="3"/>
      <c r="G4336" s="3"/>
      <c r="H4336" s="3"/>
      <c r="I4336" s="3"/>
      <c r="J4336" s="3"/>
      <c r="K4336" s="3"/>
      <c r="L4336" s="3"/>
      <c r="M4336" s="3"/>
      <c r="N4336" s="3"/>
      <c r="O4336" s="3"/>
      <c r="P4336" s="3"/>
      <c r="Q4336" s="3"/>
      <c r="R4336" s="3"/>
      <c r="S4336" s="120"/>
      <c r="T4336" s="3"/>
      <c r="U4336" s="3"/>
      <c r="V4336" s="3"/>
      <c r="W4336" s="3"/>
      <c r="X4336" s="3"/>
      <c r="Y4336" s="3"/>
      <c r="Z4336" s="3"/>
      <c r="AA4336" s="3"/>
      <c r="AB4336" s="3"/>
      <c r="AC4336" s="3"/>
      <c r="AD4336" s="3"/>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row>
    <row r="4337" spans="1:53" x14ac:dyDescent="0.3">
      <c r="A4337" s="3"/>
      <c r="B4337" s="3"/>
      <c r="C4337" s="3"/>
      <c r="D4337" s="3"/>
      <c r="E4337" s="3"/>
      <c r="F4337" s="3"/>
      <c r="G4337" s="3"/>
      <c r="H4337" s="3"/>
      <c r="I4337" s="3"/>
      <c r="J4337" s="3"/>
      <c r="K4337" s="3"/>
      <c r="L4337" s="3"/>
      <c r="M4337" s="3"/>
      <c r="N4337" s="3"/>
      <c r="O4337" s="3"/>
      <c r="P4337" s="3"/>
      <c r="Q4337" s="3"/>
      <c r="R4337" s="3"/>
      <c r="S4337" s="120"/>
      <c r="T4337" s="3"/>
      <c r="U4337" s="3"/>
      <c r="V4337" s="3"/>
      <c r="W4337" s="3"/>
      <c r="X4337" s="3"/>
      <c r="Y4337" s="3"/>
      <c r="Z4337" s="3"/>
      <c r="AA4337" s="3"/>
      <c r="AB4337" s="3"/>
      <c r="AC4337" s="3"/>
      <c r="AD4337" s="3"/>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row>
    <row r="4338" spans="1:53" x14ac:dyDescent="0.3">
      <c r="A4338" s="3"/>
      <c r="B4338" s="3"/>
      <c r="C4338" s="3"/>
      <c r="D4338" s="3"/>
      <c r="E4338" s="3"/>
      <c r="F4338" s="3"/>
      <c r="G4338" s="3"/>
      <c r="H4338" s="3"/>
      <c r="I4338" s="3"/>
      <c r="J4338" s="3"/>
      <c r="K4338" s="3"/>
      <c r="L4338" s="3"/>
      <c r="M4338" s="3"/>
      <c r="N4338" s="3"/>
      <c r="O4338" s="3"/>
      <c r="P4338" s="3"/>
      <c r="Q4338" s="3"/>
      <c r="R4338" s="3"/>
      <c r="S4338" s="120"/>
      <c r="T4338" s="3"/>
      <c r="U4338" s="3"/>
      <c r="V4338" s="3"/>
      <c r="W4338" s="3"/>
      <c r="X4338" s="3"/>
      <c r="Y4338" s="3"/>
      <c r="Z4338" s="3"/>
      <c r="AA4338" s="3"/>
      <c r="AB4338" s="3"/>
      <c r="AC4338" s="3"/>
      <c r="AD4338" s="3"/>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row>
    <row r="4339" spans="1:53" x14ac:dyDescent="0.3">
      <c r="A4339" s="3"/>
      <c r="B4339" s="3"/>
      <c r="C4339" s="3"/>
      <c r="D4339" s="3"/>
      <c r="E4339" s="3"/>
      <c r="F4339" s="3"/>
      <c r="G4339" s="3"/>
      <c r="H4339" s="3"/>
      <c r="I4339" s="3"/>
      <c r="J4339" s="3"/>
      <c r="K4339" s="3"/>
      <c r="L4339" s="3"/>
      <c r="M4339" s="3"/>
      <c r="N4339" s="3"/>
      <c r="O4339" s="3"/>
      <c r="P4339" s="3"/>
      <c r="Q4339" s="3"/>
      <c r="R4339" s="3"/>
      <c r="S4339" s="120"/>
      <c r="T4339" s="3"/>
      <c r="U4339" s="3"/>
      <c r="V4339" s="3"/>
      <c r="W4339" s="3"/>
      <c r="X4339" s="3"/>
      <c r="Y4339" s="3"/>
      <c r="Z4339" s="3"/>
      <c r="AA4339" s="3"/>
      <c r="AB4339" s="3"/>
      <c r="AC4339" s="3"/>
      <c r="AD4339" s="3"/>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row>
    <row r="4340" spans="1:53" x14ac:dyDescent="0.3">
      <c r="A4340" s="3"/>
      <c r="B4340" s="3"/>
      <c r="C4340" s="3"/>
      <c r="D4340" s="3"/>
      <c r="E4340" s="3"/>
      <c r="F4340" s="3"/>
      <c r="G4340" s="3"/>
      <c r="H4340" s="3"/>
      <c r="I4340" s="3"/>
      <c r="J4340" s="3"/>
      <c r="K4340" s="3"/>
      <c r="L4340" s="3"/>
      <c r="M4340" s="3"/>
      <c r="N4340" s="3"/>
      <c r="O4340" s="3"/>
      <c r="P4340" s="3"/>
      <c r="Q4340" s="3"/>
      <c r="R4340" s="3"/>
      <c r="S4340" s="120"/>
      <c r="T4340" s="3"/>
      <c r="U4340" s="3"/>
      <c r="V4340" s="3"/>
      <c r="W4340" s="3"/>
      <c r="X4340" s="3"/>
      <c r="Y4340" s="3"/>
      <c r="Z4340" s="3"/>
      <c r="AA4340" s="3"/>
      <c r="AB4340" s="3"/>
      <c r="AC4340" s="3"/>
      <c r="AD4340" s="3"/>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row>
    <row r="4341" spans="1:53" x14ac:dyDescent="0.3">
      <c r="A4341" s="3"/>
      <c r="B4341" s="3"/>
      <c r="C4341" s="3"/>
      <c r="D4341" s="3"/>
      <c r="E4341" s="3"/>
      <c r="F4341" s="3"/>
      <c r="G4341" s="3"/>
      <c r="H4341" s="3"/>
      <c r="I4341" s="3"/>
      <c r="J4341" s="3"/>
      <c r="K4341" s="3"/>
      <c r="L4341" s="3"/>
      <c r="M4341" s="3"/>
      <c r="N4341" s="3"/>
      <c r="O4341" s="3"/>
      <c r="P4341" s="3"/>
      <c r="Q4341" s="3"/>
      <c r="R4341" s="3"/>
      <c r="S4341" s="120"/>
      <c r="T4341" s="3"/>
      <c r="U4341" s="3"/>
      <c r="V4341" s="3"/>
      <c r="W4341" s="3"/>
      <c r="X4341" s="3"/>
      <c r="Y4341" s="3"/>
      <c r="Z4341" s="3"/>
      <c r="AA4341" s="3"/>
      <c r="AB4341" s="3"/>
      <c r="AC4341" s="3"/>
      <c r="AD4341" s="3"/>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row>
    <row r="4342" spans="1:53" x14ac:dyDescent="0.3">
      <c r="A4342" s="3"/>
      <c r="B4342" s="3"/>
      <c r="C4342" s="3"/>
      <c r="D4342" s="3"/>
      <c r="E4342" s="3"/>
      <c r="F4342" s="3"/>
      <c r="G4342" s="3"/>
      <c r="H4342" s="3"/>
      <c r="I4342" s="3"/>
      <c r="J4342" s="3"/>
      <c r="K4342" s="3"/>
      <c r="L4342" s="3"/>
      <c r="M4342" s="3"/>
      <c r="N4342" s="3"/>
      <c r="O4342" s="3"/>
      <c r="P4342" s="3"/>
      <c r="Q4342" s="3"/>
      <c r="R4342" s="3"/>
      <c r="S4342" s="120"/>
      <c r="T4342" s="3"/>
      <c r="U4342" s="3"/>
      <c r="V4342" s="3"/>
      <c r="W4342" s="3"/>
      <c r="X4342" s="3"/>
      <c r="Y4342" s="3"/>
      <c r="Z4342" s="3"/>
      <c r="AA4342" s="3"/>
      <c r="AB4342" s="3"/>
      <c r="AC4342" s="3"/>
      <c r="AD4342" s="3"/>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row>
    <row r="4343" spans="1:53" x14ac:dyDescent="0.3">
      <c r="A4343" s="3"/>
      <c r="B4343" s="3"/>
      <c r="C4343" s="3"/>
      <c r="D4343" s="3"/>
      <c r="E4343" s="3"/>
      <c r="F4343" s="3"/>
      <c r="G4343" s="3"/>
      <c r="H4343" s="3"/>
      <c r="I4343" s="3"/>
      <c r="J4343" s="3"/>
      <c r="K4343" s="3"/>
      <c r="L4343" s="3"/>
      <c r="M4343" s="3"/>
      <c r="N4343" s="3"/>
      <c r="O4343" s="3"/>
      <c r="P4343" s="3"/>
      <c r="Q4343" s="3"/>
      <c r="R4343" s="3"/>
      <c r="S4343" s="120"/>
      <c r="T4343" s="3"/>
      <c r="U4343" s="3"/>
      <c r="V4343" s="3"/>
      <c r="W4343" s="3"/>
      <c r="X4343" s="3"/>
      <c r="Y4343" s="3"/>
      <c r="Z4343" s="3"/>
      <c r="AA4343" s="3"/>
      <c r="AB4343" s="3"/>
      <c r="AC4343" s="3"/>
      <c r="AD4343" s="3"/>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row>
    <row r="4344" spans="1:53" x14ac:dyDescent="0.3">
      <c r="A4344" s="3"/>
      <c r="B4344" s="3"/>
      <c r="C4344" s="3"/>
      <c r="D4344" s="3"/>
      <c r="E4344" s="3"/>
      <c r="F4344" s="3"/>
      <c r="G4344" s="3"/>
      <c r="H4344" s="3"/>
      <c r="I4344" s="3"/>
      <c r="J4344" s="3"/>
      <c r="K4344" s="3"/>
      <c r="L4344" s="3"/>
      <c r="M4344" s="3"/>
      <c r="N4344" s="3"/>
      <c r="O4344" s="3"/>
      <c r="P4344" s="3"/>
      <c r="Q4344" s="3"/>
      <c r="R4344" s="3"/>
      <c r="S4344" s="120"/>
      <c r="T4344" s="3"/>
      <c r="U4344" s="3"/>
      <c r="V4344" s="3"/>
      <c r="W4344" s="3"/>
      <c r="X4344" s="3"/>
      <c r="Y4344" s="3"/>
      <c r="Z4344" s="3"/>
      <c r="AA4344" s="3"/>
      <c r="AB4344" s="3"/>
      <c r="AC4344" s="3"/>
      <c r="AD4344" s="3"/>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row>
    <row r="4345" spans="1:53" x14ac:dyDescent="0.3">
      <c r="A4345" s="3"/>
      <c r="B4345" s="3"/>
      <c r="C4345" s="3"/>
      <c r="D4345" s="3"/>
      <c r="E4345" s="3"/>
      <c r="F4345" s="3"/>
      <c r="G4345" s="3"/>
      <c r="H4345" s="3"/>
      <c r="I4345" s="3"/>
      <c r="J4345" s="3"/>
      <c r="K4345" s="3"/>
      <c r="L4345" s="3"/>
      <c r="M4345" s="3"/>
      <c r="N4345" s="3"/>
      <c r="O4345" s="3"/>
      <c r="P4345" s="3"/>
      <c r="Q4345" s="3"/>
      <c r="R4345" s="3"/>
      <c r="S4345" s="120"/>
      <c r="T4345" s="3"/>
      <c r="U4345" s="3"/>
      <c r="V4345" s="3"/>
      <c r="W4345" s="3"/>
      <c r="X4345" s="3"/>
      <c r="Y4345" s="3"/>
      <c r="Z4345" s="3"/>
      <c r="AA4345" s="3"/>
      <c r="AB4345" s="3"/>
      <c r="AC4345" s="3"/>
      <c r="AD4345" s="3"/>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row>
    <row r="4346" spans="1:53" x14ac:dyDescent="0.3">
      <c r="A4346" s="3"/>
      <c r="B4346" s="3"/>
      <c r="C4346" s="3"/>
      <c r="D4346" s="3"/>
      <c r="E4346" s="3"/>
      <c r="F4346" s="3"/>
      <c r="G4346" s="3"/>
      <c r="H4346" s="3"/>
      <c r="I4346" s="3"/>
      <c r="J4346" s="3"/>
      <c r="K4346" s="3"/>
      <c r="L4346" s="3"/>
      <c r="M4346" s="3"/>
      <c r="N4346" s="3"/>
      <c r="O4346" s="3"/>
      <c r="P4346" s="3"/>
      <c r="Q4346" s="3"/>
      <c r="R4346" s="3"/>
      <c r="S4346" s="120"/>
      <c r="T4346" s="3"/>
      <c r="U4346" s="3"/>
      <c r="V4346" s="3"/>
      <c r="W4346" s="3"/>
      <c r="X4346" s="3"/>
      <c r="Y4346" s="3"/>
      <c r="Z4346" s="3"/>
      <c r="AA4346" s="3"/>
      <c r="AB4346" s="3"/>
      <c r="AC4346" s="3"/>
      <c r="AD4346" s="3"/>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row>
    <row r="4347" spans="1:53" x14ac:dyDescent="0.3">
      <c r="A4347" s="3"/>
      <c r="B4347" s="3"/>
      <c r="C4347" s="3"/>
      <c r="D4347" s="3"/>
      <c r="E4347" s="3"/>
      <c r="F4347" s="3"/>
      <c r="G4347" s="3"/>
      <c r="H4347" s="3"/>
      <c r="I4347" s="3"/>
      <c r="J4347" s="3"/>
      <c r="K4347" s="3"/>
      <c r="L4347" s="3"/>
      <c r="M4347" s="3"/>
      <c r="N4347" s="3"/>
      <c r="O4347" s="3"/>
      <c r="P4347" s="3"/>
      <c r="Q4347" s="3"/>
      <c r="R4347" s="3"/>
      <c r="S4347" s="120"/>
      <c r="T4347" s="3"/>
      <c r="U4347" s="3"/>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row>
    <row r="4348" spans="1:53" x14ac:dyDescent="0.3">
      <c r="A4348" s="3"/>
      <c r="B4348" s="3"/>
      <c r="C4348" s="3"/>
      <c r="D4348" s="3"/>
      <c r="E4348" s="3"/>
      <c r="F4348" s="3"/>
      <c r="G4348" s="3"/>
      <c r="H4348" s="3"/>
      <c r="I4348" s="3"/>
      <c r="J4348" s="3"/>
      <c r="K4348" s="3"/>
      <c r="L4348" s="3"/>
      <c r="M4348" s="3"/>
      <c r="N4348" s="3"/>
      <c r="O4348" s="3"/>
      <c r="P4348" s="3"/>
      <c r="Q4348" s="3"/>
      <c r="R4348" s="3"/>
      <c r="S4348" s="120"/>
      <c r="T4348" s="3"/>
      <c r="U4348" s="3"/>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row>
    <row r="4349" spans="1:53" x14ac:dyDescent="0.3">
      <c r="A4349" s="3"/>
      <c r="B4349" s="3"/>
      <c r="C4349" s="3"/>
      <c r="D4349" s="3"/>
      <c r="E4349" s="3"/>
      <c r="F4349" s="3"/>
      <c r="G4349" s="3"/>
      <c r="H4349" s="3"/>
      <c r="I4349" s="3"/>
      <c r="J4349" s="3"/>
      <c r="K4349" s="3"/>
      <c r="L4349" s="3"/>
      <c r="M4349" s="3"/>
      <c r="N4349" s="3"/>
      <c r="O4349" s="3"/>
      <c r="P4349" s="3"/>
      <c r="Q4349" s="3"/>
      <c r="R4349" s="3"/>
      <c r="S4349" s="120"/>
      <c r="T4349" s="3"/>
      <c r="U4349" s="3"/>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row>
    <row r="4350" spans="1:53" x14ac:dyDescent="0.3">
      <c r="A4350" s="3"/>
      <c r="B4350" s="3"/>
      <c r="C4350" s="3"/>
      <c r="D4350" s="3"/>
      <c r="E4350" s="3"/>
      <c r="F4350" s="3"/>
      <c r="G4350" s="3"/>
      <c r="H4350" s="3"/>
      <c r="I4350" s="3"/>
      <c r="J4350" s="3"/>
      <c r="K4350" s="3"/>
      <c r="L4350" s="3"/>
      <c r="M4350" s="3"/>
      <c r="N4350" s="3"/>
      <c r="O4350" s="3"/>
      <c r="P4350" s="3"/>
      <c r="Q4350" s="3"/>
      <c r="R4350" s="3"/>
      <c r="S4350" s="120"/>
      <c r="T4350" s="3"/>
      <c r="U4350" s="3"/>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row>
    <row r="4351" spans="1:53" x14ac:dyDescent="0.3">
      <c r="A4351" s="3"/>
      <c r="B4351" s="3"/>
      <c r="C4351" s="3"/>
      <c r="D4351" s="3"/>
      <c r="E4351" s="3"/>
      <c r="F4351" s="3"/>
      <c r="G4351" s="3"/>
      <c r="H4351" s="3"/>
      <c r="I4351" s="3"/>
      <c r="J4351" s="3"/>
      <c r="K4351" s="3"/>
      <c r="L4351" s="3"/>
      <c r="M4351" s="3"/>
      <c r="N4351" s="3"/>
      <c r="O4351" s="3"/>
      <c r="P4351" s="3"/>
      <c r="Q4351" s="3"/>
      <c r="R4351" s="3"/>
      <c r="S4351" s="120"/>
      <c r="T4351" s="3"/>
      <c r="U4351" s="3"/>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row>
    <row r="4352" spans="1:53" x14ac:dyDescent="0.3">
      <c r="A4352" s="3"/>
      <c r="B4352" s="3"/>
      <c r="C4352" s="3"/>
      <c r="D4352" s="3"/>
      <c r="E4352" s="3"/>
      <c r="F4352" s="3"/>
      <c r="G4352" s="3"/>
      <c r="H4352" s="3"/>
      <c r="I4352" s="3"/>
      <c r="J4352" s="3"/>
      <c r="K4352" s="3"/>
      <c r="L4352" s="3"/>
      <c r="M4352" s="3"/>
      <c r="N4352" s="3"/>
      <c r="O4352" s="3"/>
      <c r="P4352" s="3"/>
      <c r="Q4352" s="3"/>
      <c r="R4352" s="3"/>
      <c r="S4352" s="120"/>
      <c r="T4352" s="3"/>
      <c r="U4352" s="3"/>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row>
    <row r="4353" spans="1:53" x14ac:dyDescent="0.3">
      <c r="A4353" s="3"/>
      <c r="B4353" s="3"/>
      <c r="C4353" s="3"/>
      <c r="D4353" s="3"/>
      <c r="E4353" s="3"/>
      <c r="F4353" s="3"/>
      <c r="G4353" s="3"/>
      <c r="H4353" s="3"/>
      <c r="I4353" s="3"/>
      <c r="J4353" s="3"/>
      <c r="K4353" s="3"/>
      <c r="L4353" s="3"/>
      <c r="M4353" s="3"/>
      <c r="N4353" s="3"/>
      <c r="O4353" s="3"/>
      <c r="P4353" s="3"/>
      <c r="Q4353" s="3"/>
      <c r="R4353" s="3"/>
      <c r="S4353" s="120"/>
      <c r="T4353" s="3"/>
      <c r="U4353" s="3"/>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row>
    <row r="4354" spans="1:53" x14ac:dyDescent="0.3">
      <c r="A4354" s="3"/>
      <c r="B4354" s="3"/>
      <c r="C4354" s="3"/>
      <c r="D4354" s="3"/>
      <c r="E4354" s="3"/>
      <c r="F4354" s="3"/>
      <c r="G4354" s="3"/>
      <c r="H4354" s="3"/>
      <c r="I4354" s="3"/>
      <c r="J4354" s="3"/>
      <c r="K4354" s="3"/>
      <c r="L4354" s="3"/>
      <c r="M4354" s="3"/>
      <c r="N4354" s="3"/>
      <c r="O4354" s="3"/>
      <c r="P4354" s="3"/>
      <c r="Q4354" s="3"/>
      <c r="R4354" s="3"/>
      <c r="S4354" s="120"/>
      <c r="T4354" s="3"/>
      <c r="U4354" s="3"/>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row>
    <row r="4355" spans="1:53" x14ac:dyDescent="0.3">
      <c r="A4355" s="3"/>
      <c r="B4355" s="3"/>
      <c r="C4355" s="3"/>
      <c r="D4355" s="3"/>
      <c r="E4355" s="3"/>
      <c r="F4355" s="3"/>
      <c r="G4355" s="3"/>
      <c r="H4355" s="3"/>
      <c r="I4355" s="3"/>
      <c r="J4355" s="3"/>
      <c r="K4355" s="3"/>
      <c r="L4355" s="3"/>
      <c r="M4355" s="3"/>
      <c r="N4355" s="3"/>
      <c r="O4355" s="3"/>
      <c r="P4355" s="3"/>
      <c r="Q4355" s="3"/>
      <c r="R4355" s="3"/>
      <c r="S4355" s="120"/>
      <c r="T4355" s="3"/>
      <c r="U4355" s="3"/>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row>
    <row r="4356" spans="1:53" x14ac:dyDescent="0.3">
      <c r="A4356" s="3"/>
      <c r="B4356" s="3"/>
      <c r="C4356" s="3"/>
      <c r="D4356" s="3"/>
      <c r="E4356" s="3"/>
      <c r="F4356" s="3"/>
      <c r="G4356" s="3"/>
      <c r="H4356" s="3"/>
      <c r="I4356" s="3"/>
      <c r="J4356" s="3"/>
      <c r="K4356" s="3"/>
      <c r="L4356" s="3"/>
      <c r="M4356" s="3"/>
      <c r="N4356" s="3"/>
      <c r="O4356" s="3"/>
      <c r="P4356" s="3"/>
      <c r="Q4356" s="3"/>
      <c r="R4356" s="3"/>
      <c r="S4356" s="120"/>
      <c r="T4356" s="3"/>
      <c r="U4356" s="3"/>
      <c r="V4356" s="3"/>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row>
    <row r="4357" spans="1:53" x14ac:dyDescent="0.3">
      <c r="A4357" s="3"/>
      <c r="B4357" s="3"/>
      <c r="C4357" s="3"/>
      <c r="D4357" s="3"/>
      <c r="E4357" s="3"/>
      <c r="F4357" s="3"/>
      <c r="G4357" s="3"/>
      <c r="H4357" s="3"/>
      <c r="I4357" s="3"/>
      <c r="J4357" s="3"/>
      <c r="K4357" s="3"/>
      <c r="L4357" s="3"/>
      <c r="M4357" s="3"/>
      <c r="N4357" s="3"/>
      <c r="O4357" s="3"/>
      <c r="P4357" s="3"/>
      <c r="Q4357" s="3"/>
      <c r="R4357" s="3"/>
      <c r="S4357" s="120"/>
      <c r="T4357" s="3"/>
      <c r="U4357" s="3"/>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row>
    <row r="4358" spans="1:53" x14ac:dyDescent="0.3">
      <c r="A4358" s="3"/>
      <c r="B4358" s="3"/>
      <c r="C4358" s="3"/>
      <c r="D4358" s="3"/>
      <c r="E4358" s="3"/>
      <c r="F4358" s="3"/>
      <c r="G4358" s="3"/>
      <c r="H4358" s="3"/>
      <c r="I4358" s="3"/>
      <c r="J4358" s="3"/>
      <c r="K4358" s="3"/>
      <c r="L4358" s="3"/>
      <c r="M4358" s="3"/>
      <c r="N4358" s="3"/>
      <c r="O4358" s="3"/>
      <c r="P4358" s="3"/>
      <c r="Q4358" s="3"/>
      <c r="R4358" s="3"/>
      <c r="S4358" s="120"/>
      <c r="T4358" s="3"/>
      <c r="U4358" s="3"/>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row>
    <row r="4359" spans="1:53" x14ac:dyDescent="0.3">
      <c r="A4359" s="3"/>
      <c r="B4359" s="3"/>
      <c r="C4359" s="3"/>
      <c r="D4359" s="3"/>
      <c r="E4359" s="3"/>
      <c r="F4359" s="3"/>
      <c r="G4359" s="3"/>
      <c r="H4359" s="3"/>
      <c r="I4359" s="3"/>
      <c r="J4359" s="3"/>
      <c r="K4359" s="3"/>
      <c r="L4359" s="3"/>
      <c r="M4359" s="3"/>
      <c r="N4359" s="3"/>
      <c r="O4359" s="3"/>
      <c r="P4359" s="3"/>
      <c r="Q4359" s="3"/>
      <c r="R4359" s="3"/>
      <c r="S4359" s="120"/>
      <c r="T4359" s="3"/>
      <c r="U4359" s="3"/>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row>
    <row r="4360" spans="1:53" x14ac:dyDescent="0.3">
      <c r="A4360" s="3"/>
      <c r="B4360" s="3"/>
      <c r="C4360" s="3"/>
      <c r="D4360" s="3"/>
      <c r="E4360" s="3"/>
      <c r="F4360" s="3"/>
      <c r="G4360" s="3"/>
      <c r="H4360" s="3"/>
      <c r="I4360" s="3"/>
      <c r="J4360" s="3"/>
      <c r="K4360" s="3"/>
      <c r="L4360" s="3"/>
      <c r="M4360" s="3"/>
      <c r="N4360" s="3"/>
      <c r="O4360" s="3"/>
      <c r="P4360" s="3"/>
      <c r="Q4360" s="3"/>
      <c r="R4360" s="3"/>
      <c r="S4360" s="120"/>
      <c r="T4360" s="3"/>
      <c r="U4360" s="3"/>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row>
    <row r="4361" spans="1:53" x14ac:dyDescent="0.3">
      <c r="A4361" s="3"/>
      <c r="B4361" s="3"/>
      <c r="C4361" s="3"/>
      <c r="D4361" s="3"/>
      <c r="E4361" s="3"/>
      <c r="F4361" s="3"/>
      <c r="G4361" s="3"/>
      <c r="H4361" s="3"/>
      <c r="I4361" s="3"/>
      <c r="J4361" s="3"/>
      <c r="K4361" s="3"/>
      <c r="L4361" s="3"/>
      <c r="M4361" s="3"/>
      <c r="N4361" s="3"/>
      <c r="O4361" s="3"/>
      <c r="P4361" s="3"/>
      <c r="Q4361" s="3"/>
      <c r="R4361" s="3"/>
      <c r="S4361" s="120"/>
      <c r="T4361" s="3"/>
      <c r="U4361" s="3"/>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row>
    <row r="4362" spans="1:53" x14ac:dyDescent="0.3">
      <c r="A4362" s="3"/>
      <c r="B4362" s="3"/>
      <c r="C4362" s="3"/>
      <c r="D4362" s="3"/>
      <c r="E4362" s="3"/>
      <c r="F4362" s="3"/>
      <c r="G4362" s="3"/>
      <c r="H4362" s="3"/>
      <c r="I4362" s="3"/>
      <c r="J4362" s="3"/>
      <c r="K4362" s="3"/>
      <c r="L4362" s="3"/>
      <c r="M4362" s="3"/>
      <c r="N4362" s="3"/>
      <c r="O4362" s="3"/>
      <c r="P4362" s="3"/>
      <c r="Q4362" s="3"/>
      <c r="R4362" s="3"/>
      <c r="S4362" s="120"/>
      <c r="T4362" s="3"/>
      <c r="U4362" s="3"/>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row>
    <row r="4363" spans="1:53" x14ac:dyDescent="0.3">
      <c r="A4363" s="3"/>
      <c r="B4363" s="3"/>
      <c r="C4363" s="3"/>
      <c r="D4363" s="3"/>
      <c r="E4363" s="3"/>
      <c r="F4363" s="3"/>
      <c r="G4363" s="3"/>
      <c r="H4363" s="3"/>
      <c r="I4363" s="3"/>
      <c r="J4363" s="3"/>
      <c r="K4363" s="3"/>
      <c r="L4363" s="3"/>
      <c r="M4363" s="3"/>
      <c r="N4363" s="3"/>
      <c r="O4363" s="3"/>
      <c r="P4363" s="3"/>
      <c r="Q4363" s="3"/>
      <c r="R4363" s="3"/>
      <c r="S4363" s="120"/>
      <c r="T4363" s="3"/>
      <c r="U4363" s="3"/>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row>
    <row r="4364" spans="1:53" x14ac:dyDescent="0.3">
      <c r="A4364" s="3"/>
      <c r="B4364" s="3"/>
      <c r="C4364" s="3"/>
      <c r="D4364" s="3"/>
      <c r="E4364" s="3"/>
      <c r="F4364" s="3"/>
      <c r="G4364" s="3"/>
      <c r="H4364" s="3"/>
      <c r="I4364" s="3"/>
      <c r="J4364" s="3"/>
      <c r="K4364" s="3"/>
      <c r="L4364" s="3"/>
      <c r="M4364" s="3"/>
      <c r="N4364" s="3"/>
      <c r="O4364" s="3"/>
      <c r="P4364" s="3"/>
      <c r="Q4364" s="3"/>
      <c r="R4364" s="3"/>
      <c r="S4364" s="120"/>
      <c r="T4364" s="3"/>
      <c r="U4364" s="3"/>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row>
    <row r="4365" spans="1:53" x14ac:dyDescent="0.3">
      <c r="A4365" s="3"/>
      <c r="B4365" s="3"/>
      <c r="C4365" s="3"/>
      <c r="D4365" s="3"/>
      <c r="E4365" s="3"/>
      <c r="F4365" s="3"/>
      <c r="G4365" s="3"/>
      <c r="H4365" s="3"/>
      <c r="I4365" s="3"/>
      <c r="J4365" s="3"/>
      <c r="K4365" s="3"/>
      <c r="L4365" s="3"/>
      <c r="M4365" s="3"/>
      <c r="N4365" s="3"/>
      <c r="O4365" s="3"/>
      <c r="P4365" s="3"/>
      <c r="Q4365" s="3"/>
      <c r="R4365" s="3"/>
      <c r="S4365" s="120"/>
      <c r="T4365" s="3"/>
      <c r="U4365" s="3"/>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row>
    <row r="4366" spans="1:53" x14ac:dyDescent="0.3">
      <c r="A4366" s="3"/>
      <c r="B4366" s="3"/>
      <c r="C4366" s="3"/>
      <c r="D4366" s="3"/>
      <c r="E4366" s="3"/>
      <c r="F4366" s="3"/>
      <c r="G4366" s="3"/>
      <c r="H4366" s="3"/>
      <c r="I4366" s="3"/>
      <c r="J4366" s="3"/>
      <c r="K4366" s="3"/>
      <c r="L4366" s="3"/>
      <c r="M4366" s="3"/>
      <c r="N4366" s="3"/>
      <c r="O4366" s="3"/>
      <c r="P4366" s="3"/>
      <c r="Q4366" s="3"/>
      <c r="R4366" s="3"/>
      <c r="S4366" s="120"/>
      <c r="T4366" s="3"/>
      <c r="U4366" s="3"/>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row>
    <row r="4367" spans="1:53" x14ac:dyDescent="0.3">
      <c r="A4367" s="3"/>
      <c r="B4367" s="3"/>
      <c r="C4367" s="3"/>
      <c r="D4367" s="3"/>
      <c r="E4367" s="3"/>
      <c r="F4367" s="3"/>
      <c r="G4367" s="3"/>
      <c r="H4367" s="3"/>
      <c r="I4367" s="3"/>
      <c r="J4367" s="3"/>
      <c r="K4367" s="3"/>
      <c r="L4367" s="3"/>
      <c r="M4367" s="3"/>
      <c r="N4367" s="3"/>
      <c r="O4367" s="3"/>
      <c r="P4367" s="3"/>
      <c r="Q4367" s="3"/>
      <c r="R4367" s="3"/>
      <c r="S4367" s="120"/>
      <c r="T4367" s="3"/>
      <c r="U4367" s="3"/>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row>
    <row r="4368" spans="1:53" x14ac:dyDescent="0.3">
      <c r="A4368" s="3"/>
      <c r="B4368" s="3"/>
      <c r="C4368" s="3"/>
      <c r="D4368" s="3"/>
      <c r="E4368" s="3"/>
      <c r="F4368" s="3"/>
      <c r="G4368" s="3"/>
      <c r="H4368" s="3"/>
      <c r="I4368" s="3"/>
      <c r="J4368" s="3"/>
      <c r="K4368" s="3"/>
      <c r="L4368" s="3"/>
      <c r="M4368" s="3"/>
      <c r="N4368" s="3"/>
      <c r="O4368" s="3"/>
      <c r="P4368" s="3"/>
      <c r="Q4368" s="3"/>
      <c r="R4368" s="3"/>
      <c r="S4368" s="120"/>
      <c r="T4368" s="3"/>
      <c r="U4368" s="3"/>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row>
    <row r="4369" spans="1:53" x14ac:dyDescent="0.3">
      <c r="A4369" s="3"/>
      <c r="B4369" s="3"/>
      <c r="C4369" s="3"/>
      <c r="D4369" s="3"/>
      <c r="E4369" s="3"/>
      <c r="F4369" s="3"/>
      <c r="G4369" s="3"/>
      <c r="H4369" s="3"/>
      <c r="I4369" s="3"/>
      <c r="J4369" s="3"/>
      <c r="K4369" s="3"/>
      <c r="L4369" s="3"/>
      <c r="M4369" s="3"/>
      <c r="N4369" s="3"/>
      <c r="O4369" s="3"/>
      <c r="P4369" s="3"/>
      <c r="Q4369" s="3"/>
      <c r="R4369" s="3"/>
      <c r="S4369" s="120"/>
      <c r="T4369" s="3"/>
      <c r="U4369" s="3"/>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row>
    <row r="4370" spans="1:53" x14ac:dyDescent="0.3">
      <c r="A4370" s="3"/>
      <c r="B4370" s="3"/>
      <c r="C4370" s="3"/>
      <c r="D4370" s="3"/>
      <c r="E4370" s="3"/>
      <c r="F4370" s="3"/>
      <c r="G4370" s="3"/>
      <c r="H4370" s="3"/>
      <c r="I4370" s="3"/>
      <c r="J4370" s="3"/>
      <c r="K4370" s="3"/>
      <c r="L4370" s="3"/>
      <c r="M4370" s="3"/>
      <c r="N4370" s="3"/>
      <c r="O4370" s="3"/>
      <c r="P4370" s="3"/>
      <c r="Q4370" s="3"/>
      <c r="R4370" s="3"/>
      <c r="S4370" s="120"/>
      <c r="T4370" s="3"/>
      <c r="U4370" s="3"/>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row>
    <row r="4371" spans="1:53" x14ac:dyDescent="0.3">
      <c r="A4371" s="3"/>
      <c r="B4371" s="3"/>
      <c r="C4371" s="3"/>
      <c r="D4371" s="3"/>
      <c r="E4371" s="3"/>
      <c r="F4371" s="3"/>
      <c r="G4371" s="3"/>
      <c r="H4371" s="3"/>
      <c r="I4371" s="3"/>
      <c r="J4371" s="3"/>
      <c r="K4371" s="3"/>
      <c r="L4371" s="3"/>
      <c r="M4371" s="3"/>
      <c r="N4371" s="3"/>
      <c r="O4371" s="3"/>
      <c r="P4371" s="3"/>
      <c r="Q4371" s="3"/>
      <c r="R4371" s="3"/>
      <c r="S4371" s="120"/>
      <c r="T4371" s="3"/>
      <c r="U4371" s="3"/>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row>
    <row r="4372" spans="1:53" x14ac:dyDescent="0.3">
      <c r="A4372" s="3"/>
      <c r="B4372" s="3"/>
      <c r="C4372" s="3"/>
      <c r="D4372" s="3"/>
      <c r="E4372" s="3"/>
      <c r="F4372" s="3"/>
      <c r="G4372" s="3"/>
      <c r="H4372" s="3"/>
      <c r="I4372" s="3"/>
      <c r="J4372" s="3"/>
      <c r="K4372" s="3"/>
      <c r="L4372" s="3"/>
      <c r="M4372" s="3"/>
      <c r="N4372" s="3"/>
      <c r="O4372" s="3"/>
      <c r="P4372" s="3"/>
      <c r="Q4372" s="3"/>
      <c r="R4372" s="3"/>
      <c r="S4372" s="120"/>
      <c r="T4372" s="3"/>
      <c r="U4372" s="3"/>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row>
    <row r="4373" spans="1:53" x14ac:dyDescent="0.3">
      <c r="A4373" s="3"/>
      <c r="B4373" s="3"/>
      <c r="C4373" s="3"/>
      <c r="D4373" s="3"/>
      <c r="E4373" s="3"/>
      <c r="F4373" s="3"/>
      <c r="G4373" s="3"/>
      <c r="H4373" s="3"/>
      <c r="I4373" s="3"/>
      <c r="J4373" s="3"/>
      <c r="K4373" s="3"/>
      <c r="L4373" s="3"/>
      <c r="M4373" s="3"/>
      <c r="N4373" s="3"/>
      <c r="O4373" s="3"/>
      <c r="P4373" s="3"/>
      <c r="Q4373" s="3"/>
      <c r="R4373" s="3"/>
      <c r="S4373" s="120"/>
      <c r="T4373" s="3"/>
      <c r="U4373" s="3"/>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row>
    <row r="4374" spans="1:53" x14ac:dyDescent="0.3">
      <c r="A4374" s="3"/>
      <c r="B4374" s="3"/>
      <c r="C4374" s="3"/>
      <c r="D4374" s="3"/>
      <c r="E4374" s="3"/>
      <c r="F4374" s="3"/>
      <c r="G4374" s="3"/>
      <c r="H4374" s="3"/>
      <c r="I4374" s="3"/>
      <c r="J4374" s="3"/>
      <c r="K4374" s="3"/>
      <c r="L4374" s="3"/>
      <c r="M4374" s="3"/>
      <c r="N4374" s="3"/>
      <c r="O4374" s="3"/>
      <c r="P4374" s="3"/>
      <c r="Q4374" s="3"/>
      <c r="R4374" s="3"/>
      <c r="S4374" s="120"/>
      <c r="T4374" s="3"/>
      <c r="U4374" s="3"/>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row>
    <row r="4375" spans="1:53" x14ac:dyDescent="0.3">
      <c r="A4375" s="3"/>
      <c r="B4375" s="3"/>
      <c r="C4375" s="3"/>
      <c r="D4375" s="3"/>
      <c r="E4375" s="3"/>
      <c r="F4375" s="3"/>
      <c r="G4375" s="3"/>
      <c r="H4375" s="3"/>
      <c r="I4375" s="3"/>
      <c r="J4375" s="3"/>
      <c r="K4375" s="3"/>
      <c r="L4375" s="3"/>
      <c r="M4375" s="3"/>
      <c r="N4375" s="3"/>
      <c r="O4375" s="3"/>
      <c r="P4375" s="3"/>
      <c r="Q4375" s="3"/>
      <c r="R4375" s="3"/>
      <c r="S4375" s="120"/>
      <c r="T4375" s="3"/>
      <c r="U4375" s="3"/>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row>
    <row r="4376" spans="1:53" x14ac:dyDescent="0.3">
      <c r="A4376" s="3"/>
      <c r="B4376" s="3"/>
      <c r="C4376" s="3"/>
      <c r="D4376" s="3"/>
      <c r="E4376" s="3"/>
      <c r="F4376" s="3"/>
      <c r="G4376" s="3"/>
      <c r="H4376" s="3"/>
      <c r="I4376" s="3"/>
      <c r="J4376" s="3"/>
      <c r="K4376" s="3"/>
      <c r="L4376" s="3"/>
      <c r="M4376" s="3"/>
      <c r="N4376" s="3"/>
      <c r="O4376" s="3"/>
      <c r="P4376" s="3"/>
      <c r="Q4376" s="3"/>
      <c r="R4376" s="3"/>
      <c r="S4376" s="120"/>
      <c r="T4376" s="3"/>
      <c r="U4376" s="3"/>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row>
    <row r="4377" spans="1:53" x14ac:dyDescent="0.3">
      <c r="A4377" s="3"/>
      <c r="B4377" s="3"/>
      <c r="C4377" s="3"/>
      <c r="D4377" s="3"/>
      <c r="E4377" s="3"/>
      <c r="F4377" s="3"/>
      <c r="G4377" s="3"/>
      <c r="H4377" s="3"/>
      <c r="I4377" s="3"/>
      <c r="J4377" s="3"/>
      <c r="K4377" s="3"/>
      <c r="L4377" s="3"/>
      <c r="M4377" s="3"/>
      <c r="N4377" s="3"/>
      <c r="O4377" s="3"/>
      <c r="P4377" s="3"/>
      <c r="Q4377" s="3"/>
      <c r="R4377" s="3"/>
      <c r="S4377" s="120"/>
      <c r="T4377" s="3"/>
      <c r="U4377" s="3"/>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row>
    <row r="4378" spans="1:53" x14ac:dyDescent="0.3">
      <c r="A4378" s="3"/>
      <c r="B4378" s="3"/>
      <c r="C4378" s="3"/>
      <c r="D4378" s="3"/>
      <c r="E4378" s="3"/>
      <c r="F4378" s="3"/>
      <c r="G4378" s="3"/>
      <c r="H4378" s="3"/>
      <c r="I4378" s="3"/>
      <c r="J4378" s="3"/>
      <c r="K4378" s="3"/>
      <c r="L4378" s="3"/>
      <c r="M4378" s="3"/>
      <c r="N4378" s="3"/>
      <c r="O4378" s="3"/>
      <c r="P4378" s="3"/>
      <c r="Q4378" s="3"/>
      <c r="R4378" s="3"/>
      <c r="S4378" s="120"/>
      <c r="T4378" s="3"/>
      <c r="U4378" s="3"/>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row>
    <row r="4379" spans="1:53" x14ac:dyDescent="0.3">
      <c r="A4379" s="3"/>
      <c r="B4379" s="3"/>
      <c r="C4379" s="3"/>
      <c r="D4379" s="3"/>
      <c r="E4379" s="3"/>
      <c r="F4379" s="3"/>
      <c r="G4379" s="3"/>
      <c r="H4379" s="3"/>
      <c r="I4379" s="3"/>
      <c r="J4379" s="3"/>
      <c r="K4379" s="3"/>
      <c r="L4379" s="3"/>
      <c r="M4379" s="3"/>
      <c r="N4379" s="3"/>
      <c r="O4379" s="3"/>
      <c r="P4379" s="3"/>
      <c r="Q4379" s="3"/>
      <c r="R4379" s="3"/>
      <c r="S4379" s="120"/>
      <c r="T4379" s="3"/>
      <c r="U4379" s="3"/>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row>
    <row r="4380" spans="1:53" x14ac:dyDescent="0.3">
      <c r="A4380" s="3"/>
      <c r="B4380" s="3"/>
      <c r="C4380" s="3"/>
      <c r="D4380" s="3"/>
      <c r="E4380" s="3"/>
      <c r="F4380" s="3"/>
      <c r="G4380" s="3"/>
      <c r="H4380" s="3"/>
      <c r="I4380" s="3"/>
      <c r="J4380" s="3"/>
      <c r="K4380" s="3"/>
      <c r="L4380" s="3"/>
      <c r="M4380" s="3"/>
      <c r="N4380" s="3"/>
      <c r="O4380" s="3"/>
      <c r="P4380" s="3"/>
      <c r="Q4380" s="3"/>
      <c r="R4380" s="3"/>
      <c r="S4380" s="120"/>
      <c r="T4380" s="3"/>
      <c r="U4380" s="3"/>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row>
    <row r="4381" spans="1:53" x14ac:dyDescent="0.3">
      <c r="A4381" s="3"/>
      <c r="B4381" s="3"/>
      <c r="C4381" s="3"/>
      <c r="D4381" s="3"/>
      <c r="E4381" s="3"/>
      <c r="F4381" s="3"/>
      <c r="G4381" s="3"/>
      <c r="H4381" s="3"/>
      <c r="I4381" s="3"/>
      <c r="J4381" s="3"/>
      <c r="K4381" s="3"/>
      <c r="L4381" s="3"/>
      <c r="M4381" s="3"/>
      <c r="N4381" s="3"/>
      <c r="O4381" s="3"/>
      <c r="P4381" s="3"/>
      <c r="Q4381" s="3"/>
      <c r="R4381" s="3"/>
      <c r="S4381" s="120"/>
      <c r="T4381" s="3"/>
      <c r="U4381" s="3"/>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row>
    <row r="4382" spans="1:53" x14ac:dyDescent="0.3">
      <c r="A4382" s="3"/>
      <c r="B4382" s="3"/>
      <c r="C4382" s="3"/>
      <c r="D4382" s="3"/>
      <c r="E4382" s="3"/>
      <c r="F4382" s="3"/>
      <c r="G4382" s="3"/>
      <c r="H4382" s="3"/>
      <c r="I4382" s="3"/>
      <c r="J4382" s="3"/>
      <c r="K4382" s="3"/>
      <c r="L4382" s="3"/>
      <c r="M4382" s="3"/>
      <c r="N4382" s="3"/>
      <c r="O4382" s="3"/>
      <c r="P4382" s="3"/>
      <c r="Q4382" s="3"/>
      <c r="R4382" s="3"/>
      <c r="S4382" s="120"/>
      <c r="T4382" s="3"/>
      <c r="U4382" s="3"/>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row>
    <row r="4383" spans="1:53" x14ac:dyDescent="0.3">
      <c r="A4383" s="3"/>
      <c r="B4383" s="3"/>
      <c r="C4383" s="3"/>
      <c r="D4383" s="3"/>
      <c r="E4383" s="3"/>
      <c r="F4383" s="3"/>
      <c r="G4383" s="3"/>
      <c r="H4383" s="3"/>
      <c r="I4383" s="3"/>
      <c r="J4383" s="3"/>
      <c r="K4383" s="3"/>
      <c r="L4383" s="3"/>
      <c r="M4383" s="3"/>
      <c r="N4383" s="3"/>
      <c r="O4383" s="3"/>
      <c r="P4383" s="3"/>
      <c r="Q4383" s="3"/>
      <c r="R4383" s="3"/>
      <c r="S4383" s="120"/>
      <c r="T4383" s="3"/>
      <c r="U4383" s="3"/>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row>
    <row r="4384" spans="1:53" x14ac:dyDescent="0.3">
      <c r="A4384" s="3"/>
      <c r="B4384" s="3"/>
      <c r="C4384" s="3"/>
      <c r="D4384" s="3"/>
      <c r="E4384" s="3"/>
      <c r="F4384" s="3"/>
      <c r="G4384" s="3"/>
      <c r="H4384" s="3"/>
      <c r="I4384" s="3"/>
      <c r="J4384" s="3"/>
      <c r="K4384" s="3"/>
      <c r="L4384" s="3"/>
      <c r="M4384" s="3"/>
      <c r="N4384" s="3"/>
      <c r="O4384" s="3"/>
      <c r="P4384" s="3"/>
      <c r="Q4384" s="3"/>
      <c r="R4384" s="3"/>
      <c r="S4384" s="120"/>
      <c r="T4384" s="3"/>
      <c r="U4384" s="3"/>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row>
    <row r="4385" spans="1:53" x14ac:dyDescent="0.3">
      <c r="A4385" s="3"/>
      <c r="B4385" s="3"/>
      <c r="C4385" s="3"/>
      <c r="D4385" s="3"/>
      <c r="E4385" s="3"/>
      <c r="F4385" s="3"/>
      <c r="G4385" s="3"/>
      <c r="H4385" s="3"/>
      <c r="I4385" s="3"/>
      <c r="J4385" s="3"/>
      <c r="K4385" s="3"/>
      <c r="L4385" s="3"/>
      <c r="M4385" s="3"/>
      <c r="N4385" s="3"/>
      <c r="O4385" s="3"/>
      <c r="P4385" s="3"/>
      <c r="Q4385" s="3"/>
      <c r="R4385" s="3"/>
      <c r="S4385" s="120"/>
      <c r="T4385" s="3"/>
      <c r="U4385" s="3"/>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row>
    <row r="4386" spans="1:53" x14ac:dyDescent="0.3">
      <c r="A4386" s="3"/>
      <c r="B4386" s="3"/>
      <c r="C4386" s="3"/>
      <c r="D4386" s="3"/>
      <c r="E4386" s="3"/>
      <c r="F4386" s="3"/>
      <c r="G4386" s="3"/>
      <c r="H4386" s="3"/>
      <c r="I4386" s="3"/>
      <c r="J4386" s="3"/>
      <c r="K4386" s="3"/>
      <c r="L4386" s="3"/>
      <c r="M4386" s="3"/>
      <c r="N4386" s="3"/>
      <c r="O4386" s="3"/>
      <c r="P4386" s="3"/>
      <c r="Q4386" s="3"/>
      <c r="R4386" s="3"/>
      <c r="S4386" s="120"/>
      <c r="T4386" s="3"/>
      <c r="U4386" s="3"/>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row>
    <row r="4387" spans="1:53" x14ac:dyDescent="0.3">
      <c r="A4387" s="3"/>
      <c r="B4387" s="3"/>
      <c r="C4387" s="3"/>
      <c r="D4387" s="3"/>
      <c r="E4387" s="3"/>
      <c r="F4387" s="3"/>
      <c r="G4387" s="3"/>
      <c r="H4387" s="3"/>
      <c r="I4387" s="3"/>
      <c r="J4387" s="3"/>
      <c r="K4387" s="3"/>
      <c r="L4387" s="3"/>
      <c r="M4387" s="3"/>
      <c r="N4387" s="3"/>
      <c r="O4387" s="3"/>
      <c r="P4387" s="3"/>
      <c r="Q4387" s="3"/>
      <c r="R4387" s="3"/>
      <c r="S4387" s="120"/>
      <c r="T4387" s="3"/>
      <c r="U4387" s="3"/>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row>
    <row r="4388" spans="1:53" x14ac:dyDescent="0.3">
      <c r="A4388" s="3"/>
      <c r="B4388" s="3"/>
      <c r="C4388" s="3"/>
      <c r="D4388" s="3"/>
      <c r="E4388" s="3"/>
      <c r="F4388" s="3"/>
      <c r="G4388" s="3"/>
      <c r="H4388" s="3"/>
      <c r="I4388" s="3"/>
      <c r="J4388" s="3"/>
      <c r="K4388" s="3"/>
      <c r="L4388" s="3"/>
      <c r="M4388" s="3"/>
      <c r="N4388" s="3"/>
      <c r="O4388" s="3"/>
      <c r="P4388" s="3"/>
      <c r="Q4388" s="3"/>
      <c r="R4388" s="3"/>
      <c r="S4388" s="120"/>
      <c r="T4388" s="3"/>
      <c r="U4388" s="3"/>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row>
    <row r="4389" spans="1:53" x14ac:dyDescent="0.3">
      <c r="A4389" s="3"/>
      <c r="B4389" s="3"/>
      <c r="C4389" s="3"/>
      <c r="D4389" s="3"/>
      <c r="E4389" s="3"/>
      <c r="F4389" s="3"/>
      <c r="G4389" s="3"/>
      <c r="H4389" s="3"/>
      <c r="I4389" s="3"/>
      <c r="J4389" s="3"/>
      <c r="K4389" s="3"/>
      <c r="L4389" s="3"/>
      <c r="M4389" s="3"/>
      <c r="N4389" s="3"/>
      <c r="O4389" s="3"/>
      <c r="P4389" s="3"/>
      <c r="Q4389" s="3"/>
      <c r="R4389" s="3"/>
      <c r="S4389" s="120"/>
      <c r="T4389" s="3"/>
      <c r="U4389" s="3"/>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row>
    <row r="4390" spans="1:53" x14ac:dyDescent="0.3">
      <c r="A4390" s="3"/>
      <c r="B4390" s="3"/>
      <c r="C4390" s="3"/>
      <c r="D4390" s="3"/>
      <c r="E4390" s="3"/>
      <c r="F4390" s="3"/>
      <c r="G4390" s="3"/>
      <c r="H4390" s="3"/>
      <c r="I4390" s="3"/>
      <c r="J4390" s="3"/>
      <c r="K4390" s="3"/>
      <c r="L4390" s="3"/>
      <c r="M4390" s="3"/>
      <c r="N4390" s="3"/>
      <c r="O4390" s="3"/>
      <c r="P4390" s="3"/>
      <c r="Q4390" s="3"/>
      <c r="R4390" s="3"/>
      <c r="S4390" s="120"/>
      <c r="T4390" s="3"/>
      <c r="U4390" s="3"/>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row>
    <row r="4391" spans="1:53" x14ac:dyDescent="0.3">
      <c r="A4391" s="3"/>
      <c r="B4391" s="3"/>
      <c r="C4391" s="3"/>
      <c r="D4391" s="3"/>
      <c r="E4391" s="3"/>
      <c r="F4391" s="3"/>
      <c r="G4391" s="3"/>
      <c r="H4391" s="3"/>
      <c r="I4391" s="3"/>
      <c r="J4391" s="3"/>
      <c r="K4391" s="3"/>
      <c r="L4391" s="3"/>
      <c r="M4391" s="3"/>
      <c r="N4391" s="3"/>
      <c r="O4391" s="3"/>
      <c r="P4391" s="3"/>
      <c r="Q4391" s="3"/>
      <c r="R4391" s="3"/>
      <c r="S4391" s="120"/>
      <c r="T4391" s="3"/>
      <c r="U4391" s="3"/>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row>
    <row r="4392" spans="1:53" x14ac:dyDescent="0.3">
      <c r="A4392" s="3"/>
      <c r="B4392" s="3"/>
      <c r="C4392" s="3"/>
      <c r="D4392" s="3"/>
      <c r="E4392" s="3"/>
      <c r="F4392" s="3"/>
      <c r="G4392" s="3"/>
      <c r="H4392" s="3"/>
      <c r="I4392" s="3"/>
      <c r="J4392" s="3"/>
      <c r="K4392" s="3"/>
      <c r="L4392" s="3"/>
      <c r="M4392" s="3"/>
      <c r="N4392" s="3"/>
      <c r="O4392" s="3"/>
      <c r="P4392" s="3"/>
      <c r="Q4392" s="3"/>
      <c r="R4392" s="3"/>
      <c r="S4392" s="120"/>
      <c r="T4392" s="3"/>
      <c r="U4392" s="3"/>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row>
    <row r="4393" spans="1:53" x14ac:dyDescent="0.3">
      <c r="A4393" s="3"/>
      <c r="B4393" s="3"/>
      <c r="C4393" s="3"/>
      <c r="D4393" s="3"/>
      <c r="E4393" s="3"/>
      <c r="F4393" s="3"/>
      <c r="G4393" s="3"/>
      <c r="H4393" s="3"/>
      <c r="I4393" s="3"/>
      <c r="J4393" s="3"/>
      <c r="K4393" s="3"/>
      <c r="L4393" s="3"/>
      <c r="M4393" s="3"/>
      <c r="N4393" s="3"/>
      <c r="O4393" s="3"/>
      <c r="P4393" s="3"/>
      <c r="Q4393" s="3"/>
      <c r="R4393" s="3"/>
      <c r="S4393" s="120"/>
      <c r="T4393" s="3"/>
      <c r="U4393" s="3"/>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row>
    <row r="4394" spans="1:53" x14ac:dyDescent="0.3">
      <c r="A4394" s="3"/>
      <c r="B4394" s="3"/>
      <c r="C4394" s="3"/>
      <c r="D4394" s="3"/>
      <c r="E4394" s="3"/>
      <c r="F4394" s="3"/>
      <c r="G4394" s="3"/>
      <c r="H4394" s="3"/>
      <c r="I4394" s="3"/>
      <c r="J4394" s="3"/>
      <c r="K4394" s="3"/>
      <c r="L4394" s="3"/>
      <c r="M4394" s="3"/>
      <c r="N4394" s="3"/>
      <c r="O4394" s="3"/>
      <c r="P4394" s="3"/>
      <c r="Q4394" s="3"/>
      <c r="R4394" s="3"/>
      <c r="S4394" s="120"/>
      <c r="T4394" s="3"/>
      <c r="U4394" s="3"/>
      <c r="V4394" s="3"/>
      <c r="W4394" s="3"/>
      <c r="X4394" s="3"/>
      <c r="Y4394" s="3"/>
      <c r="Z4394" s="3"/>
      <c r="AA4394" s="3"/>
      <c r="AB4394" s="3"/>
      <c r="AC4394" s="3"/>
      <c r="AD4394" s="3"/>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row>
    <row r="4395" spans="1:53" x14ac:dyDescent="0.3">
      <c r="A4395" s="3"/>
      <c r="B4395" s="3"/>
      <c r="C4395" s="3"/>
      <c r="D4395" s="3"/>
      <c r="E4395" s="3"/>
      <c r="F4395" s="3"/>
      <c r="G4395" s="3"/>
      <c r="H4395" s="3"/>
      <c r="I4395" s="3"/>
      <c r="J4395" s="3"/>
      <c r="K4395" s="3"/>
      <c r="L4395" s="3"/>
      <c r="M4395" s="3"/>
      <c r="N4395" s="3"/>
      <c r="O4395" s="3"/>
      <c r="P4395" s="3"/>
      <c r="Q4395" s="3"/>
      <c r="R4395" s="3"/>
      <c r="S4395" s="120"/>
      <c r="T4395" s="3"/>
      <c r="U4395" s="3"/>
      <c r="V4395" s="3"/>
      <c r="W4395" s="3"/>
      <c r="X4395" s="3"/>
      <c r="Y4395" s="3"/>
      <c r="Z4395" s="3"/>
      <c r="AA4395" s="3"/>
      <c r="AB4395" s="3"/>
      <c r="AC4395" s="3"/>
      <c r="AD4395" s="3"/>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row>
    <row r="4396" spans="1:53" x14ac:dyDescent="0.3">
      <c r="A4396" s="3"/>
      <c r="B4396" s="3"/>
      <c r="C4396" s="3"/>
      <c r="D4396" s="3"/>
      <c r="E4396" s="3"/>
      <c r="F4396" s="3"/>
      <c r="G4396" s="3"/>
      <c r="H4396" s="3"/>
      <c r="I4396" s="3"/>
      <c r="J4396" s="3"/>
      <c r="K4396" s="3"/>
      <c r="L4396" s="3"/>
      <c r="M4396" s="3"/>
      <c r="N4396" s="3"/>
      <c r="O4396" s="3"/>
      <c r="P4396" s="3"/>
      <c r="Q4396" s="3"/>
      <c r="R4396" s="3"/>
      <c r="S4396" s="120"/>
      <c r="T4396" s="3"/>
      <c r="U4396" s="3"/>
      <c r="V4396" s="3"/>
      <c r="W4396" s="3"/>
      <c r="X4396" s="3"/>
      <c r="Y4396" s="3"/>
      <c r="Z4396" s="3"/>
      <c r="AA4396" s="3"/>
      <c r="AB4396" s="3"/>
      <c r="AC4396" s="3"/>
      <c r="AD4396" s="3"/>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row>
    <row r="4397" spans="1:53" x14ac:dyDescent="0.3">
      <c r="A4397" s="3"/>
      <c r="B4397" s="3"/>
      <c r="C4397" s="3"/>
      <c r="D4397" s="3"/>
      <c r="E4397" s="3"/>
      <c r="F4397" s="3"/>
      <c r="G4397" s="3"/>
      <c r="H4397" s="3"/>
      <c r="I4397" s="3"/>
      <c r="J4397" s="3"/>
      <c r="K4397" s="3"/>
      <c r="L4397" s="3"/>
      <c r="M4397" s="3"/>
      <c r="N4397" s="3"/>
      <c r="O4397" s="3"/>
      <c r="P4397" s="3"/>
      <c r="Q4397" s="3"/>
      <c r="R4397" s="3"/>
      <c r="S4397" s="120"/>
      <c r="T4397" s="3"/>
      <c r="U4397" s="3"/>
      <c r="V4397" s="3"/>
      <c r="W4397" s="3"/>
      <c r="X4397" s="3"/>
      <c r="Y4397" s="3"/>
      <c r="Z4397" s="3"/>
      <c r="AA4397" s="3"/>
      <c r="AB4397" s="3"/>
      <c r="AC4397" s="3"/>
      <c r="AD4397" s="3"/>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row>
    <row r="4398" spans="1:53" x14ac:dyDescent="0.3">
      <c r="A4398" s="3"/>
      <c r="B4398" s="3"/>
      <c r="C4398" s="3"/>
      <c r="D4398" s="3"/>
      <c r="E4398" s="3"/>
      <c r="F4398" s="3"/>
      <c r="G4398" s="3"/>
      <c r="H4398" s="3"/>
      <c r="I4398" s="3"/>
      <c r="J4398" s="3"/>
      <c r="K4398" s="3"/>
      <c r="L4398" s="3"/>
      <c r="M4398" s="3"/>
      <c r="N4398" s="3"/>
      <c r="O4398" s="3"/>
      <c r="P4398" s="3"/>
      <c r="Q4398" s="3"/>
      <c r="R4398" s="3"/>
      <c r="S4398" s="120"/>
      <c r="T4398" s="3"/>
      <c r="U4398" s="3"/>
      <c r="V4398" s="3"/>
      <c r="W4398" s="3"/>
      <c r="X4398" s="3"/>
      <c r="Y4398" s="3"/>
      <c r="Z4398" s="3"/>
      <c r="AA4398" s="3"/>
      <c r="AB4398" s="3"/>
      <c r="AC4398" s="3"/>
      <c r="AD4398" s="3"/>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row>
    <row r="4399" spans="1:53" x14ac:dyDescent="0.3">
      <c r="A4399" s="3"/>
      <c r="B4399" s="3"/>
      <c r="C4399" s="3"/>
      <c r="D4399" s="3"/>
      <c r="E4399" s="3"/>
      <c r="F4399" s="3"/>
      <c r="G4399" s="3"/>
      <c r="H4399" s="3"/>
      <c r="I4399" s="3"/>
      <c r="J4399" s="3"/>
      <c r="K4399" s="3"/>
      <c r="L4399" s="3"/>
      <c r="M4399" s="3"/>
      <c r="N4399" s="3"/>
      <c r="O4399" s="3"/>
      <c r="P4399" s="3"/>
      <c r="Q4399" s="3"/>
      <c r="R4399" s="3"/>
      <c r="S4399" s="120"/>
      <c r="T4399" s="3"/>
      <c r="U4399" s="3"/>
      <c r="V4399" s="3"/>
      <c r="W4399" s="3"/>
      <c r="X4399" s="3"/>
      <c r="Y4399" s="3"/>
      <c r="Z4399" s="3"/>
      <c r="AA4399" s="3"/>
      <c r="AB4399" s="3"/>
      <c r="AC4399" s="3"/>
      <c r="AD4399" s="3"/>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row>
    <row r="4400" spans="1:53" x14ac:dyDescent="0.3">
      <c r="A4400" s="3"/>
      <c r="B4400" s="3"/>
      <c r="C4400" s="3"/>
      <c r="D4400" s="3"/>
      <c r="E4400" s="3"/>
      <c r="F4400" s="3"/>
      <c r="G4400" s="3"/>
      <c r="H4400" s="3"/>
      <c r="I4400" s="3"/>
      <c r="J4400" s="3"/>
      <c r="K4400" s="3"/>
      <c r="L4400" s="3"/>
      <c r="M4400" s="3"/>
      <c r="N4400" s="3"/>
      <c r="O4400" s="3"/>
      <c r="P4400" s="3"/>
      <c r="Q4400" s="3"/>
      <c r="R4400" s="3"/>
      <c r="S4400" s="120"/>
      <c r="T4400" s="3"/>
      <c r="U4400" s="3"/>
      <c r="V4400" s="3"/>
      <c r="W4400" s="3"/>
      <c r="X4400" s="3"/>
      <c r="Y4400" s="3"/>
      <c r="Z4400" s="3"/>
      <c r="AA4400" s="3"/>
      <c r="AB4400" s="3"/>
      <c r="AC4400" s="3"/>
      <c r="AD4400" s="3"/>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row>
    <row r="4401" spans="1:53" x14ac:dyDescent="0.3">
      <c r="A4401" s="3"/>
      <c r="B4401" s="3"/>
      <c r="C4401" s="3"/>
      <c r="D4401" s="3"/>
      <c r="E4401" s="3"/>
      <c r="F4401" s="3"/>
      <c r="G4401" s="3"/>
      <c r="H4401" s="3"/>
      <c r="I4401" s="3"/>
      <c r="J4401" s="3"/>
      <c r="K4401" s="3"/>
      <c r="L4401" s="3"/>
      <c r="M4401" s="3"/>
      <c r="N4401" s="3"/>
      <c r="O4401" s="3"/>
      <c r="P4401" s="3"/>
      <c r="Q4401" s="3"/>
      <c r="R4401" s="3"/>
      <c r="S4401" s="120"/>
      <c r="T4401" s="3"/>
      <c r="U4401" s="3"/>
      <c r="V4401" s="3"/>
      <c r="W4401" s="3"/>
      <c r="X4401" s="3"/>
      <c r="Y4401" s="3"/>
      <c r="Z4401" s="3"/>
      <c r="AA4401" s="3"/>
      <c r="AB4401" s="3"/>
      <c r="AC4401" s="3"/>
      <c r="AD4401" s="3"/>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row>
    <row r="4402" spans="1:53" x14ac:dyDescent="0.3">
      <c r="A4402" s="3"/>
      <c r="B4402" s="3"/>
      <c r="C4402" s="3"/>
      <c r="D4402" s="3"/>
      <c r="E4402" s="3"/>
      <c r="F4402" s="3"/>
      <c r="G4402" s="3"/>
      <c r="H4402" s="3"/>
      <c r="I4402" s="3"/>
      <c r="J4402" s="3"/>
      <c r="K4402" s="3"/>
      <c r="L4402" s="3"/>
      <c r="M4402" s="3"/>
      <c r="N4402" s="3"/>
      <c r="O4402" s="3"/>
      <c r="P4402" s="3"/>
      <c r="Q4402" s="3"/>
      <c r="R4402" s="3"/>
      <c r="S4402" s="120"/>
      <c r="T4402" s="3"/>
      <c r="U4402" s="3"/>
      <c r="V4402" s="3"/>
      <c r="W4402" s="3"/>
      <c r="X4402" s="3"/>
      <c r="Y4402" s="3"/>
      <c r="Z4402" s="3"/>
      <c r="AA4402" s="3"/>
      <c r="AB4402" s="3"/>
      <c r="AC4402" s="3"/>
      <c r="AD4402" s="3"/>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row>
    <row r="4403" spans="1:53" x14ac:dyDescent="0.3">
      <c r="A4403" s="3"/>
      <c r="B4403" s="3"/>
      <c r="C4403" s="3"/>
      <c r="D4403" s="3"/>
      <c r="E4403" s="3"/>
      <c r="F4403" s="3"/>
      <c r="G4403" s="3"/>
      <c r="H4403" s="3"/>
      <c r="I4403" s="3"/>
      <c r="J4403" s="3"/>
      <c r="K4403" s="3"/>
      <c r="L4403" s="3"/>
      <c r="M4403" s="3"/>
      <c r="N4403" s="3"/>
      <c r="O4403" s="3"/>
      <c r="P4403" s="3"/>
      <c r="Q4403" s="3"/>
      <c r="R4403" s="3"/>
      <c r="S4403" s="120"/>
      <c r="T4403" s="3"/>
      <c r="U4403" s="3"/>
      <c r="V4403" s="3"/>
      <c r="W4403" s="3"/>
      <c r="X4403" s="3"/>
      <c r="Y4403" s="3"/>
      <c r="Z4403" s="3"/>
      <c r="AA4403" s="3"/>
      <c r="AB4403" s="3"/>
      <c r="AC4403" s="3"/>
      <c r="AD4403" s="3"/>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row>
    <row r="4404" spans="1:53" x14ac:dyDescent="0.3">
      <c r="A4404" s="3"/>
      <c r="B4404" s="3"/>
      <c r="C4404" s="3"/>
      <c r="D4404" s="3"/>
      <c r="E4404" s="3"/>
      <c r="F4404" s="3"/>
      <c r="G4404" s="3"/>
      <c r="H4404" s="3"/>
      <c r="I4404" s="3"/>
      <c r="J4404" s="3"/>
      <c r="K4404" s="3"/>
      <c r="L4404" s="3"/>
      <c r="M4404" s="3"/>
      <c r="N4404" s="3"/>
      <c r="O4404" s="3"/>
      <c r="P4404" s="3"/>
      <c r="Q4404" s="3"/>
      <c r="R4404" s="3"/>
      <c r="S4404" s="120"/>
      <c r="T4404" s="3"/>
      <c r="U4404" s="3"/>
      <c r="V4404" s="3"/>
      <c r="W4404" s="3"/>
      <c r="X4404" s="3"/>
      <c r="Y4404" s="3"/>
      <c r="Z4404" s="3"/>
      <c r="AA4404" s="3"/>
      <c r="AB4404" s="3"/>
      <c r="AC4404" s="3"/>
      <c r="AD4404" s="3"/>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row>
    <row r="4405" spans="1:53" x14ac:dyDescent="0.3">
      <c r="A4405" s="3"/>
      <c r="B4405" s="3"/>
      <c r="C4405" s="3"/>
      <c r="D4405" s="3"/>
      <c r="E4405" s="3"/>
      <c r="F4405" s="3"/>
      <c r="G4405" s="3"/>
      <c r="H4405" s="3"/>
      <c r="I4405" s="3"/>
      <c r="J4405" s="3"/>
      <c r="K4405" s="3"/>
      <c r="L4405" s="3"/>
      <c r="M4405" s="3"/>
      <c r="N4405" s="3"/>
      <c r="O4405" s="3"/>
      <c r="P4405" s="3"/>
      <c r="Q4405" s="3"/>
      <c r="R4405" s="3"/>
      <c r="S4405" s="120"/>
      <c r="T4405" s="3"/>
      <c r="U4405" s="3"/>
      <c r="V4405" s="3"/>
      <c r="W4405" s="3"/>
      <c r="X4405" s="3"/>
      <c r="Y4405" s="3"/>
      <c r="Z4405" s="3"/>
      <c r="AA4405" s="3"/>
      <c r="AB4405" s="3"/>
      <c r="AC4405" s="3"/>
      <c r="AD4405" s="3"/>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row>
    <row r="4406" spans="1:53" x14ac:dyDescent="0.3">
      <c r="A4406" s="3"/>
      <c r="B4406" s="3"/>
      <c r="C4406" s="3"/>
      <c r="D4406" s="3"/>
      <c r="E4406" s="3"/>
      <c r="F4406" s="3"/>
      <c r="G4406" s="3"/>
      <c r="H4406" s="3"/>
      <c r="I4406" s="3"/>
      <c r="J4406" s="3"/>
      <c r="K4406" s="3"/>
      <c r="L4406" s="3"/>
      <c r="M4406" s="3"/>
      <c r="N4406" s="3"/>
      <c r="O4406" s="3"/>
      <c r="P4406" s="3"/>
      <c r="Q4406" s="3"/>
      <c r="R4406" s="3"/>
      <c r="S4406" s="120"/>
      <c r="T4406" s="3"/>
      <c r="U4406" s="3"/>
      <c r="V4406" s="3"/>
      <c r="W4406" s="3"/>
      <c r="X4406" s="3"/>
      <c r="Y4406" s="3"/>
      <c r="Z4406" s="3"/>
      <c r="AA4406" s="3"/>
      <c r="AB4406" s="3"/>
      <c r="AC4406" s="3"/>
      <c r="AD4406" s="3"/>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row>
    <row r="4407" spans="1:53" x14ac:dyDescent="0.3">
      <c r="A4407" s="3"/>
      <c r="B4407" s="3"/>
      <c r="C4407" s="3"/>
      <c r="D4407" s="3"/>
      <c r="E4407" s="3"/>
      <c r="F4407" s="3"/>
      <c r="G4407" s="3"/>
      <c r="H4407" s="3"/>
      <c r="I4407" s="3"/>
      <c r="J4407" s="3"/>
      <c r="K4407" s="3"/>
      <c r="L4407" s="3"/>
      <c r="M4407" s="3"/>
      <c r="N4407" s="3"/>
      <c r="O4407" s="3"/>
      <c r="P4407" s="3"/>
      <c r="Q4407" s="3"/>
      <c r="R4407" s="3"/>
      <c r="S4407" s="120"/>
      <c r="T4407" s="3"/>
      <c r="U4407" s="3"/>
      <c r="V4407" s="3"/>
      <c r="W4407" s="3"/>
      <c r="X4407" s="3"/>
      <c r="Y4407" s="3"/>
      <c r="Z4407" s="3"/>
      <c r="AA4407" s="3"/>
      <c r="AB4407" s="3"/>
      <c r="AC4407" s="3"/>
      <c r="AD4407" s="3"/>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row>
    <row r="4408" spans="1:53" x14ac:dyDescent="0.3">
      <c r="A4408" s="3"/>
      <c r="B4408" s="3"/>
      <c r="C4408" s="3"/>
      <c r="D4408" s="3"/>
      <c r="E4408" s="3"/>
      <c r="F4408" s="3"/>
      <c r="G4408" s="3"/>
      <c r="H4408" s="3"/>
      <c r="I4408" s="3"/>
      <c r="J4408" s="3"/>
      <c r="K4408" s="3"/>
      <c r="L4408" s="3"/>
      <c r="M4408" s="3"/>
      <c r="N4408" s="3"/>
      <c r="O4408" s="3"/>
      <c r="P4408" s="3"/>
      <c r="Q4408" s="3"/>
      <c r="R4408" s="3"/>
      <c r="S4408" s="120"/>
      <c r="T4408" s="3"/>
      <c r="U4408" s="3"/>
      <c r="V4408" s="3"/>
      <c r="W4408" s="3"/>
      <c r="X4408" s="3"/>
      <c r="Y4408" s="3"/>
      <c r="Z4408" s="3"/>
      <c r="AA4408" s="3"/>
      <c r="AB4408" s="3"/>
      <c r="AC4408" s="3"/>
      <c r="AD4408" s="3"/>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row>
    <row r="4409" spans="1:53" x14ac:dyDescent="0.3">
      <c r="A4409" s="3"/>
      <c r="B4409" s="3"/>
      <c r="C4409" s="3"/>
      <c r="D4409" s="3"/>
      <c r="E4409" s="3"/>
      <c r="F4409" s="3"/>
      <c r="G4409" s="3"/>
      <c r="H4409" s="3"/>
      <c r="I4409" s="3"/>
      <c r="J4409" s="3"/>
      <c r="K4409" s="3"/>
      <c r="L4409" s="3"/>
      <c r="M4409" s="3"/>
      <c r="N4409" s="3"/>
      <c r="O4409" s="3"/>
      <c r="P4409" s="3"/>
      <c r="Q4409" s="3"/>
      <c r="R4409" s="3"/>
      <c r="S4409" s="120"/>
      <c r="T4409" s="3"/>
      <c r="U4409" s="3"/>
      <c r="V4409" s="3"/>
      <c r="W4409" s="3"/>
      <c r="X4409" s="3"/>
      <c r="Y4409" s="3"/>
      <c r="Z4409" s="3"/>
      <c r="AA4409" s="3"/>
      <c r="AB4409" s="3"/>
      <c r="AC4409" s="3"/>
      <c r="AD4409" s="3"/>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row>
    <row r="4410" spans="1:53" x14ac:dyDescent="0.3">
      <c r="A4410" s="3"/>
      <c r="B4410" s="3"/>
      <c r="C4410" s="3"/>
      <c r="D4410" s="3"/>
      <c r="E4410" s="3"/>
      <c r="F4410" s="3"/>
      <c r="G4410" s="3"/>
      <c r="H4410" s="3"/>
      <c r="I4410" s="3"/>
      <c r="J4410" s="3"/>
      <c r="K4410" s="3"/>
      <c r="L4410" s="3"/>
      <c r="M4410" s="3"/>
      <c r="N4410" s="3"/>
      <c r="O4410" s="3"/>
      <c r="P4410" s="3"/>
      <c r="Q4410" s="3"/>
      <c r="R4410" s="3"/>
      <c r="S4410" s="120"/>
      <c r="T4410" s="3"/>
      <c r="U4410" s="3"/>
      <c r="V4410" s="3"/>
      <c r="W4410" s="3"/>
      <c r="X4410" s="3"/>
      <c r="Y4410" s="3"/>
      <c r="Z4410" s="3"/>
      <c r="AA4410" s="3"/>
      <c r="AB4410" s="3"/>
      <c r="AC4410" s="3"/>
      <c r="AD4410" s="3"/>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row>
    <row r="4411" spans="1:53" x14ac:dyDescent="0.3">
      <c r="A4411" s="3"/>
      <c r="B4411" s="3"/>
      <c r="C4411" s="3"/>
      <c r="D4411" s="3"/>
      <c r="E4411" s="3"/>
      <c r="F4411" s="3"/>
      <c r="G4411" s="3"/>
      <c r="H4411" s="3"/>
      <c r="I4411" s="3"/>
      <c r="J4411" s="3"/>
      <c r="K4411" s="3"/>
      <c r="L4411" s="3"/>
      <c r="M4411" s="3"/>
      <c r="N4411" s="3"/>
      <c r="O4411" s="3"/>
      <c r="P4411" s="3"/>
      <c r="Q4411" s="3"/>
      <c r="R4411" s="3"/>
      <c r="S4411" s="120"/>
      <c r="T4411" s="3"/>
      <c r="U4411" s="3"/>
      <c r="V4411" s="3"/>
      <c r="W4411" s="3"/>
      <c r="X4411" s="3"/>
      <c r="Y4411" s="3"/>
      <c r="Z4411" s="3"/>
      <c r="AA4411" s="3"/>
      <c r="AB4411" s="3"/>
      <c r="AC4411" s="3"/>
      <c r="AD4411" s="3"/>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row>
    <row r="4412" spans="1:53" x14ac:dyDescent="0.3">
      <c r="A4412" s="3"/>
      <c r="B4412" s="3"/>
      <c r="C4412" s="3"/>
      <c r="D4412" s="3"/>
      <c r="E4412" s="3"/>
      <c r="F4412" s="3"/>
      <c r="G4412" s="3"/>
      <c r="H4412" s="3"/>
      <c r="I4412" s="3"/>
      <c r="J4412" s="3"/>
      <c r="K4412" s="3"/>
      <c r="L4412" s="3"/>
      <c r="M4412" s="3"/>
      <c r="N4412" s="3"/>
      <c r="O4412" s="3"/>
      <c r="P4412" s="3"/>
      <c r="Q4412" s="3"/>
      <c r="R4412" s="3"/>
      <c r="S4412" s="120"/>
      <c r="T4412" s="3"/>
      <c r="U4412" s="3"/>
      <c r="V4412" s="3"/>
      <c r="W4412" s="3"/>
      <c r="X4412" s="3"/>
      <c r="Y4412" s="3"/>
      <c r="Z4412" s="3"/>
      <c r="AA4412" s="3"/>
      <c r="AB4412" s="3"/>
      <c r="AC4412" s="3"/>
      <c r="AD4412" s="3"/>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row>
    <row r="4413" spans="1:53" x14ac:dyDescent="0.3">
      <c r="A4413" s="3"/>
      <c r="B4413" s="3"/>
      <c r="C4413" s="3"/>
      <c r="D4413" s="3"/>
      <c r="E4413" s="3"/>
      <c r="F4413" s="3"/>
      <c r="G4413" s="3"/>
      <c r="H4413" s="3"/>
      <c r="I4413" s="3"/>
      <c r="J4413" s="3"/>
      <c r="K4413" s="3"/>
      <c r="L4413" s="3"/>
      <c r="M4413" s="3"/>
      <c r="N4413" s="3"/>
      <c r="O4413" s="3"/>
      <c r="P4413" s="3"/>
      <c r="Q4413" s="3"/>
      <c r="R4413" s="3"/>
      <c r="S4413" s="120"/>
      <c r="T4413" s="3"/>
      <c r="U4413" s="3"/>
      <c r="V4413" s="3"/>
      <c r="W4413" s="3"/>
      <c r="X4413" s="3"/>
      <c r="Y4413" s="3"/>
      <c r="Z4413" s="3"/>
      <c r="AA4413" s="3"/>
      <c r="AB4413" s="3"/>
      <c r="AC4413" s="3"/>
      <c r="AD4413" s="3"/>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row>
    <row r="4414" spans="1:53" x14ac:dyDescent="0.3">
      <c r="A4414" s="3"/>
      <c r="B4414" s="3"/>
      <c r="C4414" s="3"/>
      <c r="D4414" s="3"/>
      <c r="E4414" s="3"/>
      <c r="F4414" s="3"/>
      <c r="G4414" s="3"/>
      <c r="H4414" s="3"/>
      <c r="I4414" s="3"/>
      <c r="J4414" s="3"/>
      <c r="K4414" s="3"/>
      <c r="L4414" s="3"/>
      <c r="M4414" s="3"/>
      <c r="N4414" s="3"/>
      <c r="O4414" s="3"/>
      <c r="P4414" s="3"/>
      <c r="Q4414" s="3"/>
      <c r="R4414" s="3"/>
      <c r="S4414" s="120"/>
      <c r="T4414" s="3"/>
      <c r="U4414" s="3"/>
      <c r="V4414" s="3"/>
      <c r="W4414" s="3"/>
      <c r="X4414" s="3"/>
      <c r="Y4414" s="3"/>
      <c r="Z4414" s="3"/>
      <c r="AA4414" s="3"/>
      <c r="AB4414" s="3"/>
      <c r="AC4414" s="3"/>
      <c r="AD4414" s="3"/>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row>
    <row r="4415" spans="1:53" x14ac:dyDescent="0.3">
      <c r="A4415" s="3"/>
      <c r="B4415" s="3"/>
      <c r="C4415" s="3"/>
      <c r="D4415" s="3"/>
      <c r="E4415" s="3"/>
      <c r="F4415" s="3"/>
      <c r="G4415" s="3"/>
      <c r="H4415" s="3"/>
      <c r="I4415" s="3"/>
      <c r="J4415" s="3"/>
      <c r="K4415" s="3"/>
      <c r="L4415" s="3"/>
      <c r="M4415" s="3"/>
      <c r="N4415" s="3"/>
      <c r="O4415" s="3"/>
      <c r="P4415" s="3"/>
      <c r="Q4415" s="3"/>
      <c r="R4415" s="3"/>
      <c r="S4415" s="120"/>
      <c r="T4415" s="3"/>
      <c r="U4415" s="3"/>
      <c r="V4415" s="3"/>
      <c r="W4415" s="3"/>
      <c r="X4415" s="3"/>
      <c r="Y4415" s="3"/>
      <c r="Z4415" s="3"/>
      <c r="AA4415" s="3"/>
      <c r="AB4415" s="3"/>
      <c r="AC4415" s="3"/>
      <c r="AD4415" s="3"/>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row>
    <row r="4416" spans="1:53" x14ac:dyDescent="0.3">
      <c r="A4416" s="3"/>
      <c r="B4416" s="3"/>
      <c r="C4416" s="3"/>
      <c r="D4416" s="3"/>
      <c r="E4416" s="3"/>
      <c r="F4416" s="3"/>
      <c r="G4416" s="3"/>
      <c r="H4416" s="3"/>
      <c r="I4416" s="3"/>
      <c r="J4416" s="3"/>
      <c r="K4416" s="3"/>
      <c r="L4416" s="3"/>
      <c r="M4416" s="3"/>
      <c r="N4416" s="3"/>
      <c r="O4416" s="3"/>
      <c r="P4416" s="3"/>
      <c r="Q4416" s="3"/>
      <c r="R4416" s="3"/>
      <c r="S4416" s="120"/>
      <c r="T4416" s="3"/>
      <c r="U4416" s="3"/>
      <c r="V4416" s="3"/>
      <c r="W4416" s="3"/>
      <c r="X4416" s="3"/>
      <c r="Y4416" s="3"/>
      <c r="Z4416" s="3"/>
      <c r="AA4416" s="3"/>
      <c r="AB4416" s="3"/>
      <c r="AC4416" s="3"/>
      <c r="AD4416" s="3"/>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row>
    <row r="4417" spans="1:53" x14ac:dyDescent="0.3">
      <c r="A4417" s="3"/>
      <c r="B4417" s="3"/>
      <c r="C4417" s="3"/>
      <c r="D4417" s="3"/>
      <c r="E4417" s="3"/>
      <c r="F4417" s="3"/>
      <c r="G4417" s="3"/>
      <c r="H4417" s="3"/>
      <c r="I4417" s="3"/>
      <c r="J4417" s="3"/>
      <c r="K4417" s="3"/>
      <c r="L4417" s="3"/>
      <c r="M4417" s="3"/>
      <c r="N4417" s="3"/>
      <c r="O4417" s="3"/>
      <c r="P4417" s="3"/>
      <c r="Q4417" s="3"/>
      <c r="R4417" s="3"/>
      <c r="S4417" s="120"/>
      <c r="T4417" s="3"/>
      <c r="U4417" s="3"/>
      <c r="V4417" s="3"/>
      <c r="W4417" s="3"/>
      <c r="X4417" s="3"/>
      <c r="Y4417" s="3"/>
      <c r="Z4417" s="3"/>
      <c r="AA4417" s="3"/>
      <c r="AB4417" s="3"/>
      <c r="AC4417" s="3"/>
      <c r="AD4417" s="3"/>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row>
    <row r="4418" spans="1:53" x14ac:dyDescent="0.3">
      <c r="A4418" s="3"/>
      <c r="B4418" s="3"/>
      <c r="C4418" s="3"/>
      <c r="D4418" s="3"/>
      <c r="E4418" s="3"/>
      <c r="F4418" s="3"/>
      <c r="G4418" s="3"/>
      <c r="H4418" s="3"/>
      <c r="I4418" s="3"/>
      <c r="J4418" s="3"/>
      <c r="K4418" s="3"/>
      <c r="L4418" s="3"/>
      <c r="M4418" s="3"/>
      <c r="N4418" s="3"/>
      <c r="O4418" s="3"/>
      <c r="P4418" s="3"/>
      <c r="Q4418" s="3"/>
      <c r="R4418" s="3"/>
      <c r="S4418" s="120"/>
      <c r="T4418" s="3"/>
      <c r="U4418" s="3"/>
      <c r="V4418" s="3"/>
      <c r="W4418" s="3"/>
      <c r="X4418" s="3"/>
      <c r="Y4418" s="3"/>
      <c r="Z4418" s="3"/>
      <c r="AA4418" s="3"/>
      <c r="AB4418" s="3"/>
      <c r="AC4418" s="3"/>
      <c r="AD4418" s="3"/>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row>
    <row r="4419" spans="1:53" x14ac:dyDescent="0.3">
      <c r="A4419" s="3"/>
      <c r="B4419" s="3"/>
      <c r="C4419" s="3"/>
      <c r="D4419" s="3"/>
      <c r="E4419" s="3"/>
      <c r="F4419" s="3"/>
      <c r="G4419" s="3"/>
      <c r="H4419" s="3"/>
      <c r="I4419" s="3"/>
      <c r="J4419" s="3"/>
      <c r="K4419" s="3"/>
      <c r="L4419" s="3"/>
      <c r="M4419" s="3"/>
      <c r="N4419" s="3"/>
      <c r="O4419" s="3"/>
      <c r="P4419" s="3"/>
      <c r="Q4419" s="3"/>
      <c r="R4419" s="3"/>
      <c r="S4419" s="120"/>
      <c r="T4419" s="3"/>
      <c r="U4419" s="3"/>
      <c r="V4419" s="3"/>
      <c r="W4419" s="3"/>
      <c r="X4419" s="3"/>
      <c r="Y4419" s="3"/>
      <c r="Z4419" s="3"/>
      <c r="AA4419" s="3"/>
      <c r="AB4419" s="3"/>
      <c r="AC4419" s="3"/>
      <c r="AD4419" s="3"/>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row>
    <row r="4420" spans="1:53" x14ac:dyDescent="0.3">
      <c r="A4420" s="3"/>
      <c r="B4420" s="3"/>
      <c r="C4420" s="3"/>
      <c r="D4420" s="3"/>
      <c r="E4420" s="3"/>
      <c r="F4420" s="3"/>
      <c r="G4420" s="3"/>
      <c r="H4420" s="3"/>
      <c r="I4420" s="3"/>
      <c r="J4420" s="3"/>
      <c r="K4420" s="3"/>
      <c r="L4420" s="3"/>
      <c r="M4420" s="3"/>
      <c r="N4420" s="3"/>
      <c r="O4420" s="3"/>
      <c r="P4420" s="3"/>
      <c r="Q4420" s="3"/>
      <c r="R4420" s="3"/>
      <c r="S4420" s="120"/>
      <c r="T4420" s="3"/>
      <c r="U4420" s="3"/>
      <c r="V4420" s="3"/>
      <c r="W4420" s="3"/>
      <c r="X4420" s="3"/>
      <c r="Y4420" s="3"/>
      <c r="Z4420" s="3"/>
      <c r="AA4420" s="3"/>
      <c r="AB4420" s="3"/>
      <c r="AC4420" s="3"/>
      <c r="AD4420" s="3"/>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row>
    <row r="4421" spans="1:53" x14ac:dyDescent="0.3">
      <c r="A4421" s="3"/>
      <c r="B4421" s="3"/>
      <c r="C4421" s="3"/>
      <c r="D4421" s="3"/>
      <c r="E4421" s="3"/>
      <c r="F4421" s="3"/>
      <c r="G4421" s="3"/>
      <c r="H4421" s="3"/>
      <c r="I4421" s="3"/>
      <c r="J4421" s="3"/>
      <c r="K4421" s="3"/>
      <c r="L4421" s="3"/>
      <c r="M4421" s="3"/>
      <c r="N4421" s="3"/>
      <c r="O4421" s="3"/>
      <c r="P4421" s="3"/>
      <c r="Q4421" s="3"/>
      <c r="R4421" s="3"/>
      <c r="S4421" s="120"/>
      <c r="T4421" s="3"/>
      <c r="U4421" s="3"/>
      <c r="V4421" s="3"/>
      <c r="W4421" s="3"/>
      <c r="X4421" s="3"/>
      <c r="Y4421" s="3"/>
      <c r="Z4421" s="3"/>
      <c r="AA4421" s="3"/>
      <c r="AB4421" s="3"/>
      <c r="AC4421" s="3"/>
      <c r="AD4421" s="3"/>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row>
    <row r="4422" spans="1:53" x14ac:dyDescent="0.3">
      <c r="A4422" s="3"/>
      <c r="B4422" s="3"/>
      <c r="C4422" s="3"/>
      <c r="D4422" s="3"/>
      <c r="E4422" s="3"/>
      <c r="F4422" s="3"/>
      <c r="G4422" s="3"/>
      <c r="H4422" s="3"/>
      <c r="I4422" s="3"/>
      <c r="J4422" s="3"/>
      <c r="K4422" s="3"/>
      <c r="L4422" s="3"/>
      <c r="M4422" s="3"/>
      <c r="N4422" s="3"/>
      <c r="O4422" s="3"/>
      <c r="P4422" s="3"/>
      <c r="Q4422" s="3"/>
      <c r="R4422" s="3"/>
      <c r="S4422" s="120"/>
      <c r="T4422" s="3"/>
      <c r="U4422" s="3"/>
      <c r="V4422" s="3"/>
      <c r="W4422" s="3"/>
      <c r="X4422" s="3"/>
      <c r="Y4422" s="3"/>
      <c r="Z4422" s="3"/>
      <c r="AA4422" s="3"/>
      <c r="AB4422" s="3"/>
      <c r="AC4422" s="3"/>
      <c r="AD4422" s="3"/>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row>
    <row r="4423" spans="1:53" x14ac:dyDescent="0.3">
      <c r="A4423" s="3"/>
      <c r="B4423" s="3"/>
      <c r="C4423" s="3"/>
      <c r="D4423" s="3"/>
      <c r="E4423" s="3"/>
      <c r="F4423" s="3"/>
      <c r="G4423" s="3"/>
      <c r="H4423" s="3"/>
      <c r="I4423" s="3"/>
      <c r="J4423" s="3"/>
      <c r="K4423" s="3"/>
      <c r="L4423" s="3"/>
      <c r="M4423" s="3"/>
      <c r="N4423" s="3"/>
      <c r="O4423" s="3"/>
      <c r="P4423" s="3"/>
      <c r="Q4423" s="3"/>
      <c r="R4423" s="3"/>
      <c r="S4423" s="120"/>
      <c r="T4423" s="3"/>
      <c r="U4423" s="3"/>
      <c r="V4423" s="3"/>
      <c r="W4423" s="3"/>
      <c r="X4423" s="3"/>
      <c r="Y4423" s="3"/>
      <c r="Z4423" s="3"/>
      <c r="AA4423" s="3"/>
      <c r="AB4423" s="3"/>
      <c r="AC4423" s="3"/>
      <c r="AD4423" s="3"/>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row>
    <row r="4424" spans="1:53" x14ac:dyDescent="0.3">
      <c r="A4424" s="3"/>
      <c r="B4424" s="3"/>
      <c r="C4424" s="3"/>
      <c r="D4424" s="3"/>
      <c r="E4424" s="3"/>
      <c r="F4424" s="3"/>
      <c r="G4424" s="3"/>
      <c r="H4424" s="3"/>
      <c r="I4424" s="3"/>
      <c r="J4424" s="3"/>
      <c r="K4424" s="3"/>
      <c r="L4424" s="3"/>
      <c r="M4424" s="3"/>
      <c r="N4424" s="3"/>
      <c r="O4424" s="3"/>
      <c r="P4424" s="3"/>
      <c r="Q4424" s="3"/>
      <c r="R4424" s="3"/>
      <c r="S4424" s="120"/>
      <c r="T4424" s="3"/>
      <c r="U4424" s="3"/>
      <c r="V4424" s="3"/>
      <c r="W4424" s="3"/>
      <c r="X4424" s="3"/>
      <c r="Y4424" s="3"/>
      <c r="Z4424" s="3"/>
      <c r="AA4424" s="3"/>
      <c r="AB4424" s="3"/>
      <c r="AC4424" s="3"/>
      <c r="AD4424" s="3"/>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row>
    <row r="4425" spans="1:53" x14ac:dyDescent="0.3">
      <c r="A4425" s="3"/>
      <c r="B4425" s="3"/>
      <c r="C4425" s="3"/>
      <c r="D4425" s="3"/>
      <c r="E4425" s="3"/>
      <c r="F4425" s="3"/>
      <c r="G4425" s="3"/>
      <c r="H4425" s="3"/>
      <c r="I4425" s="3"/>
      <c r="J4425" s="3"/>
      <c r="K4425" s="3"/>
      <c r="L4425" s="3"/>
      <c r="M4425" s="3"/>
      <c r="N4425" s="3"/>
      <c r="O4425" s="3"/>
      <c r="P4425" s="3"/>
      <c r="Q4425" s="3"/>
      <c r="R4425" s="3"/>
      <c r="S4425" s="120"/>
      <c r="T4425" s="3"/>
      <c r="U4425" s="3"/>
      <c r="V4425" s="3"/>
      <c r="W4425" s="3"/>
      <c r="X4425" s="3"/>
      <c r="Y4425" s="3"/>
      <c r="Z4425" s="3"/>
      <c r="AA4425" s="3"/>
      <c r="AB4425" s="3"/>
      <c r="AC4425" s="3"/>
      <c r="AD4425" s="3"/>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row>
    <row r="4426" spans="1:53" x14ac:dyDescent="0.3">
      <c r="A4426" s="3"/>
      <c r="B4426" s="3"/>
      <c r="C4426" s="3"/>
      <c r="D4426" s="3"/>
      <c r="E4426" s="3"/>
      <c r="F4426" s="3"/>
      <c r="G4426" s="3"/>
      <c r="H4426" s="3"/>
      <c r="I4426" s="3"/>
      <c r="J4426" s="3"/>
      <c r="K4426" s="3"/>
      <c r="L4426" s="3"/>
      <c r="M4426" s="3"/>
      <c r="N4426" s="3"/>
      <c r="O4426" s="3"/>
      <c r="P4426" s="3"/>
      <c r="Q4426" s="3"/>
      <c r="R4426" s="3"/>
      <c r="S4426" s="120"/>
      <c r="T4426" s="3"/>
      <c r="U4426" s="3"/>
      <c r="V4426" s="3"/>
      <c r="W4426" s="3"/>
      <c r="X4426" s="3"/>
      <c r="Y4426" s="3"/>
      <c r="Z4426" s="3"/>
      <c r="AA4426" s="3"/>
      <c r="AB4426" s="3"/>
      <c r="AC4426" s="3"/>
      <c r="AD4426" s="3"/>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row>
    <row r="4427" spans="1:53" x14ac:dyDescent="0.3">
      <c r="A4427" s="3"/>
      <c r="B4427" s="3"/>
      <c r="C4427" s="3"/>
      <c r="D4427" s="3"/>
      <c r="E4427" s="3"/>
      <c r="F4427" s="3"/>
      <c r="G4427" s="3"/>
      <c r="H4427" s="3"/>
      <c r="I4427" s="3"/>
      <c r="J4427" s="3"/>
      <c r="K4427" s="3"/>
      <c r="L4427" s="3"/>
      <c r="M4427" s="3"/>
      <c r="N4427" s="3"/>
      <c r="O4427" s="3"/>
      <c r="P4427" s="3"/>
      <c r="Q4427" s="3"/>
      <c r="R4427" s="3"/>
      <c r="S4427" s="120"/>
      <c r="T4427" s="3"/>
      <c r="U4427" s="3"/>
      <c r="V4427" s="3"/>
      <c r="W4427" s="3"/>
      <c r="X4427" s="3"/>
      <c r="Y4427" s="3"/>
      <c r="Z4427" s="3"/>
      <c r="AA4427" s="3"/>
      <c r="AB4427" s="3"/>
      <c r="AC4427" s="3"/>
      <c r="AD4427" s="3"/>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row>
    <row r="4428" spans="1:53" x14ac:dyDescent="0.3">
      <c r="A4428" s="3"/>
      <c r="B4428" s="3"/>
      <c r="C4428" s="3"/>
      <c r="D4428" s="3"/>
      <c r="E4428" s="3"/>
      <c r="F4428" s="3"/>
      <c r="G4428" s="3"/>
      <c r="H4428" s="3"/>
      <c r="I4428" s="3"/>
      <c r="J4428" s="3"/>
      <c r="K4428" s="3"/>
      <c r="L4428" s="3"/>
      <c r="M4428" s="3"/>
      <c r="N4428" s="3"/>
      <c r="O4428" s="3"/>
      <c r="P4428" s="3"/>
      <c r="Q4428" s="3"/>
      <c r="R4428" s="3"/>
      <c r="S4428" s="120"/>
      <c r="T4428" s="3"/>
      <c r="U4428" s="3"/>
      <c r="V4428" s="3"/>
      <c r="W4428" s="3"/>
      <c r="X4428" s="3"/>
      <c r="Y4428" s="3"/>
      <c r="Z4428" s="3"/>
      <c r="AA4428" s="3"/>
      <c r="AB4428" s="3"/>
      <c r="AC4428" s="3"/>
      <c r="AD4428" s="3"/>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row>
    <row r="4429" spans="1:53" x14ac:dyDescent="0.3">
      <c r="A4429" s="3"/>
      <c r="B4429" s="3"/>
      <c r="C4429" s="3"/>
      <c r="D4429" s="3"/>
      <c r="E4429" s="3"/>
      <c r="F4429" s="3"/>
      <c r="G4429" s="3"/>
      <c r="H4429" s="3"/>
      <c r="I4429" s="3"/>
      <c r="J4429" s="3"/>
      <c r="K4429" s="3"/>
      <c r="L4429" s="3"/>
      <c r="M4429" s="3"/>
      <c r="N4429" s="3"/>
      <c r="O4429" s="3"/>
      <c r="P4429" s="3"/>
      <c r="Q4429" s="3"/>
      <c r="R4429" s="3"/>
      <c r="S4429" s="120"/>
      <c r="T4429" s="3"/>
      <c r="U4429" s="3"/>
      <c r="V4429" s="3"/>
      <c r="W4429" s="3"/>
      <c r="X4429" s="3"/>
      <c r="Y4429" s="3"/>
      <c r="Z4429" s="3"/>
      <c r="AA4429" s="3"/>
      <c r="AB4429" s="3"/>
      <c r="AC4429" s="3"/>
      <c r="AD4429" s="3"/>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row>
    <row r="4430" spans="1:53" x14ac:dyDescent="0.3">
      <c r="A4430" s="3"/>
      <c r="B4430" s="3"/>
      <c r="C4430" s="3"/>
      <c r="D4430" s="3"/>
      <c r="E4430" s="3"/>
      <c r="F4430" s="3"/>
      <c r="G4430" s="3"/>
      <c r="H4430" s="3"/>
      <c r="I4430" s="3"/>
      <c r="J4430" s="3"/>
      <c r="K4430" s="3"/>
      <c r="L4430" s="3"/>
      <c r="M4430" s="3"/>
      <c r="N4430" s="3"/>
      <c r="O4430" s="3"/>
      <c r="P4430" s="3"/>
      <c r="Q4430" s="3"/>
      <c r="R4430" s="3"/>
      <c r="S4430" s="120"/>
      <c r="T4430" s="3"/>
      <c r="U4430" s="3"/>
      <c r="V4430" s="3"/>
      <c r="W4430" s="3"/>
      <c r="X4430" s="3"/>
      <c r="Y4430" s="3"/>
      <c r="Z4430" s="3"/>
      <c r="AA4430" s="3"/>
      <c r="AB4430" s="3"/>
      <c r="AC4430" s="3"/>
      <c r="AD4430" s="3"/>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row>
    <row r="4431" spans="1:53" x14ac:dyDescent="0.3">
      <c r="A4431" s="3"/>
      <c r="B4431" s="3"/>
      <c r="C4431" s="3"/>
      <c r="D4431" s="3"/>
      <c r="E4431" s="3"/>
      <c r="F4431" s="3"/>
      <c r="G4431" s="3"/>
      <c r="H4431" s="3"/>
      <c r="I4431" s="3"/>
      <c r="J4431" s="3"/>
      <c r="K4431" s="3"/>
      <c r="L4431" s="3"/>
      <c r="M4431" s="3"/>
      <c r="N4431" s="3"/>
      <c r="O4431" s="3"/>
      <c r="P4431" s="3"/>
      <c r="Q4431" s="3"/>
      <c r="R4431" s="3"/>
      <c r="S4431" s="120"/>
      <c r="T4431" s="3"/>
      <c r="U4431" s="3"/>
      <c r="V4431" s="3"/>
      <c r="W4431" s="3"/>
      <c r="X4431" s="3"/>
      <c r="Y4431" s="3"/>
      <c r="Z4431" s="3"/>
      <c r="AA4431" s="3"/>
      <c r="AB4431" s="3"/>
      <c r="AC4431" s="3"/>
      <c r="AD4431" s="3"/>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row>
    <row r="4432" spans="1:53" x14ac:dyDescent="0.3">
      <c r="A4432" s="3"/>
      <c r="B4432" s="3"/>
      <c r="C4432" s="3"/>
      <c r="D4432" s="3"/>
      <c r="E4432" s="3"/>
      <c r="F4432" s="3"/>
      <c r="G4432" s="3"/>
      <c r="H4432" s="3"/>
      <c r="I4432" s="3"/>
      <c r="J4432" s="3"/>
      <c r="K4432" s="3"/>
      <c r="L4432" s="3"/>
      <c r="M4432" s="3"/>
      <c r="N4432" s="3"/>
      <c r="O4432" s="3"/>
      <c r="P4432" s="3"/>
      <c r="Q4432" s="3"/>
      <c r="R4432" s="3"/>
      <c r="S4432" s="120"/>
      <c r="T4432" s="3"/>
      <c r="U4432" s="3"/>
      <c r="V4432" s="3"/>
      <c r="W4432" s="3"/>
      <c r="X4432" s="3"/>
      <c r="Y4432" s="3"/>
      <c r="Z4432" s="3"/>
      <c r="AA4432" s="3"/>
      <c r="AB4432" s="3"/>
      <c r="AC4432" s="3"/>
      <c r="AD4432" s="3"/>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row>
    <row r="4433" spans="1:53" x14ac:dyDescent="0.3">
      <c r="A4433" s="3"/>
      <c r="B4433" s="3"/>
      <c r="C4433" s="3"/>
      <c r="D4433" s="3"/>
      <c r="E4433" s="3"/>
      <c r="F4433" s="3"/>
      <c r="G4433" s="3"/>
      <c r="H4433" s="3"/>
      <c r="I4433" s="3"/>
      <c r="J4433" s="3"/>
      <c r="K4433" s="3"/>
      <c r="L4433" s="3"/>
      <c r="M4433" s="3"/>
      <c r="N4433" s="3"/>
      <c r="O4433" s="3"/>
      <c r="P4433" s="3"/>
      <c r="Q4433" s="3"/>
      <c r="R4433" s="3"/>
      <c r="S4433" s="120"/>
      <c r="T4433" s="3"/>
      <c r="U4433" s="3"/>
      <c r="V4433" s="3"/>
      <c r="W4433" s="3"/>
      <c r="X4433" s="3"/>
      <c r="Y4433" s="3"/>
      <c r="Z4433" s="3"/>
      <c r="AA4433" s="3"/>
      <c r="AB4433" s="3"/>
      <c r="AC4433" s="3"/>
      <c r="AD4433" s="3"/>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row>
    <row r="4434" spans="1:53" x14ac:dyDescent="0.3">
      <c r="A4434" s="3"/>
      <c r="B4434" s="3"/>
      <c r="C4434" s="3"/>
      <c r="D4434" s="3"/>
      <c r="E4434" s="3"/>
      <c r="F4434" s="3"/>
      <c r="G4434" s="3"/>
      <c r="H4434" s="3"/>
      <c r="I4434" s="3"/>
      <c r="J4434" s="3"/>
      <c r="K4434" s="3"/>
      <c r="L4434" s="3"/>
      <c r="M4434" s="3"/>
      <c r="N4434" s="3"/>
      <c r="O4434" s="3"/>
      <c r="P4434" s="3"/>
      <c r="Q4434" s="3"/>
      <c r="R4434" s="3"/>
      <c r="S4434" s="120"/>
      <c r="T4434" s="3"/>
      <c r="U4434" s="3"/>
      <c r="V4434" s="3"/>
      <c r="W4434" s="3"/>
      <c r="X4434" s="3"/>
      <c r="Y4434" s="3"/>
      <c r="Z4434" s="3"/>
      <c r="AA4434" s="3"/>
      <c r="AB4434" s="3"/>
      <c r="AC4434" s="3"/>
      <c r="AD4434" s="3"/>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row>
    <row r="4435" spans="1:53" x14ac:dyDescent="0.3">
      <c r="A4435" s="3"/>
      <c r="B4435" s="3"/>
      <c r="C4435" s="3"/>
      <c r="D4435" s="3"/>
      <c r="E4435" s="3"/>
      <c r="F4435" s="3"/>
      <c r="G4435" s="3"/>
      <c r="H4435" s="3"/>
      <c r="I4435" s="3"/>
      <c r="J4435" s="3"/>
      <c r="K4435" s="3"/>
      <c r="L4435" s="3"/>
      <c r="M4435" s="3"/>
      <c r="N4435" s="3"/>
      <c r="O4435" s="3"/>
      <c r="P4435" s="3"/>
      <c r="Q4435" s="3"/>
      <c r="R4435" s="3"/>
      <c r="S4435" s="120"/>
      <c r="T4435" s="3"/>
      <c r="U4435" s="3"/>
      <c r="V4435" s="3"/>
      <c r="W4435" s="3"/>
      <c r="X4435" s="3"/>
      <c r="Y4435" s="3"/>
      <c r="Z4435" s="3"/>
      <c r="AA4435" s="3"/>
      <c r="AB4435" s="3"/>
      <c r="AC4435" s="3"/>
      <c r="AD4435" s="3"/>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row>
    <row r="4436" spans="1:53" x14ac:dyDescent="0.3">
      <c r="A4436" s="3"/>
      <c r="B4436" s="3"/>
      <c r="C4436" s="3"/>
      <c r="D4436" s="3"/>
      <c r="E4436" s="3"/>
      <c r="F4436" s="3"/>
      <c r="G4436" s="3"/>
      <c r="H4436" s="3"/>
      <c r="I4436" s="3"/>
      <c r="J4436" s="3"/>
      <c r="K4436" s="3"/>
      <c r="L4436" s="3"/>
      <c r="M4436" s="3"/>
      <c r="N4436" s="3"/>
      <c r="O4436" s="3"/>
      <c r="P4436" s="3"/>
      <c r="Q4436" s="3"/>
      <c r="R4436" s="3"/>
      <c r="S4436" s="120"/>
      <c r="T4436" s="3"/>
      <c r="U4436" s="3"/>
      <c r="V4436" s="3"/>
      <c r="W4436" s="3"/>
      <c r="X4436" s="3"/>
      <c r="Y4436" s="3"/>
      <c r="Z4436" s="3"/>
      <c r="AA4436" s="3"/>
      <c r="AB4436" s="3"/>
      <c r="AC4436" s="3"/>
      <c r="AD4436" s="3"/>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row>
    <row r="4437" spans="1:53" x14ac:dyDescent="0.3">
      <c r="A4437" s="3"/>
      <c r="B4437" s="3"/>
      <c r="C4437" s="3"/>
      <c r="D4437" s="3"/>
      <c r="E4437" s="3"/>
      <c r="F4437" s="3"/>
      <c r="G4437" s="3"/>
      <c r="H4437" s="3"/>
      <c r="I4437" s="3"/>
      <c r="J4437" s="3"/>
      <c r="K4437" s="3"/>
      <c r="L4437" s="3"/>
      <c r="M4437" s="3"/>
      <c r="N4437" s="3"/>
      <c r="O4437" s="3"/>
      <c r="P4437" s="3"/>
      <c r="Q4437" s="3"/>
      <c r="R4437" s="3"/>
      <c r="S4437" s="120"/>
      <c r="T4437" s="3"/>
      <c r="U4437" s="3"/>
      <c r="V4437" s="3"/>
      <c r="W4437" s="3"/>
      <c r="X4437" s="3"/>
      <c r="Y4437" s="3"/>
      <c r="Z4437" s="3"/>
      <c r="AA4437" s="3"/>
      <c r="AB4437" s="3"/>
      <c r="AC4437" s="3"/>
      <c r="AD4437" s="3"/>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row>
    <row r="4438" spans="1:53" x14ac:dyDescent="0.3">
      <c r="A4438" s="3"/>
      <c r="B4438" s="3"/>
      <c r="C4438" s="3"/>
      <c r="D4438" s="3"/>
      <c r="E4438" s="3"/>
      <c r="F4438" s="3"/>
      <c r="G4438" s="3"/>
      <c r="H4438" s="3"/>
      <c r="I4438" s="3"/>
      <c r="J4438" s="3"/>
      <c r="K4438" s="3"/>
      <c r="L4438" s="3"/>
      <c r="M4438" s="3"/>
      <c r="N4438" s="3"/>
      <c r="O4438" s="3"/>
      <c r="P4438" s="3"/>
      <c r="Q4438" s="3"/>
      <c r="R4438" s="3"/>
      <c r="S4438" s="120"/>
      <c r="T4438" s="3"/>
      <c r="U4438" s="3"/>
      <c r="V4438" s="3"/>
      <c r="W4438" s="3"/>
      <c r="X4438" s="3"/>
      <c r="Y4438" s="3"/>
      <c r="Z4438" s="3"/>
      <c r="AA4438" s="3"/>
      <c r="AB4438" s="3"/>
      <c r="AC4438" s="3"/>
      <c r="AD4438" s="3"/>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row>
    <row r="4439" spans="1:53" x14ac:dyDescent="0.3">
      <c r="A4439" s="3"/>
      <c r="B4439" s="3"/>
      <c r="C4439" s="3"/>
      <c r="D4439" s="3"/>
      <c r="E4439" s="3"/>
      <c r="F4439" s="3"/>
      <c r="G4439" s="3"/>
      <c r="H4439" s="3"/>
      <c r="I4439" s="3"/>
      <c r="J4439" s="3"/>
      <c r="K4439" s="3"/>
      <c r="L4439" s="3"/>
      <c r="M4439" s="3"/>
      <c r="N4439" s="3"/>
      <c r="O4439" s="3"/>
      <c r="P4439" s="3"/>
      <c r="Q4439" s="3"/>
      <c r="R4439" s="3"/>
      <c r="S4439" s="120"/>
      <c r="T4439" s="3"/>
      <c r="U4439" s="3"/>
      <c r="V4439" s="3"/>
      <c r="W4439" s="3"/>
      <c r="X4439" s="3"/>
      <c r="Y4439" s="3"/>
      <c r="Z4439" s="3"/>
      <c r="AA4439" s="3"/>
      <c r="AB4439" s="3"/>
      <c r="AC4439" s="3"/>
      <c r="AD4439" s="3"/>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row>
    <row r="4440" spans="1:53" x14ac:dyDescent="0.3">
      <c r="A4440" s="3"/>
      <c r="B4440" s="3"/>
      <c r="C4440" s="3"/>
      <c r="D4440" s="3"/>
      <c r="E4440" s="3"/>
      <c r="F4440" s="3"/>
      <c r="G4440" s="3"/>
      <c r="H4440" s="3"/>
      <c r="I4440" s="3"/>
      <c r="J4440" s="3"/>
      <c r="K4440" s="3"/>
      <c r="L4440" s="3"/>
      <c r="M4440" s="3"/>
      <c r="N4440" s="3"/>
      <c r="O4440" s="3"/>
      <c r="P4440" s="3"/>
      <c r="Q4440" s="3"/>
      <c r="R4440" s="3"/>
      <c r="S4440" s="120"/>
      <c r="T4440" s="3"/>
      <c r="U4440" s="3"/>
      <c r="V4440" s="3"/>
      <c r="W4440" s="3"/>
      <c r="X4440" s="3"/>
      <c r="Y4440" s="3"/>
      <c r="Z4440" s="3"/>
      <c r="AA4440" s="3"/>
      <c r="AB4440" s="3"/>
      <c r="AC4440" s="3"/>
      <c r="AD4440" s="3"/>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row>
    <row r="4441" spans="1:53" x14ac:dyDescent="0.3">
      <c r="A4441" s="3"/>
      <c r="B4441" s="3"/>
      <c r="C4441" s="3"/>
      <c r="D4441" s="3"/>
      <c r="E4441" s="3"/>
      <c r="F4441" s="3"/>
      <c r="G4441" s="3"/>
      <c r="H4441" s="3"/>
      <c r="I4441" s="3"/>
      <c r="J4441" s="3"/>
      <c r="K4441" s="3"/>
      <c r="L4441" s="3"/>
      <c r="M4441" s="3"/>
      <c r="N4441" s="3"/>
      <c r="O4441" s="3"/>
      <c r="P4441" s="3"/>
      <c r="Q4441" s="3"/>
      <c r="R4441" s="3"/>
      <c r="S4441" s="120"/>
      <c r="T4441" s="3"/>
      <c r="U4441" s="3"/>
      <c r="V4441" s="3"/>
      <c r="W4441" s="3"/>
      <c r="X4441" s="3"/>
      <c r="Y4441" s="3"/>
      <c r="Z4441" s="3"/>
      <c r="AA4441" s="3"/>
      <c r="AB4441" s="3"/>
      <c r="AC4441" s="3"/>
      <c r="AD4441" s="3"/>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row>
    <row r="4442" spans="1:53" x14ac:dyDescent="0.3">
      <c r="A4442" s="3"/>
      <c r="B4442" s="3"/>
      <c r="C4442" s="3"/>
      <c r="D4442" s="3"/>
      <c r="E4442" s="3"/>
      <c r="F4442" s="3"/>
      <c r="G4442" s="3"/>
      <c r="H4442" s="3"/>
      <c r="I4442" s="3"/>
      <c r="J4442" s="3"/>
      <c r="K4442" s="3"/>
      <c r="L4442" s="3"/>
      <c r="M4442" s="3"/>
      <c r="N4442" s="3"/>
      <c r="O4442" s="3"/>
      <c r="P4442" s="3"/>
      <c r="Q4442" s="3"/>
      <c r="R4442" s="3"/>
      <c r="S4442" s="120"/>
      <c r="T4442" s="3"/>
      <c r="U4442" s="3"/>
      <c r="V4442" s="3"/>
      <c r="W4442" s="3"/>
      <c r="X4442" s="3"/>
      <c r="Y4442" s="3"/>
      <c r="Z4442" s="3"/>
      <c r="AA4442" s="3"/>
      <c r="AB4442" s="3"/>
      <c r="AC4442" s="3"/>
      <c r="AD4442" s="3"/>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row>
    <row r="4443" spans="1:53" x14ac:dyDescent="0.3">
      <c r="A4443" s="3"/>
      <c r="B4443" s="3"/>
      <c r="C4443" s="3"/>
      <c r="D4443" s="3"/>
      <c r="E4443" s="3"/>
      <c r="F4443" s="3"/>
      <c r="G4443" s="3"/>
      <c r="H4443" s="3"/>
      <c r="I4443" s="3"/>
      <c r="J4443" s="3"/>
      <c r="K4443" s="3"/>
      <c r="L4443" s="3"/>
      <c r="M4443" s="3"/>
      <c r="N4443" s="3"/>
      <c r="O4443" s="3"/>
      <c r="P4443" s="3"/>
      <c r="Q4443" s="3"/>
      <c r="R4443" s="3"/>
      <c r="S4443" s="120"/>
      <c r="T4443" s="3"/>
      <c r="U4443" s="3"/>
      <c r="V4443" s="3"/>
      <c r="W4443" s="3"/>
      <c r="X4443" s="3"/>
      <c r="Y4443" s="3"/>
      <c r="Z4443" s="3"/>
      <c r="AA4443" s="3"/>
      <c r="AB4443" s="3"/>
      <c r="AC4443" s="3"/>
      <c r="AD4443" s="3"/>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row>
    <row r="4444" spans="1:53" x14ac:dyDescent="0.3">
      <c r="A4444" s="3"/>
      <c r="B4444" s="3"/>
      <c r="C4444" s="3"/>
      <c r="D4444" s="3"/>
      <c r="E4444" s="3"/>
      <c r="F4444" s="3"/>
      <c r="G4444" s="3"/>
      <c r="H4444" s="3"/>
      <c r="I4444" s="3"/>
      <c r="J4444" s="3"/>
      <c r="K4444" s="3"/>
      <c r="L4444" s="3"/>
      <c r="M4444" s="3"/>
      <c r="N4444" s="3"/>
      <c r="O4444" s="3"/>
      <c r="P4444" s="3"/>
      <c r="Q4444" s="3"/>
      <c r="R4444" s="3"/>
      <c r="S4444" s="120"/>
      <c r="T4444" s="3"/>
      <c r="U4444" s="3"/>
      <c r="V4444" s="3"/>
      <c r="W4444" s="3"/>
      <c r="X4444" s="3"/>
      <c r="Y4444" s="3"/>
      <c r="Z4444" s="3"/>
      <c r="AA4444" s="3"/>
      <c r="AB4444" s="3"/>
      <c r="AC4444" s="3"/>
      <c r="AD4444" s="3"/>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row>
    <row r="4445" spans="1:53" x14ac:dyDescent="0.3">
      <c r="A4445" s="3"/>
      <c r="B4445" s="3"/>
      <c r="C4445" s="3"/>
      <c r="D4445" s="3"/>
      <c r="E4445" s="3"/>
      <c r="F4445" s="3"/>
      <c r="G4445" s="3"/>
      <c r="H4445" s="3"/>
      <c r="I4445" s="3"/>
      <c r="J4445" s="3"/>
      <c r="K4445" s="3"/>
      <c r="L4445" s="3"/>
      <c r="M4445" s="3"/>
      <c r="N4445" s="3"/>
      <c r="O4445" s="3"/>
      <c r="P4445" s="3"/>
      <c r="Q4445" s="3"/>
      <c r="R4445" s="3"/>
      <c r="S4445" s="120"/>
      <c r="T4445" s="3"/>
      <c r="U4445" s="3"/>
      <c r="V4445" s="3"/>
      <c r="W4445" s="3"/>
      <c r="X4445" s="3"/>
      <c r="Y4445" s="3"/>
      <c r="Z4445" s="3"/>
      <c r="AA4445" s="3"/>
      <c r="AB4445" s="3"/>
      <c r="AC4445" s="3"/>
      <c r="AD4445" s="3"/>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row>
    <row r="4446" spans="1:53" x14ac:dyDescent="0.3">
      <c r="A4446" s="3"/>
      <c r="B4446" s="3"/>
      <c r="C4446" s="3"/>
      <c r="D4446" s="3"/>
      <c r="E4446" s="3"/>
      <c r="F4446" s="3"/>
      <c r="G4446" s="3"/>
      <c r="H4446" s="3"/>
      <c r="I4446" s="3"/>
      <c r="J4446" s="3"/>
      <c r="K4446" s="3"/>
      <c r="L4446" s="3"/>
      <c r="M4446" s="3"/>
      <c r="N4446" s="3"/>
      <c r="O4446" s="3"/>
      <c r="P4446" s="3"/>
      <c r="Q4446" s="3"/>
      <c r="R4446" s="3"/>
      <c r="S4446" s="120"/>
      <c r="T4446" s="3"/>
      <c r="U4446" s="3"/>
      <c r="V4446" s="3"/>
      <c r="W4446" s="3"/>
      <c r="X4446" s="3"/>
      <c r="Y4446" s="3"/>
      <c r="Z4446" s="3"/>
      <c r="AA4446" s="3"/>
      <c r="AB4446" s="3"/>
      <c r="AC4446" s="3"/>
      <c r="AD4446" s="3"/>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row>
    <row r="4447" spans="1:53" x14ac:dyDescent="0.3">
      <c r="A4447" s="3"/>
      <c r="B4447" s="3"/>
      <c r="C4447" s="3"/>
      <c r="D4447" s="3"/>
      <c r="E4447" s="3"/>
      <c r="F4447" s="3"/>
      <c r="G4447" s="3"/>
      <c r="H4447" s="3"/>
      <c r="I4447" s="3"/>
      <c r="J4447" s="3"/>
      <c r="K4447" s="3"/>
      <c r="L4447" s="3"/>
      <c r="M4447" s="3"/>
      <c r="N4447" s="3"/>
      <c r="O4447" s="3"/>
      <c r="P4447" s="3"/>
      <c r="Q4447" s="3"/>
      <c r="R4447" s="3"/>
      <c r="S4447" s="120"/>
      <c r="T4447" s="3"/>
      <c r="U4447" s="3"/>
      <c r="V4447" s="3"/>
      <c r="W4447" s="3"/>
      <c r="X4447" s="3"/>
      <c r="Y4447" s="3"/>
      <c r="Z4447" s="3"/>
      <c r="AA4447" s="3"/>
      <c r="AB4447" s="3"/>
      <c r="AC4447" s="3"/>
      <c r="AD4447" s="3"/>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row>
    <row r="4448" spans="1:53" x14ac:dyDescent="0.3">
      <c r="A4448" s="3"/>
      <c r="B4448" s="3"/>
      <c r="C4448" s="3"/>
      <c r="D4448" s="3"/>
      <c r="E4448" s="3"/>
      <c r="F4448" s="3"/>
      <c r="G4448" s="3"/>
      <c r="H4448" s="3"/>
      <c r="I4448" s="3"/>
      <c r="J4448" s="3"/>
      <c r="K4448" s="3"/>
      <c r="L4448" s="3"/>
      <c r="M4448" s="3"/>
      <c r="N4448" s="3"/>
      <c r="O4448" s="3"/>
      <c r="P4448" s="3"/>
      <c r="Q4448" s="3"/>
      <c r="R4448" s="3"/>
      <c r="S4448" s="120"/>
      <c r="T4448" s="3"/>
      <c r="U4448" s="3"/>
      <c r="V4448" s="3"/>
      <c r="W4448" s="3"/>
      <c r="X4448" s="3"/>
      <c r="Y4448" s="3"/>
      <c r="Z4448" s="3"/>
      <c r="AA4448" s="3"/>
      <c r="AB4448" s="3"/>
      <c r="AC4448" s="3"/>
      <c r="AD4448" s="3"/>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row>
    <row r="4449" spans="1:53" x14ac:dyDescent="0.3">
      <c r="A4449" s="3"/>
      <c r="B4449" s="3"/>
      <c r="C4449" s="3"/>
      <c r="D4449" s="3"/>
      <c r="E4449" s="3"/>
      <c r="F4449" s="3"/>
      <c r="G4449" s="3"/>
      <c r="H4449" s="3"/>
      <c r="I4449" s="3"/>
      <c r="J4449" s="3"/>
      <c r="K4449" s="3"/>
      <c r="L4449" s="3"/>
      <c r="M4449" s="3"/>
      <c r="N4449" s="3"/>
      <c r="O4449" s="3"/>
      <c r="P4449" s="3"/>
      <c r="Q4449" s="3"/>
      <c r="R4449" s="3"/>
      <c r="S4449" s="120"/>
      <c r="T4449" s="3"/>
      <c r="U4449" s="3"/>
      <c r="V4449" s="3"/>
      <c r="W4449" s="3"/>
      <c r="X4449" s="3"/>
      <c r="Y4449" s="3"/>
      <c r="Z4449" s="3"/>
      <c r="AA4449" s="3"/>
      <c r="AB4449" s="3"/>
      <c r="AC4449" s="3"/>
      <c r="AD4449" s="3"/>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row>
    <row r="4450" spans="1:53" x14ac:dyDescent="0.3">
      <c r="A4450" s="3"/>
      <c r="B4450" s="3"/>
      <c r="C4450" s="3"/>
      <c r="D4450" s="3"/>
      <c r="E4450" s="3"/>
      <c r="F4450" s="3"/>
      <c r="G4450" s="3"/>
      <c r="H4450" s="3"/>
      <c r="I4450" s="3"/>
      <c r="J4450" s="3"/>
      <c r="K4450" s="3"/>
      <c r="L4450" s="3"/>
      <c r="M4450" s="3"/>
      <c r="N4450" s="3"/>
      <c r="O4450" s="3"/>
      <c r="P4450" s="3"/>
      <c r="Q4450" s="3"/>
      <c r="R4450" s="3"/>
      <c r="S4450" s="120"/>
      <c r="T4450" s="3"/>
      <c r="U4450" s="3"/>
      <c r="V4450" s="3"/>
      <c r="W4450" s="3"/>
      <c r="X4450" s="3"/>
      <c r="Y4450" s="3"/>
      <c r="Z4450" s="3"/>
      <c r="AA4450" s="3"/>
      <c r="AB4450" s="3"/>
      <c r="AC4450" s="3"/>
      <c r="AD4450" s="3"/>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row>
    <row r="4451" spans="1:53" x14ac:dyDescent="0.3">
      <c r="A4451" s="3"/>
      <c r="B4451" s="3"/>
      <c r="C4451" s="3"/>
      <c r="D4451" s="3"/>
      <c r="E4451" s="3"/>
      <c r="F4451" s="3"/>
      <c r="G4451" s="3"/>
      <c r="H4451" s="3"/>
      <c r="I4451" s="3"/>
      <c r="J4451" s="3"/>
      <c r="K4451" s="3"/>
      <c r="L4451" s="3"/>
      <c r="M4451" s="3"/>
      <c r="N4451" s="3"/>
      <c r="O4451" s="3"/>
      <c r="P4451" s="3"/>
      <c r="Q4451" s="3"/>
      <c r="R4451" s="3"/>
      <c r="S4451" s="120"/>
      <c r="T4451" s="3"/>
      <c r="U4451" s="3"/>
      <c r="V4451" s="3"/>
      <c r="W4451" s="3"/>
      <c r="X4451" s="3"/>
      <c r="Y4451" s="3"/>
      <c r="Z4451" s="3"/>
      <c r="AA4451" s="3"/>
      <c r="AB4451" s="3"/>
      <c r="AC4451" s="3"/>
      <c r="AD4451" s="3"/>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row>
    <row r="4452" spans="1:53" x14ac:dyDescent="0.3">
      <c r="A4452" s="3"/>
      <c r="B4452" s="3"/>
      <c r="C4452" s="3"/>
      <c r="D4452" s="3"/>
      <c r="E4452" s="3"/>
      <c r="F4452" s="3"/>
      <c r="G4452" s="3"/>
      <c r="H4452" s="3"/>
      <c r="I4452" s="3"/>
      <c r="J4452" s="3"/>
      <c r="K4452" s="3"/>
      <c r="L4452" s="3"/>
      <c r="M4452" s="3"/>
      <c r="N4452" s="3"/>
      <c r="O4452" s="3"/>
      <c r="P4452" s="3"/>
      <c r="Q4452" s="3"/>
      <c r="R4452" s="3"/>
      <c r="S4452" s="120"/>
      <c r="T4452" s="3"/>
      <c r="U4452" s="3"/>
      <c r="V4452" s="3"/>
      <c r="W4452" s="3"/>
      <c r="X4452" s="3"/>
      <c r="Y4452" s="3"/>
      <c r="Z4452" s="3"/>
      <c r="AA4452" s="3"/>
      <c r="AB4452" s="3"/>
      <c r="AC4452" s="3"/>
      <c r="AD4452" s="3"/>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row>
    <row r="4453" spans="1:53" x14ac:dyDescent="0.3">
      <c r="A4453" s="3"/>
      <c r="B4453" s="3"/>
      <c r="C4453" s="3"/>
      <c r="D4453" s="3"/>
      <c r="E4453" s="3"/>
      <c r="F4453" s="3"/>
      <c r="G4453" s="3"/>
      <c r="H4453" s="3"/>
      <c r="I4453" s="3"/>
      <c r="J4453" s="3"/>
      <c r="K4453" s="3"/>
      <c r="L4453" s="3"/>
      <c r="M4453" s="3"/>
      <c r="N4453" s="3"/>
      <c r="O4453" s="3"/>
      <c r="P4453" s="3"/>
      <c r="Q4453" s="3"/>
      <c r="R4453" s="3"/>
      <c r="S4453" s="120"/>
      <c r="T4453" s="3"/>
      <c r="U4453" s="3"/>
      <c r="V4453" s="3"/>
      <c r="W4453" s="3"/>
      <c r="X4453" s="3"/>
      <c r="Y4453" s="3"/>
      <c r="Z4453" s="3"/>
      <c r="AA4453" s="3"/>
      <c r="AB4453" s="3"/>
      <c r="AC4453" s="3"/>
      <c r="AD4453" s="3"/>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row>
    <row r="4454" spans="1:53" x14ac:dyDescent="0.3">
      <c r="A4454" s="3"/>
      <c r="B4454" s="3"/>
      <c r="C4454" s="3"/>
      <c r="D4454" s="3"/>
      <c r="E4454" s="3"/>
      <c r="F4454" s="3"/>
      <c r="G4454" s="3"/>
      <c r="H4454" s="3"/>
      <c r="I4454" s="3"/>
      <c r="J4454" s="3"/>
      <c r="K4454" s="3"/>
      <c r="L4454" s="3"/>
      <c r="M4454" s="3"/>
      <c r="N4454" s="3"/>
      <c r="O4454" s="3"/>
      <c r="P4454" s="3"/>
      <c r="Q4454" s="3"/>
      <c r="R4454" s="3"/>
      <c r="S4454" s="120"/>
      <c r="T4454" s="3"/>
      <c r="U4454" s="3"/>
      <c r="V4454" s="3"/>
      <c r="W4454" s="3"/>
      <c r="X4454" s="3"/>
      <c r="Y4454" s="3"/>
      <c r="Z4454" s="3"/>
      <c r="AA4454" s="3"/>
      <c r="AB4454" s="3"/>
      <c r="AC4454" s="3"/>
      <c r="AD4454" s="3"/>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row>
    <row r="4455" spans="1:53" x14ac:dyDescent="0.3">
      <c r="A4455" s="3"/>
      <c r="B4455" s="3"/>
      <c r="C4455" s="3"/>
      <c r="D4455" s="3"/>
      <c r="E4455" s="3"/>
      <c r="F4455" s="3"/>
      <c r="G4455" s="3"/>
      <c r="H4455" s="3"/>
      <c r="I4455" s="3"/>
      <c r="J4455" s="3"/>
      <c r="K4455" s="3"/>
      <c r="L4455" s="3"/>
      <c r="M4455" s="3"/>
      <c r="N4455" s="3"/>
      <c r="O4455" s="3"/>
      <c r="P4455" s="3"/>
      <c r="Q4455" s="3"/>
      <c r="R4455" s="3"/>
      <c r="S4455" s="120"/>
      <c r="T4455" s="3"/>
      <c r="U4455" s="3"/>
      <c r="V4455" s="3"/>
      <c r="W4455" s="3"/>
      <c r="X4455" s="3"/>
      <c r="Y4455" s="3"/>
      <c r="Z4455" s="3"/>
      <c r="AA4455" s="3"/>
      <c r="AB4455" s="3"/>
      <c r="AC4455" s="3"/>
      <c r="AD4455" s="3"/>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row>
    <row r="4456" spans="1:53" x14ac:dyDescent="0.3">
      <c r="A4456" s="3"/>
      <c r="B4456" s="3"/>
      <c r="C4456" s="3"/>
      <c r="D4456" s="3"/>
      <c r="E4456" s="3"/>
      <c r="F4456" s="3"/>
      <c r="G4456" s="3"/>
      <c r="H4456" s="3"/>
      <c r="I4456" s="3"/>
      <c r="J4456" s="3"/>
      <c r="K4456" s="3"/>
      <c r="L4456" s="3"/>
      <c r="M4456" s="3"/>
      <c r="N4456" s="3"/>
      <c r="O4456" s="3"/>
      <c r="P4456" s="3"/>
      <c r="Q4456" s="3"/>
      <c r="R4456" s="3"/>
      <c r="S4456" s="120"/>
      <c r="T4456" s="3"/>
      <c r="U4456" s="3"/>
      <c r="V4456" s="3"/>
      <c r="W4456" s="3"/>
      <c r="X4456" s="3"/>
      <c r="Y4456" s="3"/>
      <c r="Z4456" s="3"/>
      <c r="AA4456" s="3"/>
      <c r="AB4456" s="3"/>
      <c r="AC4456" s="3"/>
      <c r="AD4456" s="3"/>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row>
    <row r="4457" spans="1:53" x14ac:dyDescent="0.3">
      <c r="A4457" s="3"/>
      <c r="B4457" s="3"/>
      <c r="C4457" s="3"/>
      <c r="D4457" s="3"/>
      <c r="E4457" s="3"/>
      <c r="F4457" s="3"/>
      <c r="G4457" s="3"/>
      <c r="H4457" s="3"/>
      <c r="I4457" s="3"/>
      <c r="J4457" s="3"/>
      <c r="K4457" s="3"/>
      <c r="L4457" s="3"/>
      <c r="M4457" s="3"/>
      <c r="N4457" s="3"/>
      <c r="O4457" s="3"/>
      <c r="P4457" s="3"/>
      <c r="Q4457" s="3"/>
      <c r="R4457" s="3"/>
      <c r="S4457" s="120"/>
      <c r="T4457" s="3"/>
      <c r="U4457" s="3"/>
      <c r="V4457" s="3"/>
      <c r="W4457" s="3"/>
      <c r="X4457" s="3"/>
      <c r="Y4457" s="3"/>
      <c r="Z4457" s="3"/>
      <c r="AA4457" s="3"/>
      <c r="AB4457" s="3"/>
      <c r="AC4457" s="3"/>
      <c r="AD4457" s="3"/>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row>
    <row r="4458" spans="1:53" x14ac:dyDescent="0.3">
      <c r="A4458" s="3"/>
      <c r="B4458" s="3"/>
      <c r="C4458" s="3"/>
      <c r="D4458" s="3"/>
      <c r="E4458" s="3"/>
      <c r="F4458" s="3"/>
      <c r="G4458" s="3"/>
      <c r="H4458" s="3"/>
      <c r="I4458" s="3"/>
      <c r="J4458" s="3"/>
      <c r="K4458" s="3"/>
      <c r="L4458" s="3"/>
      <c r="M4458" s="3"/>
      <c r="N4458" s="3"/>
      <c r="O4458" s="3"/>
      <c r="P4458" s="3"/>
      <c r="Q4458" s="3"/>
      <c r="R4458" s="3"/>
      <c r="S4458" s="120"/>
      <c r="T4458" s="3"/>
      <c r="U4458" s="3"/>
      <c r="V4458" s="3"/>
      <c r="W4458" s="3"/>
      <c r="X4458" s="3"/>
      <c r="Y4458" s="3"/>
      <c r="Z4458" s="3"/>
      <c r="AA4458" s="3"/>
      <c r="AB4458" s="3"/>
      <c r="AC4458" s="3"/>
      <c r="AD4458" s="3"/>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row>
    <row r="4459" spans="1:53" x14ac:dyDescent="0.3">
      <c r="A4459" s="3"/>
      <c r="B4459" s="3"/>
      <c r="C4459" s="3"/>
      <c r="D4459" s="3"/>
      <c r="E4459" s="3"/>
      <c r="F4459" s="3"/>
      <c r="G4459" s="3"/>
      <c r="H4459" s="3"/>
      <c r="I4459" s="3"/>
      <c r="J4459" s="3"/>
      <c r="K4459" s="3"/>
      <c r="L4459" s="3"/>
      <c r="M4459" s="3"/>
      <c r="N4459" s="3"/>
      <c r="O4459" s="3"/>
      <c r="P4459" s="3"/>
      <c r="Q4459" s="3"/>
      <c r="R4459" s="3"/>
      <c r="S4459" s="120"/>
      <c r="T4459" s="3"/>
      <c r="U4459" s="3"/>
      <c r="V4459" s="3"/>
      <c r="W4459" s="3"/>
      <c r="X4459" s="3"/>
      <c r="Y4459" s="3"/>
      <c r="Z4459" s="3"/>
      <c r="AA4459" s="3"/>
      <c r="AB4459" s="3"/>
      <c r="AC4459" s="3"/>
      <c r="AD4459" s="3"/>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row>
    <row r="4460" spans="1:53" x14ac:dyDescent="0.3">
      <c r="A4460" s="3"/>
      <c r="B4460" s="3"/>
      <c r="C4460" s="3"/>
      <c r="D4460" s="3"/>
      <c r="E4460" s="3"/>
      <c r="F4460" s="3"/>
      <c r="G4460" s="3"/>
      <c r="H4460" s="3"/>
      <c r="I4460" s="3"/>
      <c r="J4460" s="3"/>
      <c r="K4460" s="3"/>
      <c r="L4460" s="3"/>
      <c r="M4460" s="3"/>
      <c r="N4460" s="3"/>
      <c r="O4460" s="3"/>
      <c r="P4460" s="3"/>
      <c r="Q4460" s="3"/>
      <c r="R4460" s="3"/>
      <c r="S4460" s="120"/>
      <c r="T4460" s="3"/>
      <c r="U4460" s="3"/>
      <c r="V4460" s="3"/>
      <c r="W4460" s="3"/>
      <c r="X4460" s="3"/>
      <c r="Y4460" s="3"/>
      <c r="Z4460" s="3"/>
      <c r="AA4460" s="3"/>
      <c r="AB4460" s="3"/>
      <c r="AC4460" s="3"/>
      <c r="AD4460" s="3"/>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row>
    <row r="4461" spans="1:53" x14ac:dyDescent="0.3">
      <c r="A4461" s="3"/>
      <c r="B4461" s="3"/>
      <c r="C4461" s="3"/>
      <c r="D4461" s="3"/>
      <c r="E4461" s="3"/>
      <c r="F4461" s="3"/>
      <c r="G4461" s="3"/>
      <c r="H4461" s="3"/>
      <c r="I4461" s="3"/>
      <c r="J4461" s="3"/>
      <c r="K4461" s="3"/>
      <c r="L4461" s="3"/>
      <c r="M4461" s="3"/>
      <c r="N4461" s="3"/>
      <c r="O4461" s="3"/>
      <c r="P4461" s="3"/>
      <c r="Q4461" s="3"/>
      <c r="R4461" s="3"/>
      <c r="S4461" s="120"/>
      <c r="T4461" s="3"/>
      <c r="U4461" s="3"/>
      <c r="V4461" s="3"/>
      <c r="W4461" s="3"/>
      <c r="X4461" s="3"/>
      <c r="Y4461" s="3"/>
      <c r="Z4461" s="3"/>
      <c r="AA4461" s="3"/>
      <c r="AB4461" s="3"/>
      <c r="AC4461" s="3"/>
      <c r="AD4461" s="3"/>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row>
    <row r="4462" spans="1:53" x14ac:dyDescent="0.3">
      <c r="A4462" s="3"/>
      <c r="B4462" s="3"/>
      <c r="C4462" s="3"/>
      <c r="D4462" s="3"/>
      <c r="E4462" s="3"/>
      <c r="F4462" s="3"/>
      <c r="G4462" s="3"/>
      <c r="H4462" s="3"/>
      <c r="I4462" s="3"/>
      <c r="J4462" s="3"/>
      <c r="K4462" s="3"/>
      <c r="L4462" s="3"/>
      <c r="M4462" s="3"/>
      <c r="N4462" s="3"/>
      <c r="O4462" s="3"/>
      <c r="P4462" s="3"/>
      <c r="Q4462" s="3"/>
      <c r="R4462" s="3"/>
      <c r="S4462" s="120"/>
      <c r="T4462" s="3"/>
      <c r="U4462" s="3"/>
      <c r="V4462" s="3"/>
      <c r="W4462" s="3"/>
      <c r="X4462" s="3"/>
      <c r="Y4462" s="3"/>
      <c r="Z4462" s="3"/>
      <c r="AA4462" s="3"/>
      <c r="AB4462" s="3"/>
      <c r="AC4462" s="3"/>
      <c r="AD4462" s="3"/>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row>
    <row r="4463" spans="1:53" x14ac:dyDescent="0.3">
      <c r="A4463" s="3"/>
      <c r="B4463" s="3"/>
      <c r="C4463" s="3"/>
      <c r="D4463" s="3"/>
      <c r="E4463" s="3"/>
      <c r="F4463" s="3"/>
      <c r="G4463" s="3"/>
      <c r="H4463" s="3"/>
      <c r="I4463" s="3"/>
      <c r="J4463" s="3"/>
      <c r="K4463" s="3"/>
      <c r="L4463" s="3"/>
      <c r="M4463" s="3"/>
      <c r="N4463" s="3"/>
      <c r="O4463" s="3"/>
      <c r="P4463" s="3"/>
      <c r="Q4463" s="3"/>
      <c r="R4463" s="3"/>
      <c r="S4463" s="120"/>
      <c r="T4463" s="3"/>
      <c r="U4463" s="3"/>
      <c r="V4463" s="3"/>
      <c r="W4463" s="3"/>
      <c r="X4463" s="3"/>
      <c r="Y4463" s="3"/>
      <c r="Z4463" s="3"/>
      <c r="AA4463" s="3"/>
      <c r="AB4463" s="3"/>
      <c r="AC4463" s="3"/>
      <c r="AD4463" s="3"/>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row>
    <row r="4464" spans="1:53" x14ac:dyDescent="0.3">
      <c r="A4464" s="3"/>
      <c r="B4464" s="3"/>
      <c r="C4464" s="3"/>
      <c r="D4464" s="3"/>
      <c r="E4464" s="3"/>
      <c r="F4464" s="3"/>
      <c r="G4464" s="3"/>
      <c r="H4464" s="3"/>
      <c r="I4464" s="3"/>
      <c r="J4464" s="3"/>
      <c r="K4464" s="3"/>
      <c r="L4464" s="3"/>
      <c r="M4464" s="3"/>
      <c r="N4464" s="3"/>
      <c r="O4464" s="3"/>
      <c r="P4464" s="3"/>
      <c r="Q4464" s="3"/>
      <c r="R4464" s="3"/>
      <c r="S4464" s="120"/>
      <c r="T4464" s="3"/>
      <c r="U4464" s="3"/>
      <c r="V4464" s="3"/>
      <c r="W4464" s="3"/>
      <c r="X4464" s="3"/>
      <c r="Y4464" s="3"/>
      <c r="Z4464" s="3"/>
      <c r="AA4464" s="3"/>
      <c r="AB4464" s="3"/>
      <c r="AC4464" s="3"/>
      <c r="AD4464" s="3"/>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row>
    <row r="4465" spans="1:53" x14ac:dyDescent="0.3">
      <c r="A4465" s="3"/>
      <c r="B4465" s="3"/>
      <c r="C4465" s="3"/>
      <c r="D4465" s="3"/>
      <c r="E4465" s="3"/>
      <c r="F4465" s="3"/>
      <c r="G4465" s="3"/>
      <c r="H4465" s="3"/>
      <c r="I4465" s="3"/>
      <c r="J4465" s="3"/>
      <c r="K4465" s="3"/>
      <c r="L4465" s="3"/>
      <c r="M4465" s="3"/>
      <c r="N4465" s="3"/>
      <c r="O4465" s="3"/>
      <c r="P4465" s="3"/>
      <c r="Q4465" s="3"/>
      <c r="R4465" s="3"/>
      <c r="S4465" s="120"/>
      <c r="T4465" s="3"/>
      <c r="U4465" s="3"/>
      <c r="V4465" s="3"/>
      <c r="W4465" s="3"/>
      <c r="X4465" s="3"/>
      <c r="Y4465" s="3"/>
      <c r="Z4465" s="3"/>
      <c r="AA4465" s="3"/>
      <c r="AB4465" s="3"/>
      <c r="AC4465" s="3"/>
      <c r="AD4465" s="3"/>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row>
    <row r="4466" spans="1:53" x14ac:dyDescent="0.3">
      <c r="A4466" s="3"/>
      <c r="B4466" s="3"/>
      <c r="C4466" s="3"/>
      <c r="D4466" s="3"/>
      <c r="E4466" s="3"/>
      <c r="F4466" s="3"/>
      <c r="G4466" s="3"/>
      <c r="H4466" s="3"/>
      <c r="I4466" s="3"/>
      <c r="J4466" s="3"/>
      <c r="K4466" s="3"/>
      <c r="L4466" s="3"/>
      <c r="M4466" s="3"/>
      <c r="N4466" s="3"/>
      <c r="O4466" s="3"/>
      <c r="P4466" s="3"/>
      <c r="Q4466" s="3"/>
      <c r="R4466" s="3"/>
      <c r="S4466" s="120"/>
      <c r="T4466" s="3"/>
      <c r="U4466" s="3"/>
      <c r="V4466" s="3"/>
      <c r="W4466" s="3"/>
      <c r="X4466" s="3"/>
      <c r="Y4466" s="3"/>
      <c r="Z4466" s="3"/>
      <c r="AA4466" s="3"/>
      <c r="AB4466" s="3"/>
      <c r="AC4466" s="3"/>
      <c r="AD4466" s="3"/>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row>
    <row r="4467" spans="1:53" x14ac:dyDescent="0.3">
      <c r="A4467" s="3"/>
      <c r="B4467" s="3"/>
      <c r="C4467" s="3"/>
      <c r="D4467" s="3"/>
      <c r="E4467" s="3"/>
      <c r="F4467" s="3"/>
      <c r="G4467" s="3"/>
      <c r="H4467" s="3"/>
      <c r="I4467" s="3"/>
      <c r="J4467" s="3"/>
      <c r="K4467" s="3"/>
      <c r="L4467" s="3"/>
      <c r="M4467" s="3"/>
      <c r="N4467" s="3"/>
      <c r="O4467" s="3"/>
      <c r="P4467" s="3"/>
      <c r="Q4467" s="3"/>
      <c r="R4467" s="3"/>
      <c r="S4467" s="120"/>
      <c r="T4467" s="3"/>
      <c r="U4467" s="3"/>
      <c r="V4467" s="3"/>
      <c r="W4467" s="3"/>
      <c r="X4467" s="3"/>
      <c r="Y4467" s="3"/>
      <c r="Z4467" s="3"/>
      <c r="AA4467" s="3"/>
      <c r="AB4467" s="3"/>
      <c r="AC4467" s="3"/>
      <c r="AD4467" s="3"/>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row>
    <row r="4468" spans="1:53" x14ac:dyDescent="0.3">
      <c r="A4468" s="3"/>
      <c r="B4468" s="3"/>
      <c r="C4468" s="3"/>
      <c r="D4468" s="3"/>
      <c r="E4468" s="3"/>
      <c r="F4468" s="3"/>
      <c r="G4468" s="3"/>
      <c r="H4468" s="3"/>
      <c r="I4468" s="3"/>
      <c r="J4468" s="3"/>
      <c r="K4468" s="3"/>
      <c r="L4468" s="3"/>
      <c r="M4468" s="3"/>
      <c r="N4468" s="3"/>
      <c r="O4468" s="3"/>
      <c r="P4468" s="3"/>
      <c r="Q4468" s="3"/>
      <c r="R4468" s="3"/>
      <c r="S4468" s="120"/>
      <c r="T4468" s="3"/>
      <c r="U4468" s="3"/>
      <c r="V4468" s="3"/>
      <c r="W4468" s="3"/>
      <c r="X4468" s="3"/>
      <c r="Y4468" s="3"/>
      <c r="Z4468" s="3"/>
      <c r="AA4468" s="3"/>
      <c r="AB4468" s="3"/>
      <c r="AC4468" s="3"/>
      <c r="AD4468" s="3"/>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row>
    <row r="4469" spans="1:53" x14ac:dyDescent="0.3">
      <c r="A4469" s="3"/>
      <c r="B4469" s="3"/>
      <c r="C4469" s="3"/>
      <c r="D4469" s="3"/>
      <c r="E4469" s="3"/>
      <c r="F4469" s="3"/>
      <c r="G4469" s="3"/>
      <c r="H4469" s="3"/>
      <c r="I4469" s="3"/>
      <c r="J4469" s="3"/>
      <c r="K4469" s="3"/>
      <c r="L4469" s="3"/>
      <c r="M4469" s="3"/>
      <c r="N4469" s="3"/>
      <c r="O4469" s="3"/>
      <c r="P4469" s="3"/>
      <c r="Q4469" s="3"/>
      <c r="R4469" s="3"/>
      <c r="S4469" s="120"/>
      <c r="T4469" s="3"/>
      <c r="U4469" s="3"/>
      <c r="V4469" s="3"/>
      <c r="W4469" s="3"/>
      <c r="X4469" s="3"/>
      <c r="Y4469" s="3"/>
      <c r="Z4469" s="3"/>
      <c r="AA4469" s="3"/>
      <c r="AB4469" s="3"/>
      <c r="AC4469" s="3"/>
      <c r="AD4469" s="3"/>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row>
    <row r="4470" spans="1:53" x14ac:dyDescent="0.3">
      <c r="A4470" s="3"/>
      <c r="B4470" s="3"/>
      <c r="C4470" s="3"/>
      <c r="D4470" s="3"/>
      <c r="E4470" s="3"/>
      <c r="F4470" s="3"/>
      <c r="G4470" s="3"/>
      <c r="H4470" s="3"/>
      <c r="I4470" s="3"/>
      <c r="J4470" s="3"/>
      <c r="K4470" s="3"/>
      <c r="L4470" s="3"/>
      <c r="M4470" s="3"/>
      <c r="N4470" s="3"/>
      <c r="O4470" s="3"/>
      <c r="P4470" s="3"/>
      <c r="Q4470" s="3"/>
      <c r="R4470" s="3"/>
      <c r="S4470" s="120"/>
      <c r="T4470" s="3"/>
      <c r="U4470" s="3"/>
      <c r="V4470" s="3"/>
      <c r="W4470" s="3"/>
      <c r="X4470" s="3"/>
      <c r="Y4470" s="3"/>
      <c r="Z4470" s="3"/>
      <c r="AA4470" s="3"/>
      <c r="AB4470" s="3"/>
      <c r="AC4470" s="3"/>
      <c r="AD4470" s="3"/>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row>
    <row r="4471" spans="1:53" x14ac:dyDescent="0.3">
      <c r="A4471" s="3"/>
      <c r="B4471" s="3"/>
      <c r="C4471" s="3"/>
      <c r="D4471" s="3"/>
      <c r="E4471" s="3"/>
      <c r="F4471" s="3"/>
      <c r="G4471" s="3"/>
      <c r="H4471" s="3"/>
      <c r="I4471" s="3"/>
      <c r="J4471" s="3"/>
      <c r="K4471" s="3"/>
      <c r="L4471" s="3"/>
      <c r="M4471" s="3"/>
      <c r="N4471" s="3"/>
      <c r="O4471" s="3"/>
      <c r="P4471" s="3"/>
      <c r="Q4471" s="3"/>
      <c r="R4471" s="3"/>
      <c r="S4471" s="120"/>
      <c r="T4471" s="3"/>
      <c r="U4471" s="3"/>
      <c r="V4471" s="3"/>
      <c r="W4471" s="3"/>
      <c r="X4471" s="3"/>
      <c r="Y4471" s="3"/>
      <c r="Z4471" s="3"/>
      <c r="AA4471" s="3"/>
      <c r="AB4471" s="3"/>
      <c r="AC4471" s="3"/>
      <c r="AD4471" s="3"/>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row>
    <row r="4472" spans="1:53" x14ac:dyDescent="0.3">
      <c r="A4472" s="3"/>
      <c r="B4472" s="3"/>
      <c r="C4472" s="3"/>
      <c r="D4472" s="3"/>
      <c r="E4472" s="3"/>
      <c r="F4472" s="3"/>
      <c r="G4472" s="3"/>
      <c r="H4472" s="3"/>
      <c r="I4472" s="3"/>
      <c r="J4472" s="3"/>
      <c r="K4472" s="3"/>
      <c r="L4472" s="3"/>
      <c r="M4472" s="3"/>
      <c r="N4472" s="3"/>
      <c r="O4472" s="3"/>
      <c r="P4472" s="3"/>
      <c r="Q4472" s="3"/>
      <c r="R4472" s="3"/>
      <c r="S4472" s="120"/>
      <c r="T4472" s="3"/>
      <c r="U4472" s="3"/>
      <c r="V4472" s="3"/>
      <c r="W4472" s="3"/>
      <c r="X4472" s="3"/>
      <c r="Y4472" s="3"/>
      <c r="Z4472" s="3"/>
      <c r="AA4472" s="3"/>
      <c r="AB4472" s="3"/>
      <c r="AC4472" s="3"/>
      <c r="AD4472" s="3"/>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row>
    <row r="4473" spans="1:53" x14ac:dyDescent="0.3">
      <c r="A4473" s="3"/>
      <c r="B4473" s="3"/>
      <c r="C4473" s="3"/>
      <c r="D4473" s="3"/>
      <c r="E4473" s="3"/>
      <c r="F4473" s="3"/>
      <c r="G4473" s="3"/>
      <c r="H4473" s="3"/>
      <c r="I4473" s="3"/>
      <c r="J4473" s="3"/>
      <c r="K4473" s="3"/>
      <c r="L4473" s="3"/>
      <c r="M4473" s="3"/>
      <c r="N4473" s="3"/>
      <c r="O4473" s="3"/>
      <c r="P4473" s="3"/>
      <c r="Q4473" s="3"/>
      <c r="R4473" s="3"/>
      <c r="S4473" s="120"/>
      <c r="T4473" s="3"/>
      <c r="U4473" s="3"/>
      <c r="V4473" s="3"/>
      <c r="W4473" s="3"/>
      <c r="X4473" s="3"/>
      <c r="Y4473" s="3"/>
      <c r="Z4473" s="3"/>
      <c r="AA4473" s="3"/>
      <c r="AB4473" s="3"/>
      <c r="AC4473" s="3"/>
      <c r="AD4473" s="3"/>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row>
    <row r="4474" spans="1:53" x14ac:dyDescent="0.3">
      <c r="A4474" s="3"/>
      <c r="B4474" s="3"/>
      <c r="C4474" s="3"/>
      <c r="D4474" s="3"/>
      <c r="E4474" s="3"/>
      <c r="F4474" s="3"/>
      <c r="G4474" s="3"/>
      <c r="H4474" s="3"/>
      <c r="I4474" s="3"/>
      <c r="J4474" s="3"/>
      <c r="K4474" s="3"/>
      <c r="L4474" s="3"/>
      <c r="M4474" s="3"/>
      <c r="N4474" s="3"/>
      <c r="O4474" s="3"/>
      <c r="P4474" s="3"/>
      <c r="Q4474" s="3"/>
      <c r="R4474" s="3"/>
      <c r="S4474" s="120"/>
      <c r="T4474" s="3"/>
      <c r="U4474" s="3"/>
      <c r="V4474" s="3"/>
      <c r="W4474" s="3"/>
      <c r="X4474" s="3"/>
      <c r="Y4474" s="3"/>
      <c r="Z4474" s="3"/>
      <c r="AA4474" s="3"/>
      <c r="AB4474" s="3"/>
      <c r="AC4474" s="3"/>
      <c r="AD4474" s="3"/>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row>
    <row r="4475" spans="1:53" x14ac:dyDescent="0.3">
      <c r="A4475" s="3"/>
      <c r="B4475" s="3"/>
      <c r="C4475" s="3"/>
      <c r="D4475" s="3"/>
      <c r="E4475" s="3"/>
      <c r="F4475" s="3"/>
      <c r="G4475" s="3"/>
      <c r="H4475" s="3"/>
      <c r="I4475" s="3"/>
      <c r="J4475" s="3"/>
      <c r="K4475" s="3"/>
      <c r="L4475" s="3"/>
      <c r="M4475" s="3"/>
      <c r="N4475" s="3"/>
      <c r="O4475" s="3"/>
      <c r="P4475" s="3"/>
      <c r="Q4475" s="3"/>
      <c r="R4475" s="3"/>
      <c r="S4475" s="120"/>
      <c r="T4475" s="3"/>
      <c r="U4475" s="3"/>
      <c r="V4475" s="3"/>
      <c r="W4475" s="3"/>
      <c r="X4475" s="3"/>
      <c r="Y4475" s="3"/>
      <c r="Z4475" s="3"/>
      <c r="AA4475" s="3"/>
      <c r="AB4475" s="3"/>
      <c r="AC4475" s="3"/>
      <c r="AD4475" s="3"/>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row>
    <row r="4476" spans="1:53" x14ac:dyDescent="0.3">
      <c r="A4476" s="3"/>
      <c r="B4476" s="3"/>
      <c r="C4476" s="3"/>
      <c r="D4476" s="3"/>
      <c r="E4476" s="3"/>
      <c r="F4476" s="3"/>
      <c r="G4476" s="3"/>
      <c r="H4476" s="3"/>
      <c r="I4476" s="3"/>
      <c r="J4476" s="3"/>
      <c r="K4476" s="3"/>
      <c r="L4476" s="3"/>
      <c r="M4476" s="3"/>
      <c r="N4476" s="3"/>
      <c r="O4476" s="3"/>
      <c r="P4476" s="3"/>
      <c r="Q4476" s="3"/>
      <c r="R4476" s="3"/>
      <c r="S4476" s="120"/>
      <c r="T4476" s="3"/>
      <c r="U4476" s="3"/>
      <c r="V4476" s="3"/>
      <c r="W4476" s="3"/>
      <c r="X4476" s="3"/>
      <c r="Y4476" s="3"/>
      <c r="Z4476" s="3"/>
      <c r="AA4476" s="3"/>
      <c r="AB4476" s="3"/>
      <c r="AC4476" s="3"/>
      <c r="AD4476" s="3"/>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row>
    <row r="4477" spans="1:53" x14ac:dyDescent="0.3">
      <c r="A4477" s="3"/>
      <c r="B4477" s="3"/>
      <c r="C4477" s="3"/>
      <c r="D4477" s="3"/>
      <c r="E4477" s="3"/>
      <c r="F4477" s="3"/>
      <c r="G4477" s="3"/>
      <c r="H4477" s="3"/>
      <c r="I4477" s="3"/>
      <c r="J4477" s="3"/>
      <c r="K4477" s="3"/>
      <c r="L4477" s="3"/>
      <c r="M4477" s="3"/>
      <c r="N4477" s="3"/>
      <c r="O4477" s="3"/>
      <c r="P4477" s="3"/>
      <c r="Q4477" s="3"/>
      <c r="R4477" s="3"/>
      <c r="S4477" s="120"/>
      <c r="T4477" s="3"/>
      <c r="U4477" s="3"/>
      <c r="V4477" s="3"/>
      <c r="W4477" s="3"/>
      <c r="X4477" s="3"/>
      <c r="Y4477" s="3"/>
      <c r="Z4477" s="3"/>
      <c r="AA4477" s="3"/>
      <c r="AB4477" s="3"/>
      <c r="AC4477" s="3"/>
      <c r="AD4477" s="3"/>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row>
    <row r="4478" spans="1:53" x14ac:dyDescent="0.3">
      <c r="A4478" s="3"/>
      <c r="B4478" s="3"/>
      <c r="C4478" s="3"/>
      <c r="D4478" s="3"/>
      <c r="E4478" s="3"/>
      <c r="F4478" s="3"/>
      <c r="G4478" s="3"/>
      <c r="H4478" s="3"/>
      <c r="I4478" s="3"/>
      <c r="J4478" s="3"/>
      <c r="K4478" s="3"/>
      <c r="L4478" s="3"/>
      <c r="M4478" s="3"/>
      <c r="N4478" s="3"/>
      <c r="O4478" s="3"/>
      <c r="P4478" s="3"/>
      <c r="Q4478" s="3"/>
      <c r="R4478" s="3"/>
      <c r="S4478" s="120"/>
      <c r="T4478" s="3"/>
      <c r="U4478" s="3"/>
      <c r="V4478" s="3"/>
      <c r="W4478" s="3"/>
      <c r="X4478" s="3"/>
      <c r="Y4478" s="3"/>
      <c r="Z4478" s="3"/>
      <c r="AA4478" s="3"/>
      <c r="AB4478" s="3"/>
      <c r="AC4478" s="3"/>
      <c r="AD4478" s="3"/>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row>
    <row r="4479" spans="1:53" x14ac:dyDescent="0.3">
      <c r="A4479" s="3"/>
      <c r="B4479" s="3"/>
      <c r="C4479" s="3"/>
      <c r="D4479" s="3"/>
      <c r="E4479" s="3"/>
      <c r="F4479" s="3"/>
      <c r="G4479" s="3"/>
      <c r="H4479" s="3"/>
      <c r="I4479" s="3"/>
      <c r="J4479" s="3"/>
      <c r="K4479" s="3"/>
      <c r="L4479" s="3"/>
      <c r="M4479" s="3"/>
      <c r="N4479" s="3"/>
      <c r="O4479" s="3"/>
      <c r="P4479" s="3"/>
      <c r="Q4479" s="3"/>
      <c r="R4479" s="3"/>
      <c r="S4479" s="120"/>
      <c r="T4479" s="3"/>
      <c r="U4479" s="3"/>
      <c r="V4479" s="3"/>
      <c r="W4479" s="3"/>
      <c r="X4479" s="3"/>
      <c r="Y4479" s="3"/>
      <c r="Z4479" s="3"/>
      <c r="AA4479" s="3"/>
      <c r="AB4479" s="3"/>
      <c r="AC4479" s="3"/>
      <c r="AD4479" s="3"/>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row>
    <row r="4480" spans="1:53" x14ac:dyDescent="0.3">
      <c r="A4480" s="3"/>
      <c r="B4480" s="3"/>
      <c r="C4480" s="3"/>
      <c r="D4480" s="3"/>
      <c r="E4480" s="3"/>
      <c r="F4480" s="3"/>
      <c r="G4480" s="3"/>
      <c r="H4480" s="3"/>
      <c r="I4480" s="3"/>
      <c r="J4480" s="3"/>
      <c r="K4480" s="3"/>
      <c r="L4480" s="3"/>
      <c r="M4480" s="3"/>
      <c r="N4480" s="3"/>
      <c r="O4480" s="3"/>
      <c r="P4480" s="3"/>
      <c r="Q4480" s="3"/>
      <c r="R4480" s="3"/>
      <c r="S4480" s="120"/>
      <c r="T4480" s="3"/>
      <c r="U4480" s="3"/>
      <c r="V4480" s="3"/>
      <c r="W4480" s="3"/>
      <c r="X4480" s="3"/>
      <c r="Y4480" s="3"/>
      <c r="Z4480" s="3"/>
      <c r="AA4480" s="3"/>
      <c r="AB4480" s="3"/>
      <c r="AC4480" s="3"/>
      <c r="AD4480" s="3"/>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row>
    <row r="4481" spans="1:53" x14ac:dyDescent="0.3">
      <c r="A4481" s="3"/>
      <c r="B4481" s="3"/>
      <c r="C4481" s="3"/>
      <c r="D4481" s="3"/>
      <c r="E4481" s="3"/>
      <c r="F4481" s="3"/>
      <c r="G4481" s="3"/>
      <c r="H4481" s="3"/>
      <c r="I4481" s="3"/>
      <c r="J4481" s="3"/>
      <c r="K4481" s="3"/>
      <c r="L4481" s="3"/>
      <c r="M4481" s="3"/>
      <c r="N4481" s="3"/>
      <c r="O4481" s="3"/>
      <c r="P4481" s="3"/>
      <c r="Q4481" s="3"/>
      <c r="R4481" s="3"/>
      <c r="S4481" s="120"/>
      <c r="T4481" s="3"/>
      <c r="U4481" s="3"/>
      <c r="V4481" s="3"/>
      <c r="W4481" s="3"/>
      <c r="X4481" s="3"/>
      <c r="Y4481" s="3"/>
      <c r="Z4481" s="3"/>
      <c r="AA4481" s="3"/>
      <c r="AB4481" s="3"/>
      <c r="AC4481" s="3"/>
      <c r="AD4481" s="3"/>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row>
    <row r="4482" spans="1:53" x14ac:dyDescent="0.3">
      <c r="A4482" s="3"/>
      <c r="B4482" s="3"/>
      <c r="C4482" s="3"/>
      <c r="D4482" s="3"/>
      <c r="E4482" s="3"/>
      <c r="F4482" s="3"/>
      <c r="G4482" s="3"/>
      <c r="H4482" s="3"/>
      <c r="I4482" s="3"/>
      <c r="J4482" s="3"/>
      <c r="K4482" s="3"/>
      <c r="L4482" s="3"/>
      <c r="M4482" s="3"/>
      <c r="N4482" s="3"/>
      <c r="O4482" s="3"/>
      <c r="P4482" s="3"/>
      <c r="Q4482" s="3"/>
      <c r="R4482" s="3"/>
      <c r="S4482" s="120"/>
      <c r="T4482" s="3"/>
      <c r="U4482" s="3"/>
      <c r="V4482" s="3"/>
      <c r="W4482" s="3"/>
      <c r="X4482" s="3"/>
      <c r="Y4482" s="3"/>
      <c r="Z4482" s="3"/>
      <c r="AA4482" s="3"/>
      <c r="AB4482" s="3"/>
      <c r="AC4482" s="3"/>
      <c r="AD4482" s="3"/>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row>
    <row r="4483" spans="1:53" x14ac:dyDescent="0.3">
      <c r="A4483" s="3"/>
      <c r="B4483" s="3"/>
      <c r="C4483" s="3"/>
      <c r="D4483" s="3"/>
      <c r="E4483" s="3"/>
      <c r="F4483" s="3"/>
      <c r="G4483" s="3"/>
      <c r="H4483" s="3"/>
      <c r="I4483" s="3"/>
      <c r="J4483" s="3"/>
      <c r="K4483" s="3"/>
      <c r="L4483" s="3"/>
      <c r="M4483" s="3"/>
      <c r="N4483" s="3"/>
      <c r="O4483" s="3"/>
      <c r="P4483" s="3"/>
      <c r="Q4483" s="3"/>
      <c r="R4483" s="3"/>
      <c r="S4483" s="120"/>
      <c r="T4483" s="3"/>
      <c r="U4483" s="3"/>
      <c r="V4483" s="3"/>
      <c r="W4483" s="3"/>
      <c r="X4483" s="3"/>
      <c r="Y4483" s="3"/>
      <c r="Z4483" s="3"/>
      <c r="AA4483" s="3"/>
      <c r="AB4483" s="3"/>
      <c r="AC4483" s="3"/>
      <c r="AD4483" s="3"/>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row>
    <row r="4484" spans="1:53" x14ac:dyDescent="0.3">
      <c r="A4484" s="3"/>
      <c r="B4484" s="3"/>
      <c r="C4484" s="3"/>
      <c r="D4484" s="3"/>
      <c r="E4484" s="3"/>
      <c r="F4484" s="3"/>
      <c r="G4484" s="3"/>
      <c r="H4484" s="3"/>
      <c r="I4484" s="3"/>
      <c r="J4484" s="3"/>
      <c r="K4484" s="3"/>
      <c r="L4484" s="3"/>
      <c r="M4484" s="3"/>
      <c r="N4484" s="3"/>
      <c r="O4484" s="3"/>
      <c r="P4484" s="3"/>
      <c r="Q4484" s="3"/>
      <c r="R4484" s="3"/>
      <c r="S4484" s="120"/>
      <c r="T4484" s="3"/>
      <c r="U4484" s="3"/>
      <c r="V4484" s="3"/>
      <c r="W4484" s="3"/>
      <c r="X4484" s="3"/>
      <c r="Y4484" s="3"/>
      <c r="Z4484" s="3"/>
      <c r="AA4484" s="3"/>
      <c r="AB4484" s="3"/>
      <c r="AC4484" s="3"/>
      <c r="AD4484" s="3"/>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row>
    <row r="4485" spans="1:53" x14ac:dyDescent="0.3">
      <c r="A4485" s="3"/>
      <c r="B4485" s="3"/>
      <c r="C4485" s="3"/>
      <c r="D4485" s="3"/>
      <c r="E4485" s="3"/>
      <c r="F4485" s="3"/>
      <c r="G4485" s="3"/>
      <c r="H4485" s="3"/>
      <c r="I4485" s="3"/>
      <c r="J4485" s="3"/>
      <c r="K4485" s="3"/>
      <c r="L4485" s="3"/>
      <c r="M4485" s="3"/>
      <c r="N4485" s="3"/>
      <c r="O4485" s="3"/>
      <c r="P4485" s="3"/>
      <c r="Q4485" s="3"/>
      <c r="R4485" s="3"/>
      <c r="S4485" s="120"/>
      <c r="T4485" s="3"/>
      <c r="U4485" s="3"/>
      <c r="V4485" s="3"/>
      <c r="W4485" s="3"/>
      <c r="X4485" s="3"/>
      <c r="Y4485" s="3"/>
      <c r="Z4485" s="3"/>
      <c r="AA4485" s="3"/>
      <c r="AB4485" s="3"/>
      <c r="AC4485" s="3"/>
      <c r="AD4485" s="3"/>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row>
    <row r="4486" spans="1:53" x14ac:dyDescent="0.3">
      <c r="A4486" s="3"/>
      <c r="B4486" s="3"/>
      <c r="C4486" s="3"/>
      <c r="D4486" s="3"/>
      <c r="E4486" s="3"/>
      <c r="F4486" s="3"/>
      <c r="G4486" s="3"/>
      <c r="H4486" s="3"/>
      <c r="I4486" s="3"/>
      <c r="J4486" s="3"/>
      <c r="K4486" s="3"/>
      <c r="L4486" s="3"/>
      <c r="M4486" s="3"/>
      <c r="N4486" s="3"/>
      <c r="O4486" s="3"/>
      <c r="P4486" s="3"/>
      <c r="Q4486" s="3"/>
      <c r="R4486" s="3"/>
      <c r="S4486" s="120"/>
      <c r="T4486" s="3"/>
      <c r="U4486" s="3"/>
      <c r="V4486" s="3"/>
      <c r="W4486" s="3"/>
      <c r="X4486" s="3"/>
      <c r="Y4486" s="3"/>
      <c r="Z4486" s="3"/>
      <c r="AA4486" s="3"/>
      <c r="AB4486" s="3"/>
      <c r="AC4486" s="3"/>
      <c r="AD4486" s="3"/>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row>
    <row r="4487" spans="1:53" x14ac:dyDescent="0.3">
      <c r="A4487" s="3"/>
      <c r="B4487" s="3"/>
      <c r="C4487" s="3"/>
      <c r="D4487" s="3"/>
      <c r="E4487" s="3"/>
      <c r="F4487" s="3"/>
      <c r="G4487" s="3"/>
      <c r="H4487" s="3"/>
      <c r="I4487" s="3"/>
      <c r="J4487" s="3"/>
      <c r="K4487" s="3"/>
      <c r="L4487" s="3"/>
      <c r="M4487" s="3"/>
      <c r="N4487" s="3"/>
      <c r="O4487" s="3"/>
      <c r="P4487" s="3"/>
      <c r="Q4487" s="3"/>
      <c r="R4487" s="3"/>
      <c r="S4487" s="120"/>
      <c r="T4487" s="3"/>
      <c r="U4487" s="3"/>
      <c r="V4487" s="3"/>
      <c r="W4487" s="3"/>
      <c r="X4487" s="3"/>
      <c r="Y4487" s="3"/>
      <c r="Z4487" s="3"/>
      <c r="AA4487" s="3"/>
      <c r="AB4487" s="3"/>
      <c r="AC4487" s="3"/>
      <c r="AD4487" s="3"/>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row>
    <row r="4488" spans="1:53" x14ac:dyDescent="0.3">
      <c r="A4488" s="3"/>
      <c r="B4488" s="3"/>
      <c r="C4488" s="3"/>
      <c r="D4488" s="3"/>
      <c r="E4488" s="3"/>
      <c r="F4488" s="3"/>
      <c r="G4488" s="3"/>
      <c r="H4488" s="3"/>
      <c r="I4488" s="3"/>
      <c r="J4488" s="3"/>
      <c r="K4488" s="3"/>
      <c r="L4488" s="3"/>
      <c r="M4488" s="3"/>
      <c r="N4488" s="3"/>
      <c r="O4488" s="3"/>
      <c r="P4488" s="3"/>
      <c r="Q4488" s="3"/>
      <c r="R4488" s="3"/>
      <c r="S4488" s="120"/>
      <c r="T4488" s="3"/>
      <c r="U4488" s="3"/>
      <c r="V4488" s="3"/>
      <c r="W4488" s="3"/>
      <c r="X4488" s="3"/>
      <c r="Y4488" s="3"/>
      <c r="Z4488" s="3"/>
      <c r="AA4488" s="3"/>
      <c r="AB4488" s="3"/>
      <c r="AC4488" s="3"/>
      <c r="AD4488" s="3"/>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row>
    <row r="4489" spans="1:53" x14ac:dyDescent="0.3">
      <c r="A4489" s="3"/>
      <c r="B4489" s="3"/>
      <c r="C4489" s="3"/>
      <c r="D4489" s="3"/>
      <c r="E4489" s="3"/>
      <c r="F4489" s="3"/>
      <c r="G4489" s="3"/>
      <c r="H4489" s="3"/>
      <c r="I4489" s="3"/>
      <c r="J4489" s="3"/>
      <c r="K4489" s="3"/>
      <c r="L4489" s="3"/>
      <c r="M4489" s="3"/>
      <c r="N4489" s="3"/>
      <c r="O4489" s="3"/>
      <c r="P4489" s="3"/>
      <c r="Q4489" s="3"/>
      <c r="R4489" s="3"/>
      <c r="S4489" s="120"/>
      <c r="T4489" s="3"/>
      <c r="U4489" s="3"/>
      <c r="V4489" s="3"/>
      <c r="W4489" s="3"/>
      <c r="X4489" s="3"/>
      <c r="Y4489" s="3"/>
      <c r="Z4489" s="3"/>
      <c r="AA4489" s="3"/>
      <c r="AB4489" s="3"/>
      <c r="AC4489" s="3"/>
      <c r="AD4489" s="3"/>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row>
    <row r="4490" spans="1:53" x14ac:dyDescent="0.3">
      <c r="A4490" s="3"/>
      <c r="B4490" s="3"/>
      <c r="C4490" s="3"/>
      <c r="D4490" s="3"/>
      <c r="E4490" s="3"/>
      <c r="F4490" s="3"/>
      <c r="G4490" s="3"/>
      <c r="H4490" s="3"/>
      <c r="I4490" s="3"/>
      <c r="J4490" s="3"/>
      <c r="K4490" s="3"/>
      <c r="L4490" s="3"/>
      <c r="M4490" s="3"/>
      <c r="N4490" s="3"/>
      <c r="O4490" s="3"/>
      <c r="P4490" s="3"/>
      <c r="Q4490" s="3"/>
      <c r="R4490" s="3"/>
      <c r="S4490" s="120"/>
      <c r="T4490" s="3"/>
      <c r="U4490" s="3"/>
      <c r="V4490" s="3"/>
      <c r="W4490" s="3"/>
      <c r="X4490" s="3"/>
      <c r="Y4490" s="3"/>
      <c r="Z4490" s="3"/>
      <c r="AA4490" s="3"/>
      <c r="AB4490" s="3"/>
      <c r="AC4490" s="3"/>
      <c r="AD4490" s="3"/>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row>
    <row r="4491" spans="1:53" x14ac:dyDescent="0.3">
      <c r="A4491" s="3"/>
      <c r="B4491" s="3"/>
      <c r="C4491" s="3"/>
      <c r="D4491" s="3"/>
      <c r="E4491" s="3"/>
      <c r="F4491" s="3"/>
      <c r="G4491" s="3"/>
      <c r="H4491" s="3"/>
      <c r="I4491" s="3"/>
      <c r="J4491" s="3"/>
      <c r="K4491" s="3"/>
      <c r="L4491" s="3"/>
      <c r="M4491" s="3"/>
      <c r="N4491" s="3"/>
      <c r="O4491" s="3"/>
      <c r="P4491" s="3"/>
      <c r="Q4491" s="3"/>
      <c r="R4491" s="3"/>
      <c r="S4491" s="120"/>
      <c r="T4491" s="3"/>
      <c r="U4491" s="3"/>
      <c r="V4491" s="3"/>
      <c r="W4491" s="3"/>
      <c r="X4491" s="3"/>
      <c r="Y4491" s="3"/>
      <c r="Z4491" s="3"/>
      <c r="AA4491" s="3"/>
      <c r="AB4491" s="3"/>
      <c r="AC4491" s="3"/>
      <c r="AD4491" s="3"/>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row>
    <row r="4492" spans="1:53" x14ac:dyDescent="0.3">
      <c r="A4492" s="3"/>
      <c r="B4492" s="3"/>
      <c r="C4492" s="3"/>
      <c r="D4492" s="3"/>
      <c r="E4492" s="3"/>
      <c r="F4492" s="3"/>
      <c r="G4492" s="3"/>
      <c r="H4492" s="3"/>
      <c r="I4492" s="3"/>
      <c r="J4492" s="3"/>
      <c r="K4492" s="3"/>
      <c r="L4492" s="3"/>
      <c r="M4492" s="3"/>
      <c r="N4492" s="3"/>
      <c r="O4492" s="3"/>
      <c r="P4492" s="3"/>
      <c r="Q4492" s="3"/>
      <c r="R4492" s="3"/>
      <c r="S4492" s="120"/>
      <c r="T4492" s="3"/>
      <c r="U4492" s="3"/>
      <c r="V4492" s="3"/>
      <c r="W4492" s="3"/>
      <c r="X4492" s="3"/>
      <c r="Y4492" s="3"/>
      <c r="Z4492" s="3"/>
      <c r="AA4492" s="3"/>
      <c r="AB4492" s="3"/>
      <c r="AC4492" s="3"/>
      <c r="AD4492" s="3"/>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row>
    <row r="4493" spans="1:53" x14ac:dyDescent="0.3">
      <c r="A4493" s="3"/>
      <c r="B4493" s="3"/>
      <c r="C4493" s="3"/>
      <c r="D4493" s="3"/>
      <c r="E4493" s="3"/>
      <c r="F4493" s="3"/>
      <c r="G4493" s="3"/>
      <c r="H4493" s="3"/>
      <c r="I4493" s="3"/>
      <c r="J4493" s="3"/>
      <c r="K4493" s="3"/>
      <c r="L4493" s="3"/>
      <c r="M4493" s="3"/>
      <c r="N4493" s="3"/>
      <c r="O4493" s="3"/>
      <c r="P4493" s="3"/>
      <c r="Q4493" s="3"/>
      <c r="R4493" s="3"/>
      <c r="S4493" s="120"/>
      <c r="T4493" s="3"/>
      <c r="U4493" s="3"/>
      <c r="V4493" s="3"/>
      <c r="W4493" s="3"/>
      <c r="X4493" s="3"/>
      <c r="Y4493" s="3"/>
      <c r="Z4493" s="3"/>
      <c r="AA4493" s="3"/>
      <c r="AB4493" s="3"/>
      <c r="AC4493" s="3"/>
      <c r="AD4493" s="3"/>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row>
    <row r="4494" spans="1:53" x14ac:dyDescent="0.3">
      <c r="A4494" s="3"/>
      <c r="B4494" s="3"/>
      <c r="C4494" s="3"/>
      <c r="D4494" s="3"/>
      <c r="E4494" s="3"/>
      <c r="F4494" s="3"/>
      <c r="G4494" s="3"/>
      <c r="H4494" s="3"/>
      <c r="I4494" s="3"/>
      <c r="J4494" s="3"/>
      <c r="K4494" s="3"/>
      <c r="L4494" s="3"/>
      <c r="M4494" s="3"/>
      <c r="N4494" s="3"/>
      <c r="O4494" s="3"/>
      <c r="P4494" s="3"/>
      <c r="Q4494" s="3"/>
      <c r="R4494" s="3"/>
      <c r="S4494" s="120"/>
      <c r="T4494" s="3"/>
      <c r="U4494" s="3"/>
      <c r="V4494" s="3"/>
      <c r="W4494" s="3"/>
      <c r="X4494" s="3"/>
      <c r="Y4494" s="3"/>
      <c r="Z4494" s="3"/>
      <c r="AA4494" s="3"/>
      <c r="AB4494" s="3"/>
      <c r="AC4494" s="3"/>
      <c r="AD4494" s="3"/>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row>
    <row r="4495" spans="1:53" x14ac:dyDescent="0.3">
      <c r="A4495" s="3"/>
      <c r="B4495" s="3"/>
      <c r="C4495" s="3"/>
      <c r="D4495" s="3"/>
      <c r="E4495" s="3"/>
      <c r="F4495" s="3"/>
      <c r="G4495" s="3"/>
      <c r="H4495" s="3"/>
      <c r="I4495" s="3"/>
      <c r="J4495" s="3"/>
      <c r="K4495" s="3"/>
      <c r="L4495" s="3"/>
      <c r="M4495" s="3"/>
      <c r="N4495" s="3"/>
      <c r="O4495" s="3"/>
      <c r="P4495" s="3"/>
      <c r="Q4495" s="3"/>
      <c r="R4495" s="3"/>
      <c r="S4495" s="120"/>
      <c r="T4495" s="3"/>
      <c r="U4495" s="3"/>
      <c r="V4495" s="3"/>
      <c r="W4495" s="3"/>
      <c r="X4495" s="3"/>
      <c r="Y4495" s="3"/>
      <c r="Z4495" s="3"/>
      <c r="AA4495" s="3"/>
      <c r="AB4495" s="3"/>
      <c r="AC4495" s="3"/>
      <c r="AD4495" s="3"/>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row>
    <row r="4496" spans="1:53" x14ac:dyDescent="0.3">
      <c r="A4496" s="3"/>
      <c r="B4496" s="3"/>
      <c r="C4496" s="3"/>
      <c r="D4496" s="3"/>
      <c r="E4496" s="3"/>
      <c r="F4496" s="3"/>
      <c r="G4496" s="3"/>
      <c r="H4496" s="3"/>
      <c r="I4496" s="3"/>
      <c r="J4496" s="3"/>
      <c r="K4496" s="3"/>
      <c r="L4496" s="3"/>
      <c r="M4496" s="3"/>
      <c r="N4496" s="3"/>
      <c r="O4496" s="3"/>
      <c r="P4496" s="3"/>
      <c r="Q4496" s="3"/>
      <c r="R4496" s="3"/>
      <c r="S4496" s="120"/>
      <c r="T4496" s="3"/>
      <c r="U4496" s="3"/>
      <c r="V4496" s="3"/>
      <c r="W4496" s="3"/>
      <c r="X4496" s="3"/>
      <c r="Y4496" s="3"/>
      <c r="Z4496" s="3"/>
      <c r="AA4496" s="3"/>
      <c r="AB4496" s="3"/>
      <c r="AC4496" s="3"/>
      <c r="AD4496" s="3"/>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row>
    <row r="4497" spans="1:53" x14ac:dyDescent="0.3">
      <c r="A4497" s="3"/>
      <c r="B4497" s="3"/>
      <c r="C4497" s="3"/>
      <c r="D4497" s="3"/>
      <c r="E4497" s="3"/>
      <c r="F4497" s="3"/>
      <c r="G4497" s="3"/>
      <c r="H4497" s="3"/>
      <c r="I4497" s="3"/>
      <c r="J4497" s="3"/>
      <c r="K4497" s="3"/>
      <c r="L4497" s="3"/>
      <c r="M4497" s="3"/>
      <c r="N4497" s="3"/>
      <c r="O4497" s="3"/>
      <c r="P4497" s="3"/>
      <c r="Q4497" s="3"/>
      <c r="R4497" s="3"/>
      <c r="S4497" s="120"/>
      <c r="T4497" s="3"/>
      <c r="U4497" s="3"/>
      <c r="V4497" s="3"/>
      <c r="W4497" s="3"/>
      <c r="X4497" s="3"/>
      <c r="Y4497" s="3"/>
      <c r="Z4497" s="3"/>
      <c r="AA4497" s="3"/>
      <c r="AB4497" s="3"/>
      <c r="AC4497" s="3"/>
      <c r="AD4497" s="3"/>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row>
    <row r="4498" spans="1:53" x14ac:dyDescent="0.3">
      <c r="A4498" s="3"/>
      <c r="B4498" s="3"/>
      <c r="C4498" s="3"/>
      <c r="D4498" s="3"/>
      <c r="E4498" s="3"/>
      <c r="F4498" s="3"/>
      <c r="G4498" s="3"/>
      <c r="H4498" s="3"/>
      <c r="I4498" s="3"/>
      <c r="J4498" s="3"/>
      <c r="K4498" s="3"/>
      <c r="L4498" s="3"/>
      <c r="M4498" s="3"/>
      <c r="N4498" s="3"/>
      <c r="O4498" s="3"/>
      <c r="P4498" s="3"/>
      <c r="Q4498" s="3"/>
      <c r="R4498" s="3"/>
      <c r="S4498" s="120"/>
      <c r="T4498" s="3"/>
      <c r="U4498" s="3"/>
      <c r="V4498" s="3"/>
      <c r="W4498" s="3"/>
      <c r="X4498" s="3"/>
      <c r="Y4498" s="3"/>
      <c r="Z4498" s="3"/>
      <c r="AA4498" s="3"/>
      <c r="AB4498" s="3"/>
      <c r="AC4498" s="3"/>
      <c r="AD4498" s="3"/>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row>
    <row r="4499" spans="1:53" x14ac:dyDescent="0.3">
      <c r="A4499" s="3"/>
      <c r="B4499" s="3"/>
      <c r="C4499" s="3"/>
      <c r="D4499" s="3"/>
      <c r="E4499" s="3"/>
      <c r="F4499" s="3"/>
      <c r="G4499" s="3"/>
      <c r="H4499" s="3"/>
      <c r="I4499" s="3"/>
      <c r="J4499" s="3"/>
      <c r="K4499" s="3"/>
      <c r="L4499" s="3"/>
      <c r="M4499" s="3"/>
      <c r="N4499" s="3"/>
      <c r="O4499" s="3"/>
      <c r="P4499" s="3"/>
      <c r="Q4499" s="3"/>
      <c r="R4499" s="3"/>
      <c r="S4499" s="120"/>
      <c r="T4499" s="3"/>
      <c r="U4499" s="3"/>
      <c r="V4499" s="3"/>
      <c r="W4499" s="3"/>
      <c r="X4499" s="3"/>
      <c r="Y4499" s="3"/>
      <c r="Z4499" s="3"/>
      <c r="AA4499" s="3"/>
      <c r="AB4499" s="3"/>
      <c r="AC4499" s="3"/>
      <c r="AD4499" s="3"/>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row>
    <row r="4500" spans="1:53" x14ac:dyDescent="0.3">
      <c r="A4500" s="3"/>
      <c r="B4500" s="3"/>
      <c r="C4500" s="3"/>
      <c r="D4500" s="3"/>
      <c r="E4500" s="3"/>
      <c r="F4500" s="3"/>
      <c r="G4500" s="3"/>
      <c r="H4500" s="3"/>
      <c r="I4500" s="3"/>
      <c r="J4500" s="3"/>
      <c r="K4500" s="3"/>
      <c r="L4500" s="3"/>
      <c r="M4500" s="3"/>
      <c r="N4500" s="3"/>
      <c r="O4500" s="3"/>
      <c r="P4500" s="3"/>
      <c r="Q4500" s="3"/>
      <c r="R4500" s="3"/>
      <c r="S4500" s="120"/>
      <c r="T4500" s="3"/>
      <c r="U4500" s="3"/>
      <c r="V4500" s="3"/>
      <c r="W4500" s="3"/>
      <c r="X4500" s="3"/>
      <c r="Y4500" s="3"/>
      <c r="Z4500" s="3"/>
      <c r="AA4500" s="3"/>
      <c r="AB4500" s="3"/>
      <c r="AC4500" s="3"/>
      <c r="AD4500" s="3"/>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row>
    <row r="4501" spans="1:53" x14ac:dyDescent="0.3">
      <c r="A4501" s="3"/>
      <c r="B4501" s="3"/>
      <c r="C4501" s="3"/>
      <c r="D4501" s="3"/>
      <c r="E4501" s="3"/>
      <c r="F4501" s="3"/>
      <c r="G4501" s="3"/>
      <c r="H4501" s="3"/>
      <c r="I4501" s="3"/>
      <c r="J4501" s="3"/>
      <c r="K4501" s="3"/>
      <c r="L4501" s="3"/>
      <c r="M4501" s="3"/>
      <c r="N4501" s="3"/>
      <c r="O4501" s="3"/>
      <c r="P4501" s="3"/>
      <c r="Q4501" s="3"/>
      <c r="R4501" s="3"/>
      <c r="S4501" s="120"/>
      <c r="T4501" s="3"/>
      <c r="U4501" s="3"/>
      <c r="V4501" s="3"/>
      <c r="W4501" s="3"/>
      <c r="X4501" s="3"/>
      <c r="Y4501" s="3"/>
      <c r="Z4501" s="3"/>
      <c r="AA4501" s="3"/>
      <c r="AB4501" s="3"/>
      <c r="AC4501" s="3"/>
      <c r="AD4501" s="3"/>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row>
    <row r="4502" spans="1:53" x14ac:dyDescent="0.3">
      <c r="A4502" s="3"/>
      <c r="B4502" s="3"/>
      <c r="C4502" s="3"/>
      <c r="D4502" s="3"/>
      <c r="E4502" s="3"/>
      <c r="F4502" s="3"/>
      <c r="G4502" s="3"/>
      <c r="H4502" s="3"/>
      <c r="I4502" s="3"/>
      <c r="J4502" s="3"/>
      <c r="K4502" s="3"/>
      <c r="L4502" s="3"/>
      <c r="M4502" s="3"/>
      <c r="N4502" s="3"/>
      <c r="O4502" s="3"/>
      <c r="P4502" s="3"/>
      <c r="Q4502" s="3"/>
      <c r="R4502" s="3"/>
      <c r="S4502" s="120"/>
      <c r="T4502" s="3"/>
      <c r="U4502" s="3"/>
      <c r="V4502" s="3"/>
      <c r="W4502" s="3"/>
      <c r="X4502" s="3"/>
      <c r="Y4502" s="3"/>
      <c r="Z4502" s="3"/>
      <c r="AA4502" s="3"/>
      <c r="AB4502" s="3"/>
      <c r="AC4502" s="3"/>
      <c r="AD4502" s="3"/>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row>
    <row r="4503" spans="1:53" x14ac:dyDescent="0.3">
      <c r="A4503" s="3"/>
      <c r="B4503" s="3"/>
      <c r="C4503" s="3"/>
      <c r="D4503" s="3"/>
      <c r="E4503" s="3"/>
      <c r="F4503" s="3"/>
      <c r="G4503" s="3"/>
      <c r="H4503" s="3"/>
      <c r="I4503" s="3"/>
      <c r="J4503" s="3"/>
      <c r="K4503" s="3"/>
      <c r="L4503" s="3"/>
      <c r="M4503" s="3"/>
      <c r="N4503" s="3"/>
      <c r="O4503" s="3"/>
      <c r="P4503" s="3"/>
      <c r="Q4503" s="3"/>
      <c r="R4503" s="3"/>
      <c r="S4503" s="120"/>
      <c r="T4503" s="3"/>
      <c r="U4503" s="3"/>
      <c r="V4503" s="3"/>
      <c r="W4503" s="3"/>
      <c r="X4503" s="3"/>
      <c r="Y4503" s="3"/>
      <c r="Z4503" s="3"/>
      <c r="AA4503" s="3"/>
      <c r="AB4503" s="3"/>
      <c r="AC4503" s="3"/>
      <c r="AD4503" s="3"/>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row>
    <row r="4504" spans="1:53" x14ac:dyDescent="0.3">
      <c r="A4504" s="3"/>
      <c r="B4504" s="3"/>
      <c r="C4504" s="3"/>
      <c r="D4504" s="3"/>
      <c r="E4504" s="3"/>
      <c r="F4504" s="3"/>
      <c r="G4504" s="3"/>
      <c r="H4504" s="3"/>
      <c r="I4504" s="3"/>
      <c r="J4504" s="3"/>
      <c r="K4504" s="3"/>
      <c r="L4504" s="3"/>
      <c r="M4504" s="3"/>
      <c r="N4504" s="3"/>
      <c r="O4504" s="3"/>
      <c r="P4504" s="3"/>
      <c r="Q4504" s="3"/>
      <c r="R4504" s="3"/>
      <c r="S4504" s="120"/>
      <c r="T4504" s="3"/>
      <c r="U4504" s="3"/>
      <c r="V4504" s="3"/>
      <c r="W4504" s="3"/>
      <c r="X4504" s="3"/>
      <c r="Y4504" s="3"/>
      <c r="Z4504" s="3"/>
      <c r="AA4504" s="3"/>
      <c r="AB4504" s="3"/>
      <c r="AC4504" s="3"/>
      <c r="AD4504" s="3"/>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row>
    <row r="4505" spans="1:53" x14ac:dyDescent="0.3">
      <c r="A4505" s="3"/>
      <c r="B4505" s="3"/>
      <c r="C4505" s="3"/>
      <c r="D4505" s="3"/>
      <c r="E4505" s="3"/>
      <c r="F4505" s="3"/>
      <c r="G4505" s="3"/>
      <c r="H4505" s="3"/>
      <c r="I4505" s="3"/>
      <c r="J4505" s="3"/>
      <c r="K4505" s="3"/>
      <c r="L4505" s="3"/>
      <c r="M4505" s="3"/>
      <c r="N4505" s="3"/>
      <c r="O4505" s="3"/>
      <c r="P4505" s="3"/>
      <c r="Q4505" s="3"/>
      <c r="R4505" s="3"/>
      <c r="S4505" s="120"/>
      <c r="T4505" s="3"/>
      <c r="U4505" s="3"/>
      <c r="V4505" s="3"/>
      <c r="W4505" s="3"/>
      <c r="X4505" s="3"/>
      <c r="Y4505" s="3"/>
      <c r="Z4505" s="3"/>
      <c r="AA4505" s="3"/>
      <c r="AB4505" s="3"/>
      <c r="AC4505" s="3"/>
      <c r="AD4505" s="3"/>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row>
    <row r="4506" spans="1:53" x14ac:dyDescent="0.3">
      <c r="A4506" s="3"/>
      <c r="B4506" s="3"/>
      <c r="C4506" s="3"/>
      <c r="D4506" s="3"/>
      <c r="E4506" s="3"/>
      <c r="F4506" s="3"/>
      <c r="G4506" s="3"/>
      <c r="H4506" s="3"/>
      <c r="I4506" s="3"/>
      <c r="J4506" s="3"/>
      <c r="K4506" s="3"/>
      <c r="L4506" s="3"/>
      <c r="M4506" s="3"/>
      <c r="N4506" s="3"/>
      <c r="O4506" s="3"/>
      <c r="P4506" s="3"/>
      <c r="Q4506" s="3"/>
      <c r="R4506" s="3"/>
      <c r="S4506" s="120"/>
      <c r="T4506" s="3"/>
      <c r="U4506" s="3"/>
      <c r="V4506" s="3"/>
      <c r="W4506" s="3"/>
      <c r="X4506" s="3"/>
      <c r="Y4506" s="3"/>
      <c r="Z4506" s="3"/>
      <c r="AA4506" s="3"/>
      <c r="AB4506" s="3"/>
      <c r="AC4506" s="3"/>
      <c r="AD4506" s="3"/>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row>
    <row r="4507" spans="1:53" x14ac:dyDescent="0.3">
      <c r="A4507" s="3"/>
      <c r="B4507" s="3"/>
      <c r="C4507" s="3"/>
      <c r="D4507" s="3"/>
      <c r="E4507" s="3"/>
      <c r="F4507" s="3"/>
      <c r="G4507" s="3"/>
      <c r="H4507" s="3"/>
      <c r="I4507" s="3"/>
      <c r="J4507" s="3"/>
      <c r="K4507" s="3"/>
      <c r="L4507" s="3"/>
      <c r="M4507" s="3"/>
      <c r="N4507" s="3"/>
      <c r="O4507" s="3"/>
      <c r="P4507" s="3"/>
      <c r="Q4507" s="3"/>
      <c r="R4507" s="3"/>
      <c r="S4507" s="120"/>
      <c r="T4507" s="3"/>
      <c r="U4507" s="3"/>
      <c r="V4507" s="3"/>
      <c r="W4507" s="3"/>
      <c r="X4507" s="3"/>
      <c r="Y4507" s="3"/>
      <c r="Z4507" s="3"/>
      <c r="AA4507" s="3"/>
      <c r="AB4507" s="3"/>
      <c r="AC4507" s="3"/>
      <c r="AD4507" s="3"/>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row>
    <row r="4508" spans="1:53" x14ac:dyDescent="0.3">
      <c r="A4508" s="3"/>
      <c r="B4508" s="3"/>
      <c r="C4508" s="3"/>
      <c r="D4508" s="3"/>
      <c r="E4508" s="3"/>
      <c r="F4508" s="3"/>
      <c r="G4508" s="3"/>
      <c r="H4508" s="3"/>
      <c r="I4508" s="3"/>
      <c r="J4508" s="3"/>
      <c r="K4508" s="3"/>
      <c r="L4508" s="3"/>
      <c r="M4508" s="3"/>
      <c r="N4508" s="3"/>
      <c r="O4508" s="3"/>
      <c r="P4508" s="3"/>
      <c r="Q4508" s="3"/>
      <c r="R4508" s="3"/>
      <c r="S4508" s="120"/>
      <c r="T4508" s="3"/>
      <c r="U4508" s="3"/>
      <c r="V4508" s="3"/>
      <c r="W4508" s="3"/>
      <c r="X4508" s="3"/>
      <c r="Y4508" s="3"/>
      <c r="Z4508" s="3"/>
      <c r="AA4508" s="3"/>
      <c r="AB4508" s="3"/>
      <c r="AC4508" s="3"/>
      <c r="AD4508" s="3"/>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row>
    <row r="4509" spans="1:53" x14ac:dyDescent="0.3">
      <c r="A4509" s="3"/>
      <c r="B4509" s="3"/>
      <c r="C4509" s="3"/>
      <c r="D4509" s="3"/>
      <c r="E4509" s="3"/>
      <c r="F4509" s="3"/>
      <c r="G4509" s="3"/>
      <c r="H4509" s="3"/>
      <c r="I4509" s="3"/>
      <c r="J4509" s="3"/>
      <c r="K4509" s="3"/>
      <c r="L4509" s="3"/>
      <c r="M4509" s="3"/>
      <c r="N4509" s="3"/>
      <c r="O4509" s="3"/>
      <c r="P4509" s="3"/>
      <c r="Q4509" s="3"/>
      <c r="R4509" s="3"/>
      <c r="S4509" s="120"/>
      <c r="T4509" s="3"/>
      <c r="U4509" s="3"/>
      <c r="V4509" s="3"/>
      <c r="W4509" s="3"/>
      <c r="X4509" s="3"/>
      <c r="Y4509" s="3"/>
      <c r="Z4509" s="3"/>
      <c r="AA4509" s="3"/>
      <c r="AB4509" s="3"/>
      <c r="AC4509" s="3"/>
      <c r="AD4509" s="3"/>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row>
    <row r="4510" spans="1:53" x14ac:dyDescent="0.3">
      <c r="A4510" s="3"/>
      <c r="B4510" s="3"/>
      <c r="C4510" s="3"/>
      <c r="D4510" s="3"/>
      <c r="E4510" s="3"/>
      <c r="F4510" s="3"/>
      <c r="G4510" s="3"/>
      <c r="H4510" s="3"/>
      <c r="I4510" s="3"/>
      <c r="J4510" s="3"/>
      <c r="K4510" s="3"/>
      <c r="L4510" s="3"/>
      <c r="M4510" s="3"/>
      <c r="N4510" s="3"/>
      <c r="O4510" s="3"/>
      <c r="P4510" s="3"/>
      <c r="Q4510" s="3"/>
      <c r="R4510" s="3"/>
      <c r="S4510" s="120"/>
      <c r="T4510" s="3"/>
      <c r="U4510" s="3"/>
      <c r="V4510" s="3"/>
      <c r="W4510" s="3"/>
      <c r="X4510" s="3"/>
      <c r="Y4510" s="3"/>
      <c r="Z4510" s="3"/>
      <c r="AA4510" s="3"/>
      <c r="AB4510" s="3"/>
      <c r="AC4510" s="3"/>
      <c r="AD4510" s="3"/>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row>
    <row r="4511" spans="1:53" x14ac:dyDescent="0.3">
      <c r="A4511" s="3"/>
      <c r="B4511" s="3"/>
      <c r="C4511" s="3"/>
      <c r="D4511" s="3"/>
      <c r="E4511" s="3"/>
      <c r="F4511" s="3"/>
      <c r="G4511" s="3"/>
      <c r="H4511" s="3"/>
      <c r="I4511" s="3"/>
      <c r="J4511" s="3"/>
      <c r="K4511" s="3"/>
      <c r="L4511" s="3"/>
      <c r="M4511" s="3"/>
      <c r="N4511" s="3"/>
      <c r="O4511" s="3"/>
      <c r="P4511" s="3"/>
      <c r="Q4511" s="3"/>
      <c r="R4511" s="3"/>
      <c r="S4511" s="120"/>
      <c r="T4511" s="3"/>
      <c r="U4511" s="3"/>
      <c r="V4511" s="3"/>
      <c r="W4511" s="3"/>
      <c r="X4511" s="3"/>
      <c r="Y4511" s="3"/>
      <c r="Z4511" s="3"/>
      <c r="AA4511" s="3"/>
      <c r="AB4511" s="3"/>
      <c r="AC4511" s="3"/>
      <c r="AD4511" s="3"/>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row>
    <row r="4512" spans="1:53" x14ac:dyDescent="0.3">
      <c r="A4512" s="3"/>
      <c r="B4512" s="3"/>
      <c r="C4512" s="3"/>
      <c r="D4512" s="3"/>
      <c r="E4512" s="3"/>
      <c r="F4512" s="3"/>
      <c r="G4512" s="3"/>
      <c r="H4512" s="3"/>
      <c r="I4512" s="3"/>
      <c r="J4512" s="3"/>
      <c r="K4512" s="3"/>
      <c r="L4512" s="3"/>
      <c r="M4512" s="3"/>
      <c r="N4512" s="3"/>
      <c r="O4512" s="3"/>
      <c r="P4512" s="3"/>
      <c r="Q4512" s="3"/>
      <c r="R4512" s="3"/>
      <c r="S4512" s="120"/>
      <c r="T4512" s="3"/>
      <c r="U4512" s="3"/>
      <c r="V4512" s="3"/>
      <c r="W4512" s="3"/>
      <c r="X4512" s="3"/>
      <c r="Y4512" s="3"/>
      <c r="Z4512" s="3"/>
      <c r="AA4512" s="3"/>
      <c r="AB4512" s="3"/>
      <c r="AC4512" s="3"/>
      <c r="AD4512" s="3"/>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row>
    <row r="4513" spans="1:53" x14ac:dyDescent="0.3">
      <c r="A4513" s="3"/>
      <c r="B4513" s="3"/>
      <c r="C4513" s="3"/>
      <c r="D4513" s="3"/>
      <c r="E4513" s="3"/>
      <c r="F4513" s="3"/>
      <c r="G4513" s="3"/>
      <c r="H4513" s="3"/>
      <c r="I4513" s="3"/>
      <c r="J4513" s="3"/>
      <c r="K4513" s="3"/>
      <c r="L4513" s="3"/>
      <c r="M4513" s="3"/>
      <c r="N4513" s="3"/>
      <c r="O4513" s="3"/>
      <c r="P4513" s="3"/>
      <c r="Q4513" s="3"/>
      <c r="R4513" s="3"/>
      <c r="S4513" s="120"/>
      <c r="T4513" s="3"/>
      <c r="U4513" s="3"/>
      <c r="V4513" s="3"/>
      <c r="W4513" s="3"/>
      <c r="X4513" s="3"/>
      <c r="Y4513" s="3"/>
      <c r="Z4513" s="3"/>
      <c r="AA4513" s="3"/>
      <c r="AB4513" s="3"/>
      <c r="AC4513" s="3"/>
      <c r="AD4513" s="3"/>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row>
    <row r="4514" spans="1:53" x14ac:dyDescent="0.3">
      <c r="A4514" s="3"/>
      <c r="B4514" s="3"/>
      <c r="C4514" s="3"/>
      <c r="D4514" s="3"/>
      <c r="E4514" s="3"/>
      <c r="F4514" s="3"/>
      <c r="G4514" s="3"/>
      <c r="H4514" s="3"/>
      <c r="I4514" s="3"/>
      <c r="J4514" s="3"/>
      <c r="K4514" s="3"/>
      <c r="L4514" s="3"/>
      <c r="M4514" s="3"/>
      <c r="N4514" s="3"/>
      <c r="O4514" s="3"/>
      <c r="P4514" s="3"/>
      <c r="Q4514" s="3"/>
      <c r="R4514" s="3"/>
      <c r="S4514" s="120"/>
      <c r="T4514" s="3"/>
      <c r="U4514" s="3"/>
      <c r="V4514" s="3"/>
      <c r="W4514" s="3"/>
      <c r="X4514" s="3"/>
      <c r="Y4514" s="3"/>
      <c r="Z4514" s="3"/>
      <c r="AA4514" s="3"/>
      <c r="AB4514" s="3"/>
      <c r="AC4514" s="3"/>
      <c r="AD4514" s="3"/>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row>
    <row r="4515" spans="1:53" x14ac:dyDescent="0.3">
      <c r="A4515" s="3"/>
      <c r="B4515" s="3"/>
      <c r="C4515" s="3"/>
      <c r="D4515" s="3"/>
      <c r="E4515" s="3"/>
      <c r="F4515" s="3"/>
      <c r="G4515" s="3"/>
      <c r="H4515" s="3"/>
      <c r="I4515" s="3"/>
      <c r="J4515" s="3"/>
      <c r="K4515" s="3"/>
      <c r="L4515" s="3"/>
      <c r="M4515" s="3"/>
      <c r="N4515" s="3"/>
      <c r="O4515" s="3"/>
      <c r="P4515" s="3"/>
      <c r="Q4515" s="3"/>
      <c r="R4515" s="3"/>
      <c r="S4515" s="120"/>
      <c r="T4515" s="3"/>
      <c r="U4515" s="3"/>
      <c r="V4515" s="3"/>
      <c r="W4515" s="3"/>
      <c r="X4515" s="3"/>
      <c r="Y4515" s="3"/>
      <c r="Z4515" s="3"/>
      <c r="AA4515" s="3"/>
      <c r="AB4515" s="3"/>
      <c r="AC4515" s="3"/>
      <c r="AD4515" s="3"/>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row>
    <row r="4516" spans="1:53" x14ac:dyDescent="0.3">
      <c r="A4516" s="3"/>
      <c r="B4516" s="3"/>
      <c r="C4516" s="3"/>
      <c r="D4516" s="3"/>
      <c r="E4516" s="3"/>
      <c r="F4516" s="3"/>
      <c r="G4516" s="3"/>
      <c r="H4516" s="3"/>
      <c r="I4516" s="3"/>
      <c r="J4516" s="3"/>
      <c r="K4516" s="3"/>
      <c r="L4516" s="3"/>
      <c r="M4516" s="3"/>
      <c r="N4516" s="3"/>
      <c r="O4516" s="3"/>
      <c r="P4516" s="3"/>
      <c r="Q4516" s="3"/>
      <c r="R4516" s="3"/>
      <c r="S4516" s="120"/>
      <c r="T4516" s="3"/>
      <c r="U4516" s="3"/>
      <c r="V4516" s="3"/>
      <c r="W4516" s="3"/>
      <c r="X4516" s="3"/>
      <c r="Y4516" s="3"/>
      <c r="Z4516" s="3"/>
      <c r="AA4516" s="3"/>
      <c r="AB4516" s="3"/>
      <c r="AC4516" s="3"/>
      <c r="AD4516" s="3"/>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row>
    <row r="4517" spans="1:53" x14ac:dyDescent="0.3">
      <c r="A4517" s="3"/>
      <c r="B4517" s="3"/>
      <c r="C4517" s="3"/>
      <c r="D4517" s="3"/>
      <c r="E4517" s="3"/>
      <c r="F4517" s="3"/>
      <c r="G4517" s="3"/>
      <c r="H4517" s="3"/>
      <c r="I4517" s="3"/>
      <c r="J4517" s="3"/>
      <c r="K4517" s="3"/>
      <c r="L4517" s="3"/>
      <c r="M4517" s="3"/>
      <c r="N4517" s="3"/>
      <c r="O4517" s="3"/>
      <c r="P4517" s="3"/>
      <c r="Q4517" s="3"/>
      <c r="R4517" s="3"/>
      <c r="S4517" s="120"/>
      <c r="T4517" s="3"/>
      <c r="U4517" s="3"/>
      <c r="V4517" s="3"/>
      <c r="W4517" s="3"/>
      <c r="X4517" s="3"/>
      <c r="Y4517" s="3"/>
      <c r="Z4517" s="3"/>
      <c r="AA4517" s="3"/>
      <c r="AB4517" s="3"/>
      <c r="AC4517" s="3"/>
      <c r="AD4517" s="3"/>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row>
    <row r="4518" spans="1:53" x14ac:dyDescent="0.3">
      <c r="A4518" s="3"/>
      <c r="B4518" s="3"/>
      <c r="C4518" s="3"/>
      <c r="D4518" s="3"/>
      <c r="E4518" s="3"/>
      <c r="F4518" s="3"/>
      <c r="G4518" s="3"/>
      <c r="H4518" s="3"/>
      <c r="I4518" s="3"/>
      <c r="J4518" s="3"/>
      <c r="K4518" s="3"/>
      <c r="L4518" s="3"/>
      <c r="M4518" s="3"/>
      <c r="N4518" s="3"/>
      <c r="O4518" s="3"/>
      <c r="P4518" s="3"/>
      <c r="Q4518" s="3"/>
      <c r="R4518" s="3"/>
      <c r="S4518" s="120"/>
      <c r="T4518" s="3"/>
      <c r="U4518" s="3"/>
      <c r="V4518" s="3"/>
      <c r="W4518" s="3"/>
      <c r="X4518" s="3"/>
      <c r="Y4518" s="3"/>
      <c r="Z4518" s="3"/>
      <c r="AA4518" s="3"/>
      <c r="AB4518" s="3"/>
      <c r="AC4518" s="3"/>
      <c r="AD4518" s="3"/>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row>
    <row r="4519" spans="1:53" x14ac:dyDescent="0.3">
      <c r="A4519" s="3"/>
      <c r="B4519" s="3"/>
      <c r="C4519" s="3"/>
      <c r="D4519" s="3"/>
      <c r="E4519" s="3"/>
      <c r="F4519" s="3"/>
      <c r="G4519" s="3"/>
      <c r="H4519" s="3"/>
      <c r="I4519" s="3"/>
      <c r="J4519" s="3"/>
      <c r="K4519" s="3"/>
      <c r="L4519" s="3"/>
      <c r="M4519" s="3"/>
      <c r="N4519" s="3"/>
      <c r="O4519" s="3"/>
      <c r="P4519" s="3"/>
      <c r="Q4519" s="3"/>
      <c r="R4519" s="3"/>
      <c r="S4519" s="120"/>
      <c r="T4519" s="3"/>
      <c r="U4519" s="3"/>
      <c r="V4519" s="3"/>
      <c r="W4519" s="3"/>
      <c r="X4519" s="3"/>
      <c r="Y4519" s="3"/>
      <c r="Z4519" s="3"/>
      <c r="AA4519" s="3"/>
      <c r="AB4519" s="3"/>
      <c r="AC4519" s="3"/>
      <c r="AD4519" s="3"/>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row>
    <row r="4520" spans="1:53" x14ac:dyDescent="0.3">
      <c r="A4520" s="3"/>
      <c r="B4520" s="3"/>
      <c r="C4520" s="3"/>
      <c r="D4520" s="3"/>
      <c r="E4520" s="3"/>
      <c r="F4520" s="3"/>
      <c r="G4520" s="3"/>
      <c r="H4520" s="3"/>
      <c r="I4520" s="3"/>
      <c r="J4520" s="3"/>
      <c r="K4520" s="3"/>
      <c r="L4520" s="3"/>
      <c r="M4520" s="3"/>
      <c r="N4520" s="3"/>
      <c r="O4520" s="3"/>
      <c r="P4520" s="3"/>
      <c r="Q4520" s="3"/>
      <c r="R4520" s="3"/>
      <c r="S4520" s="120"/>
      <c r="T4520" s="3"/>
      <c r="U4520" s="3"/>
      <c r="V4520" s="3"/>
      <c r="W4520" s="3"/>
      <c r="X4520" s="3"/>
      <c r="Y4520" s="3"/>
      <c r="Z4520" s="3"/>
      <c r="AA4520" s="3"/>
      <c r="AB4520" s="3"/>
      <c r="AC4520" s="3"/>
      <c r="AD4520" s="3"/>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row>
    <row r="4521" spans="1:53" x14ac:dyDescent="0.3">
      <c r="A4521" s="3"/>
      <c r="B4521" s="3"/>
      <c r="C4521" s="3"/>
      <c r="D4521" s="3"/>
      <c r="E4521" s="3"/>
      <c r="F4521" s="3"/>
      <c r="G4521" s="3"/>
      <c r="H4521" s="3"/>
      <c r="I4521" s="3"/>
      <c r="J4521" s="3"/>
      <c r="K4521" s="3"/>
      <c r="L4521" s="3"/>
      <c r="M4521" s="3"/>
      <c r="N4521" s="3"/>
      <c r="O4521" s="3"/>
      <c r="P4521" s="3"/>
      <c r="Q4521" s="3"/>
      <c r="R4521" s="3"/>
      <c r="S4521" s="120"/>
      <c r="T4521" s="3"/>
      <c r="U4521" s="3"/>
      <c r="V4521" s="3"/>
      <c r="W4521" s="3"/>
      <c r="X4521" s="3"/>
      <c r="Y4521" s="3"/>
      <c r="Z4521" s="3"/>
      <c r="AA4521" s="3"/>
      <c r="AB4521" s="3"/>
      <c r="AC4521" s="3"/>
      <c r="AD4521" s="3"/>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row>
    <row r="4522" spans="1:53" x14ac:dyDescent="0.3">
      <c r="A4522" s="3"/>
      <c r="B4522" s="3"/>
      <c r="C4522" s="3"/>
      <c r="D4522" s="3"/>
      <c r="E4522" s="3"/>
      <c r="F4522" s="3"/>
      <c r="G4522" s="3"/>
      <c r="H4522" s="3"/>
      <c r="I4522" s="3"/>
      <c r="J4522" s="3"/>
      <c r="K4522" s="3"/>
      <c r="L4522" s="3"/>
      <c r="M4522" s="3"/>
      <c r="N4522" s="3"/>
      <c r="O4522" s="3"/>
      <c r="P4522" s="3"/>
      <c r="Q4522" s="3"/>
      <c r="R4522" s="3"/>
      <c r="S4522" s="120"/>
      <c r="T4522" s="3"/>
      <c r="U4522" s="3"/>
      <c r="V4522" s="3"/>
      <c r="W4522" s="3"/>
      <c r="X4522" s="3"/>
      <c r="Y4522" s="3"/>
      <c r="Z4522" s="3"/>
      <c r="AA4522" s="3"/>
      <c r="AB4522" s="3"/>
      <c r="AC4522" s="3"/>
      <c r="AD4522" s="3"/>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row>
    <row r="4523" spans="1:53" x14ac:dyDescent="0.3">
      <c r="A4523" s="3"/>
      <c r="B4523" s="3"/>
      <c r="C4523" s="3"/>
      <c r="D4523" s="3"/>
      <c r="E4523" s="3"/>
      <c r="F4523" s="3"/>
      <c r="G4523" s="3"/>
      <c r="H4523" s="3"/>
      <c r="I4523" s="3"/>
      <c r="J4523" s="3"/>
      <c r="K4523" s="3"/>
      <c r="L4523" s="3"/>
      <c r="M4523" s="3"/>
      <c r="N4523" s="3"/>
      <c r="O4523" s="3"/>
      <c r="P4523" s="3"/>
      <c r="Q4523" s="3"/>
      <c r="R4523" s="3"/>
      <c r="S4523" s="120"/>
      <c r="T4523" s="3"/>
      <c r="U4523" s="3"/>
      <c r="V4523" s="3"/>
      <c r="W4523" s="3"/>
      <c r="X4523" s="3"/>
      <c r="Y4523" s="3"/>
      <c r="Z4523" s="3"/>
      <c r="AA4523" s="3"/>
      <c r="AB4523" s="3"/>
      <c r="AC4523" s="3"/>
      <c r="AD4523" s="3"/>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row>
    <row r="4524" spans="1:53" x14ac:dyDescent="0.3">
      <c r="A4524" s="3"/>
      <c r="B4524" s="3"/>
      <c r="C4524" s="3"/>
      <c r="D4524" s="3"/>
      <c r="E4524" s="3"/>
      <c r="F4524" s="3"/>
      <c r="G4524" s="3"/>
      <c r="H4524" s="3"/>
      <c r="I4524" s="3"/>
      <c r="J4524" s="3"/>
      <c r="K4524" s="3"/>
      <c r="L4524" s="3"/>
      <c r="M4524" s="3"/>
      <c r="N4524" s="3"/>
      <c r="O4524" s="3"/>
      <c r="P4524" s="3"/>
      <c r="Q4524" s="3"/>
      <c r="R4524" s="3"/>
      <c r="S4524" s="120"/>
      <c r="T4524" s="3"/>
      <c r="U4524" s="3"/>
      <c r="V4524" s="3"/>
      <c r="W4524" s="3"/>
      <c r="X4524" s="3"/>
      <c r="Y4524" s="3"/>
      <c r="Z4524" s="3"/>
      <c r="AA4524" s="3"/>
      <c r="AB4524" s="3"/>
      <c r="AC4524" s="3"/>
      <c r="AD4524" s="3"/>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row>
    <row r="4525" spans="1:53" x14ac:dyDescent="0.3">
      <c r="A4525" s="3"/>
      <c r="B4525" s="3"/>
      <c r="C4525" s="3"/>
      <c r="D4525" s="3"/>
      <c r="E4525" s="3"/>
      <c r="F4525" s="3"/>
      <c r="G4525" s="3"/>
      <c r="H4525" s="3"/>
      <c r="I4525" s="3"/>
      <c r="J4525" s="3"/>
      <c r="K4525" s="3"/>
      <c r="L4525" s="3"/>
      <c r="M4525" s="3"/>
      <c r="N4525" s="3"/>
      <c r="O4525" s="3"/>
      <c r="P4525" s="3"/>
      <c r="Q4525" s="3"/>
      <c r="R4525" s="3"/>
      <c r="S4525" s="120"/>
      <c r="T4525" s="3"/>
      <c r="U4525" s="3"/>
      <c r="V4525" s="3"/>
      <c r="W4525" s="3"/>
      <c r="X4525" s="3"/>
      <c r="Y4525" s="3"/>
      <c r="Z4525" s="3"/>
      <c r="AA4525" s="3"/>
      <c r="AB4525" s="3"/>
      <c r="AC4525" s="3"/>
      <c r="AD4525" s="3"/>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row>
    <row r="4526" spans="1:53" x14ac:dyDescent="0.3">
      <c r="A4526" s="3"/>
      <c r="B4526" s="3"/>
      <c r="C4526" s="3"/>
      <c r="D4526" s="3"/>
      <c r="E4526" s="3"/>
      <c r="F4526" s="3"/>
      <c r="G4526" s="3"/>
      <c r="H4526" s="3"/>
      <c r="I4526" s="3"/>
      <c r="J4526" s="3"/>
      <c r="K4526" s="3"/>
      <c r="L4526" s="3"/>
      <c r="M4526" s="3"/>
      <c r="N4526" s="3"/>
      <c r="O4526" s="3"/>
      <c r="P4526" s="3"/>
      <c r="Q4526" s="3"/>
      <c r="R4526" s="3"/>
      <c r="S4526" s="120"/>
      <c r="T4526" s="3"/>
      <c r="U4526" s="3"/>
      <c r="V4526" s="3"/>
      <c r="W4526" s="3"/>
      <c r="X4526" s="3"/>
      <c r="Y4526" s="3"/>
      <c r="Z4526" s="3"/>
      <c r="AA4526" s="3"/>
      <c r="AB4526" s="3"/>
      <c r="AC4526" s="3"/>
      <c r="AD4526" s="3"/>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row>
    <row r="4527" spans="1:53" x14ac:dyDescent="0.3">
      <c r="A4527" s="3"/>
      <c r="B4527" s="3"/>
      <c r="C4527" s="3"/>
      <c r="D4527" s="3"/>
      <c r="E4527" s="3"/>
      <c r="F4527" s="3"/>
      <c r="G4527" s="3"/>
      <c r="H4527" s="3"/>
      <c r="I4527" s="3"/>
      <c r="J4527" s="3"/>
      <c r="K4527" s="3"/>
      <c r="L4527" s="3"/>
      <c r="M4527" s="3"/>
      <c r="N4527" s="3"/>
      <c r="O4527" s="3"/>
      <c r="P4527" s="3"/>
      <c r="Q4527" s="3"/>
      <c r="R4527" s="3"/>
      <c r="S4527" s="120"/>
      <c r="T4527" s="3"/>
      <c r="U4527" s="3"/>
      <c r="V4527" s="3"/>
      <c r="W4527" s="3"/>
      <c r="X4527" s="3"/>
      <c r="Y4527" s="3"/>
      <c r="Z4527" s="3"/>
      <c r="AA4527" s="3"/>
      <c r="AB4527" s="3"/>
      <c r="AC4527" s="3"/>
      <c r="AD4527" s="3"/>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row>
    <row r="4528" spans="1:53" x14ac:dyDescent="0.3">
      <c r="A4528" s="3"/>
      <c r="B4528" s="3"/>
      <c r="C4528" s="3"/>
      <c r="D4528" s="3"/>
      <c r="E4528" s="3"/>
      <c r="F4528" s="3"/>
      <c r="G4528" s="3"/>
      <c r="H4528" s="3"/>
      <c r="I4528" s="3"/>
      <c r="J4528" s="3"/>
      <c r="K4528" s="3"/>
      <c r="L4528" s="3"/>
      <c r="M4528" s="3"/>
      <c r="N4528" s="3"/>
      <c r="O4528" s="3"/>
      <c r="P4528" s="3"/>
      <c r="Q4528" s="3"/>
      <c r="R4528" s="3"/>
      <c r="S4528" s="120"/>
      <c r="T4528" s="3"/>
      <c r="U4528" s="3"/>
      <c r="V4528" s="3"/>
      <c r="W4528" s="3"/>
      <c r="X4528" s="3"/>
      <c r="Y4528" s="3"/>
      <c r="Z4528" s="3"/>
      <c r="AA4528" s="3"/>
      <c r="AB4528" s="3"/>
      <c r="AC4528" s="3"/>
      <c r="AD4528" s="3"/>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row>
    <row r="4529" spans="1:53" x14ac:dyDescent="0.3">
      <c r="A4529" s="3"/>
      <c r="B4529" s="3"/>
      <c r="C4529" s="3"/>
      <c r="D4529" s="3"/>
      <c r="E4529" s="3"/>
      <c r="F4529" s="3"/>
      <c r="G4529" s="3"/>
      <c r="H4529" s="3"/>
      <c r="I4529" s="3"/>
      <c r="J4529" s="3"/>
      <c r="K4529" s="3"/>
      <c r="L4529" s="3"/>
      <c r="M4529" s="3"/>
      <c r="N4529" s="3"/>
      <c r="O4529" s="3"/>
      <c r="P4529" s="3"/>
      <c r="Q4529" s="3"/>
      <c r="R4529" s="3"/>
      <c r="S4529" s="120"/>
      <c r="T4529" s="3"/>
      <c r="U4529" s="3"/>
      <c r="V4529" s="3"/>
      <c r="W4529" s="3"/>
      <c r="X4529" s="3"/>
      <c r="Y4529" s="3"/>
      <c r="Z4529" s="3"/>
      <c r="AA4529" s="3"/>
      <c r="AB4529" s="3"/>
      <c r="AC4529" s="3"/>
      <c r="AD4529" s="3"/>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row>
    <row r="4530" spans="1:53" x14ac:dyDescent="0.3">
      <c r="A4530" s="3"/>
      <c r="B4530" s="3"/>
      <c r="C4530" s="3"/>
      <c r="D4530" s="3"/>
      <c r="E4530" s="3"/>
      <c r="F4530" s="3"/>
      <c r="G4530" s="3"/>
      <c r="H4530" s="3"/>
      <c r="I4530" s="3"/>
      <c r="J4530" s="3"/>
      <c r="K4530" s="3"/>
      <c r="L4530" s="3"/>
      <c r="M4530" s="3"/>
      <c r="N4530" s="3"/>
      <c r="O4530" s="3"/>
      <c r="P4530" s="3"/>
      <c r="Q4530" s="3"/>
      <c r="R4530" s="3"/>
      <c r="S4530" s="120"/>
      <c r="T4530" s="3"/>
      <c r="U4530" s="3"/>
      <c r="V4530" s="3"/>
      <c r="W4530" s="3"/>
      <c r="X4530" s="3"/>
      <c r="Y4530" s="3"/>
      <c r="Z4530" s="3"/>
      <c r="AA4530" s="3"/>
      <c r="AB4530" s="3"/>
      <c r="AC4530" s="3"/>
      <c r="AD4530" s="3"/>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row>
    <row r="4531" spans="1:53" x14ac:dyDescent="0.3">
      <c r="A4531" s="3"/>
      <c r="B4531" s="3"/>
      <c r="C4531" s="3"/>
      <c r="D4531" s="3"/>
      <c r="E4531" s="3"/>
      <c r="F4531" s="3"/>
      <c r="G4531" s="3"/>
      <c r="H4531" s="3"/>
      <c r="I4531" s="3"/>
      <c r="J4531" s="3"/>
      <c r="K4531" s="3"/>
      <c r="L4531" s="3"/>
      <c r="M4531" s="3"/>
      <c r="N4531" s="3"/>
      <c r="O4531" s="3"/>
      <c r="P4531" s="3"/>
      <c r="Q4531" s="3"/>
      <c r="R4531" s="3"/>
      <c r="S4531" s="120"/>
      <c r="T4531" s="3"/>
      <c r="U4531" s="3"/>
      <c r="V4531" s="3"/>
      <c r="W4531" s="3"/>
      <c r="X4531" s="3"/>
      <c r="Y4531" s="3"/>
      <c r="Z4531" s="3"/>
      <c r="AA4531" s="3"/>
      <c r="AB4531" s="3"/>
      <c r="AC4531" s="3"/>
      <c r="AD4531" s="3"/>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row>
    <row r="4532" spans="1:53" x14ac:dyDescent="0.3">
      <c r="A4532" s="3"/>
      <c r="B4532" s="3"/>
      <c r="C4532" s="3"/>
      <c r="D4532" s="3"/>
      <c r="E4532" s="3"/>
      <c r="F4532" s="3"/>
      <c r="G4532" s="3"/>
      <c r="H4532" s="3"/>
      <c r="I4532" s="3"/>
      <c r="J4532" s="3"/>
      <c r="K4532" s="3"/>
      <c r="L4532" s="3"/>
      <c r="M4532" s="3"/>
      <c r="N4532" s="3"/>
      <c r="O4532" s="3"/>
      <c r="P4532" s="3"/>
      <c r="Q4532" s="3"/>
      <c r="R4532" s="3"/>
      <c r="S4532" s="120"/>
      <c r="T4532" s="3"/>
      <c r="U4532" s="3"/>
      <c r="V4532" s="3"/>
      <c r="W4532" s="3"/>
      <c r="X4532" s="3"/>
      <c r="Y4532" s="3"/>
      <c r="Z4532" s="3"/>
      <c r="AA4532" s="3"/>
      <c r="AB4532" s="3"/>
      <c r="AC4532" s="3"/>
      <c r="AD4532" s="3"/>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row>
    <row r="4533" spans="1:53" x14ac:dyDescent="0.3">
      <c r="A4533" s="3"/>
      <c r="B4533" s="3"/>
      <c r="C4533" s="3"/>
      <c r="D4533" s="3"/>
      <c r="E4533" s="3"/>
      <c r="F4533" s="3"/>
      <c r="G4533" s="3"/>
      <c r="H4533" s="3"/>
      <c r="I4533" s="3"/>
      <c r="J4533" s="3"/>
      <c r="K4533" s="3"/>
      <c r="L4533" s="3"/>
      <c r="M4533" s="3"/>
      <c r="N4533" s="3"/>
      <c r="O4533" s="3"/>
      <c r="P4533" s="3"/>
      <c r="Q4533" s="3"/>
      <c r="R4533" s="3"/>
      <c r="S4533" s="120"/>
      <c r="T4533" s="3"/>
      <c r="U4533" s="3"/>
      <c r="V4533" s="3"/>
      <c r="W4533" s="3"/>
      <c r="X4533" s="3"/>
      <c r="Y4533" s="3"/>
      <c r="Z4533" s="3"/>
      <c r="AA4533" s="3"/>
      <c r="AB4533" s="3"/>
      <c r="AC4533" s="3"/>
      <c r="AD4533" s="3"/>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row>
    <row r="4534" spans="1:53" x14ac:dyDescent="0.3">
      <c r="A4534" s="3"/>
      <c r="B4534" s="3"/>
      <c r="C4534" s="3"/>
      <c r="D4534" s="3"/>
      <c r="E4534" s="3"/>
      <c r="F4534" s="3"/>
      <c r="G4534" s="3"/>
      <c r="H4534" s="3"/>
      <c r="I4534" s="3"/>
      <c r="J4534" s="3"/>
      <c r="K4534" s="3"/>
      <c r="L4534" s="3"/>
      <c r="M4534" s="3"/>
      <c r="N4534" s="3"/>
      <c r="O4534" s="3"/>
      <c r="P4534" s="3"/>
      <c r="Q4534" s="3"/>
      <c r="R4534" s="3"/>
      <c r="S4534" s="120"/>
      <c r="T4534" s="3"/>
      <c r="U4534" s="3"/>
      <c r="V4534" s="3"/>
      <c r="W4534" s="3"/>
      <c r="X4534" s="3"/>
      <c r="Y4534" s="3"/>
      <c r="Z4534" s="3"/>
      <c r="AA4534" s="3"/>
      <c r="AB4534" s="3"/>
      <c r="AC4534" s="3"/>
      <c r="AD4534" s="3"/>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row>
    <row r="4535" spans="1:53" x14ac:dyDescent="0.3">
      <c r="A4535" s="3"/>
      <c r="B4535" s="3"/>
      <c r="C4535" s="3"/>
      <c r="D4535" s="3"/>
      <c r="E4535" s="3"/>
      <c r="F4535" s="3"/>
      <c r="G4535" s="3"/>
      <c r="H4535" s="3"/>
      <c r="I4535" s="3"/>
      <c r="J4535" s="3"/>
      <c r="K4535" s="3"/>
      <c r="L4535" s="3"/>
      <c r="M4535" s="3"/>
      <c r="N4535" s="3"/>
      <c r="O4535" s="3"/>
      <c r="P4535" s="3"/>
      <c r="Q4535" s="3"/>
      <c r="R4535" s="3"/>
      <c r="S4535" s="120"/>
      <c r="T4535" s="3"/>
      <c r="U4535" s="3"/>
      <c r="V4535" s="3"/>
      <c r="W4535" s="3"/>
      <c r="X4535" s="3"/>
      <c r="Y4535" s="3"/>
      <c r="Z4535" s="3"/>
      <c r="AA4535" s="3"/>
      <c r="AB4535" s="3"/>
      <c r="AC4535" s="3"/>
      <c r="AD4535" s="3"/>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row>
    <row r="4536" spans="1:53" x14ac:dyDescent="0.3">
      <c r="A4536" s="3"/>
      <c r="B4536" s="3"/>
      <c r="C4536" s="3"/>
      <c r="D4536" s="3"/>
      <c r="E4536" s="3"/>
      <c r="F4536" s="3"/>
      <c r="G4536" s="3"/>
      <c r="H4536" s="3"/>
      <c r="I4536" s="3"/>
      <c r="J4536" s="3"/>
      <c r="K4536" s="3"/>
      <c r="L4536" s="3"/>
      <c r="M4536" s="3"/>
      <c r="N4536" s="3"/>
      <c r="O4536" s="3"/>
      <c r="P4536" s="3"/>
      <c r="Q4536" s="3"/>
      <c r="R4536" s="3"/>
      <c r="S4536" s="120"/>
      <c r="T4536" s="3"/>
      <c r="U4536" s="3"/>
      <c r="V4536" s="3"/>
      <c r="W4536" s="3"/>
      <c r="X4536" s="3"/>
      <c r="Y4536" s="3"/>
      <c r="Z4536" s="3"/>
      <c r="AA4536" s="3"/>
      <c r="AB4536" s="3"/>
      <c r="AC4536" s="3"/>
      <c r="AD4536" s="3"/>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row>
    <row r="4537" spans="1:53" x14ac:dyDescent="0.3">
      <c r="A4537" s="3"/>
      <c r="B4537" s="3"/>
      <c r="C4537" s="3"/>
      <c r="D4537" s="3"/>
      <c r="E4537" s="3"/>
      <c r="F4537" s="3"/>
      <c r="G4537" s="3"/>
      <c r="H4537" s="3"/>
      <c r="I4537" s="3"/>
      <c r="J4537" s="3"/>
      <c r="K4537" s="3"/>
      <c r="L4537" s="3"/>
      <c r="M4537" s="3"/>
      <c r="N4537" s="3"/>
      <c r="O4537" s="3"/>
      <c r="P4537" s="3"/>
      <c r="Q4537" s="3"/>
      <c r="R4537" s="3"/>
      <c r="S4537" s="120"/>
      <c r="T4537" s="3"/>
      <c r="U4537" s="3"/>
      <c r="V4537" s="3"/>
      <c r="W4537" s="3"/>
      <c r="X4537" s="3"/>
      <c r="Y4537" s="3"/>
      <c r="Z4537" s="3"/>
      <c r="AA4537" s="3"/>
      <c r="AB4537" s="3"/>
      <c r="AC4537" s="3"/>
      <c r="AD4537" s="3"/>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row>
    <row r="4538" spans="1:53" x14ac:dyDescent="0.3">
      <c r="A4538" s="3"/>
      <c r="B4538" s="3"/>
      <c r="C4538" s="3"/>
      <c r="D4538" s="3"/>
      <c r="E4538" s="3"/>
      <c r="F4538" s="3"/>
      <c r="G4538" s="3"/>
      <c r="H4538" s="3"/>
      <c r="I4538" s="3"/>
      <c r="J4538" s="3"/>
      <c r="K4538" s="3"/>
      <c r="L4538" s="3"/>
      <c r="M4538" s="3"/>
      <c r="N4538" s="3"/>
      <c r="O4538" s="3"/>
      <c r="P4538" s="3"/>
      <c r="Q4538" s="3"/>
      <c r="R4538" s="3"/>
      <c r="S4538" s="120"/>
      <c r="T4538" s="3"/>
      <c r="U4538" s="3"/>
      <c r="V4538" s="3"/>
      <c r="W4538" s="3"/>
      <c r="X4538" s="3"/>
      <c r="Y4538" s="3"/>
      <c r="Z4538" s="3"/>
      <c r="AA4538" s="3"/>
      <c r="AB4538" s="3"/>
      <c r="AC4538" s="3"/>
      <c r="AD4538" s="3"/>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row>
    <row r="4539" spans="1:53" x14ac:dyDescent="0.3">
      <c r="A4539" s="3"/>
      <c r="B4539" s="3"/>
      <c r="C4539" s="3"/>
      <c r="D4539" s="3"/>
      <c r="E4539" s="3"/>
      <c r="F4539" s="3"/>
      <c r="G4539" s="3"/>
      <c r="H4539" s="3"/>
      <c r="I4539" s="3"/>
      <c r="J4539" s="3"/>
      <c r="K4539" s="3"/>
      <c r="L4539" s="3"/>
      <c r="M4539" s="3"/>
      <c r="N4539" s="3"/>
      <c r="O4539" s="3"/>
      <c r="P4539" s="3"/>
      <c r="Q4539" s="3"/>
      <c r="R4539" s="3"/>
      <c r="S4539" s="120"/>
      <c r="T4539" s="3"/>
      <c r="U4539" s="3"/>
      <c r="V4539" s="3"/>
      <c r="W4539" s="3"/>
      <c r="X4539" s="3"/>
      <c r="Y4539" s="3"/>
      <c r="Z4539" s="3"/>
      <c r="AA4539" s="3"/>
      <c r="AB4539" s="3"/>
      <c r="AC4539" s="3"/>
      <c r="AD4539" s="3"/>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row>
    <row r="4540" spans="1:53" x14ac:dyDescent="0.3">
      <c r="A4540" s="3"/>
      <c r="B4540" s="3"/>
      <c r="C4540" s="3"/>
      <c r="D4540" s="3"/>
      <c r="E4540" s="3"/>
      <c r="F4540" s="3"/>
      <c r="G4540" s="3"/>
      <c r="H4540" s="3"/>
      <c r="I4540" s="3"/>
      <c r="J4540" s="3"/>
      <c r="K4540" s="3"/>
      <c r="L4540" s="3"/>
      <c r="M4540" s="3"/>
      <c r="N4540" s="3"/>
      <c r="O4540" s="3"/>
      <c r="P4540" s="3"/>
      <c r="Q4540" s="3"/>
      <c r="R4540" s="3"/>
      <c r="S4540" s="120"/>
      <c r="T4540" s="3"/>
      <c r="U4540" s="3"/>
      <c r="V4540" s="3"/>
      <c r="W4540" s="3"/>
      <c r="X4540" s="3"/>
      <c r="Y4540" s="3"/>
      <c r="Z4540" s="3"/>
      <c r="AA4540" s="3"/>
      <c r="AB4540" s="3"/>
      <c r="AC4540" s="3"/>
      <c r="AD4540" s="3"/>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row>
    <row r="4541" spans="1:53" x14ac:dyDescent="0.3">
      <c r="A4541" s="3"/>
      <c r="B4541" s="3"/>
      <c r="C4541" s="3"/>
      <c r="D4541" s="3"/>
      <c r="E4541" s="3"/>
      <c r="F4541" s="3"/>
      <c r="G4541" s="3"/>
      <c r="H4541" s="3"/>
      <c r="I4541" s="3"/>
      <c r="J4541" s="3"/>
      <c r="K4541" s="3"/>
      <c r="L4541" s="3"/>
      <c r="M4541" s="3"/>
      <c r="N4541" s="3"/>
      <c r="O4541" s="3"/>
      <c r="P4541" s="3"/>
      <c r="Q4541" s="3"/>
      <c r="R4541" s="3"/>
      <c r="S4541" s="120"/>
      <c r="T4541" s="3"/>
      <c r="U4541" s="3"/>
      <c r="V4541" s="3"/>
      <c r="W4541" s="3"/>
      <c r="X4541" s="3"/>
      <c r="Y4541" s="3"/>
      <c r="Z4541" s="3"/>
      <c r="AA4541" s="3"/>
      <c r="AB4541" s="3"/>
      <c r="AC4541" s="3"/>
      <c r="AD4541" s="3"/>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row>
    <row r="4542" spans="1:53" x14ac:dyDescent="0.3">
      <c r="A4542" s="3"/>
      <c r="B4542" s="3"/>
      <c r="C4542" s="3"/>
      <c r="D4542" s="3"/>
      <c r="E4542" s="3"/>
      <c r="F4542" s="3"/>
      <c r="G4542" s="3"/>
      <c r="H4542" s="3"/>
      <c r="I4542" s="3"/>
      <c r="J4542" s="3"/>
      <c r="K4542" s="3"/>
      <c r="L4542" s="3"/>
      <c r="M4542" s="3"/>
      <c r="N4542" s="3"/>
      <c r="O4542" s="3"/>
      <c r="P4542" s="3"/>
      <c r="Q4542" s="3"/>
      <c r="R4542" s="3"/>
      <c r="S4542" s="120"/>
      <c r="T4542" s="3"/>
      <c r="U4542" s="3"/>
      <c r="V4542" s="3"/>
      <c r="W4542" s="3"/>
      <c r="X4542" s="3"/>
      <c r="Y4542" s="3"/>
      <c r="Z4542" s="3"/>
      <c r="AA4542" s="3"/>
      <c r="AB4542" s="3"/>
      <c r="AC4542" s="3"/>
      <c r="AD4542" s="3"/>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row>
    <row r="4543" spans="1:53" x14ac:dyDescent="0.3">
      <c r="A4543" s="3"/>
      <c r="B4543" s="3"/>
      <c r="C4543" s="3"/>
      <c r="D4543" s="3"/>
      <c r="E4543" s="3"/>
      <c r="F4543" s="3"/>
      <c r="G4543" s="3"/>
      <c r="H4543" s="3"/>
      <c r="I4543" s="3"/>
      <c r="J4543" s="3"/>
      <c r="K4543" s="3"/>
      <c r="L4543" s="3"/>
      <c r="M4543" s="3"/>
      <c r="N4543" s="3"/>
      <c r="O4543" s="3"/>
      <c r="P4543" s="3"/>
      <c r="Q4543" s="3"/>
      <c r="R4543" s="3"/>
      <c r="S4543" s="120"/>
      <c r="T4543" s="3"/>
      <c r="U4543" s="3"/>
      <c r="V4543" s="3"/>
      <c r="W4543" s="3"/>
      <c r="X4543" s="3"/>
      <c r="Y4543" s="3"/>
      <c r="Z4543" s="3"/>
      <c r="AA4543" s="3"/>
      <c r="AB4543" s="3"/>
      <c r="AC4543" s="3"/>
      <c r="AD4543" s="3"/>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row>
    <row r="4544" spans="1:53" x14ac:dyDescent="0.3">
      <c r="A4544" s="3"/>
      <c r="B4544" s="3"/>
      <c r="C4544" s="3"/>
      <c r="D4544" s="3"/>
      <c r="E4544" s="3"/>
      <c r="F4544" s="3"/>
      <c r="G4544" s="3"/>
      <c r="H4544" s="3"/>
      <c r="I4544" s="3"/>
      <c r="J4544" s="3"/>
      <c r="K4544" s="3"/>
      <c r="L4544" s="3"/>
      <c r="M4544" s="3"/>
      <c r="N4544" s="3"/>
      <c r="O4544" s="3"/>
      <c r="P4544" s="3"/>
      <c r="Q4544" s="3"/>
      <c r="R4544" s="3"/>
      <c r="S4544" s="120"/>
      <c r="T4544" s="3"/>
      <c r="U4544" s="3"/>
      <c r="V4544" s="3"/>
      <c r="W4544" s="3"/>
      <c r="X4544" s="3"/>
      <c r="Y4544" s="3"/>
      <c r="Z4544" s="3"/>
      <c r="AA4544" s="3"/>
      <c r="AB4544" s="3"/>
      <c r="AC4544" s="3"/>
      <c r="AD4544" s="3"/>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row>
    <row r="4545" spans="1:53" x14ac:dyDescent="0.3">
      <c r="A4545" s="3"/>
      <c r="B4545" s="3"/>
      <c r="C4545" s="3"/>
      <c r="D4545" s="3"/>
      <c r="E4545" s="3"/>
      <c r="F4545" s="3"/>
      <c r="G4545" s="3"/>
      <c r="H4545" s="3"/>
      <c r="I4545" s="3"/>
      <c r="J4545" s="3"/>
      <c r="K4545" s="3"/>
      <c r="L4545" s="3"/>
      <c r="M4545" s="3"/>
      <c r="N4545" s="3"/>
      <c r="O4545" s="3"/>
      <c r="P4545" s="3"/>
      <c r="Q4545" s="3"/>
      <c r="R4545" s="3"/>
      <c r="S4545" s="120"/>
      <c r="T4545" s="3"/>
      <c r="U4545" s="3"/>
      <c r="V4545" s="3"/>
      <c r="W4545" s="3"/>
      <c r="X4545" s="3"/>
      <c r="Y4545" s="3"/>
      <c r="Z4545" s="3"/>
      <c r="AA4545" s="3"/>
      <c r="AB4545" s="3"/>
      <c r="AC4545" s="3"/>
      <c r="AD4545" s="3"/>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row>
    <row r="4546" spans="1:53" x14ac:dyDescent="0.3">
      <c r="A4546" s="3"/>
      <c r="B4546" s="3"/>
      <c r="C4546" s="3"/>
      <c r="D4546" s="3"/>
      <c r="E4546" s="3"/>
      <c r="F4546" s="3"/>
      <c r="G4546" s="3"/>
      <c r="H4546" s="3"/>
      <c r="I4546" s="3"/>
      <c r="J4546" s="3"/>
      <c r="K4546" s="3"/>
      <c r="L4546" s="3"/>
      <c r="M4546" s="3"/>
      <c r="N4546" s="3"/>
      <c r="O4546" s="3"/>
      <c r="P4546" s="3"/>
      <c r="Q4546" s="3"/>
      <c r="R4546" s="3"/>
      <c r="S4546" s="120"/>
      <c r="T4546" s="3"/>
      <c r="U4546" s="3"/>
      <c r="V4546" s="3"/>
      <c r="W4546" s="3"/>
      <c r="X4546" s="3"/>
      <c r="Y4546" s="3"/>
      <c r="Z4546" s="3"/>
      <c r="AA4546" s="3"/>
      <c r="AB4546" s="3"/>
      <c r="AC4546" s="3"/>
      <c r="AD4546" s="3"/>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row>
    <row r="4547" spans="1:53" x14ac:dyDescent="0.3">
      <c r="A4547" s="3"/>
      <c r="B4547" s="3"/>
      <c r="C4547" s="3"/>
      <c r="D4547" s="3"/>
      <c r="E4547" s="3"/>
      <c r="F4547" s="3"/>
      <c r="G4547" s="3"/>
      <c r="H4547" s="3"/>
      <c r="I4547" s="3"/>
      <c r="J4547" s="3"/>
      <c r="K4547" s="3"/>
      <c r="L4547" s="3"/>
      <c r="M4547" s="3"/>
      <c r="N4547" s="3"/>
      <c r="O4547" s="3"/>
      <c r="P4547" s="3"/>
      <c r="Q4547" s="3"/>
      <c r="R4547" s="3"/>
      <c r="S4547" s="120"/>
      <c r="T4547" s="3"/>
      <c r="U4547" s="3"/>
      <c r="V4547" s="3"/>
      <c r="W4547" s="3"/>
      <c r="X4547" s="3"/>
      <c r="Y4547" s="3"/>
      <c r="Z4547" s="3"/>
      <c r="AA4547" s="3"/>
      <c r="AB4547" s="3"/>
      <c r="AC4547" s="3"/>
      <c r="AD4547" s="3"/>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row>
    <row r="4548" spans="1:53" x14ac:dyDescent="0.3">
      <c r="A4548" s="3"/>
      <c r="B4548" s="3"/>
      <c r="C4548" s="3"/>
      <c r="D4548" s="3"/>
      <c r="E4548" s="3"/>
      <c r="F4548" s="3"/>
      <c r="G4548" s="3"/>
      <c r="H4548" s="3"/>
      <c r="I4548" s="3"/>
      <c r="J4548" s="3"/>
      <c r="K4548" s="3"/>
      <c r="L4548" s="3"/>
      <c r="M4548" s="3"/>
      <c r="N4548" s="3"/>
      <c r="O4548" s="3"/>
      <c r="P4548" s="3"/>
      <c r="Q4548" s="3"/>
      <c r="R4548" s="3"/>
      <c r="S4548" s="120"/>
      <c r="T4548" s="3"/>
      <c r="U4548" s="3"/>
      <c r="V4548" s="3"/>
      <c r="W4548" s="3"/>
      <c r="X4548" s="3"/>
      <c r="Y4548" s="3"/>
      <c r="Z4548" s="3"/>
      <c r="AA4548" s="3"/>
      <c r="AB4548" s="3"/>
      <c r="AC4548" s="3"/>
      <c r="AD4548" s="3"/>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row>
    <row r="4549" spans="1:53" x14ac:dyDescent="0.3">
      <c r="A4549" s="3"/>
      <c r="B4549" s="3"/>
      <c r="C4549" s="3"/>
      <c r="D4549" s="3"/>
      <c r="E4549" s="3"/>
      <c r="F4549" s="3"/>
      <c r="G4549" s="3"/>
      <c r="H4549" s="3"/>
      <c r="I4549" s="3"/>
      <c r="J4549" s="3"/>
      <c r="K4549" s="3"/>
      <c r="L4549" s="3"/>
      <c r="M4549" s="3"/>
      <c r="N4549" s="3"/>
      <c r="O4549" s="3"/>
      <c r="P4549" s="3"/>
      <c r="Q4549" s="3"/>
      <c r="R4549" s="3"/>
      <c r="S4549" s="120"/>
      <c r="T4549" s="3"/>
      <c r="U4549" s="3"/>
      <c r="V4549" s="3"/>
      <c r="W4549" s="3"/>
      <c r="X4549" s="3"/>
      <c r="Y4549" s="3"/>
      <c r="Z4549" s="3"/>
      <c r="AA4549" s="3"/>
      <c r="AB4549" s="3"/>
      <c r="AC4549" s="3"/>
      <c r="AD4549" s="3"/>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row>
    <row r="4550" spans="1:53" x14ac:dyDescent="0.3">
      <c r="A4550" s="3"/>
      <c r="B4550" s="3"/>
      <c r="C4550" s="3"/>
      <c r="D4550" s="3"/>
      <c r="E4550" s="3"/>
      <c r="F4550" s="3"/>
      <c r="G4550" s="3"/>
      <c r="H4550" s="3"/>
      <c r="I4550" s="3"/>
      <c r="J4550" s="3"/>
      <c r="K4550" s="3"/>
      <c r="L4550" s="3"/>
      <c r="M4550" s="3"/>
      <c r="N4550" s="3"/>
      <c r="O4550" s="3"/>
      <c r="P4550" s="3"/>
      <c r="Q4550" s="3"/>
      <c r="R4550" s="3"/>
      <c r="S4550" s="120"/>
      <c r="T4550" s="3"/>
      <c r="U4550" s="3"/>
      <c r="V4550" s="3"/>
      <c r="W4550" s="3"/>
      <c r="X4550" s="3"/>
      <c r="Y4550" s="3"/>
      <c r="Z4550" s="3"/>
      <c r="AA4550" s="3"/>
      <c r="AB4550" s="3"/>
      <c r="AC4550" s="3"/>
      <c r="AD4550" s="3"/>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row>
    <row r="4551" spans="1:53" x14ac:dyDescent="0.3">
      <c r="A4551" s="3"/>
      <c r="B4551" s="3"/>
      <c r="C4551" s="3"/>
      <c r="D4551" s="3"/>
      <c r="E4551" s="3"/>
      <c r="F4551" s="3"/>
      <c r="G4551" s="3"/>
      <c r="H4551" s="3"/>
      <c r="I4551" s="3"/>
      <c r="J4551" s="3"/>
      <c r="K4551" s="3"/>
      <c r="L4551" s="3"/>
      <c r="M4551" s="3"/>
      <c r="N4551" s="3"/>
      <c r="O4551" s="3"/>
      <c r="P4551" s="3"/>
      <c r="Q4551" s="3"/>
      <c r="R4551" s="3"/>
      <c r="S4551" s="120"/>
      <c r="T4551" s="3"/>
      <c r="U4551" s="3"/>
      <c r="V4551" s="3"/>
      <c r="W4551" s="3"/>
      <c r="X4551" s="3"/>
      <c r="Y4551" s="3"/>
      <c r="Z4551" s="3"/>
      <c r="AA4551" s="3"/>
      <c r="AB4551" s="3"/>
      <c r="AC4551" s="3"/>
      <c r="AD4551" s="3"/>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row>
    <row r="4552" spans="1:53" x14ac:dyDescent="0.3">
      <c r="A4552" s="3"/>
      <c r="B4552" s="3"/>
      <c r="C4552" s="3"/>
      <c r="D4552" s="3"/>
      <c r="E4552" s="3"/>
      <c r="F4552" s="3"/>
      <c r="G4552" s="3"/>
      <c r="H4552" s="3"/>
      <c r="I4552" s="3"/>
      <c r="J4552" s="3"/>
      <c r="K4552" s="3"/>
      <c r="L4552" s="3"/>
      <c r="M4552" s="3"/>
      <c r="N4552" s="3"/>
      <c r="O4552" s="3"/>
      <c r="P4552" s="3"/>
      <c r="Q4552" s="3"/>
      <c r="R4552" s="3"/>
      <c r="S4552" s="120"/>
      <c r="T4552" s="3"/>
      <c r="U4552" s="3"/>
      <c r="V4552" s="3"/>
      <c r="W4552" s="3"/>
      <c r="X4552" s="3"/>
      <c r="Y4552" s="3"/>
      <c r="Z4552" s="3"/>
      <c r="AA4552" s="3"/>
      <c r="AB4552" s="3"/>
      <c r="AC4552" s="3"/>
      <c r="AD4552" s="3"/>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row>
    <row r="4553" spans="1:53" x14ac:dyDescent="0.3">
      <c r="A4553" s="3"/>
      <c r="B4553" s="3"/>
      <c r="C4553" s="3"/>
      <c r="D4553" s="3"/>
      <c r="E4553" s="3"/>
      <c r="F4553" s="3"/>
      <c r="G4553" s="3"/>
      <c r="H4553" s="3"/>
      <c r="I4553" s="3"/>
      <c r="J4553" s="3"/>
      <c r="K4553" s="3"/>
      <c r="L4553" s="3"/>
      <c r="M4553" s="3"/>
      <c r="N4553" s="3"/>
      <c r="O4553" s="3"/>
      <c r="P4553" s="3"/>
      <c r="Q4553" s="3"/>
      <c r="R4553" s="3"/>
      <c r="S4553" s="120"/>
      <c r="T4553" s="3"/>
      <c r="U4553" s="3"/>
      <c r="V4553" s="3"/>
      <c r="W4553" s="3"/>
      <c r="X4553" s="3"/>
      <c r="Y4553" s="3"/>
      <c r="Z4553" s="3"/>
      <c r="AA4553" s="3"/>
      <c r="AB4553" s="3"/>
      <c r="AC4553" s="3"/>
      <c r="AD4553" s="3"/>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row>
    <row r="4554" spans="1:53" x14ac:dyDescent="0.3">
      <c r="A4554" s="3"/>
      <c r="B4554" s="3"/>
      <c r="C4554" s="3"/>
      <c r="D4554" s="3"/>
      <c r="E4554" s="3"/>
      <c r="F4554" s="3"/>
      <c r="G4554" s="3"/>
      <c r="H4554" s="3"/>
      <c r="I4554" s="3"/>
      <c r="J4554" s="3"/>
      <c r="K4554" s="3"/>
      <c r="L4554" s="3"/>
      <c r="M4554" s="3"/>
      <c r="N4554" s="3"/>
      <c r="O4554" s="3"/>
      <c r="P4554" s="3"/>
      <c r="Q4554" s="3"/>
      <c r="R4554" s="3"/>
      <c r="S4554" s="120"/>
      <c r="T4554" s="3"/>
      <c r="U4554" s="3"/>
      <c r="V4554" s="3"/>
      <c r="W4554" s="3"/>
      <c r="X4554" s="3"/>
      <c r="Y4554" s="3"/>
      <c r="Z4554" s="3"/>
      <c r="AA4554" s="3"/>
      <c r="AB4554" s="3"/>
      <c r="AC4554" s="3"/>
      <c r="AD4554" s="3"/>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row>
    <row r="4555" spans="1:53" x14ac:dyDescent="0.3">
      <c r="A4555" s="3"/>
      <c r="B4555" s="3"/>
      <c r="C4555" s="3"/>
      <c r="D4555" s="3"/>
      <c r="E4555" s="3"/>
      <c r="F4555" s="3"/>
      <c r="G4555" s="3"/>
      <c r="H4555" s="3"/>
      <c r="I4555" s="3"/>
      <c r="J4555" s="3"/>
      <c r="K4555" s="3"/>
      <c r="L4555" s="3"/>
      <c r="M4555" s="3"/>
      <c r="N4555" s="3"/>
      <c r="O4555" s="3"/>
      <c r="P4555" s="3"/>
      <c r="Q4555" s="3"/>
      <c r="R4555" s="3"/>
      <c r="S4555" s="120"/>
      <c r="T4555" s="3"/>
      <c r="U4555" s="3"/>
      <c r="V4555" s="3"/>
      <c r="W4555" s="3"/>
      <c r="X4555" s="3"/>
      <c r="Y4555" s="3"/>
      <c r="Z4555" s="3"/>
      <c r="AA4555" s="3"/>
      <c r="AB4555" s="3"/>
      <c r="AC4555" s="3"/>
      <c r="AD4555" s="3"/>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row>
    <row r="4556" spans="1:53" x14ac:dyDescent="0.3">
      <c r="A4556" s="3"/>
      <c r="B4556" s="3"/>
      <c r="C4556" s="3"/>
      <c r="D4556" s="3"/>
      <c r="E4556" s="3"/>
      <c r="F4556" s="3"/>
      <c r="G4556" s="3"/>
      <c r="H4556" s="3"/>
      <c r="I4556" s="3"/>
      <c r="J4556" s="3"/>
      <c r="K4556" s="3"/>
      <c r="L4556" s="3"/>
      <c r="M4556" s="3"/>
      <c r="N4556" s="3"/>
      <c r="O4556" s="3"/>
      <c r="P4556" s="3"/>
      <c r="Q4556" s="3"/>
      <c r="R4556" s="3"/>
      <c r="S4556" s="120"/>
      <c r="T4556" s="3"/>
      <c r="U4556" s="3"/>
      <c r="V4556" s="3"/>
      <c r="W4556" s="3"/>
      <c r="X4556" s="3"/>
      <c r="Y4556" s="3"/>
      <c r="Z4556" s="3"/>
      <c r="AA4556" s="3"/>
      <c r="AB4556" s="3"/>
      <c r="AC4556" s="3"/>
      <c r="AD4556" s="3"/>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row>
    <row r="4557" spans="1:53" x14ac:dyDescent="0.3">
      <c r="A4557" s="3"/>
      <c r="B4557" s="3"/>
      <c r="C4557" s="3"/>
      <c r="D4557" s="3"/>
      <c r="E4557" s="3"/>
      <c r="F4557" s="3"/>
      <c r="G4557" s="3"/>
      <c r="H4557" s="3"/>
      <c r="I4557" s="3"/>
      <c r="J4557" s="3"/>
      <c r="K4557" s="3"/>
      <c r="L4557" s="3"/>
      <c r="M4557" s="3"/>
      <c r="N4557" s="3"/>
      <c r="O4557" s="3"/>
      <c r="P4557" s="3"/>
      <c r="Q4557" s="3"/>
      <c r="R4557" s="3"/>
      <c r="S4557" s="120"/>
      <c r="T4557" s="3"/>
      <c r="U4557" s="3"/>
      <c r="V4557" s="3"/>
      <c r="W4557" s="3"/>
      <c r="X4557" s="3"/>
      <c r="Y4557" s="3"/>
      <c r="Z4557" s="3"/>
      <c r="AA4557" s="3"/>
      <c r="AB4557" s="3"/>
      <c r="AC4557" s="3"/>
      <c r="AD4557" s="3"/>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row>
    <row r="4558" spans="1:53" x14ac:dyDescent="0.3">
      <c r="A4558" s="3"/>
      <c r="B4558" s="3"/>
      <c r="C4558" s="3"/>
      <c r="D4558" s="3"/>
      <c r="E4558" s="3"/>
      <c r="F4558" s="3"/>
      <c r="G4558" s="3"/>
      <c r="H4558" s="3"/>
      <c r="I4558" s="3"/>
      <c r="J4558" s="3"/>
      <c r="K4558" s="3"/>
      <c r="L4558" s="3"/>
      <c r="M4558" s="3"/>
      <c r="N4558" s="3"/>
      <c r="O4558" s="3"/>
      <c r="P4558" s="3"/>
      <c r="Q4558" s="3"/>
      <c r="R4558" s="3"/>
      <c r="S4558" s="120"/>
      <c r="T4558" s="3"/>
      <c r="U4558" s="3"/>
      <c r="V4558" s="3"/>
      <c r="W4558" s="3"/>
      <c r="X4558" s="3"/>
      <c r="Y4558" s="3"/>
      <c r="Z4558" s="3"/>
      <c r="AA4558" s="3"/>
      <c r="AB4558" s="3"/>
      <c r="AC4558" s="3"/>
      <c r="AD4558" s="3"/>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row>
    <row r="4559" spans="1:53" x14ac:dyDescent="0.3">
      <c r="A4559" s="3"/>
      <c r="B4559" s="3"/>
      <c r="C4559" s="3"/>
      <c r="D4559" s="3"/>
      <c r="E4559" s="3"/>
      <c r="F4559" s="3"/>
      <c r="G4559" s="3"/>
      <c r="H4559" s="3"/>
      <c r="I4559" s="3"/>
      <c r="J4559" s="3"/>
      <c r="K4559" s="3"/>
      <c r="L4559" s="3"/>
      <c r="M4559" s="3"/>
      <c r="N4559" s="3"/>
      <c r="O4559" s="3"/>
      <c r="P4559" s="3"/>
      <c r="Q4559" s="3"/>
      <c r="R4559" s="3"/>
      <c r="S4559" s="120"/>
      <c r="T4559" s="3"/>
      <c r="U4559" s="3"/>
      <c r="V4559" s="3"/>
      <c r="W4559" s="3"/>
      <c r="X4559" s="3"/>
      <c r="Y4559" s="3"/>
      <c r="Z4559" s="3"/>
      <c r="AA4559" s="3"/>
      <c r="AB4559" s="3"/>
      <c r="AC4559" s="3"/>
      <c r="AD4559" s="3"/>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row>
    <row r="4560" spans="1:53" x14ac:dyDescent="0.3">
      <c r="A4560" s="3"/>
      <c r="B4560" s="3"/>
      <c r="C4560" s="3"/>
      <c r="D4560" s="3"/>
      <c r="E4560" s="3"/>
      <c r="F4560" s="3"/>
      <c r="G4560" s="3"/>
      <c r="H4560" s="3"/>
      <c r="I4560" s="3"/>
      <c r="J4560" s="3"/>
      <c r="K4560" s="3"/>
      <c r="L4560" s="3"/>
      <c r="M4560" s="3"/>
      <c r="N4560" s="3"/>
      <c r="O4560" s="3"/>
      <c r="P4560" s="3"/>
      <c r="Q4560" s="3"/>
      <c r="R4560" s="3"/>
      <c r="S4560" s="120"/>
      <c r="T4560" s="3"/>
      <c r="U4560" s="3"/>
      <c r="V4560" s="3"/>
      <c r="W4560" s="3"/>
      <c r="X4560" s="3"/>
      <c r="Y4560" s="3"/>
      <c r="Z4560" s="3"/>
      <c r="AA4560" s="3"/>
      <c r="AB4560" s="3"/>
      <c r="AC4560" s="3"/>
      <c r="AD4560" s="3"/>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row>
    <row r="4561" spans="1:53" x14ac:dyDescent="0.3">
      <c r="A4561" s="3"/>
      <c r="B4561" s="3"/>
      <c r="C4561" s="3"/>
      <c r="D4561" s="3"/>
      <c r="E4561" s="3"/>
      <c r="F4561" s="3"/>
      <c r="G4561" s="3"/>
      <c r="H4561" s="3"/>
      <c r="I4561" s="3"/>
      <c r="J4561" s="3"/>
      <c r="K4561" s="3"/>
      <c r="L4561" s="3"/>
      <c r="M4561" s="3"/>
      <c r="N4561" s="3"/>
      <c r="O4561" s="3"/>
      <c r="P4561" s="3"/>
      <c r="Q4561" s="3"/>
      <c r="R4561" s="3"/>
      <c r="S4561" s="120"/>
      <c r="T4561" s="3"/>
      <c r="U4561" s="3"/>
      <c r="V4561" s="3"/>
      <c r="W4561" s="3"/>
      <c r="X4561" s="3"/>
      <c r="Y4561" s="3"/>
      <c r="Z4561" s="3"/>
      <c r="AA4561" s="3"/>
      <c r="AB4561" s="3"/>
      <c r="AC4561" s="3"/>
      <c r="AD4561" s="3"/>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row>
    <row r="4562" spans="1:53" x14ac:dyDescent="0.3">
      <c r="A4562" s="3"/>
      <c r="B4562" s="3"/>
      <c r="C4562" s="3"/>
      <c r="D4562" s="3"/>
      <c r="E4562" s="3"/>
      <c r="F4562" s="3"/>
      <c r="G4562" s="3"/>
      <c r="H4562" s="3"/>
      <c r="I4562" s="3"/>
      <c r="J4562" s="3"/>
      <c r="K4562" s="3"/>
      <c r="L4562" s="3"/>
      <c r="M4562" s="3"/>
      <c r="N4562" s="3"/>
      <c r="O4562" s="3"/>
      <c r="P4562" s="3"/>
      <c r="Q4562" s="3"/>
      <c r="R4562" s="3"/>
      <c r="S4562" s="120"/>
      <c r="T4562" s="3"/>
      <c r="U4562" s="3"/>
      <c r="V4562" s="3"/>
      <c r="W4562" s="3"/>
      <c r="X4562" s="3"/>
      <c r="Y4562" s="3"/>
      <c r="Z4562" s="3"/>
      <c r="AA4562" s="3"/>
      <c r="AB4562" s="3"/>
      <c r="AC4562" s="3"/>
      <c r="AD4562" s="3"/>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row>
    <row r="4563" spans="1:53" x14ac:dyDescent="0.3">
      <c r="A4563" s="3"/>
      <c r="B4563" s="3"/>
      <c r="C4563" s="3"/>
      <c r="D4563" s="3"/>
      <c r="E4563" s="3"/>
      <c r="F4563" s="3"/>
      <c r="G4563" s="3"/>
      <c r="H4563" s="3"/>
      <c r="I4563" s="3"/>
      <c r="J4563" s="3"/>
      <c r="K4563" s="3"/>
      <c r="L4563" s="3"/>
      <c r="M4563" s="3"/>
      <c r="N4563" s="3"/>
      <c r="O4563" s="3"/>
      <c r="P4563" s="3"/>
      <c r="Q4563" s="3"/>
      <c r="R4563" s="3"/>
      <c r="S4563" s="120"/>
      <c r="T4563" s="3"/>
      <c r="U4563" s="3"/>
      <c r="V4563" s="3"/>
      <c r="W4563" s="3"/>
      <c r="X4563" s="3"/>
      <c r="Y4563" s="3"/>
      <c r="Z4563" s="3"/>
      <c r="AA4563" s="3"/>
      <c r="AB4563" s="3"/>
      <c r="AC4563" s="3"/>
      <c r="AD4563" s="3"/>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row>
    <row r="4564" spans="1:53" x14ac:dyDescent="0.3">
      <c r="A4564" s="3"/>
      <c r="B4564" s="3"/>
      <c r="C4564" s="3"/>
      <c r="D4564" s="3"/>
      <c r="E4564" s="3"/>
      <c r="F4564" s="3"/>
      <c r="G4564" s="3"/>
      <c r="H4564" s="3"/>
      <c r="I4564" s="3"/>
      <c r="J4564" s="3"/>
      <c r="K4564" s="3"/>
      <c r="L4564" s="3"/>
      <c r="M4564" s="3"/>
      <c r="N4564" s="3"/>
      <c r="O4564" s="3"/>
      <c r="P4564" s="3"/>
      <c r="Q4564" s="3"/>
      <c r="R4564" s="3"/>
      <c r="S4564" s="120"/>
      <c r="T4564" s="3"/>
      <c r="U4564" s="3"/>
      <c r="V4564" s="3"/>
      <c r="W4564" s="3"/>
      <c r="X4564" s="3"/>
      <c r="Y4564" s="3"/>
      <c r="Z4564" s="3"/>
      <c r="AA4564" s="3"/>
      <c r="AB4564" s="3"/>
      <c r="AC4564" s="3"/>
      <c r="AD4564" s="3"/>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row>
    <row r="4565" spans="1:53" x14ac:dyDescent="0.3">
      <c r="A4565" s="3"/>
      <c r="B4565" s="3"/>
      <c r="C4565" s="3"/>
      <c r="D4565" s="3"/>
      <c r="E4565" s="3"/>
      <c r="F4565" s="3"/>
      <c r="G4565" s="3"/>
      <c r="H4565" s="3"/>
      <c r="I4565" s="3"/>
      <c r="J4565" s="3"/>
      <c r="K4565" s="3"/>
      <c r="L4565" s="3"/>
      <c r="M4565" s="3"/>
      <c r="N4565" s="3"/>
      <c r="O4565" s="3"/>
      <c r="P4565" s="3"/>
      <c r="Q4565" s="3"/>
      <c r="R4565" s="3"/>
      <c r="S4565" s="120"/>
      <c r="T4565" s="3"/>
      <c r="U4565" s="3"/>
      <c r="V4565" s="3"/>
      <c r="W4565" s="3"/>
      <c r="X4565" s="3"/>
      <c r="Y4565" s="3"/>
      <c r="Z4565" s="3"/>
      <c r="AA4565" s="3"/>
      <c r="AB4565" s="3"/>
      <c r="AC4565" s="3"/>
      <c r="AD4565" s="3"/>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row>
    <row r="4566" spans="1:53" x14ac:dyDescent="0.3">
      <c r="A4566" s="3"/>
      <c r="B4566" s="3"/>
      <c r="C4566" s="3"/>
      <c r="D4566" s="3"/>
      <c r="E4566" s="3"/>
      <c r="F4566" s="3"/>
      <c r="G4566" s="3"/>
      <c r="H4566" s="3"/>
      <c r="I4566" s="3"/>
      <c r="J4566" s="3"/>
      <c r="K4566" s="3"/>
      <c r="L4566" s="3"/>
      <c r="M4566" s="3"/>
      <c r="N4566" s="3"/>
      <c r="O4566" s="3"/>
      <c r="P4566" s="3"/>
      <c r="Q4566" s="3"/>
      <c r="R4566" s="3"/>
      <c r="S4566" s="120"/>
      <c r="T4566" s="3"/>
      <c r="U4566" s="3"/>
      <c r="V4566" s="3"/>
      <c r="W4566" s="3"/>
      <c r="X4566" s="3"/>
      <c r="Y4566" s="3"/>
      <c r="Z4566" s="3"/>
      <c r="AA4566" s="3"/>
      <c r="AB4566" s="3"/>
      <c r="AC4566" s="3"/>
      <c r="AD4566" s="3"/>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row>
    <row r="4567" spans="1:53" x14ac:dyDescent="0.3">
      <c r="A4567" s="3"/>
      <c r="B4567" s="3"/>
      <c r="C4567" s="3"/>
      <c r="D4567" s="3"/>
      <c r="E4567" s="3"/>
      <c r="F4567" s="3"/>
      <c r="G4567" s="3"/>
      <c r="H4567" s="3"/>
      <c r="I4567" s="3"/>
      <c r="J4567" s="3"/>
      <c r="K4567" s="3"/>
      <c r="L4567" s="3"/>
      <c r="M4567" s="3"/>
      <c r="N4567" s="3"/>
      <c r="O4567" s="3"/>
      <c r="P4567" s="3"/>
      <c r="Q4567" s="3"/>
      <c r="R4567" s="3"/>
      <c r="S4567" s="120"/>
      <c r="T4567" s="3"/>
      <c r="U4567" s="3"/>
      <c r="V4567" s="3"/>
      <c r="W4567" s="3"/>
      <c r="X4567" s="3"/>
      <c r="Y4567" s="3"/>
      <c r="Z4567" s="3"/>
      <c r="AA4567" s="3"/>
      <c r="AB4567" s="3"/>
      <c r="AC4567" s="3"/>
      <c r="AD4567" s="3"/>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row>
    <row r="4568" spans="1:53" x14ac:dyDescent="0.3">
      <c r="A4568" s="3"/>
      <c r="B4568" s="3"/>
      <c r="C4568" s="3"/>
      <c r="D4568" s="3"/>
      <c r="E4568" s="3"/>
      <c r="F4568" s="3"/>
      <c r="G4568" s="3"/>
      <c r="H4568" s="3"/>
      <c r="I4568" s="3"/>
      <c r="J4568" s="3"/>
      <c r="K4568" s="3"/>
      <c r="L4568" s="3"/>
      <c r="M4568" s="3"/>
      <c r="N4568" s="3"/>
      <c r="O4568" s="3"/>
      <c r="P4568" s="3"/>
      <c r="Q4568" s="3"/>
      <c r="R4568" s="3"/>
      <c r="S4568" s="120"/>
      <c r="T4568" s="3"/>
      <c r="U4568" s="3"/>
      <c r="V4568" s="3"/>
      <c r="W4568" s="3"/>
      <c r="X4568" s="3"/>
      <c r="Y4568" s="3"/>
      <c r="Z4568" s="3"/>
      <c r="AA4568" s="3"/>
      <c r="AB4568" s="3"/>
      <c r="AC4568" s="3"/>
      <c r="AD4568" s="3"/>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row>
    <row r="4569" spans="1:53" x14ac:dyDescent="0.3">
      <c r="A4569" s="3"/>
      <c r="B4569" s="3"/>
      <c r="C4569" s="3"/>
      <c r="D4569" s="3"/>
      <c r="E4569" s="3"/>
      <c r="F4569" s="3"/>
      <c r="G4569" s="3"/>
      <c r="H4569" s="3"/>
      <c r="I4569" s="3"/>
      <c r="J4569" s="3"/>
      <c r="K4569" s="3"/>
      <c r="L4569" s="3"/>
      <c r="M4569" s="3"/>
      <c r="N4569" s="3"/>
      <c r="O4569" s="3"/>
      <c r="P4569" s="3"/>
      <c r="Q4569" s="3"/>
      <c r="R4569" s="3"/>
      <c r="S4569" s="120"/>
      <c r="T4569" s="3"/>
      <c r="U4569" s="3"/>
      <c r="V4569" s="3"/>
      <c r="W4569" s="3"/>
      <c r="X4569" s="3"/>
      <c r="Y4569" s="3"/>
      <c r="Z4569" s="3"/>
      <c r="AA4569" s="3"/>
      <c r="AB4569" s="3"/>
      <c r="AC4569" s="3"/>
      <c r="AD4569" s="3"/>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row>
    <row r="4570" spans="1:53" x14ac:dyDescent="0.3">
      <c r="A4570" s="3"/>
      <c r="B4570" s="3"/>
      <c r="C4570" s="3"/>
      <c r="D4570" s="3"/>
      <c r="E4570" s="3"/>
      <c r="F4570" s="3"/>
      <c r="G4570" s="3"/>
      <c r="H4570" s="3"/>
      <c r="I4570" s="3"/>
      <c r="J4570" s="3"/>
      <c r="K4570" s="3"/>
      <c r="L4570" s="3"/>
      <c r="M4570" s="3"/>
      <c r="N4570" s="3"/>
      <c r="O4570" s="3"/>
      <c r="P4570" s="3"/>
      <c r="Q4570" s="3"/>
      <c r="R4570" s="3"/>
      <c r="S4570" s="120"/>
      <c r="T4570" s="3"/>
      <c r="U4570" s="3"/>
      <c r="V4570" s="3"/>
      <c r="W4570" s="3"/>
      <c r="X4570" s="3"/>
      <c r="Y4570" s="3"/>
      <c r="Z4570" s="3"/>
      <c r="AA4570" s="3"/>
      <c r="AB4570" s="3"/>
      <c r="AC4570" s="3"/>
      <c r="AD4570" s="3"/>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row>
    <row r="4571" spans="1:53" x14ac:dyDescent="0.3">
      <c r="A4571" s="3"/>
      <c r="B4571" s="3"/>
      <c r="C4571" s="3"/>
      <c r="D4571" s="3"/>
      <c r="E4571" s="3"/>
      <c r="F4571" s="3"/>
      <c r="G4571" s="3"/>
      <c r="H4571" s="3"/>
      <c r="I4571" s="3"/>
      <c r="J4571" s="3"/>
      <c r="K4571" s="3"/>
      <c r="L4571" s="3"/>
      <c r="M4571" s="3"/>
      <c r="N4571" s="3"/>
      <c r="O4571" s="3"/>
      <c r="P4571" s="3"/>
      <c r="Q4571" s="3"/>
      <c r="R4571" s="3"/>
      <c r="S4571" s="120"/>
      <c r="T4571" s="3"/>
      <c r="U4571" s="3"/>
      <c r="V4571" s="3"/>
      <c r="W4571" s="3"/>
      <c r="X4571" s="3"/>
      <c r="Y4571" s="3"/>
      <c r="Z4571" s="3"/>
      <c r="AA4571" s="3"/>
      <c r="AB4571" s="3"/>
      <c r="AC4571" s="3"/>
      <c r="AD4571" s="3"/>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row>
    <row r="4572" spans="1:53" x14ac:dyDescent="0.3">
      <c r="A4572" s="3"/>
      <c r="B4572" s="3"/>
      <c r="C4572" s="3"/>
      <c r="D4572" s="3"/>
      <c r="E4572" s="3"/>
      <c r="F4572" s="3"/>
      <c r="G4572" s="3"/>
      <c r="H4572" s="3"/>
      <c r="I4572" s="3"/>
      <c r="J4572" s="3"/>
      <c r="K4572" s="3"/>
      <c r="L4572" s="3"/>
      <c r="M4572" s="3"/>
      <c r="N4572" s="3"/>
      <c r="O4572" s="3"/>
      <c r="P4572" s="3"/>
      <c r="Q4572" s="3"/>
      <c r="R4572" s="3"/>
      <c r="S4572" s="120"/>
      <c r="T4572" s="3"/>
      <c r="U4572" s="3"/>
      <c r="V4572" s="3"/>
      <c r="W4572" s="3"/>
      <c r="X4572" s="3"/>
      <c r="Y4572" s="3"/>
      <c r="Z4572" s="3"/>
      <c r="AA4572" s="3"/>
      <c r="AB4572" s="3"/>
      <c r="AC4572" s="3"/>
      <c r="AD4572" s="3"/>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row>
    <row r="4573" spans="1:53" x14ac:dyDescent="0.3">
      <c r="A4573" s="3"/>
      <c r="B4573" s="3"/>
      <c r="C4573" s="3"/>
      <c r="D4573" s="3"/>
      <c r="E4573" s="3"/>
      <c r="F4573" s="3"/>
      <c r="G4573" s="3"/>
      <c r="H4573" s="3"/>
      <c r="I4573" s="3"/>
      <c r="J4573" s="3"/>
      <c r="K4573" s="3"/>
      <c r="L4573" s="3"/>
      <c r="M4573" s="3"/>
      <c r="N4573" s="3"/>
      <c r="O4573" s="3"/>
      <c r="P4573" s="3"/>
      <c r="Q4573" s="3"/>
      <c r="R4573" s="3"/>
      <c r="S4573" s="120"/>
      <c r="T4573" s="3"/>
      <c r="U4573" s="3"/>
      <c r="V4573" s="3"/>
      <c r="W4573" s="3"/>
      <c r="X4573" s="3"/>
      <c r="Y4573" s="3"/>
      <c r="Z4573" s="3"/>
      <c r="AA4573" s="3"/>
      <c r="AB4573" s="3"/>
      <c r="AC4573" s="3"/>
      <c r="AD4573" s="3"/>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row>
    <row r="4574" spans="1:53" x14ac:dyDescent="0.3">
      <c r="A4574" s="3"/>
      <c r="B4574" s="3"/>
      <c r="C4574" s="3"/>
      <c r="D4574" s="3"/>
      <c r="E4574" s="3"/>
      <c r="F4574" s="3"/>
      <c r="G4574" s="3"/>
      <c r="H4574" s="3"/>
      <c r="I4574" s="3"/>
      <c r="J4574" s="3"/>
      <c r="K4574" s="3"/>
      <c r="L4574" s="3"/>
      <c r="M4574" s="3"/>
      <c r="N4574" s="3"/>
      <c r="O4574" s="3"/>
      <c r="P4574" s="3"/>
      <c r="Q4574" s="3"/>
      <c r="R4574" s="3"/>
      <c r="S4574" s="120"/>
      <c r="T4574" s="3"/>
      <c r="U4574" s="3"/>
      <c r="V4574" s="3"/>
      <c r="W4574" s="3"/>
      <c r="X4574" s="3"/>
      <c r="Y4574" s="3"/>
      <c r="Z4574" s="3"/>
      <c r="AA4574" s="3"/>
      <c r="AB4574" s="3"/>
      <c r="AC4574" s="3"/>
      <c r="AD4574" s="3"/>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row>
    <row r="4575" spans="1:53" x14ac:dyDescent="0.3">
      <c r="A4575" s="3"/>
      <c r="B4575" s="3"/>
      <c r="C4575" s="3"/>
      <c r="D4575" s="3"/>
      <c r="E4575" s="3"/>
      <c r="F4575" s="3"/>
      <c r="G4575" s="3"/>
      <c r="H4575" s="3"/>
      <c r="I4575" s="3"/>
      <c r="J4575" s="3"/>
      <c r="K4575" s="3"/>
      <c r="L4575" s="3"/>
      <c r="M4575" s="3"/>
      <c r="N4575" s="3"/>
      <c r="O4575" s="3"/>
      <c r="P4575" s="3"/>
      <c r="Q4575" s="3"/>
      <c r="R4575" s="3"/>
      <c r="S4575" s="120"/>
      <c r="T4575" s="3"/>
      <c r="U4575" s="3"/>
      <c r="V4575" s="3"/>
      <c r="W4575" s="3"/>
      <c r="X4575" s="3"/>
      <c r="Y4575" s="3"/>
      <c r="Z4575" s="3"/>
      <c r="AA4575" s="3"/>
      <c r="AB4575" s="3"/>
      <c r="AC4575" s="3"/>
      <c r="AD4575" s="3"/>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row>
    <row r="4576" spans="1:53" x14ac:dyDescent="0.3">
      <c r="A4576" s="3"/>
      <c r="B4576" s="3"/>
      <c r="C4576" s="3"/>
      <c r="D4576" s="3"/>
      <c r="E4576" s="3"/>
      <c r="F4576" s="3"/>
      <c r="G4576" s="3"/>
      <c r="H4576" s="3"/>
      <c r="I4576" s="3"/>
      <c r="J4576" s="3"/>
      <c r="K4576" s="3"/>
      <c r="L4576" s="3"/>
      <c r="M4576" s="3"/>
      <c r="N4576" s="3"/>
      <c r="O4576" s="3"/>
      <c r="P4576" s="3"/>
      <c r="Q4576" s="3"/>
      <c r="R4576" s="3"/>
      <c r="S4576" s="120"/>
      <c r="T4576" s="3"/>
      <c r="U4576" s="3"/>
      <c r="V4576" s="3"/>
      <c r="W4576" s="3"/>
      <c r="X4576" s="3"/>
      <c r="Y4576" s="3"/>
      <c r="Z4576" s="3"/>
      <c r="AA4576" s="3"/>
      <c r="AB4576" s="3"/>
      <c r="AC4576" s="3"/>
      <c r="AD4576" s="3"/>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row>
    <row r="4577" spans="1:53" x14ac:dyDescent="0.3">
      <c r="A4577" s="3"/>
      <c r="B4577" s="3"/>
      <c r="C4577" s="3"/>
      <c r="D4577" s="3"/>
      <c r="E4577" s="3"/>
      <c r="F4577" s="3"/>
      <c r="G4577" s="3"/>
      <c r="H4577" s="3"/>
      <c r="I4577" s="3"/>
      <c r="J4577" s="3"/>
      <c r="K4577" s="3"/>
      <c r="L4577" s="3"/>
      <c r="M4577" s="3"/>
      <c r="N4577" s="3"/>
      <c r="O4577" s="3"/>
      <c r="P4577" s="3"/>
      <c r="Q4577" s="3"/>
      <c r="R4577" s="3"/>
      <c r="S4577" s="120"/>
      <c r="T4577" s="3"/>
      <c r="U4577" s="3"/>
      <c r="V4577" s="3"/>
      <c r="W4577" s="3"/>
      <c r="X4577" s="3"/>
      <c r="Y4577" s="3"/>
      <c r="Z4577" s="3"/>
      <c r="AA4577" s="3"/>
      <c r="AB4577" s="3"/>
      <c r="AC4577" s="3"/>
      <c r="AD4577" s="3"/>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row>
    <row r="4578" spans="1:53" x14ac:dyDescent="0.3">
      <c r="A4578" s="3"/>
      <c r="B4578" s="3"/>
      <c r="C4578" s="3"/>
      <c r="D4578" s="3"/>
      <c r="E4578" s="3"/>
      <c r="F4578" s="3"/>
      <c r="G4578" s="3"/>
      <c r="H4578" s="3"/>
      <c r="I4578" s="3"/>
      <c r="J4578" s="3"/>
      <c r="K4578" s="3"/>
      <c r="L4578" s="3"/>
      <c r="M4578" s="3"/>
      <c r="N4578" s="3"/>
      <c r="O4578" s="3"/>
      <c r="P4578" s="3"/>
      <c r="Q4578" s="3"/>
      <c r="R4578" s="3"/>
      <c r="S4578" s="120"/>
      <c r="T4578" s="3"/>
      <c r="U4578" s="3"/>
      <c r="V4578" s="3"/>
      <c r="W4578" s="3"/>
      <c r="X4578" s="3"/>
      <c r="Y4578" s="3"/>
      <c r="Z4578" s="3"/>
      <c r="AA4578" s="3"/>
      <c r="AB4578" s="3"/>
      <c r="AC4578" s="3"/>
      <c r="AD4578" s="3"/>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row>
    <row r="4579" spans="1:53" x14ac:dyDescent="0.3">
      <c r="A4579" s="3"/>
      <c r="B4579" s="3"/>
      <c r="C4579" s="3"/>
      <c r="D4579" s="3"/>
      <c r="E4579" s="3"/>
      <c r="F4579" s="3"/>
      <c r="G4579" s="3"/>
      <c r="H4579" s="3"/>
      <c r="I4579" s="3"/>
      <c r="J4579" s="3"/>
      <c r="K4579" s="3"/>
      <c r="L4579" s="3"/>
      <c r="M4579" s="3"/>
      <c r="N4579" s="3"/>
      <c r="O4579" s="3"/>
      <c r="P4579" s="3"/>
      <c r="Q4579" s="3"/>
      <c r="R4579" s="3"/>
      <c r="S4579" s="120"/>
      <c r="T4579" s="3"/>
      <c r="U4579" s="3"/>
      <c r="V4579" s="3"/>
      <c r="W4579" s="3"/>
      <c r="X4579" s="3"/>
      <c r="Y4579" s="3"/>
      <c r="Z4579" s="3"/>
      <c r="AA4579" s="3"/>
      <c r="AB4579" s="3"/>
      <c r="AC4579" s="3"/>
      <c r="AD4579" s="3"/>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row>
    <row r="4580" spans="1:53" x14ac:dyDescent="0.3">
      <c r="A4580" s="3"/>
      <c r="B4580" s="3"/>
      <c r="C4580" s="3"/>
      <c r="D4580" s="3"/>
      <c r="E4580" s="3"/>
      <c r="F4580" s="3"/>
      <c r="G4580" s="3"/>
      <c r="H4580" s="3"/>
      <c r="I4580" s="3"/>
      <c r="J4580" s="3"/>
      <c r="K4580" s="3"/>
      <c r="L4580" s="3"/>
      <c r="M4580" s="3"/>
      <c r="N4580" s="3"/>
      <c r="O4580" s="3"/>
      <c r="P4580" s="3"/>
      <c r="Q4580" s="3"/>
      <c r="R4580" s="3"/>
      <c r="S4580" s="120"/>
      <c r="T4580" s="3"/>
      <c r="U4580" s="3"/>
      <c r="V4580" s="3"/>
      <c r="W4580" s="3"/>
      <c r="X4580" s="3"/>
      <c r="Y4580" s="3"/>
      <c r="Z4580" s="3"/>
      <c r="AA4580" s="3"/>
      <c r="AB4580" s="3"/>
      <c r="AC4580" s="3"/>
      <c r="AD4580" s="3"/>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row>
    <row r="4581" spans="1:53" x14ac:dyDescent="0.3">
      <c r="A4581" s="3"/>
      <c r="B4581" s="3"/>
      <c r="C4581" s="3"/>
      <c r="D4581" s="3"/>
      <c r="E4581" s="3"/>
      <c r="F4581" s="3"/>
      <c r="G4581" s="3"/>
      <c r="H4581" s="3"/>
      <c r="I4581" s="3"/>
      <c r="J4581" s="3"/>
      <c r="K4581" s="3"/>
      <c r="L4581" s="3"/>
      <c r="M4581" s="3"/>
      <c r="N4581" s="3"/>
      <c r="O4581" s="3"/>
      <c r="P4581" s="3"/>
      <c r="Q4581" s="3"/>
      <c r="R4581" s="3"/>
      <c r="S4581" s="120"/>
      <c r="T4581" s="3"/>
      <c r="U4581" s="3"/>
      <c r="V4581" s="3"/>
      <c r="W4581" s="3"/>
      <c r="X4581" s="3"/>
      <c r="Y4581" s="3"/>
      <c r="Z4581" s="3"/>
      <c r="AA4581" s="3"/>
      <c r="AB4581" s="3"/>
      <c r="AC4581" s="3"/>
      <c r="AD4581" s="3"/>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row>
    <row r="4582" spans="1:53" x14ac:dyDescent="0.3">
      <c r="A4582" s="3"/>
      <c r="B4582" s="3"/>
      <c r="C4582" s="3"/>
      <c r="D4582" s="3"/>
      <c r="E4582" s="3"/>
      <c r="F4582" s="3"/>
      <c r="G4582" s="3"/>
      <c r="H4582" s="3"/>
      <c r="I4582" s="3"/>
      <c r="J4582" s="3"/>
      <c r="K4582" s="3"/>
      <c r="L4582" s="3"/>
      <c r="M4582" s="3"/>
      <c r="N4582" s="3"/>
      <c r="O4582" s="3"/>
      <c r="P4582" s="3"/>
      <c r="Q4582" s="3"/>
      <c r="R4582" s="3"/>
      <c r="S4582" s="120"/>
      <c r="T4582" s="3"/>
      <c r="U4582" s="3"/>
      <c r="V4582" s="3"/>
      <c r="W4582" s="3"/>
      <c r="X4582" s="3"/>
      <c r="Y4582" s="3"/>
      <c r="Z4582" s="3"/>
      <c r="AA4582" s="3"/>
      <c r="AB4582" s="3"/>
      <c r="AC4582" s="3"/>
      <c r="AD4582" s="3"/>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row>
    <row r="4583" spans="1:53" x14ac:dyDescent="0.3">
      <c r="A4583" s="3"/>
      <c r="B4583" s="3"/>
      <c r="C4583" s="3"/>
      <c r="D4583" s="3"/>
      <c r="E4583" s="3"/>
      <c r="F4583" s="3"/>
      <c r="G4583" s="3"/>
      <c r="H4583" s="3"/>
      <c r="I4583" s="3"/>
      <c r="J4583" s="3"/>
      <c r="K4583" s="3"/>
      <c r="L4583" s="3"/>
      <c r="M4583" s="3"/>
      <c r="N4583" s="3"/>
      <c r="O4583" s="3"/>
      <c r="P4583" s="3"/>
      <c r="Q4583" s="3"/>
      <c r="R4583" s="3"/>
      <c r="S4583" s="120"/>
      <c r="T4583" s="3"/>
      <c r="U4583" s="3"/>
      <c r="V4583" s="3"/>
      <c r="W4583" s="3"/>
      <c r="X4583" s="3"/>
      <c r="Y4583" s="3"/>
      <c r="Z4583" s="3"/>
      <c r="AA4583" s="3"/>
      <c r="AB4583" s="3"/>
      <c r="AC4583" s="3"/>
      <c r="AD4583" s="3"/>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row>
    <row r="4584" spans="1:53" x14ac:dyDescent="0.3">
      <c r="A4584" s="3"/>
      <c r="B4584" s="3"/>
      <c r="C4584" s="3"/>
      <c r="D4584" s="3"/>
      <c r="E4584" s="3"/>
      <c r="F4584" s="3"/>
      <c r="G4584" s="3"/>
      <c r="H4584" s="3"/>
      <c r="I4584" s="3"/>
      <c r="J4584" s="3"/>
      <c r="K4584" s="3"/>
      <c r="L4584" s="3"/>
      <c r="M4584" s="3"/>
      <c r="N4584" s="3"/>
      <c r="O4584" s="3"/>
      <c r="P4584" s="3"/>
      <c r="Q4584" s="3"/>
      <c r="R4584" s="3"/>
      <c r="S4584" s="120"/>
      <c r="T4584" s="3"/>
      <c r="U4584" s="3"/>
      <c r="V4584" s="3"/>
      <c r="W4584" s="3"/>
      <c r="X4584" s="3"/>
      <c r="Y4584" s="3"/>
      <c r="Z4584" s="3"/>
      <c r="AA4584" s="3"/>
      <c r="AB4584" s="3"/>
      <c r="AC4584" s="3"/>
      <c r="AD4584" s="3"/>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row>
    <row r="4585" spans="1:53" x14ac:dyDescent="0.3">
      <c r="A4585" s="3"/>
      <c r="B4585" s="3"/>
      <c r="C4585" s="3"/>
      <c r="D4585" s="3"/>
      <c r="E4585" s="3"/>
      <c r="F4585" s="3"/>
      <c r="G4585" s="3"/>
      <c r="H4585" s="3"/>
      <c r="I4585" s="3"/>
      <c r="J4585" s="3"/>
      <c r="K4585" s="3"/>
      <c r="L4585" s="3"/>
      <c r="M4585" s="3"/>
      <c r="N4585" s="3"/>
      <c r="O4585" s="3"/>
      <c r="P4585" s="3"/>
      <c r="Q4585" s="3"/>
      <c r="R4585" s="3"/>
      <c r="S4585" s="120"/>
      <c r="T4585" s="3"/>
      <c r="U4585" s="3"/>
      <c r="V4585" s="3"/>
      <c r="W4585" s="3"/>
      <c r="X4585" s="3"/>
      <c r="Y4585" s="3"/>
      <c r="Z4585" s="3"/>
      <c r="AA4585" s="3"/>
      <c r="AB4585" s="3"/>
      <c r="AC4585" s="3"/>
      <c r="AD4585" s="3"/>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row>
    <row r="4586" spans="1:53" x14ac:dyDescent="0.3">
      <c r="A4586" s="3"/>
      <c r="B4586" s="3"/>
      <c r="C4586" s="3"/>
      <c r="D4586" s="3"/>
      <c r="E4586" s="3"/>
      <c r="F4586" s="3"/>
      <c r="G4586" s="3"/>
      <c r="H4586" s="3"/>
      <c r="I4586" s="3"/>
      <c r="J4586" s="3"/>
      <c r="K4586" s="3"/>
      <c r="L4586" s="3"/>
      <c r="M4586" s="3"/>
      <c r="N4586" s="3"/>
      <c r="O4586" s="3"/>
      <c r="P4586" s="3"/>
      <c r="Q4586" s="3"/>
      <c r="R4586" s="3"/>
      <c r="S4586" s="120"/>
      <c r="T4586" s="3"/>
      <c r="U4586" s="3"/>
      <c r="V4586" s="3"/>
      <c r="W4586" s="3"/>
      <c r="X4586" s="3"/>
      <c r="Y4586" s="3"/>
      <c r="Z4586" s="3"/>
      <c r="AA4586" s="3"/>
      <c r="AB4586" s="3"/>
      <c r="AC4586" s="3"/>
      <c r="AD4586" s="3"/>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row>
    <row r="4587" spans="1:53" x14ac:dyDescent="0.3">
      <c r="A4587" s="3"/>
      <c r="B4587" s="3"/>
      <c r="C4587" s="3"/>
      <c r="D4587" s="3"/>
      <c r="E4587" s="3"/>
      <c r="F4587" s="3"/>
      <c r="G4587" s="3"/>
      <c r="H4587" s="3"/>
      <c r="I4587" s="3"/>
      <c r="J4587" s="3"/>
      <c r="K4587" s="3"/>
      <c r="L4587" s="3"/>
      <c r="M4587" s="3"/>
      <c r="N4587" s="3"/>
      <c r="O4587" s="3"/>
      <c r="P4587" s="3"/>
      <c r="Q4587" s="3"/>
      <c r="R4587" s="3"/>
      <c r="S4587" s="120"/>
      <c r="T4587" s="3"/>
      <c r="U4587" s="3"/>
      <c r="V4587" s="3"/>
      <c r="W4587" s="3"/>
      <c r="X4587" s="3"/>
      <c r="Y4587" s="3"/>
      <c r="Z4587" s="3"/>
      <c r="AA4587" s="3"/>
      <c r="AB4587" s="3"/>
      <c r="AC4587" s="3"/>
      <c r="AD4587" s="3"/>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row>
    <row r="4588" spans="1:53" x14ac:dyDescent="0.3">
      <c r="A4588" s="3"/>
      <c r="B4588" s="3"/>
      <c r="C4588" s="3"/>
      <c r="D4588" s="3"/>
      <c r="E4588" s="3"/>
      <c r="F4588" s="3"/>
      <c r="G4588" s="3"/>
      <c r="H4588" s="3"/>
      <c r="I4588" s="3"/>
      <c r="J4588" s="3"/>
      <c r="K4588" s="3"/>
      <c r="L4588" s="3"/>
      <c r="M4588" s="3"/>
      <c r="N4588" s="3"/>
      <c r="O4588" s="3"/>
      <c r="P4588" s="3"/>
      <c r="Q4588" s="3"/>
      <c r="R4588" s="3"/>
      <c r="S4588" s="120"/>
      <c r="T4588" s="3"/>
      <c r="U4588" s="3"/>
      <c r="V4588" s="3"/>
      <c r="W4588" s="3"/>
      <c r="X4588" s="3"/>
      <c r="Y4588" s="3"/>
      <c r="Z4588" s="3"/>
      <c r="AA4588" s="3"/>
      <c r="AB4588" s="3"/>
      <c r="AC4588" s="3"/>
      <c r="AD4588" s="3"/>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row>
    <row r="4589" spans="1:53" x14ac:dyDescent="0.3">
      <c r="A4589" s="3"/>
      <c r="B4589" s="3"/>
      <c r="C4589" s="3"/>
      <c r="D4589" s="3"/>
      <c r="E4589" s="3"/>
      <c r="F4589" s="3"/>
      <c r="G4589" s="3"/>
      <c r="H4589" s="3"/>
      <c r="I4589" s="3"/>
      <c r="J4589" s="3"/>
      <c r="K4589" s="3"/>
      <c r="L4589" s="3"/>
      <c r="M4589" s="3"/>
      <c r="N4589" s="3"/>
      <c r="O4589" s="3"/>
      <c r="P4589" s="3"/>
      <c r="Q4589" s="3"/>
      <c r="R4589" s="3"/>
      <c r="S4589" s="120"/>
      <c r="T4589" s="3"/>
      <c r="U4589" s="3"/>
      <c r="V4589" s="3"/>
      <c r="W4589" s="3"/>
      <c r="X4589" s="3"/>
      <c r="Y4589" s="3"/>
      <c r="Z4589" s="3"/>
      <c r="AA4589" s="3"/>
      <c r="AB4589" s="3"/>
      <c r="AC4589" s="3"/>
      <c r="AD4589" s="3"/>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row>
    <row r="4590" spans="1:53" x14ac:dyDescent="0.3">
      <c r="A4590" s="3"/>
      <c r="B4590" s="3"/>
      <c r="C4590" s="3"/>
      <c r="D4590" s="3"/>
      <c r="E4590" s="3"/>
      <c r="F4590" s="3"/>
      <c r="G4590" s="3"/>
      <c r="H4590" s="3"/>
      <c r="I4590" s="3"/>
      <c r="J4590" s="3"/>
      <c r="K4590" s="3"/>
      <c r="L4590" s="3"/>
      <c r="M4590" s="3"/>
      <c r="N4590" s="3"/>
      <c r="O4590" s="3"/>
      <c r="P4590" s="3"/>
      <c r="Q4590" s="3"/>
      <c r="R4590" s="3"/>
      <c r="S4590" s="120"/>
      <c r="T4590" s="3"/>
      <c r="U4590" s="3"/>
      <c r="V4590" s="3"/>
      <c r="W4590" s="3"/>
      <c r="X4590" s="3"/>
      <c r="Y4590" s="3"/>
      <c r="Z4590" s="3"/>
      <c r="AA4590" s="3"/>
      <c r="AB4590" s="3"/>
      <c r="AC4590" s="3"/>
      <c r="AD4590" s="3"/>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row>
    <row r="4591" spans="1:53" x14ac:dyDescent="0.3">
      <c r="A4591" s="3"/>
      <c r="B4591" s="3"/>
      <c r="C4591" s="3"/>
      <c r="D4591" s="3"/>
      <c r="E4591" s="3"/>
      <c r="F4591" s="3"/>
      <c r="G4591" s="3"/>
      <c r="H4591" s="3"/>
      <c r="I4591" s="3"/>
      <c r="J4591" s="3"/>
      <c r="K4591" s="3"/>
      <c r="L4591" s="3"/>
      <c r="M4591" s="3"/>
      <c r="N4591" s="3"/>
      <c r="O4591" s="3"/>
      <c r="P4591" s="3"/>
      <c r="Q4591" s="3"/>
      <c r="R4591" s="3"/>
      <c r="S4591" s="120"/>
      <c r="T4591" s="3"/>
      <c r="U4591" s="3"/>
      <c r="V4591" s="3"/>
      <c r="W4591" s="3"/>
      <c r="X4591" s="3"/>
      <c r="Y4591" s="3"/>
      <c r="Z4591" s="3"/>
      <c r="AA4591" s="3"/>
      <c r="AB4591" s="3"/>
      <c r="AC4591" s="3"/>
      <c r="AD4591" s="3"/>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row>
    <row r="4592" spans="1:53" x14ac:dyDescent="0.3">
      <c r="A4592" s="3"/>
      <c r="B4592" s="3"/>
      <c r="C4592" s="3"/>
      <c r="D4592" s="3"/>
      <c r="E4592" s="3"/>
      <c r="F4592" s="3"/>
      <c r="G4592" s="3"/>
      <c r="H4592" s="3"/>
      <c r="I4592" s="3"/>
      <c r="J4592" s="3"/>
      <c r="K4592" s="3"/>
      <c r="L4592" s="3"/>
      <c r="M4592" s="3"/>
      <c r="N4592" s="3"/>
      <c r="O4592" s="3"/>
      <c r="P4592" s="3"/>
      <c r="Q4592" s="3"/>
      <c r="R4592" s="3"/>
      <c r="S4592" s="120"/>
      <c r="T4592" s="3"/>
      <c r="U4592" s="3"/>
      <c r="V4592" s="3"/>
      <c r="W4592" s="3"/>
      <c r="X4592" s="3"/>
      <c r="Y4592" s="3"/>
      <c r="Z4592" s="3"/>
      <c r="AA4592" s="3"/>
      <c r="AB4592" s="3"/>
      <c r="AC4592" s="3"/>
      <c r="AD4592" s="3"/>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row>
    <row r="4593" spans="1:53" x14ac:dyDescent="0.3">
      <c r="A4593" s="3"/>
      <c r="B4593" s="3"/>
      <c r="C4593" s="3"/>
      <c r="D4593" s="3"/>
      <c r="E4593" s="3"/>
      <c r="F4593" s="3"/>
      <c r="G4593" s="3"/>
      <c r="H4593" s="3"/>
      <c r="I4593" s="3"/>
      <c r="J4593" s="3"/>
      <c r="K4593" s="3"/>
      <c r="L4593" s="3"/>
      <c r="M4593" s="3"/>
      <c r="N4593" s="3"/>
      <c r="O4593" s="3"/>
      <c r="P4593" s="3"/>
      <c r="Q4593" s="3"/>
      <c r="R4593" s="3"/>
      <c r="S4593" s="120"/>
      <c r="T4593" s="3"/>
      <c r="U4593" s="3"/>
      <c r="V4593" s="3"/>
      <c r="W4593" s="3"/>
      <c r="X4593" s="3"/>
      <c r="Y4593" s="3"/>
      <c r="Z4593" s="3"/>
      <c r="AA4593" s="3"/>
      <c r="AB4593" s="3"/>
      <c r="AC4593" s="3"/>
      <c r="AD4593" s="3"/>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row>
    <row r="4594" spans="1:53" x14ac:dyDescent="0.3">
      <c r="A4594" s="3"/>
      <c r="B4594" s="3"/>
      <c r="C4594" s="3"/>
      <c r="D4594" s="3"/>
      <c r="E4594" s="3"/>
      <c r="F4594" s="3"/>
      <c r="G4594" s="3"/>
      <c r="H4594" s="3"/>
      <c r="I4594" s="3"/>
      <c r="J4594" s="3"/>
      <c r="K4594" s="3"/>
      <c r="L4594" s="3"/>
      <c r="M4594" s="3"/>
      <c r="N4594" s="3"/>
      <c r="O4594" s="3"/>
      <c r="P4594" s="3"/>
      <c r="Q4594" s="3"/>
      <c r="R4594" s="3"/>
      <c r="S4594" s="120"/>
      <c r="T4594" s="3"/>
      <c r="U4594" s="3"/>
      <c r="V4594" s="3"/>
      <c r="W4594" s="3"/>
      <c r="X4594" s="3"/>
      <c r="Y4594" s="3"/>
      <c r="Z4594" s="3"/>
      <c r="AA4594" s="3"/>
      <c r="AB4594" s="3"/>
      <c r="AC4594" s="3"/>
      <c r="AD4594" s="3"/>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row>
    <row r="4595" spans="1:53" x14ac:dyDescent="0.3">
      <c r="A4595" s="3"/>
      <c r="B4595" s="3"/>
      <c r="C4595" s="3"/>
      <c r="D4595" s="3"/>
      <c r="E4595" s="3"/>
      <c r="F4595" s="3"/>
      <c r="G4595" s="3"/>
      <c r="H4595" s="3"/>
      <c r="I4595" s="3"/>
      <c r="J4595" s="3"/>
      <c r="K4595" s="3"/>
      <c r="L4595" s="3"/>
      <c r="M4595" s="3"/>
      <c r="N4595" s="3"/>
      <c r="O4595" s="3"/>
      <c r="P4595" s="3"/>
      <c r="Q4595" s="3"/>
      <c r="R4595" s="3"/>
      <c r="S4595" s="120"/>
      <c r="T4595" s="3"/>
      <c r="U4595" s="3"/>
      <c r="V4595" s="3"/>
      <c r="W4595" s="3"/>
      <c r="X4595" s="3"/>
      <c r="Y4595" s="3"/>
      <c r="Z4595" s="3"/>
      <c r="AA4595" s="3"/>
      <c r="AB4595" s="3"/>
      <c r="AC4595" s="3"/>
      <c r="AD4595" s="3"/>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row>
    <row r="4596" spans="1:53" x14ac:dyDescent="0.3">
      <c r="A4596" s="3"/>
      <c r="B4596" s="3"/>
      <c r="C4596" s="3"/>
      <c r="D4596" s="3"/>
      <c r="E4596" s="3"/>
      <c r="F4596" s="3"/>
      <c r="G4596" s="3"/>
      <c r="H4596" s="3"/>
      <c r="I4596" s="3"/>
      <c r="J4596" s="3"/>
      <c r="K4596" s="3"/>
      <c r="L4596" s="3"/>
      <c r="M4596" s="3"/>
      <c r="N4596" s="3"/>
      <c r="O4596" s="3"/>
      <c r="P4596" s="3"/>
      <c r="Q4596" s="3"/>
      <c r="R4596" s="3"/>
      <c r="S4596" s="120"/>
      <c r="T4596" s="3"/>
      <c r="U4596" s="3"/>
      <c r="V4596" s="3"/>
      <c r="W4596" s="3"/>
      <c r="X4596" s="3"/>
      <c r="Y4596" s="3"/>
      <c r="Z4596" s="3"/>
      <c r="AA4596" s="3"/>
      <c r="AB4596" s="3"/>
      <c r="AC4596" s="3"/>
      <c r="AD4596" s="3"/>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row>
    <row r="4597" spans="1:53" x14ac:dyDescent="0.3">
      <c r="A4597" s="3"/>
      <c r="B4597" s="3"/>
      <c r="C4597" s="3"/>
      <c r="D4597" s="3"/>
      <c r="E4597" s="3"/>
      <c r="F4597" s="3"/>
      <c r="G4597" s="3"/>
      <c r="H4597" s="3"/>
      <c r="I4597" s="3"/>
      <c r="J4597" s="3"/>
      <c r="K4597" s="3"/>
      <c r="L4597" s="3"/>
      <c r="M4597" s="3"/>
      <c r="N4597" s="3"/>
      <c r="O4597" s="3"/>
      <c r="P4597" s="3"/>
      <c r="Q4597" s="3"/>
      <c r="R4597" s="3"/>
      <c r="S4597" s="120"/>
      <c r="T4597" s="3"/>
      <c r="U4597" s="3"/>
      <c r="V4597" s="3"/>
      <c r="W4597" s="3"/>
      <c r="X4597" s="3"/>
      <c r="Y4597" s="3"/>
      <c r="Z4597" s="3"/>
      <c r="AA4597" s="3"/>
      <c r="AB4597" s="3"/>
      <c r="AC4597" s="3"/>
      <c r="AD4597" s="3"/>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row>
    <row r="4598" spans="1:53" x14ac:dyDescent="0.3">
      <c r="A4598" s="3"/>
      <c r="B4598" s="3"/>
      <c r="C4598" s="3"/>
      <c r="D4598" s="3"/>
      <c r="E4598" s="3"/>
      <c r="F4598" s="3"/>
      <c r="G4598" s="3"/>
      <c r="H4598" s="3"/>
      <c r="I4598" s="3"/>
      <c r="J4598" s="3"/>
      <c r="K4598" s="3"/>
      <c r="L4598" s="3"/>
      <c r="M4598" s="3"/>
      <c r="N4598" s="3"/>
      <c r="O4598" s="3"/>
      <c r="P4598" s="3"/>
      <c r="Q4598" s="3"/>
      <c r="R4598" s="3"/>
      <c r="S4598" s="120"/>
      <c r="T4598" s="3"/>
      <c r="U4598" s="3"/>
      <c r="V4598" s="3"/>
      <c r="W4598" s="3"/>
      <c r="X4598" s="3"/>
      <c r="Y4598" s="3"/>
      <c r="Z4598" s="3"/>
      <c r="AA4598" s="3"/>
      <c r="AB4598" s="3"/>
      <c r="AC4598" s="3"/>
      <c r="AD4598" s="3"/>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row>
    <row r="4599" spans="1:53" x14ac:dyDescent="0.3">
      <c r="A4599" s="3"/>
      <c r="B4599" s="3"/>
      <c r="C4599" s="3"/>
      <c r="D4599" s="3"/>
      <c r="E4599" s="3"/>
      <c r="F4599" s="3"/>
      <c r="G4599" s="3"/>
      <c r="H4599" s="3"/>
      <c r="I4599" s="3"/>
      <c r="J4599" s="3"/>
      <c r="K4599" s="3"/>
      <c r="L4599" s="3"/>
      <c r="M4599" s="3"/>
      <c r="N4599" s="3"/>
      <c r="O4599" s="3"/>
      <c r="P4599" s="3"/>
      <c r="Q4599" s="3"/>
      <c r="R4599" s="3"/>
      <c r="S4599" s="120"/>
      <c r="T4599" s="3"/>
      <c r="U4599" s="3"/>
      <c r="V4599" s="3"/>
      <c r="W4599" s="3"/>
      <c r="X4599" s="3"/>
      <c r="Y4599" s="3"/>
      <c r="Z4599" s="3"/>
      <c r="AA4599" s="3"/>
      <c r="AB4599" s="3"/>
      <c r="AC4599" s="3"/>
      <c r="AD4599" s="3"/>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row>
    <row r="4600" spans="1:53" x14ac:dyDescent="0.3">
      <c r="A4600" s="3"/>
      <c r="B4600" s="3"/>
      <c r="C4600" s="3"/>
      <c r="D4600" s="3"/>
      <c r="E4600" s="3"/>
      <c r="F4600" s="3"/>
      <c r="G4600" s="3"/>
      <c r="H4600" s="3"/>
      <c r="I4600" s="3"/>
      <c r="J4600" s="3"/>
      <c r="K4600" s="3"/>
      <c r="L4600" s="3"/>
      <c r="M4600" s="3"/>
      <c r="N4600" s="3"/>
      <c r="O4600" s="3"/>
      <c r="P4600" s="3"/>
      <c r="Q4600" s="3"/>
      <c r="R4600" s="3"/>
      <c r="S4600" s="120"/>
      <c r="T4600" s="3"/>
      <c r="U4600" s="3"/>
      <c r="V4600" s="3"/>
      <c r="W4600" s="3"/>
      <c r="X4600" s="3"/>
      <c r="Y4600" s="3"/>
      <c r="Z4600" s="3"/>
      <c r="AA4600" s="3"/>
      <c r="AB4600" s="3"/>
      <c r="AC4600" s="3"/>
      <c r="AD4600" s="3"/>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row>
    <row r="4601" spans="1:53" x14ac:dyDescent="0.3">
      <c r="A4601" s="3"/>
      <c r="B4601" s="3"/>
      <c r="C4601" s="3"/>
      <c r="D4601" s="3"/>
      <c r="E4601" s="3"/>
      <c r="F4601" s="3"/>
      <c r="G4601" s="3"/>
      <c r="H4601" s="3"/>
      <c r="I4601" s="3"/>
      <c r="J4601" s="3"/>
      <c r="K4601" s="3"/>
      <c r="L4601" s="3"/>
      <c r="M4601" s="3"/>
      <c r="N4601" s="3"/>
      <c r="O4601" s="3"/>
      <c r="P4601" s="3"/>
      <c r="Q4601" s="3"/>
      <c r="R4601" s="3"/>
      <c r="S4601" s="120"/>
      <c r="T4601" s="3"/>
      <c r="U4601" s="3"/>
      <c r="V4601" s="3"/>
      <c r="W4601" s="3"/>
      <c r="X4601" s="3"/>
      <c r="Y4601" s="3"/>
      <c r="Z4601" s="3"/>
      <c r="AA4601" s="3"/>
      <c r="AB4601" s="3"/>
      <c r="AC4601" s="3"/>
      <c r="AD4601" s="3"/>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row>
    <row r="4602" spans="1:53" x14ac:dyDescent="0.3">
      <c r="A4602" s="3"/>
      <c r="B4602" s="3"/>
      <c r="C4602" s="3"/>
      <c r="D4602" s="3"/>
      <c r="E4602" s="3"/>
      <c r="F4602" s="3"/>
      <c r="G4602" s="3"/>
      <c r="H4602" s="3"/>
      <c r="I4602" s="3"/>
      <c r="J4602" s="3"/>
      <c r="K4602" s="3"/>
      <c r="L4602" s="3"/>
      <c r="M4602" s="3"/>
      <c r="N4602" s="3"/>
      <c r="O4602" s="3"/>
      <c r="P4602" s="3"/>
      <c r="Q4602" s="3"/>
      <c r="R4602" s="3"/>
      <c r="S4602" s="120"/>
      <c r="T4602" s="3"/>
      <c r="U4602" s="3"/>
      <c r="V4602" s="3"/>
      <c r="W4602" s="3"/>
      <c r="X4602" s="3"/>
      <c r="Y4602" s="3"/>
      <c r="Z4602" s="3"/>
      <c r="AA4602" s="3"/>
      <c r="AB4602" s="3"/>
      <c r="AC4602" s="3"/>
      <c r="AD4602" s="3"/>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row>
    <row r="4603" spans="1:53" x14ac:dyDescent="0.3">
      <c r="A4603" s="3"/>
      <c r="B4603" s="3"/>
      <c r="C4603" s="3"/>
      <c r="D4603" s="3"/>
      <c r="E4603" s="3"/>
      <c r="F4603" s="3"/>
      <c r="G4603" s="3"/>
      <c r="H4603" s="3"/>
      <c r="I4603" s="3"/>
      <c r="J4603" s="3"/>
      <c r="K4603" s="3"/>
      <c r="L4603" s="3"/>
      <c r="M4603" s="3"/>
      <c r="N4603" s="3"/>
      <c r="O4603" s="3"/>
      <c r="P4603" s="3"/>
      <c r="Q4603" s="3"/>
      <c r="R4603" s="3"/>
      <c r="S4603" s="120"/>
      <c r="T4603" s="3"/>
      <c r="U4603" s="3"/>
      <c r="V4603" s="3"/>
      <c r="W4603" s="3"/>
      <c r="X4603" s="3"/>
      <c r="Y4603" s="3"/>
      <c r="Z4603" s="3"/>
      <c r="AA4603" s="3"/>
      <c r="AB4603" s="3"/>
      <c r="AC4603" s="3"/>
      <c r="AD4603" s="3"/>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row>
    <row r="4604" spans="1:53" x14ac:dyDescent="0.3">
      <c r="A4604" s="3"/>
      <c r="B4604" s="3"/>
      <c r="C4604" s="3"/>
      <c r="D4604" s="3"/>
      <c r="E4604" s="3"/>
      <c r="F4604" s="3"/>
      <c r="G4604" s="3"/>
      <c r="H4604" s="3"/>
      <c r="I4604" s="3"/>
      <c r="J4604" s="3"/>
      <c r="K4604" s="3"/>
      <c r="L4604" s="3"/>
      <c r="M4604" s="3"/>
      <c r="N4604" s="3"/>
      <c r="O4604" s="3"/>
      <c r="P4604" s="3"/>
      <c r="Q4604" s="3"/>
      <c r="R4604" s="3"/>
      <c r="S4604" s="120"/>
      <c r="T4604" s="3"/>
      <c r="U4604" s="3"/>
      <c r="V4604" s="3"/>
      <c r="W4604" s="3"/>
      <c r="X4604" s="3"/>
      <c r="Y4604" s="3"/>
      <c r="Z4604" s="3"/>
      <c r="AA4604" s="3"/>
      <c r="AB4604" s="3"/>
      <c r="AC4604" s="3"/>
      <c r="AD4604" s="3"/>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row>
    <row r="4605" spans="1:53" x14ac:dyDescent="0.3">
      <c r="A4605" s="3"/>
      <c r="B4605" s="3"/>
      <c r="C4605" s="3"/>
      <c r="D4605" s="3"/>
      <c r="E4605" s="3"/>
      <c r="F4605" s="3"/>
      <c r="G4605" s="3"/>
      <c r="H4605" s="3"/>
      <c r="I4605" s="3"/>
      <c r="J4605" s="3"/>
      <c r="K4605" s="3"/>
      <c r="L4605" s="3"/>
      <c r="M4605" s="3"/>
      <c r="N4605" s="3"/>
      <c r="O4605" s="3"/>
      <c r="P4605" s="3"/>
      <c r="Q4605" s="3"/>
      <c r="R4605" s="3"/>
      <c r="S4605" s="120"/>
      <c r="T4605" s="3"/>
      <c r="U4605" s="3"/>
      <c r="V4605" s="3"/>
      <c r="W4605" s="3"/>
      <c r="X4605" s="3"/>
      <c r="Y4605" s="3"/>
      <c r="Z4605" s="3"/>
      <c r="AA4605" s="3"/>
      <c r="AB4605" s="3"/>
      <c r="AC4605" s="3"/>
      <c r="AD4605" s="3"/>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row>
    <row r="4606" spans="1:53" x14ac:dyDescent="0.3">
      <c r="A4606" s="3"/>
      <c r="B4606" s="3"/>
      <c r="C4606" s="3"/>
      <c r="D4606" s="3"/>
      <c r="E4606" s="3"/>
      <c r="F4606" s="3"/>
      <c r="G4606" s="3"/>
      <c r="H4606" s="3"/>
      <c r="I4606" s="3"/>
      <c r="J4606" s="3"/>
      <c r="K4606" s="3"/>
      <c r="L4606" s="3"/>
      <c r="M4606" s="3"/>
      <c r="N4606" s="3"/>
      <c r="O4606" s="3"/>
      <c r="P4606" s="3"/>
      <c r="Q4606" s="3"/>
      <c r="R4606" s="3"/>
      <c r="S4606" s="120"/>
      <c r="T4606" s="3"/>
      <c r="U4606" s="3"/>
      <c r="V4606" s="3"/>
      <c r="W4606" s="3"/>
      <c r="X4606" s="3"/>
      <c r="Y4606" s="3"/>
      <c r="Z4606" s="3"/>
      <c r="AA4606" s="3"/>
      <c r="AB4606" s="3"/>
      <c r="AC4606" s="3"/>
      <c r="AD4606" s="3"/>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row>
    <row r="4607" spans="1:53" x14ac:dyDescent="0.3">
      <c r="A4607" s="3"/>
      <c r="B4607" s="3"/>
      <c r="C4607" s="3"/>
      <c r="D4607" s="3"/>
      <c r="E4607" s="3"/>
      <c r="F4607" s="3"/>
      <c r="G4607" s="3"/>
      <c r="H4607" s="3"/>
      <c r="I4607" s="3"/>
      <c r="J4607" s="3"/>
      <c r="K4607" s="3"/>
      <c r="L4607" s="3"/>
      <c r="M4607" s="3"/>
      <c r="N4607" s="3"/>
      <c r="O4607" s="3"/>
      <c r="P4607" s="3"/>
      <c r="Q4607" s="3"/>
      <c r="R4607" s="3"/>
      <c r="S4607" s="120"/>
      <c r="T4607" s="3"/>
      <c r="U4607" s="3"/>
      <c r="V4607" s="3"/>
      <c r="W4607" s="3"/>
      <c r="X4607" s="3"/>
      <c r="Y4607" s="3"/>
      <c r="Z4607" s="3"/>
      <c r="AA4607" s="3"/>
      <c r="AB4607" s="3"/>
      <c r="AC4607" s="3"/>
      <c r="AD4607" s="3"/>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row>
    <row r="4608" spans="1:53" x14ac:dyDescent="0.3">
      <c r="A4608" s="3"/>
      <c r="B4608" s="3"/>
      <c r="C4608" s="3"/>
      <c r="D4608" s="3"/>
      <c r="E4608" s="3"/>
      <c r="F4608" s="3"/>
      <c r="G4608" s="3"/>
      <c r="H4608" s="3"/>
      <c r="I4608" s="3"/>
      <c r="J4608" s="3"/>
      <c r="K4608" s="3"/>
      <c r="L4608" s="3"/>
      <c r="M4608" s="3"/>
      <c r="N4608" s="3"/>
      <c r="O4608" s="3"/>
      <c r="P4608" s="3"/>
      <c r="Q4608" s="3"/>
      <c r="R4608" s="3"/>
      <c r="S4608" s="120"/>
      <c r="T4608" s="3"/>
      <c r="U4608" s="3"/>
      <c r="V4608" s="3"/>
      <c r="W4608" s="3"/>
      <c r="X4608" s="3"/>
      <c r="Y4608" s="3"/>
      <c r="Z4608" s="3"/>
      <c r="AA4608" s="3"/>
      <c r="AB4608" s="3"/>
      <c r="AC4608" s="3"/>
      <c r="AD4608" s="3"/>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row>
    <row r="4609" spans="1:53" x14ac:dyDescent="0.3">
      <c r="A4609" s="3"/>
      <c r="B4609" s="3"/>
      <c r="C4609" s="3"/>
      <c r="D4609" s="3"/>
      <c r="E4609" s="3"/>
      <c r="F4609" s="3"/>
      <c r="G4609" s="3"/>
      <c r="H4609" s="3"/>
      <c r="I4609" s="3"/>
      <c r="J4609" s="3"/>
      <c r="K4609" s="3"/>
      <c r="L4609" s="3"/>
      <c r="M4609" s="3"/>
      <c r="N4609" s="3"/>
      <c r="O4609" s="3"/>
      <c r="P4609" s="3"/>
      <c r="Q4609" s="3"/>
      <c r="R4609" s="3"/>
      <c r="S4609" s="120"/>
      <c r="T4609" s="3"/>
      <c r="U4609" s="3"/>
      <c r="V4609" s="3"/>
      <c r="W4609" s="3"/>
      <c r="X4609" s="3"/>
      <c r="Y4609" s="3"/>
      <c r="Z4609" s="3"/>
      <c r="AA4609" s="3"/>
      <c r="AB4609" s="3"/>
      <c r="AC4609" s="3"/>
      <c r="AD4609" s="3"/>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row>
    <row r="4610" spans="1:53" x14ac:dyDescent="0.3">
      <c r="A4610" s="3"/>
      <c r="B4610" s="3"/>
      <c r="C4610" s="3"/>
      <c r="D4610" s="3"/>
      <c r="E4610" s="3"/>
      <c r="F4610" s="3"/>
      <c r="G4610" s="3"/>
      <c r="H4610" s="3"/>
      <c r="I4610" s="3"/>
      <c r="J4610" s="3"/>
      <c r="K4610" s="3"/>
      <c r="L4610" s="3"/>
      <c r="M4610" s="3"/>
      <c r="N4610" s="3"/>
      <c r="O4610" s="3"/>
      <c r="P4610" s="3"/>
      <c r="Q4610" s="3"/>
      <c r="R4610" s="3"/>
      <c r="S4610" s="120"/>
      <c r="T4610" s="3"/>
      <c r="U4610" s="3"/>
      <c r="V4610" s="3"/>
      <c r="W4610" s="3"/>
      <c r="X4610" s="3"/>
      <c r="Y4610" s="3"/>
      <c r="Z4610" s="3"/>
      <c r="AA4610" s="3"/>
      <c r="AB4610" s="3"/>
      <c r="AC4610" s="3"/>
      <c r="AD4610" s="3"/>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row>
    <row r="4611" spans="1:53" x14ac:dyDescent="0.3">
      <c r="A4611" s="3"/>
      <c r="B4611" s="3"/>
      <c r="C4611" s="3"/>
      <c r="D4611" s="3"/>
      <c r="E4611" s="3"/>
      <c r="F4611" s="3"/>
      <c r="G4611" s="3"/>
      <c r="H4611" s="3"/>
      <c r="I4611" s="3"/>
      <c r="J4611" s="3"/>
      <c r="K4611" s="3"/>
      <c r="L4611" s="3"/>
      <c r="M4611" s="3"/>
      <c r="N4611" s="3"/>
      <c r="O4611" s="3"/>
      <c r="P4611" s="3"/>
      <c r="Q4611" s="3"/>
      <c r="R4611" s="3"/>
      <c r="S4611" s="120"/>
      <c r="T4611" s="3"/>
      <c r="U4611" s="3"/>
      <c r="V4611" s="3"/>
      <c r="W4611" s="3"/>
      <c r="X4611" s="3"/>
      <c r="Y4611" s="3"/>
      <c r="Z4611" s="3"/>
      <c r="AA4611" s="3"/>
      <c r="AB4611" s="3"/>
      <c r="AC4611" s="3"/>
      <c r="AD4611" s="3"/>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row>
    <row r="4612" spans="1:53" x14ac:dyDescent="0.3">
      <c r="A4612" s="3"/>
      <c r="B4612" s="3"/>
      <c r="C4612" s="3"/>
      <c r="D4612" s="3"/>
      <c r="E4612" s="3"/>
      <c r="F4612" s="3"/>
      <c r="G4612" s="3"/>
      <c r="H4612" s="3"/>
      <c r="I4612" s="3"/>
      <c r="J4612" s="3"/>
      <c r="K4612" s="3"/>
      <c r="L4612" s="3"/>
      <c r="M4612" s="3"/>
      <c r="N4612" s="3"/>
      <c r="O4612" s="3"/>
      <c r="P4612" s="3"/>
      <c r="Q4612" s="3"/>
      <c r="R4612" s="3"/>
      <c r="S4612" s="120"/>
      <c r="T4612" s="3"/>
      <c r="U4612" s="3"/>
      <c r="V4612" s="3"/>
      <c r="W4612" s="3"/>
      <c r="X4612" s="3"/>
      <c r="Y4612" s="3"/>
      <c r="Z4612" s="3"/>
      <c r="AA4612" s="3"/>
      <c r="AB4612" s="3"/>
      <c r="AC4612" s="3"/>
      <c r="AD4612" s="3"/>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row>
    <row r="4613" spans="1:53" x14ac:dyDescent="0.3">
      <c r="A4613" s="3"/>
      <c r="B4613" s="3"/>
      <c r="C4613" s="3"/>
      <c r="D4613" s="3"/>
      <c r="E4613" s="3"/>
      <c r="F4613" s="3"/>
      <c r="G4613" s="3"/>
      <c r="H4613" s="3"/>
      <c r="I4613" s="3"/>
      <c r="J4613" s="3"/>
      <c r="K4613" s="3"/>
      <c r="L4613" s="3"/>
      <c r="M4613" s="3"/>
      <c r="N4613" s="3"/>
      <c r="O4613" s="3"/>
      <c r="P4613" s="3"/>
      <c r="Q4613" s="3"/>
      <c r="R4613" s="3"/>
      <c r="S4613" s="120"/>
      <c r="T4613" s="3"/>
      <c r="U4613" s="3"/>
      <c r="V4613" s="3"/>
      <c r="W4613" s="3"/>
      <c r="X4613" s="3"/>
      <c r="Y4613" s="3"/>
      <c r="Z4613" s="3"/>
      <c r="AA4613" s="3"/>
      <c r="AB4613" s="3"/>
      <c r="AC4613" s="3"/>
      <c r="AD4613" s="3"/>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row>
    <row r="4614" spans="1:53" x14ac:dyDescent="0.3">
      <c r="A4614" s="3"/>
      <c r="B4614" s="3"/>
      <c r="C4614" s="3"/>
      <c r="D4614" s="3"/>
      <c r="E4614" s="3"/>
      <c r="F4614" s="3"/>
      <c r="G4614" s="3"/>
      <c r="H4614" s="3"/>
      <c r="I4614" s="3"/>
      <c r="J4614" s="3"/>
      <c r="K4614" s="3"/>
      <c r="L4614" s="3"/>
      <c r="M4614" s="3"/>
      <c r="N4614" s="3"/>
      <c r="O4614" s="3"/>
      <c r="P4614" s="3"/>
      <c r="Q4614" s="3"/>
      <c r="R4614" s="3"/>
      <c r="S4614" s="120"/>
      <c r="T4614" s="3"/>
      <c r="U4614" s="3"/>
      <c r="V4614" s="3"/>
      <c r="W4614" s="3"/>
      <c r="X4614" s="3"/>
      <c r="Y4614" s="3"/>
      <c r="Z4614" s="3"/>
      <c r="AA4614" s="3"/>
      <c r="AB4614" s="3"/>
      <c r="AC4614" s="3"/>
      <c r="AD4614" s="3"/>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row>
    <row r="4615" spans="1:53" x14ac:dyDescent="0.3">
      <c r="A4615" s="3"/>
      <c r="B4615" s="3"/>
      <c r="C4615" s="3"/>
      <c r="D4615" s="3"/>
      <c r="E4615" s="3"/>
      <c r="F4615" s="3"/>
      <c r="G4615" s="3"/>
      <c r="H4615" s="3"/>
      <c r="I4615" s="3"/>
      <c r="J4615" s="3"/>
      <c r="K4615" s="3"/>
      <c r="L4615" s="3"/>
      <c r="M4615" s="3"/>
      <c r="N4615" s="3"/>
      <c r="O4615" s="3"/>
      <c r="P4615" s="3"/>
      <c r="Q4615" s="3"/>
      <c r="R4615" s="3"/>
      <c r="S4615" s="120"/>
      <c r="T4615" s="3"/>
      <c r="U4615" s="3"/>
      <c r="V4615" s="3"/>
      <c r="W4615" s="3"/>
      <c r="X4615" s="3"/>
      <c r="Y4615" s="3"/>
      <c r="Z4615" s="3"/>
      <c r="AA4615" s="3"/>
      <c r="AB4615" s="3"/>
      <c r="AC4615" s="3"/>
      <c r="AD4615" s="3"/>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row>
    <row r="4616" spans="1:53" x14ac:dyDescent="0.3">
      <c r="A4616" s="3"/>
      <c r="B4616" s="3"/>
      <c r="C4616" s="3"/>
      <c r="D4616" s="3"/>
      <c r="E4616" s="3"/>
      <c r="F4616" s="3"/>
      <c r="G4616" s="3"/>
      <c r="H4616" s="3"/>
      <c r="I4616" s="3"/>
      <c r="J4616" s="3"/>
      <c r="K4616" s="3"/>
      <c r="L4616" s="3"/>
      <c r="M4616" s="3"/>
      <c r="N4616" s="3"/>
      <c r="O4616" s="3"/>
      <c r="P4616" s="3"/>
      <c r="Q4616" s="3"/>
      <c r="R4616" s="3"/>
      <c r="S4616" s="120"/>
      <c r="T4616" s="3"/>
      <c r="U4616" s="3"/>
      <c r="V4616" s="3"/>
      <c r="W4616" s="3"/>
      <c r="X4616" s="3"/>
      <c r="Y4616" s="3"/>
      <c r="Z4616" s="3"/>
      <c r="AA4616" s="3"/>
      <c r="AB4616" s="3"/>
      <c r="AC4616" s="3"/>
      <c r="AD4616" s="3"/>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row>
    <row r="4617" spans="1:53" x14ac:dyDescent="0.3">
      <c r="A4617" s="3"/>
      <c r="B4617" s="3"/>
      <c r="C4617" s="3"/>
      <c r="D4617" s="3"/>
      <c r="E4617" s="3"/>
      <c r="F4617" s="3"/>
      <c r="G4617" s="3"/>
      <c r="H4617" s="3"/>
      <c r="I4617" s="3"/>
      <c r="J4617" s="3"/>
      <c r="K4617" s="3"/>
      <c r="L4617" s="3"/>
      <c r="M4617" s="3"/>
      <c r="N4617" s="3"/>
      <c r="O4617" s="3"/>
      <c r="P4617" s="3"/>
      <c r="Q4617" s="3"/>
      <c r="R4617" s="3"/>
      <c r="S4617" s="120"/>
      <c r="T4617" s="3"/>
      <c r="U4617" s="3"/>
      <c r="V4617" s="3"/>
      <c r="W4617" s="3"/>
      <c r="X4617" s="3"/>
      <c r="Y4617" s="3"/>
      <c r="Z4617" s="3"/>
      <c r="AA4617" s="3"/>
      <c r="AB4617" s="3"/>
      <c r="AC4617" s="3"/>
      <c r="AD4617" s="3"/>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row>
    <row r="4618" spans="1:53" x14ac:dyDescent="0.3">
      <c r="A4618" s="3"/>
      <c r="B4618" s="3"/>
      <c r="C4618" s="3"/>
      <c r="D4618" s="3"/>
      <c r="E4618" s="3"/>
      <c r="F4618" s="3"/>
      <c r="G4618" s="3"/>
      <c r="H4618" s="3"/>
      <c r="I4618" s="3"/>
      <c r="J4618" s="3"/>
      <c r="K4618" s="3"/>
      <c r="L4618" s="3"/>
      <c r="M4618" s="3"/>
      <c r="N4618" s="3"/>
      <c r="O4618" s="3"/>
      <c r="P4618" s="3"/>
      <c r="Q4618" s="3"/>
      <c r="R4618" s="3"/>
      <c r="S4618" s="120"/>
      <c r="T4618" s="3"/>
      <c r="U4618" s="3"/>
      <c r="V4618" s="3"/>
      <c r="W4618" s="3"/>
      <c r="X4618" s="3"/>
      <c r="Y4618" s="3"/>
      <c r="Z4618" s="3"/>
      <c r="AA4618" s="3"/>
      <c r="AB4618" s="3"/>
      <c r="AC4618" s="3"/>
      <c r="AD4618" s="3"/>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row>
    <row r="4619" spans="1:53" x14ac:dyDescent="0.3">
      <c r="A4619" s="3"/>
      <c r="B4619" s="3"/>
      <c r="C4619" s="3"/>
      <c r="D4619" s="3"/>
      <c r="E4619" s="3"/>
      <c r="F4619" s="3"/>
      <c r="G4619" s="3"/>
      <c r="H4619" s="3"/>
      <c r="I4619" s="3"/>
      <c r="J4619" s="3"/>
      <c r="K4619" s="3"/>
      <c r="L4619" s="3"/>
      <c r="M4619" s="3"/>
      <c r="N4619" s="3"/>
      <c r="O4619" s="3"/>
      <c r="P4619" s="3"/>
      <c r="Q4619" s="3"/>
      <c r="R4619" s="3"/>
      <c r="S4619" s="120"/>
      <c r="T4619" s="3"/>
      <c r="U4619" s="3"/>
      <c r="V4619" s="3"/>
      <c r="W4619" s="3"/>
      <c r="X4619" s="3"/>
      <c r="Y4619" s="3"/>
      <c r="Z4619" s="3"/>
      <c r="AA4619" s="3"/>
      <c r="AB4619" s="3"/>
      <c r="AC4619" s="3"/>
      <c r="AD4619" s="3"/>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row>
    <row r="4620" spans="1:53" x14ac:dyDescent="0.3">
      <c r="A4620" s="3"/>
      <c r="B4620" s="3"/>
      <c r="C4620" s="3"/>
      <c r="D4620" s="3"/>
      <c r="E4620" s="3"/>
      <c r="F4620" s="3"/>
      <c r="G4620" s="3"/>
      <c r="H4620" s="3"/>
      <c r="I4620" s="3"/>
      <c r="J4620" s="3"/>
      <c r="K4620" s="3"/>
      <c r="L4620" s="3"/>
      <c r="M4620" s="3"/>
      <c r="N4620" s="3"/>
      <c r="O4620" s="3"/>
      <c r="P4620" s="3"/>
      <c r="Q4620" s="3"/>
      <c r="R4620" s="3"/>
      <c r="S4620" s="120"/>
      <c r="T4620" s="3"/>
      <c r="U4620" s="3"/>
      <c r="V4620" s="3"/>
      <c r="W4620" s="3"/>
      <c r="X4620" s="3"/>
      <c r="Y4620" s="3"/>
      <c r="Z4620" s="3"/>
      <c r="AA4620" s="3"/>
      <c r="AB4620" s="3"/>
      <c r="AC4620" s="3"/>
      <c r="AD4620" s="3"/>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row>
    <row r="4621" spans="1:53" x14ac:dyDescent="0.3">
      <c r="A4621" s="3"/>
      <c r="B4621" s="3"/>
      <c r="C4621" s="3"/>
      <c r="D4621" s="3"/>
      <c r="E4621" s="3"/>
      <c r="F4621" s="3"/>
      <c r="G4621" s="3"/>
      <c r="H4621" s="3"/>
      <c r="I4621" s="3"/>
      <c r="J4621" s="3"/>
      <c r="K4621" s="3"/>
      <c r="L4621" s="3"/>
      <c r="M4621" s="3"/>
      <c r="N4621" s="3"/>
      <c r="O4621" s="3"/>
      <c r="P4621" s="3"/>
      <c r="Q4621" s="3"/>
      <c r="R4621" s="3"/>
      <c r="S4621" s="120"/>
      <c r="T4621" s="3"/>
      <c r="U4621" s="3"/>
      <c r="V4621" s="3"/>
      <c r="W4621" s="3"/>
      <c r="X4621" s="3"/>
      <c r="Y4621" s="3"/>
      <c r="Z4621" s="3"/>
      <c r="AA4621" s="3"/>
      <c r="AB4621" s="3"/>
      <c r="AC4621" s="3"/>
      <c r="AD4621" s="3"/>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row>
    <row r="4622" spans="1:53" x14ac:dyDescent="0.3">
      <c r="A4622" s="3"/>
      <c r="B4622" s="3"/>
      <c r="C4622" s="3"/>
      <c r="D4622" s="3"/>
      <c r="E4622" s="3"/>
      <c r="F4622" s="3"/>
      <c r="G4622" s="3"/>
      <c r="H4622" s="3"/>
      <c r="I4622" s="3"/>
      <c r="J4622" s="3"/>
      <c r="K4622" s="3"/>
      <c r="L4622" s="3"/>
      <c r="M4622" s="3"/>
      <c r="N4622" s="3"/>
      <c r="O4622" s="3"/>
      <c r="P4622" s="3"/>
      <c r="Q4622" s="3"/>
      <c r="R4622" s="3"/>
      <c r="S4622" s="120"/>
      <c r="T4622" s="3"/>
      <c r="U4622" s="3"/>
      <c r="V4622" s="3"/>
      <c r="W4622" s="3"/>
      <c r="X4622" s="3"/>
      <c r="Y4622" s="3"/>
      <c r="Z4622" s="3"/>
      <c r="AA4622" s="3"/>
      <c r="AB4622" s="3"/>
      <c r="AC4622" s="3"/>
      <c r="AD4622" s="3"/>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row>
    <row r="4623" spans="1:53" x14ac:dyDescent="0.3">
      <c r="A4623" s="3"/>
      <c r="B4623" s="3"/>
      <c r="C4623" s="3"/>
      <c r="D4623" s="3"/>
      <c r="E4623" s="3"/>
      <c r="F4623" s="3"/>
      <c r="G4623" s="3"/>
      <c r="H4623" s="3"/>
      <c r="I4623" s="3"/>
      <c r="J4623" s="3"/>
      <c r="K4623" s="3"/>
      <c r="L4623" s="3"/>
      <c r="M4623" s="3"/>
      <c r="N4623" s="3"/>
      <c r="O4623" s="3"/>
      <c r="P4623" s="3"/>
      <c r="Q4623" s="3"/>
      <c r="R4623" s="3"/>
      <c r="S4623" s="120"/>
      <c r="T4623" s="3"/>
      <c r="U4623" s="3"/>
      <c r="V4623" s="3"/>
      <c r="W4623" s="3"/>
      <c r="X4623" s="3"/>
      <c r="Y4623" s="3"/>
      <c r="Z4623" s="3"/>
      <c r="AA4623" s="3"/>
      <c r="AB4623" s="3"/>
      <c r="AC4623" s="3"/>
      <c r="AD4623" s="3"/>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row>
    <row r="4624" spans="1:53" x14ac:dyDescent="0.3">
      <c r="A4624" s="3"/>
      <c r="B4624" s="3"/>
      <c r="C4624" s="3"/>
      <c r="D4624" s="3"/>
      <c r="E4624" s="3"/>
      <c r="F4624" s="3"/>
      <c r="G4624" s="3"/>
      <c r="H4624" s="3"/>
      <c r="I4624" s="3"/>
      <c r="J4624" s="3"/>
      <c r="K4624" s="3"/>
      <c r="L4624" s="3"/>
      <c r="M4624" s="3"/>
      <c r="N4624" s="3"/>
      <c r="O4624" s="3"/>
      <c r="P4624" s="3"/>
      <c r="Q4624" s="3"/>
      <c r="R4624" s="3"/>
      <c r="S4624" s="120"/>
      <c r="T4624" s="3"/>
      <c r="U4624" s="3"/>
      <c r="V4624" s="3"/>
      <c r="W4624" s="3"/>
      <c r="X4624" s="3"/>
      <c r="Y4624" s="3"/>
      <c r="Z4624" s="3"/>
      <c r="AA4624" s="3"/>
      <c r="AB4624" s="3"/>
      <c r="AC4624" s="3"/>
      <c r="AD4624" s="3"/>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row>
    <row r="4625" spans="1:53" x14ac:dyDescent="0.3">
      <c r="A4625" s="3"/>
      <c r="B4625" s="3"/>
      <c r="C4625" s="3"/>
      <c r="D4625" s="3"/>
      <c r="E4625" s="3"/>
      <c r="F4625" s="3"/>
      <c r="G4625" s="3"/>
      <c r="H4625" s="3"/>
      <c r="I4625" s="3"/>
      <c r="J4625" s="3"/>
      <c r="K4625" s="3"/>
      <c r="L4625" s="3"/>
      <c r="M4625" s="3"/>
      <c r="N4625" s="3"/>
      <c r="O4625" s="3"/>
      <c r="P4625" s="3"/>
      <c r="Q4625" s="3"/>
      <c r="R4625" s="3"/>
      <c r="S4625" s="120"/>
      <c r="T4625" s="3"/>
      <c r="U4625" s="3"/>
      <c r="V4625" s="3"/>
      <c r="W4625" s="3"/>
      <c r="X4625" s="3"/>
      <c r="Y4625" s="3"/>
      <c r="Z4625" s="3"/>
      <c r="AA4625" s="3"/>
      <c r="AB4625" s="3"/>
      <c r="AC4625" s="3"/>
      <c r="AD4625" s="3"/>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row>
    <row r="4626" spans="1:53" x14ac:dyDescent="0.3">
      <c r="A4626" s="3"/>
      <c r="B4626" s="3"/>
      <c r="C4626" s="3"/>
      <c r="D4626" s="3"/>
      <c r="E4626" s="3"/>
      <c r="F4626" s="3"/>
      <c r="G4626" s="3"/>
      <c r="H4626" s="3"/>
      <c r="I4626" s="3"/>
      <c r="J4626" s="3"/>
      <c r="K4626" s="3"/>
      <c r="L4626" s="3"/>
      <c r="M4626" s="3"/>
      <c r="N4626" s="3"/>
      <c r="O4626" s="3"/>
      <c r="P4626" s="3"/>
      <c r="Q4626" s="3"/>
      <c r="R4626" s="3"/>
      <c r="S4626" s="120"/>
      <c r="T4626" s="3"/>
      <c r="U4626" s="3"/>
      <c r="V4626" s="3"/>
      <c r="W4626" s="3"/>
      <c r="X4626" s="3"/>
      <c r="Y4626" s="3"/>
      <c r="Z4626" s="3"/>
      <c r="AA4626" s="3"/>
      <c r="AB4626" s="3"/>
      <c r="AC4626" s="3"/>
      <c r="AD4626" s="3"/>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row>
    <row r="4627" spans="1:53" x14ac:dyDescent="0.3">
      <c r="A4627" s="3"/>
      <c r="B4627" s="3"/>
      <c r="C4627" s="3"/>
      <c r="D4627" s="3"/>
      <c r="E4627" s="3"/>
      <c r="F4627" s="3"/>
      <c r="G4627" s="3"/>
      <c r="H4627" s="3"/>
      <c r="I4627" s="3"/>
      <c r="J4627" s="3"/>
      <c r="K4627" s="3"/>
      <c r="L4627" s="3"/>
      <c r="M4627" s="3"/>
      <c r="N4627" s="3"/>
      <c r="O4627" s="3"/>
      <c r="P4627" s="3"/>
      <c r="Q4627" s="3"/>
      <c r="R4627" s="3"/>
      <c r="S4627" s="120"/>
      <c r="T4627" s="3"/>
      <c r="U4627" s="3"/>
      <c r="V4627" s="3"/>
      <c r="W4627" s="3"/>
      <c r="X4627" s="3"/>
      <c r="Y4627" s="3"/>
      <c r="Z4627" s="3"/>
      <c r="AA4627" s="3"/>
      <c r="AB4627" s="3"/>
      <c r="AC4627" s="3"/>
      <c r="AD4627" s="3"/>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row>
    <row r="4628" spans="1:53" x14ac:dyDescent="0.3">
      <c r="A4628" s="3"/>
      <c r="B4628" s="3"/>
      <c r="C4628" s="3"/>
      <c r="D4628" s="3"/>
      <c r="E4628" s="3"/>
      <c r="F4628" s="3"/>
      <c r="G4628" s="3"/>
      <c r="H4628" s="3"/>
      <c r="I4628" s="3"/>
      <c r="J4628" s="3"/>
      <c r="K4628" s="3"/>
      <c r="L4628" s="3"/>
      <c r="M4628" s="3"/>
      <c r="N4628" s="3"/>
      <c r="O4628" s="3"/>
      <c r="P4628" s="3"/>
      <c r="Q4628" s="3"/>
      <c r="R4628" s="3"/>
      <c r="S4628" s="120"/>
      <c r="T4628" s="3"/>
      <c r="U4628" s="3"/>
      <c r="V4628" s="3"/>
      <c r="W4628" s="3"/>
      <c r="X4628" s="3"/>
      <c r="Y4628" s="3"/>
      <c r="Z4628" s="3"/>
      <c r="AA4628" s="3"/>
      <c r="AB4628" s="3"/>
      <c r="AC4628" s="3"/>
      <c r="AD4628" s="3"/>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row>
    <row r="4629" spans="1:53" x14ac:dyDescent="0.3">
      <c r="A4629" s="3"/>
      <c r="B4629" s="3"/>
      <c r="C4629" s="3"/>
      <c r="D4629" s="3"/>
      <c r="E4629" s="3"/>
      <c r="F4629" s="3"/>
      <c r="G4629" s="3"/>
      <c r="H4629" s="3"/>
      <c r="I4629" s="3"/>
      <c r="J4629" s="3"/>
      <c r="K4629" s="3"/>
      <c r="L4629" s="3"/>
      <c r="M4629" s="3"/>
      <c r="N4629" s="3"/>
      <c r="O4629" s="3"/>
      <c r="P4629" s="3"/>
      <c r="Q4629" s="3"/>
      <c r="R4629" s="3"/>
      <c r="S4629" s="120"/>
      <c r="T4629" s="3"/>
      <c r="U4629" s="3"/>
      <c r="V4629" s="3"/>
      <c r="W4629" s="3"/>
      <c r="X4629" s="3"/>
      <c r="Y4629" s="3"/>
      <c r="Z4629" s="3"/>
      <c r="AA4629" s="3"/>
      <c r="AB4629" s="3"/>
      <c r="AC4629" s="3"/>
      <c r="AD4629" s="3"/>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row>
    <row r="4630" spans="1:53" x14ac:dyDescent="0.3">
      <c r="A4630" s="3"/>
      <c r="B4630" s="3"/>
      <c r="C4630" s="3"/>
      <c r="D4630" s="3"/>
      <c r="E4630" s="3"/>
      <c r="F4630" s="3"/>
      <c r="G4630" s="3"/>
      <c r="H4630" s="3"/>
      <c r="I4630" s="3"/>
      <c r="J4630" s="3"/>
      <c r="K4630" s="3"/>
      <c r="L4630" s="3"/>
      <c r="M4630" s="3"/>
      <c r="N4630" s="3"/>
      <c r="O4630" s="3"/>
      <c r="P4630" s="3"/>
      <c r="Q4630" s="3"/>
      <c r="R4630" s="3"/>
      <c r="S4630" s="120"/>
      <c r="T4630" s="3"/>
      <c r="U4630" s="3"/>
      <c r="V4630" s="3"/>
      <c r="W4630" s="3"/>
      <c r="X4630" s="3"/>
      <c r="Y4630" s="3"/>
      <c r="Z4630" s="3"/>
      <c r="AA4630" s="3"/>
      <c r="AB4630" s="3"/>
      <c r="AC4630" s="3"/>
      <c r="AD4630" s="3"/>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row>
    <row r="4631" spans="1:53" x14ac:dyDescent="0.3">
      <c r="A4631" s="3"/>
      <c r="B4631" s="3"/>
      <c r="C4631" s="3"/>
      <c r="D4631" s="3"/>
      <c r="E4631" s="3"/>
      <c r="F4631" s="3"/>
      <c r="G4631" s="3"/>
      <c r="H4631" s="3"/>
      <c r="I4631" s="3"/>
      <c r="J4631" s="3"/>
      <c r="K4631" s="3"/>
      <c r="L4631" s="3"/>
      <c r="M4631" s="3"/>
      <c r="N4631" s="3"/>
      <c r="O4631" s="3"/>
      <c r="P4631" s="3"/>
      <c r="Q4631" s="3"/>
      <c r="R4631" s="3"/>
      <c r="S4631" s="120"/>
      <c r="T4631" s="3"/>
      <c r="U4631" s="3"/>
      <c r="V4631" s="3"/>
      <c r="W4631" s="3"/>
      <c r="X4631" s="3"/>
      <c r="Y4631" s="3"/>
      <c r="Z4631" s="3"/>
      <c r="AA4631" s="3"/>
      <c r="AB4631" s="3"/>
      <c r="AC4631" s="3"/>
      <c r="AD4631" s="3"/>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row>
    <row r="4632" spans="1:53" x14ac:dyDescent="0.3">
      <c r="A4632" s="3"/>
      <c r="B4632" s="3"/>
      <c r="C4632" s="3"/>
      <c r="D4632" s="3"/>
      <c r="E4632" s="3"/>
      <c r="F4632" s="3"/>
      <c r="G4632" s="3"/>
      <c r="H4632" s="3"/>
      <c r="I4632" s="3"/>
      <c r="J4632" s="3"/>
      <c r="K4632" s="3"/>
      <c r="L4632" s="3"/>
      <c r="M4632" s="3"/>
      <c r="N4632" s="3"/>
      <c r="O4632" s="3"/>
      <c r="P4632" s="3"/>
      <c r="Q4632" s="3"/>
      <c r="R4632" s="3"/>
      <c r="S4632" s="120"/>
      <c r="T4632" s="3"/>
      <c r="U4632" s="3"/>
      <c r="V4632" s="3"/>
      <c r="W4632" s="3"/>
      <c r="X4632" s="3"/>
      <c r="Y4632" s="3"/>
      <c r="Z4632" s="3"/>
      <c r="AA4632" s="3"/>
      <c r="AB4632" s="3"/>
      <c r="AC4632" s="3"/>
      <c r="AD4632" s="3"/>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row>
    <row r="4633" spans="1:53" x14ac:dyDescent="0.3">
      <c r="A4633" s="3"/>
      <c r="B4633" s="3"/>
      <c r="C4633" s="3"/>
      <c r="D4633" s="3"/>
      <c r="E4633" s="3"/>
      <c r="F4633" s="3"/>
      <c r="G4633" s="3"/>
      <c r="H4633" s="3"/>
      <c r="I4633" s="3"/>
      <c r="J4633" s="3"/>
      <c r="K4633" s="3"/>
      <c r="L4633" s="3"/>
      <c r="M4633" s="3"/>
      <c r="N4633" s="3"/>
      <c r="O4633" s="3"/>
      <c r="P4633" s="3"/>
      <c r="Q4633" s="3"/>
      <c r="R4633" s="3"/>
      <c r="S4633" s="120"/>
      <c r="T4633" s="3"/>
      <c r="U4633" s="3"/>
      <c r="V4633" s="3"/>
      <c r="W4633" s="3"/>
      <c r="X4633" s="3"/>
      <c r="Y4633" s="3"/>
      <c r="Z4633" s="3"/>
      <c r="AA4633" s="3"/>
      <c r="AB4633" s="3"/>
      <c r="AC4633" s="3"/>
      <c r="AD4633" s="3"/>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row>
    <row r="4634" spans="1:53" x14ac:dyDescent="0.3">
      <c r="A4634" s="3"/>
      <c r="B4634" s="3"/>
      <c r="C4634" s="3"/>
      <c r="D4634" s="3"/>
      <c r="E4634" s="3"/>
      <c r="F4634" s="3"/>
      <c r="G4634" s="3"/>
      <c r="H4634" s="3"/>
      <c r="I4634" s="3"/>
      <c r="J4634" s="3"/>
      <c r="K4634" s="3"/>
      <c r="L4634" s="3"/>
      <c r="M4634" s="3"/>
      <c r="N4634" s="3"/>
      <c r="O4634" s="3"/>
      <c r="P4634" s="3"/>
      <c r="Q4634" s="3"/>
      <c r="R4634" s="3"/>
      <c r="S4634" s="120"/>
      <c r="T4634" s="3"/>
      <c r="U4634" s="3"/>
      <c r="V4634" s="3"/>
      <c r="W4634" s="3"/>
      <c r="X4634" s="3"/>
      <c r="Y4634" s="3"/>
      <c r="Z4634" s="3"/>
      <c r="AA4634" s="3"/>
      <c r="AB4634" s="3"/>
      <c r="AC4634" s="3"/>
      <c r="AD4634" s="3"/>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row>
    <row r="4635" spans="1:53" x14ac:dyDescent="0.3">
      <c r="A4635" s="3"/>
      <c r="B4635" s="3"/>
      <c r="C4635" s="3"/>
      <c r="D4635" s="3"/>
      <c r="E4635" s="3"/>
      <c r="F4635" s="3"/>
      <c r="G4635" s="3"/>
      <c r="H4635" s="3"/>
      <c r="I4635" s="3"/>
      <c r="J4635" s="3"/>
      <c r="K4635" s="3"/>
      <c r="L4635" s="3"/>
      <c r="M4635" s="3"/>
      <c r="N4635" s="3"/>
      <c r="O4635" s="3"/>
      <c r="P4635" s="3"/>
      <c r="Q4635" s="3"/>
      <c r="R4635" s="3"/>
      <c r="S4635" s="120"/>
      <c r="T4635" s="3"/>
      <c r="U4635" s="3"/>
      <c r="V4635" s="3"/>
      <c r="W4635" s="3"/>
      <c r="X4635" s="3"/>
      <c r="Y4635" s="3"/>
      <c r="Z4635" s="3"/>
      <c r="AA4635" s="3"/>
      <c r="AB4635" s="3"/>
      <c r="AC4635" s="3"/>
      <c r="AD4635" s="3"/>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row>
    <row r="4636" spans="1:53" x14ac:dyDescent="0.3">
      <c r="A4636" s="3"/>
      <c r="B4636" s="3"/>
      <c r="C4636" s="3"/>
      <c r="D4636" s="3"/>
      <c r="E4636" s="3"/>
      <c r="F4636" s="3"/>
      <c r="G4636" s="3"/>
      <c r="H4636" s="3"/>
      <c r="I4636" s="3"/>
      <c r="J4636" s="3"/>
      <c r="K4636" s="3"/>
      <c r="L4636" s="3"/>
      <c r="M4636" s="3"/>
      <c r="N4636" s="3"/>
      <c r="O4636" s="3"/>
      <c r="P4636" s="3"/>
      <c r="Q4636" s="3"/>
      <c r="R4636" s="3"/>
      <c r="S4636" s="120"/>
      <c r="T4636" s="3"/>
      <c r="U4636" s="3"/>
      <c r="V4636" s="3"/>
      <c r="W4636" s="3"/>
      <c r="X4636" s="3"/>
      <c r="Y4636" s="3"/>
      <c r="Z4636" s="3"/>
      <c r="AA4636" s="3"/>
      <c r="AB4636" s="3"/>
      <c r="AC4636" s="3"/>
      <c r="AD4636" s="3"/>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row>
    <row r="4637" spans="1:53" x14ac:dyDescent="0.3">
      <c r="A4637" s="3"/>
      <c r="B4637" s="3"/>
      <c r="C4637" s="3"/>
      <c r="D4637" s="3"/>
      <c r="E4637" s="3"/>
      <c r="F4637" s="3"/>
      <c r="G4637" s="3"/>
      <c r="H4637" s="3"/>
      <c r="I4637" s="3"/>
      <c r="J4637" s="3"/>
      <c r="K4637" s="3"/>
      <c r="L4637" s="3"/>
      <c r="M4637" s="3"/>
      <c r="N4637" s="3"/>
      <c r="O4637" s="3"/>
      <c r="P4637" s="3"/>
      <c r="Q4637" s="3"/>
      <c r="R4637" s="3"/>
      <c r="S4637" s="120"/>
      <c r="T4637" s="3"/>
      <c r="U4637" s="3"/>
      <c r="V4637" s="3"/>
      <c r="W4637" s="3"/>
      <c r="X4637" s="3"/>
      <c r="Y4637" s="3"/>
      <c r="Z4637" s="3"/>
      <c r="AA4637" s="3"/>
      <c r="AB4637" s="3"/>
      <c r="AC4637" s="3"/>
      <c r="AD4637" s="3"/>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row>
    <row r="4638" spans="1:53" x14ac:dyDescent="0.3">
      <c r="A4638" s="3"/>
      <c r="B4638" s="3"/>
      <c r="C4638" s="3"/>
      <c r="D4638" s="3"/>
      <c r="E4638" s="3"/>
      <c r="F4638" s="3"/>
      <c r="G4638" s="3"/>
      <c r="H4638" s="3"/>
      <c r="I4638" s="3"/>
      <c r="J4638" s="3"/>
      <c r="K4638" s="3"/>
      <c r="L4638" s="3"/>
      <c r="M4638" s="3"/>
      <c r="N4638" s="3"/>
      <c r="O4638" s="3"/>
      <c r="P4638" s="3"/>
      <c r="Q4638" s="3"/>
      <c r="R4638" s="3"/>
      <c r="S4638" s="120"/>
      <c r="T4638" s="3"/>
      <c r="U4638" s="3"/>
      <c r="V4638" s="3"/>
      <c r="W4638" s="3"/>
      <c r="X4638" s="3"/>
      <c r="Y4638" s="3"/>
      <c r="Z4638" s="3"/>
      <c r="AA4638" s="3"/>
      <c r="AB4638" s="3"/>
      <c r="AC4638" s="3"/>
      <c r="AD4638" s="3"/>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row>
    <row r="4639" spans="1:53" x14ac:dyDescent="0.3">
      <c r="A4639" s="3"/>
      <c r="B4639" s="3"/>
      <c r="C4639" s="3"/>
      <c r="D4639" s="3"/>
      <c r="E4639" s="3"/>
      <c r="F4639" s="3"/>
      <c r="G4639" s="3"/>
      <c r="H4639" s="3"/>
      <c r="I4639" s="3"/>
      <c r="J4639" s="3"/>
      <c r="K4639" s="3"/>
      <c r="L4639" s="3"/>
      <c r="M4639" s="3"/>
      <c r="N4639" s="3"/>
      <c r="O4639" s="3"/>
      <c r="P4639" s="3"/>
      <c r="Q4639" s="3"/>
      <c r="R4639" s="3"/>
      <c r="S4639" s="120"/>
      <c r="T4639" s="3"/>
      <c r="U4639" s="3"/>
      <c r="V4639" s="3"/>
      <c r="W4639" s="3"/>
      <c r="X4639" s="3"/>
      <c r="Y4639" s="3"/>
      <c r="Z4639" s="3"/>
      <c r="AA4639" s="3"/>
      <c r="AB4639" s="3"/>
      <c r="AC4639" s="3"/>
      <c r="AD4639" s="3"/>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row>
    <row r="4640" spans="1:53" x14ac:dyDescent="0.3">
      <c r="A4640" s="3"/>
      <c r="B4640" s="3"/>
      <c r="C4640" s="3"/>
      <c r="D4640" s="3"/>
      <c r="E4640" s="3"/>
      <c r="F4640" s="3"/>
      <c r="G4640" s="3"/>
      <c r="H4640" s="3"/>
      <c r="I4640" s="3"/>
      <c r="J4640" s="3"/>
      <c r="K4640" s="3"/>
      <c r="L4640" s="3"/>
      <c r="M4640" s="3"/>
      <c r="N4640" s="3"/>
      <c r="O4640" s="3"/>
      <c r="P4640" s="3"/>
      <c r="Q4640" s="3"/>
      <c r="R4640" s="3"/>
      <c r="S4640" s="120"/>
      <c r="T4640" s="3"/>
      <c r="U4640" s="3"/>
      <c r="V4640" s="3"/>
      <c r="W4640" s="3"/>
      <c r="X4640" s="3"/>
      <c r="Y4640" s="3"/>
      <c r="Z4640" s="3"/>
      <c r="AA4640" s="3"/>
      <c r="AB4640" s="3"/>
      <c r="AC4640" s="3"/>
      <c r="AD4640" s="3"/>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row>
    <row r="4641" spans="1:53" x14ac:dyDescent="0.3">
      <c r="A4641" s="3"/>
      <c r="B4641" s="3"/>
      <c r="C4641" s="3"/>
      <c r="D4641" s="3"/>
      <c r="E4641" s="3"/>
      <c r="F4641" s="3"/>
      <c r="G4641" s="3"/>
      <c r="H4641" s="3"/>
      <c r="I4641" s="3"/>
      <c r="J4641" s="3"/>
      <c r="K4641" s="3"/>
      <c r="L4641" s="3"/>
      <c r="M4641" s="3"/>
      <c r="N4641" s="3"/>
      <c r="O4641" s="3"/>
      <c r="P4641" s="3"/>
      <c r="Q4641" s="3"/>
      <c r="R4641" s="3"/>
      <c r="S4641" s="120"/>
      <c r="T4641" s="3"/>
      <c r="U4641" s="3"/>
      <c r="V4641" s="3"/>
      <c r="W4641" s="3"/>
      <c r="X4641" s="3"/>
      <c r="Y4641" s="3"/>
      <c r="Z4641" s="3"/>
      <c r="AA4641" s="3"/>
      <c r="AB4641" s="3"/>
      <c r="AC4641" s="3"/>
      <c r="AD4641" s="3"/>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row>
    <row r="4642" spans="1:53" x14ac:dyDescent="0.3">
      <c r="A4642" s="3"/>
      <c r="B4642" s="3"/>
      <c r="C4642" s="3"/>
      <c r="D4642" s="3"/>
      <c r="E4642" s="3"/>
      <c r="F4642" s="3"/>
      <c r="G4642" s="3"/>
      <c r="H4642" s="3"/>
      <c r="I4642" s="3"/>
      <c r="J4642" s="3"/>
      <c r="K4642" s="3"/>
      <c r="L4642" s="3"/>
      <c r="M4642" s="3"/>
      <c r="N4642" s="3"/>
      <c r="O4642" s="3"/>
      <c r="P4642" s="3"/>
      <c r="Q4642" s="3"/>
      <c r="R4642" s="3"/>
      <c r="S4642" s="120"/>
      <c r="T4642" s="3"/>
      <c r="U4642" s="3"/>
      <c r="V4642" s="3"/>
      <c r="W4642" s="3"/>
      <c r="X4642" s="3"/>
      <c r="Y4642" s="3"/>
      <c r="Z4642" s="3"/>
      <c r="AA4642" s="3"/>
      <c r="AB4642" s="3"/>
      <c r="AC4642" s="3"/>
      <c r="AD4642" s="3"/>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row>
    <row r="4643" spans="1:53" x14ac:dyDescent="0.3">
      <c r="A4643" s="3"/>
      <c r="B4643" s="3"/>
      <c r="C4643" s="3"/>
      <c r="D4643" s="3"/>
      <c r="E4643" s="3"/>
      <c r="F4643" s="3"/>
      <c r="G4643" s="3"/>
      <c r="H4643" s="3"/>
      <c r="I4643" s="3"/>
      <c r="J4643" s="3"/>
      <c r="K4643" s="3"/>
      <c r="L4643" s="3"/>
      <c r="M4643" s="3"/>
      <c r="N4643" s="3"/>
      <c r="O4643" s="3"/>
      <c r="P4643" s="3"/>
      <c r="Q4643" s="3"/>
      <c r="R4643" s="3"/>
      <c r="S4643" s="120"/>
      <c r="T4643" s="3"/>
      <c r="U4643" s="3"/>
      <c r="V4643" s="3"/>
      <c r="W4643" s="3"/>
      <c r="X4643" s="3"/>
      <c r="Y4643" s="3"/>
      <c r="Z4643" s="3"/>
      <c r="AA4643" s="3"/>
      <c r="AB4643" s="3"/>
      <c r="AC4643" s="3"/>
      <c r="AD4643" s="3"/>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row>
    <row r="4644" spans="1:53" x14ac:dyDescent="0.3">
      <c r="A4644" s="3"/>
      <c r="B4644" s="3"/>
      <c r="C4644" s="3"/>
      <c r="D4644" s="3"/>
      <c r="E4644" s="3"/>
      <c r="F4644" s="3"/>
      <c r="G4644" s="3"/>
      <c r="H4644" s="3"/>
      <c r="I4644" s="3"/>
      <c r="J4644" s="3"/>
      <c r="K4644" s="3"/>
      <c r="L4644" s="3"/>
      <c r="M4644" s="3"/>
      <c r="N4644" s="3"/>
      <c r="O4644" s="3"/>
      <c r="P4644" s="3"/>
      <c r="Q4644" s="3"/>
      <c r="R4644" s="3"/>
      <c r="S4644" s="120"/>
      <c r="T4644" s="3"/>
      <c r="U4644" s="3"/>
      <c r="V4644" s="3"/>
      <c r="W4644" s="3"/>
      <c r="X4644" s="3"/>
      <c r="Y4644" s="3"/>
      <c r="Z4644" s="3"/>
      <c r="AA4644" s="3"/>
      <c r="AB4644" s="3"/>
      <c r="AC4644" s="3"/>
      <c r="AD4644" s="3"/>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row>
    <row r="4645" spans="1:53" x14ac:dyDescent="0.3">
      <c r="A4645" s="3"/>
      <c r="B4645" s="3"/>
      <c r="C4645" s="3"/>
      <c r="D4645" s="3"/>
      <c r="E4645" s="3"/>
      <c r="F4645" s="3"/>
      <c r="G4645" s="3"/>
      <c r="H4645" s="3"/>
      <c r="I4645" s="3"/>
      <c r="J4645" s="3"/>
      <c r="K4645" s="3"/>
      <c r="L4645" s="3"/>
      <c r="M4645" s="3"/>
      <c r="N4645" s="3"/>
      <c r="O4645" s="3"/>
      <c r="P4645" s="3"/>
      <c r="Q4645" s="3"/>
      <c r="R4645" s="3"/>
      <c r="S4645" s="120"/>
      <c r="T4645" s="3"/>
      <c r="U4645" s="3"/>
      <c r="V4645" s="3"/>
      <c r="W4645" s="3"/>
      <c r="X4645" s="3"/>
      <c r="Y4645" s="3"/>
      <c r="Z4645" s="3"/>
      <c r="AA4645" s="3"/>
      <c r="AB4645" s="3"/>
      <c r="AC4645" s="3"/>
      <c r="AD4645" s="3"/>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row>
    <row r="4646" spans="1:53" x14ac:dyDescent="0.3">
      <c r="A4646" s="3"/>
      <c r="B4646" s="3"/>
      <c r="C4646" s="3"/>
      <c r="D4646" s="3"/>
      <c r="E4646" s="3"/>
      <c r="F4646" s="3"/>
      <c r="G4646" s="3"/>
      <c r="H4646" s="3"/>
      <c r="I4646" s="3"/>
      <c r="J4646" s="3"/>
      <c r="K4646" s="3"/>
      <c r="L4646" s="3"/>
      <c r="M4646" s="3"/>
      <c r="N4646" s="3"/>
      <c r="O4646" s="3"/>
      <c r="P4646" s="3"/>
      <c r="Q4646" s="3"/>
      <c r="R4646" s="3"/>
      <c r="S4646" s="120"/>
      <c r="T4646" s="3"/>
      <c r="U4646" s="3"/>
      <c r="V4646" s="3"/>
      <c r="W4646" s="3"/>
      <c r="X4646" s="3"/>
      <c r="Y4646" s="3"/>
      <c r="Z4646" s="3"/>
      <c r="AA4646" s="3"/>
      <c r="AB4646" s="3"/>
      <c r="AC4646" s="3"/>
      <c r="AD4646" s="3"/>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row>
    <row r="4647" spans="1:53" x14ac:dyDescent="0.3">
      <c r="A4647" s="3"/>
      <c r="B4647" s="3"/>
      <c r="C4647" s="3"/>
      <c r="D4647" s="3"/>
      <c r="E4647" s="3"/>
      <c r="F4647" s="3"/>
      <c r="G4647" s="3"/>
      <c r="H4647" s="3"/>
      <c r="I4647" s="3"/>
      <c r="J4647" s="3"/>
      <c r="K4647" s="3"/>
      <c r="L4647" s="3"/>
      <c r="M4647" s="3"/>
      <c r="N4647" s="3"/>
      <c r="O4647" s="3"/>
      <c r="P4647" s="3"/>
      <c r="Q4647" s="3"/>
      <c r="R4647" s="3"/>
      <c r="S4647" s="120"/>
      <c r="T4647" s="3"/>
      <c r="U4647" s="3"/>
      <c r="V4647" s="3"/>
      <c r="W4647" s="3"/>
      <c r="X4647" s="3"/>
      <c r="Y4647" s="3"/>
      <c r="Z4647" s="3"/>
      <c r="AA4647" s="3"/>
      <c r="AB4647" s="3"/>
      <c r="AC4647" s="3"/>
      <c r="AD4647" s="3"/>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row>
    <row r="4648" spans="1:53" x14ac:dyDescent="0.3">
      <c r="A4648" s="3"/>
      <c r="B4648" s="3"/>
      <c r="C4648" s="3"/>
      <c r="D4648" s="3"/>
      <c r="E4648" s="3"/>
      <c r="F4648" s="3"/>
      <c r="G4648" s="3"/>
      <c r="H4648" s="3"/>
      <c r="I4648" s="3"/>
      <c r="J4648" s="3"/>
      <c r="K4648" s="3"/>
      <c r="L4648" s="3"/>
      <c r="M4648" s="3"/>
      <c r="N4648" s="3"/>
      <c r="O4648" s="3"/>
      <c r="P4648" s="3"/>
      <c r="Q4648" s="3"/>
      <c r="R4648" s="3"/>
      <c r="S4648" s="120"/>
      <c r="T4648" s="3"/>
      <c r="U4648" s="3"/>
      <c r="V4648" s="3"/>
      <c r="W4648" s="3"/>
      <c r="X4648" s="3"/>
      <c r="Y4648" s="3"/>
      <c r="Z4648" s="3"/>
      <c r="AA4648" s="3"/>
      <c r="AB4648" s="3"/>
      <c r="AC4648" s="3"/>
      <c r="AD4648" s="3"/>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row>
    <row r="4649" spans="1:53" x14ac:dyDescent="0.3">
      <c r="A4649" s="3"/>
      <c r="B4649" s="3"/>
      <c r="C4649" s="3"/>
      <c r="D4649" s="3"/>
      <c r="E4649" s="3"/>
      <c r="F4649" s="3"/>
      <c r="G4649" s="3"/>
      <c r="H4649" s="3"/>
      <c r="I4649" s="3"/>
      <c r="J4649" s="3"/>
      <c r="K4649" s="3"/>
      <c r="L4649" s="3"/>
      <c r="M4649" s="3"/>
      <c r="N4649" s="3"/>
      <c r="O4649" s="3"/>
      <c r="P4649" s="3"/>
      <c r="Q4649" s="3"/>
      <c r="R4649" s="3"/>
      <c r="S4649" s="120"/>
      <c r="T4649" s="3"/>
      <c r="U4649" s="3"/>
      <c r="V4649" s="3"/>
      <c r="W4649" s="3"/>
      <c r="X4649" s="3"/>
      <c r="Y4649" s="3"/>
      <c r="Z4649" s="3"/>
      <c r="AA4649" s="3"/>
      <c r="AB4649" s="3"/>
      <c r="AC4649" s="3"/>
      <c r="AD4649" s="3"/>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row>
    <row r="4650" spans="1:53" x14ac:dyDescent="0.3">
      <c r="A4650" s="3"/>
      <c r="B4650" s="3"/>
      <c r="C4650" s="3"/>
      <c r="D4650" s="3"/>
      <c r="E4650" s="3"/>
      <c r="F4650" s="3"/>
      <c r="G4650" s="3"/>
      <c r="H4650" s="3"/>
      <c r="I4650" s="3"/>
      <c r="J4650" s="3"/>
      <c r="K4650" s="3"/>
      <c r="L4650" s="3"/>
      <c r="M4650" s="3"/>
      <c r="N4650" s="3"/>
      <c r="O4650" s="3"/>
      <c r="P4650" s="3"/>
      <c r="Q4650" s="3"/>
      <c r="R4650" s="3"/>
      <c r="S4650" s="120"/>
      <c r="T4650" s="3"/>
      <c r="U4650" s="3"/>
      <c r="V4650" s="3"/>
      <c r="W4650" s="3"/>
      <c r="X4650" s="3"/>
      <c r="Y4650" s="3"/>
      <c r="Z4650" s="3"/>
      <c r="AA4650" s="3"/>
      <c r="AB4650" s="3"/>
      <c r="AC4650" s="3"/>
      <c r="AD4650" s="3"/>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row>
    <row r="4651" spans="1:53" x14ac:dyDescent="0.3">
      <c r="A4651" s="3"/>
      <c r="B4651" s="3"/>
      <c r="C4651" s="3"/>
      <c r="D4651" s="3"/>
      <c r="E4651" s="3"/>
      <c r="F4651" s="3"/>
      <c r="G4651" s="3"/>
      <c r="H4651" s="3"/>
      <c r="I4651" s="3"/>
      <c r="J4651" s="3"/>
      <c r="K4651" s="3"/>
      <c r="L4651" s="3"/>
      <c r="M4651" s="3"/>
      <c r="N4651" s="3"/>
      <c r="O4651" s="3"/>
      <c r="P4651" s="3"/>
      <c r="Q4651" s="3"/>
      <c r="R4651" s="3"/>
      <c r="S4651" s="120"/>
      <c r="T4651" s="3"/>
      <c r="U4651" s="3"/>
      <c r="V4651" s="3"/>
      <c r="W4651" s="3"/>
      <c r="X4651" s="3"/>
      <c r="Y4651" s="3"/>
      <c r="Z4651" s="3"/>
      <c r="AA4651" s="3"/>
      <c r="AB4651" s="3"/>
      <c r="AC4651" s="3"/>
      <c r="AD4651" s="3"/>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row>
    <row r="4652" spans="1:53" x14ac:dyDescent="0.3">
      <c r="A4652" s="3"/>
      <c r="B4652" s="3"/>
      <c r="C4652" s="3"/>
      <c r="D4652" s="3"/>
      <c r="E4652" s="3"/>
      <c r="F4652" s="3"/>
      <c r="G4652" s="3"/>
      <c r="H4652" s="3"/>
      <c r="I4652" s="3"/>
      <c r="J4652" s="3"/>
      <c r="K4652" s="3"/>
      <c r="L4652" s="3"/>
      <c r="M4652" s="3"/>
      <c r="N4652" s="3"/>
      <c r="O4652" s="3"/>
      <c r="P4652" s="3"/>
      <c r="Q4652" s="3"/>
      <c r="R4652" s="3"/>
      <c r="S4652" s="120"/>
      <c r="T4652" s="3"/>
      <c r="U4652" s="3"/>
      <c r="V4652" s="3"/>
      <c r="W4652" s="3"/>
      <c r="X4652" s="3"/>
      <c r="Y4652" s="3"/>
      <c r="Z4652" s="3"/>
      <c r="AA4652" s="3"/>
      <c r="AB4652" s="3"/>
      <c r="AC4652" s="3"/>
      <c r="AD4652" s="3"/>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row>
    <row r="4653" spans="1:53" x14ac:dyDescent="0.3">
      <c r="A4653" s="3"/>
      <c r="B4653" s="3"/>
      <c r="C4653" s="3"/>
      <c r="D4653" s="3"/>
      <c r="E4653" s="3"/>
      <c r="F4653" s="3"/>
      <c r="G4653" s="3"/>
      <c r="H4653" s="3"/>
      <c r="I4653" s="3"/>
      <c r="J4653" s="3"/>
      <c r="K4653" s="3"/>
      <c r="L4653" s="3"/>
      <c r="M4653" s="3"/>
      <c r="N4653" s="3"/>
      <c r="O4653" s="3"/>
      <c r="P4653" s="3"/>
      <c r="Q4653" s="3"/>
      <c r="R4653" s="3"/>
      <c r="S4653" s="120"/>
      <c r="T4653" s="3"/>
      <c r="U4653" s="3"/>
      <c r="V4653" s="3"/>
      <c r="W4653" s="3"/>
      <c r="X4653" s="3"/>
      <c r="Y4653" s="3"/>
      <c r="Z4653" s="3"/>
      <c r="AA4653" s="3"/>
      <c r="AB4653" s="3"/>
      <c r="AC4653" s="3"/>
      <c r="AD4653" s="3"/>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row>
    <row r="4654" spans="1:53" x14ac:dyDescent="0.3">
      <c r="A4654" s="3"/>
      <c r="B4654" s="3"/>
      <c r="C4654" s="3"/>
      <c r="D4654" s="3"/>
      <c r="E4654" s="3"/>
      <c r="F4654" s="3"/>
      <c r="G4654" s="3"/>
      <c r="H4654" s="3"/>
      <c r="I4654" s="3"/>
      <c r="J4654" s="3"/>
      <c r="K4654" s="3"/>
      <c r="L4654" s="3"/>
      <c r="M4654" s="3"/>
      <c r="N4654" s="3"/>
      <c r="O4654" s="3"/>
      <c r="P4654" s="3"/>
      <c r="Q4654" s="3"/>
      <c r="R4654" s="3"/>
      <c r="S4654" s="120"/>
      <c r="T4654" s="3"/>
      <c r="U4654" s="3"/>
      <c r="V4654" s="3"/>
      <c r="W4654" s="3"/>
      <c r="X4654" s="3"/>
      <c r="Y4654" s="3"/>
      <c r="Z4654" s="3"/>
      <c r="AA4654" s="3"/>
      <c r="AB4654" s="3"/>
      <c r="AC4654" s="3"/>
      <c r="AD4654" s="3"/>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row>
    <row r="4655" spans="1:53" x14ac:dyDescent="0.3">
      <c r="A4655" s="3"/>
      <c r="B4655" s="3"/>
      <c r="C4655" s="3"/>
      <c r="D4655" s="3"/>
      <c r="E4655" s="3"/>
      <c r="F4655" s="3"/>
      <c r="G4655" s="3"/>
      <c r="H4655" s="3"/>
      <c r="I4655" s="3"/>
      <c r="J4655" s="3"/>
      <c r="K4655" s="3"/>
      <c r="L4655" s="3"/>
      <c r="M4655" s="3"/>
      <c r="N4655" s="3"/>
      <c r="O4655" s="3"/>
      <c r="P4655" s="3"/>
      <c r="Q4655" s="3"/>
      <c r="R4655" s="3"/>
      <c r="S4655" s="120"/>
      <c r="T4655" s="3"/>
      <c r="U4655" s="3"/>
      <c r="V4655" s="3"/>
      <c r="W4655" s="3"/>
      <c r="X4655" s="3"/>
      <c r="Y4655" s="3"/>
      <c r="Z4655" s="3"/>
      <c r="AA4655" s="3"/>
      <c r="AB4655" s="3"/>
      <c r="AC4655" s="3"/>
      <c r="AD4655" s="3"/>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row>
    <row r="4656" spans="1:53" x14ac:dyDescent="0.3">
      <c r="A4656" s="3"/>
      <c r="B4656" s="3"/>
      <c r="C4656" s="3"/>
      <c r="D4656" s="3"/>
      <c r="E4656" s="3"/>
      <c r="F4656" s="3"/>
      <c r="G4656" s="3"/>
      <c r="H4656" s="3"/>
      <c r="I4656" s="3"/>
      <c r="J4656" s="3"/>
      <c r="K4656" s="3"/>
      <c r="L4656" s="3"/>
      <c r="M4656" s="3"/>
      <c r="N4656" s="3"/>
      <c r="O4656" s="3"/>
      <c r="P4656" s="3"/>
      <c r="Q4656" s="3"/>
      <c r="R4656" s="3"/>
      <c r="S4656" s="120"/>
      <c r="T4656" s="3"/>
      <c r="U4656" s="3"/>
      <c r="V4656" s="3"/>
      <c r="W4656" s="3"/>
      <c r="X4656" s="3"/>
      <c r="Y4656" s="3"/>
      <c r="Z4656" s="3"/>
      <c r="AA4656" s="3"/>
      <c r="AB4656" s="3"/>
      <c r="AC4656" s="3"/>
      <c r="AD4656" s="3"/>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row>
    <row r="4657" spans="1:53" x14ac:dyDescent="0.3">
      <c r="A4657" s="3"/>
      <c r="B4657" s="3"/>
      <c r="C4657" s="3"/>
      <c r="D4657" s="3"/>
      <c r="E4657" s="3"/>
      <c r="F4657" s="3"/>
      <c r="G4657" s="3"/>
      <c r="H4657" s="3"/>
      <c r="I4657" s="3"/>
      <c r="J4657" s="3"/>
      <c r="K4657" s="3"/>
      <c r="L4657" s="3"/>
      <c r="M4657" s="3"/>
      <c r="N4657" s="3"/>
      <c r="O4657" s="3"/>
      <c r="P4657" s="3"/>
      <c r="Q4657" s="3"/>
      <c r="R4657" s="3"/>
      <c r="S4657" s="120"/>
      <c r="T4657" s="3"/>
      <c r="U4657" s="3"/>
      <c r="V4657" s="3"/>
      <c r="W4657" s="3"/>
      <c r="X4657" s="3"/>
      <c r="Y4657" s="3"/>
      <c r="Z4657" s="3"/>
      <c r="AA4657" s="3"/>
      <c r="AB4657" s="3"/>
      <c r="AC4657" s="3"/>
      <c r="AD4657" s="3"/>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row>
    <row r="4658" spans="1:53" x14ac:dyDescent="0.3">
      <c r="A4658" s="3"/>
      <c r="B4658" s="3"/>
      <c r="C4658" s="3"/>
      <c r="D4658" s="3"/>
      <c r="E4658" s="3"/>
      <c r="F4658" s="3"/>
      <c r="G4658" s="3"/>
      <c r="H4658" s="3"/>
      <c r="I4658" s="3"/>
      <c r="J4658" s="3"/>
      <c r="K4658" s="3"/>
      <c r="L4658" s="3"/>
      <c r="M4658" s="3"/>
      <c r="N4658" s="3"/>
      <c r="O4658" s="3"/>
      <c r="P4658" s="3"/>
      <c r="Q4658" s="3"/>
      <c r="R4658" s="3"/>
      <c r="S4658" s="120"/>
      <c r="T4658" s="3"/>
      <c r="U4658" s="3"/>
      <c r="V4658" s="3"/>
      <c r="W4658" s="3"/>
      <c r="X4658" s="3"/>
      <c r="Y4658" s="3"/>
      <c r="Z4658" s="3"/>
      <c r="AA4658" s="3"/>
      <c r="AB4658" s="3"/>
      <c r="AC4658" s="3"/>
      <c r="AD4658" s="3"/>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row>
    <row r="4659" spans="1:53" x14ac:dyDescent="0.3">
      <c r="A4659" s="3"/>
      <c r="B4659" s="3"/>
      <c r="C4659" s="3"/>
      <c r="D4659" s="3"/>
      <c r="E4659" s="3"/>
      <c r="F4659" s="3"/>
      <c r="G4659" s="3"/>
      <c r="H4659" s="3"/>
      <c r="I4659" s="3"/>
      <c r="J4659" s="3"/>
      <c r="K4659" s="3"/>
      <c r="L4659" s="3"/>
      <c r="M4659" s="3"/>
      <c r="N4659" s="3"/>
      <c r="O4659" s="3"/>
      <c r="P4659" s="3"/>
      <c r="Q4659" s="3"/>
      <c r="R4659" s="3"/>
      <c r="S4659" s="120"/>
      <c r="T4659" s="3"/>
      <c r="U4659" s="3"/>
      <c r="V4659" s="3"/>
      <c r="W4659" s="3"/>
      <c r="X4659" s="3"/>
      <c r="Y4659" s="3"/>
      <c r="Z4659" s="3"/>
      <c r="AA4659" s="3"/>
      <c r="AB4659" s="3"/>
      <c r="AC4659" s="3"/>
      <c r="AD4659" s="3"/>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row>
    <row r="4660" spans="1:53" x14ac:dyDescent="0.3">
      <c r="A4660" s="3"/>
      <c r="B4660" s="3"/>
      <c r="C4660" s="3"/>
      <c r="D4660" s="3"/>
      <c r="E4660" s="3"/>
      <c r="F4660" s="3"/>
      <c r="G4660" s="3"/>
      <c r="H4660" s="3"/>
      <c r="I4660" s="3"/>
      <c r="J4660" s="3"/>
      <c r="K4660" s="3"/>
      <c r="L4660" s="3"/>
      <c r="M4660" s="3"/>
      <c r="N4660" s="3"/>
      <c r="O4660" s="3"/>
      <c r="P4660" s="3"/>
      <c r="Q4660" s="3"/>
      <c r="R4660" s="3"/>
      <c r="S4660" s="120"/>
      <c r="T4660" s="3"/>
      <c r="U4660" s="3"/>
      <c r="V4660" s="3"/>
      <c r="W4660" s="3"/>
      <c r="X4660" s="3"/>
      <c r="Y4660" s="3"/>
      <c r="Z4660" s="3"/>
      <c r="AA4660" s="3"/>
      <c r="AB4660" s="3"/>
      <c r="AC4660" s="3"/>
      <c r="AD4660" s="3"/>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row>
    <row r="4661" spans="1:53" x14ac:dyDescent="0.3">
      <c r="A4661" s="3"/>
      <c r="B4661" s="3"/>
      <c r="C4661" s="3"/>
      <c r="D4661" s="3"/>
      <c r="E4661" s="3"/>
      <c r="F4661" s="3"/>
      <c r="G4661" s="3"/>
      <c r="H4661" s="3"/>
      <c r="I4661" s="3"/>
      <c r="J4661" s="3"/>
      <c r="K4661" s="3"/>
      <c r="L4661" s="3"/>
      <c r="M4661" s="3"/>
      <c r="N4661" s="3"/>
      <c r="O4661" s="3"/>
      <c r="P4661" s="3"/>
      <c r="Q4661" s="3"/>
      <c r="R4661" s="3"/>
      <c r="S4661" s="120"/>
      <c r="T4661" s="3"/>
      <c r="U4661" s="3"/>
      <c r="V4661" s="3"/>
      <c r="W4661" s="3"/>
      <c r="X4661" s="3"/>
      <c r="Y4661" s="3"/>
      <c r="Z4661" s="3"/>
      <c r="AA4661" s="3"/>
      <c r="AB4661" s="3"/>
      <c r="AC4661" s="3"/>
      <c r="AD4661" s="3"/>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row>
    <row r="4662" spans="1:53" x14ac:dyDescent="0.3">
      <c r="A4662" s="3"/>
      <c r="B4662" s="3"/>
      <c r="C4662" s="3"/>
      <c r="D4662" s="3"/>
      <c r="E4662" s="3"/>
      <c r="F4662" s="3"/>
      <c r="G4662" s="3"/>
      <c r="H4662" s="3"/>
      <c r="I4662" s="3"/>
      <c r="J4662" s="3"/>
      <c r="K4662" s="3"/>
      <c r="L4662" s="3"/>
      <c r="M4662" s="3"/>
      <c r="N4662" s="3"/>
      <c r="O4662" s="3"/>
      <c r="P4662" s="3"/>
      <c r="Q4662" s="3"/>
      <c r="R4662" s="3"/>
      <c r="S4662" s="120"/>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row>
    <row r="4663" spans="1:53" x14ac:dyDescent="0.3">
      <c r="A4663" s="3"/>
      <c r="B4663" s="3"/>
      <c r="C4663" s="3"/>
      <c r="D4663" s="3"/>
      <c r="E4663" s="3"/>
      <c r="F4663" s="3"/>
      <c r="G4663" s="3"/>
      <c r="H4663" s="3"/>
      <c r="I4663" s="3"/>
      <c r="J4663" s="3"/>
      <c r="K4663" s="3"/>
      <c r="L4663" s="3"/>
      <c r="M4663" s="3"/>
      <c r="N4663" s="3"/>
      <c r="O4663" s="3"/>
      <c r="P4663" s="3"/>
      <c r="Q4663" s="3"/>
      <c r="R4663" s="3"/>
      <c r="S4663" s="120"/>
      <c r="T4663" s="3"/>
      <c r="U4663" s="3"/>
      <c r="V4663" s="3"/>
      <c r="W4663" s="3"/>
      <c r="X4663" s="3"/>
      <c r="Y4663" s="3"/>
      <c r="Z4663" s="3"/>
      <c r="AA4663" s="3"/>
      <c r="AB4663" s="3"/>
      <c r="AC4663" s="3"/>
      <c r="AD4663" s="3"/>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row>
    <row r="4664" spans="1:53" x14ac:dyDescent="0.3">
      <c r="A4664" s="3"/>
      <c r="B4664" s="3"/>
      <c r="C4664" s="3"/>
      <c r="D4664" s="3"/>
      <c r="E4664" s="3"/>
      <c r="F4664" s="3"/>
      <c r="G4664" s="3"/>
      <c r="H4664" s="3"/>
      <c r="I4664" s="3"/>
      <c r="J4664" s="3"/>
      <c r="K4664" s="3"/>
      <c r="L4664" s="3"/>
      <c r="M4664" s="3"/>
      <c r="N4664" s="3"/>
      <c r="O4664" s="3"/>
      <c r="P4664" s="3"/>
      <c r="Q4664" s="3"/>
      <c r="R4664" s="3"/>
      <c r="S4664" s="120"/>
      <c r="T4664" s="3"/>
      <c r="U4664" s="3"/>
      <c r="V4664" s="3"/>
      <c r="W4664" s="3"/>
      <c r="X4664" s="3"/>
      <c r="Y4664" s="3"/>
      <c r="Z4664" s="3"/>
      <c r="AA4664" s="3"/>
      <c r="AB4664" s="3"/>
      <c r="AC4664" s="3"/>
      <c r="AD4664" s="3"/>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row>
    <row r="4665" spans="1:53" x14ac:dyDescent="0.3">
      <c r="A4665" s="3"/>
      <c r="B4665" s="3"/>
      <c r="C4665" s="3"/>
      <c r="D4665" s="3"/>
      <c r="E4665" s="3"/>
      <c r="F4665" s="3"/>
      <c r="G4665" s="3"/>
      <c r="H4665" s="3"/>
      <c r="I4665" s="3"/>
      <c r="J4665" s="3"/>
      <c r="K4665" s="3"/>
      <c r="L4665" s="3"/>
      <c r="M4665" s="3"/>
      <c r="N4665" s="3"/>
      <c r="O4665" s="3"/>
      <c r="P4665" s="3"/>
      <c r="Q4665" s="3"/>
      <c r="R4665" s="3"/>
      <c r="S4665" s="120"/>
      <c r="T4665" s="3"/>
      <c r="U4665" s="3"/>
      <c r="V4665" s="3"/>
      <c r="W4665" s="3"/>
      <c r="X4665" s="3"/>
      <c r="Y4665" s="3"/>
      <c r="Z4665" s="3"/>
      <c r="AA4665" s="3"/>
      <c r="AB4665" s="3"/>
      <c r="AC4665" s="3"/>
      <c r="AD4665" s="3"/>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row>
    <row r="4666" spans="1:53" x14ac:dyDescent="0.3">
      <c r="A4666" s="3"/>
      <c r="B4666" s="3"/>
      <c r="C4666" s="3"/>
      <c r="D4666" s="3"/>
      <c r="E4666" s="3"/>
      <c r="F4666" s="3"/>
      <c r="G4666" s="3"/>
      <c r="H4666" s="3"/>
      <c r="I4666" s="3"/>
      <c r="J4666" s="3"/>
      <c r="K4666" s="3"/>
      <c r="L4666" s="3"/>
      <c r="M4666" s="3"/>
      <c r="N4666" s="3"/>
      <c r="O4666" s="3"/>
      <c r="P4666" s="3"/>
      <c r="Q4666" s="3"/>
      <c r="R4666" s="3"/>
      <c r="S4666" s="120"/>
      <c r="T4666" s="3"/>
      <c r="U4666" s="3"/>
      <c r="V4666" s="3"/>
      <c r="W4666" s="3"/>
      <c r="X4666" s="3"/>
      <c r="Y4666" s="3"/>
      <c r="Z4666" s="3"/>
      <c r="AA4666" s="3"/>
      <c r="AB4666" s="3"/>
      <c r="AC4666" s="3"/>
      <c r="AD4666" s="3"/>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row>
    <row r="4667" spans="1:53" x14ac:dyDescent="0.3">
      <c r="A4667" s="3"/>
      <c r="B4667" s="3"/>
      <c r="C4667" s="3"/>
      <c r="D4667" s="3"/>
      <c r="E4667" s="3"/>
      <c r="F4667" s="3"/>
      <c r="G4667" s="3"/>
      <c r="H4667" s="3"/>
      <c r="I4667" s="3"/>
      <c r="J4667" s="3"/>
      <c r="K4667" s="3"/>
      <c r="L4667" s="3"/>
      <c r="M4667" s="3"/>
      <c r="N4667" s="3"/>
      <c r="O4667" s="3"/>
      <c r="P4667" s="3"/>
      <c r="Q4667" s="3"/>
      <c r="R4667" s="3"/>
      <c r="S4667" s="120"/>
      <c r="T4667" s="3"/>
      <c r="U4667" s="3"/>
      <c r="V4667" s="3"/>
      <c r="W4667" s="3"/>
      <c r="X4667" s="3"/>
      <c r="Y4667" s="3"/>
      <c r="Z4667" s="3"/>
      <c r="AA4667" s="3"/>
      <c r="AB4667" s="3"/>
      <c r="AC4667" s="3"/>
      <c r="AD4667" s="3"/>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row>
    <row r="4668" spans="1:53" x14ac:dyDescent="0.3">
      <c r="A4668" s="3"/>
      <c r="B4668" s="3"/>
      <c r="C4668" s="3"/>
      <c r="D4668" s="3"/>
      <c r="E4668" s="3"/>
      <c r="F4668" s="3"/>
      <c r="G4668" s="3"/>
      <c r="H4668" s="3"/>
      <c r="I4668" s="3"/>
      <c r="J4668" s="3"/>
      <c r="K4668" s="3"/>
      <c r="L4668" s="3"/>
      <c r="M4668" s="3"/>
      <c r="N4668" s="3"/>
      <c r="O4668" s="3"/>
      <c r="P4668" s="3"/>
      <c r="Q4668" s="3"/>
      <c r="R4668" s="3"/>
      <c r="S4668" s="120"/>
      <c r="T4668" s="3"/>
      <c r="U4668" s="3"/>
      <c r="V4668" s="3"/>
      <c r="W4668" s="3"/>
      <c r="X4668" s="3"/>
      <c r="Y4668" s="3"/>
      <c r="Z4668" s="3"/>
      <c r="AA4668" s="3"/>
      <c r="AB4668" s="3"/>
      <c r="AC4668" s="3"/>
      <c r="AD4668" s="3"/>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row>
    <row r="4669" spans="1:53" x14ac:dyDescent="0.3">
      <c r="A4669" s="3"/>
      <c r="B4669" s="3"/>
      <c r="C4669" s="3"/>
      <c r="D4669" s="3"/>
      <c r="E4669" s="3"/>
      <c r="F4669" s="3"/>
      <c r="G4669" s="3"/>
      <c r="H4669" s="3"/>
      <c r="I4669" s="3"/>
      <c r="J4669" s="3"/>
      <c r="K4669" s="3"/>
      <c r="L4669" s="3"/>
      <c r="M4669" s="3"/>
      <c r="N4669" s="3"/>
      <c r="O4669" s="3"/>
      <c r="P4669" s="3"/>
      <c r="Q4669" s="3"/>
      <c r="R4669" s="3"/>
      <c r="S4669" s="120"/>
      <c r="T4669" s="3"/>
      <c r="U4669" s="3"/>
      <c r="V4669" s="3"/>
      <c r="W4669" s="3"/>
      <c r="X4669" s="3"/>
      <c r="Y4669" s="3"/>
      <c r="Z4669" s="3"/>
      <c r="AA4669" s="3"/>
      <c r="AB4669" s="3"/>
      <c r="AC4669" s="3"/>
      <c r="AD4669" s="3"/>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row>
    <row r="4670" spans="1:53" x14ac:dyDescent="0.3">
      <c r="A4670" s="3"/>
      <c r="B4670" s="3"/>
      <c r="C4670" s="3"/>
      <c r="D4670" s="3"/>
      <c r="E4670" s="3"/>
      <c r="F4670" s="3"/>
      <c r="G4670" s="3"/>
      <c r="H4670" s="3"/>
      <c r="I4670" s="3"/>
      <c r="J4670" s="3"/>
      <c r="K4670" s="3"/>
      <c r="L4670" s="3"/>
      <c r="M4670" s="3"/>
      <c r="N4670" s="3"/>
      <c r="O4670" s="3"/>
      <c r="P4670" s="3"/>
      <c r="Q4670" s="3"/>
      <c r="R4670" s="3"/>
      <c r="S4670" s="120"/>
      <c r="T4670" s="3"/>
      <c r="U4670" s="3"/>
      <c r="V4670" s="3"/>
      <c r="W4670" s="3"/>
      <c r="X4670" s="3"/>
      <c r="Y4670" s="3"/>
      <c r="Z4670" s="3"/>
      <c r="AA4670" s="3"/>
      <c r="AB4670" s="3"/>
      <c r="AC4670" s="3"/>
      <c r="AD4670" s="3"/>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row>
    <row r="4671" spans="1:53" x14ac:dyDescent="0.3">
      <c r="A4671" s="3"/>
      <c r="B4671" s="3"/>
      <c r="C4671" s="3"/>
      <c r="D4671" s="3"/>
      <c r="E4671" s="3"/>
      <c r="F4671" s="3"/>
      <c r="G4671" s="3"/>
      <c r="H4671" s="3"/>
      <c r="I4671" s="3"/>
      <c r="J4671" s="3"/>
      <c r="K4671" s="3"/>
      <c r="L4671" s="3"/>
      <c r="M4671" s="3"/>
      <c r="N4671" s="3"/>
      <c r="O4671" s="3"/>
      <c r="P4671" s="3"/>
      <c r="Q4671" s="3"/>
      <c r="R4671" s="3"/>
      <c r="S4671" s="120"/>
      <c r="T4671" s="3"/>
      <c r="U4671" s="3"/>
      <c r="V4671" s="3"/>
      <c r="W4671" s="3"/>
      <c r="X4671" s="3"/>
      <c r="Y4671" s="3"/>
      <c r="Z4671" s="3"/>
      <c r="AA4671" s="3"/>
      <c r="AB4671" s="3"/>
      <c r="AC4671" s="3"/>
      <c r="AD4671" s="3"/>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row>
    <row r="4672" spans="1:53" x14ac:dyDescent="0.3">
      <c r="A4672" s="3"/>
      <c r="B4672" s="3"/>
      <c r="C4672" s="3"/>
      <c r="D4672" s="3"/>
      <c r="E4672" s="3"/>
      <c r="F4672" s="3"/>
      <c r="G4672" s="3"/>
      <c r="H4672" s="3"/>
      <c r="I4672" s="3"/>
      <c r="J4672" s="3"/>
      <c r="K4672" s="3"/>
      <c r="L4672" s="3"/>
      <c r="M4672" s="3"/>
      <c r="N4672" s="3"/>
      <c r="O4672" s="3"/>
      <c r="P4672" s="3"/>
      <c r="Q4672" s="3"/>
      <c r="R4672" s="3"/>
      <c r="S4672" s="120"/>
      <c r="T4672" s="3"/>
      <c r="U4672" s="3"/>
      <c r="V4672" s="3"/>
      <c r="W4672" s="3"/>
      <c r="X4672" s="3"/>
      <c r="Y4672" s="3"/>
      <c r="Z4672" s="3"/>
      <c r="AA4672" s="3"/>
      <c r="AB4672" s="3"/>
      <c r="AC4672" s="3"/>
      <c r="AD4672" s="3"/>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row>
    <row r="4673" spans="1:53" x14ac:dyDescent="0.3">
      <c r="A4673" s="3"/>
      <c r="B4673" s="3"/>
      <c r="C4673" s="3"/>
      <c r="D4673" s="3"/>
      <c r="E4673" s="3"/>
      <c r="F4673" s="3"/>
      <c r="G4673" s="3"/>
      <c r="H4673" s="3"/>
      <c r="I4673" s="3"/>
      <c r="J4673" s="3"/>
      <c r="K4673" s="3"/>
      <c r="L4673" s="3"/>
      <c r="M4673" s="3"/>
      <c r="N4673" s="3"/>
      <c r="O4673" s="3"/>
      <c r="P4673" s="3"/>
      <c r="Q4673" s="3"/>
      <c r="R4673" s="3"/>
      <c r="S4673" s="120"/>
      <c r="T4673" s="3"/>
      <c r="U4673" s="3"/>
      <c r="V4673" s="3"/>
      <c r="W4673" s="3"/>
      <c r="X4673" s="3"/>
      <c r="Y4673" s="3"/>
      <c r="Z4673" s="3"/>
      <c r="AA4673" s="3"/>
      <c r="AB4673" s="3"/>
      <c r="AC4673" s="3"/>
      <c r="AD4673" s="3"/>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row>
    <row r="4674" spans="1:53" x14ac:dyDescent="0.3">
      <c r="A4674" s="3"/>
      <c r="B4674" s="3"/>
      <c r="C4674" s="3"/>
      <c r="D4674" s="3"/>
      <c r="E4674" s="3"/>
      <c r="F4674" s="3"/>
      <c r="G4674" s="3"/>
      <c r="H4674" s="3"/>
      <c r="I4674" s="3"/>
      <c r="J4674" s="3"/>
      <c r="K4674" s="3"/>
      <c r="L4674" s="3"/>
      <c r="M4674" s="3"/>
      <c r="N4674" s="3"/>
      <c r="O4674" s="3"/>
      <c r="P4674" s="3"/>
      <c r="Q4674" s="3"/>
      <c r="R4674" s="3"/>
      <c r="S4674" s="120"/>
      <c r="T4674" s="3"/>
      <c r="U4674" s="3"/>
      <c r="V4674" s="3"/>
      <c r="W4674" s="3"/>
      <c r="X4674" s="3"/>
      <c r="Y4674" s="3"/>
      <c r="Z4674" s="3"/>
      <c r="AA4674" s="3"/>
      <c r="AB4674" s="3"/>
      <c r="AC4674" s="3"/>
      <c r="AD4674" s="3"/>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row>
    <row r="4675" spans="1:53" x14ac:dyDescent="0.3">
      <c r="A4675" s="3"/>
      <c r="B4675" s="3"/>
      <c r="C4675" s="3"/>
      <c r="D4675" s="3"/>
      <c r="E4675" s="3"/>
      <c r="F4675" s="3"/>
      <c r="G4675" s="3"/>
      <c r="H4675" s="3"/>
      <c r="I4675" s="3"/>
      <c r="J4675" s="3"/>
      <c r="K4675" s="3"/>
      <c r="L4675" s="3"/>
      <c r="M4675" s="3"/>
      <c r="N4675" s="3"/>
      <c r="O4675" s="3"/>
      <c r="P4675" s="3"/>
      <c r="Q4675" s="3"/>
      <c r="R4675" s="3"/>
      <c r="S4675" s="120"/>
      <c r="T4675" s="3"/>
      <c r="U4675" s="3"/>
      <c r="V4675" s="3"/>
      <c r="W4675" s="3"/>
      <c r="X4675" s="3"/>
      <c r="Y4675" s="3"/>
      <c r="Z4675" s="3"/>
      <c r="AA4675" s="3"/>
      <c r="AB4675" s="3"/>
      <c r="AC4675" s="3"/>
      <c r="AD4675" s="3"/>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row>
    <row r="4676" spans="1:53" x14ac:dyDescent="0.3">
      <c r="A4676" s="3"/>
      <c r="B4676" s="3"/>
      <c r="C4676" s="3"/>
      <c r="D4676" s="3"/>
      <c r="E4676" s="3"/>
      <c r="F4676" s="3"/>
      <c r="G4676" s="3"/>
      <c r="H4676" s="3"/>
      <c r="I4676" s="3"/>
      <c r="J4676" s="3"/>
      <c r="K4676" s="3"/>
      <c r="L4676" s="3"/>
      <c r="M4676" s="3"/>
      <c r="N4676" s="3"/>
      <c r="O4676" s="3"/>
      <c r="P4676" s="3"/>
      <c r="Q4676" s="3"/>
      <c r="R4676" s="3"/>
      <c r="S4676" s="120"/>
      <c r="T4676" s="3"/>
      <c r="U4676" s="3"/>
      <c r="V4676" s="3"/>
      <c r="W4676" s="3"/>
      <c r="X4676" s="3"/>
      <c r="Y4676" s="3"/>
      <c r="Z4676" s="3"/>
      <c r="AA4676" s="3"/>
      <c r="AB4676" s="3"/>
      <c r="AC4676" s="3"/>
      <c r="AD4676" s="3"/>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row>
    <row r="4677" spans="1:53" x14ac:dyDescent="0.3">
      <c r="A4677" s="3"/>
      <c r="B4677" s="3"/>
      <c r="C4677" s="3"/>
      <c r="D4677" s="3"/>
      <c r="E4677" s="3"/>
      <c r="F4677" s="3"/>
      <c r="G4677" s="3"/>
      <c r="H4677" s="3"/>
      <c r="I4677" s="3"/>
      <c r="J4677" s="3"/>
      <c r="K4677" s="3"/>
      <c r="L4677" s="3"/>
      <c r="M4677" s="3"/>
      <c r="N4677" s="3"/>
      <c r="O4677" s="3"/>
      <c r="P4677" s="3"/>
      <c r="Q4677" s="3"/>
      <c r="R4677" s="3"/>
      <c r="S4677" s="120"/>
      <c r="T4677" s="3"/>
      <c r="U4677" s="3"/>
      <c r="V4677" s="3"/>
      <c r="W4677" s="3"/>
      <c r="X4677" s="3"/>
      <c r="Y4677" s="3"/>
      <c r="Z4677" s="3"/>
      <c r="AA4677" s="3"/>
      <c r="AB4677" s="3"/>
      <c r="AC4677" s="3"/>
      <c r="AD4677" s="3"/>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row>
    <row r="4678" spans="1:53" x14ac:dyDescent="0.3">
      <c r="A4678" s="3"/>
      <c r="B4678" s="3"/>
      <c r="C4678" s="3"/>
      <c r="D4678" s="3"/>
      <c r="E4678" s="3"/>
      <c r="F4678" s="3"/>
      <c r="G4678" s="3"/>
      <c r="H4678" s="3"/>
      <c r="I4678" s="3"/>
      <c r="J4678" s="3"/>
      <c r="K4678" s="3"/>
      <c r="L4678" s="3"/>
      <c r="M4678" s="3"/>
      <c r="N4678" s="3"/>
      <c r="O4678" s="3"/>
      <c r="P4678" s="3"/>
      <c r="Q4678" s="3"/>
      <c r="R4678" s="3"/>
      <c r="S4678" s="120"/>
      <c r="T4678" s="3"/>
      <c r="U4678" s="3"/>
      <c r="V4678" s="3"/>
      <c r="W4678" s="3"/>
      <c r="X4678" s="3"/>
      <c r="Y4678" s="3"/>
      <c r="Z4678" s="3"/>
      <c r="AA4678" s="3"/>
      <c r="AB4678" s="3"/>
      <c r="AC4678" s="3"/>
      <c r="AD4678" s="3"/>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row>
    <row r="4679" spans="1:53" x14ac:dyDescent="0.3">
      <c r="A4679" s="3"/>
      <c r="B4679" s="3"/>
      <c r="C4679" s="3"/>
      <c r="D4679" s="3"/>
      <c r="E4679" s="3"/>
      <c r="F4679" s="3"/>
      <c r="G4679" s="3"/>
      <c r="H4679" s="3"/>
      <c r="I4679" s="3"/>
      <c r="J4679" s="3"/>
      <c r="K4679" s="3"/>
      <c r="L4679" s="3"/>
      <c r="M4679" s="3"/>
      <c r="N4679" s="3"/>
      <c r="O4679" s="3"/>
      <c r="P4679" s="3"/>
      <c r="Q4679" s="3"/>
      <c r="R4679" s="3"/>
      <c r="S4679" s="120"/>
      <c r="T4679" s="3"/>
      <c r="U4679" s="3"/>
      <c r="V4679" s="3"/>
      <c r="W4679" s="3"/>
      <c r="X4679" s="3"/>
      <c r="Y4679" s="3"/>
      <c r="Z4679" s="3"/>
      <c r="AA4679" s="3"/>
      <c r="AB4679" s="3"/>
      <c r="AC4679" s="3"/>
      <c r="AD4679" s="3"/>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row>
    <row r="4680" spans="1:53" x14ac:dyDescent="0.3">
      <c r="A4680" s="3"/>
      <c r="B4680" s="3"/>
      <c r="C4680" s="3"/>
      <c r="D4680" s="3"/>
      <c r="E4680" s="3"/>
      <c r="F4680" s="3"/>
      <c r="G4680" s="3"/>
      <c r="H4680" s="3"/>
      <c r="I4680" s="3"/>
      <c r="J4680" s="3"/>
      <c r="K4680" s="3"/>
      <c r="L4680" s="3"/>
      <c r="M4680" s="3"/>
      <c r="N4680" s="3"/>
      <c r="O4680" s="3"/>
      <c r="P4680" s="3"/>
      <c r="Q4680" s="3"/>
      <c r="R4680" s="3"/>
      <c r="S4680" s="120"/>
      <c r="T4680" s="3"/>
      <c r="U4680" s="3"/>
      <c r="V4680" s="3"/>
      <c r="W4680" s="3"/>
      <c r="X4680" s="3"/>
      <c r="Y4680" s="3"/>
      <c r="Z4680" s="3"/>
      <c r="AA4680" s="3"/>
      <c r="AB4680" s="3"/>
      <c r="AC4680" s="3"/>
      <c r="AD4680" s="3"/>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row>
    <row r="4681" spans="1:53" x14ac:dyDescent="0.3">
      <c r="A4681" s="3"/>
      <c r="B4681" s="3"/>
      <c r="C4681" s="3"/>
      <c r="D4681" s="3"/>
      <c r="E4681" s="3"/>
      <c r="F4681" s="3"/>
      <c r="G4681" s="3"/>
      <c r="H4681" s="3"/>
      <c r="I4681" s="3"/>
      <c r="J4681" s="3"/>
      <c r="K4681" s="3"/>
      <c r="L4681" s="3"/>
      <c r="M4681" s="3"/>
      <c r="N4681" s="3"/>
      <c r="O4681" s="3"/>
      <c r="P4681" s="3"/>
      <c r="Q4681" s="3"/>
      <c r="R4681" s="3"/>
      <c r="S4681" s="120"/>
      <c r="T4681" s="3"/>
      <c r="U4681" s="3"/>
      <c r="V4681" s="3"/>
      <c r="W4681" s="3"/>
      <c r="X4681" s="3"/>
      <c r="Y4681" s="3"/>
      <c r="Z4681" s="3"/>
      <c r="AA4681" s="3"/>
      <c r="AB4681" s="3"/>
      <c r="AC4681" s="3"/>
      <c r="AD4681" s="3"/>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row>
    <row r="4682" spans="1:53" x14ac:dyDescent="0.3">
      <c r="A4682" s="3"/>
      <c r="B4682" s="3"/>
      <c r="C4682" s="3"/>
      <c r="D4682" s="3"/>
      <c r="E4682" s="3"/>
      <c r="F4682" s="3"/>
      <c r="G4682" s="3"/>
      <c r="H4682" s="3"/>
      <c r="I4682" s="3"/>
      <c r="J4682" s="3"/>
      <c r="K4682" s="3"/>
      <c r="L4682" s="3"/>
      <c r="M4682" s="3"/>
      <c r="N4682" s="3"/>
      <c r="O4682" s="3"/>
      <c r="P4682" s="3"/>
      <c r="Q4682" s="3"/>
      <c r="R4682" s="3"/>
      <c r="S4682" s="120"/>
      <c r="T4682" s="3"/>
      <c r="U4682" s="3"/>
      <c r="V4682" s="3"/>
      <c r="W4682" s="3"/>
      <c r="X4682" s="3"/>
      <c r="Y4682" s="3"/>
      <c r="Z4682" s="3"/>
      <c r="AA4682" s="3"/>
      <c r="AB4682" s="3"/>
      <c r="AC4682" s="3"/>
      <c r="AD4682" s="3"/>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row>
    <row r="4683" spans="1:53" x14ac:dyDescent="0.3">
      <c r="A4683" s="3"/>
      <c r="B4683" s="3"/>
      <c r="C4683" s="3"/>
      <c r="D4683" s="3"/>
      <c r="E4683" s="3"/>
      <c r="F4683" s="3"/>
      <c r="G4683" s="3"/>
      <c r="H4683" s="3"/>
      <c r="I4683" s="3"/>
      <c r="J4683" s="3"/>
      <c r="K4683" s="3"/>
      <c r="L4683" s="3"/>
      <c r="M4683" s="3"/>
      <c r="N4683" s="3"/>
      <c r="O4683" s="3"/>
      <c r="P4683" s="3"/>
      <c r="Q4683" s="3"/>
      <c r="R4683" s="3"/>
      <c r="S4683" s="120"/>
      <c r="T4683" s="3"/>
      <c r="U4683" s="3"/>
      <c r="V4683" s="3"/>
      <c r="W4683" s="3"/>
      <c r="X4683" s="3"/>
      <c r="Y4683" s="3"/>
      <c r="Z4683" s="3"/>
      <c r="AA4683" s="3"/>
      <c r="AB4683" s="3"/>
      <c r="AC4683" s="3"/>
      <c r="AD4683" s="3"/>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row>
    <row r="4684" spans="1:53" x14ac:dyDescent="0.3">
      <c r="A4684" s="3"/>
      <c r="B4684" s="3"/>
      <c r="C4684" s="3"/>
      <c r="D4684" s="3"/>
      <c r="E4684" s="3"/>
      <c r="F4684" s="3"/>
      <c r="G4684" s="3"/>
      <c r="H4684" s="3"/>
      <c r="I4684" s="3"/>
      <c r="J4684" s="3"/>
      <c r="K4684" s="3"/>
      <c r="L4684" s="3"/>
      <c r="M4684" s="3"/>
      <c r="N4684" s="3"/>
      <c r="O4684" s="3"/>
      <c r="P4684" s="3"/>
      <c r="Q4684" s="3"/>
      <c r="R4684" s="3"/>
      <c r="S4684" s="120"/>
      <c r="T4684" s="3"/>
      <c r="U4684" s="3"/>
      <c r="V4684" s="3"/>
      <c r="W4684" s="3"/>
      <c r="X4684" s="3"/>
      <c r="Y4684" s="3"/>
      <c r="Z4684" s="3"/>
      <c r="AA4684" s="3"/>
      <c r="AB4684" s="3"/>
      <c r="AC4684" s="3"/>
      <c r="AD4684" s="3"/>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row>
    <row r="4685" spans="1:53" x14ac:dyDescent="0.3">
      <c r="A4685" s="3"/>
      <c r="B4685" s="3"/>
      <c r="C4685" s="3"/>
      <c r="D4685" s="3"/>
      <c r="E4685" s="3"/>
      <c r="F4685" s="3"/>
      <c r="G4685" s="3"/>
      <c r="H4685" s="3"/>
      <c r="I4685" s="3"/>
      <c r="J4685" s="3"/>
      <c r="K4685" s="3"/>
      <c r="L4685" s="3"/>
      <c r="M4685" s="3"/>
      <c r="N4685" s="3"/>
      <c r="O4685" s="3"/>
      <c r="P4685" s="3"/>
      <c r="Q4685" s="3"/>
      <c r="R4685" s="3"/>
      <c r="S4685" s="120"/>
      <c r="T4685" s="3"/>
      <c r="U4685" s="3"/>
      <c r="V4685" s="3"/>
      <c r="W4685" s="3"/>
      <c r="X4685" s="3"/>
      <c r="Y4685" s="3"/>
      <c r="Z4685" s="3"/>
      <c r="AA4685" s="3"/>
      <c r="AB4685" s="3"/>
      <c r="AC4685" s="3"/>
      <c r="AD4685" s="3"/>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row>
    <row r="4686" spans="1:53" x14ac:dyDescent="0.3">
      <c r="A4686" s="3"/>
      <c r="B4686" s="3"/>
      <c r="C4686" s="3"/>
      <c r="D4686" s="3"/>
      <c r="E4686" s="3"/>
      <c r="F4686" s="3"/>
      <c r="G4686" s="3"/>
      <c r="H4686" s="3"/>
      <c r="I4686" s="3"/>
      <c r="J4686" s="3"/>
      <c r="K4686" s="3"/>
      <c r="L4686" s="3"/>
      <c r="M4686" s="3"/>
      <c r="N4686" s="3"/>
      <c r="O4686" s="3"/>
      <c r="P4686" s="3"/>
      <c r="Q4686" s="3"/>
      <c r="R4686" s="3"/>
      <c r="S4686" s="120"/>
      <c r="T4686" s="3"/>
      <c r="U4686" s="3"/>
      <c r="V4686" s="3"/>
      <c r="W4686" s="3"/>
      <c r="X4686" s="3"/>
      <c r="Y4686" s="3"/>
      <c r="Z4686" s="3"/>
      <c r="AA4686" s="3"/>
      <c r="AB4686" s="3"/>
      <c r="AC4686" s="3"/>
      <c r="AD4686" s="3"/>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row>
    <row r="4687" spans="1:53" x14ac:dyDescent="0.3">
      <c r="A4687" s="3"/>
      <c r="B4687" s="3"/>
      <c r="C4687" s="3"/>
      <c r="D4687" s="3"/>
      <c r="E4687" s="3"/>
      <c r="F4687" s="3"/>
      <c r="G4687" s="3"/>
      <c r="H4687" s="3"/>
      <c r="I4687" s="3"/>
      <c r="J4687" s="3"/>
      <c r="K4687" s="3"/>
      <c r="L4687" s="3"/>
      <c r="M4687" s="3"/>
      <c r="N4687" s="3"/>
      <c r="O4687" s="3"/>
      <c r="P4687" s="3"/>
      <c r="Q4687" s="3"/>
      <c r="R4687" s="3"/>
      <c r="S4687" s="120"/>
      <c r="T4687" s="3"/>
      <c r="U4687" s="3"/>
      <c r="V4687" s="3"/>
      <c r="W4687" s="3"/>
      <c r="X4687" s="3"/>
      <c r="Y4687" s="3"/>
      <c r="Z4687" s="3"/>
      <c r="AA4687" s="3"/>
      <c r="AB4687" s="3"/>
      <c r="AC4687" s="3"/>
      <c r="AD4687" s="3"/>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row>
    <row r="4688" spans="1:53" x14ac:dyDescent="0.3">
      <c r="A4688" s="3"/>
      <c r="B4688" s="3"/>
      <c r="C4688" s="3"/>
      <c r="D4688" s="3"/>
      <c r="E4688" s="3"/>
      <c r="F4688" s="3"/>
      <c r="G4688" s="3"/>
      <c r="H4688" s="3"/>
      <c r="I4688" s="3"/>
      <c r="J4688" s="3"/>
      <c r="K4688" s="3"/>
      <c r="L4688" s="3"/>
      <c r="M4688" s="3"/>
      <c r="N4688" s="3"/>
      <c r="O4688" s="3"/>
      <c r="P4688" s="3"/>
      <c r="Q4688" s="3"/>
      <c r="R4688" s="3"/>
      <c r="S4688" s="120"/>
      <c r="T4688" s="3"/>
      <c r="U4688" s="3"/>
      <c r="V4688" s="3"/>
      <c r="W4688" s="3"/>
      <c r="X4688" s="3"/>
      <c r="Y4688" s="3"/>
      <c r="Z4688" s="3"/>
      <c r="AA4688" s="3"/>
      <c r="AB4688" s="3"/>
      <c r="AC4688" s="3"/>
      <c r="AD4688" s="3"/>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row>
    <row r="4689" spans="1:53" x14ac:dyDescent="0.3">
      <c r="A4689" s="3"/>
      <c r="B4689" s="3"/>
      <c r="C4689" s="3"/>
      <c r="D4689" s="3"/>
      <c r="E4689" s="3"/>
      <c r="F4689" s="3"/>
      <c r="G4689" s="3"/>
      <c r="H4689" s="3"/>
      <c r="I4689" s="3"/>
      <c r="J4689" s="3"/>
      <c r="K4689" s="3"/>
      <c r="L4689" s="3"/>
      <c r="M4689" s="3"/>
      <c r="N4689" s="3"/>
      <c r="O4689" s="3"/>
      <c r="P4689" s="3"/>
      <c r="Q4689" s="3"/>
      <c r="R4689" s="3"/>
      <c r="S4689" s="120"/>
      <c r="T4689" s="3"/>
      <c r="U4689" s="3"/>
      <c r="V4689" s="3"/>
      <c r="W4689" s="3"/>
      <c r="X4689" s="3"/>
      <c r="Y4689" s="3"/>
      <c r="Z4689" s="3"/>
      <c r="AA4689" s="3"/>
      <c r="AB4689" s="3"/>
      <c r="AC4689" s="3"/>
      <c r="AD4689" s="3"/>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row>
    <row r="4690" spans="1:53" x14ac:dyDescent="0.3">
      <c r="A4690" s="3"/>
      <c r="B4690" s="3"/>
      <c r="C4690" s="3"/>
      <c r="D4690" s="3"/>
      <c r="E4690" s="3"/>
      <c r="F4690" s="3"/>
      <c r="G4690" s="3"/>
      <c r="H4690" s="3"/>
      <c r="I4690" s="3"/>
      <c r="J4690" s="3"/>
      <c r="K4690" s="3"/>
      <c r="L4690" s="3"/>
      <c r="M4690" s="3"/>
      <c r="N4690" s="3"/>
      <c r="O4690" s="3"/>
      <c r="P4690" s="3"/>
      <c r="Q4690" s="3"/>
      <c r="R4690" s="3"/>
      <c r="S4690" s="120"/>
      <c r="T4690" s="3"/>
      <c r="U4690" s="3"/>
      <c r="V4690" s="3"/>
      <c r="W4690" s="3"/>
      <c r="X4690" s="3"/>
      <c r="Y4690" s="3"/>
      <c r="Z4690" s="3"/>
      <c r="AA4690" s="3"/>
      <c r="AB4690" s="3"/>
      <c r="AC4690" s="3"/>
      <c r="AD4690" s="3"/>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row>
    <row r="4691" spans="1:53" x14ac:dyDescent="0.3">
      <c r="A4691" s="3"/>
      <c r="B4691" s="3"/>
      <c r="C4691" s="3"/>
      <c r="D4691" s="3"/>
      <c r="E4691" s="3"/>
      <c r="F4691" s="3"/>
      <c r="G4691" s="3"/>
      <c r="H4691" s="3"/>
      <c r="I4691" s="3"/>
      <c r="J4691" s="3"/>
      <c r="K4691" s="3"/>
      <c r="L4691" s="3"/>
      <c r="M4691" s="3"/>
      <c r="N4691" s="3"/>
      <c r="O4691" s="3"/>
      <c r="P4691" s="3"/>
      <c r="Q4691" s="3"/>
      <c r="R4691" s="3"/>
      <c r="S4691" s="120"/>
      <c r="T4691" s="3"/>
      <c r="U4691" s="3"/>
      <c r="V4691" s="3"/>
      <c r="W4691" s="3"/>
      <c r="X4691" s="3"/>
      <c r="Y4691" s="3"/>
      <c r="Z4691" s="3"/>
      <c r="AA4691" s="3"/>
      <c r="AB4691" s="3"/>
      <c r="AC4691" s="3"/>
      <c r="AD4691" s="3"/>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row>
    <row r="4692" spans="1:53" x14ac:dyDescent="0.3">
      <c r="A4692" s="3"/>
      <c r="B4692" s="3"/>
      <c r="C4692" s="3"/>
      <c r="D4692" s="3"/>
      <c r="E4692" s="3"/>
      <c r="F4692" s="3"/>
      <c r="G4692" s="3"/>
      <c r="H4692" s="3"/>
      <c r="I4692" s="3"/>
      <c r="J4692" s="3"/>
      <c r="K4692" s="3"/>
      <c r="L4692" s="3"/>
      <c r="M4692" s="3"/>
      <c r="N4692" s="3"/>
      <c r="O4692" s="3"/>
      <c r="P4692" s="3"/>
      <c r="Q4692" s="3"/>
      <c r="R4692" s="3"/>
      <c r="S4692" s="120"/>
      <c r="T4692" s="3"/>
      <c r="U4692" s="3"/>
      <c r="V4692" s="3"/>
      <c r="W4692" s="3"/>
      <c r="X4692" s="3"/>
      <c r="Y4692" s="3"/>
      <c r="Z4692" s="3"/>
      <c r="AA4692" s="3"/>
      <c r="AB4692" s="3"/>
      <c r="AC4692" s="3"/>
      <c r="AD4692" s="3"/>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row>
    <row r="4693" spans="1:53" x14ac:dyDescent="0.3">
      <c r="A4693" s="3"/>
      <c r="B4693" s="3"/>
      <c r="C4693" s="3"/>
      <c r="D4693" s="3"/>
      <c r="E4693" s="3"/>
      <c r="F4693" s="3"/>
      <c r="G4693" s="3"/>
      <c r="H4693" s="3"/>
      <c r="I4693" s="3"/>
      <c r="J4693" s="3"/>
      <c r="K4693" s="3"/>
      <c r="L4693" s="3"/>
      <c r="M4693" s="3"/>
      <c r="N4693" s="3"/>
      <c r="O4693" s="3"/>
      <c r="P4693" s="3"/>
      <c r="Q4693" s="3"/>
      <c r="R4693" s="3"/>
      <c r="S4693" s="120"/>
      <c r="T4693" s="3"/>
      <c r="U4693" s="3"/>
      <c r="V4693" s="3"/>
      <c r="W4693" s="3"/>
      <c r="X4693" s="3"/>
      <c r="Y4693" s="3"/>
      <c r="Z4693" s="3"/>
      <c r="AA4693" s="3"/>
      <c r="AB4693" s="3"/>
      <c r="AC4693" s="3"/>
      <c r="AD4693" s="3"/>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row>
    <row r="4694" spans="1:53" x14ac:dyDescent="0.3">
      <c r="A4694" s="3"/>
      <c r="B4694" s="3"/>
      <c r="C4694" s="3"/>
      <c r="D4694" s="3"/>
      <c r="E4694" s="3"/>
      <c r="F4694" s="3"/>
      <c r="G4694" s="3"/>
      <c r="H4694" s="3"/>
      <c r="I4694" s="3"/>
      <c r="J4694" s="3"/>
      <c r="K4694" s="3"/>
      <c r="L4694" s="3"/>
      <c r="M4694" s="3"/>
      <c r="N4694" s="3"/>
      <c r="O4694" s="3"/>
      <c r="P4694" s="3"/>
      <c r="Q4694" s="3"/>
      <c r="R4694" s="3"/>
      <c r="S4694" s="120"/>
      <c r="T4694" s="3"/>
      <c r="U4694" s="3"/>
      <c r="V4694" s="3"/>
      <c r="W4694" s="3"/>
      <c r="X4694" s="3"/>
      <c r="Y4694" s="3"/>
      <c r="Z4694" s="3"/>
      <c r="AA4694" s="3"/>
      <c r="AB4694" s="3"/>
      <c r="AC4694" s="3"/>
      <c r="AD4694" s="3"/>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row>
    <row r="4695" spans="1:53" x14ac:dyDescent="0.3">
      <c r="A4695" s="3"/>
      <c r="B4695" s="3"/>
      <c r="C4695" s="3"/>
      <c r="D4695" s="3"/>
      <c r="E4695" s="3"/>
      <c r="F4695" s="3"/>
      <c r="G4695" s="3"/>
      <c r="H4695" s="3"/>
      <c r="I4695" s="3"/>
      <c r="J4695" s="3"/>
      <c r="K4695" s="3"/>
      <c r="L4695" s="3"/>
      <c r="M4695" s="3"/>
      <c r="N4695" s="3"/>
      <c r="O4695" s="3"/>
      <c r="P4695" s="3"/>
      <c r="Q4695" s="3"/>
      <c r="R4695" s="3"/>
      <c r="S4695" s="120"/>
      <c r="T4695" s="3"/>
      <c r="U4695" s="3"/>
      <c r="V4695" s="3"/>
      <c r="W4695" s="3"/>
      <c r="X4695" s="3"/>
      <c r="Y4695" s="3"/>
      <c r="Z4695" s="3"/>
      <c r="AA4695" s="3"/>
      <c r="AB4695" s="3"/>
      <c r="AC4695" s="3"/>
      <c r="AD4695" s="3"/>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row>
    <row r="4696" spans="1:53" x14ac:dyDescent="0.3">
      <c r="A4696" s="3"/>
      <c r="B4696" s="3"/>
      <c r="C4696" s="3"/>
      <c r="D4696" s="3"/>
      <c r="E4696" s="3"/>
      <c r="F4696" s="3"/>
      <c r="G4696" s="3"/>
      <c r="H4696" s="3"/>
      <c r="I4696" s="3"/>
      <c r="J4696" s="3"/>
      <c r="K4696" s="3"/>
      <c r="L4696" s="3"/>
      <c r="M4696" s="3"/>
      <c r="N4696" s="3"/>
      <c r="O4696" s="3"/>
      <c r="P4696" s="3"/>
      <c r="Q4696" s="3"/>
      <c r="R4696" s="3"/>
      <c r="S4696" s="120"/>
      <c r="T4696" s="3"/>
      <c r="U4696" s="3"/>
      <c r="V4696" s="3"/>
      <c r="W4696" s="3"/>
      <c r="X4696" s="3"/>
      <c r="Y4696" s="3"/>
      <c r="Z4696" s="3"/>
      <c r="AA4696" s="3"/>
      <c r="AB4696" s="3"/>
      <c r="AC4696" s="3"/>
      <c r="AD4696" s="3"/>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row>
    <row r="4697" spans="1:53" x14ac:dyDescent="0.3">
      <c r="A4697" s="3"/>
      <c r="B4697" s="3"/>
      <c r="C4697" s="3"/>
      <c r="D4697" s="3"/>
      <c r="E4697" s="3"/>
      <c r="F4697" s="3"/>
      <c r="G4697" s="3"/>
      <c r="H4697" s="3"/>
      <c r="I4697" s="3"/>
      <c r="J4697" s="3"/>
      <c r="K4697" s="3"/>
      <c r="L4697" s="3"/>
      <c r="M4697" s="3"/>
      <c r="N4697" s="3"/>
      <c r="O4697" s="3"/>
      <c r="P4697" s="3"/>
      <c r="Q4697" s="3"/>
      <c r="R4697" s="3"/>
      <c r="S4697" s="120"/>
      <c r="T4697" s="3"/>
      <c r="U4697" s="3"/>
      <c r="V4697" s="3"/>
      <c r="W4697" s="3"/>
      <c r="X4697" s="3"/>
      <c r="Y4697" s="3"/>
      <c r="Z4697" s="3"/>
      <c r="AA4697" s="3"/>
      <c r="AB4697" s="3"/>
      <c r="AC4697" s="3"/>
      <c r="AD4697" s="3"/>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row>
    <row r="4698" spans="1:53" x14ac:dyDescent="0.3">
      <c r="A4698" s="3"/>
      <c r="B4698" s="3"/>
      <c r="C4698" s="3"/>
      <c r="D4698" s="3"/>
      <c r="E4698" s="3"/>
      <c r="F4698" s="3"/>
      <c r="G4698" s="3"/>
      <c r="H4698" s="3"/>
      <c r="I4698" s="3"/>
      <c r="J4698" s="3"/>
      <c r="K4698" s="3"/>
      <c r="L4698" s="3"/>
      <c r="M4698" s="3"/>
      <c r="N4698" s="3"/>
      <c r="O4698" s="3"/>
      <c r="P4698" s="3"/>
      <c r="Q4698" s="3"/>
      <c r="R4698" s="3"/>
      <c r="S4698" s="120"/>
      <c r="T4698" s="3"/>
      <c r="U4698" s="3"/>
      <c r="V4698" s="3"/>
      <c r="W4698" s="3"/>
      <c r="X4698" s="3"/>
      <c r="Y4698" s="3"/>
      <c r="Z4698" s="3"/>
      <c r="AA4698" s="3"/>
      <c r="AB4698" s="3"/>
      <c r="AC4698" s="3"/>
      <c r="AD4698" s="3"/>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row>
    <row r="4699" spans="1:53" x14ac:dyDescent="0.3">
      <c r="A4699" s="3"/>
      <c r="B4699" s="3"/>
      <c r="C4699" s="3"/>
      <c r="D4699" s="3"/>
      <c r="E4699" s="3"/>
      <c r="F4699" s="3"/>
      <c r="G4699" s="3"/>
      <c r="H4699" s="3"/>
      <c r="I4699" s="3"/>
      <c r="J4699" s="3"/>
      <c r="K4699" s="3"/>
      <c r="L4699" s="3"/>
      <c r="M4699" s="3"/>
      <c r="N4699" s="3"/>
      <c r="O4699" s="3"/>
      <c r="P4699" s="3"/>
      <c r="Q4699" s="3"/>
      <c r="R4699" s="3"/>
      <c r="S4699" s="120"/>
      <c r="T4699" s="3"/>
      <c r="U4699" s="3"/>
      <c r="V4699" s="3"/>
      <c r="W4699" s="3"/>
      <c r="X4699" s="3"/>
      <c r="Y4699" s="3"/>
      <c r="Z4699" s="3"/>
      <c r="AA4699" s="3"/>
      <c r="AB4699" s="3"/>
      <c r="AC4699" s="3"/>
      <c r="AD4699" s="3"/>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row>
    <row r="4700" spans="1:53" x14ac:dyDescent="0.3">
      <c r="A4700" s="3"/>
      <c r="B4700" s="3"/>
      <c r="C4700" s="3"/>
      <c r="D4700" s="3"/>
      <c r="E4700" s="3"/>
      <c r="F4700" s="3"/>
      <c r="G4700" s="3"/>
      <c r="H4700" s="3"/>
      <c r="I4700" s="3"/>
      <c r="J4700" s="3"/>
      <c r="K4700" s="3"/>
      <c r="L4700" s="3"/>
      <c r="M4700" s="3"/>
      <c r="N4700" s="3"/>
      <c r="O4700" s="3"/>
      <c r="P4700" s="3"/>
      <c r="Q4700" s="3"/>
      <c r="R4700" s="3"/>
      <c r="S4700" s="120"/>
      <c r="T4700" s="3"/>
      <c r="U4700" s="3"/>
      <c r="V4700" s="3"/>
      <c r="W4700" s="3"/>
      <c r="X4700" s="3"/>
      <c r="Y4700" s="3"/>
      <c r="Z4700" s="3"/>
      <c r="AA4700" s="3"/>
      <c r="AB4700" s="3"/>
      <c r="AC4700" s="3"/>
      <c r="AD4700" s="3"/>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row>
    <row r="4701" spans="1:53" x14ac:dyDescent="0.3">
      <c r="A4701" s="3"/>
      <c r="B4701" s="3"/>
      <c r="C4701" s="3"/>
      <c r="D4701" s="3"/>
      <c r="E4701" s="3"/>
      <c r="F4701" s="3"/>
      <c r="G4701" s="3"/>
      <c r="H4701" s="3"/>
      <c r="I4701" s="3"/>
      <c r="J4701" s="3"/>
      <c r="K4701" s="3"/>
      <c r="L4701" s="3"/>
      <c r="M4701" s="3"/>
      <c r="N4701" s="3"/>
      <c r="O4701" s="3"/>
      <c r="P4701" s="3"/>
      <c r="Q4701" s="3"/>
      <c r="R4701" s="3"/>
      <c r="S4701" s="120"/>
      <c r="T4701" s="3"/>
      <c r="U4701" s="3"/>
      <c r="V4701" s="3"/>
      <c r="W4701" s="3"/>
      <c r="X4701" s="3"/>
      <c r="Y4701" s="3"/>
      <c r="Z4701" s="3"/>
      <c r="AA4701" s="3"/>
      <c r="AB4701" s="3"/>
      <c r="AC4701" s="3"/>
      <c r="AD4701" s="3"/>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row>
    <row r="4702" spans="1:53" x14ac:dyDescent="0.3">
      <c r="A4702" s="3"/>
      <c r="B4702" s="3"/>
      <c r="C4702" s="3"/>
      <c r="D4702" s="3"/>
      <c r="E4702" s="3"/>
      <c r="F4702" s="3"/>
      <c r="G4702" s="3"/>
      <c r="H4702" s="3"/>
      <c r="I4702" s="3"/>
      <c r="J4702" s="3"/>
      <c r="K4702" s="3"/>
      <c r="L4702" s="3"/>
      <c r="M4702" s="3"/>
      <c r="N4702" s="3"/>
      <c r="O4702" s="3"/>
      <c r="P4702" s="3"/>
      <c r="Q4702" s="3"/>
      <c r="R4702" s="3"/>
      <c r="S4702" s="120"/>
      <c r="T4702" s="3"/>
      <c r="U4702" s="3"/>
      <c r="V4702" s="3"/>
      <c r="W4702" s="3"/>
      <c r="X4702" s="3"/>
      <c r="Y4702" s="3"/>
      <c r="Z4702" s="3"/>
      <c r="AA4702" s="3"/>
      <c r="AB4702" s="3"/>
      <c r="AC4702" s="3"/>
      <c r="AD4702" s="3"/>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row>
    <row r="4703" spans="1:53" x14ac:dyDescent="0.3">
      <c r="A4703" s="3"/>
      <c r="B4703" s="3"/>
      <c r="C4703" s="3"/>
      <c r="D4703" s="3"/>
      <c r="E4703" s="3"/>
      <c r="F4703" s="3"/>
      <c r="G4703" s="3"/>
      <c r="H4703" s="3"/>
      <c r="I4703" s="3"/>
      <c r="J4703" s="3"/>
      <c r="K4703" s="3"/>
      <c r="L4703" s="3"/>
      <c r="M4703" s="3"/>
      <c r="N4703" s="3"/>
      <c r="O4703" s="3"/>
      <c r="P4703" s="3"/>
      <c r="Q4703" s="3"/>
      <c r="R4703" s="3"/>
      <c r="S4703" s="120"/>
      <c r="T4703" s="3"/>
      <c r="U4703" s="3"/>
      <c r="V4703" s="3"/>
      <c r="W4703" s="3"/>
      <c r="X4703" s="3"/>
      <c r="Y4703" s="3"/>
      <c r="Z4703" s="3"/>
      <c r="AA4703" s="3"/>
      <c r="AB4703" s="3"/>
      <c r="AC4703" s="3"/>
      <c r="AD4703" s="3"/>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row>
    <row r="4704" spans="1:53" x14ac:dyDescent="0.3">
      <c r="A4704" s="3"/>
      <c r="B4704" s="3"/>
      <c r="C4704" s="3"/>
      <c r="D4704" s="3"/>
      <c r="E4704" s="3"/>
      <c r="F4704" s="3"/>
      <c r="G4704" s="3"/>
      <c r="H4704" s="3"/>
      <c r="I4704" s="3"/>
      <c r="J4704" s="3"/>
      <c r="K4704" s="3"/>
      <c r="L4704" s="3"/>
      <c r="M4704" s="3"/>
      <c r="N4704" s="3"/>
      <c r="O4704" s="3"/>
      <c r="P4704" s="3"/>
      <c r="Q4704" s="3"/>
      <c r="R4704" s="3"/>
      <c r="S4704" s="120"/>
      <c r="T4704" s="3"/>
      <c r="U4704" s="3"/>
      <c r="V4704" s="3"/>
      <c r="W4704" s="3"/>
      <c r="X4704" s="3"/>
      <c r="Y4704" s="3"/>
      <c r="Z4704" s="3"/>
      <c r="AA4704" s="3"/>
      <c r="AB4704" s="3"/>
      <c r="AC4704" s="3"/>
      <c r="AD4704" s="3"/>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row>
    <row r="4705" spans="1:53" x14ac:dyDescent="0.3">
      <c r="A4705" s="3"/>
      <c r="B4705" s="3"/>
      <c r="C4705" s="3"/>
      <c r="D4705" s="3"/>
      <c r="E4705" s="3"/>
      <c r="F4705" s="3"/>
      <c r="G4705" s="3"/>
      <c r="H4705" s="3"/>
      <c r="I4705" s="3"/>
      <c r="J4705" s="3"/>
      <c r="K4705" s="3"/>
      <c r="L4705" s="3"/>
      <c r="M4705" s="3"/>
      <c r="N4705" s="3"/>
      <c r="O4705" s="3"/>
      <c r="P4705" s="3"/>
      <c r="Q4705" s="3"/>
      <c r="R4705" s="3"/>
      <c r="S4705" s="120"/>
      <c r="T4705" s="3"/>
      <c r="U4705" s="3"/>
      <c r="V4705" s="3"/>
      <c r="W4705" s="3"/>
      <c r="X4705" s="3"/>
      <c r="Y4705" s="3"/>
      <c r="Z4705" s="3"/>
      <c r="AA4705" s="3"/>
      <c r="AB4705" s="3"/>
      <c r="AC4705" s="3"/>
      <c r="AD4705" s="3"/>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row>
    <row r="4706" spans="1:53" x14ac:dyDescent="0.3">
      <c r="A4706" s="3"/>
      <c r="B4706" s="3"/>
      <c r="C4706" s="3"/>
      <c r="D4706" s="3"/>
      <c r="E4706" s="3"/>
      <c r="F4706" s="3"/>
      <c r="G4706" s="3"/>
      <c r="H4706" s="3"/>
      <c r="I4706" s="3"/>
      <c r="J4706" s="3"/>
      <c r="K4706" s="3"/>
      <c r="L4706" s="3"/>
      <c r="M4706" s="3"/>
      <c r="N4706" s="3"/>
      <c r="O4706" s="3"/>
      <c r="P4706" s="3"/>
      <c r="Q4706" s="3"/>
      <c r="R4706" s="3"/>
      <c r="S4706" s="120"/>
      <c r="T4706" s="3"/>
      <c r="U4706" s="3"/>
      <c r="V4706" s="3"/>
      <c r="W4706" s="3"/>
      <c r="X4706" s="3"/>
      <c r="Y4706" s="3"/>
      <c r="Z4706" s="3"/>
      <c r="AA4706" s="3"/>
      <c r="AB4706" s="3"/>
      <c r="AC4706" s="3"/>
      <c r="AD4706" s="3"/>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row>
    <row r="4707" spans="1:53" x14ac:dyDescent="0.3">
      <c r="A4707" s="3"/>
      <c r="B4707" s="3"/>
      <c r="C4707" s="3"/>
      <c r="D4707" s="3"/>
      <c r="E4707" s="3"/>
      <c r="F4707" s="3"/>
      <c r="G4707" s="3"/>
      <c r="H4707" s="3"/>
      <c r="I4707" s="3"/>
      <c r="J4707" s="3"/>
      <c r="K4707" s="3"/>
      <c r="L4707" s="3"/>
      <c r="M4707" s="3"/>
      <c r="N4707" s="3"/>
      <c r="O4707" s="3"/>
      <c r="P4707" s="3"/>
      <c r="Q4707" s="3"/>
      <c r="R4707" s="3"/>
      <c r="S4707" s="120"/>
      <c r="T4707" s="3"/>
      <c r="U4707" s="3"/>
      <c r="V4707" s="3"/>
      <c r="W4707" s="3"/>
      <c r="X4707" s="3"/>
      <c r="Y4707" s="3"/>
      <c r="Z4707" s="3"/>
      <c r="AA4707" s="3"/>
      <c r="AB4707" s="3"/>
      <c r="AC4707" s="3"/>
      <c r="AD4707" s="3"/>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row>
    <row r="4708" spans="1:53" x14ac:dyDescent="0.3">
      <c r="A4708" s="3"/>
      <c r="B4708" s="3"/>
      <c r="C4708" s="3"/>
      <c r="D4708" s="3"/>
      <c r="E4708" s="3"/>
      <c r="F4708" s="3"/>
      <c r="G4708" s="3"/>
      <c r="H4708" s="3"/>
      <c r="I4708" s="3"/>
      <c r="J4708" s="3"/>
      <c r="K4708" s="3"/>
      <c r="L4708" s="3"/>
      <c r="M4708" s="3"/>
      <c r="N4708" s="3"/>
      <c r="O4708" s="3"/>
      <c r="P4708" s="3"/>
      <c r="Q4708" s="3"/>
      <c r="R4708" s="3"/>
      <c r="S4708" s="120"/>
      <c r="T4708" s="3"/>
      <c r="U4708" s="3"/>
      <c r="V4708" s="3"/>
      <c r="W4708" s="3"/>
      <c r="X4708" s="3"/>
      <c r="Y4708" s="3"/>
      <c r="Z4708" s="3"/>
      <c r="AA4708" s="3"/>
      <c r="AB4708" s="3"/>
      <c r="AC4708" s="3"/>
      <c r="AD4708" s="3"/>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row>
    <row r="4709" spans="1:53" x14ac:dyDescent="0.3">
      <c r="A4709" s="3"/>
      <c r="B4709" s="3"/>
      <c r="C4709" s="3"/>
      <c r="D4709" s="3"/>
      <c r="E4709" s="3"/>
      <c r="F4709" s="3"/>
      <c r="G4709" s="3"/>
      <c r="H4709" s="3"/>
      <c r="I4709" s="3"/>
      <c r="J4709" s="3"/>
      <c r="K4709" s="3"/>
      <c r="L4709" s="3"/>
      <c r="M4709" s="3"/>
      <c r="N4709" s="3"/>
      <c r="O4709" s="3"/>
      <c r="P4709" s="3"/>
      <c r="Q4709" s="3"/>
      <c r="R4709" s="3"/>
      <c r="S4709" s="120"/>
      <c r="T4709" s="3"/>
      <c r="U4709" s="3"/>
      <c r="V4709" s="3"/>
      <c r="W4709" s="3"/>
      <c r="X4709" s="3"/>
      <c r="Y4709" s="3"/>
      <c r="Z4709" s="3"/>
      <c r="AA4709" s="3"/>
      <c r="AB4709" s="3"/>
      <c r="AC4709" s="3"/>
      <c r="AD4709" s="3"/>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row>
    <row r="4710" spans="1:53" x14ac:dyDescent="0.3">
      <c r="A4710" s="3"/>
      <c r="B4710" s="3"/>
      <c r="C4710" s="3"/>
      <c r="D4710" s="3"/>
      <c r="E4710" s="3"/>
      <c r="F4710" s="3"/>
      <c r="G4710" s="3"/>
      <c r="H4710" s="3"/>
      <c r="I4710" s="3"/>
      <c r="J4710" s="3"/>
      <c r="K4710" s="3"/>
      <c r="L4710" s="3"/>
      <c r="M4710" s="3"/>
      <c r="N4710" s="3"/>
      <c r="O4710" s="3"/>
      <c r="P4710" s="3"/>
      <c r="Q4710" s="3"/>
      <c r="R4710" s="3"/>
      <c r="S4710" s="120"/>
      <c r="T4710" s="3"/>
      <c r="U4710" s="3"/>
      <c r="V4710" s="3"/>
      <c r="W4710" s="3"/>
      <c r="X4710" s="3"/>
      <c r="Y4710" s="3"/>
      <c r="Z4710" s="3"/>
      <c r="AA4710" s="3"/>
      <c r="AB4710" s="3"/>
      <c r="AC4710" s="3"/>
      <c r="AD4710" s="3"/>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row>
    <row r="4711" spans="1:53" x14ac:dyDescent="0.3">
      <c r="A4711" s="3"/>
      <c r="B4711" s="3"/>
      <c r="C4711" s="3"/>
      <c r="D4711" s="3"/>
      <c r="E4711" s="3"/>
      <c r="F4711" s="3"/>
      <c r="G4711" s="3"/>
      <c r="H4711" s="3"/>
      <c r="I4711" s="3"/>
      <c r="J4711" s="3"/>
      <c r="K4711" s="3"/>
      <c r="L4711" s="3"/>
      <c r="M4711" s="3"/>
      <c r="N4711" s="3"/>
      <c r="O4711" s="3"/>
      <c r="P4711" s="3"/>
      <c r="Q4711" s="3"/>
      <c r="R4711" s="3"/>
      <c r="S4711" s="120"/>
      <c r="T4711" s="3"/>
      <c r="U4711" s="3"/>
      <c r="V4711" s="3"/>
      <c r="W4711" s="3"/>
      <c r="X4711" s="3"/>
      <c r="Y4711" s="3"/>
      <c r="Z4711" s="3"/>
      <c r="AA4711" s="3"/>
      <c r="AB4711" s="3"/>
      <c r="AC4711" s="3"/>
      <c r="AD4711" s="3"/>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row>
    <row r="4712" spans="1:53" x14ac:dyDescent="0.3">
      <c r="A4712" s="3"/>
      <c r="B4712" s="3"/>
      <c r="C4712" s="3"/>
      <c r="D4712" s="3"/>
      <c r="E4712" s="3"/>
      <c r="F4712" s="3"/>
      <c r="G4712" s="3"/>
      <c r="H4712" s="3"/>
      <c r="I4712" s="3"/>
      <c r="J4712" s="3"/>
      <c r="K4712" s="3"/>
      <c r="L4712" s="3"/>
      <c r="M4712" s="3"/>
      <c r="N4712" s="3"/>
      <c r="O4712" s="3"/>
      <c r="P4712" s="3"/>
      <c r="Q4712" s="3"/>
      <c r="R4712" s="3"/>
      <c r="S4712" s="120"/>
      <c r="T4712" s="3"/>
      <c r="U4712" s="3"/>
      <c r="V4712" s="3"/>
      <c r="W4712" s="3"/>
      <c r="X4712" s="3"/>
      <c r="Y4712" s="3"/>
      <c r="Z4712" s="3"/>
      <c r="AA4712" s="3"/>
      <c r="AB4712" s="3"/>
      <c r="AC4712" s="3"/>
      <c r="AD4712" s="3"/>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row>
    <row r="4713" spans="1:53" x14ac:dyDescent="0.3">
      <c r="A4713" s="3"/>
      <c r="B4713" s="3"/>
      <c r="C4713" s="3"/>
      <c r="D4713" s="3"/>
      <c r="E4713" s="3"/>
      <c r="F4713" s="3"/>
      <c r="G4713" s="3"/>
      <c r="H4713" s="3"/>
      <c r="I4713" s="3"/>
      <c r="J4713" s="3"/>
      <c r="K4713" s="3"/>
      <c r="L4713" s="3"/>
      <c r="M4713" s="3"/>
      <c r="N4713" s="3"/>
      <c r="O4713" s="3"/>
      <c r="P4713" s="3"/>
      <c r="Q4713" s="3"/>
      <c r="R4713" s="3"/>
      <c r="S4713" s="120"/>
      <c r="T4713" s="3"/>
      <c r="U4713" s="3"/>
      <c r="V4713" s="3"/>
      <c r="W4713" s="3"/>
      <c r="X4713" s="3"/>
      <c r="Y4713" s="3"/>
      <c r="Z4713" s="3"/>
      <c r="AA4713" s="3"/>
      <c r="AB4713" s="3"/>
      <c r="AC4713" s="3"/>
      <c r="AD4713" s="3"/>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row>
    <row r="4714" spans="1:53" x14ac:dyDescent="0.3">
      <c r="A4714" s="3"/>
      <c r="B4714" s="3"/>
      <c r="C4714" s="3"/>
      <c r="D4714" s="3"/>
      <c r="E4714" s="3"/>
      <c r="F4714" s="3"/>
      <c r="G4714" s="3"/>
      <c r="H4714" s="3"/>
      <c r="I4714" s="3"/>
      <c r="J4714" s="3"/>
      <c r="K4714" s="3"/>
      <c r="L4714" s="3"/>
      <c r="M4714" s="3"/>
      <c r="N4714" s="3"/>
      <c r="O4714" s="3"/>
      <c r="P4714" s="3"/>
      <c r="Q4714" s="3"/>
      <c r="R4714" s="3"/>
      <c r="S4714" s="120"/>
      <c r="T4714" s="3"/>
      <c r="U4714" s="3"/>
      <c r="V4714" s="3"/>
      <c r="W4714" s="3"/>
      <c r="X4714" s="3"/>
      <c r="Y4714" s="3"/>
      <c r="Z4714" s="3"/>
      <c r="AA4714" s="3"/>
      <c r="AB4714" s="3"/>
      <c r="AC4714" s="3"/>
      <c r="AD4714" s="3"/>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row>
    <row r="4715" spans="1:53" x14ac:dyDescent="0.3">
      <c r="A4715" s="3"/>
      <c r="B4715" s="3"/>
      <c r="C4715" s="3"/>
      <c r="D4715" s="3"/>
      <c r="E4715" s="3"/>
      <c r="F4715" s="3"/>
      <c r="G4715" s="3"/>
      <c r="H4715" s="3"/>
      <c r="I4715" s="3"/>
      <c r="J4715" s="3"/>
      <c r="K4715" s="3"/>
      <c r="L4715" s="3"/>
      <c r="M4715" s="3"/>
      <c r="N4715" s="3"/>
      <c r="O4715" s="3"/>
      <c r="P4715" s="3"/>
      <c r="Q4715" s="3"/>
      <c r="R4715" s="3"/>
      <c r="S4715" s="120"/>
      <c r="T4715" s="3"/>
      <c r="U4715" s="3"/>
      <c r="V4715" s="3"/>
      <c r="W4715" s="3"/>
      <c r="X4715" s="3"/>
      <c r="Y4715" s="3"/>
      <c r="Z4715" s="3"/>
      <c r="AA4715" s="3"/>
      <c r="AB4715" s="3"/>
      <c r="AC4715" s="3"/>
      <c r="AD4715" s="3"/>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row>
    <row r="4716" spans="1:53" x14ac:dyDescent="0.3">
      <c r="A4716" s="3"/>
      <c r="B4716" s="3"/>
      <c r="C4716" s="3"/>
      <c r="D4716" s="3"/>
      <c r="E4716" s="3"/>
      <c r="F4716" s="3"/>
      <c r="G4716" s="3"/>
      <c r="H4716" s="3"/>
      <c r="I4716" s="3"/>
      <c r="J4716" s="3"/>
      <c r="K4716" s="3"/>
      <c r="L4716" s="3"/>
      <c r="M4716" s="3"/>
      <c r="N4716" s="3"/>
      <c r="O4716" s="3"/>
      <c r="P4716" s="3"/>
      <c r="Q4716" s="3"/>
      <c r="R4716" s="3"/>
      <c r="S4716" s="120"/>
      <c r="T4716" s="3"/>
      <c r="U4716" s="3"/>
      <c r="V4716" s="3"/>
      <c r="W4716" s="3"/>
      <c r="X4716" s="3"/>
      <c r="Y4716" s="3"/>
      <c r="Z4716" s="3"/>
      <c r="AA4716" s="3"/>
      <c r="AB4716" s="3"/>
      <c r="AC4716" s="3"/>
      <c r="AD4716" s="3"/>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row>
    <row r="4717" spans="1:53" x14ac:dyDescent="0.3">
      <c r="A4717" s="3"/>
      <c r="B4717" s="3"/>
      <c r="C4717" s="3"/>
      <c r="D4717" s="3"/>
      <c r="E4717" s="3"/>
      <c r="F4717" s="3"/>
      <c r="G4717" s="3"/>
      <c r="H4717" s="3"/>
      <c r="I4717" s="3"/>
      <c r="J4717" s="3"/>
      <c r="K4717" s="3"/>
      <c r="L4717" s="3"/>
      <c r="M4717" s="3"/>
      <c r="N4717" s="3"/>
      <c r="O4717" s="3"/>
      <c r="P4717" s="3"/>
      <c r="Q4717" s="3"/>
      <c r="R4717" s="3"/>
      <c r="S4717" s="120"/>
      <c r="T4717" s="3"/>
      <c r="U4717" s="3"/>
      <c r="V4717" s="3"/>
      <c r="W4717" s="3"/>
      <c r="X4717" s="3"/>
      <c r="Y4717" s="3"/>
      <c r="Z4717" s="3"/>
      <c r="AA4717" s="3"/>
      <c r="AB4717" s="3"/>
      <c r="AC4717" s="3"/>
      <c r="AD4717" s="3"/>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row>
    <row r="4718" spans="1:53" x14ac:dyDescent="0.3">
      <c r="A4718" s="3"/>
      <c r="B4718" s="3"/>
      <c r="C4718" s="3"/>
      <c r="D4718" s="3"/>
      <c r="E4718" s="3"/>
      <c r="F4718" s="3"/>
      <c r="G4718" s="3"/>
      <c r="H4718" s="3"/>
      <c r="I4718" s="3"/>
      <c r="J4718" s="3"/>
      <c r="K4718" s="3"/>
      <c r="L4718" s="3"/>
      <c r="M4718" s="3"/>
      <c r="N4718" s="3"/>
      <c r="O4718" s="3"/>
      <c r="P4718" s="3"/>
      <c r="Q4718" s="3"/>
      <c r="R4718" s="3"/>
      <c r="S4718" s="120"/>
      <c r="T4718" s="3"/>
      <c r="U4718" s="3"/>
      <c r="V4718" s="3"/>
      <c r="W4718" s="3"/>
      <c r="X4718" s="3"/>
      <c r="Y4718" s="3"/>
      <c r="Z4718" s="3"/>
      <c r="AA4718" s="3"/>
      <c r="AB4718" s="3"/>
      <c r="AC4718" s="3"/>
      <c r="AD4718" s="3"/>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row>
    <row r="4719" spans="1:53" x14ac:dyDescent="0.3">
      <c r="A4719" s="3"/>
      <c r="B4719" s="3"/>
      <c r="C4719" s="3"/>
      <c r="D4719" s="3"/>
      <c r="E4719" s="3"/>
      <c r="F4719" s="3"/>
      <c r="G4719" s="3"/>
      <c r="H4719" s="3"/>
      <c r="I4719" s="3"/>
      <c r="J4719" s="3"/>
      <c r="K4719" s="3"/>
      <c r="L4719" s="3"/>
      <c r="M4719" s="3"/>
      <c r="N4719" s="3"/>
      <c r="O4719" s="3"/>
      <c r="P4719" s="3"/>
      <c r="Q4719" s="3"/>
      <c r="R4719" s="3"/>
      <c r="S4719" s="120"/>
      <c r="T4719" s="3"/>
      <c r="U4719" s="3"/>
      <c r="V4719" s="3"/>
      <c r="W4719" s="3"/>
      <c r="X4719" s="3"/>
      <c r="Y4719" s="3"/>
      <c r="Z4719" s="3"/>
      <c r="AA4719" s="3"/>
      <c r="AB4719" s="3"/>
      <c r="AC4719" s="3"/>
      <c r="AD4719" s="3"/>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row>
    <row r="4720" spans="1:53" x14ac:dyDescent="0.3">
      <c r="A4720" s="3"/>
      <c r="B4720" s="3"/>
      <c r="C4720" s="3"/>
      <c r="D4720" s="3"/>
      <c r="E4720" s="3"/>
      <c r="F4720" s="3"/>
      <c r="G4720" s="3"/>
      <c r="H4720" s="3"/>
      <c r="I4720" s="3"/>
      <c r="J4720" s="3"/>
      <c r="K4720" s="3"/>
      <c r="L4720" s="3"/>
      <c r="M4720" s="3"/>
      <c r="N4720" s="3"/>
      <c r="O4720" s="3"/>
      <c r="P4720" s="3"/>
      <c r="Q4720" s="3"/>
      <c r="R4720" s="3"/>
      <c r="S4720" s="120"/>
      <c r="T4720" s="3"/>
      <c r="U4720" s="3"/>
      <c r="V4720" s="3"/>
      <c r="W4720" s="3"/>
      <c r="X4720" s="3"/>
      <c r="Y4720" s="3"/>
      <c r="Z4720" s="3"/>
      <c r="AA4720" s="3"/>
      <c r="AB4720" s="3"/>
      <c r="AC4720" s="3"/>
      <c r="AD4720" s="3"/>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row>
    <row r="4721" spans="1:53" x14ac:dyDescent="0.3">
      <c r="A4721" s="3"/>
      <c r="B4721" s="3"/>
      <c r="C4721" s="3"/>
      <c r="D4721" s="3"/>
      <c r="E4721" s="3"/>
      <c r="F4721" s="3"/>
      <c r="G4721" s="3"/>
      <c r="H4721" s="3"/>
      <c r="I4721" s="3"/>
      <c r="J4721" s="3"/>
      <c r="K4721" s="3"/>
      <c r="L4721" s="3"/>
      <c r="M4721" s="3"/>
      <c r="N4721" s="3"/>
      <c r="O4721" s="3"/>
      <c r="P4721" s="3"/>
      <c r="Q4721" s="3"/>
      <c r="R4721" s="3"/>
      <c r="S4721" s="120"/>
      <c r="T4721" s="3"/>
      <c r="U4721" s="3"/>
      <c r="V4721" s="3"/>
      <c r="W4721" s="3"/>
      <c r="X4721" s="3"/>
      <c r="Y4721" s="3"/>
      <c r="Z4721" s="3"/>
      <c r="AA4721" s="3"/>
      <c r="AB4721" s="3"/>
      <c r="AC4721" s="3"/>
      <c r="AD4721" s="3"/>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row>
    <row r="4722" spans="1:53" x14ac:dyDescent="0.3">
      <c r="A4722" s="3"/>
      <c r="B4722" s="3"/>
      <c r="C4722" s="3"/>
      <c r="D4722" s="3"/>
      <c r="E4722" s="3"/>
      <c r="F4722" s="3"/>
      <c r="G4722" s="3"/>
      <c r="H4722" s="3"/>
      <c r="I4722" s="3"/>
      <c r="J4722" s="3"/>
      <c r="K4722" s="3"/>
      <c r="L4722" s="3"/>
      <c r="M4722" s="3"/>
      <c r="N4722" s="3"/>
      <c r="O4722" s="3"/>
      <c r="P4722" s="3"/>
      <c r="Q4722" s="3"/>
      <c r="R4722" s="3"/>
      <c r="S4722" s="120"/>
      <c r="T4722" s="3"/>
      <c r="U4722" s="3"/>
      <c r="V4722" s="3"/>
      <c r="W4722" s="3"/>
      <c r="X4722" s="3"/>
      <c r="Y4722" s="3"/>
      <c r="Z4722" s="3"/>
      <c r="AA4722" s="3"/>
      <c r="AB4722" s="3"/>
      <c r="AC4722" s="3"/>
      <c r="AD4722" s="3"/>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row>
    <row r="4723" spans="1:53" x14ac:dyDescent="0.3">
      <c r="A4723" s="3"/>
      <c r="B4723" s="3"/>
      <c r="C4723" s="3"/>
      <c r="D4723" s="3"/>
      <c r="E4723" s="3"/>
      <c r="F4723" s="3"/>
      <c r="G4723" s="3"/>
      <c r="H4723" s="3"/>
      <c r="I4723" s="3"/>
      <c r="J4723" s="3"/>
      <c r="K4723" s="3"/>
      <c r="L4723" s="3"/>
      <c r="M4723" s="3"/>
      <c r="N4723" s="3"/>
      <c r="O4723" s="3"/>
      <c r="P4723" s="3"/>
      <c r="Q4723" s="3"/>
      <c r="R4723" s="3"/>
      <c r="S4723" s="120"/>
      <c r="T4723" s="3"/>
      <c r="U4723" s="3"/>
      <c r="V4723" s="3"/>
      <c r="W4723" s="3"/>
      <c r="X4723" s="3"/>
      <c r="Y4723" s="3"/>
      <c r="Z4723" s="3"/>
      <c r="AA4723" s="3"/>
      <c r="AB4723" s="3"/>
      <c r="AC4723" s="3"/>
      <c r="AD4723" s="3"/>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row>
    <row r="4724" spans="1:53" x14ac:dyDescent="0.3">
      <c r="A4724" s="3"/>
      <c r="B4724" s="3"/>
      <c r="C4724" s="3"/>
      <c r="D4724" s="3"/>
      <c r="E4724" s="3"/>
      <c r="F4724" s="3"/>
      <c r="G4724" s="3"/>
      <c r="H4724" s="3"/>
      <c r="I4724" s="3"/>
      <c r="J4724" s="3"/>
      <c r="K4724" s="3"/>
      <c r="L4724" s="3"/>
      <c r="M4724" s="3"/>
      <c r="N4724" s="3"/>
      <c r="O4724" s="3"/>
      <c r="P4724" s="3"/>
      <c r="Q4724" s="3"/>
      <c r="R4724" s="3"/>
      <c r="S4724" s="120"/>
      <c r="T4724" s="3"/>
      <c r="U4724" s="3"/>
      <c r="V4724" s="3"/>
      <c r="W4724" s="3"/>
      <c r="X4724" s="3"/>
      <c r="Y4724" s="3"/>
      <c r="Z4724" s="3"/>
      <c r="AA4724" s="3"/>
      <c r="AB4724" s="3"/>
      <c r="AC4724" s="3"/>
      <c r="AD4724" s="3"/>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row>
    <row r="4725" spans="1:53" x14ac:dyDescent="0.3">
      <c r="A4725" s="3"/>
      <c r="B4725" s="3"/>
      <c r="C4725" s="3"/>
      <c r="D4725" s="3"/>
      <c r="E4725" s="3"/>
      <c r="F4725" s="3"/>
      <c r="G4725" s="3"/>
      <c r="H4725" s="3"/>
      <c r="I4725" s="3"/>
      <c r="J4725" s="3"/>
      <c r="K4725" s="3"/>
      <c r="L4725" s="3"/>
      <c r="M4725" s="3"/>
      <c r="N4725" s="3"/>
      <c r="O4725" s="3"/>
      <c r="P4725" s="3"/>
      <c r="Q4725" s="3"/>
      <c r="R4725" s="3"/>
      <c r="S4725" s="120"/>
      <c r="T4725" s="3"/>
      <c r="U4725" s="3"/>
      <c r="V4725" s="3"/>
      <c r="W4725" s="3"/>
      <c r="X4725" s="3"/>
      <c r="Y4725" s="3"/>
      <c r="Z4725" s="3"/>
      <c r="AA4725" s="3"/>
      <c r="AB4725" s="3"/>
      <c r="AC4725" s="3"/>
      <c r="AD4725" s="3"/>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row>
    <row r="4726" spans="1:53" x14ac:dyDescent="0.3">
      <c r="A4726" s="3"/>
      <c r="B4726" s="3"/>
      <c r="C4726" s="3"/>
      <c r="D4726" s="3"/>
      <c r="E4726" s="3"/>
      <c r="F4726" s="3"/>
      <c r="G4726" s="3"/>
      <c r="H4726" s="3"/>
      <c r="I4726" s="3"/>
      <c r="J4726" s="3"/>
      <c r="K4726" s="3"/>
      <c r="L4726" s="3"/>
      <c r="M4726" s="3"/>
      <c r="N4726" s="3"/>
      <c r="O4726" s="3"/>
      <c r="P4726" s="3"/>
      <c r="Q4726" s="3"/>
      <c r="R4726" s="3"/>
      <c r="S4726" s="120"/>
      <c r="T4726" s="3"/>
      <c r="U4726" s="3"/>
      <c r="V4726" s="3"/>
      <c r="W4726" s="3"/>
      <c r="X4726" s="3"/>
      <c r="Y4726" s="3"/>
      <c r="Z4726" s="3"/>
      <c r="AA4726" s="3"/>
      <c r="AB4726" s="3"/>
      <c r="AC4726" s="3"/>
      <c r="AD4726" s="3"/>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row>
    <row r="4727" spans="1:53" x14ac:dyDescent="0.3">
      <c r="A4727" s="3"/>
      <c r="B4727" s="3"/>
      <c r="C4727" s="3"/>
      <c r="D4727" s="3"/>
      <c r="E4727" s="3"/>
      <c r="F4727" s="3"/>
      <c r="G4727" s="3"/>
      <c r="H4727" s="3"/>
      <c r="I4727" s="3"/>
      <c r="J4727" s="3"/>
      <c r="K4727" s="3"/>
      <c r="L4727" s="3"/>
      <c r="M4727" s="3"/>
      <c r="N4727" s="3"/>
      <c r="O4727" s="3"/>
      <c r="P4727" s="3"/>
      <c r="Q4727" s="3"/>
      <c r="R4727" s="3"/>
      <c r="S4727" s="120"/>
      <c r="T4727" s="3"/>
      <c r="U4727" s="3"/>
      <c r="V4727" s="3"/>
      <c r="W4727" s="3"/>
      <c r="X4727" s="3"/>
      <c r="Y4727" s="3"/>
      <c r="Z4727" s="3"/>
      <c r="AA4727" s="3"/>
      <c r="AB4727" s="3"/>
      <c r="AC4727" s="3"/>
      <c r="AD4727" s="3"/>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row>
    <row r="4728" spans="1:53" x14ac:dyDescent="0.3">
      <c r="A4728" s="3"/>
      <c r="B4728" s="3"/>
      <c r="C4728" s="3"/>
      <c r="D4728" s="3"/>
      <c r="E4728" s="3"/>
      <c r="F4728" s="3"/>
      <c r="G4728" s="3"/>
      <c r="H4728" s="3"/>
      <c r="I4728" s="3"/>
      <c r="J4728" s="3"/>
      <c r="K4728" s="3"/>
      <c r="L4728" s="3"/>
      <c r="M4728" s="3"/>
      <c r="N4728" s="3"/>
      <c r="O4728" s="3"/>
      <c r="P4728" s="3"/>
      <c r="Q4728" s="3"/>
      <c r="R4728" s="3"/>
      <c r="S4728" s="120"/>
      <c r="T4728" s="3"/>
      <c r="U4728" s="3"/>
      <c r="V4728" s="3"/>
      <c r="W4728" s="3"/>
      <c r="X4728" s="3"/>
      <c r="Y4728" s="3"/>
      <c r="Z4728" s="3"/>
      <c r="AA4728" s="3"/>
      <c r="AB4728" s="3"/>
      <c r="AC4728" s="3"/>
      <c r="AD4728" s="3"/>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row>
    <row r="4729" spans="1:53" x14ac:dyDescent="0.3">
      <c r="A4729" s="3"/>
      <c r="B4729" s="3"/>
      <c r="C4729" s="3"/>
      <c r="D4729" s="3"/>
      <c r="E4729" s="3"/>
      <c r="F4729" s="3"/>
      <c r="G4729" s="3"/>
      <c r="H4729" s="3"/>
      <c r="I4729" s="3"/>
      <c r="J4729" s="3"/>
      <c r="K4729" s="3"/>
      <c r="L4729" s="3"/>
      <c r="M4729" s="3"/>
      <c r="N4729" s="3"/>
      <c r="O4729" s="3"/>
      <c r="P4729" s="3"/>
      <c r="Q4729" s="3"/>
      <c r="R4729" s="3"/>
      <c r="S4729" s="120"/>
      <c r="T4729" s="3"/>
      <c r="U4729" s="3"/>
      <c r="V4729" s="3"/>
      <c r="W4729" s="3"/>
      <c r="X4729" s="3"/>
      <c r="Y4729" s="3"/>
      <c r="Z4729" s="3"/>
      <c r="AA4729" s="3"/>
      <c r="AB4729" s="3"/>
      <c r="AC4729" s="3"/>
      <c r="AD4729" s="3"/>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row>
    <row r="4730" spans="1:53" x14ac:dyDescent="0.3">
      <c r="A4730" s="3"/>
      <c r="B4730" s="3"/>
      <c r="C4730" s="3"/>
      <c r="D4730" s="3"/>
      <c r="E4730" s="3"/>
      <c r="F4730" s="3"/>
      <c r="G4730" s="3"/>
      <c r="H4730" s="3"/>
      <c r="I4730" s="3"/>
      <c r="J4730" s="3"/>
      <c r="K4730" s="3"/>
      <c r="L4730" s="3"/>
      <c r="M4730" s="3"/>
      <c r="N4730" s="3"/>
      <c r="O4730" s="3"/>
      <c r="P4730" s="3"/>
      <c r="Q4730" s="3"/>
      <c r="R4730" s="3"/>
      <c r="S4730" s="120"/>
      <c r="T4730" s="3"/>
      <c r="U4730" s="3"/>
      <c r="V4730" s="3"/>
      <c r="W4730" s="3"/>
      <c r="X4730" s="3"/>
      <c r="Y4730" s="3"/>
      <c r="Z4730" s="3"/>
      <c r="AA4730" s="3"/>
      <c r="AB4730" s="3"/>
      <c r="AC4730" s="3"/>
      <c r="AD4730" s="3"/>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row>
    <row r="4731" spans="1:53" x14ac:dyDescent="0.3">
      <c r="A4731" s="3"/>
      <c r="B4731" s="3"/>
      <c r="C4731" s="3"/>
      <c r="D4731" s="3"/>
      <c r="E4731" s="3"/>
      <c r="F4731" s="3"/>
      <c r="G4731" s="3"/>
      <c r="H4731" s="3"/>
      <c r="I4731" s="3"/>
      <c r="J4731" s="3"/>
      <c r="K4731" s="3"/>
      <c r="L4731" s="3"/>
      <c r="M4731" s="3"/>
      <c r="N4731" s="3"/>
      <c r="O4731" s="3"/>
      <c r="P4731" s="3"/>
      <c r="Q4731" s="3"/>
      <c r="R4731" s="3"/>
      <c r="S4731" s="120"/>
      <c r="T4731" s="3"/>
      <c r="U4731" s="3"/>
      <c r="V4731" s="3"/>
      <c r="W4731" s="3"/>
      <c r="X4731" s="3"/>
      <c r="Y4731" s="3"/>
      <c r="Z4731" s="3"/>
      <c r="AA4731" s="3"/>
      <c r="AB4731" s="3"/>
      <c r="AC4731" s="3"/>
      <c r="AD4731" s="3"/>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row>
    <row r="4732" spans="1:53" x14ac:dyDescent="0.3">
      <c r="A4732" s="3"/>
      <c r="B4732" s="3"/>
      <c r="C4732" s="3"/>
      <c r="D4732" s="3"/>
      <c r="E4732" s="3"/>
      <c r="F4732" s="3"/>
      <c r="G4732" s="3"/>
      <c r="H4732" s="3"/>
      <c r="I4732" s="3"/>
      <c r="J4732" s="3"/>
      <c r="K4732" s="3"/>
      <c r="L4732" s="3"/>
      <c r="M4732" s="3"/>
      <c r="N4732" s="3"/>
      <c r="O4732" s="3"/>
      <c r="P4732" s="3"/>
      <c r="Q4732" s="3"/>
      <c r="R4732" s="3"/>
      <c r="S4732" s="120"/>
      <c r="T4732" s="3"/>
      <c r="U4732" s="3"/>
      <c r="V4732" s="3"/>
      <c r="W4732" s="3"/>
      <c r="X4732" s="3"/>
      <c r="Y4732" s="3"/>
      <c r="Z4732" s="3"/>
      <c r="AA4732" s="3"/>
      <c r="AB4732" s="3"/>
      <c r="AC4732" s="3"/>
      <c r="AD4732" s="3"/>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row>
    <row r="4733" spans="1:53" x14ac:dyDescent="0.3">
      <c r="A4733" s="3"/>
      <c r="B4733" s="3"/>
      <c r="C4733" s="3"/>
      <c r="D4733" s="3"/>
      <c r="E4733" s="3"/>
      <c r="F4733" s="3"/>
      <c r="G4733" s="3"/>
      <c r="H4733" s="3"/>
      <c r="I4733" s="3"/>
      <c r="J4733" s="3"/>
      <c r="K4733" s="3"/>
      <c r="L4733" s="3"/>
      <c r="M4733" s="3"/>
      <c r="N4733" s="3"/>
      <c r="O4733" s="3"/>
      <c r="P4733" s="3"/>
      <c r="Q4733" s="3"/>
      <c r="R4733" s="3"/>
      <c r="S4733" s="120"/>
      <c r="T4733" s="3"/>
      <c r="U4733" s="3"/>
      <c r="V4733" s="3"/>
      <c r="W4733" s="3"/>
      <c r="X4733" s="3"/>
      <c r="Y4733" s="3"/>
      <c r="Z4733" s="3"/>
      <c r="AA4733" s="3"/>
      <c r="AB4733" s="3"/>
      <c r="AC4733" s="3"/>
      <c r="AD4733" s="3"/>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row>
    <row r="4734" spans="1:53" x14ac:dyDescent="0.3">
      <c r="A4734" s="3"/>
      <c r="B4734" s="3"/>
      <c r="C4734" s="3"/>
      <c r="D4734" s="3"/>
      <c r="E4734" s="3"/>
      <c r="F4734" s="3"/>
      <c r="G4734" s="3"/>
      <c r="H4734" s="3"/>
      <c r="I4734" s="3"/>
      <c r="J4734" s="3"/>
      <c r="K4734" s="3"/>
      <c r="L4734" s="3"/>
      <c r="M4734" s="3"/>
      <c r="N4734" s="3"/>
      <c r="O4734" s="3"/>
      <c r="P4734" s="3"/>
      <c r="Q4734" s="3"/>
      <c r="R4734" s="3"/>
      <c r="S4734" s="120"/>
      <c r="T4734" s="3"/>
      <c r="U4734" s="3"/>
      <c r="V4734" s="3"/>
      <c r="W4734" s="3"/>
      <c r="X4734" s="3"/>
      <c r="Y4734" s="3"/>
      <c r="Z4734" s="3"/>
      <c r="AA4734" s="3"/>
      <c r="AB4734" s="3"/>
      <c r="AC4734" s="3"/>
      <c r="AD4734" s="3"/>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row>
    <row r="4735" spans="1:53" x14ac:dyDescent="0.3">
      <c r="A4735" s="3"/>
      <c r="B4735" s="3"/>
      <c r="C4735" s="3"/>
      <c r="D4735" s="3"/>
      <c r="E4735" s="3"/>
      <c r="F4735" s="3"/>
      <c r="G4735" s="3"/>
      <c r="H4735" s="3"/>
      <c r="I4735" s="3"/>
      <c r="J4735" s="3"/>
      <c r="K4735" s="3"/>
      <c r="L4735" s="3"/>
      <c r="M4735" s="3"/>
      <c r="N4735" s="3"/>
      <c r="O4735" s="3"/>
      <c r="P4735" s="3"/>
      <c r="Q4735" s="3"/>
      <c r="R4735" s="3"/>
      <c r="S4735" s="120"/>
      <c r="T4735" s="3"/>
      <c r="U4735" s="3"/>
      <c r="V4735" s="3"/>
      <c r="W4735" s="3"/>
      <c r="X4735" s="3"/>
      <c r="Y4735" s="3"/>
      <c r="Z4735" s="3"/>
      <c r="AA4735" s="3"/>
      <c r="AB4735" s="3"/>
      <c r="AC4735" s="3"/>
      <c r="AD4735" s="3"/>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row>
    <row r="4736" spans="1:53" x14ac:dyDescent="0.3">
      <c r="A4736" s="3"/>
      <c r="B4736" s="3"/>
      <c r="C4736" s="3"/>
      <c r="D4736" s="3"/>
      <c r="E4736" s="3"/>
      <c r="F4736" s="3"/>
      <c r="G4736" s="3"/>
      <c r="H4736" s="3"/>
      <c r="I4736" s="3"/>
      <c r="J4736" s="3"/>
      <c r="K4736" s="3"/>
      <c r="L4736" s="3"/>
      <c r="M4736" s="3"/>
      <c r="N4736" s="3"/>
      <c r="O4736" s="3"/>
      <c r="P4736" s="3"/>
      <c r="Q4736" s="3"/>
      <c r="R4736" s="3"/>
      <c r="S4736" s="120"/>
      <c r="T4736" s="3"/>
      <c r="U4736" s="3"/>
      <c r="V4736" s="3"/>
      <c r="W4736" s="3"/>
      <c r="X4736" s="3"/>
      <c r="Y4736" s="3"/>
      <c r="Z4736" s="3"/>
      <c r="AA4736" s="3"/>
      <c r="AB4736" s="3"/>
      <c r="AC4736" s="3"/>
      <c r="AD4736" s="3"/>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row>
    <row r="4737" spans="1:53" x14ac:dyDescent="0.3">
      <c r="A4737" s="3"/>
      <c r="B4737" s="3"/>
      <c r="C4737" s="3"/>
      <c r="D4737" s="3"/>
      <c r="E4737" s="3"/>
      <c r="F4737" s="3"/>
      <c r="G4737" s="3"/>
      <c r="H4737" s="3"/>
      <c r="I4737" s="3"/>
      <c r="J4737" s="3"/>
      <c r="K4737" s="3"/>
      <c r="L4737" s="3"/>
      <c r="M4737" s="3"/>
      <c r="N4737" s="3"/>
      <c r="O4737" s="3"/>
      <c r="P4737" s="3"/>
      <c r="Q4737" s="3"/>
      <c r="R4737" s="3"/>
      <c r="S4737" s="120"/>
      <c r="T4737" s="3"/>
      <c r="U4737" s="3"/>
      <c r="V4737" s="3"/>
      <c r="W4737" s="3"/>
      <c r="X4737" s="3"/>
      <c r="Y4737" s="3"/>
      <c r="Z4737" s="3"/>
      <c r="AA4737" s="3"/>
      <c r="AB4737" s="3"/>
      <c r="AC4737" s="3"/>
      <c r="AD4737" s="3"/>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row>
    <row r="4738" spans="1:53" x14ac:dyDescent="0.3">
      <c r="A4738" s="3"/>
      <c r="B4738" s="3"/>
      <c r="C4738" s="3"/>
      <c r="D4738" s="3"/>
      <c r="E4738" s="3"/>
      <c r="F4738" s="3"/>
      <c r="G4738" s="3"/>
      <c r="H4738" s="3"/>
      <c r="I4738" s="3"/>
      <c r="J4738" s="3"/>
      <c r="K4738" s="3"/>
      <c r="L4738" s="3"/>
      <c r="M4738" s="3"/>
      <c r="N4738" s="3"/>
      <c r="O4738" s="3"/>
      <c r="P4738" s="3"/>
      <c r="Q4738" s="3"/>
      <c r="R4738" s="3"/>
      <c r="S4738" s="120"/>
      <c r="T4738" s="3"/>
      <c r="U4738" s="3"/>
      <c r="V4738" s="3"/>
      <c r="W4738" s="3"/>
      <c r="X4738" s="3"/>
      <c r="Y4738" s="3"/>
      <c r="Z4738" s="3"/>
      <c r="AA4738" s="3"/>
      <c r="AB4738" s="3"/>
      <c r="AC4738" s="3"/>
      <c r="AD4738" s="3"/>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row>
    <row r="4739" spans="1:53" x14ac:dyDescent="0.3">
      <c r="A4739" s="3"/>
      <c r="B4739" s="3"/>
      <c r="C4739" s="3"/>
      <c r="D4739" s="3"/>
      <c r="E4739" s="3"/>
      <c r="F4739" s="3"/>
      <c r="G4739" s="3"/>
      <c r="H4739" s="3"/>
      <c r="I4739" s="3"/>
      <c r="J4739" s="3"/>
      <c r="K4739" s="3"/>
      <c r="L4739" s="3"/>
      <c r="M4739" s="3"/>
      <c r="N4739" s="3"/>
      <c r="O4739" s="3"/>
      <c r="P4739" s="3"/>
      <c r="Q4739" s="3"/>
      <c r="R4739" s="3"/>
      <c r="S4739" s="120"/>
      <c r="T4739" s="3"/>
      <c r="U4739" s="3"/>
      <c r="V4739" s="3"/>
      <c r="W4739" s="3"/>
      <c r="X4739" s="3"/>
      <c r="Y4739" s="3"/>
      <c r="Z4739" s="3"/>
      <c r="AA4739" s="3"/>
      <c r="AB4739" s="3"/>
      <c r="AC4739" s="3"/>
      <c r="AD4739" s="3"/>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row>
    <row r="4740" spans="1:53" x14ac:dyDescent="0.3">
      <c r="A4740" s="3"/>
      <c r="B4740" s="3"/>
      <c r="C4740" s="3"/>
      <c r="D4740" s="3"/>
      <c r="E4740" s="3"/>
      <c r="F4740" s="3"/>
      <c r="G4740" s="3"/>
      <c r="H4740" s="3"/>
      <c r="I4740" s="3"/>
      <c r="J4740" s="3"/>
      <c r="K4740" s="3"/>
      <c r="L4740" s="3"/>
      <c r="M4740" s="3"/>
      <c r="N4740" s="3"/>
      <c r="O4740" s="3"/>
      <c r="P4740" s="3"/>
      <c r="Q4740" s="3"/>
      <c r="R4740" s="3"/>
      <c r="S4740" s="120"/>
      <c r="T4740" s="3"/>
      <c r="U4740" s="3"/>
      <c r="V4740" s="3"/>
      <c r="W4740" s="3"/>
      <c r="X4740" s="3"/>
      <c r="Y4740" s="3"/>
      <c r="Z4740" s="3"/>
      <c r="AA4740" s="3"/>
      <c r="AB4740" s="3"/>
      <c r="AC4740" s="3"/>
      <c r="AD4740" s="3"/>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row>
    <row r="4741" spans="1:53" x14ac:dyDescent="0.3">
      <c r="A4741" s="3"/>
      <c r="B4741" s="3"/>
      <c r="C4741" s="3"/>
      <c r="D4741" s="3"/>
      <c r="E4741" s="3"/>
      <c r="F4741" s="3"/>
      <c r="G4741" s="3"/>
      <c r="H4741" s="3"/>
      <c r="I4741" s="3"/>
      <c r="J4741" s="3"/>
      <c r="K4741" s="3"/>
      <c r="L4741" s="3"/>
      <c r="M4741" s="3"/>
      <c r="N4741" s="3"/>
      <c r="O4741" s="3"/>
      <c r="P4741" s="3"/>
      <c r="Q4741" s="3"/>
      <c r="R4741" s="3"/>
      <c r="S4741" s="120"/>
      <c r="T4741" s="3"/>
      <c r="U4741" s="3"/>
      <c r="V4741" s="3"/>
      <c r="W4741" s="3"/>
      <c r="X4741" s="3"/>
      <c r="Y4741" s="3"/>
      <c r="Z4741" s="3"/>
      <c r="AA4741" s="3"/>
      <c r="AB4741" s="3"/>
      <c r="AC4741" s="3"/>
      <c r="AD4741" s="3"/>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row>
    <row r="4742" spans="1:53" x14ac:dyDescent="0.3">
      <c r="A4742" s="3"/>
      <c r="B4742" s="3"/>
      <c r="C4742" s="3"/>
      <c r="D4742" s="3"/>
      <c r="E4742" s="3"/>
      <c r="F4742" s="3"/>
      <c r="G4742" s="3"/>
      <c r="H4742" s="3"/>
      <c r="I4742" s="3"/>
      <c r="J4742" s="3"/>
      <c r="K4742" s="3"/>
      <c r="L4742" s="3"/>
      <c r="M4742" s="3"/>
      <c r="N4742" s="3"/>
      <c r="O4742" s="3"/>
      <c r="P4742" s="3"/>
      <c r="Q4742" s="3"/>
      <c r="R4742" s="3"/>
      <c r="S4742" s="120"/>
      <c r="T4742" s="3"/>
      <c r="U4742" s="3"/>
      <c r="V4742" s="3"/>
      <c r="W4742" s="3"/>
      <c r="X4742" s="3"/>
      <c r="Y4742" s="3"/>
      <c r="Z4742" s="3"/>
      <c r="AA4742" s="3"/>
      <c r="AB4742" s="3"/>
      <c r="AC4742" s="3"/>
      <c r="AD4742" s="3"/>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row>
    <row r="4743" spans="1:53" x14ac:dyDescent="0.3">
      <c r="A4743" s="3"/>
      <c r="B4743" s="3"/>
      <c r="C4743" s="3"/>
      <c r="D4743" s="3"/>
      <c r="E4743" s="3"/>
      <c r="F4743" s="3"/>
      <c r="G4743" s="3"/>
      <c r="H4743" s="3"/>
      <c r="I4743" s="3"/>
      <c r="J4743" s="3"/>
      <c r="K4743" s="3"/>
      <c r="L4743" s="3"/>
      <c r="M4743" s="3"/>
      <c r="N4743" s="3"/>
      <c r="O4743" s="3"/>
      <c r="P4743" s="3"/>
      <c r="Q4743" s="3"/>
      <c r="R4743" s="3"/>
      <c r="S4743" s="120"/>
      <c r="T4743" s="3"/>
      <c r="U4743" s="3"/>
      <c r="V4743" s="3"/>
      <c r="W4743" s="3"/>
      <c r="X4743" s="3"/>
      <c r="Y4743" s="3"/>
      <c r="Z4743" s="3"/>
      <c r="AA4743" s="3"/>
      <c r="AB4743" s="3"/>
      <c r="AC4743" s="3"/>
      <c r="AD4743" s="3"/>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row>
    <row r="4744" spans="1:53" x14ac:dyDescent="0.3">
      <c r="A4744" s="3"/>
      <c r="B4744" s="3"/>
      <c r="C4744" s="3"/>
      <c r="D4744" s="3"/>
      <c r="E4744" s="3"/>
      <c r="F4744" s="3"/>
      <c r="G4744" s="3"/>
      <c r="H4744" s="3"/>
      <c r="I4744" s="3"/>
      <c r="J4744" s="3"/>
      <c r="K4744" s="3"/>
      <c r="L4744" s="3"/>
      <c r="M4744" s="3"/>
      <c r="N4744" s="3"/>
      <c r="O4744" s="3"/>
      <c r="P4744" s="3"/>
      <c r="Q4744" s="3"/>
      <c r="R4744" s="3"/>
      <c r="S4744" s="120"/>
      <c r="T4744" s="3"/>
      <c r="U4744" s="3"/>
      <c r="V4744" s="3"/>
      <c r="W4744" s="3"/>
      <c r="X4744" s="3"/>
      <c r="Y4744" s="3"/>
      <c r="Z4744" s="3"/>
      <c r="AA4744" s="3"/>
      <c r="AB4744" s="3"/>
      <c r="AC4744" s="3"/>
      <c r="AD4744" s="3"/>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row>
    <row r="4745" spans="1:53" x14ac:dyDescent="0.3">
      <c r="A4745" s="3"/>
      <c r="B4745" s="3"/>
      <c r="C4745" s="3"/>
      <c r="D4745" s="3"/>
      <c r="E4745" s="3"/>
      <c r="F4745" s="3"/>
      <c r="G4745" s="3"/>
      <c r="H4745" s="3"/>
      <c r="I4745" s="3"/>
      <c r="J4745" s="3"/>
      <c r="K4745" s="3"/>
      <c r="L4745" s="3"/>
      <c r="M4745" s="3"/>
      <c r="N4745" s="3"/>
      <c r="O4745" s="3"/>
      <c r="P4745" s="3"/>
      <c r="Q4745" s="3"/>
      <c r="R4745" s="3"/>
      <c r="S4745" s="120"/>
      <c r="T4745" s="3"/>
      <c r="U4745" s="3"/>
      <c r="V4745" s="3"/>
      <c r="W4745" s="3"/>
      <c r="X4745" s="3"/>
      <c r="Y4745" s="3"/>
      <c r="Z4745" s="3"/>
      <c r="AA4745" s="3"/>
      <c r="AB4745" s="3"/>
      <c r="AC4745" s="3"/>
      <c r="AD4745" s="3"/>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row>
    <row r="4746" spans="1:53" x14ac:dyDescent="0.3">
      <c r="A4746" s="3"/>
      <c r="B4746" s="3"/>
      <c r="C4746" s="3"/>
      <c r="D4746" s="3"/>
      <c r="E4746" s="3"/>
      <c r="F4746" s="3"/>
      <c r="G4746" s="3"/>
      <c r="H4746" s="3"/>
      <c r="I4746" s="3"/>
      <c r="J4746" s="3"/>
      <c r="K4746" s="3"/>
      <c r="L4746" s="3"/>
      <c r="M4746" s="3"/>
      <c r="N4746" s="3"/>
      <c r="O4746" s="3"/>
      <c r="P4746" s="3"/>
      <c r="Q4746" s="3"/>
      <c r="R4746" s="3"/>
      <c r="S4746" s="120"/>
      <c r="T4746" s="3"/>
      <c r="U4746" s="3"/>
      <c r="V4746" s="3"/>
      <c r="W4746" s="3"/>
      <c r="X4746" s="3"/>
      <c r="Y4746" s="3"/>
      <c r="Z4746" s="3"/>
      <c r="AA4746" s="3"/>
      <c r="AB4746" s="3"/>
      <c r="AC4746" s="3"/>
      <c r="AD4746" s="3"/>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row>
    <row r="4747" spans="1:53" x14ac:dyDescent="0.3">
      <c r="A4747" s="3"/>
      <c r="B4747" s="3"/>
      <c r="C4747" s="3"/>
      <c r="D4747" s="3"/>
      <c r="E4747" s="3"/>
      <c r="F4747" s="3"/>
      <c r="G4747" s="3"/>
      <c r="H4747" s="3"/>
      <c r="I4747" s="3"/>
      <c r="J4747" s="3"/>
      <c r="K4747" s="3"/>
      <c r="L4747" s="3"/>
      <c r="M4747" s="3"/>
      <c r="N4747" s="3"/>
      <c r="O4747" s="3"/>
      <c r="P4747" s="3"/>
      <c r="Q4747" s="3"/>
      <c r="R4747" s="3"/>
      <c r="S4747" s="120"/>
      <c r="T4747" s="3"/>
      <c r="U4747" s="3"/>
      <c r="V4747" s="3"/>
      <c r="W4747" s="3"/>
      <c r="X4747" s="3"/>
      <c r="Y4747" s="3"/>
      <c r="Z4747" s="3"/>
      <c r="AA4747" s="3"/>
      <c r="AB4747" s="3"/>
      <c r="AC4747" s="3"/>
      <c r="AD4747" s="3"/>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row>
    <row r="4748" spans="1:53" x14ac:dyDescent="0.3">
      <c r="A4748" s="3"/>
      <c r="B4748" s="3"/>
      <c r="C4748" s="3"/>
      <c r="D4748" s="3"/>
      <c r="E4748" s="3"/>
      <c r="F4748" s="3"/>
      <c r="G4748" s="3"/>
      <c r="H4748" s="3"/>
      <c r="I4748" s="3"/>
      <c r="J4748" s="3"/>
      <c r="K4748" s="3"/>
      <c r="L4748" s="3"/>
      <c r="M4748" s="3"/>
      <c r="N4748" s="3"/>
      <c r="O4748" s="3"/>
      <c r="P4748" s="3"/>
      <c r="Q4748" s="3"/>
      <c r="R4748" s="3"/>
      <c r="S4748" s="120"/>
      <c r="T4748" s="3"/>
      <c r="U4748" s="3"/>
      <c r="V4748" s="3"/>
      <c r="W4748" s="3"/>
      <c r="X4748" s="3"/>
      <c r="Y4748" s="3"/>
      <c r="Z4748" s="3"/>
      <c r="AA4748" s="3"/>
      <c r="AB4748" s="3"/>
      <c r="AC4748" s="3"/>
      <c r="AD4748" s="3"/>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row>
    <row r="4749" spans="1:53" x14ac:dyDescent="0.3">
      <c r="A4749" s="3"/>
      <c r="B4749" s="3"/>
      <c r="C4749" s="3"/>
      <c r="D4749" s="3"/>
      <c r="E4749" s="3"/>
      <c r="F4749" s="3"/>
      <c r="G4749" s="3"/>
      <c r="H4749" s="3"/>
      <c r="I4749" s="3"/>
      <c r="J4749" s="3"/>
      <c r="K4749" s="3"/>
      <c r="L4749" s="3"/>
      <c r="M4749" s="3"/>
      <c r="N4749" s="3"/>
      <c r="O4749" s="3"/>
      <c r="P4749" s="3"/>
      <c r="Q4749" s="3"/>
      <c r="R4749" s="3"/>
      <c r="S4749" s="120"/>
      <c r="T4749" s="3"/>
      <c r="U4749" s="3"/>
      <c r="V4749" s="3"/>
      <c r="W4749" s="3"/>
      <c r="X4749" s="3"/>
      <c r="Y4749" s="3"/>
      <c r="Z4749" s="3"/>
      <c r="AA4749" s="3"/>
      <c r="AB4749" s="3"/>
      <c r="AC4749" s="3"/>
      <c r="AD4749" s="3"/>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row>
    <row r="4750" spans="1:53" x14ac:dyDescent="0.3">
      <c r="A4750" s="3"/>
      <c r="B4750" s="3"/>
      <c r="C4750" s="3"/>
      <c r="D4750" s="3"/>
      <c r="E4750" s="3"/>
      <c r="F4750" s="3"/>
      <c r="G4750" s="3"/>
      <c r="H4750" s="3"/>
      <c r="I4750" s="3"/>
      <c r="J4750" s="3"/>
      <c r="K4750" s="3"/>
      <c r="L4750" s="3"/>
      <c r="M4750" s="3"/>
      <c r="N4750" s="3"/>
      <c r="O4750" s="3"/>
      <c r="P4750" s="3"/>
      <c r="Q4750" s="3"/>
      <c r="R4750" s="3"/>
      <c r="S4750" s="120"/>
      <c r="T4750" s="3"/>
      <c r="U4750" s="3"/>
      <c r="V4750" s="3"/>
      <c r="W4750" s="3"/>
      <c r="X4750" s="3"/>
      <c r="Y4750" s="3"/>
      <c r="Z4750" s="3"/>
      <c r="AA4750" s="3"/>
      <c r="AB4750" s="3"/>
      <c r="AC4750" s="3"/>
      <c r="AD4750" s="3"/>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row>
    <row r="4751" spans="1:53" x14ac:dyDescent="0.3">
      <c r="A4751" s="3"/>
      <c r="B4751" s="3"/>
      <c r="C4751" s="3"/>
      <c r="D4751" s="3"/>
      <c r="E4751" s="3"/>
      <c r="F4751" s="3"/>
      <c r="G4751" s="3"/>
      <c r="H4751" s="3"/>
      <c r="I4751" s="3"/>
      <c r="J4751" s="3"/>
      <c r="K4751" s="3"/>
      <c r="L4751" s="3"/>
      <c r="M4751" s="3"/>
      <c r="N4751" s="3"/>
      <c r="O4751" s="3"/>
      <c r="P4751" s="3"/>
      <c r="Q4751" s="3"/>
      <c r="R4751" s="3"/>
      <c r="S4751" s="120"/>
      <c r="T4751" s="3"/>
      <c r="U4751" s="3"/>
      <c r="V4751" s="3"/>
      <c r="W4751" s="3"/>
      <c r="X4751" s="3"/>
      <c r="Y4751" s="3"/>
      <c r="Z4751" s="3"/>
      <c r="AA4751" s="3"/>
      <c r="AB4751" s="3"/>
      <c r="AC4751" s="3"/>
      <c r="AD4751" s="3"/>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row>
    <row r="4752" spans="1:53" x14ac:dyDescent="0.3">
      <c r="A4752" s="3"/>
      <c r="B4752" s="3"/>
      <c r="C4752" s="3"/>
      <c r="D4752" s="3"/>
      <c r="E4752" s="3"/>
      <c r="F4752" s="3"/>
      <c r="G4752" s="3"/>
      <c r="H4752" s="3"/>
      <c r="I4752" s="3"/>
      <c r="J4752" s="3"/>
      <c r="K4752" s="3"/>
      <c r="L4752" s="3"/>
      <c r="M4752" s="3"/>
      <c r="N4752" s="3"/>
      <c r="O4752" s="3"/>
      <c r="P4752" s="3"/>
      <c r="Q4752" s="3"/>
      <c r="R4752" s="3"/>
      <c r="S4752" s="120"/>
      <c r="T4752" s="3"/>
      <c r="U4752" s="3"/>
      <c r="V4752" s="3"/>
      <c r="W4752" s="3"/>
      <c r="X4752" s="3"/>
      <c r="Y4752" s="3"/>
      <c r="Z4752" s="3"/>
      <c r="AA4752" s="3"/>
      <c r="AB4752" s="3"/>
      <c r="AC4752" s="3"/>
      <c r="AD4752" s="3"/>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row>
    <row r="4753" spans="1:53" x14ac:dyDescent="0.3">
      <c r="A4753" s="3"/>
      <c r="B4753" s="3"/>
      <c r="C4753" s="3"/>
      <c r="D4753" s="3"/>
      <c r="E4753" s="3"/>
      <c r="F4753" s="3"/>
      <c r="G4753" s="3"/>
      <c r="H4753" s="3"/>
      <c r="I4753" s="3"/>
      <c r="J4753" s="3"/>
      <c r="K4753" s="3"/>
      <c r="L4753" s="3"/>
      <c r="M4753" s="3"/>
      <c r="N4753" s="3"/>
      <c r="O4753" s="3"/>
      <c r="P4753" s="3"/>
      <c r="Q4753" s="3"/>
      <c r="R4753" s="3"/>
      <c r="S4753" s="120"/>
      <c r="T4753" s="3"/>
      <c r="U4753" s="3"/>
      <c r="V4753" s="3"/>
      <c r="W4753" s="3"/>
      <c r="X4753" s="3"/>
      <c r="Y4753" s="3"/>
      <c r="Z4753" s="3"/>
      <c r="AA4753" s="3"/>
      <c r="AB4753" s="3"/>
      <c r="AC4753" s="3"/>
      <c r="AD4753" s="3"/>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row>
    <row r="4754" spans="1:53" x14ac:dyDescent="0.3">
      <c r="A4754" s="3"/>
      <c r="B4754" s="3"/>
      <c r="C4754" s="3"/>
      <c r="D4754" s="3"/>
      <c r="E4754" s="3"/>
      <c r="F4754" s="3"/>
      <c r="G4754" s="3"/>
      <c r="H4754" s="3"/>
      <c r="I4754" s="3"/>
      <c r="J4754" s="3"/>
      <c r="K4754" s="3"/>
      <c r="L4754" s="3"/>
      <c r="M4754" s="3"/>
      <c r="N4754" s="3"/>
      <c r="O4754" s="3"/>
      <c r="P4754" s="3"/>
      <c r="Q4754" s="3"/>
      <c r="R4754" s="3"/>
      <c r="S4754" s="120"/>
      <c r="T4754" s="3"/>
      <c r="U4754" s="3"/>
      <c r="V4754" s="3"/>
      <c r="W4754" s="3"/>
      <c r="X4754" s="3"/>
      <c r="Y4754" s="3"/>
      <c r="Z4754" s="3"/>
      <c r="AA4754" s="3"/>
      <c r="AB4754" s="3"/>
      <c r="AC4754" s="3"/>
      <c r="AD4754" s="3"/>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row>
    <row r="4755" spans="1:53" x14ac:dyDescent="0.3">
      <c r="A4755" s="3"/>
      <c r="B4755" s="3"/>
      <c r="C4755" s="3"/>
      <c r="D4755" s="3"/>
      <c r="E4755" s="3"/>
      <c r="F4755" s="3"/>
      <c r="G4755" s="3"/>
      <c r="H4755" s="3"/>
      <c r="I4755" s="3"/>
      <c r="J4755" s="3"/>
      <c r="K4755" s="3"/>
      <c r="L4755" s="3"/>
      <c r="M4755" s="3"/>
      <c r="N4755" s="3"/>
      <c r="O4755" s="3"/>
      <c r="P4755" s="3"/>
      <c r="Q4755" s="3"/>
      <c r="R4755" s="3"/>
      <c r="S4755" s="120"/>
      <c r="T4755" s="3"/>
      <c r="U4755" s="3"/>
      <c r="V4755" s="3"/>
      <c r="W4755" s="3"/>
      <c r="X4755" s="3"/>
      <c r="Y4755" s="3"/>
      <c r="Z4755" s="3"/>
      <c r="AA4755" s="3"/>
      <c r="AB4755" s="3"/>
      <c r="AC4755" s="3"/>
      <c r="AD4755" s="3"/>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row>
    <row r="4756" spans="1:53" x14ac:dyDescent="0.3">
      <c r="A4756" s="3"/>
      <c r="B4756" s="3"/>
      <c r="C4756" s="3"/>
      <c r="D4756" s="3"/>
      <c r="E4756" s="3"/>
      <c r="F4756" s="3"/>
      <c r="G4756" s="3"/>
      <c r="H4756" s="3"/>
      <c r="I4756" s="3"/>
      <c r="J4756" s="3"/>
      <c r="K4756" s="3"/>
      <c r="L4756" s="3"/>
      <c r="M4756" s="3"/>
      <c r="N4756" s="3"/>
      <c r="O4756" s="3"/>
      <c r="P4756" s="3"/>
      <c r="Q4756" s="3"/>
      <c r="R4756" s="3"/>
      <c r="S4756" s="120"/>
      <c r="T4756" s="3"/>
      <c r="U4756" s="3"/>
      <c r="V4756" s="3"/>
      <c r="W4756" s="3"/>
      <c r="X4756" s="3"/>
      <c r="Y4756" s="3"/>
      <c r="Z4756" s="3"/>
      <c r="AA4756" s="3"/>
      <c r="AB4756" s="3"/>
      <c r="AC4756" s="3"/>
      <c r="AD4756" s="3"/>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row>
    <row r="4757" spans="1:53" x14ac:dyDescent="0.3">
      <c r="A4757" s="3"/>
      <c r="B4757" s="3"/>
      <c r="C4757" s="3"/>
      <c r="D4757" s="3"/>
      <c r="E4757" s="3"/>
      <c r="F4757" s="3"/>
      <c r="G4757" s="3"/>
      <c r="H4757" s="3"/>
      <c r="I4757" s="3"/>
      <c r="J4757" s="3"/>
      <c r="K4757" s="3"/>
      <c r="L4757" s="3"/>
      <c r="M4757" s="3"/>
      <c r="N4757" s="3"/>
      <c r="O4757" s="3"/>
      <c r="P4757" s="3"/>
      <c r="Q4757" s="3"/>
      <c r="R4757" s="3"/>
      <c r="S4757" s="120"/>
      <c r="T4757" s="3"/>
      <c r="U4757" s="3"/>
      <c r="V4757" s="3"/>
      <c r="W4757" s="3"/>
      <c r="X4757" s="3"/>
      <c r="Y4757" s="3"/>
      <c r="Z4757" s="3"/>
      <c r="AA4757" s="3"/>
      <c r="AB4757" s="3"/>
      <c r="AC4757" s="3"/>
      <c r="AD4757" s="3"/>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row>
    <row r="4758" spans="1:53" x14ac:dyDescent="0.3">
      <c r="A4758" s="3"/>
      <c r="B4758" s="3"/>
      <c r="C4758" s="3"/>
      <c r="D4758" s="3"/>
      <c r="E4758" s="3"/>
      <c r="F4758" s="3"/>
      <c r="G4758" s="3"/>
      <c r="H4758" s="3"/>
      <c r="I4758" s="3"/>
      <c r="J4758" s="3"/>
      <c r="K4758" s="3"/>
      <c r="L4758" s="3"/>
      <c r="M4758" s="3"/>
      <c r="N4758" s="3"/>
      <c r="O4758" s="3"/>
      <c r="P4758" s="3"/>
      <c r="Q4758" s="3"/>
      <c r="R4758" s="3"/>
      <c r="S4758" s="120"/>
      <c r="T4758" s="3"/>
      <c r="U4758" s="3"/>
      <c r="V4758" s="3"/>
      <c r="W4758" s="3"/>
      <c r="X4758" s="3"/>
      <c r="Y4758" s="3"/>
      <c r="Z4758" s="3"/>
      <c r="AA4758" s="3"/>
      <c r="AB4758" s="3"/>
      <c r="AC4758" s="3"/>
      <c r="AD4758" s="3"/>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row>
    <row r="4759" spans="1:53" x14ac:dyDescent="0.3">
      <c r="A4759" s="3"/>
      <c r="B4759" s="3"/>
      <c r="C4759" s="3"/>
      <c r="D4759" s="3"/>
      <c r="E4759" s="3"/>
      <c r="F4759" s="3"/>
      <c r="G4759" s="3"/>
      <c r="H4759" s="3"/>
      <c r="I4759" s="3"/>
      <c r="J4759" s="3"/>
      <c r="K4759" s="3"/>
      <c r="L4759" s="3"/>
      <c r="M4759" s="3"/>
      <c r="N4759" s="3"/>
      <c r="O4759" s="3"/>
      <c r="P4759" s="3"/>
      <c r="Q4759" s="3"/>
      <c r="R4759" s="3"/>
      <c r="S4759" s="120"/>
      <c r="T4759" s="3"/>
      <c r="U4759" s="3"/>
      <c r="V4759" s="3"/>
      <c r="W4759" s="3"/>
      <c r="X4759" s="3"/>
      <c r="Y4759" s="3"/>
      <c r="Z4759" s="3"/>
      <c r="AA4759" s="3"/>
      <c r="AB4759" s="3"/>
      <c r="AC4759" s="3"/>
      <c r="AD4759" s="3"/>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row>
    <row r="4760" spans="1:53" x14ac:dyDescent="0.3">
      <c r="A4760" s="3"/>
      <c r="B4760" s="3"/>
      <c r="C4760" s="3"/>
      <c r="D4760" s="3"/>
      <c r="E4760" s="3"/>
      <c r="F4760" s="3"/>
      <c r="G4760" s="3"/>
      <c r="H4760" s="3"/>
      <c r="I4760" s="3"/>
      <c r="J4760" s="3"/>
      <c r="K4760" s="3"/>
      <c r="L4760" s="3"/>
      <c r="M4760" s="3"/>
      <c r="N4760" s="3"/>
      <c r="O4760" s="3"/>
      <c r="P4760" s="3"/>
      <c r="Q4760" s="3"/>
      <c r="R4760" s="3"/>
      <c r="S4760" s="120"/>
      <c r="T4760" s="3"/>
      <c r="U4760" s="3"/>
      <c r="V4760" s="3"/>
      <c r="W4760" s="3"/>
      <c r="X4760" s="3"/>
      <c r="Y4760" s="3"/>
      <c r="Z4760" s="3"/>
      <c r="AA4760" s="3"/>
      <c r="AB4760" s="3"/>
      <c r="AC4760" s="3"/>
      <c r="AD4760" s="3"/>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row>
    <row r="4761" spans="1:53" x14ac:dyDescent="0.3">
      <c r="A4761" s="3"/>
      <c r="B4761" s="3"/>
      <c r="C4761" s="3"/>
      <c r="D4761" s="3"/>
      <c r="E4761" s="3"/>
      <c r="F4761" s="3"/>
      <c r="G4761" s="3"/>
      <c r="H4761" s="3"/>
      <c r="I4761" s="3"/>
      <c r="J4761" s="3"/>
      <c r="K4761" s="3"/>
      <c r="L4761" s="3"/>
      <c r="M4761" s="3"/>
      <c r="N4761" s="3"/>
      <c r="O4761" s="3"/>
      <c r="P4761" s="3"/>
      <c r="Q4761" s="3"/>
      <c r="R4761" s="3"/>
      <c r="S4761" s="120"/>
      <c r="T4761" s="3"/>
      <c r="U4761" s="3"/>
      <c r="V4761" s="3"/>
      <c r="W4761" s="3"/>
      <c r="X4761" s="3"/>
      <c r="Y4761" s="3"/>
      <c r="Z4761" s="3"/>
      <c r="AA4761" s="3"/>
      <c r="AB4761" s="3"/>
      <c r="AC4761" s="3"/>
      <c r="AD4761" s="3"/>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row>
    <row r="4762" spans="1:53" x14ac:dyDescent="0.3">
      <c r="A4762" s="3"/>
      <c r="B4762" s="3"/>
      <c r="C4762" s="3"/>
      <c r="D4762" s="3"/>
      <c r="E4762" s="3"/>
      <c r="F4762" s="3"/>
      <c r="G4762" s="3"/>
      <c r="H4762" s="3"/>
      <c r="I4762" s="3"/>
      <c r="J4762" s="3"/>
      <c r="K4762" s="3"/>
      <c r="L4762" s="3"/>
      <c r="M4762" s="3"/>
      <c r="N4762" s="3"/>
      <c r="O4762" s="3"/>
      <c r="P4762" s="3"/>
      <c r="Q4762" s="3"/>
      <c r="R4762" s="3"/>
      <c r="S4762" s="120"/>
      <c r="T4762" s="3"/>
      <c r="U4762" s="3"/>
      <c r="V4762" s="3"/>
      <c r="W4762" s="3"/>
      <c r="X4762" s="3"/>
      <c r="Y4762" s="3"/>
      <c r="Z4762" s="3"/>
      <c r="AA4762" s="3"/>
      <c r="AB4762" s="3"/>
      <c r="AC4762" s="3"/>
      <c r="AD4762" s="3"/>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row>
    <row r="4763" spans="1:53" x14ac:dyDescent="0.3">
      <c r="A4763" s="3"/>
      <c r="B4763" s="3"/>
      <c r="C4763" s="3"/>
      <c r="D4763" s="3"/>
      <c r="E4763" s="3"/>
      <c r="F4763" s="3"/>
      <c r="G4763" s="3"/>
      <c r="H4763" s="3"/>
      <c r="I4763" s="3"/>
      <c r="J4763" s="3"/>
      <c r="K4763" s="3"/>
      <c r="L4763" s="3"/>
      <c r="M4763" s="3"/>
      <c r="N4763" s="3"/>
      <c r="O4763" s="3"/>
      <c r="P4763" s="3"/>
      <c r="Q4763" s="3"/>
      <c r="R4763" s="3"/>
      <c r="S4763" s="120"/>
      <c r="T4763" s="3"/>
      <c r="U4763" s="3"/>
      <c r="V4763" s="3"/>
      <c r="W4763" s="3"/>
      <c r="X4763" s="3"/>
      <c r="Y4763" s="3"/>
      <c r="Z4763" s="3"/>
      <c r="AA4763" s="3"/>
      <c r="AB4763" s="3"/>
      <c r="AC4763" s="3"/>
      <c r="AD4763" s="3"/>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row>
    <row r="4764" spans="1:53" x14ac:dyDescent="0.3">
      <c r="A4764" s="3"/>
      <c r="B4764" s="3"/>
      <c r="C4764" s="3"/>
      <c r="D4764" s="3"/>
      <c r="E4764" s="3"/>
      <c r="F4764" s="3"/>
      <c r="G4764" s="3"/>
      <c r="H4764" s="3"/>
      <c r="I4764" s="3"/>
      <c r="J4764" s="3"/>
      <c r="K4764" s="3"/>
      <c r="L4764" s="3"/>
      <c r="M4764" s="3"/>
      <c r="N4764" s="3"/>
      <c r="O4764" s="3"/>
      <c r="P4764" s="3"/>
      <c r="Q4764" s="3"/>
      <c r="R4764" s="3"/>
      <c r="S4764" s="120"/>
      <c r="T4764" s="3"/>
      <c r="U4764" s="3"/>
      <c r="V4764" s="3"/>
      <c r="W4764" s="3"/>
      <c r="X4764" s="3"/>
      <c r="Y4764" s="3"/>
      <c r="Z4764" s="3"/>
      <c r="AA4764" s="3"/>
      <c r="AB4764" s="3"/>
      <c r="AC4764" s="3"/>
      <c r="AD4764" s="3"/>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row>
    <row r="4765" spans="1:53" x14ac:dyDescent="0.3">
      <c r="A4765" s="3"/>
      <c r="B4765" s="3"/>
      <c r="C4765" s="3"/>
      <c r="D4765" s="3"/>
      <c r="E4765" s="3"/>
      <c r="F4765" s="3"/>
      <c r="G4765" s="3"/>
      <c r="H4765" s="3"/>
      <c r="I4765" s="3"/>
      <c r="J4765" s="3"/>
      <c r="K4765" s="3"/>
      <c r="L4765" s="3"/>
      <c r="M4765" s="3"/>
      <c r="N4765" s="3"/>
      <c r="O4765" s="3"/>
      <c r="P4765" s="3"/>
      <c r="Q4765" s="3"/>
      <c r="R4765" s="3"/>
      <c r="S4765" s="120"/>
      <c r="T4765" s="3"/>
      <c r="U4765" s="3"/>
      <c r="V4765" s="3"/>
      <c r="W4765" s="3"/>
      <c r="X4765" s="3"/>
      <c r="Y4765" s="3"/>
      <c r="Z4765" s="3"/>
      <c r="AA4765" s="3"/>
      <c r="AB4765" s="3"/>
      <c r="AC4765" s="3"/>
      <c r="AD4765" s="3"/>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row>
    <row r="4766" spans="1:53" x14ac:dyDescent="0.3">
      <c r="A4766" s="3"/>
      <c r="B4766" s="3"/>
      <c r="C4766" s="3"/>
      <c r="D4766" s="3"/>
      <c r="E4766" s="3"/>
      <c r="F4766" s="3"/>
      <c r="G4766" s="3"/>
      <c r="H4766" s="3"/>
      <c r="I4766" s="3"/>
      <c r="J4766" s="3"/>
      <c r="K4766" s="3"/>
      <c r="L4766" s="3"/>
      <c r="M4766" s="3"/>
      <c r="N4766" s="3"/>
      <c r="O4766" s="3"/>
      <c r="P4766" s="3"/>
      <c r="Q4766" s="3"/>
      <c r="R4766" s="3"/>
      <c r="S4766" s="120"/>
      <c r="T4766" s="3"/>
      <c r="U4766" s="3"/>
      <c r="V4766" s="3"/>
      <c r="W4766" s="3"/>
      <c r="X4766" s="3"/>
      <c r="Y4766" s="3"/>
      <c r="Z4766" s="3"/>
      <c r="AA4766" s="3"/>
      <c r="AB4766" s="3"/>
      <c r="AC4766" s="3"/>
      <c r="AD4766" s="3"/>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row>
    <row r="4767" spans="1:53" x14ac:dyDescent="0.3">
      <c r="A4767" s="3"/>
      <c r="B4767" s="3"/>
      <c r="C4767" s="3"/>
      <c r="D4767" s="3"/>
      <c r="E4767" s="3"/>
      <c r="F4767" s="3"/>
      <c r="G4767" s="3"/>
      <c r="H4767" s="3"/>
      <c r="I4767" s="3"/>
      <c r="J4767" s="3"/>
      <c r="K4767" s="3"/>
      <c r="L4767" s="3"/>
      <c r="M4767" s="3"/>
      <c r="N4767" s="3"/>
      <c r="O4767" s="3"/>
      <c r="P4767" s="3"/>
      <c r="Q4767" s="3"/>
      <c r="R4767" s="3"/>
      <c r="S4767" s="120"/>
      <c r="T4767" s="3"/>
      <c r="U4767" s="3"/>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row>
    <row r="4768" spans="1:53" x14ac:dyDescent="0.3">
      <c r="A4768" s="3"/>
      <c r="B4768" s="3"/>
      <c r="C4768" s="3"/>
      <c r="D4768" s="3"/>
      <c r="E4768" s="3"/>
      <c r="F4768" s="3"/>
      <c r="G4768" s="3"/>
      <c r="H4768" s="3"/>
      <c r="I4768" s="3"/>
      <c r="J4768" s="3"/>
      <c r="K4768" s="3"/>
      <c r="L4768" s="3"/>
      <c r="M4768" s="3"/>
      <c r="N4768" s="3"/>
      <c r="O4768" s="3"/>
      <c r="P4768" s="3"/>
      <c r="Q4768" s="3"/>
      <c r="R4768" s="3"/>
      <c r="S4768" s="120"/>
      <c r="T4768" s="3"/>
      <c r="U4768" s="3"/>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row>
    <row r="4769" spans="1:53" x14ac:dyDescent="0.3">
      <c r="A4769" s="3"/>
      <c r="B4769" s="3"/>
      <c r="C4769" s="3"/>
      <c r="D4769" s="3"/>
      <c r="E4769" s="3"/>
      <c r="F4769" s="3"/>
      <c r="G4769" s="3"/>
      <c r="H4769" s="3"/>
      <c r="I4769" s="3"/>
      <c r="J4769" s="3"/>
      <c r="K4769" s="3"/>
      <c r="L4769" s="3"/>
      <c r="M4769" s="3"/>
      <c r="N4769" s="3"/>
      <c r="O4769" s="3"/>
      <c r="P4769" s="3"/>
      <c r="Q4769" s="3"/>
      <c r="R4769" s="3"/>
      <c r="S4769" s="120"/>
      <c r="T4769" s="3"/>
      <c r="U4769" s="3"/>
      <c r="V4769" s="3"/>
      <c r="W4769" s="3"/>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row>
    <row r="4770" spans="1:53" x14ac:dyDescent="0.3">
      <c r="A4770" s="3"/>
      <c r="B4770" s="3"/>
      <c r="C4770" s="3"/>
      <c r="D4770" s="3"/>
      <c r="E4770" s="3"/>
      <c r="F4770" s="3"/>
      <c r="G4770" s="3"/>
      <c r="H4770" s="3"/>
      <c r="I4770" s="3"/>
      <c r="J4770" s="3"/>
      <c r="K4770" s="3"/>
      <c r="L4770" s="3"/>
      <c r="M4770" s="3"/>
      <c r="N4770" s="3"/>
      <c r="O4770" s="3"/>
      <c r="P4770" s="3"/>
      <c r="Q4770" s="3"/>
      <c r="R4770" s="3"/>
      <c r="S4770" s="120"/>
      <c r="T4770" s="3"/>
      <c r="U4770" s="3"/>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row>
    <row r="4771" spans="1:53" x14ac:dyDescent="0.3">
      <c r="A4771" s="3"/>
      <c r="B4771" s="3"/>
      <c r="C4771" s="3"/>
      <c r="D4771" s="3"/>
      <c r="E4771" s="3"/>
      <c r="F4771" s="3"/>
      <c r="G4771" s="3"/>
      <c r="H4771" s="3"/>
      <c r="I4771" s="3"/>
      <c r="J4771" s="3"/>
      <c r="K4771" s="3"/>
      <c r="L4771" s="3"/>
      <c r="M4771" s="3"/>
      <c r="N4771" s="3"/>
      <c r="O4771" s="3"/>
      <c r="P4771" s="3"/>
      <c r="Q4771" s="3"/>
      <c r="R4771" s="3"/>
      <c r="S4771" s="120"/>
      <c r="T4771" s="3"/>
      <c r="U4771" s="3"/>
      <c r="V4771" s="3"/>
      <c r="W4771" s="3"/>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row>
    <row r="4772" spans="1:53" x14ac:dyDescent="0.3">
      <c r="A4772" s="3"/>
      <c r="B4772" s="3"/>
      <c r="C4772" s="3"/>
      <c r="D4772" s="3"/>
      <c r="E4772" s="3"/>
      <c r="F4772" s="3"/>
      <c r="G4772" s="3"/>
      <c r="H4772" s="3"/>
      <c r="I4772" s="3"/>
      <c r="J4772" s="3"/>
      <c r="K4772" s="3"/>
      <c r="L4772" s="3"/>
      <c r="M4772" s="3"/>
      <c r="N4772" s="3"/>
      <c r="O4772" s="3"/>
      <c r="P4772" s="3"/>
      <c r="Q4772" s="3"/>
      <c r="R4772" s="3"/>
      <c r="S4772" s="120"/>
      <c r="T4772" s="3"/>
      <c r="U4772" s="3"/>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row>
    <row r="4773" spans="1:53" x14ac:dyDescent="0.3">
      <c r="A4773" s="3"/>
      <c r="B4773" s="3"/>
      <c r="C4773" s="3"/>
      <c r="D4773" s="3"/>
      <c r="E4773" s="3"/>
      <c r="F4773" s="3"/>
      <c r="G4773" s="3"/>
      <c r="H4773" s="3"/>
      <c r="I4773" s="3"/>
      <c r="J4773" s="3"/>
      <c r="K4773" s="3"/>
      <c r="L4773" s="3"/>
      <c r="M4773" s="3"/>
      <c r="N4773" s="3"/>
      <c r="O4773" s="3"/>
      <c r="P4773" s="3"/>
      <c r="Q4773" s="3"/>
      <c r="R4773" s="3"/>
      <c r="S4773" s="120"/>
      <c r="T4773" s="3"/>
      <c r="U4773" s="3"/>
      <c r="V4773" s="3"/>
      <c r="W4773" s="3"/>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row>
    <row r="4774" spans="1:53" x14ac:dyDescent="0.3">
      <c r="A4774" s="3"/>
      <c r="B4774" s="3"/>
      <c r="C4774" s="3"/>
      <c r="D4774" s="3"/>
      <c r="E4774" s="3"/>
      <c r="F4774" s="3"/>
      <c r="G4774" s="3"/>
      <c r="H4774" s="3"/>
      <c r="I4774" s="3"/>
      <c r="J4774" s="3"/>
      <c r="K4774" s="3"/>
      <c r="L4774" s="3"/>
      <c r="M4774" s="3"/>
      <c r="N4774" s="3"/>
      <c r="O4774" s="3"/>
      <c r="P4774" s="3"/>
      <c r="Q4774" s="3"/>
      <c r="R4774" s="3"/>
      <c r="S4774" s="120"/>
      <c r="T4774" s="3"/>
      <c r="U4774" s="3"/>
      <c r="V4774" s="3"/>
      <c r="W4774" s="3"/>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row>
    <row r="4775" spans="1:53" x14ac:dyDescent="0.3">
      <c r="A4775" s="3"/>
      <c r="B4775" s="3"/>
      <c r="C4775" s="3"/>
      <c r="D4775" s="3"/>
      <c r="E4775" s="3"/>
      <c r="F4775" s="3"/>
      <c r="G4775" s="3"/>
      <c r="H4775" s="3"/>
      <c r="I4775" s="3"/>
      <c r="J4775" s="3"/>
      <c r="K4775" s="3"/>
      <c r="L4775" s="3"/>
      <c r="M4775" s="3"/>
      <c r="N4775" s="3"/>
      <c r="O4775" s="3"/>
      <c r="P4775" s="3"/>
      <c r="Q4775" s="3"/>
      <c r="R4775" s="3"/>
      <c r="S4775" s="120"/>
      <c r="T4775" s="3"/>
      <c r="U4775" s="3"/>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row>
    <row r="4776" spans="1:53" x14ac:dyDescent="0.3">
      <c r="A4776" s="3"/>
      <c r="B4776" s="3"/>
      <c r="C4776" s="3"/>
      <c r="D4776" s="3"/>
      <c r="E4776" s="3"/>
      <c r="F4776" s="3"/>
      <c r="G4776" s="3"/>
      <c r="H4776" s="3"/>
      <c r="I4776" s="3"/>
      <c r="J4776" s="3"/>
      <c r="K4776" s="3"/>
      <c r="L4776" s="3"/>
      <c r="M4776" s="3"/>
      <c r="N4776" s="3"/>
      <c r="O4776" s="3"/>
      <c r="P4776" s="3"/>
      <c r="Q4776" s="3"/>
      <c r="R4776" s="3"/>
      <c r="S4776" s="120"/>
      <c r="T4776" s="3"/>
      <c r="U4776" s="3"/>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row>
    <row r="4777" spans="1:53" x14ac:dyDescent="0.3">
      <c r="A4777" s="3"/>
      <c r="B4777" s="3"/>
      <c r="C4777" s="3"/>
      <c r="D4777" s="3"/>
      <c r="E4777" s="3"/>
      <c r="F4777" s="3"/>
      <c r="G4777" s="3"/>
      <c r="H4777" s="3"/>
      <c r="I4777" s="3"/>
      <c r="J4777" s="3"/>
      <c r="K4777" s="3"/>
      <c r="L4777" s="3"/>
      <c r="M4777" s="3"/>
      <c r="N4777" s="3"/>
      <c r="O4777" s="3"/>
      <c r="P4777" s="3"/>
      <c r="Q4777" s="3"/>
      <c r="R4777" s="3"/>
      <c r="S4777" s="120"/>
      <c r="T4777" s="3"/>
      <c r="U4777" s="3"/>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row>
    <row r="4778" spans="1:53" x14ac:dyDescent="0.3">
      <c r="A4778" s="3"/>
      <c r="B4778" s="3"/>
      <c r="C4778" s="3"/>
      <c r="D4778" s="3"/>
      <c r="E4778" s="3"/>
      <c r="F4778" s="3"/>
      <c r="G4778" s="3"/>
      <c r="H4778" s="3"/>
      <c r="I4778" s="3"/>
      <c r="J4778" s="3"/>
      <c r="K4778" s="3"/>
      <c r="L4778" s="3"/>
      <c r="M4778" s="3"/>
      <c r="N4778" s="3"/>
      <c r="O4778" s="3"/>
      <c r="P4778" s="3"/>
      <c r="Q4778" s="3"/>
      <c r="R4778" s="3"/>
      <c r="S4778" s="120"/>
      <c r="T4778" s="3"/>
      <c r="U4778" s="3"/>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row>
    <row r="4779" spans="1:53" x14ac:dyDescent="0.3">
      <c r="A4779" s="3"/>
      <c r="B4779" s="3"/>
      <c r="C4779" s="3"/>
      <c r="D4779" s="3"/>
      <c r="E4779" s="3"/>
      <c r="F4779" s="3"/>
      <c r="G4779" s="3"/>
      <c r="H4779" s="3"/>
      <c r="I4779" s="3"/>
      <c r="J4779" s="3"/>
      <c r="K4779" s="3"/>
      <c r="L4779" s="3"/>
      <c r="M4779" s="3"/>
      <c r="N4779" s="3"/>
      <c r="O4779" s="3"/>
      <c r="P4779" s="3"/>
      <c r="Q4779" s="3"/>
      <c r="R4779" s="3"/>
      <c r="S4779" s="120"/>
      <c r="T4779" s="3"/>
      <c r="U4779" s="3"/>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row>
    <row r="4780" spans="1:53" x14ac:dyDescent="0.3">
      <c r="A4780" s="3"/>
      <c r="B4780" s="3"/>
      <c r="C4780" s="3"/>
      <c r="D4780" s="3"/>
      <c r="E4780" s="3"/>
      <c r="F4780" s="3"/>
      <c r="G4780" s="3"/>
      <c r="H4780" s="3"/>
      <c r="I4780" s="3"/>
      <c r="J4780" s="3"/>
      <c r="K4780" s="3"/>
      <c r="L4780" s="3"/>
      <c r="M4780" s="3"/>
      <c r="N4780" s="3"/>
      <c r="O4780" s="3"/>
      <c r="P4780" s="3"/>
      <c r="Q4780" s="3"/>
      <c r="R4780" s="3"/>
      <c r="S4780" s="120"/>
      <c r="T4780" s="3"/>
      <c r="U4780" s="3"/>
      <c r="V4780" s="3"/>
      <c r="W4780" s="3"/>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row>
    <row r="4781" spans="1:53" x14ac:dyDescent="0.3">
      <c r="A4781" s="3"/>
      <c r="B4781" s="3"/>
      <c r="C4781" s="3"/>
      <c r="D4781" s="3"/>
      <c r="E4781" s="3"/>
      <c r="F4781" s="3"/>
      <c r="G4781" s="3"/>
      <c r="H4781" s="3"/>
      <c r="I4781" s="3"/>
      <c r="J4781" s="3"/>
      <c r="K4781" s="3"/>
      <c r="L4781" s="3"/>
      <c r="M4781" s="3"/>
      <c r="N4781" s="3"/>
      <c r="O4781" s="3"/>
      <c r="P4781" s="3"/>
      <c r="Q4781" s="3"/>
      <c r="R4781" s="3"/>
      <c r="S4781" s="120"/>
      <c r="T4781" s="3"/>
      <c r="U4781" s="3"/>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row>
    <row r="4782" spans="1:53" x14ac:dyDescent="0.3">
      <c r="A4782" s="3"/>
      <c r="B4782" s="3"/>
      <c r="C4782" s="3"/>
      <c r="D4782" s="3"/>
      <c r="E4782" s="3"/>
      <c r="F4782" s="3"/>
      <c r="G4782" s="3"/>
      <c r="H4782" s="3"/>
      <c r="I4782" s="3"/>
      <c r="J4782" s="3"/>
      <c r="K4782" s="3"/>
      <c r="L4782" s="3"/>
      <c r="M4782" s="3"/>
      <c r="N4782" s="3"/>
      <c r="O4782" s="3"/>
      <c r="P4782" s="3"/>
      <c r="Q4782" s="3"/>
      <c r="R4782" s="3"/>
      <c r="S4782" s="120"/>
      <c r="T4782" s="3"/>
      <c r="U4782" s="3"/>
      <c r="V4782" s="3"/>
      <c r="W4782" s="3"/>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row>
    <row r="4783" spans="1:53" x14ac:dyDescent="0.3">
      <c r="A4783" s="3"/>
      <c r="B4783" s="3"/>
      <c r="C4783" s="3"/>
      <c r="D4783" s="3"/>
      <c r="E4783" s="3"/>
      <c r="F4783" s="3"/>
      <c r="G4783" s="3"/>
      <c r="H4783" s="3"/>
      <c r="I4783" s="3"/>
      <c r="J4783" s="3"/>
      <c r="K4783" s="3"/>
      <c r="L4783" s="3"/>
      <c r="M4783" s="3"/>
      <c r="N4783" s="3"/>
      <c r="O4783" s="3"/>
      <c r="P4783" s="3"/>
      <c r="Q4783" s="3"/>
      <c r="R4783" s="3"/>
      <c r="S4783" s="120"/>
      <c r="T4783" s="3"/>
      <c r="U4783" s="3"/>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row>
    <row r="4784" spans="1:53" x14ac:dyDescent="0.3">
      <c r="A4784" s="3"/>
      <c r="B4784" s="3"/>
      <c r="C4784" s="3"/>
      <c r="D4784" s="3"/>
      <c r="E4784" s="3"/>
      <c r="F4784" s="3"/>
      <c r="G4784" s="3"/>
      <c r="H4784" s="3"/>
      <c r="I4784" s="3"/>
      <c r="J4784" s="3"/>
      <c r="K4784" s="3"/>
      <c r="L4784" s="3"/>
      <c r="M4784" s="3"/>
      <c r="N4784" s="3"/>
      <c r="O4784" s="3"/>
      <c r="P4784" s="3"/>
      <c r="Q4784" s="3"/>
      <c r="R4784" s="3"/>
      <c r="S4784" s="120"/>
      <c r="T4784" s="3"/>
      <c r="U4784" s="3"/>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row>
    <row r="4785" spans="1:53" x14ac:dyDescent="0.3">
      <c r="A4785" s="3"/>
      <c r="B4785" s="3"/>
      <c r="C4785" s="3"/>
      <c r="D4785" s="3"/>
      <c r="E4785" s="3"/>
      <c r="F4785" s="3"/>
      <c r="G4785" s="3"/>
      <c r="H4785" s="3"/>
      <c r="I4785" s="3"/>
      <c r="J4785" s="3"/>
      <c r="K4785" s="3"/>
      <c r="L4785" s="3"/>
      <c r="M4785" s="3"/>
      <c r="N4785" s="3"/>
      <c r="O4785" s="3"/>
      <c r="P4785" s="3"/>
      <c r="Q4785" s="3"/>
      <c r="R4785" s="3"/>
      <c r="S4785" s="120"/>
      <c r="T4785" s="3"/>
      <c r="U4785" s="3"/>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row>
    <row r="4786" spans="1:53" x14ac:dyDescent="0.3">
      <c r="A4786" s="3"/>
      <c r="B4786" s="3"/>
      <c r="C4786" s="3"/>
      <c r="D4786" s="3"/>
      <c r="E4786" s="3"/>
      <c r="F4786" s="3"/>
      <c r="G4786" s="3"/>
      <c r="H4786" s="3"/>
      <c r="I4786" s="3"/>
      <c r="J4786" s="3"/>
      <c r="K4786" s="3"/>
      <c r="L4786" s="3"/>
      <c r="M4786" s="3"/>
      <c r="N4786" s="3"/>
      <c r="O4786" s="3"/>
      <c r="P4786" s="3"/>
      <c r="Q4786" s="3"/>
      <c r="R4786" s="3"/>
      <c r="S4786" s="120"/>
      <c r="T4786" s="3"/>
      <c r="U4786" s="3"/>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row>
    <row r="4787" spans="1:53" x14ac:dyDescent="0.3">
      <c r="A4787" s="3"/>
      <c r="B4787" s="3"/>
      <c r="C4787" s="3"/>
      <c r="D4787" s="3"/>
      <c r="E4787" s="3"/>
      <c r="F4787" s="3"/>
      <c r="G4787" s="3"/>
      <c r="H4787" s="3"/>
      <c r="I4787" s="3"/>
      <c r="J4787" s="3"/>
      <c r="K4787" s="3"/>
      <c r="L4787" s="3"/>
      <c r="M4787" s="3"/>
      <c r="N4787" s="3"/>
      <c r="O4787" s="3"/>
      <c r="P4787" s="3"/>
      <c r="Q4787" s="3"/>
      <c r="R4787" s="3"/>
      <c r="S4787" s="120"/>
      <c r="T4787" s="3"/>
      <c r="U4787" s="3"/>
      <c r="V4787" s="3"/>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row>
    <row r="4788" spans="1:53" x14ac:dyDescent="0.3">
      <c r="A4788" s="3"/>
      <c r="B4788" s="3"/>
      <c r="C4788" s="3"/>
      <c r="D4788" s="3"/>
      <c r="E4788" s="3"/>
      <c r="F4788" s="3"/>
      <c r="G4788" s="3"/>
      <c r="H4788" s="3"/>
      <c r="I4788" s="3"/>
      <c r="J4788" s="3"/>
      <c r="K4788" s="3"/>
      <c r="L4788" s="3"/>
      <c r="M4788" s="3"/>
      <c r="N4788" s="3"/>
      <c r="O4788" s="3"/>
      <c r="P4788" s="3"/>
      <c r="Q4788" s="3"/>
      <c r="R4788" s="3"/>
      <c r="S4788" s="120"/>
      <c r="T4788" s="3"/>
      <c r="U4788" s="3"/>
      <c r="V4788" s="3"/>
      <c r="W4788" s="3"/>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row>
    <row r="4789" spans="1:53" x14ac:dyDescent="0.3">
      <c r="A4789" s="3"/>
      <c r="B4789" s="3"/>
      <c r="C4789" s="3"/>
      <c r="D4789" s="3"/>
      <c r="E4789" s="3"/>
      <c r="F4789" s="3"/>
      <c r="G4789" s="3"/>
      <c r="H4789" s="3"/>
      <c r="I4789" s="3"/>
      <c r="J4789" s="3"/>
      <c r="K4789" s="3"/>
      <c r="L4789" s="3"/>
      <c r="M4789" s="3"/>
      <c r="N4789" s="3"/>
      <c r="O4789" s="3"/>
      <c r="P4789" s="3"/>
      <c r="Q4789" s="3"/>
      <c r="R4789" s="3"/>
      <c r="S4789" s="120"/>
      <c r="T4789" s="3"/>
      <c r="U4789" s="3"/>
      <c r="V4789" s="3"/>
      <c r="W4789" s="3"/>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row>
    <row r="4790" spans="1:53" x14ac:dyDescent="0.3">
      <c r="A4790" s="3"/>
      <c r="B4790" s="3"/>
      <c r="C4790" s="3"/>
      <c r="D4790" s="3"/>
      <c r="E4790" s="3"/>
      <c r="F4790" s="3"/>
      <c r="G4790" s="3"/>
      <c r="H4790" s="3"/>
      <c r="I4790" s="3"/>
      <c r="J4790" s="3"/>
      <c r="K4790" s="3"/>
      <c r="L4790" s="3"/>
      <c r="M4790" s="3"/>
      <c r="N4790" s="3"/>
      <c r="O4790" s="3"/>
      <c r="P4790" s="3"/>
      <c r="Q4790" s="3"/>
      <c r="R4790" s="3"/>
      <c r="S4790" s="120"/>
      <c r="T4790" s="3"/>
      <c r="U4790" s="3"/>
      <c r="V4790" s="3"/>
      <c r="W4790" s="3"/>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row>
    <row r="4791" spans="1:53" x14ac:dyDescent="0.3">
      <c r="A4791" s="3"/>
      <c r="B4791" s="3"/>
      <c r="C4791" s="3"/>
      <c r="D4791" s="3"/>
      <c r="E4791" s="3"/>
      <c r="F4791" s="3"/>
      <c r="G4791" s="3"/>
      <c r="H4791" s="3"/>
      <c r="I4791" s="3"/>
      <c r="J4791" s="3"/>
      <c r="K4791" s="3"/>
      <c r="L4791" s="3"/>
      <c r="M4791" s="3"/>
      <c r="N4791" s="3"/>
      <c r="O4791" s="3"/>
      <c r="P4791" s="3"/>
      <c r="Q4791" s="3"/>
      <c r="R4791" s="3"/>
      <c r="S4791" s="120"/>
      <c r="T4791" s="3"/>
      <c r="U4791" s="3"/>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row>
    <row r="4792" spans="1:53" x14ac:dyDescent="0.3">
      <c r="A4792" s="3"/>
      <c r="B4792" s="3"/>
      <c r="C4792" s="3"/>
      <c r="D4792" s="3"/>
      <c r="E4792" s="3"/>
      <c r="F4792" s="3"/>
      <c r="G4792" s="3"/>
      <c r="H4792" s="3"/>
      <c r="I4792" s="3"/>
      <c r="J4792" s="3"/>
      <c r="K4792" s="3"/>
      <c r="L4792" s="3"/>
      <c r="M4792" s="3"/>
      <c r="N4792" s="3"/>
      <c r="O4792" s="3"/>
      <c r="P4792" s="3"/>
      <c r="Q4792" s="3"/>
      <c r="R4792" s="3"/>
      <c r="S4792" s="120"/>
      <c r="T4792" s="3"/>
      <c r="U4792" s="3"/>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row>
    <row r="4793" spans="1:53" x14ac:dyDescent="0.3">
      <c r="A4793" s="3"/>
      <c r="B4793" s="3"/>
      <c r="C4793" s="3"/>
      <c r="D4793" s="3"/>
      <c r="E4793" s="3"/>
      <c r="F4793" s="3"/>
      <c r="G4793" s="3"/>
      <c r="H4793" s="3"/>
      <c r="I4793" s="3"/>
      <c r="J4793" s="3"/>
      <c r="K4793" s="3"/>
      <c r="L4793" s="3"/>
      <c r="M4793" s="3"/>
      <c r="N4793" s="3"/>
      <c r="O4793" s="3"/>
      <c r="P4793" s="3"/>
      <c r="Q4793" s="3"/>
      <c r="R4793" s="3"/>
      <c r="S4793" s="120"/>
      <c r="T4793" s="3"/>
      <c r="U4793" s="3"/>
      <c r="V4793" s="3"/>
      <c r="W4793" s="3"/>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row>
    <row r="4794" spans="1:53" x14ac:dyDescent="0.3">
      <c r="A4794" s="3"/>
      <c r="B4794" s="3"/>
      <c r="C4794" s="3"/>
      <c r="D4794" s="3"/>
      <c r="E4794" s="3"/>
      <c r="F4794" s="3"/>
      <c r="G4794" s="3"/>
      <c r="H4794" s="3"/>
      <c r="I4794" s="3"/>
      <c r="J4794" s="3"/>
      <c r="K4794" s="3"/>
      <c r="L4794" s="3"/>
      <c r="M4794" s="3"/>
      <c r="N4794" s="3"/>
      <c r="O4794" s="3"/>
      <c r="P4794" s="3"/>
      <c r="Q4794" s="3"/>
      <c r="R4794" s="3"/>
      <c r="S4794" s="120"/>
      <c r="T4794" s="3"/>
      <c r="U4794" s="3"/>
      <c r="V4794" s="3"/>
      <c r="W4794" s="3"/>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row>
    <row r="4795" spans="1:53" x14ac:dyDescent="0.3">
      <c r="A4795" s="3"/>
      <c r="B4795" s="3"/>
      <c r="C4795" s="3"/>
      <c r="D4795" s="3"/>
      <c r="E4795" s="3"/>
      <c r="F4795" s="3"/>
      <c r="G4795" s="3"/>
      <c r="H4795" s="3"/>
      <c r="I4795" s="3"/>
      <c r="J4795" s="3"/>
      <c r="K4795" s="3"/>
      <c r="L4795" s="3"/>
      <c r="M4795" s="3"/>
      <c r="N4795" s="3"/>
      <c r="O4795" s="3"/>
      <c r="P4795" s="3"/>
      <c r="Q4795" s="3"/>
      <c r="R4795" s="3"/>
      <c r="S4795" s="120"/>
      <c r="T4795" s="3"/>
      <c r="U4795" s="3"/>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row>
    <row r="4796" spans="1:53" x14ac:dyDescent="0.3">
      <c r="A4796" s="3"/>
      <c r="B4796" s="3"/>
      <c r="C4796" s="3"/>
      <c r="D4796" s="3"/>
      <c r="E4796" s="3"/>
      <c r="F4796" s="3"/>
      <c r="G4796" s="3"/>
      <c r="H4796" s="3"/>
      <c r="I4796" s="3"/>
      <c r="J4796" s="3"/>
      <c r="K4796" s="3"/>
      <c r="L4796" s="3"/>
      <c r="M4796" s="3"/>
      <c r="N4796" s="3"/>
      <c r="O4796" s="3"/>
      <c r="P4796" s="3"/>
      <c r="Q4796" s="3"/>
      <c r="R4796" s="3"/>
      <c r="S4796" s="120"/>
      <c r="T4796" s="3"/>
      <c r="U4796" s="3"/>
      <c r="V4796" s="3"/>
      <c r="W4796" s="3"/>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row>
    <row r="4797" spans="1:53" x14ac:dyDescent="0.3">
      <c r="A4797" s="3"/>
      <c r="B4797" s="3"/>
      <c r="C4797" s="3"/>
      <c r="D4797" s="3"/>
      <c r="E4797" s="3"/>
      <c r="F4797" s="3"/>
      <c r="G4797" s="3"/>
      <c r="H4797" s="3"/>
      <c r="I4797" s="3"/>
      <c r="J4797" s="3"/>
      <c r="K4797" s="3"/>
      <c r="L4797" s="3"/>
      <c r="M4797" s="3"/>
      <c r="N4797" s="3"/>
      <c r="O4797" s="3"/>
      <c r="P4797" s="3"/>
      <c r="Q4797" s="3"/>
      <c r="R4797" s="3"/>
      <c r="S4797" s="120"/>
      <c r="T4797" s="3"/>
      <c r="U4797" s="3"/>
      <c r="V4797" s="3"/>
      <c r="W4797" s="3"/>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row>
    <row r="4798" spans="1:53" x14ac:dyDescent="0.3">
      <c r="A4798" s="3"/>
      <c r="B4798" s="3"/>
      <c r="C4798" s="3"/>
      <c r="D4798" s="3"/>
      <c r="E4798" s="3"/>
      <c r="F4798" s="3"/>
      <c r="G4798" s="3"/>
      <c r="H4798" s="3"/>
      <c r="I4798" s="3"/>
      <c r="J4798" s="3"/>
      <c r="K4798" s="3"/>
      <c r="L4798" s="3"/>
      <c r="M4798" s="3"/>
      <c r="N4798" s="3"/>
      <c r="O4798" s="3"/>
      <c r="P4798" s="3"/>
      <c r="Q4798" s="3"/>
      <c r="R4798" s="3"/>
      <c r="S4798" s="120"/>
      <c r="T4798" s="3"/>
      <c r="U4798" s="3"/>
      <c r="V4798" s="3"/>
      <c r="W4798" s="3"/>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row>
    <row r="4799" spans="1:53" x14ac:dyDescent="0.3">
      <c r="A4799" s="3"/>
      <c r="B4799" s="3"/>
      <c r="C4799" s="3"/>
      <c r="D4799" s="3"/>
      <c r="E4799" s="3"/>
      <c r="F4799" s="3"/>
      <c r="G4799" s="3"/>
      <c r="H4799" s="3"/>
      <c r="I4799" s="3"/>
      <c r="J4799" s="3"/>
      <c r="K4799" s="3"/>
      <c r="L4799" s="3"/>
      <c r="M4799" s="3"/>
      <c r="N4799" s="3"/>
      <c r="O4799" s="3"/>
      <c r="P4799" s="3"/>
      <c r="Q4799" s="3"/>
      <c r="R4799" s="3"/>
      <c r="S4799" s="120"/>
      <c r="T4799" s="3"/>
      <c r="U4799" s="3"/>
      <c r="V4799" s="3"/>
      <c r="W4799" s="3"/>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row>
    <row r="4800" spans="1:53" x14ac:dyDescent="0.3">
      <c r="A4800" s="3"/>
      <c r="B4800" s="3"/>
      <c r="C4800" s="3"/>
      <c r="D4800" s="3"/>
      <c r="E4800" s="3"/>
      <c r="F4800" s="3"/>
      <c r="G4800" s="3"/>
      <c r="H4800" s="3"/>
      <c r="I4800" s="3"/>
      <c r="J4800" s="3"/>
      <c r="K4800" s="3"/>
      <c r="L4800" s="3"/>
      <c r="M4800" s="3"/>
      <c r="N4800" s="3"/>
      <c r="O4800" s="3"/>
      <c r="P4800" s="3"/>
      <c r="Q4800" s="3"/>
      <c r="R4800" s="3"/>
      <c r="S4800" s="120"/>
      <c r="T4800" s="3"/>
      <c r="U4800" s="3"/>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row>
    <row r="4801" spans="1:53" x14ac:dyDescent="0.3">
      <c r="A4801" s="3"/>
      <c r="B4801" s="3"/>
      <c r="C4801" s="3"/>
      <c r="D4801" s="3"/>
      <c r="E4801" s="3"/>
      <c r="F4801" s="3"/>
      <c r="G4801" s="3"/>
      <c r="H4801" s="3"/>
      <c r="I4801" s="3"/>
      <c r="J4801" s="3"/>
      <c r="K4801" s="3"/>
      <c r="L4801" s="3"/>
      <c r="M4801" s="3"/>
      <c r="N4801" s="3"/>
      <c r="O4801" s="3"/>
      <c r="P4801" s="3"/>
      <c r="Q4801" s="3"/>
      <c r="R4801" s="3"/>
      <c r="S4801" s="120"/>
      <c r="T4801" s="3"/>
      <c r="U4801" s="3"/>
      <c r="V4801" s="3"/>
      <c r="W4801" s="3"/>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row>
    <row r="4802" spans="1:53" x14ac:dyDescent="0.3">
      <c r="A4802" s="3"/>
      <c r="B4802" s="3"/>
      <c r="C4802" s="3"/>
      <c r="D4802" s="3"/>
      <c r="E4802" s="3"/>
      <c r="F4802" s="3"/>
      <c r="G4802" s="3"/>
      <c r="H4802" s="3"/>
      <c r="I4802" s="3"/>
      <c r="J4802" s="3"/>
      <c r="K4802" s="3"/>
      <c r="L4802" s="3"/>
      <c r="M4802" s="3"/>
      <c r="N4802" s="3"/>
      <c r="O4802" s="3"/>
      <c r="P4802" s="3"/>
      <c r="Q4802" s="3"/>
      <c r="R4802" s="3"/>
      <c r="S4802" s="120"/>
      <c r="T4802" s="3"/>
      <c r="U4802" s="3"/>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row>
    <row r="4803" spans="1:53" x14ac:dyDescent="0.3">
      <c r="A4803" s="3"/>
      <c r="B4803" s="3"/>
      <c r="C4803" s="3"/>
      <c r="D4803" s="3"/>
      <c r="E4803" s="3"/>
      <c r="F4803" s="3"/>
      <c r="G4803" s="3"/>
      <c r="H4803" s="3"/>
      <c r="I4803" s="3"/>
      <c r="J4803" s="3"/>
      <c r="K4803" s="3"/>
      <c r="L4803" s="3"/>
      <c r="M4803" s="3"/>
      <c r="N4803" s="3"/>
      <c r="O4803" s="3"/>
      <c r="P4803" s="3"/>
      <c r="Q4803" s="3"/>
      <c r="R4803" s="3"/>
      <c r="S4803" s="120"/>
      <c r="T4803" s="3"/>
      <c r="U4803" s="3"/>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row>
    <row r="4804" spans="1:53" x14ac:dyDescent="0.3">
      <c r="A4804" s="3"/>
      <c r="B4804" s="3"/>
      <c r="C4804" s="3"/>
      <c r="D4804" s="3"/>
      <c r="E4804" s="3"/>
      <c r="F4804" s="3"/>
      <c r="G4804" s="3"/>
      <c r="H4804" s="3"/>
      <c r="I4804" s="3"/>
      <c r="J4804" s="3"/>
      <c r="K4804" s="3"/>
      <c r="L4804" s="3"/>
      <c r="M4804" s="3"/>
      <c r="N4804" s="3"/>
      <c r="O4804" s="3"/>
      <c r="P4804" s="3"/>
      <c r="Q4804" s="3"/>
      <c r="R4804" s="3"/>
      <c r="S4804" s="120"/>
      <c r="T4804" s="3"/>
      <c r="U4804" s="3"/>
      <c r="V4804" s="3"/>
      <c r="W4804" s="3"/>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row>
    <row r="4805" spans="1:53" x14ac:dyDescent="0.3">
      <c r="A4805" s="3"/>
      <c r="B4805" s="3"/>
      <c r="C4805" s="3"/>
      <c r="D4805" s="3"/>
      <c r="E4805" s="3"/>
      <c r="F4805" s="3"/>
      <c r="G4805" s="3"/>
      <c r="H4805" s="3"/>
      <c r="I4805" s="3"/>
      <c r="J4805" s="3"/>
      <c r="K4805" s="3"/>
      <c r="L4805" s="3"/>
      <c r="M4805" s="3"/>
      <c r="N4805" s="3"/>
      <c r="O4805" s="3"/>
      <c r="P4805" s="3"/>
      <c r="Q4805" s="3"/>
      <c r="R4805" s="3"/>
      <c r="S4805" s="120"/>
      <c r="T4805" s="3"/>
      <c r="U4805" s="3"/>
      <c r="V4805" s="3"/>
      <c r="W4805" s="3"/>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row>
    <row r="4806" spans="1:53" x14ac:dyDescent="0.3">
      <c r="A4806" s="3"/>
      <c r="B4806" s="3"/>
      <c r="C4806" s="3"/>
      <c r="D4806" s="3"/>
      <c r="E4806" s="3"/>
      <c r="F4806" s="3"/>
      <c r="G4806" s="3"/>
      <c r="H4806" s="3"/>
      <c r="I4806" s="3"/>
      <c r="J4806" s="3"/>
      <c r="K4806" s="3"/>
      <c r="L4806" s="3"/>
      <c r="M4806" s="3"/>
      <c r="N4806" s="3"/>
      <c r="O4806" s="3"/>
      <c r="P4806" s="3"/>
      <c r="Q4806" s="3"/>
      <c r="R4806" s="3"/>
      <c r="S4806" s="120"/>
      <c r="T4806" s="3"/>
      <c r="U4806" s="3"/>
      <c r="V4806" s="3"/>
      <c r="W4806" s="3"/>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row>
    <row r="4807" spans="1:53" x14ac:dyDescent="0.3">
      <c r="A4807" s="3"/>
      <c r="B4807" s="3"/>
      <c r="C4807" s="3"/>
      <c r="D4807" s="3"/>
      <c r="E4807" s="3"/>
      <c r="F4807" s="3"/>
      <c r="G4807" s="3"/>
      <c r="H4807" s="3"/>
      <c r="I4807" s="3"/>
      <c r="J4807" s="3"/>
      <c r="K4807" s="3"/>
      <c r="L4807" s="3"/>
      <c r="M4807" s="3"/>
      <c r="N4807" s="3"/>
      <c r="O4807" s="3"/>
      <c r="P4807" s="3"/>
      <c r="Q4807" s="3"/>
      <c r="R4807" s="3"/>
      <c r="S4807" s="120"/>
      <c r="T4807" s="3"/>
      <c r="U4807" s="3"/>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row>
    <row r="4808" spans="1:53" x14ac:dyDescent="0.3">
      <c r="A4808" s="3"/>
      <c r="B4808" s="3"/>
      <c r="C4808" s="3"/>
      <c r="D4808" s="3"/>
      <c r="E4808" s="3"/>
      <c r="F4808" s="3"/>
      <c r="G4808" s="3"/>
      <c r="H4808" s="3"/>
      <c r="I4808" s="3"/>
      <c r="J4808" s="3"/>
      <c r="K4808" s="3"/>
      <c r="L4808" s="3"/>
      <c r="M4808" s="3"/>
      <c r="N4808" s="3"/>
      <c r="O4808" s="3"/>
      <c r="P4808" s="3"/>
      <c r="Q4808" s="3"/>
      <c r="R4808" s="3"/>
      <c r="S4808" s="120"/>
      <c r="T4808" s="3"/>
      <c r="U4808" s="3"/>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row>
    <row r="4809" spans="1:53" x14ac:dyDescent="0.3">
      <c r="A4809" s="3"/>
      <c r="B4809" s="3"/>
      <c r="C4809" s="3"/>
      <c r="D4809" s="3"/>
      <c r="E4809" s="3"/>
      <c r="F4809" s="3"/>
      <c r="G4809" s="3"/>
      <c r="H4809" s="3"/>
      <c r="I4809" s="3"/>
      <c r="J4809" s="3"/>
      <c r="K4809" s="3"/>
      <c r="L4809" s="3"/>
      <c r="M4809" s="3"/>
      <c r="N4809" s="3"/>
      <c r="O4809" s="3"/>
      <c r="P4809" s="3"/>
      <c r="Q4809" s="3"/>
      <c r="R4809" s="3"/>
      <c r="S4809" s="120"/>
      <c r="T4809" s="3"/>
      <c r="U4809" s="3"/>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row>
    <row r="4810" spans="1:53" x14ac:dyDescent="0.3">
      <c r="A4810" s="3"/>
      <c r="B4810" s="3"/>
      <c r="C4810" s="3"/>
      <c r="D4810" s="3"/>
      <c r="E4810" s="3"/>
      <c r="F4810" s="3"/>
      <c r="G4810" s="3"/>
      <c r="H4810" s="3"/>
      <c r="I4810" s="3"/>
      <c r="J4810" s="3"/>
      <c r="K4810" s="3"/>
      <c r="L4810" s="3"/>
      <c r="M4810" s="3"/>
      <c r="N4810" s="3"/>
      <c r="O4810" s="3"/>
      <c r="P4810" s="3"/>
      <c r="Q4810" s="3"/>
      <c r="R4810" s="3"/>
      <c r="S4810" s="120"/>
      <c r="T4810" s="3"/>
      <c r="U4810" s="3"/>
      <c r="V4810" s="3"/>
      <c r="W4810" s="3"/>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row>
    <row r="4811" spans="1:53" x14ac:dyDescent="0.3">
      <c r="A4811" s="3"/>
      <c r="B4811" s="3"/>
      <c r="C4811" s="3"/>
      <c r="D4811" s="3"/>
      <c r="E4811" s="3"/>
      <c r="F4811" s="3"/>
      <c r="G4811" s="3"/>
      <c r="H4811" s="3"/>
      <c r="I4811" s="3"/>
      <c r="J4811" s="3"/>
      <c r="K4811" s="3"/>
      <c r="L4811" s="3"/>
      <c r="M4811" s="3"/>
      <c r="N4811" s="3"/>
      <c r="O4811" s="3"/>
      <c r="P4811" s="3"/>
      <c r="Q4811" s="3"/>
      <c r="R4811" s="3"/>
      <c r="S4811" s="120"/>
      <c r="T4811" s="3"/>
      <c r="U4811" s="3"/>
      <c r="V4811" s="3"/>
      <c r="W4811" s="3"/>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row>
    <row r="4812" spans="1:53" x14ac:dyDescent="0.3">
      <c r="A4812" s="3"/>
      <c r="B4812" s="3"/>
      <c r="C4812" s="3"/>
      <c r="D4812" s="3"/>
      <c r="E4812" s="3"/>
      <c r="F4812" s="3"/>
      <c r="G4812" s="3"/>
      <c r="H4812" s="3"/>
      <c r="I4812" s="3"/>
      <c r="J4812" s="3"/>
      <c r="K4812" s="3"/>
      <c r="L4812" s="3"/>
      <c r="M4812" s="3"/>
      <c r="N4812" s="3"/>
      <c r="O4812" s="3"/>
      <c r="P4812" s="3"/>
      <c r="Q4812" s="3"/>
      <c r="R4812" s="3"/>
      <c r="S4812" s="120"/>
      <c r="T4812" s="3"/>
      <c r="U4812" s="3"/>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row>
    <row r="4813" spans="1:53" x14ac:dyDescent="0.3">
      <c r="A4813" s="3"/>
      <c r="B4813" s="3"/>
      <c r="C4813" s="3"/>
      <c r="D4813" s="3"/>
      <c r="E4813" s="3"/>
      <c r="F4813" s="3"/>
      <c r="G4813" s="3"/>
      <c r="H4813" s="3"/>
      <c r="I4813" s="3"/>
      <c r="J4813" s="3"/>
      <c r="K4813" s="3"/>
      <c r="L4813" s="3"/>
      <c r="M4813" s="3"/>
      <c r="N4813" s="3"/>
      <c r="O4813" s="3"/>
      <c r="P4813" s="3"/>
      <c r="Q4813" s="3"/>
      <c r="R4813" s="3"/>
      <c r="S4813" s="120"/>
      <c r="T4813" s="3"/>
      <c r="U4813" s="3"/>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row>
    <row r="4814" spans="1:53" x14ac:dyDescent="0.3">
      <c r="A4814" s="3"/>
      <c r="B4814" s="3"/>
      <c r="C4814" s="3"/>
      <c r="D4814" s="3"/>
      <c r="E4814" s="3"/>
      <c r="F4814" s="3"/>
      <c r="G4814" s="3"/>
      <c r="H4814" s="3"/>
      <c r="I4814" s="3"/>
      <c r="J4814" s="3"/>
      <c r="K4814" s="3"/>
      <c r="L4814" s="3"/>
      <c r="M4814" s="3"/>
      <c r="N4814" s="3"/>
      <c r="O4814" s="3"/>
      <c r="P4814" s="3"/>
      <c r="Q4814" s="3"/>
      <c r="R4814" s="3"/>
      <c r="S4814" s="120"/>
      <c r="T4814" s="3"/>
      <c r="U4814" s="3"/>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row>
    <row r="4815" spans="1:53" x14ac:dyDescent="0.3">
      <c r="A4815" s="3"/>
      <c r="B4815" s="3"/>
      <c r="C4815" s="3"/>
      <c r="D4815" s="3"/>
      <c r="E4815" s="3"/>
      <c r="F4815" s="3"/>
      <c r="G4815" s="3"/>
      <c r="H4815" s="3"/>
      <c r="I4815" s="3"/>
      <c r="J4815" s="3"/>
      <c r="K4815" s="3"/>
      <c r="L4815" s="3"/>
      <c r="M4815" s="3"/>
      <c r="N4815" s="3"/>
      <c r="O4815" s="3"/>
      <c r="P4815" s="3"/>
      <c r="Q4815" s="3"/>
      <c r="R4815" s="3"/>
      <c r="S4815" s="120"/>
      <c r="T4815" s="3"/>
      <c r="U4815" s="3"/>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row>
    <row r="4816" spans="1:53" x14ac:dyDescent="0.3">
      <c r="A4816" s="3"/>
      <c r="B4816" s="3"/>
      <c r="C4816" s="3"/>
      <c r="D4816" s="3"/>
      <c r="E4816" s="3"/>
      <c r="F4816" s="3"/>
      <c r="G4816" s="3"/>
      <c r="H4816" s="3"/>
      <c r="I4816" s="3"/>
      <c r="J4816" s="3"/>
      <c r="K4816" s="3"/>
      <c r="L4816" s="3"/>
      <c r="M4816" s="3"/>
      <c r="N4816" s="3"/>
      <c r="O4816" s="3"/>
      <c r="P4816" s="3"/>
      <c r="Q4816" s="3"/>
      <c r="R4816" s="3"/>
      <c r="S4816" s="120"/>
      <c r="T4816" s="3"/>
      <c r="U4816" s="3"/>
      <c r="V4816" s="3"/>
      <c r="W4816" s="3"/>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row>
    <row r="4817" spans="1:53" x14ac:dyDescent="0.3">
      <c r="A4817" s="3"/>
      <c r="B4817" s="3"/>
      <c r="C4817" s="3"/>
      <c r="D4817" s="3"/>
      <c r="E4817" s="3"/>
      <c r="F4817" s="3"/>
      <c r="G4817" s="3"/>
      <c r="H4817" s="3"/>
      <c r="I4817" s="3"/>
      <c r="J4817" s="3"/>
      <c r="K4817" s="3"/>
      <c r="L4817" s="3"/>
      <c r="M4817" s="3"/>
      <c r="N4817" s="3"/>
      <c r="O4817" s="3"/>
      <c r="P4817" s="3"/>
      <c r="Q4817" s="3"/>
      <c r="R4817" s="3"/>
      <c r="S4817" s="120"/>
      <c r="T4817" s="3"/>
      <c r="U4817" s="3"/>
      <c r="V4817" s="3"/>
      <c r="W4817" s="3"/>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row>
    <row r="4818" spans="1:53" x14ac:dyDescent="0.3">
      <c r="A4818" s="3"/>
      <c r="B4818" s="3"/>
      <c r="C4818" s="3"/>
      <c r="D4818" s="3"/>
      <c r="E4818" s="3"/>
      <c r="F4818" s="3"/>
      <c r="G4818" s="3"/>
      <c r="H4818" s="3"/>
      <c r="I4818" s="3"/>
      <c r="J4818" s="3"/>
      <c r="K4818" s="3"/>
      <c r="L4818" s="3"/>
      <c r="M4818" s="3"/>
      <c r="N4818" s="3"/>
      <c r="O4818" s="3"/>
      <c r="P4818" s="3"/>
      <c r="Q4818" s="3"/>
      <c r="R4818" s="3"/>
      <c r="S4818" s="120"/>
      <c r="T4818" s="3"/>
      <c r="U4818" s="3"/>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row>
    <row r="4819" spans="1:53" x14ac:dyDescent="0.3">
      <c r="A4819" s="3"/>
      <c r="B4819" s="3"/>
      <c r="C4819" s="3"/>
      <c r="D4819" s="3"/>
      <c r="E4819" s="3"/>
      <c r="F4819" s="3"/>
      <c r="G4819" s="3"/>
      <c r="H4819" s="3"/>
      <c r="I4819" s="3"/>
      <c r="J4819" s="3"/>
      <c r="K4819" s="3"/>
      <c r="L4819" s="3"/>
      <c r="M4819" s="3"/>
      <c r="N4819" s="3"/>
      <c r="O4819" s="3"/>
      <c r="P4819" s="3"/>
      <c r="Q4819" s="3"/>
      <c r="R4819" s="3"/>
      <c r="S4819" s="120"/>
      <c r="T4819" s="3"/>
      <c r="U4819" s="3"/>
      <c r="V4819" s="3"/>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row>
    <row r="4820" spans="1:53" x14ac:dyDescent="0.3">
      <c r="A4820" s="3"/>
      <c r="B4820" s="3"/>
      <c r="C4820" s="3"/>
      <c r="D4820" s="3"/>
      <c r="E4820" s="3"/>
      <c r="F4820" s="3"/>
      <c r="G4820" s="3"/>
      <c r="H4820" s="3"/>
      <c r="I4820" s="3"/>
      <c r="J4820" s="3"/>
      <c r="K4820" s="3"/>
      <c r="L4820" s="3"/>
      <c r="M4820" s="3"/>
      <c r="N4820" s="3"/>
      <c r="O4820" s="3"/>
      <c r="P4820" s="3"/>
      <c r="Q4820" s="3"/>
      <c r="R4820" s="3"/>
      <c r="S4820" s="120"/>
      <c r="T4820" s="3"/>
      <c r="U4820" s="3"/>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row>
    <row r="4821" spans="1:53" x14ac:dyDescent="0.3">
      <c r="A4821" s="3"/>
      <c r="B4821" s="3"/>
      <c r="C4821" s="3"/>
      <c r="D4821" s="3"/>
      <c r="E4821" s="3"/>
      <c r="F4821" s="3"/>
      <c r="G4821" s="3"/>
      <c r="H4821" s="3"/>
      <c r="I4821" s="3"/>
      <c r="J4821" s="3"/>
      <c r="K4821" s="3"/>
      <c r="L4821" s="3"/>
      <c r="M4821" s="3"/>
      <c r="N4821" s="3"/>
      <c r="O4821" s="3"/>
      <c r="P4821" s="3"/>
      <c r="Q4821" s="3"/>
      <c r="R4821" s="3"/>
      <c r="S4821" s="120"/>
      <c r="T4821" s="3"/>
      <c r="U4821" s="3"/>
      <c r="V4821" s="3"/>
      <c r="W4821" s="3"/>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row>
    <row r="4822" spans="1:53" x14ac:dyDescent="0.3">
      <c r="A4822" s="3"/>
      <c r="B4822" s="3"/>
      <c r="C4822" s="3"/>
      <c r="D4822" s="3"/>
      <c r="E4822" s="3"/>
      <c r="F4822" s="3"/>
      <c r="G4822" s="3"/>
      <c r="H4822" s="3"/>
      <c r="I4822" s="3"/>
      <c r="J4822" s="3"/>
      <c r="K4822" s="3"/>
      <c r="L4822" s="3"/>
      <c r="M4822" s="3"/>
      <c r="N4822" s="3"/>
      <c r="O4822" s="3"/>
      <c r="P4822" s="3"/>
      <c r="Q4822" s="3"/>
      <c r="R4822" s="3"/>
      <c r="S4822" s="120"/>
      <c r="T4822" s="3"/>
      <c r="U4822" s="3"/>
      <c r="V4822" s="3"/>
      <c r="W4822" s="3"/>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row>
    <row r="4823" spans="1:53" x14ac:dyDescent="0.3">
      <c r="A4823" s="3"/>
      <c r="B4823" s="3"/>
      <c r="C4823" s="3"/>
      <c r="D4823" s="3"/>
      <c r="E4823" s="3"/>
      <c r="F4823" s="3"/>
      <c r="G4823" s="3"/>
      <c r="H4823" s="3"/>
      <c r="I4823" s="3"/>
      <c r="J4823" s="3"/>
      <c r="K4823" s="3"/>
      <c r="L4823" s="3"/>
      <c r="M4823" s="3"/>
      <c r="N4823" s="3"/>
      <c r="O4823" s="3"/>
      <c r="P4823" s="3"/>
      <c r="Q4823" s="3"/>
      <c r="R4823" s="3"/>
      <c r="S4823" s="120"/>
      <c r="T4823" s="3"/>
      <c r="U4823" s="3"/>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row>
    <row r="4824" spans="1:53" x14ac:dyDescent="0.3">
      <c r="A4824" s="3"/>
      <c r="B4824" s="3"/>
      <c r="C4824" s="3"/>
      <c r="D4824" s="3"/>
      <c r="E4824" s="3"/>
      <c r="F4824" s="3"/>
      <c r="G4824" s="3"/>
      <c r="H4824" s="3"/>
      <c r="I4824" s="3"/>
      <c r="J4824" s="3"/>
      <c r="K4824" s="3"/>
      <c r="L4824" s="3"/>
      <c r="M4824" s="3"/>
      <c r="N4824" s="3"/>
      <c r="O4824" s="3"/>
      <c r="P4824" s="3"/>
      <c r="Q4824" s="3"/>
      <c r="R4824" s="3"/>
      <c r="S4824" s="120"/>
      <c r="T4824" s="3"/>
      <c r="U4824" s="3"/>
      <c r="V4824" s="3"/>
      <c r="W4824" s="3"/>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row>
    <row r="4825" spans="1:53" x14ac:dyDescent="0.3">
      <c r="A4825" s="3"/>
      <c r="B4825" s="3"/>
      <c r="C4825" s="3"/>
      <c r="D4825" s="3"/>
      <c r="E4825" s="3"/>
      <c r="F4825" s="3"/>
      <c r="G4825" s="3"/>
      <c r="H4825" s="3"/>
      <c r="I4825" s="3"/>
      <c r="J4825" s="3"/>
      <c r="K4825" s="3"/>
      <c r="L4825" s="3"/>
      <c r="M4825" s="3"/>
      <c r="N4825" s="3"/>
      <c r="O4825" s="3"/>
      <c r="P4825" s="3"/>
      <c r="Q4825" s="3"/>
      <c r="R4825" s="3"/>
      <c r="S4825" s="120"/>
      <c r="T4825" s="3"/>
      <c r="U4825" s="3"/>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row>
    <row r="4826" spans="1:53" x14ac:dyDescent="0.3">
      <c r="A4826" s="3"/>
      <c r="B4826" s="3"/>
      <c r="C4826" s="3"/>
      <c r="D4826" s="3"/>
      <c r="E4826" s="3"/>
      <c r="F4826" s="3"/>
      <c r="G4826" s="3"/>
      <c r="H4826" s="3"/>
      <c r="I4826" s="3"/>
      <c r="J4826" s="3"/>
      <c r="K4826" s="3"/>
      <c r="L4826" s="3"/>
      <c r="M4826" s="3"/>
      <c r="N4826" s="3"/>
      <c r="O4826" s="3"/>
      <c r="P4826" s="3"/>
      <c r="Q4826" s="3"/>
      <c r="R4826" s="3"/>
      <c r="S4826" s="120"/>
      <c r="T4826" s="3"/>
      <c r="U4826" s="3"/>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row>
    <row r="4827" spans="1:53" x14ac:dyDescent="0.3">
      <c r="A4827" s="3"/>
      <c r="B4827" s="3"/>
      <c r="C4827" s="3"/>
      <c r="D4827" s="3"/>
      <c r="E4827" s="3"/>
      <c r="F4827" s="3"/>
      <c r="G4827" s="3"/>
      <c r="H4827" s="3"/>
      <c r="I4827" s="3"/>
      <c r="J4827" s="3"/>
      <c r="K4827" s="3"/>
      <c r="L4827" s="3"/>
      <c r="M4827" s="3"/>
      <c r="N4827" s="3"/>
      <c r="O4827" s="3"/>
      <c r="P4827" s="3"/>
      <c r="Q4827" s="3"/>
      <c r="R4827" s="3"/>
      <c r="S4827" s="120"/>
      <c r="T4827" s="3"/>
      <c r="U4827" s="3"/>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row>
    <row r="4828" spans="1:53" x14ac:dyDescent="0.3">
      <c r="A4828" s="3"/>
      <c r="B4828" s="3"/>
      <c r="C4828" s="3"/>
      <c r="D4828" s="3"/>
      <c r="E4828" s="3"/>
      <c r="F4828" s="3"/>
      <c r="G4828" s="3"/>
      <c r="H4828" s="3"/>
      <c r="I4828" s="3"/>
      <c r="J4828" s="3"/>
      <c r="K4828" s="3"/>
      <c r="L4828" s="3"/>
      <c r="M4828" s="3"/>
      <c r="N4828" s="3"/>
      <c r="O4828" s="3"/>
      <c r="P4828" s="3"/>
      <c r="Q4828" s="3"/>
      <c r="R4828" s="3"/>
      <c r="S4828" s="120"/>
      <c r="T4828" s="3"/>
      <c r="U4828" s="3"/>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row>
    <row r="4829" spans="1:53" x14ac:dyDescent="0.3">
      <c r="A4829" s="3"/>
      <c r="B4829" s="3"/>
      <c r="C4829" s="3"/>
      <c r="D4829" s="3"/>
      <c r="E4829" s="3"/>
      <c r="F4829" s="3"/>
      <c r="G4829" s="3"/>
      <c r="H4829" s="3"/>
      <c r="I4829" s="3"/>
      <c r="J4829" s="3"/>
      <c r="K4829" s="3"/>
      <c r="L4829" s="3"/>
      <c r="M4829" s="3"/>
      <c r="N4829" s="3"/>
      <c r="O4829" s="3"/>
      <c r="P4829" s="3"/>
      <c r="Q4829" s="3"/>
      <c r="R4829" s="3"/>
      <c r="S4829" s="120"/>
      <c r="T4829" s="3"/>
      <c r="U4829" s="3"/>
      <c r="V4829" s="3"/>
      <c r="W4829" s="3"/>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row>
    <row r="4830" spans="1:53" x14ac:dyDescent="0.3">
      <c r="A4830" s="3"/>
      <c r="B4830" s="3"/>
      <c r="C4830" s="3"/>
      <c r="D4830" s="3"/>
      <c r="E4830" s="3"/>
      <c r="F4830" s="3"/>
      <c r="G4830" s="3"/>
      <c r="H4830" s="3"/>
      <c r="I4830" s="3"/>
      <c r="J4830" s="3"/>
      <c r="K4830" s="3"/>
      <c r="L4830" s="3"/>
      <c r="M4830" s="3"/>
      <c r="N4830" s="3"/>
      <c r="O4830" s="3"/>
      <c r="P4830" s="3"/>
      <c r="Q4830" s="3"/>
      <c r="R4830" s="3"/>
      <c r="S4830" s="120"/>
      <c r="T4830" s="3"/>
      <c r="U4830" s="3"/>
      <c r="V4830" s="3"/>
      <c r="W4830" s="3"/>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row>
    <row r="4831" spans="1:53" x14ac:dyDescent="0.3">
      <c r="A4831" s="3"/>
      <c r="B4831" s="3"/>
      <c r="C4831" s="3"/>
      <c r="D4831" s="3"/>
      <c r="E4831" s="3"/>
      <c r="F4831" s="3"/>
      <c r="G4831" s="3"/>
      <c r="H4831" s="3"/>
      <c r="I4831" s="3"/>
      <c r="J4831" s="3"/>
      <c r="K4831" s="3"/>
      <c r="L4831" s="3"/>
      <c r="M4831" s="3"/>
      <c r="N4831" s="3"/>
      <c r="O4831" s="3"/>
      <c r="P4831" s="3"/>
      <c r="Q4831" s="3"/>
      <c r="R4831" s="3"/>
      <c r="S4831" s="120"/>
      <c r="T4831" s="3"/>
      <c r="U4831" s="3"/>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row>
    <row r="4832" spans="1:53" x14ac:dyDescent="0.3">
      <c r="A4832" s="3"/>
      <c r="B4832" s="3"/>
      <c r="C4832" s="3"/>
      <c r="D4832" s="3"/>
      <c r="E4832" s="3"/>
      <c r="F4832" s="3"/>
      <c r="G4832" s="3"/>
      <c r="H4832" s="3"/>
      <c r="I4832" s="3"/>
      <c r="J4832" s="3"/>
      <c r="K4832" s="3"/>
      <c r="L4832" s="3"/>
      <c r="M4832" s="3"/>
      <c r="N4832" s="3"/>
      <c r="O4832" s="3"/>
      <c r="P4832" s="3"/>
      <c r="Q4832" s="3"/>
      <c r="R4832" s="3"/>
      <c r="S4832" s="120"/>
      <c r="T4832" s="3"/>
      <c r="U4832" s="3"/>
      <c r="V4832" s="3"/>
      <c r="W4832" s="3"/>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row>
    <row r="4833" spans="1:53" x14ac:dyDescent="0.3">
      <c r="A4833" s="3"/>
      <c r="B4833" s="3"/>
      <c r="C4833" s="3"/>
      <c r="D4833" s="3"/>
      <c r="E4833" s="3"/>
      <c r="F4833" s="3"/>
      <c r="G4833" s="3"/>
      <c r="H4833" s="3"/>
      <c r="I4833" s="3"/>
      <c r="J4833" s="3"/>
      <c r="K4833" s="3"/>
      <c r="L4833" s="3"/>
      <c r="M4833" s="3"/>
      <c r="N4833" s="3"/>
      <c r="O4833" s="3"/>
      <c r="P4833" s="3"/>
      <c r="Q4833" s="3"/>
      <c r="R4833" s="3"/>
      <c r="S4833" s="120"/>
      <c r="T4833" s="3"/>
      <c r="U4833" s="3"/>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row>
    <row r="4834" spans="1:53" x14ac:dyDescent="0.3">
      <c r="A4834" s="3"/>
      <c r="B4834" s="3"/>
      <c r="C4834" s="3"/>
      <c r="D4834" s="3"/>
      <c r="E4834" s="3"/>
      <c r="F4834" s="3"/>
      <c r="G4834" s="3"/>
      <c r="H4834" s="3"/>
      <c r="I4834" s="3"/>
      <c r="J4834" s="3"/>
      <c r="K4834" s="3"/>
      <c r="L4834" s="3"/>
      <c r="M4834" s="3"/>
      <c r="N4834" s="3"/>
      <c r="O4834" s="3"/>
      <c r="P4834" s="3"/>
      <c r="Q4834" s="3"/>
      <c r="R4834" s="3"/>
      <c r="S4834" s="120"/>
      <c r="T4834" s="3"/>
      <c r="U4834" s="3"/>
      <c r="V4834" s="3"/>
      <c r="W4834" s="3"/>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row>
    <row r="4835" spans="1:53" x14ac:dyDescent="0.3">
      <c r="A4835" s="3"/>
      <c r="B4835" s="3"/>
      <c r="C4835" s="3"/>
      <c r="D4835" s="3"/>
      <c r="E4835" s="3"/>
      <c r="F4835" s="3"/>
      <c r="G4835" s="3"/>
      <c r="H4835" s="3"/>
      <c r="I4835" s="3"/>
      <c r="J4835" s="3"/>
      <c r="K4835" s="3"/>
      <c r="L4835" s="3"/>
      <c r="M4835" s="3"/>
      <c r="N4835" s="3"/>
      <c r="O4835" s="3"/>
      <c r="P4835" s="3"/>
      <c r="Q4835" s="3"/>
      <c r="R4835" s="3"/>
      <c r="S4835" s="120"/>
      <c r="T4835" s="3"/>
      <c r="U4835" s="3"/>
      <c r="V4835" s="3"/>
      <c r="W4835" s="3"/>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row>
    <row r="4836" spans="1:53" x14ac:dyDescent="0.3">
      <c r="A4836" s="3"/>
      <c r="B4836" s="3"/>
      <c r="C4836" s="3"/>
      <c r="D4836" s="3"/>
      <c r="E4836" s="3"/>
      <c r="F4836" s="3"/>
      <c r="G4836" s="3"/>
      <c r="H4836" s="3"/>
      <c r="I4836" s="3"/>
      <c r="J4836" s="3"/>
      <c r="K4836" s="3"/>
      <c r="L4836" s="3"/>
      <c r="M4836" s="3"/>
      <c r="N4836" s="3"/>
      <c r="O4836" s="3"/>
      <c r="P4836" s="3"/>
      <c r="Q4836" s="3"/>
      <c r="R4836" s="3"/>
      <c r="S4836" s="120"/>
      <c r="T4836" s="3"/>
      <c r="U4836" s="3"/>
      <c r="V4836" s="3"/>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row>
    <row r="4837" spans="1:53" x14ac:dyDescent="0.3">
      <c r="A4837" s="3"/>
      <c r="B4837" s="3"/>
      <c r="C4837" s="3"/>
      <c r="D4837" s="3"/>
      <c r="E4837" s="3"/>
      <c r="F4837" s="3"/>
      <c r="G4837" s="3"/>
      <c r="H4837" s="3"/>
      <c r="I4837" s="3"/>
      <c r="J4837" s="3"/>
      <c r="K4837" s="3"/>
      <c r="L4837" s="3"/>
      <c r="M4837" s="3"/>
      <c r="N4837" s="3"/>
      <c r="O4837" s="3"/>
      <c r="P4837" s="3"/>
      <c r="Q4837" s="3"/>
      <c r="R4837" s="3"/>
      <c r="S4837" s="120"/>
      <c r="T4837" s="3"/>
      <c r="U4837" s="3"/>
      <c r="V4837" s="3"/>
      <c r="W4837" s="3"/>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row>
    <row r="4838" spans="1:53" x14ac:dyDescent="0.3">
      <c r="A4838" s="3"/>
      <c r="B4838" s="3"/>
      <c r="C4838" s="3"/>
      <c r="D4838" s="3"/>
      <c r="E4838" s="3"/>
      <c r="F4838" s="3"/>
      <c r="G4838" s="3"/>
      <c r="H4838" s="3"/>
      <c r="I4838" s="3"/>
      <c r="J4838" s="3"/>
      <c r="K4838" s="3"/>
      <c r="L4838" s="3"/>
      <c r="M4838" s="3"/>
      <c r="N4838" s="3"/>
      <c r="O4838" s="3"/>
      <c r="P4838" s="3"/>
      <c r="Q4838" s="3"/>
      <c r="R4838" s="3"/>
      <c r="S4838" s="120"/>
      <c r="T4838" s="3"/>
      <c r="U4838" s="3"/>
      <c r="V4838" s="3"/>
      <c r="W4838" s="3"/>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row>
    <row r="4839" spans="1:53" x14ac:dyDescent="0.3">
      <c r="A4839" s="3"/>
      <c r="B4839" s="3"/>
      <c r="C4839" s="3"/>
      <c r="D4839" s="3"/>
      <c r="E4839" s="3"/>
      <c r="F4839" s="3"/>
      <c r="G4839" s="3"/>
      <c r="H4839" s="3"/>
      <c r="I4839" s="3"/>
      <c r="J4839" s="3"/>
      <c r="K4839" s="3"/>
      <c r="L4839" s="3"/>
      <c r="M4839" s="3"/>
      <c r="N4839" s="3"/>
      <c r="O4839" s="3"/>
      <c r="P4839" s="3"/>
      <c r="Q4839" s="3"/>
      <c r="R4839" s="3"/>
      <c r="S4839" s="120"/>
      <c r="T4839" s="3"/>
      <c r="U4839" s="3"/>
      <c r="V4839" s="3"/>
      <c r="W4839" s="3"/>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row>
    <row r="4840" spans="1:53" x14ac:dyDescent="0.3">
      <c r="A4840" s="3"/>
      <c r="B4840" s="3"/>
      <c r="C4840" s="3"/>
      <c r="D4840" s="3"/>
      <c r="E4840" s="3"/>
      <c r="F4840" s="3"/>
      <c r="G4840" s="3"/>
      <c r="H4840" s="3"/>
      <c r="I4840" s="3"/>
      <c r="J4840" s="3"/>
      <c r="K4840" s="3"/>
      <c r="L4840" s="3"/>
      <c r="M4840" s="3"/>
      <c r="N4840" s="3"/>
      <c r="O4840" s="3"/>
      <c r="P4840" s="3"/>
      <c r="Q4840" s="3"/>
      <c r="R4840" s="3"/>
      <c r="S4840" s="120"/>
      <c r="T4840" s="3"/>
      <c r="U4840" s="3"/>
      <c r="V4840" s="3"/>
      <c r="W4840" s="3"/>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row>
    <row r="4841" spans="1:53" x14ac:dyDescent="0.3">
      <c r="A4841" s="3"/>
      <c r="B4841" s="3"/>
      <c r="C4841" s="3"/>
      <c r="D4841" s="3"/>
      <c r="E4841" s="3"/>
      <c r="F4841" s="3"/>
      <c r="G4841" s="3"/>
      <c r="H4841" s="3"/>
      <c r="I4841" s="3"/>
      <c r="J4841" s="3"/>
      <c r="K4841" s="3"/>
      <c r="L4841" s="3"/>
      <c r="M4841" s="3"/>
      <c r="N4841" s="3"/>
      <c r="O4841" s="3"/>
      <c r="P4841" s="3"/>
      <c r="Q4841" s="3"/>
      <c r="R4841" s="3"/>
      <c r="S4841" s="120"/>
      <c r="T4841" s="3"/>
      <c r="U4841" s="3"/>
      <c r="V4841" s="3"/>
      <c r="W4841" s="3"/>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row>
    <row r="4842" spans="1:53" x14ac:dyDescent="0.3">
      <c r="A4842" s="3"/>
      <c r="B4842" s="3"/>
      <c r="C4842" s="3"/>
      <c r="D4842" s="3"/>
      <c r="E4842" s="3"/>
      <c r="F4842" s="3"/>
      <c r="G4842" s="3"/>
      <c r="H4842" s="3"/>
      <c r="I4842" s="3"/>
      <c r="J4842" s="3"/>
      <c r="K4842" s="3"/>
      <c r="L4842" s="3"/>
      <c r="M4842" s="3"/>
      <c r="N4842" s="3"/>
      <c r="O4842" s="3"/>
      <c r="P4842" s="3"/>
      <c r="Q4842" s="3"/>
      <c r="R4842" s="3"/>
      <c r="S4842" s="120"/>
      <c r="T4842" s="3"/>
      <c r="U4842" s="3"/>
      <c r="V4842" s="3"/>
      <c r="W4842" s="3"/>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row>
    <row r="4843" spans="1:53" x14ac:dyDescent="0.3">
      <c r="A4843" s="3"/>
      <c r="B4843" s="3"/>
      <c r="C4843" s="3"/>
      <c r="D4843" s="3"/>
      <c r="E4843" s="3"/>
      <c r="F4843" s="3"/>
      <c r="G4843" s="3"/>
      <c r="H4843" s="3"/>
      <c r="I4843" s="3"/>
      <c r="J4843" s="3"/>
      <c r="K4843" s="3"/>
      <c r="L4843" s="3"/>
      <c r="M4843" s="3"/>
      <c r="N4843" s="3"/>
      <c r="O4843" s="3"/>
      <c r="P4843" s="3"/>
      <c r="Q4843" s="3"/>
      <c r="R4843" s="3"/>
      <c r="S4843" s="120"/>
      <c r="T4843" s="3"/>
      <c r="U4843" s="3"/>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row>
    <row r="4844" spans="1:53" x14ac:dyDescent="0.3">
      <c r="A4844" s="3"/>
      <c r="B4844" s="3"/>
      <c r="C4844" s="3"/>
      <c r="D4844" s="3"/>
      <c r="E4844" s="3"/>
      <c r="F4844" s="3"/>
      <c r="G4844" s="3"/>
      <c r="H4844" s="3"/>
      <c r="I4844" s="3"/>
      <c r="J4844" s="3"/>
      <c r="K4844" s="3"/>
      <c r="L4844" s="3"/>
      <c r="M4844" s="3"/>
      <c r="N4844" s="3"/>
      <c r="O4844" s="3"/>
      <c r="P4844" s="3"/>
      <c r="Q4844" s="3"/>
      <c r="R4844" s="3"/>
      <c r="S4844" s="120"/>
      <c r="T4844" s="3"/>
      <c r="U4844" s="3"/>
      <c r="V4844" s="3"/>
      <c r="W4844" s="3"/>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row>
    <row r="4845" spans="1:53" x14ac:dyDescent="0.3">
      <c r="A4845" s="3"/>
      <c r="B4845" s="3"/>
      <c r="C4845" s="3"/>
      <c r="D4845" s="3"/>
      <c r="E4845" s="3"/>
      <c r="F4845" s="3"/>
      <c r="G4845" s="3"/>
      <c r="H4845" s="3"/>
      <c r="I4845" s="3"/>
      <c r="J4845" s="3"/>
      <c r="K4845" s="3"/>
      <c r="L4845" s="3"/>
      <c r="M4845" s="3"/>
      <c r="N4845" s="3"/>
      <c r="O4845" s="3"/>
      <c r="P4845" s="3"/>
      <c r="Q4845" s="3"/>
      <c r="R4845" s="3"/>
      <c r="S4845" s="120"/>
      <c r="T4845" s="3"/>
      <c r="U4845" s="3"/>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row>
    <row r="4846" spans="1:53" x14ac:dyDescent="0.3">
      <c r="A4846" s="3"/>
      <c r="B4846" s="3"/>
      <c r="C4846" s="3"/>
      <c r="D4846" s="3"/>
      <c r="E4846" s="3"/>
      <c r="F4846" s="3"/>
      <c r="G4846" s="3"/>
      <c r="H4846" s="3"/>
      <c r="I4846" s="3"/>
      <c r="J4846" s="3"/>
      <c r="K4846" s="3"/>
      <c r="L4846" s="3"/>
      <c r="M4846" s="3"/>
      <c r="N4846" s="3"/>
      <c r="O4846" s="3"/>
      <c r="P4846" s="3"/>
      <c r="Q4846" s="3"/>
      <c r="R4846" s="3"/>
      <c r="S4846" s="120"/>
      <c r="T4846" s="3"/>
      <c r="U4846" s="3"/>
      <c r="V4846" s="3"/>
      <c r="W4846" s="3"/>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row>
    <row r="4847" spans="1:53" x14ac:dyDescent="0.3">
      <c r="A4847" s="3"/>
      <c r="B4847" s="3"/>
      <c r="C4847" s="3"/>
      <c r="D4847" s="3"/>
      <c r="E4847" s="3"/>
      <c r="F4847" s="3"/>
      <c r="G4847" s="3"/>
      <c r="H4847" s="3"/>
      <c r="I4847" s="3"/>
      <c r="J4847" s="3"/>
      <c r="K4847" s="3"/>
      <c r="L4847" s="3"/>
      <c r="M4847" s="3"/>
      <c r="N4847" s="3"/>
      <c r="O4847" s="3"/>
      <c r="P4847" s="3"/>
      <c r="Q4847" s="3"/>
      <c r="R4847" s="3"/>
      <c r="S4847" s="120"/>
      <c r="T4847" s="3"/>
      <c r="U4847" s="3"/>
      <c r="V4847" s="3"/>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row>
    <row r="4848" spans="1:53" x14ac:dyDescent="0.3">
      <c r="A4848" s="3"/>
      <c r="B4848" s="3"/>
      <c r="C4848" s="3"/>
      <c r="D4848" s="3"/>
      <c r="E4848" s="3"/>
      <c r="F4848" s="3"/>
      <c r="G4848" s="3"/>
      <c r="H4848" s="3"/>
      <c r="I4848" s="3"/>
      <c r="J4848" s="3"/>
      <c r="K4848" s="3"/>
      <c r="L4848" s="3"/>
      <c r="M4848" s="3"/>
      <c r="N4848" s="3"/>
      <c r="O4848" s="3"/>
      <c r="P4848" s="3"/>
      <c r="Q4848" s="3"/>
      <c r="R4848" s="3"/>
      <c r="S4848" s="120"/>
      <c r="T4848" s="3"/>
      <c r="U4848" s="3"/>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row>
    <row r="4849" spans="1:53" x14ac:dyDescent="0.3">
      <c r="A4849" s="3"/>
      <c r="B4849" s="3"/>
      <c r="C4849" s="3"/>
      <c r="D4849" s="3"/>
      <c r="E4849" s="3"/>
      <c r="F4849" s="3"/>
      <c r="G4849" s="3"/>
      <c r="H4849" s="3"/>
      <c r="I4849" s="3"/>
      <c r="J4849" s="3"/>
      <c r="K4849" s="3"/>
      <c r="L4849" s="3"/>
      <c r="M4849" s="3"/>
      <c r="N4849" s="3"/>
      <c r="O4849" s="3"/>
      <c r="P4849" s="3"/>
      <c r="Q4849" s="3"/>
      <c r="R4849" s="3"/>
      <c r="S4849" s="120"/>
      <c r="T4849" s="3"/>
      <c r="U4849" s="3"/>
      <c r="V4849" s="3"/>
      <c r="W4849" s="3"/>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row>
    <row r="4850" spans="1:53" x14ac:dyDescent="0.3">
      <c r="A4850" s="3"/>
      <c r="B4850" s="3"/>
      <c r="C4850" s="3"/>
      <c r="D4850" s="3"/>
      <c r="E4850" s="3"/>
      <c r="F4850" s="3"/>
      <c r="G4850" s="3"/>
      <c r="H4850" s="3"/>
      <c r="I4850" s="3"/>
      <c r="J4850" s="3"/>
      <c r="K4850" s="3"/>
      <c r="L4850" s="3"/>
      <c r="M4850" s="3"/>
      <c r="N4850" s="3"/>
      <c r="O4850" s="3"/>
      <c r="P4850" s="3"/>
      <c r="Q4850" s="3"/>
      <c r="R4850" s="3"/>
      <c r="S4850" s="120"/>
      <c r="T4850" s="3"/>
      <c r="U4850" s="3"/>
      <c r="V4850" s="3"/>
      <c r="W4850" s="3"/>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row>
    <row r="4851" spans="1:53" x14ac:dyDescent="0.3">
      <c r="A4851" s="3"/>
      <c r="B4851" s="3"/>
      <c r="C4851" s="3"/>
      <c r="D4851" s="3"/>
      <c r="E4851" s="3"/>
      <c r="F4851" s="3"/>
      <c r="G4851" s="3"/>
      <c r="H4851" s="3"/>
      <c r="I4851" s="3"/>
      <c r="J4851" s="3"/>
      <c r="K4851" s="3"/>
      <c r="L4851" s="3"/>
      <c r="M4851" s="3"/>
      <c r="N4851" s="3"/>
      <c r="O4851" s="3"/>
      <c r="P4851" s="3"/>
      <c r="Q4851" s="3"/>
      <c r="R4851" s="3"/>
      <c r="S4851" s="120"/>
      <c r="T4851" s="3"/>
      <c r="U4851" s="3"/>
      <c r="V4851" s="3"/>
      <c r="W4851" s="3"/>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row>
    <row r="4852" spans="1:53" x14ac:dyDescent="0.3">
      <c r="A4852" s="3"/>
      <c r="B4852" s="3"/>
      <c r="C4852" s="3"/>
      <c r="D4852" s="3"/>
      <c r="E4852" s="3"/>
      <c r="F4852" s="3"/>
      <c r="G4852" s="3"/>
      <c r="H4852" s="3"/>
      <c r="I4852" s="3"/>
      <c r="J4852" s="3"/>
      <c r="K4852" s="3"/>
      <c r="L4852" s="3"/>
      <c r="M4852" s="3"/>
      <c r="N4852" s="3"/>
      <c r="O4852" s="3"/>
      <c r="P4852" s="3"/>
      <c r="Q4852" s="3"/>
      <c r="R4852" s="3"/>
      <c r="S4852" s="120"/>
      <c r="T4852" s="3"/>
      <c r="U4852" s="3"/>
      <c r="V4852" s="3"/>
      <c r="W4852" s="3"/>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row>
    <row r="4853" spans="1:53" x14ac:dyDescent="0.3">
      <c r="A4853" s="3"/>
      <c r="B4853" s="3"/>
      <c r="C4853" s="3"/>
      <c r="D4853" s="3"/>
      <c r="E4853" s="3"/>
      <c r="F4853" s="3"/>
      <c r="G4853" s="3"/>
      <c r="H4853" s="3"/>
      <c r="I4853" s="3"/>
      <c r="J4853" s="3"/>
      <c r="K4853" s="3"/>
      <c r="L4853" s="3"/>
      <c r="M4853" s="3"/>
      <c r="N4853" s="3"/>
      <c r="O4853" s="3"/>
      <c r="P4853" s="3"/>
      <c r="Q4853" s="3"/>
      <c r="R4853" s="3"/>
      <c r="S4853" s="120"/>
      <c r="T4853" s="3"/>
      <c r="U4853" s="3"/>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row>
    <row r="4854" spans="1:53" x14ac:dyDescent="0.3">
      <c r="A4854" s="3"/>
      <c r="B4854" s="3"/>
      <c r="C4854" s="3"/>
      <c r="D4854" s="3"/>
      <c r="E4854" s="3"/>
      <c r="F4854" s="3"/>
      <c r="G4854" s="3"/>
      <c r="H4854" s="3"/>
      <c r="I4854" s="3"/>
      <c r="J4854" s="3"/>
      <c r="K4854" s="3"/>
      <c r="L4854" s="3"/>
      <c r="M4854" s="3"/>
      <c r="N4854" s="3"/>
      <c r="O4854" s="3"/>
      <c r="P4854" s="3"/>
      <c r="Q4854" s="3"/>
      <c r="R4854" s="3"/>
      <c r="S4854" s="120"/>
      <c r="T4854" s="3"/>
      <c r="U4854" s="3"/>
      <c r="V4854" s="3"/>
      <c r="W4854" s="3"/>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row>
    <row r="4855" spans="1:53" x14ac:dyDescent="0.3">
      <c r="A4855" s="3"/>
      <c r="B4855" s="3"/>
      <c r="C4855" s="3"/>
      <c r="D4855" s="3"/>
      <c r="E4855" s="3"/>
      <c r="F4855" s="3"/>
      <c r="G4855" s="3"/>
      <c r="H4855" s="3"/>
      <c r="I4855" s="3"/>
      <c r="J4855" s="3"/>
      <c r="K4855" s="3"/>
      <c r="L4855" s="3"/>
      <c r="M4855" s="3"/>
      <c r="N4855" s="3"/>
      <c r="O4855" s="3"/>
      <c r="P4855" s="3"/>
      <c r="Q4855" s="3"/>
      <c r="R4855" s="3"/>
      <c r="S4855" s="120"/>
      <c r="T4855" s="3"/>
      <c r="U4855" s="3"/>
      <c r="V4855" s="3"/>
      <c r="W4855" s="3"/>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row>
    <row r="4856" spans="1:53" x14ac:dyDescent="0.3">
      <c r="A4856" s="3"/>
      <c r="B4856" s="3"/>
      <c r="C4856" s="3"/>
      <c r="D4856" s="3"/>
      <c r="E4856" s="3"/>
      <c r="F4856" s="3"/>
      <c r="G4856" s="3"/>
      <c r="H4856" s="3"/>
      <c r="I4856" s="3"/>
      <c r="J4856" s="3"/>
      <c r="K4856" s="3"/>
      <c r="L4856" s="3"/>
      <c r="M4856" s="3"/>
      <c r="N4856" s="3"/>
      <c r="O4856" s="3"/>
      <c r="P4856" s="3"/>
      <c r="Q4856" s="3"/>
      <c r="R4856" s="3"/>
      <c r="S4856" s="120"/>
      <c r="T4856" s="3"/>
      <c r="U4856" s="3"/>
      <c r="V4856" s="3"/>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row>
    <row r="4857" spans="1:53" x14ac:dyDescent="0.3">
      <c r="A4857" s="3"/>
      <c r="B4857" s="3"/>
      <c r="C4857" s="3"/>
      <c r="D4857" s="3"/>
      <c r="E4857" s="3"/>
      <c r="F4857" s="3"/>
      <c r="G4857" s="3"/>
      <c r="H4857" s="3"/>
      <c r="I4857" s="3"/>
      <c r="J4857" s="3"/>
      <c r="K4857" s="3"/>
      <c r="L4857" s="3"/>
      <c r="M4857" s="3"/>
      <c r="N4857" s="3"/>
      <c r="O4857" s="3"/>
      <c r="P4857" s="3"/>
      <c r="Q4857" s="3"/>
      <c r="R4857" s="3"/>
      <c r="S4857" s="120"/>
      <c r="T4857" s="3"/>
      <c r="U4857" s="3"/>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row>
    <row r="4858" spans="1:53" x14ac:dyDescent="0.3">
      <c r="A4858" s="3"/>
      <c r="B4858" s="3"/>
      <c r="C4858" s="3"/>
      <c r="D4858" s="3"/>
      <c r="E4858" s="3"/>
      <c r="F4858" s="3"/>
      <c r="G4858" s="3"/>
      <c r="H4858" s="3"/>
      <c r="I4858" s="3"/>
      <c r="J4858" s="3"/>
      <c r="K4858" s="3"/>
      <c r="L4858" s="3"/>
      <c r="M4858" s="3"/>
      <c r="N4858" s="3"/>
      <c r="O4858" s="3"/>
      <c r="P4858" s="3"/>
      <c r="Q4858" s="3"/>
      <c r="R4858" s="3"/>
      <c r="S4858" s="120"/>
      <c r="T4858" s="3"/>
      <c r="U4858" s="3"/>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row>
    <row r="4859" spans="1:53" x14ac:dyDescent="0.3">
      <c r="A4859" s="3"/>
      <c r="B4859" s="3"/>
      <c r="C4859" s="3"/>
      <c r="D4859" s="3"/>
      <c r="E4859" s="3"/>
      <c r="F4859" s="3"/>
      <c r="G4859" s="3"/>
      <c r="H4859" s="3"/>
      <c r="I4859" s="3"/>
      <c r="J4859" s="3"/>
      <c r="K4859" s="3"/>
      <c r="L4859" s="3"/>
      <c r="M4859" s="3"/>
      <c r="N4859" s="3"/>
      <c r="O4859" s="3"/>
      <c r="P4859" s="3"/>
      <c r="Q4859" s="3"/>
      <c r="R4859" s="3"/>
      <c r="S4859" s="120"/>
      <c r="T4859" s="3"/>
      <c r="U4859" s="3"/>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row>
    <row r="4860" spans="1:53" x14ac:dyDescent="0.3">
      <c r="A4860" s="3"/>
      <c r="B4860" s="3"/>
      <c r="C4860" s="3"/>
      <c r="D4860" s="3"/>
      <c r="E4860" s="3"/>
      <c r="F4860" s="3"/>
      <c r="G4860" s="3"/>
      <c r="H4860" s="3"/>
      <c r="I4860" s="3"/>
      <c r="J4860" s="3"/>
      <c r="K4860" s="3"/>
      <c r="L4860" s="3"/>
      <c r="M4860" s="3"/>
      <c r="N4860" s="3"/>
      <c r="O4860" s="3"/>
      <c r="P4860" s="3"/>
      <c r="Q4860" s="3"/>
      <c r="R4860" s="3"/>
      <c r="S4860" s="120"/>
      <c r="T4860" s="3"/>
      <c r="U4860" s="3"/>
      <c r="V4860" s="3"/>
      <c r="W4860" s="3"/>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row>
    <row r="4861" spans="1:53" x14ac:dyDescent="0.3">
      <c r="A4861" s="3"/>
      <c r="B4861" s="3"/>
      <c r="C4861" s="3"/>
      <c r="D4861" s="3"/>
      <c r="E4861" s="3"/>
      <c r="F4861" s="3"/>
      <c r="G4861" s="3"/>
      <c r="H4861" s="3"/>
      <c r="I4861" s="3"/>
      <c r="J4861" s="3"/>
      <c r="K4861" s="3"/>
      <c r="L4861" s="3"/>
      <c r="M4861" s="3"/>
      <c r="N4861" s="3"/>
      <c r="O4861" s="3"/>
      <c r="P4861" s="3"/>
      <c r="Q4861" s="3"/>
      <c r="R4861" s="3"/>
      <c r="S4861" s="120"/>
      <c r="T4861" s="3"/>
      <c r="U4861" s="3"/>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row>
    <row r="4862" spans="1:53" x14ac:dyDescent="0.3">
      <c r="A4862" s="3"/>
      <c r="B4862" s="3"/>
      <c r="C4862" s="3"/>
      <c r="D4862" s="3"/>
      <c r="E4862" s="3"/>
      <c r="F4862" s="3"/>
      <c r="G4862" s="3"/>
      <c r="H4862" s="3"/>
      <c r="I4862" s="3"/>
      <c r="J4862" s="3"/>
      <c r="K4862" s="3"/>
      <c r="L4862" s="3"/>
      <c r="M4862" s="3"/>
      <c r="N4862" s="3"/>
      <c r="O4862" s="3"/>
      <c r="P4862" s="3"/>
      <c r="Q4862" s="3"/>
      <c r="R4862" s="3"/>
      <c r="S4862" s="120"/>
      <c r="T4862" s="3"/>
      <c r="U4862" s="3"/>
      <c r="V4862" s="3"/>
      <c r="W4862" s="3"/>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row>
    <row r="4863" spans="1:53" x14ac:dyDescent="0.3">
      <c r="A4863" s="3"/>
      <c r="B4863" s="3"/>
      <c r="C4863" s="3"/>
      <c r="D4863" s="3"/>
      <c r="E4863" s="3"/>
      <c r="F4863" s="3"/>
      <c r="G4863" s="3"/>
      <c r="H4863" s="3"/>
      <c r="I4863" s="3"/>
      <c r="J4863" s="3"/>
      <c r="K4863" s="3"/>
      <c r="L4863" s="3"/>
      <c r="M4863" s="3"/>
      <c r="N4863" s="3"/>
      <c r="O4863" s="3"/>
      <c r="P4863" s="3"/>
      <c r="Q4863" s="3"/>
      <c r="R4863" s="3"/>
      <c r="S4863" s="120"/>
      <c r="T4863" s="3"/>
      <c r="U4863" s="3"/>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row>
    <row r="4864" spans="1:53" x14ac:dyDescent="0.3">
      <c r="A4864" s="3"/>
      <c r="B4864" s="3"/>
      <c r="C4864" s="3"/>
      <c r="D4864" s="3"/>
      <c r="E4864" s="3"/>
      <c r="F4864" s="3"/>
      <c r="G4864" s="3"/>
      <c r="H4864" s="3"/>
      <c r="I4864" s="3"/>
      <c r="J4864" s="3"/>
      <c r="K4864" s="3"/>
      <c r="L4864" s="3"/>
      <c r="M4864" s="3"/>
      <c r="N4864" s="3"/>
      <c r="O4864" s="3"/>
      <c r="P4864" s="3"/>
      <c r="Q4864" s="3"/>
      <c r="R4864" s="3"/>
      <c r="S4864" s="120"/>
      <c r="T4864" s="3"/>
      <c r="U4864" s="3"/>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row>
    <row r="4865" spans="1:53" x14ac:dyDescent="0.3">
      <c r="A4865" s="3"/>
      <c r="B4865" s="3"/>
      <c r="C4865" s="3"/>
      <c r="D4865" s="3"/>
      <c r="E4865" s="3"/>
      <c r="F4865" s="3"/>
      <c r="G4865" s="3"/>
      <c r="H4865" s="3"/>
      <c r="I4865" s="3"/>
      <c r="J4865" s="3"/>
      <c r="K4865" s="3"/>
      <c r="L4865" s="3"/>
      <c r="M4865" s="3"/>
      <c r="N4865" s="3"/>
      <c r="O4865" s="3"/>
      <c r="P4865" s="3"/>
      <c r="Q4865" s="3"/>
      <c r="R4865" s="3"/>
      <c r="S4865" s="120"/>
      <c r="T4865" s="3"/>
      <c r="U4865" s="3"/>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row>
    <row r="4866" spans="1:53" x14ac:dyDescent="0.3">
      <c r="A4866" s="3"/>
      <c r="B4866" s="3"/>
      <c r="C4866" s="3"/>
      <c r="D4866" s="3"/>
      <c r="E4866" s="3"/>
      <c r="F4866" s="3"/>
      <c r="G4866" s="3"/>
      <c r="H4866" s="3"/>
      <c r="I4866" s="3"/>
      <c r="J4866" s="3"/>
      <c r="K4866" s="3"/>
      <c r="L4866" s="3"/>
      <c r="M4866" s="3"/>
      <c r="N4866" s="3"/>
      <c r="O4866" s="3"/>
      <c r="P4866" s="3"/>
      <c r="Q4866" s="3"/>
      <c r="R4866" s="3"/>
      <c r="S4866" s="120"/>
      <c r="T4866" s="3"/>
      <c r="U4866" s="3"/>
      <c r="V4866" s="3"/>
      <c r="W4866" s="3"/>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row>
    <row r="4867" spans="1:53" x14ac:dyDescent="0.3">
      <c r="A4867" s="3"/>
      <c r="B4867" s="3"/>
      <c r="C4867" s="3"/>
      <c r="D4867" s="3"/>
      <c r="E4867" s="3"/>
      <c r="F4867" s="3"/>
      <c r="G4867" s="3"/>
      <c r="H4867" s="3"/>
      <c r="I4867" s="3"/>
      <c r="J4867" s="3"/>
      <c r="K4867" s="3"/>
      <c r="L4867" s="3"/>
      <c r="M4867" s="3"/>
      <c r="N4867" s="3"/>
      <c r="O4867" s="3"/>
      <c r="P4867" s="3"/>
      <c r="Q4867" s="3"/>
      <c r="R4867" s="3"/>
      <c r="S4867" s="120"/>
      <c r="T4867" s="3"/>
      <c r="U4867" s="3"/>
      <c r="V4867" s="3"/>
      <c r="W4867" s="3"/>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row>
    <row r="4868" spans="1:53" x14ac:dyDescent="0.3">
      <c r="A4868" s="3"/>
      <c r="B4868" s="3"/>
      <c r="C4868" s="3"/>
      <c r="D4868" s="3"/>
      <c r="E4868" s="3"/>
      <c r="F4868" s="3"/>
      <c r="G4868" s="3"/>
      <c r="H4868" s="3"/>
      <c r="I4868" s="3"/>
      <c r="J4868" s="3"/>
      <c r="K4868" s="3"/>
      <c r="L4868" s="3"/>
      <c r="M4868" s="3"/>
      <c r="N4868" s="3"/>
      <c r="O4868" s="3"/>
      <c r="P4868" s="3"/>
      <c r="Q4868" s="3"/>
      <c r="R4868" s="3"/>
      <c r="S4868" s="120"/>
      <c r="T4868" s="3"/>
      <c r="U4868" s="3"/>
      <c r="V4868" s="3"/>
      <c r="W4868" s="3"/>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row>
    <row r="4869" spans="1:53" x14ac:dyDescent="0.3">
      <c r="A4869" s="3"/>
      <c r="B4869" s="3"/>
      <c r="C4869" s="3"/>
      <c r="D4869" s="3"/>
      <c r="E4869" s="3"/>
      <c r="F4869" s="3"/>
      <c r="G4869" s="3"/>
      <c r="H4869" s="3"/>
      <c r="I4869" s="3"/>
      <c r="J4869" s="3"/>
      <c r="K4869" s="3"/>
      <c r="L4869" s="3"/>
      <c r="M4869" s="3"/>
      <c r="N4869" s="3"/>
      <c r="O4869" s="3"/>
      <c r="P4869" s="3"/>
      <c r="Q4869" s="3"/>
      <c r="R4869" s="3"/>
      <c r="S4869" s="120"/>
      <c r="T4869" s="3"/>
      <c r="U4869" s="3"/>
      <c r="V4869" s="3"/>
      <c r="W4869" s="3"/>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row>
    <row r="4870" spans="1:53" x14ac:dyDescent="0.3">
      <c r="A4870" s="3"/>
      <c r="B4870" s="3"/>
      <c r="C4870" s="3"/>
      <c r="D4870" s="3"/>
      <c r="E4870" s="3"/>
      <c r="F4870" s="3"/>
      <c r="G4870" s="3"/>
      <c r="H4870" s="3"/>
      <c r="I4870" s="3"/>
      <c r="J4870" s="3"/>
      <c r="K4870" s="3"/>
      <c r="L4870" s="3"/>
      <c r="M4870" s="3"/>
      <c r="N4870" s="3"/>
      <c r="O4870" s="3"/>
      <c r="P4870" s="3"/>
      <c r="Q4870" s="3"/>
      <c r="R4870" s="3"/>
      <c r="S4870" s="120"/>
      <c r="T4870" s="3"/>
      <c r="U4870" s="3"/>
      <c r="V4870" s="3"/>
      <c r="W4870" s="3"/>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row>
    <row r="4871" spans="1:53" x14ac:dyDescent="0.3">
      <c r="A4871" s="3"/>
      <c r="B4871" s="3"/>
      <c r="C4871" s="3"/>
      <c r="D4871" s="3"/>
      <c r="E4871" s="3"/>
      <c r="F4871" s="3"/>
      <c r="G4871" s="3"/>
      <c r="H4871" s="3"/>
      <c r="I4871" s="3"/>
      <c r="J4871" s="3"/>
      <c r="K4871" s="3"/>
      <c r="L4871" s="3"/>
      <c r="M4871" s="3"/>
      <c r="N4871" s="3"/>
      <c r="O4871" s="3"/>
      <c r="P4871" s="3"/>
      <c r="Q4871" s="3"/>
      <c r="R4871" s="3"/>
      <c r="S4871" s="120"/>
      <c r="T4871" s="3"/>
      <c r="U4871" s="3"/>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row>
    <row r="4872" spans="1:53" x14ac:dyDescent="0.3">
      <c r="A4872" s="3"/>
      <c r="B4872" s="3"/>
      <c r="C4872" s="3"/>
      <c r="D4872" s="3"/>
      <c r="E4872" s="3"/>
      <c r="F4872" s="3"/>
      <c r="G4872" s="3"/>
      <c r="H4872" s="3"/>
      <c r="I4872" s="3"/>
      <c r="J4872" s="3"/>
      <c r="K4872" s="3"/>
      <c r="L4872" s="3"/>
      <c r="M4872" s="3"/>
      <c r="N4872" s="3"/>
      <c r="O4872" s="3"/>
      <c r="P4872" s="3"/>
      <c r="Q4872" s="3"/>
      <c r="R4872" s="3"/>
      <c r="S4872" s="120"/>
      <c r="T4872" s="3"/>
      <c r="U4872" s="3"/>
      <c r="V4872" s="3"/>
      <c r="W4872" s="3"/>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row>
    <row r="4873" spans="1:53" x14ac:dyDescent="0.3">
      <c r="A4873" s="3"/>
      <c r="B4873" s="3"/>
      <c r="C4873" s="3"/>
      <c r="D4873" s="3"/>
      <c r="E4873" s="3"/>
      <c r="F4873" s="3"/>
      <c r="G4873" s="3"/>
      <c r="H4873" s="3"/>
      <c r="I4873" s="3"/>
      <c r="J4873" s="3"/>
      <c r="K4873" s="3"/>
      <c r="L4873" s="3"/>
      <c r="M4873" s="3"/>
      <c r="N4873" s="3"/>
      <c r="O4873" s="3"/>
      <c r="P4873" s="3"/>
      <c r="Q4873" s="3"/>
      <c r="R4873" s="3"/>
      <c r="S4873" s="120"/>
      <c r="T4873" s="3"/>
      <c r="U4873" s="3"/>
      <c r="V4873" s="3"/>
      <c r="W4873" s="3"/>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row>
    <row r="4874" spans="1:53" x14ac:dyDescent="0.3">
      <c r="A4874" s="3"/>
      <c r="B4874" s="3"/>
      <c r="C4874" s="3"/>
      <c r="D4874" s="3"/>
      <c r="E4874" s="3"/>
      <c r="F4874" s="3"/>
      <c r="G4874" s="3"/>
      <c r="H4874" s="3"/>
      <c r="I4874" s="3"/>
      <c r="J4874" s="3"/>
      <c r="K4874" s="3"/>
      <c r="L4874" s="3"/>
      <c r="M4874" s="3"/>
      <c r="N4874" s="3"/>
      <c r="O4874" s="3"/>
      <c r="P4874" s="3"/>
      <c r="Q4874" s="3"/>
      <c r="R4874" s="3"/>
      <c r="S4874" s="120"/>
      <c r="T4874" s="3"/>
      <c r="U4874" s="3"/>
      <c r="V4874" s="3"/>
      <c r="W4874" s="3"/>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row>
    <row r="4875" spans="1:53" x14ac:dyDescent="0.3">
      <c r="A4875" s="3"/>
      <c r="B4875" s="3"/>
      <c r="C4875" s="3"/>
      <c r="D4875" s="3"/>
      <c r="E4875" s="3"/>
      <c r="F4875" s="3"/>
      <c r="G4875" s="3"/>
      <c r="H4875" s="3"/>
      <c r="I4875" s="3"/>
      <c r="J4875" s="3"/>
      <c r="K4875" s="3"/>
      <c r="L4875" s="3"/>
      <c r="M4875" s="3"/>
      <c r="N4875" s="3"/>
      <c r="O4875" s="3"/>
      <c r="P4875" s="3"/>
      <c r="Q4875" s="3"/>
      <c r="R4875" s="3"/>
      <c r="S4875" s="120"/>
      <c r="T4875" s="3"/>
      <c r="U4875" s="3"/>
      <c r="V4875" s="3"/>
      <c r="W4875" s="3"/>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row>
    <row r="4876" spans="1:53" x14ac:dyDescent="0.3">
      <c r="A4876" s="3"/>
      <c r="B4876" s="3"/>
      <c r="C4876" s="3"/>
      <c r="D4876" s="3"/>
      <c r="E4876" s="3"/>
      <c r="F4876" s="3"/>
      <c r="G4876" s="3"/>
      <c r="H4876" s="3"/>
      <c r="I4876" s="3"/>
      <c r="J4876" s="3"/>
      <c r="K4876" s="3"/>
      <c r="L4876" s="3"/>
      <c r="M4876" s="3"/>
      <c r="N4876" s="3"/>
      <c r="O4876" s="3"/>
      <c r="P4876" s="3"/>
      <c r="Q4876" s="3"/>
      <c r="R4876" s="3"/>
      <c r="S4876" s="120"/>
      <c r="T4876" s="3"/>
      <c r="U4876" s="3"/>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row>
    <row r="4877" spans="1:53" x14ac:dyDescent="0.3">
      <c r="A4877" s="3"/>
      <c r="B4877" s="3"/>
      <c r="C4877" s="3"/>
      <c r="D4877" s="3"/>
      <c r="E4877" s="3"/>
      <c r="F4877" s="3"/>
      <c r="G4877" s="3"/>
      <c r="H4877" s="3"/>
      <c r="I4877" s="3"/>
      <c r="J4877" s="3"/>
      <c r="K4877" s="3"/>
      <c r="L4877" s="3"/>
      <c r="M4877" s="3"/>
      <c r="N4877" s="3"/>
      <c r="O4877" s="3"/>
      <c r="P4877" s="3"/>
      <c r="Q4877" s="3"/>
      <c r="R4877" s="3"/>
      <c r="S4877" s="120"/>
      <c r="T4877" s="3"/>
      <c r="U4877" s="3"/>
      <c r="V4877" s="3"/>
      <c r="W4877" s="3"/>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row>
    <row r="4878" spans="1:53" x14ac:dyDescent="0.3">
      <c r="A4878" s="3"/>
      <c r="B4878" s="3"/>
      <c r="C4878" s="3"/>
      <c r="D4878" s="3"/>
      <c r="E4878" s="3"/>
      <c r="F4878" s="3"/>
      <c r="G4878" s="3"/>
      <c r="H4878" s="3"/>
      <c r="I4878" s="3"/>
      <c r="J4878" s="3"/>
      <c r="K4878" s="3"/>
      <c r="L4878" s="3"/>
      <c r="M4878" s="3"/>
      <c r="N4878" s="3"/>
      <c r="O4878" s="3"/>
      <c r="P4878" s="3"/>
      <c r="Q4878" s="3"/>
      <c r="R4878" s="3"/>
      <c r="S4878" s="120"/>
      <c r="T4878" s="3"/>
      <c r="U4878" s="3"/>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row>
    <row r="4879" spans="1:53" x14ac:dyDescent="0.3">
      <c r="A4879" s="3"/>
      <c r="B4879" s="3"/>
      <c r="C4879" s="3"/>
      <c r="D4879" s="3"/>
      <c r="E4879" s="3"/>
      <c r="F4879" s="3"/>
      <c r="G4879" s="3"/>
      <c r="H4879" s="3"/>
      <c r="I4879" s="3"/>
      <c r="J4879" s="3"/>
      <c r="K4879" s="3"/>
      <c r="L4879" s="3"/>
      <c r="M4879" s="3"/>
      <c r="N4879" s="3"/>
      <c r="O4879" s="3"/>
      <c r="P4879" s="3"/>
      <c r="Q4879" s="3"/>
      <c r="R4879" s="3"/>
      <c r="S4879" s="120"/>
      <c r="T4879" s="3"/>
      <c r="U4879" s="3"/>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row>
    <row r="4880" spans="1:53" x14ac:dyDescent="0.3">
      <c r="A4880" s="3"/>
      <c r="B4880" s="3"/>
      <c r="C4880" s="3"/>
      <c r="D4880" s="3"/>
      <c r="E4880" s="3"/>
      <c r="F4880" s="3"/>
      <c r="G4880" s="3"/>
      <c r="H4880" s="3"/>
      <c r="I4880" s="3"/>
      <c r="J4880" s="3"/>
      <c r="K4880" s="3"/>
      <c r="L4880" s="3"/>
      <c r="M4880" s="3"/>
      <c r="N4880" s="3"/>
      <c r="O4880" s="3"/>
      <c r="P4880" s="3"/>
      <c r="Q4880" s="3"/>
      <c r="R4880" s="3"/>
      <c r="S4880" s="120"/>
      <c r="T4880" s="3"/>
      <c r="U4880" s="3"/>
      <c r="V4880" s="3"/>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row>
    <row r="4881" spans="1:53" x14ac:dyDescent="0.3">
      <c r="A4881" s="3"/>
      <c r="B4881" s="3"/>
      <c r="C4881" s="3"/>
      <c r="D4881" s="3"/>
      <c r="E4881" s="3"/>
      <c r="F4881" s="3"/>
      <c r="G4881" s="3"/>
      <c r="H4881" s="3"/>
      <c r="I4881" s="3"/>
      <c r="J4881" s="3"/>
      <c r="K4881" s="3"/>
      <c r="L4881" s="3"/>
      <c r="M4881" s="3"/>
      <c r="N4881" s="3"/>
      <c r="O4881" s="3"/>
      <c r="P4881" s="3"/>
      <c r="Q4881" s="3"/>
      <c r="R4881" s="3"/>
      <c r="S4881" s="120"/>
      <c r="T4881" s="3"/>
      <c r="U4881" s="3"/>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row>
    <row r="4882" spans="1:53" x14ac:dyDescent="0.3">
      <c r="A4882" s="3"/>
      <c r="B4882" s="3"/>
      <c r="C4882" s="3"/>
      <c r="D4882" s="3"/>
      <c r="E4882" s="3"/>
      <c r="F4882" s="3"/>
      <c r="G4882" s="3"/>
      <c r="H4882" s="3"/>
      <c r="I4882" s="3"/>
      <c r="J4882" s="3"/>
      <c r="K4882" s="3"/>
      <c r="L4882" s="3"/>
      <c r="M4882" s="3"/>
      <c r="N4882" s="3"/>
      <c r="O4882" s="3"/>
      <c r="P4882" s="3"/>
      <c r="Q4882" s="3"/>
      <c r="R4882" s="3"/>
      <c r="S4882" s="120"/>
      <c r="T4882" s="3"/>
      <c r="U4882" s="3"/>
      <c r="V4882" s="3"/>
      <c r="W4882" s="3"/>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row>
    <row r="4883" spans="1:53" x14ac:dyDescent="0.3">
      <c r="A4883" s="3"/>
      <c r="B4883" s="3"/>
      <c r="C4883" s="3"/>
      <c r="D4883" s="3"/>
      <c r="E4883" s="3"/>
      <c r="F4883" s="3"/>
      <c r="G4883" s="3"/>
      <c r="H4883" s="3"/>
      <c r="I4883" s="3"/>
      <c r="J4883" s="3"/>
      <c r="K4883" s="3"/>
      <c r="L4883" s="3"/>
      <c r="M4883" s="3"/>
      <c r="N4883" s="3"/>
      <c r="O4883" s="3"/>
      <c r="P4883" s="3"/>
      <c r="Q4883" s="3"/>
      <c r="R4883" s="3"/>
      <c r="S4883" s="120"/>
      <c r="T4883" s="3"/>
      <c r="U4883" s="3"/>
      <c r="V4883" s="3"/>
      <c r="W4883" s="3"/>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row>
    <row r="4884" spans="1:53" x14ac:dyDescent="0.3">
      <c r="A4884" s="3"/>
      <c r="B4884" s="3"/>
      <c r="C4884" s="3"/>
      <c r="D4884" s="3"/>
      <c r="E4884" s="3"/>
      <c r="F4884" s="3"/>
      <c r="G4884" s="3"/>
      <c r="H4884" s="3"/>
      <c r="I4884" s="3"/>
      <c r="J4884" s="3"/>
      <c r="K4884" s="3"/>
      <c r="L4884" s="3"/>
      <c r="M4884" s="3"/>
      <c r="N4884" s="3"/>
      <c r="O4884" s="3"/>
      <c r="P4884" s="3"/>
      <c r="Q4884" s="3"/>
      <c r="R4884" s="3"/>
      <c r="S4884" s="120"/>
      <c r="T4884" s="3"/>
      <c r="U4884" s="3"/>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row>
    <row r="4885" spans="1:53" x14ac:dyDescent="0.3">
      <c r="A4885" s="3"/>
      <c r="B4885" s="3"/>
      <c r="C4885" s="3"/>
      <c r="D4885" s="3"/>
      <c r="E4885" s="3"/>
      <c r="F4885" s="3"/>
      <c r="G4885" s="3"/>
      <c r="H4885" s="3"/>
      <c r="I4885" s="3"/>
      <c r="J4885" s="3"/>
      <c r="K4885" s="3"/>
      <c r="L4885" s="3"/>
      <c r="M4885" s="3"/>
      <c r="N4885" s="3"/>
      <c r="O4885" s="3"/>
      <c r="P4885" s="3"/>
      <c r="Q4885" s="3"/>
      <c r="R4885" s="3"/>
      <c r="S4885" s="120"/>
      <c r="T4885" s="3"/>
      <c r="U4885" s="3"/>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row>
    <row r="4886" spans="1:53" x14ac:dyDescent="0.3">
      <c r="A4886" s="3"/>
      <c r="B4886" s="3"/>
      <c r="C4886" s="3"/>
      <c r="D4886" s="3"/>
      <c r="E4886" s="3"/>
      <c r="F4886" s="3"/>
      <c r="G4886" s="3"/>
      <c r="H4886" s="3"/>
      <c r="I4886" s="3"/>
      <c r="J4886" s="3"/>
      <c r="K4886" s="3"/>
      <c r="L4886" s="3"/>
      <c r="M4886" s="3"/>
      <c r="N4886" s="3"/>
      <c r="O4886" s="3"/>
      <c r="P4886" s="3"/>
      <c r="Q4886" s="3"/>
      <c r="R4886" s="3"/>
      <c r="S4886" s="120"/>
      <c r="T4886" s="3"/>
      <c r="U4886" s="3"/>
      <c r="V4886" s="3"/>
      <c r="W4886" s="3"/>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row>
    <row r="4887" spans="1:53" x14ac:dyDescent="0.3">
      <c r="A4887" s="3"/>
      <c r="B4887" s="3"/>
      <c r="C4887" s="3"/>
      <c r="D4887" s="3"/>
      <c r="E4887" s="3"/>
      <c r="F4887" s="3"/>
      <c r="G4887" s="3"/>
      <c r="H4887" s="3"/>
      <c r="I4887" s="3"/>
      <c r="J4887" s="3"/>
      <c r="K4887" s="3"/>
      <c r="L4887" s="3"/>
      <c r="M4887" s="3"/>
      <c r="N4887" s="3"/>
      <c r="O4887" s="3"/>
      <c r="P4887" s="3"/>
      <c r="Q4887" s="3"/>
      <c r="R4887" s="3"/>
      <c r="S4887" s="120"/>
      <c r="T4887" s="3"/>
      <c r="U4887" s="3"/>
      <c r="V4887" s="3"/>
      <c r="W4887" s="3"/>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row>
    <row r="4888" spans="1:53" x14ac:dyDescent="0.3">
      <c r="A4888" s="3"/>
      <c r="B4888" s="3"/>
      <c r="C4888" s="3"/>
      <c r="D4888" s="3"/>
      <c r="E4888" s="3"/>
      <c r="F4888" s="3"/>
      <c r="G4888" s="3"/>
      <c r="H4888" s="3"/>
      <c r="I4888" s="3"/>
      <c r="J4888" s="3"/>
      <c r="K4888" s="3"/>
      <c r="L4888" s="3"/>
      <c r="M4888" s="3"/>
      <c r="N4888" s="3"/>
      <c r="O4888" s="3"/>
      <c r="P4888" s="3"/>
      <c r="Q4888" s="3"/>
      <c r="R4888" s="3"/>
      <c r="S4888" s="120"/>
      <c r="T4888" s="3"/>
      <c r="U4888" s="3"/>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row>
    <row r="4889" spans="1:53" x14ac:dyDescent="0.3">
      <c r="A4889" s="3"/>
      <c r="B4889" s="3"/>
      <c r="C4889" s="3"/>
      <c r="D4889" s="3"/>
      <c r="E4889" s="3"/>
      <c r="F4889" s="3"/>
      <c r="G4889" s="3"/>
      <c r="H4889" s="3"/>
      <c r="I4889" s="3"/>
      <c r="J4889" s="3"/>
      <c r="K4889" s="3"/>
      <c r="L4889" s="3"/>
      <c r="M4889" s="3"/>
      <c r="N4889" s="3"/>
      <c r="O4889" s="3"/>
      <c r="P4889" s="3"/>
      <c r="Q4889" s="3"/>
      <c r="R4889" s="3"/>
      <c r="S4889" s="120"/>
      <c r="T4889" s="3"/>
      <c r="U4889" s="3"/>
      <c r="V4889" s="3"/>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row>
    <row r="4890" spans="1:53" x14ac:dyDescent="0.3">
      <c r="A4890" s="3"/>
      <c r="B4890" s="3"/>
      <c r="C4890" s="3"/>
      <c r="D4890" s="3"/>
      <c r="E4890" s="3"/>
      <c r="F4890" s="3"/>
      <c r="G4890" s="3"/>
      <c r="H4890" s="3"/>
      <c r="I4890" s="3"/>
      <c r="J4890" s="3"/>
      <c r="K4890" s="3"/>
      <c r="L4890" s="3"/>
      <c r="M4890" s="3"/>
      <c r="N4890" s="3"/>
      <c r="O4890" s="3"/>
      <c r="P4890" s="3"/>
      <c r="Q4890" s="3"/>
      <c r="R4890" s="3"/>
      <c r="S4890" s="120"/>
      <c r="T4890" s="3"/>
      <c r="U4890" s="3"/>
      <c r="V4890" s="3"/>
      <c r="W4890" s="3"/>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row>
    <row r="4891" spans="1:53" x14ac:dyDescent="0.3">
      <c r="A4891" s="3"/>
      <c r="B4891" s="3"/>
      <c r="C4891" s="3"/>
      <c r="D4891" s="3"/>
      <c r="E4891" s="3"/>
      <c r="F4891" s="3"/>
      <c r="G4891" s="3"/>
      <c r="H4891" s="3"/>
      <c r="I4891" s="3"/>
      <c r="J4891" s="3"/>
      <c r="K4891" s="3"/>
      <c r="L4891" s="3"/>
      <c r="M4891" s="3"/>
      <c r="N4891" s="3"/>
      <c r="O4891" s="3"/>
      <c r="P4891" s="3"/>
      <c r="Q4891" s="3"/>
      <c r="R4891" s="3"/>
      <c r="S4891" s="120"/>
      <c r="T4891" s="3"/>
      <c r="U4891" s="3"/>
      <c r="V4891" s="3"/>
      <c r="W4891" s="3"/>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row>
    <row r="4892" spans="1:53" x14ac:dyDescent="0.3">
      <c r="A4892" s="3"/>
      <c r="B4892" s="3"/>
      <c r="C4892" s="3"/>
      <c r="D4892" s="3"/>
      <c r="E4892" s="3"/>
      <c r="F4892" s="3"/>
      <c r="G4892" s="3"/>
      <c r="H4892" s="3"/>
      <c r="I4892" s="3"/>
      <c r="J4892" s="3"/>
      <c r="K4892" s="3"/>
      <c r="L4892" s="3"/>
      <c r="M4892" s="3"/>
      <c r="N4892" s="3"/>
      <c r="O4892" s="3"/>
      <c r="P4892" s="3"/>
      <c r="Q4892" s="3"/>
      <c r="R4892" s="3"/>
      <c r="S4892" s="120"/>
      <c r="T4892" s="3"/>
      <c r="U4892" s="3"/>
      <c r="V4892" s="3"/>
      <c r="W4892" s="3"/>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row>
    <row r="4893" spans="1:53" x14ac:dyDescent="0.3">
      <c r="A4893" s="3"/>
      <c r="B4893" s="3"/>
      <c r="C4893" s="3"/>
      <c r="D4893" s="3"/>
      <c r="E4893" s="3"/>
      <c r="F4893" s="3"/>
      <c r="G4893" s="3"/>
      <c r="H4893" s="3"/>
      <c r="I4893" s="3"/>
      <c r="J4893" s="3"/>
      <c r="K4893" s="3"/>
      <c r="L4893" s="3"/>
      <c r="M4893" s="3"/>
      <c r="N4893" s="3"/>
      <c r="O4893" s="3"/>
      <c r="P4893" s="3"/>
      <c r="Q4893" s="3"/>
      <c r="R4893" s="3"/>
      <c r="S4893" s="120"/>
      <c r="T4893" s="3"/>
      <c r="U4893" s="3"/>
      <c r="V4893" s="3"/>
      <c r="W4893" s="3"/>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row>
    <row r="4894" spans="1:53" x14ac:dyDescent="0.3">
      <c r="A4894" s="3"/>
      <c r="B4894" s="3"/>
      <c r="C4894" s="3"/>
      <c r="D4894" s="3"/>
      <c r="E4894" s="3"/>
      <c r="F4894" s="3"/>
      <c r="G4894" s="3"/>
      <c r="H4894" s="3"/>
      <c r="I4894" s="3"/>
      <c r="J4894" s="3"/>
      <c r="K4894" s="3"/>
      <c r="L4894" s="3"/>
      <c r="M4894" s="3"/>
      <c r="N4894" s="3"/>
      <c r="O4894" s="3"/>
      <c r="P4894" s="3"/>
      <c r="Q4894" s="3"/>
      <c r="R4894" s="3"/>
      <c r="S4894" s="120"/>
      <c r="T4894" s="3"/>
      <c r="U4894" s="3"/>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row>
    <row r="4895" spans="1:53" x14ac:dyDescent="0.3">
      <c r="A4895" s="3"/>
      <c r="B4895" s="3"/>
      <c r="C4895" s="3"/>
      <c r="D4895" s="3"/>
      <c r="E4895" s="3"/>
      <c r="F4895" s="3"/>
      <c r="G4895" s="3"/>
      <c r="H4895" s="3"/>
      <c r="I4895" s="3"/>
      <c r="J4895" s="3"/>
      <c r="K4895" s="3"/>
      <c r="L4895" s="3"/>
      <c r="M4895" s="3"/>
      <c r="N4895" s="3"/>
      <c r="O4895" s="3"/>
      <c r="P4895" s="3"/>
      <c r="Q4895" s="3"/>
      <c r="R4895" s="3"/>
      <c r="S4895" s="120"/>
      <c r="T4895" s="3"/>
      <c r="U4895" s="3"/>
      <c r="V4895" s="3"/>
      <c r="W4895" s="3"/>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row>
    <row r="4896" spans="1:53" x14ac:dyDescent="0.3">
      <c r="A4896" s="3"/>
      <c r="B4896" s="3"/>
      <c r="C4896" s="3"/>
      <c r="D4896" s="3"/>
      <c r="E4896" s="3"/>
      <c r="F4896" s="3"/>
      <c r="G4896" s="3"/>
      <c r="H4896" s="3"/>
      <c r="I4896" s="3"/>
      <c r="J4896" s="3"/>
      <c r="K4896" s="3"/>
      <c r="L4896" s="3"/>
      <c r="M4896" s="3"/>
      <c r="N4896" s="3"/>
      <c r="O4896" s="3"/>
      <c r="P4896" s="3"/>
      <c r="Q4896" s="3"/>
      <c r="R4896" s="3"/>
      <c r="S4896" s="120"/>
      <c r="T4896" s="3"/>
      <c r="U4896" s="3"/>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row>
    <row r="4897" spans="1:53" x14ac:dyDescent="0.3">
      <c r="A4897" s="3"/>
      <c r="B4897" s="3"/>
      <c r="C4897" s="3"/>
      <c r="D4897" s="3"/>
      <c r="E4897" s="3"/>
      <c r="F4897" s="3"/>
      <c r="G4897" s="3"/>
      <c r="H4897" s="3"/>
      <c r="I4897" s="3"/>
      <c r="J4897" s="3"/>
      <c r="K4897" s="3"/>
      <c r="L4897" s="3"/>
      <c r="M4897" s="3"/>
      <c r="N4897" s="3"/>
      <c r="O4897" s="3"/>
      <c r="P4897" s="3"/>
      <c r="Q4897" s="3"/>
      <c r="R4897" s="3"/>
      <c r="S4897" s="120"/>
      <c r="T4897" s="3"/>
      <c r="U4897" s="3"/>
      <c r="V4897" s="3"/>
      <c r="W4897" s="3"/>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row>
    <row r="4898" spans="1:53" x14ac:dyDescent="0.3">
      <c r="A4898" s="3"/>
      <c r="B4898" s="3"/>
      <c r="C4898" s="3"/>
      <c r="D4898" s="3"/>
      <c r="E4898" s="3"/>
      <c r="F4898" s="3"/>
      <c r="G4898" s="3"/>
      <c r="H4898" s="3"/>
      <c r="I4898" s="3"/>
      <c r="J4898" s="3"/>
      <c r="K4898" s="3"/>
      <c r="L4898" s="3"/>
      <c r="M4898" s="3"/>
      <c r="N4898" s="3"/>
      <c r="O4898" s="3"/>
      <c r="P4898" s="3"/>
      <c r="Q4898" s="3"/>
      <c r="R4898" s="3"/>
      <c r="S4898" s="120"/>
      <c r="T4898" s="3"/>
      <c r="U4898" s="3"/>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row>
    <row r="4899" spans="1:53" x14ac:dyDescent="0.3">
      <c r="A4899" s="3"/>
      <c r="B4899" s="3"/>
      <c r="C4899" s="3"/>
      <c r="D4899" s="3"/>
      <c r="E4899" s="3"/>
      <c r="F4899" s="3"/>
      <c r="G4899" s="3"/>
      <c r="H4899" s="3"/>
      <c r="I4899" s="3"/>
      <c r="J4899" s="3"/>
      <c r="K4899" s="3"/>
      <c r="L4899" s="3"/>
      <c r="M4899" s="3"/>
      <c r="N4899" s="3"/>
      <c r="O4899" s="3"/>
      <c r="P4899" s="3"/>
      <c r="Q4899" s="3"/>
      <c r="R4899" s="3"/>
      <c r="S4899" s="120"/>
      <c r="T4899" s="3"/>
      <c r="U4899" s="3"/>
      <c r="V4899" s="3"/>
      <c r="W4899" s="3"/>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row>
    <row r="4900" spans="1:53" x14ac:dyDescent="0.3">
      <c r="A4900" s="3"/>
      <c r="B4900" s="3"/>
      <c r="C4900" s="3"/>
      <c r="D4900" s="3"/>
      <c r="E4900" s="3"/>
      <c r="F4900" s="3"/>
      <c r="G4900" s="3"/>
      <c r="H4900" s="3"/>
      <c r="I4900" s="3"/>
      <c r="J4900" s="3"/>
      <c r="K4900" s="3"/>
      <c r="L4900" s="3"/>
      <c r="M4900" s="3"/>
      <c r="N4900" s="3"/>
      <c r="O4900" s="3"/>
      <c r="P4900" s="3"/>
      <c r="Q4900" s="3"/>
      <c r="R4900" s="3"/>
      <c r="S4900" s="120"/>
      <c r="T4900" s="3"/>
      <c r="U4900" s="3"/>
      <c r="V4900" s="3"/>
      <c r="W4900" s="3"/>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row>
    <row r="4901" spans="1:53" x14ac:dyDescent="0.3">
      <c r="A4901" s="3"/>
      <c r="B4901" s="3"/>
      <c r="C4901" s="3"/>
      <c r="D4901" s="3"/>
      <c r="E4901" s="3"/>
      <c r="F4901" s="3"/>
      <c r="G4901" s="3"/>
      <c r="H4901" s="3"/>
      <c r="I4901" s="3"/>
      <c r="J4901" s="3"/>
      <c r="K4901" s="3"/>
      <c r="L4901" s="3"/>
      <c r="M4901" s="3"/>
      <c r="N4901" s="3"/>
      <c r="O4901" s="3"/>
      <c r="P4901" s="3"/>
      <c r="Q4901" s="3"/>
      <c r="R4901" s="3"/>
      <c r="S4901" s="120"/>
      <c r="T4901" s="3"/>
      <c r="U4901" s="3"/>
      <c r="V4901" s="3"/>
      <c r="W4901" s="3"/>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row>
    <row r="4902" spans="1:53" x14ac:dyDescent="0.3">
      <c r="A4902" s="3"/>
      <c r="B4902" s="3"/>
      <c r="C4902" s="3"/>
      <c r="D4902" s="3"/>
      <c r="E4902" s="3"/>
      <c r="F4902" s="3"/>
      <c r="G4902" s="3"/>
      <c r="H4902" s="3"/>
      <c r="I4902" s="3"/>
      <c r="J4902" s="3"/>
      <c r="K4902" s="3"/>
      <c r="L4902" s="3"/>
      <c r="M4902" s="3"/>
      <c r="N4902" s="3"/>
      <c r="O4902" s="3"/>
      <c r="P4902" s="3"/>
      <c r="Q4902" s="3"/>
      <c r="R4902" s="3"/>
      <c r="S4902" s="120"/>
      <c r="T4902" s="3"/>
      <c r="U4902" s="3"/>
      <c r="V4902" s="3"/>
      <c r="W4902" s="3"/>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row>
    <row r="4903" spans="1:53" x14ac:dyDescent="0.3">
      <c r="A4903" s="3"/>
      <c r="B4903" s="3"/>
      <c r="C4903" s="3"/>
      <c r="D4903" s="3"/>
      <c r="E4903" s="3"/>
      <c r="F4903" s="3"/>
      <c r="G4903" s="3"/>
      <c r="H4903" s="3"/>
      <c r="I4903" s="3"/>
      <c r="J4903" s="3"/>
      <c r="K4903" s="3"/>
      <c r="L4903" s="3"/>
      <c r="M4903" s="3"/>
      <c r="N4903" s="3"/>
      <c r="O4903" s="3"/>
      <c r="P4903" s="3"/>
      <c r="Q4903" s="3"/>
      <c r="R4903" s="3"/>
      <c r="S4903" s="120"/>
      <c r="T4903" s="3"/>
      <c r="U4903" s="3"/>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row>
    <row r="4904" spans="1:53" x14ac:dyDescent="0.3">
      <c r="A4904" s="3"/>
      <c r="B4904" s="3"/>
      <c r="C4904" s="3"/>
      <c r="D4904" s="3"/>
      <c r="E4904" s="3"/>
      <c r="F4904" s="3"/>
      <c r="G4904" s="3"/>
      <c r="H4904" s="3"/>
      <c r="I4904" s="3"/>
      <c r="J4904" s="3"/>
      <c r="K4904" s="3"/>
      <c r="L4904" s="3"/>
      <c r="M4904" s="3"/>
      <c r="N4904" s="3"/>
      <c r="O4904" s="3"/>
      <c r="P4904" s="3"/>
      <c r="Q4904" s="3"/>
      <c r="R4904" s="3"/>
      <c r="S4904" s="120"/>
      <c r="T4904" s="3"/>
      <c r="U4904" s="3"/>
      <c r="V4904" s="3"/>
      <c r="W4904" s="3"/>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row>
    <row r="4905" spans="1:53" x14ac:dyDescent="0.3">
      <c r="A4905" s="3"/>
      <c r="B4905" s="3"/>
      <c r="C4905" s="3"/>
      <c r="D4905" s="3"/>
      <c r="E4905" s="3"/>
      <c r="F4905" s="3"/>
      <c r="G4905" s="3"/>
      <c r="H4905" s="3"/>
      <c r="I4905" s="3"/>
      <c r="J4905" s="3"/>
      <c r="K4905" s="3"/>
      <c r="L4905" s="3"/>
      <c r="M4905" s="3"/>
      <c r="N4905" s="3"/>
      <c r="O4905" s="3"/>
      <c r="P4905" s="3"/>
      <c r="Q4905" s="3"/>
      <c r="R4905" s="3"/>
      <c r="S4905" s="120"/>
      <c r="T4905" s="3"/>
      <c r="U4905" s="3"/>
      <c r="V4905" s="3"/>
      <c r="W4905" s="3"/>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row>
    <row r="4906" spans="1:53" x14ac:dyDescent="0.3">
      <c r="A4906" s="3"/>
      <c r="B4906" s="3"/>
      <c r="C4906" s="3"/>
      <c r="D4906" s="3"/>
      <c r="E4906" s="3"/>
      <c r="F4906" s="3"/>
      <c r="G4906" s="3"/>
      <c r="H4906" s="3"/>
      <c r="I4906" s="3"/>
      <c r="J4906" s="3"/>
      <c r="K4906" s="3"/>
      <c r="L4906" s="3"/>
      <c r="M4906" s="3"/>
      <c r="N4906" s="3"/>
      <c r="O4906" s="3"/>
      <c r="P4906" s="3"/>
      <c r="Q4906" s="3"/>
      <c r="R4906" s="3"/>
      <c r="S4906" s="120"/>
      <c r="T4906" s="3"/>
      <c r="U4906" s="3"/>
      <c r="V4906" s="3"/>
      <c r="W4906" s="3"/>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row>
    <row r="4907" spans="1:53" x14ac:dyDescent="0.3">
      <c r="A4907" s="3"/>
      <c r="B4907" s="3"/>
      <c r="C4907" s="3"/>
      <c r="D4907" s="3"/>
      <c r="E4907" s="3"/>
      <c r="F4907" s="3"/>
      <c r="G4907" s="3"/>
      <c r="H4907" s="3"/>
      <c r="I4907" s="3"/>
      <c r="J4907" s="3"/>
      <c r="K4907" s="3"/>
      <c r="L4907" s="3"/>
      <c r="M4907" s="3"/>
      <c r="N4907" s="3"/>
      <c r="O4907" s="3"/>
      <c r="P4907" s="3"/>
      <c r="Q4907" s="3"/>
      <c r="R4907" s="3"/>
      <c r="S4907" s="120"/>
      <c r="T4907" s="3"/>
      <c r="U4907" s="3"/>
      <c r="V4907" s="3"/>
      <c r="W4907" s="3"/>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row>
    <row r="4908" spans="1:53" x14ac:dyDescent="0.3">
      <c r="A4908" s="3"/>
      <c r="B4908" s="3"/>
      <c r="C4908" s="3"/>
      <c r="D4908" s="3"/>
      <c r="E4908" s="3"/>
      <c r="F4908" s="3"/>
      <c r="G4908" s="3"/>
      <c r="H4908" s="3"/>
      <c r="I4908" s="3"/>
      <c r="J4908" s="3"/>
      <c r="K4908" s="3"/>
      <c r="L4908" s="3"/>
      <c r="M4908" s="3"/>
      <c r="N4908" s="3"/>
      <c r="O4908" s="3"/>
      <c r="P4908" s="3"/>
      <c r="Q4908" s="3"/>
      <c r="R4908" s="3"/>
      <c r="S4908" s="120"/>
      <c r="T4908" s="3"/>
      <c r="U4908" s="3"/>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row>
    <row r="4909" spans="1:53" x14ac:dyDescent="0.3">
      <c r="A4909" s="3"/>
      <c r="B4909" s="3"/>
      <c r="C4909" s="3"/>
      <c r="D4909" s="3"/>
      <c r="E4909" s="3"/>
      <c r="F4909" s="3"/>
      <c r="G4909" s="3"/>
      <c r="H4909" s="3"/>
      <c r="I4909" s="3"/>
      <c r="J4909" s="3"/>
      <c r="K4909" s="3"/>
      <c r="L4909" s="3"/>
      <c r="M4909" s="3"/>
      <c r="N4909" s="3"/>
      <c r="O4909" s="3"/>
      <c r="P4909" s="3"/>
      <c r="Q4909" s="3"/>
      <c r="R4909" s="3"/>
      <c r="S4909" s="120"/>
      <c r="T4909" s="3"/>
      <c r="U4909" s="3"/>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row>
    <row r="4910" spans="1:53" x14ac:dyDescent="0.3">
      <c r="A4910" s="3"/>
      <c r="B4910" s="3"/>
      <c r="C4910" s="3"/>
      <c r="D4910" s="3"/>
      <c r="E4910" s="3"/>
      <c r="F4910" s="3"/>
      <c r="G4910" s="3"/>
      <c r="H4910" s="3"/>
      <c r="I4910" s="3"/>
      <c r="J4910" s="3"/>
      <c r="K4910" s="3"/>
      <c r="L4910" s="3"/>
      <c r="M4910" s="3"/>
      <c r="N4910" s="3"/>
      <c r="O4910" s="3"/>
      <c r="P4910" s="3"/>
      <c r="Q4910" s="3"/>
      <c r="R4910" s="3"/>
      <c r="S4910" s="120"/>
      <c r="T4910" s="3"/>
      <c r="U4910" s="3"/>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row>
    <row r="4911" spans="1:53" x14ac:dyDescent="0.3">
      <c r="A4911" s="3"/>
      <c r="B4911" s="3"/>
      <c r="C4911" s="3"/>
      <c r="D4911" s="3"/>
      <c r="E4911" s="3"/>
      <c r="F4911" s="3"/>
      <c r="G4911" s="3"/>
      <c r="H4911" s="3"/>
      <c r="I4911" s="3"/>
      <c r="J4911" s="3"/>
      <c r="K4911" s="3"/>
      <c r="L4911" s="3"/>
      <c r="M4911" s="3"/>
      <c r="N4911" s="3"/>
      <c r="O4911" s="3"/>
      <c r="P4911" s="3"/>
      <c r="Q4911" s="3"/>
      <c r="R4911" s="3"/>
      <c r="S4911" s="120"/>
      <c r="T4911" s="3"/>
      <c r="U4911" s="3"/>
      <c r="V4911" s="3"/>
      <c r="W4911" s="3"/>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row>
    <row r="4912" spans="1:53" x14ac:dyDescent="0.3">
      <c r="A4912" s="3"/>
      <c r="B4912" s="3"/>
      <c r="C4912" s="3"/>
      <c r="D4912" s="3"/>
      <c r="E4912" s="3"/>
      <c r="F4912" s="3"/>
      <c r="G4912" s="3"/>
      <c r="H4912" s="3"/>
      <c r="I4912" s="3"/>
      <c r="J4912" s="3"/>
      <c r="K4912" s="3"/>
      <c r="L4912" s="3"/>
      <c r="M4912" s="3"/>
      <c r="N4912" s="3"/>
      <c r="O4912" s="3"/>
      <c r="P4912" s="3"/>
      <c r="Q4912" s="3"/>
      <c r="R4912" s="3"/>
      <c r="S4912" s="120"/>
      <c r="T4912" s="3"/>
      <c r="U4912" s="3"/>
      <c r="V4912" s="3"/>
      <c r="W4912" s="3"/>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row>
    <row r="4913" spans="1:53" x14ac:dyDescent="0.3">
      <c r="A4913" s="3"/>
      <c r="B4913" s="3"/>
      <c r="C4913" s="3"/>
      <c r="D4913" s="3"/>
      <c r="E4913" s="3"/>
      <c r="F4913" s="3"/>
      <c r="G4913" s="3"/>
      <c r="H4913" s="3"/>
      <c r="I4913" s="3"/>
      <c r="J4913" s="3"/>
      <c r="K4913" s="3"/>
      <c r="L4913" s="3"/>
      <c r="M4913" s="3"/>
      <c r="N4913" s="3"/>
      <c r="O4913" s="3"/>
      <c r="P4913" s="3"/>
      <c r="Q4913" s="3"/>
      <c r="R4913" s="3"/>
      <c r="S4913" s="120"/>
      <c r="T4913" s="3"/>
      <c r="U4913" s="3"/>
      <c r="V4913" s="3"/>
      <c r="W4913" s="3"/>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row>
    <row r="4914" spans="1:53" x14ac:dyDescent="0.3">
      <c r="A4914" s="3"/>
      <c r="B4914" s="3"/>
      <c r="C4914" s="3"/>
      <c r="D4914" s="3"/>
      <c r="E4914" s="3"/>
      <c r="F4914" s="3"/>
      <c r="G4914" s="3"/>
      <c r="H4914" s="3"/>
      <c r="I4914" s="3"/>
      <c r="J4914" s="3"/>
      <c r="K4914" s="3"/>
      <c r="L4914" s="3"/>
      <c r="M4914" s="3"/>
      <c r="N4914" s="3"/>
      <c r="O4914" s="3"/>
      <c r="P4914" s="3"/>
      <c r="Q4914" s="3"/>
      <c r="R4914" s="3"/>
      <c r="S4914" s="120"/>
      <c r="T4914" s="3"/>
      <c r="U4914" s="3"/>
      <c r="V4914" s="3"/>
      <c r="W4914" s="3"/>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row>
    <row r="4915" spans="1:53" x14ac:dyDescent="0.3">
      <c r="A4915" s="3"/>
      <c r="B4915" s="3"/>
      <c r="C4915" s="3"/>
      <c r="D4915" s="3"/>
      <c r="E4915" s="3"/>
      <c r="F4915" s="3"/>
      <c r="G4915" s="3"/>
      <c r="H4915" s="3"/>
      <c r="I4915" s="3"/>
      <c r="J4915" s="3"/>
      <c r="K4915" s="3"/>
      <c r="L4915" s="3"/>
      <c r="M4915" s="3"/>
      <c r="N4915" s="3"/>
      <c r="O4915" s="3"/>
      <c r="P4915" s="3"/>
      <c r="Q4915" s="3"/>
      <c r="R4915" s="3"/>
      <c r="S4915" s="120"/>
      <c r="T4915" s="3"/>
      <c r="U4915" s="3"/>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row>
    <row r="4916" spans="1:53" x14ac:dyDescent="0.3">
      <c r="A4916" s="3"/>
      <c r="B4916" s="3"/>
      <c r="C4916" s="3"/>
      <c r="D4916" s="3"/>
      <c r="E4916" s="3"/>
      <c r="F4916" s="3"/>
      <c r="G4916" s="3"/>
      <c r="H4916" s="3"/>
      <c r="I4916" s="3"/>
      <c r="J4916" s="3"/>
      <c r="K4916" s="3"/>
      <c r="L4916" s="3"/>
      <c r="M4916" s="3"/>
      <c r="N4916" s="3"/>
      <c r="O4916" s="3"/>
      <c r="P4916" s="3"/>
      <c r="Q4916" s="3"/>
      <c r="R4916" s="3"/>
      <c r="S4916" s="120"/>
      <c r="T4916" s="3"/>
      <c r="U4916" s="3"/>
      <c r="V4916" s="3"/>
      <c r="W4916" s="3"/>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row>
    <row r="4917" spans="1:53" x14ac:dyDescent="0.3">
      <c r="A4917" s="3"/>
      <c r="B4917" s="3"/>
      <c r="C4917" s="3"/>
      <c r="D4917" s="3"/>
      <c r="E4917" s="3"/>
      <c r="F4917" s="3"/>
      <c r="G4917" s="3"/>
      <c r="H4917" s="3"/>
      <c r="I4917" s="3"/>
      <c r="J4917" s="3"/>
      <c r="K4917" s="3"/>
      <c r="L4917" s="3"/>
      <c r="M4917" s="3"/>
      <c r="N4917" s="3"/>
      <c r="O4917" s="3"/>
      <c r="P4917" s="3"/>
      <c r="Q4917" s="3"/>
      <c r="R4917" s="3"/>
      <c r="S4917" s="120"/>
      <c r="T4917" s="3"/>
      <c r="U4917" s="3"/>
      <c r="V4917" s="3"/>
      <c r="W4917" s="3"/>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row>
    <row r="4918" spans="1:53" x14ac:dyDescent="0.3">
      <c r="A4918" s="3"/>
      <c r="B4918" s="3"/>
      <c r="C4918" s="3"/>
      <c r="D4918" s="3"/>
      <c r="E4918" s="3"/>
      <c r="F4918" s="3"/>
      <c r="G4918" s="3"/>
      <c r="H4918" s="3"/>
      <c r="I4918" s="3"/>
      <c r="J4918" s="3"/>
      <c r="K4918" s="3"/>
      <c r="L4918" s="3"/>
      <c r="M4918" s="3"/>
      <c r="N4918" s="3"/>
      <c r="O4918" s="3"/>
      <c r="P4918" s="3"/>
      <c r="Q4918" s="3"/>
      <c r="R4918" s="3"/>
      <c r="S4918" s="120"/>
      <c r="T4918" s="3"/>
      <c r="U4918" s="3"/>
      <c r="V4918" s="3"/>
      <c r="W4918" s="3"/>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row>
    <row r="4919" spans="1:53" x14ac:dyDescent="0.3">
      <c r="A4919" s="3"/>
      <c r="B4919" s="3"/>
      <c r="C4919" s="3"/>
      <c r="D4919" s="3"/>
      <c r="E4919" s="3"/>
      <c r="F4919" s="3"/>
      <c r="G4919" s="3"/>
      <c r="H4919" s="3"/>
      <c r="I4919" s="3"/>
      <c r="J4919" s="3"/>
      <c r="K4919" s="3"/>
      <c r="L4919" s="3"/>
      <c r="M4919" s="3"/>
      <c r="N4919" s="3"/>
      <c r="O4919" s="3"/>
      <c r="P4919" s="3"/>
      <c r="Q4919" s="3"/>
      <c r="R4919" s="3"/>
      <c r="S4919" s="120"/>
      <c r="T4919" s="3"/>
      <c r="U4919" s="3"/>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row>
    <row r="4920" spans="1:53" x14ac:dyDescent="0.3">
      <c r="A4920" s="3"/>
      <c r="B4920" s="3"/>
      <c r="C4920" s="3"/>
      <c r="D4920" s="3"/>
      <c r="E4920" s="3"/>
      <c r="F4920" s="3"/>
      <c r="G4920" s="3"/>
      <c r="H4920" s="3"/>
      <c r="I4920" s="3"/>
      <c r="J4920" s="3"/>
      <c r="K4920" s="3"/>
      <c r="L4920" s="3"/>
      <c r="M4920" s="3"/>
      <c r="N4920" s="3"/>
      <c r="O4920" s="3"/>
      <c r="P4920" s="3"/>
      <c r="Q4920" s="3"/>
      <c r="R4920" s="3"/>
      <c r="S4920" s="120"/>
      <c r="T4920" s="3"/>
      <c r="U4920" s="3"/>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row>
    <row r="4921" spans="1:53" x14ac:dyDescent="0.3">
      <c r="A4921" s="3"/>
      <c r="B4921" s="3"/>
      <c r="C4921" s="3"/>
      <c r="D4921" s="3"/>
      <c r="E4921" s="3"/>
      <c r="F4921" s="3"/>
      <c r="G4921" s="3"/>
      <c r="H4921" s="3"/>
      <c r="I4921" s="3"/>
      <c r="J4921" s="3"/>
      <c r="K4921" s="3"/>
      <c r="L4921" s="3"/>
      <c r="M4921" s="3"/>
      <c r="N4921" s="3"/>
      <c r="O4921" s="3"/>
      <c r="P4921" s="3"/>
      <c r="Q4921" s="3"/>
      <c r="R4921" s="3"/>
      <c r="S4921" s="120"/>
      <c r="T4921" s="3"/>
      <c r="U4921" s="3"/>
      <c r="V4921" s="3"/>
      <c r="W4921" s="3"/>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row>
    <row r="4922" spans="1:53" x14ac:dyDescent="0.3">
      <c r="A4922" s="3"/>
      <c r="B4922" s="3"/>
      <c r="C4922" s="3"/>
      <c r="D4922" s="3"/>
      <c r="E4922" s="3"/>
      <c r="F4922" s="3"/>
      <c r="G4922" s="3"/>
      <c r="H4922" s="3"/>
      <c r="I4922" s="3"/>
      <c r="J4922" s="3"/>
      <c r="K4922" s="3"/>
      <c r="L4922" s="3"/>
      <c r="M4922" s="3"/>
      <c r="N4922" s="3"/>
      <c r="O4922" s="3"/>
      <c r="P4922" s="3"/>
      <c r="Q4922" s="3"/>
      <c r="R4922" s="3"/>
      <c r="S4922" s="120"/>
      <c r="T4922" s="3"/>
      <c r="U4922" s="3"/>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row>
    <row r="4923" spans="1:53" x14ac:dyDescent="0.3">
      <c r="A4923" s="3"/>
      <c r="B4923" s="3"/>
      <c r="C4923" s="3"/>
      <c r="D4923" s="3"/>
      <c r="E4923" s="3"/>
      <c r="F4923" s="3"/>
      <c r="G4923" s="3"/>
      <c r="H4923" s="3"/>
      <c r="I4923" s="3"/>
      <c r="J4923" s="3"/>
      <c r="K4923" s="3"/>
      <c r="L4923" s="3"/>
      <c r="M4923" s="3"/>
      <c r="N4923" s="3"/>
      <c r="O4923" s="3"/>
      <c r="P4923" s="3"/>
      <c r="Q4923" s="3"/>
      <c r="R4923" s="3"/>
      <c r="S4923" s="120"/>
      <c r="T4923" s="3"/>
      <c r="U4923" s="3"/>
      <c r="V4923" s="3"/>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row>
    <row r="4924" spans="1:53" x14ac:dyDescent="0.3">
      <c r="A4924" s="3"/>
      <c r="B4924" s="3"/>
      <c r="C4924" s="3"/>
      <c r="D4924" s="3"/>
      <c r="E4924" s="3"/>
      <c r="F4924" s="3"/>
      <c r="G4924" s="3"/>
      <c r="H4924" s="3"/>
      <c r="I4924" s="3"/>
      <c r="J4924" s="3"/>
      <c r="K4924" s="3"/>
      <c r="L4924" s="3"/>
      <c r="M4924" s="3"/>
      <c r="N4924" s="3"/>
      <c r="O4924" s="3"/>
      <c r="P4924" s="3"/>
      <c r="Q4924" s="3"/>
      <c r="R4924" s="3"/>
      <c r="S4924" s="120"/>
      <c r="T4924" s="3"/>
      <c r="U4924" s="3"/>
      <c r="V4924" s="3"/>
      <c r="W4924" s="3"/>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row>
    <row r="4925" spans="1:53" x14ac:dyDescent="0.3">
      <c r="A4925" s="3"/>
      <c r="B4925" s="3"/>
      <c r="C4925" s="3"/>
      <c r="D4925" s="3"/>
      <c r="E4925" s="3"/>
      <c r="F4925" s="3"/>
      <c r="G4925" s="3"/>
      <c r="H4925" s="3"/>
      <c r="I4925" s="3"/>
      <c r="J4925" s="3"/>
      <c r="K4925" s="3"/>
      <c r="L4925" s="3"/>
      <c r="M4925" s="3"/>
      <c r="N4925" s="3"/>
      <c r="O4925" s="3"/>
      <c r="P4925" s="3"/>
      <c r="Q4925" s="3"/>
      <c r="R4925" s="3"/>
      <c r="S4925" s="120"/>
      <c r="T4925" s="3"/>
      <c r="U4925" s="3"/>
      <c r="V4925" s="3"/>
      <c r="W4925" s="3"/>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row>
    <row r="4926" spans="1:53" x14ac:dyDescent="0.3">
      <c r="A4926" s="3"/>
      <c r="B4926" s="3"/>
      <c r="C4926" s="3"/>
      <c r="D4926" s="3"/>
      <c r="E4926" s="3"/>
      <c r="F4926" s="3"/>
      <c r="G4926" s="3"/>
      <c r="H4926" s="3"/>
      <c r="I4926" s="3"/>
      <c r="J4926" s="3"/>
      <c r="K4926" s="3"/>
      <c r="L4926" s="3"/>
      <c r="M4926" s="3"/>
      <c r="N4926" s="3"/>
      <c r="O4926" s="3"/>
      <c r="P4926" s="3"/>
      <c r="Q4926" s="3"/>
      <c r="R4926" s="3"/>
      <c r="S4926" s="120"/>
      <c r="T4926" s="3"/>
      <c r="U4926" s="3"/>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row>
    <row r="4927" spans="1:53" x14ac:dyDescent="0.3">
      <c r="A4927" s="3"/>
      <c r="B4927" s="3"/>
      <c r="C4927" s="3"/>
      <c r="D4927" s="3"/>
      <c r="E4927" s="3"/>
      <c r="F4927" s="3"/>
      <c r="G4927" s="3"/>
      <c r="H4927" s="3"/>
      <c r="I4927" s="3"/>
      <c r="J4927" s="3"/>
      <c r="K4927" s="3"/>
      <c r="L4927" s="3"/>
      <c r="M4927" s="3"/>
      <c r="N4927" s="3"/>
      <c r="O4927" s="3"/>
      <c r="P4927" s="3"/>
      <c r="Q4927" s="3"/>
      <c r="R4927" s="3"/>
      <c r="S4927" s="120"/>
      <c r="T4927" s="3"/>
      <c r="U4927" s="3"/>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row>
    <row r="4928" spans="1:53" x14ac:dyDescent="0.3">
      <c r="A4928" s="3"/>
      <c r="B4928" s="3"/>
      <c r="C4928" s="3"/>
      <c r="D4928" s="3"/>
      <c r="E4928" s="3"/>
      <c r="F4928" s="3"/>
      <c r="G4928" s="3"/>
      <c r="H4928" s="3"/>
      <c r="I4928" s="3"/>
      <c r="J4928" s="3"/>
      <c r="K4928" s="3"/>
      <c r="L4928" s="3"/>
      <c r="M4928" s="3"/>
      <c r="N4928" s="3"/>
      <c r="O4928" s="3"/>
      <c r="P4928" s="3"/>
      <c r="Q4928" s="3"/>
      <c r="R4928" s="3"/>
      <c r="S4928" s="120"/>
      <c r="T4928" s="3"/>
      <c r="U4928" s="3"/>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row>
    <row r="4929" spans="1:53" x14ac:dyDescent="0.3">
      <c r="A4929" s="3"/>
      <c r="B4929" s="3"/>
      <c r="C4929" s="3"/>
      <c r="D4929" s="3"/>
      <c r="E4929" s="3"/>
      <c r="F4929" s="3"/>
      <c r="G4929" s="3"/>
      <c r="H4929" s="3"/>
      <c r="I4929" s="3"/>
      <c r="J4929" s="3"/>
      <c r="K4929" s="3"/>
      <c r="L4929" s="3"/>
      <c r="M4929" s="3"/>
      <c r="N4929" s="3"/>
      <c r="O4929" s="3"/>
      <c r="P4929" s="3"/>
      <c r="Q4929" s="3"/>
      <c r="R4929" s="3"/>
      <c r="S4929" s="120"/>
      <c r="T4929" s="3"/>
      <c r="U4929" s="3"/>
      <c r="V4929" s="3"/>
      <c r="W4929" s="3"/>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row>
    <row r="4930" spans="1:53" x14ac:dyDescent="0.3">
      <c r="A4930" s="3"/>
      <c r="B4930" s="3"/>
      <c r="C4930" s="3"/>
      <c r="D4930" s="3"/>
      <c r="E4930" s="3"/>
      <c r="F4930" s="3"/>
      <c r="G4930" s="3"/>
      <c r="H4930" s="3"/>
      <c r="I4930" s="3"/>
      <c r="J4930" s="3"/>
      <c r="K4930" s="3"/>
      <c r="L4930" s="3"/>
      <c r="M4930" s="3"/>
      <c r="N4930" s="3"/>
      <c r="O4930" s="3"/>
      <c r="P4930" s="3"/>
      <c r="Q4930" s="3"/>
      <c r="R4930" s="3"/>
      <c r="S4930" s="120"/>
      <c r="T4930" s="3"/>
      <c r="U4930" s="3"/>
      <c r="V4930" s="3"/>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row>
    <row r="4931" spans="1:53" x14ac:dyDescent="0.3">
      <c r="A4931" s="3"/>
      <c r="B4931" s="3"/>
      <c r="C4931" s="3"/>
      <c r="D4931" s="3"/>
      <c r="E4931" s="3"/>
      <c r="F4931" s="3"/>
      <c r="G4931" s="3"/>
      <c r="H4931" s="3"/>
      <c r="I4931" s="3"/>
      <c r="J4931" s="3"/>
      <c r="K4931" s="3"/>
      <c r="L4931" s="3"/>
      <c r="M4931" s="3"/>
      <c r="N4931" s="3"/>
      <c r="O4931" s="3"/>
      <c r="P4931" s="3"/>
      <c r="Q4931" s="3"/>
      <c r="R4931" s="3"/>
      <c r="S4931" s="120"/>
      <c r="T4931" s="3"/>
      <c r="U4931" s="3"/>
      <c r="V4931" s="3"/>
      <c r="W4931" s="3"/>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row>
    <row r="4932" spans="1:53" x14ac:dyDescent="0.3">
      <c r="A4932" s="3"/>
      <c r="B4932" s="3"/>
      <c r="C4932" s="3"/>
      <c r="D4932" s="3"/>
      <c r="E4932" s="3"/>
      <c r="F4932" s="3"/>
      <c r="G4932" s="3"/>
      <c r="H4932" s="3"/>
      <c r="I4932" s="3"/>
      <c r="J4932" s="3"/>
      <c r="K4932" s="3"/>
      <c r="L4932" s="3"/>
      <c r="M4932" s="3"/>
      <c r="N4932" s="3"/>
      <c r="O4932" s="3"/>
      <c r="P4932" s="3"/>
      <c r="Q4932" s="3"/>
      <c r="R4932" s="3"/>
      <c r="S4932" s="120"/>
      <c r="T4932" s="3"/>
      <c r="U4932" s="3"/>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row>
    <row r="4933" spans="1:53" x14ac:dyDescent="0.3">
      <c r="A4933" s="3"/>
      <c r="B4933" s="3"/>
      <c r="C4933" s="3"/>
      <c r="D4933" s="3"/>
      <c r="E4933" s="3"/>
      <c r="F4933" s="3"/>
      <c r="G4933" s="3"/>
      <c r="H4933" s="3"/>
      <c r="I4933" s="3"/>
      <c r="J4933" s="3"/>
      <c r="K4933" s="3"/>
      <c r="L4933" s="3"/>
      <c r="M4933" s="3"/>
      <c r="N4933" s="3"/>
      <c r="O4933" s="3"/>
      <c r="P4933" s="3"/>
      <c r="Q4933" s="3"/>
      <c r="R4933" s="3"/>
      <c r="S4933" s="120"/>
      <c r="T4933" s="3"/>
      <c r="U4933" s="3"/>
      <c r="V4933" s="3"/>
      <c r="W4933" s="3"/>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row>
    <row r="4934" spans="1:53" x14ac:dyDescent="0.3">
      <c r="A4934" s="3"/>
      <c r="B4934" s="3"/>
      <c r="C4934" s="3"/>
      <c r="D4934" s="3"/>
      <c r="E4934" s="3"/>
      <c r="F4934" s="3"/>
      <c r="G4934" s="3"/>
      <c r="H4934" s="3"/>
      <c r="I4934" s="3"/>
      <c r="J4934" s="3"/>
      <c r="K4934" s="3"/>
      <c r="L4934" s="3"/>
      <c r="M4934" s="3"/>
      <c r="N4934" s="3"/>
      <c r="O4934" s="3"/>
      <c r="P4934" s="3"/>
      <c r="Q4934" s="3"/>
      <c r="R4934" s="3"/>
      <c r="S4934" s="120"/>
      <c r="T4934" s="3"/>
      <c r="U4934" s="3"/>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row>
    <row r="4935" spans="1:53" x14ac:dyDescent="0.3">
      <c r="A4935" s="3"/>
      <c r="B4935" s="3"/>
      <c r="C4935" s="3"/>
      <c r="D4935" s="3"/>
      <c r="E4935" s="3"/>
      <c r="F4935" s="3"/>
      <c r="G4935" s="3"/>
      <c r="H4935" s="3"/>
      <c r="I4935" s="3"/>
      <c r="J4935" s="3"/>
      <c r="K4935" s="3"/>
      <c r="L4935" s="3"/>
      <c r="M4935" s="3"/>
      <c r="N4935" s="3"/>
      <c r="O4935" s="3"/>
      <c r="P4935" s="3"/>
      <c r="Q4935" s="3"/>
      <c r="R4935" s="3"/>
      <c r="S4935" s="120"/>
      <c r="T4935" s="3"/>
      <c r="U4935" s="3"/>
      <c r="V4935" s="3"/>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row>
    <row r="4936" spans="1:53" x14ac:dyDescent="0.3">
      <c r="A4936" s="3"/>
      <c r="B4936" s="3"/>
      <c r="C4936" s="3"/>
      <c r="D4936" s="3"/>
      <c r="E4936" s="3"/>
      <c r="F4936" s="3"/>
      <c r="G4936" s="3"/>
      <c r="H4936" s="3"/>
      <c r="I4936" s="3"/>
      <c r="J4936" s="3"/>
      <c r="K4936" s="3"/>
      <c r="L4936" s="3"/>
      <c r="M4936" s="3"/>
      <c r="N4936" s="3"/>
      <c r="O4936" s="3"/>
      <c r="P4936" s="3"/>
      <c r="Q4936" s="3"/>
      <c r="R4936" s="3"/>
      <c r="S4936" s="120"/>
      <c r="T4936" s="3"/>
      <c r="U4936" s="3"/>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row>
    <row r="4937" spans="1:53" x14ac:dyDescent="0.3">
      <c r="A4937" s="3"/>
      <c r="B4937" s="3"/>
      <c r="C4937" s="3"/>
      <c r="D4937" s="3"/>
      <c r="E4937" s="3"/>
      <c r="F4937" s="3"/>
      <c r="G4937" s="3"/>
      <c r="H4937" s="3"/>
      <c r="I4937" s="3"/>
      <c r="J4937" s="3"/>
      <c r="K4937" s="3"/>
      <c r="L4937" s="3"/>
      <c r="M4937" s="3"/>
      <c r="N4937" s="3"/>
      <c r="O4937" s="3"/>
      <c r="P4937" s="3"/>
      <c r="Q4937" s="3"/>
      <c r="R4937" s="3"/>
      <c r="S4937" s="120"/>
      <c r="T4937" s="3"/>
      <c r="U4937" s="3"/>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row>
    <row r="4938" spans="1:53" x14ac:dyDescent="0.3">
      <c r="A4938" s="3"/>
      <c r="B4938" s="3"/>
      <c r="C4938" s="3"/>
      <c r="D4938" s="3"/>
      <c r="E4938" s="3"/>
      <c r="F4938" s="3"/>
      <c r="G4938" s="3"/>
      <c r="H4938" s="3"/>
      <c r="I4938" s="3"/>
      <c r="J4938" s="3"/>
      <c r="K4938" s="3"/>
      <c r="L4938" s="3"/>
      <c r="M4938" s="3"/>
      <c r="N4938" s="3"/>
      <c r="O4938" s="3"/>
      <c r="P4938" s="3"/>
      <c r="Q4938" s="3"/>
      <c r="R4938" s="3"/>
      <c r="S4938" s="120"/>
      <c r="T4938" s="3"/>
      <c r="U4938" s="3"/>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row>
    <row r="4939" spans="1:53" x14ac:dyDescent="0.3">
      <c r="A4939" s="3"/>
      <c r="B4939" s="3"/>
      <c r="C4939" s="3"/>
      <c r="D4939" s="3"/>
      <c r="E4939" s="3"/>
      <c r="F4939" s="3"/>
      <c r="G4939" s="3"/>
      <c r="H4939" s="3"/>
      <c r="I4939" s="3"/>
      <c r="J4939" s="3"/>
      <c r="K4939" s="3"/>
      <c r="L4939" s="3"/>
      <c r="M4939" s="3"/>
      <c r="N4939" s="3"/>
      <c r="O4939" s="3"/>
      <c r="P4939" s="3"/>
      <c r="Q4939" s="3"/>
      <c r="R4939" s="3"/>
      <c r="S4939" s="120"/>
      <c r="T4939" s="3"/>
      <c r="U4939" s="3"/>
      <c r="V4939" s="3"/>
      <c r="W4939" s="3"/>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row>
    <row r="4940" spans="1:53" x14ac:dyDescent="0.3">
      <c r="A4940" s="3"/>
      <c r="B4940" s="3"/>
      <c r="C4940" s="3"/>
      <c r="D4940" s="3"/>
      <c r="E4940" s="3"/>
      <c r="F4940" s="3"/>
      <c r="G4940" s="3"/>
      <c r="H4940" s="3"/>
      <c r="I4940" s="3"/>
      <c r="J4940" s="3"/>
      <c r="K4940" s="3"/>
      <c r="L4940" s="3"/>
      <c r="M4940" s="3"/>
      <c r="N4940" s="3"/>
      <c r="O4940" s="3"/>
      <c r="P4940" s="3"/>
      <c r="Q4940" s="3"/>
      <c r="R4940" s="3"/>
      <c r="S4940" s="120"/>
      <c r="T4940" s="3"/>
      <c r="U4940" s="3"/>
      <c r="V4940" s="3"/>
      <c r="W4940" s="3"/>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row>
    <row r="4941" spans="1:53" x14ac:dyDescent="0.3">
      <c r="A4941" s="3"/>
      <c r="B4941" s="3"/>
      <c r="C4941" s="3"/>
      <c r="D4941" s="3"/>
      <c r="E4941" s="3"/>
      <c r="F4941" s="3"/>
      <c r="G4941" s="3"/>
      <c r="H4941" s="3"/>
      <c r="I4941" s="3"/>
      <c r="J4941" s="3"/>
      <c r="K4941" s="3"/>
      <c r="L4941" s="3"/>
      <c r="M4941" s="3"/>
      <c r="N4941" s="3"/>
      <c r="O4941" s="3"/>
      <c r="P4941" s="3"/>
      <c r="Q4941" s="3"/>
      <c r="R4941" s="3"/>
      <c r="S4941" s="120"/>
      <c r="T4941" s="3"/>
      <c r="U4941" s="3"/>
      <c r="V4941" s="3"/>
      <c r="W4941" s="3"/>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row>
    <row r="4942" spans="1:53" x14ac:dyDescent="0.3">
      <c r="A4942" s="3"/>
      <c r="B4942" s="3"/>
      <c r="C4942" s="3"/>
      <c r="D4942" s="3"/>
      <c r="E4942" s="3"/>
      <c r="F4942" s="3"/>
      <c r="G4942" s="3"/>
      <c r="H4942" s="3"/>
      <c r="I4942" s="3"/>
      <c r="J4942" s="3"/>
      <c r="K4942" s="3"/>
      <c r="L4942" s="3"/>
      <c r="M4942" s="3"/>
      <c r="N4942" s="3"/>
      <c r="O4942" s="3"/>
      <c r="P4942" s="3"/>
      <c r="Q4942" s="3"/>
      <c r="R4942" s="3"/>
      <c r="S4942" s="120"/>
      <c r="T4942" s="3"/>
      <c r="U4942" s="3"/>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row>
    <row r="4943" spans="1:53" x14ac:dyDescent="0.3">
      <c r="A4943" s="3"/>
      <c r="B4943" s="3"/>
      <c r="C4943" s="3"/>
      <c r="D4943" s="3"/>
      <c r="E4943" s="3"/>
      <c r="F4943" s="3"/>
      <c r="G4943" s="3"/>
      <c r="H4943" s="3"/>
      <c r="I4943" s="3"/>
      <c r="J4943" s="3"/>
      <c r="K4943" s="3"/>
      <c r="L4943" s="3"/>
      <c r="M4943" s="3"/>
      <c r="N4943" s="3"/>
      <c r="O4943" s="3"/>
      <c r="P4943" s="3"/>
      <c r="Q4943" s="3"/>
      <c r="R4943" s="3"/>
      <c r="S4943" s="120"/>
      <c r="T4943" s="3"/>
      <c r="U4943" s="3"/>
      <c r="V4943" s="3"/>
      <c r="W4943" s="3"/>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row>
    <row r="4944" spans="1:53" x14ac:dyDescent="0.3">
      <c r="A4944" s="3"/>
      <c r="B4944" s="3"/>
      <c r="C4944" s="3"/>
      <c r="D4944" s="3"/>
      <c r="E4944" s="3"/>
      <c r="F4944" s="3"/>
      <c r="G4944" s="3"/>
      <c r="H4944" s="3"/>
      <c r="I4944" s="3"/>
      <c r="J4944" s="3"/>
      <c r="K4944" s="3"/>
      <c r="L4944" s="3"/>
      <c r="M4944" s="3"/>
      <c r="N4944" s="3"/>
      <c r="O4944" s="3"/>
      <c r="P4944" s="3"/>
      <c r="Q4944" s="3"/>
      <c r="R4944" s="3"/>
      <c r="S4944" s="120"/>
      <c r="T4944" s="3"/>
      <c r="U4944" s="3"/>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row>
    <row r="4945" spans="1:53" x14ac:dyDescent="0.3">
      <c r="A4945" s="3"/>
      <c r="B4945" s="3"/>
      <c r="C4945" s="3"/>
      <c r="D4945" s="3"/>
      <c r="E4945" s="3"/>
      <c r="F4945" s="3"/>
      <c r="G4945" s="3"/>
      <c r="H4945" s="3"/>
      <c r="I4945" s="3"/>
      <c r="J4945" s="3"/>
      <c r="K4945" s="3"/>
      <c r="L4945" s="3"/>
      <c r="M4945" s="3"/>
      <c r="N4945" s="3"/>
      <c r="O4945" s="3"/>
      <c r="P4945" s="3"/>
      <c r="Q4945" s="3"/>
      <c r="R4945" s="3"/>
      <c r="S4945" s="120"/>
      <c r="T4945" s="3"/>
      <c r="U4945" s="3"/>
      <c r="V4945" s="3"/>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row>
    <row r="4946" spans="1:53" x14ac:dyDescent="0.3">
      <c r="A4946" s="3"/>
      <c r="B4946" s="3"/>
      <c r="C4946" s="3"/>
      <c r="D4946" s="3"/>
      <c r="E4946" s="3"/>
      <c r="F4946" s="3"/>
      <c r="G4946" s="3"/>
      <c r="H4946" s="3"/>
      <c r="I4946" s="3"/>
      <c r="J4946" s="3"/>
      <c r="K4946" s="3"/>
      <c r="L4946" s="3"/>
      <c r="M4946" s="3"/>
      <c r="N4946" s="3"/>
      <c r="O4946" s="3"/>
      <c r="P4946" s="3"/>
      <c r="Q4946" s="3"/>
      <c r="R4946" s="3"/>
      <c r="S4946" s="120"/>
      <c r="T4946" s="3"/>
      <c r="U4946" s="3"/>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row>
    <row r="4947" spans="1:53" x14ac:dyDescent="0.3">
      <c r="A4947" s="3"/>
      <c r="B4947" s="3"/>
      <c r="C4947" s="3"/>
      <c r="D4947" s="3"/>
      <c r="E4947" s="3"/>
      <c r="F4947" s="3"/>
      <c r="G4947" s="3"/>
      <c r="H4947" s="3"/>
      <c r="I4947" s="3"/>
      <c r="J4947" s="3"/>
      <c r="K4947" s="3"/>
      <c r="L4947" s="3"/>
      <c r="M4947" s="3"/>
      <c r="N4947" s="3"/>
      <c r="O4947" s="3"/>
      <c r="P4947" s="3"/>
      <c r="Q4947" s="3"/>
      <c r="R4947" s="3"/>
      <c r="S4947" s="120"/>
      <c r="T4947" s="3"/>
      <c r="U4947" s="3"/>
      <c r="V4947" s="3"/>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row>
    <row r="4948" spans="1:53" x14ac:dyDescent="0.3">
      <c r="A4948" s="3"/>
      <c r="B4948" s="3"/>
      <c r="C4948" s="3"/>
      <c r="D4948" s="3"/>
      <c r="E4948" s="3"/>
      <c r="F4948" s="3"/>
      <c r="G4948" s="3"/>
      <c r="H4948" s="3"/>
      <c r="I4948" s="3"/>
      <c r="J4948" s="3"/>
      <c r="K4948" s="3"/>
      <c r="L4948" s="3"/>
      <c r="M4948" s="3"/>
      <c r="N4948" s="3"/>
      <c r="O4948" s="3"/>
      <c r="P4948" s="3"/>
      <c r="Q4948" s="3"/>
      <c r="R4948" s="3"/>
      <c r="S4948" s="120"/>
      <c r="T4948" s="3"/>
      <c r="U4948" s="3"/>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row>
    <row r="4949" spans="1:53" x14ac:dyDescent="0.3">
      <c r="A4949" s="3"/>
      <c r="B4949" s="3"/>
      <c r="C4949" s="3"/>
      <c r="D4949" s="3"/>
      <c r="E4949" s="3"/>
      <c r="F4949" s="3"/>
      <c r="G4949" s="3"/>
      <c r="H4949" s="3"/>
      <c r="I4949" s="3"/>
      <c r="J4949" s="3"/>
      <c r="K4949" s="3"/>
      <c r="L4949" s="3"/>
      <c r="M4949" s="3"/>
      <c r="N4949" s="3"/>
      <c r="O4949" s="3"/>
      <c r="P4949" s="3"/>
      <c r="Q4949" s="3"/>
      <c r="R4949" s="3"/>
      <c r="S4949" s="120"/>
      <c r="T4949" s="3"/>
      <c r="U4949" s="3"/>
      <c r="V4949" s="3"/>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row>
    <row r="4950" spans="1:53" x14ac:dyDescent="0.3">
      <c r="A4950" s="3"/>
      <c r="B4950" s="3"/>
      <c r="C4950" s="3"/>
      <c r="D4950" s="3"/>
      <c r="E4950" s="3"/>
      <c r="F4950" s="3"/>
      <c r="G4950" s="3"/>
      <c r="H4950" s="3"/>
      <c r="I4950" s="3"/>
      <c r="J4950" s="3"/>
      <c r="K4950" s="3"/>
      <c r="L4950" s="3"/>
      <c r="M4950" s="3"/>
      <c r="N4950" s="3"/>
      <c r="O4950" s="3"/>
      <c r="P4950" s="3"/>
      <c r="Q4950" s="3"/>
      <c r="R4950" s="3"/>
      <c r="S4950" s="120"/>
      <c r="T4950" s="3"/>
      <c r="U4950" s="3"/>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row>
    <row r="4951" spans="1:53" x14ac:dyDescent="0.3">
      <c r="A4951" s="3"/>
      <c r="B4951" s="3"/>
      <c r="C4951" s="3"/>
      <c r="D4951" s="3"/>
      <c r="E4951" s="3"/>
      <c r="F4951" s="3"/>
      <c r="G4951" s="3"/>
      <c r="H4951" s="3"/>
      <c r="I4951" s="3"/>
      <c r="J4951" s="3"/>
      <c r="K4951" s="3"/>
      <c r="L4951" s="3"/>
      <c r="M4951" s="3"/>
      <c r="N4951" s="3"/>
      <c r="O4951" s="3"/>
      <c r="P4951" s="3"/>
      <c r="Q4951" s="3"/>
      <c r="R4951" s="3"/>
      <c r="S4951" s="120"/>
      <c r="T4951" s="3"/>
      <c r="U4951" s="3"/>
      <c r="V4951" s="3"/>
      <c r="W4951" s="3"/>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row>
    <row r="4952" spans="1:53" x14ac:dyDescent="0.3">
      <c r="A4952" s="3"/>
      <c r="B4952" s="3"/>
      <c r="C4952" s="3"/>
      <c r="D4952" s="3"/>
      <c r="E4952" s="3"/>
      <c r="F4952" s="3"/>
      <c r="G4952" s="3"/>
      <c r="H4952" s="3"/>
      <c r="I4952" s="3"/>
      <c r="J4952" s="3"/>
      <c r="K4952" s="3"/>
      <c r="L4952" s="3"/>
      <c r="M4952" s="3"/>
      <c r="N4952" s="3"/>
      <c r="O4952" s="3"/>
      <c r="P4952" s="3"/>
      <c r="Q4952" s="3"/>
      <c r="R4952" s="3"/>
      <c r="S4952" s="120"/>
      <c r="T4952" s="3"/>
      <c r="U4952" s="3"/>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row>
    <row r="4953" spans="1:53" x14ac:dyDescent="0.3">
      <c r="A4953" s="3"/>
      <c r="B4953" s="3"/>
      <c r="C4953" s="3"/>
      <c r="D4953" s="3"/>
      <c r="E4953" s="3"/>
      <c r="F4953" s="3"/>
      <c r="G4953" s="3"/>
      <c r="H4953" s="3"/>
      <c r="I4953" s="3"/>
      <c r="J4953" s="3"/>
      <c r="K4953" s="3"/>
      <c r="L4953" s="3"/>
      <c r="M4953" s="3"/>
      <c r="N4953" s="3"/>
      <c r="O4953" s="3"/>
      <c r="P4953" s="3"/>
      <c r="Q4953" s="3"/>
      <c r="R4953" s="3"/>
      <c r="S4953" s="120"/>
      <c r="T4953" s="3"/>
      <c r="U4953" s="3"/>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row>
    <row r="4954" spans="1:53" x14ac:dyDescent="0.3">
      <c r="A4954" s="3"/>
      <c r="B4954" s="3"/>
      <c r="C4954" s="3"/>
      <c r="D4954" s="3"/>
      <c r="E4954" s="3"/>
      <c r="F4954" s="3"/>
      <c r="G4954" s="3"/>
      <c r="H4954" s="3"/>
      <c r="I4954" s="3"/>
      <c r="J4954" s="3"/>
      <c r="K4954" s="3"/>
      <c r="L4954" s="3"/>
      <c r="M4954" s="3"/>
      <c r="N4954" s="3"/>
      <c r="O4954" s="3"/>
      <c r="P4954" s="3"/>
      <c r="Q4954" s="3"/>
      <c r="R4954" s="3"/>
      <c r="S4954" s="120"/>
      <c r="T4954" s="3"/>
      <c r="U4954" s="3"/>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row>
    <row r="4955" spans="1:53" x14ac:dyDescent="0.3">
      <c r="A4955" s="3"/>
      <c r="B4955" s="3"/>
      <c r="C4955" s="3"/>
      <c r="D4955" s="3"/>
      <c r="E4955" s="3"/>
      <c r="F4955" s="3"/>
      <c r="G4955" s="3"/>
      <c r="H4955" s="3"/>
      <c r="I4955" s="3"/>
      <c r="J4955" s="3"/>
      <c r="K4955" s="3"/>
      <c r="L4955" s="3"/>
      <c r="M4955" s="3"/>
      <c r="N4955" s="3"/>
      <c r="O4955" s="3"/>
      <c r="P4955" s="3"/>
      <c r="Q4955" s="3"/>
      <c r="R4955" s="3"/>
      <c r="S4955" s="120"/>
      <c r="T4955" s="3"/>
      <c r="U4955" s="3"/>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row>
    <row r="4956" spans="1:53" x14ac:dyDescent="0.3">
      <c r="A4956" s="3"/>
      <c r="B4956" s="3"/>
      <c r="C4956" s="3"/>
      <c r="D4956" s="3"/>
      <c r="E4956" s="3"/>
      <c r="F4956" s="3"/>
      <c r="G4956" s="3"/>
      <c r="H4956" s="3"/>
      <c r="I4956" s="3"/>
      <c r="J4956" s="3"/>
      <c r="K4956" s="3"/>
      <c r="L4956" s="3"/>
      <c r="M4956" s="3"/>
      <c r="N4956" s="3"/>
      <c r="O4956" s="3"/>
      <c r="P4956" s="3"/>
      <c r="Q4956" s="3"/>
      <c r="R4956" s="3"/>
      <c r="S4956" s="120"/>
      <c r="T4956" s="3"/>
      <c r="U4956" s="3"/>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row>
    <row r="4957" spans="1:53" x14ac:dyDescent="0.3">
      <c r="A4957" s="3"/>
      <c r="B4957" s="3"/>
      <c r="C4957" s="3"/>
      <c r="D4957" s="3"/>
      <c r="E4957" s="3"/>
      <c r="F4957" s="3"/>
      <c r="G4957" s="3"/>
      <c r="H4957" s="3"/>
      <c r="I4957" s="3"/>
      <c r="J4957" s="3"/>
      <c r="K4957" s="3"/>
      <c r="L4957" s="3"/>
      <c r="M4957" s="3"/>
      <c r="N4957" s="3"/>
      <c r="O4957" s="3"/>
      <c r="P4957" s="3"/>
      <c r="Q4957" s="3"/>
      <c r="R4957" s="3"/>
      <c r="S4957" s="120"/>
      <c r="T4957" s="3"/>
      <c r="U4957" s="3"/>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row>
    <row r="4958" spans="1:53" x14ac:dyDescent="0.3">
      <c r="A4958" s="3"/>
      <c r="B4958" s="3"/>
      <c r="C4958" s="3"/>
      <c r="D4958" s="3"/>
      <c r="E4958" s="3"/>
      <c r="F4958" s="3"/>
      <c r="G4958" s="3"/>
      <c r="H4958" s="3"/>
      <c r="I4958" s="3"/>
      <c r="J4958" s="3"/>
      <c r="K4958" s="3"/>
      <c r="L4958" s="3"/>
      <c r="M4958" s="3"/>
      <c r="N4958" s="3"/>
      <c r="O4958" s="3"/>
      <c r="P4958" s="3"/>
      <c r="Q4958" s="3"/>
      <c r="R4958" s="3"/>
      <c r="S4958" s="120"/>
      <c r="T4958" s="3"/>
      <c r="U4958" s="3"/>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row>
    <row r="4959" spans="1:53" x14ac:dyDescent="0.3">
      <c r="A4959" s="3"/>
      <c r="B4959" s="3"/>
      <c r="C4959" s="3"/>
      <c r="D4959" s="3"/>
      <c r="E4959" s="3"/>
      <c r="F4959" s="3"/>
      <c r="G4959" s="3"/>
      <c r="H4959" s="3"/>
      <c r="I4959" s="3"/>
      <c r="J4959" s="3"/>
      <c r="K4959" s="3"/>
      <c r="L4959" s="3"/>
      <c r="M4959" s="3"/>
      <c r="N4959" s="3"/>
      <c r="O4959" s="3"/>
      <c r="P4959" s="3"/>
      <c r="Q4959" s="3"/>
      <c r="R4959" s="3"/>
      <c r="S4959" s="120"/>
      <c r="T4959" s="3"/>
      <c r="U4959" s="3"/>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row>
    <row r="4960" spans="1:53" x14ac:dyDescent="0.3">
      <c r="A4960" s="3"/>
      <c r="B4960" s="3"/>
      <c r="C4960" s="3"/>
      <c r="D4960" s="3"/>
      <c r="E4960" s="3"/>
      <c r="F4960" s="3"/>
      <c r="G4960" s="3"/>
      <c r="H4960" s="3"/>
      <c r="I4960" s="3"/>
      <c r="J4960" s="3"/>
      <c r="K4960" s="3"/>
      <c r="L4960" s="3"/>
      <c r="M4960" s="3"/>
      <c r="N4960" s="3"/>
      <c r="O4960" s="3"/>
      <c r="P4960" s="3"/>
      <c r="Q4960" s="3"/>
      <c r="R4960" s="3"/>
      <c r="S4960" s="120"/>
      <c r="T4960" s="3"/>
      <c r="U4960" s="3"/>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row>
    <row r="4961" spans="1:53" x14ac:dyDescent="0.3">
      <c r="A4961" s="3"/>
      <c r="B4961" s="3"/>
      <c r="C4961" s="3"/>
      <c r="D4961" s="3"/>
      <c r="E4961" s="3"/>
      <c r="F4961" s="3"/>
      <c r="G4961" s="3"/>
      <c r="H4961" s="3"/>
      <c r="I4961" s="3"/>
      <c r="J4961" s="3"/>
      <c r="K4961" s="3"/>
      <c r="L4961" s="3"/>
      <c r="M4961" s="3"/>
      <c r="N4961" s="3"/>
      <c r="O4961" s="3"/>
      <c r="P4961" s="3"/>
      <c r="Q4961" s="3"/>
      <c r="R4961" s="3"/>
      <c r="S4961" s="120"/>
      <c r="T4961" s="3"/>
      <c r="U4961" s="3"/>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row>
    <row r="4962" spans="1:53" x14ac:dyDescent="0.3">
      <c r="A4962" s="3"/>
      <c r="B4962" s="3"/>
      <c r="C4962" s="3"/>
      <c r="D4962" s="3"/>
      <c r="E4962" s="3"/>
      <c r="F4962" s="3"/>
      <c r="G4962" s="3"/>
      <c r="H4962" s="3"/>
      <c r="I4962" s="3"/>
      <c r="J4962" s="3"/>
      <c r="K4962" s="3"/>
      <c r="L4962" s="3"/>
      <c r="M4962" s="3"/>
      <c r="N4962" s="3"/>
      <c r="O4962" s="3"/>
      <c r="P4962" s="3"/>
      <c r="Q4962" s="3"/>
      <c r="R4962" s="3"/>
      <c r="S4962" s="120"/>
      <c r="T4962" s="3"/>
      <c r="U4962" s="3"/>
      <c r="V4962" s="3"/>
      <c r="W4962" s="3"/>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row>
    <row r="4963" spans="1:53" x14ac:dyDescent="0.3">
      <c r="A4963" s="3"/>
      <c r="B4963" s="3"/>
      <c r="C4963" s="3"/>
      <c r="D4963" s="3"/>
      <c r="E4963" s="3"/>
      <c r="F4963" s="3"/>
      <c r="G4963" s="3"/>
      <c r="H4963" s="3"/>
      <c r="I4963" s="3"/>
      <c r="J4963" s="3"/>
      <c r="K4963" s="3"/>
      <c r="L4963" s="3"/>
      <c r="M4963" s="3"/>
      <c r="N4963" s="3"/>
      <c r="O4963" s="3"/>
      <c r="P4963" s="3"/>
      <c r="Q4963" s="3"/>
      <c r="R4963" s="3"/>
      <c r="S4963" s="120"/>
      <c r="T4963" s="3"/>
      <c r="U4963" s="3"/>
      <c r="V4963" s="3"/>
      <c r="W4963" s="3"/>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row>
    <row r="4964" spans="1:53" x14ac:dyDescent="0.3">
      <c r="A4964" s="3"/>
      <c r="B4964" s="3"/>
      <c r="C4964" s="3"/>
      <c r="D4964" s="3"/>
      <c r="E4964" s="3"/>
      <c r="F4964" s="3"/>
      <c r="G4964" s="3"/>
      <c r="H4964" s="3"/>
      <c r="I4964" s="3"/>
      <c r="J4964" s="3"/>
      <c r="K4964" s="3"/>
      <c r="L4964" s="3"/>
      <c r="M4964" s="3"/>
      <c r="N4964" s="3"/>
      <c r="O4964" s="3"/>
      <c r="P4964" s="3"/>
      <c r="Q4964" s="3"/>
      <c r="R4964" s="3"/>
      <c r="S4964" s="120"/>
      <c r="T4964" s="3"/>
      <c r="U4964" s="3"/>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row>
    <row r="4965" spans="1:53" x14ac:dyDescent="0.3">
      <c r="A4965" s="3"/>
      <c r="B4965" s="3"/>
      <c r="C4965" s="3"/>
      <c r="D4965" s="3"/>
      <c r="E4965" s="3"/>
      <c r="F4965" s="3"/>
      <c r="G4965" s="3"/>
      <c r="H4965" s="3"/>
      <c r="I4965" s="3"/>
      <c r="J4965" s="3"/>
      <c r="K4965" s="3"/>
      <c r="L4965" s="3"/>
      <c r="M4965" s="3"/>
      <c r="N4965" s="3"/>
      <c r="O4965" s="3"/>
      <c r="P4965" s="3"/>
      <c r="Q4965" s="3"/>
      <c r="R4965" s="3"/>
      <c r="S4965" s="120"/>
      <c r="T4965" s="3"/>
      <c r="U4965" s="3"/>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row>
    <row r="4966" spans="1:53" x14ac:dyDescent="0.3">
      <c r="A4966" s="3"/>
      <c r="B4966" s="3"/>
      <c r="C4966" s="3"/>
      <c r="D4966" s="3"/>
      <c r="E4966" s="3"/>
      <c r="F4966" s="3"/>
      <c r="G4966" s="3"/>
      <c r="H4966" s="3"/>
      <c r="I4966" s="3"/>
      <c r="J4966" s="3"/>
      <c r="K4966" s="3"/>
      <c r="L4966" s="3"/>
      <c r="M4966" s="3"/>
      <c r="N4966" s="3"/>
      <c r="O4966" s="3"/>
      <c r="P4966" s="3"/>
      <c r="Q4966" s="3"/>
      <c r="R4966" s="3"/>
      <c r="S4966" s="120"/>
      <c r="T4966" s="3"/>
      <c r="U4966" s="3"/>
      <c r="V4966" s="3"/>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row>
    <row r="4967" spans="1:53" x14ac:dyDescent="0.3">
      <c r="A4967" s="3"/>
      <c r="B4967" s="3"/>
      <c r="C4967" s="3"/>
      <c r="D4967" s="3"/>
      <c r="E4967" s="3"/>
      <c r="F4967" s="3"/>
      <c r="G4967" s="3"/>
      <c r="H4967" s="3"/>
      <c r="I4967" s="3"/>
      <c r="J4967" s="3"/>
      <c r="K4967" s="3"/>
      <c r="L4967" s="3"/>
      <c r="M4967" s="3"/>
      <c r="N4967" s="3"/>
      <c r="O4967" s="3"/>
      <c r="P4967" s="3"/>
      <c r="Q4967" s="3"/>
      <c r="R4967" s="3"/>
      <c r="S4967" s="120"/>
      <c r="T4967" s="3"/>
      <c r="U4967" s="3"/>
      <c r="V4967" s="3"/>
      <c r="W4967" s="3"/>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row>
    <row r="4968" spans="1:53" x14ac:dyDescent="0.3">
      <c r="A4968" s="3"/>
      <c r="B4968" s="3"/>
      <c r="C4968" s="3"/>
      <c r="D4968" s="3"/>
      <c r="E4968" s="3"/>
      <c r="F4968" s="3"/>
      <c r="G4968" s="3"/>
      <c r="H4968" s="3"/>
      <c r="I4968" s="3"/>
      <c r="J4968" s="3"/>
      <c r="K4968" s="3"/>
      <c r="L4968" s="3"/>
      <c r="M4968" s="3"/>
      <c r="N4968" s="3"/>
      <c r="O4968" s="3"/>
      <c r="P4968" s="3"/>
      <c r="Q4968" s="3"/>
      <c r="R4968" s="3"/>
      <c r="S4968" s="120"/>
      <c r="T4968" s="3"/>
      <c r="U4968" s="3"/>
      <c r="V4968" s="3"/>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row>
    <row r="4969" spans="1:53" x14ac:dyDescent="0.3">
      <c r="A4969" s="3"/>
      <c r="B4969" s="3"/>
      <c r="C4969" s="3"/>
      <c r="D4969" s="3"/>
      <c r="E4969" s="3"/>
      <c r="F4969" s="3"/>
      <c r="G4969" s="3"/>
      <c r="H4969" s="3"/>
      <c r="I4969" s="3"/>
      <c r="J4969" s="3"/>
      <c r="K4969" s="3"/>
      <c r="L4969" s="3"/>
      <c r="M4969" s="3"/>
      <c r="N4969" s="3"/>
      <c r="O4969" s="3"/>
      <c r="P4969" s="3"/>
      <c r="Q4969" s="3"/>
      <c r="R4969" s="3"/>
      <c r="S4969" s="120"/>
      <c r="T4969" s="3"/>
      <c r="U4969" s="3"/>
      <c r="V4969" s="3"/>
      <c r="W4969" s="3"/>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row>
    <row r="4970" spans="1:53" x14ac:dyDescent="0.3">
      <c r="A4970" s="3"/>
      <c r="B4970" s="3"/>
      <c r="C4970" s="3"/>
      <c r="D4970" s="3"/>
      <c r="E4970" s="3"/>
      <c r="F4970" s="3"/>
      <c r="G4970" s="3"/>
      <c r="H4970" s="3"/>
      <c r="I4970" s="3"/>
      <c r="J4970" s="3"/>
      <c r="K4970" s="3"/>
      <c r="L4970" s="3"/>
      <c r="M4970" s="3"/>
      <c r="N4970" s="3"/>
      <c r="O4970" s="3"/>
      <c r="P4970" s="3"/>
      <c r="Q4970" s="3"/>
      <c r="R4970" s="3"/>
      <c r="S4970" s="120"/>
      <c r="T4970" s="3"/>
      <c r="U4970" s="3"/>
      <c r="V4970" s="3"/>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row>
    <row r="4971" spans="1:53" x14ac:dyDescent="0.3">
      <c r="A4971" s="3"/>
      <c r="B4971" s="3"/>
      <c r="C4971" s="3"/>
      <c r="D4971" s="3"/>
      <c r="E4971" s="3"/>
      <c r="F4971" s="3"/>
      <c r="G4971" s="3"/>
      <c r="H4971" s="3"/>
      <c r="I4971" s="3"/>
      <c r="J4971" s="3"/>
      <c r="K4971" s="3"/>
      <c r="L4971" s="3"/>
      <c r="M4971" s="3"/>
      <c r="N4971" s="3"/>
      <c r="O4971" s="3"/>
      <c r="P4971" s="3"/>
      <c r="Q4971" s="3"/>
      <c r="R4971" s="3"/>
      <c r="S4971" s="120"/>
      <c r="T4971" s="3"/>
      <c r="U4971" s="3"/>
      <c r="V4971" s="3"/>
      <c r="W4971" s="3"/>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row>
    <row r="4972" spans="1:53" x14ac:dyDescent="0.3">
      <c r="A4972" s="3"/>
      <c r="B4972" s="3"/>
      <c r="C4972" s="3"/>
      <c r="D4972" s="3"/>
      <c r="E4972" s="3"/>
      <c r="F4972" s="3"/>
      <c r="G4972" s="3"/>
      <c r="H4972" s="3"/>
      <c r="I4972" s="3"/>
      <c r="J4972" s="3"/>
      <c r="K4972" s="3"/>
      <c r="L4972" s="3"/>
      <c r="M4972" s="3"/>
      <c r="N4972" s="3"/>
      <c r="O4972" s="3"/>
      <c r="P4972" s="3"/>
      <c r="Q4972" s="3"/>
      <c r="R4972" s="3"/>
      <c r="S4972" s="120"/>
      <c r="T4972" s="3"/>
      <c r="U4972" s="3"/>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row>
    <row r="4973" spans="1:53" x14ac:dyDescent="0.3">
      <c r="A4973" s="3"/>
      <c r="B4973" s="3"/>
      <c r="C4973" s="3"/>
      <c r="D4973" s="3"/>
      <c r="E4973" s="3"/>
      <c r="F4973" s="3"/>
      <c r="G4973" s="3"/>
      <c r="H4973" s="3"/>
      <c r="I4973" s="3"/>
      <c r="J4973" s="3"/>
      <c r="K4973" s="3"/>
      <c r="L4973" s="3"/>
      <c r="M4973" s="3"/>
      <c r="N4973" s="3"/>
      <c r="O4973" s="3"/>
      <c r="P4973" s="3"/>
      <c r="Q4973" s="3"/>
      <c r="R4973" s="3"/>
      <c r="S4973" s="120"/>
      <c r="T4973" s="3"/>
      <c r="U4973" s="3"/>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row>
    <row r="4974" spans="1:53" x14ac:dyDescent="0.3">
      <c r="A4974" s="3"/>
      <c r="B4974" s="3"/>
      <c r="C4974" s="3"/>
      <c r="D4974" s="3"/>
      <c r="E4974" s="3"/>
      <c r="F4974" s="3"/>
      <c r="G4974" s="3"/>
      <c r="H4974" s="3"/>
      <c r="I4974" s="3"/>
      <c r="J4974" s="3"/>
      <c r="K4974" s="3"/>
      <c r="L4974" s="3"/>
      <c r="M4974" s="3"/>
      <c r="N4974" s="3"/>
      <c r="O4974" s="3"/>
      <c r="P4974" s="3"/>
      <c r="Q4974" s="3"/>
      <c r="R4974" s="3"/>
      <c r="S4974" s="120"/>
      <c r="T4974" s="3"/>
      <c r="U4974" s="3"/>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row>
    <row r="4975" spans="1:53" x14ac:dyDescent="0.3">
      <c r="A4975" s="3"/>
      <c r="B4975" s="3"/>
      <c r="C4975" s="3"/>
      <c r="D4975" s="3"/>
      <c r="E4975" s="3"/>
      <c r="F4975" s="3"/>
      <c r="G4975" s="3"/>
      <c r="H4975" s="3"/>
      <c r="I4975" s="3"/>
      <c r="J4975" s="3"/>
      <c r="K4975" s="3"/>
      <c r="L4975" s="3"/>
      <c r="M4975" s="3"/>
      <c r="N4975" s="3"/>
      <c r="O4975" s="3"/>
      <c r="P4975" s="3"/>
      <c r="Q4975" s="3"/>
      <c r="R4975" s="3"/>
      <c r="S4975" s="120"/>
      <c r="T4975" s="3"/>
      <c r="U4975" s="3"/>
      <c r="V4975" s="3"/>
      <c r="W4975" s="3"/>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row>
    <row r="4976" spans="1:53" x14ac:dyDescent="0.3">
      <c r="A4976" s="3"/>
      <c r="B4976" s="3"/>
      <c r="C4976" s="3"/>
      <c r="D4976" s="3"/>
      <c r="E4976" s="3"/>
      <c r="F4976" s="3"/>
      <c r="G4976" s="3"/>
      <c r="H4976" s="3"/>
      <c r="I4976" s="3"/>
      <c r="J4976" s="3"/>
      <c r="K4976" s="3"/>
      <c r="L4976" s="3"/>
      <c r="M4976" s="3"/>
      <c r="N4976" s="3"/>
      <c r="O4976" s="3"/>
      <c r="P4976" s="3"/>
      <c r="Q4976" s="3"/>
      <c r="R4976" s="3"/>
      <c r="S4976" s="120"/>
      <c r="T4976" s="3"/>
      <c r="U4976" s="3"/>
      <c r="V4976" s="3"/>
      <c r="W4976" s="3"/>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row>
    <row r="4977" spans="1:53" x14ac:dyDescent="0.3">
      <c r="A4977" s="3"/>
      <c r="B4977" s="3"/>
      <c r="C4977" s="3"/>
      <c r="D4977" s="3"/>
      <c r="E4977" s="3"/>
      <c r="F4977" s="3"/>
      <c r="G4977" s="3"/>
      <c r="H4977" s="3"/>
      <c r="I4977" s="3"/>
      <c r="J4977" s="3"/>
      <c r="K4977" s="3"/>
      <c r="L4977" s="3"/>
      <c r="M4977" s="3"/>
      <c r="N4977" s="3"/>
      <c r="O4977" s="3"/>
      <c r="P4977" s="3"/>
      <c r="Q4977" s="3"/>
      <c r="R4977" s="3"/>
      <c r="S4977" s="120"/>
      <c r="T4977" s="3"/>
      <c r="U4977" s="3"/>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row>
    <row r="4978" spans="1:53" x14ac:dyDescent="0.3">
      <c r="A4978" s="3"/>
      <c r="B4978" s="3"/>
      <c r="C4978" s="3"/>
      <c r="D4978" s="3"/>
      <c r="E4978" s="3"/>
      <c r="F4978" s="3"/>
      <c r="G4978" s="3"/>
      <c r="H4978" s="3"/>
      <c r="I4978" s="3"/>
      <c r="J4978" s="3"/>
      <c r="K4978" s="3"/>
      <c r="L4978" s="3"/>
      <c r="M4978" s="3"/>
      <c r="N4978" s="3"/>
      <c r="O4978" s="3"/>
      <c r="P4978" s="3"/>
      <c r="Q4978" s="3"/>
      <c r="R4978" s="3"/>
      <c r="S4978" s="120"/>
      <c r="T4978" s="3"/>
      <c r="U4978" s="3"/>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row>
    <row r="4979" spans="1:53" x14ac:dyDescent="0.3">
      <c r="A4979" s="3"/>
      <c r="B4979" s="3"/>
      <c r="C4979" s="3"/>
      <c r="D4979" s="3"/>
      <c r="E4979" s="3"/>
      <c r="F4979" s="3"/>
      <c r="G4979" s="3"/>
      <c r="H4979" s="3"/>
      <c r="I4979" s="3"/>
      <c r="J4979" s="3"/>
      <c r="K4979" s="3"/>
      <c r="L4979" s="3"/>
      <c r="M4979" s="3"/>
      <c r="N4979" s="3"/>
      <c r="O4979" s="3"/>
      <c r="P4979" s="3"/>
      <c r="Q4979" s="3"/>
      <c r="R4979" s="3"/>
      <c r="S4979" s="120"/>
      <c r="T4979" s="3"/>
      <c r="U4979" s="3"/>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row>
    <row r="4980" spans="1:53" x14ac:dyDescent="0.3">
      <c r="A4980" s="3"/>
      <c r="B4980" s="3"/>
      <c r="C4980" s="3"/>
      <c r="D4980" s="3"/>
      <c r="E4980" s="3"/>
      <c r="F4980" s="3"/>
      <c r="G4980" s="3"/>
      <c r="H4980" s="3"/>
      <c r="I4980" s="3"/>
      <c r="J4980" s="3"/>
      <c r="K4980" s="3"/>
      <c r="L4980" s="3"/>
      <c r="M4980" s="3"/>
      <c r="N4980" s="3"/>
      <c r="O4980" s="3"/>
      <c r="P4980" s="3"/>
      <c r="Q4980" s="3"/>
      <c r="R4980" s="3"/>
      <c r="S4980" s="120"/>
      <c r="T4980" s="3"/>
      <c r="U4980" s="3"/>
      <c r="V4980" s="3"/>
      <c r="W4980" s="3"/>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row>
    <row r="4981" spans="1:53" x14ac:dyDescent="0.3">
      <c r="A4981" s="3"/>
      <c r="B4981" s="3"/>
      <c r="C4981" s="3"/>
      <c r="D4981" s="3"/>
      <c r="E4981" s="3"/>
      <c r="F4981" s="3"/>
      <c r="G4981" s="3"/>
      <c r="H4981" s="3"/>
      <c r="I4981" s="3"/>
      <c r="J4981" s="3"/>
      <c r="K4981" s="3"/>
      <c r="L4981" s="3"/>
      <c r="M4981" s="3"/>
      <c r="N4981" s="3"/>
      <c r="O4981" s="3"/>
      <c r="P4981" s="3"/>
      <c r="Q4981" s="3"/>
      <c r="R4981" s="3"/>
      <c r="S4981" s="120"/>
      <c r="T4981" s="3"/>
      <c r="U4981" s="3"/>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row>
    <row r="4982" spans="1:53" x14ac:dyDescent="0.3">
      <c r="A4982" s="3"/>
      <c r="B4982" s="3"/>
      <c r="C4982" s="3"/>
      <c r="D4982" s="3"/>
      <c r="E4982" s="3"/>
      <c r="F4982" s="3"/>
      <c r="G4982" s="3"/>
      <c r="H4982" s="3"/>
      <c r="I4982" s="3"/>
      <c r="J4982" s="3"/>
      <c r="K4982" s="3"/>
      <c r="L4982" s="3"/>
      <c r="M4982" s="3"/>
      <c r="N4982" s="3"/>
      <c r="O4982" s="3"/>
      <c r="P4982" s="3"/>
      <c r="Q4982" s="3"/>
      <c r="R4982" s="3"/>
      <c r="S4982" s="120"/>
      <c r="T4982" s="3"/>
      <c r="U4982" s="3"/>
      <c r="V4982" s="3"/>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row>
    <row r="4983" spans="1:53" x14ac:dyDescent="0.3">
      <c r="A4983" s="3"/>
      <c r="B4983" s="3"/>
      <c r="C4983" s="3"/>
      <c r="D4983" s="3"/>
      <c r="E4983" s="3"/>
      <c r="F4983" s="3"/>
      <c r="G4983" s="3"/>
      <c r="H4983" s="3"/>
      <c r="I4983" s="3"/>
      <c r="J4983" s="3"/>
      <c r="K4983" s="3"/>
      <c r="L4983" s="3"/>
      <c r="M4983" s="3"/>
      <c r="N4983" s="3"/>
      <c r="O4983" s="3"/>
      <c r="P4983" s="3"/>
      <c r="Q4983" s="3"/>
      <c r="R4983" s="3"/>
      <c r="S4983" s="120"/>
      <c r="T4983" s="3"/>
      <c r="U4983" s="3"/>
      <c r="V4983" s="3"/>
      <c r="W4983" s="3"/>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row>
    <row r="4984" spans="1:53" x14ac:dyDescent="0.3">
      <c r="A4984" s="3"/>
      <c r="B4984" s="3"/>
      <c r="C4984" s="3"/>
      <c r="D4984" s="3"/>
      <c r="E4984" s="3"/>
      <c r="F4984" s="3"/>
      <c r="G4984" s="3"/>
      <c r="H4984" s="3"/>
      <c r="I4984" s="3"/>
      <c r="J4984" s="3"/>
      <c r="K4984" s="3"/>
      <c r="L4984" s="3"/>
      <c r="M4984" s="3"/>
      <c r="N4984" s="3"/>
      <c r="O4984" s="3"/>
      <c r="P4984" s="3"/>
      <c r="Q4984" s="3"/>
      <c r="R4984" s="3"/>
      <c r="S4984" s="120"/>
      <c r="T4984" s="3"/>
      <c r="U4984" s="3"/>
      <c r="V4984" s="3"/>
      <c r="W4984" s="3"/>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row>
    <row r="4985" spans="1:53" x14ac:dyDescent="0.3">
      <c r="A4985" s="3"/>
      <c r="B4985" s="3"/>
      <c r="C4985" s="3"/>
      <c r="D4985" s="3"/>
      <c r="E4985" s="3"/>
      <c r="F4985" s="3"/>
      <c r="G4985" s="3"/>
      <c r="H4985" s="3"/>
      <c r="I4985" s="3"/>
      <c r="J4985" s="3"/>
      <c r="K4985" s="3"/>
      <c r="L4985" s="3"/>
      <c r="M4985" s="3"/>
      <c r="N4985" s="3"/>
      <c r="O4985" s="3"/>
      <c r="P4985" s="3"/>
      <c r="Q4985" s="3"/>
      <c r="R4985" s="3"/>
      <c r="S4985" s="120"/>
      <c r="T4985" s="3"/>
      <c r="U4985" s="3"/>
      <c r="V4985" s="3"/>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row>
    <row r="4986" spans="1:53" x14ac:dyDescent="0.3">
      <c r="A4986" s="3"/>
      <c r="B4986" s="3"/>
      <c r="C4986" s="3"/>
      <c r="D4986" s="3"/>
      <c r="E4986" s="3"/>
      <c r="F4986" s="3"/>
      <c r="G4986" s="3"/>
      <c r="H4986" s="3"/>
      <c r="I4986" s="3"/>
      <c r="J4986" s="3"/>
      <c r="K4986" s="3"/>
      <c r="L4986" s="3"/>
      <c r="M4986" s="3"/>
      <c r="N4986" s="3"/>
      <c r="O4986" s="3"/>
      <c r="P4986" s="3"/>
      <c r="Q4986" s="3"/>
      <c r="R4986" s="3"/>
      <c r="S4986" s="120"/>
      <c r="T4986" s="3"/>
      <c r="U4986" s="3"/>
      <c r="V4986" s="3"/>
      <c r="W4986" s="3"/>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row>
    <row r="4987" spans="1:53" x14ac:dyDescent="0.3">
      <c r="A4987" s="3"/>
      <c r="B4987" s="3"/>
      <c r="C4987" s="3"/>
      <c r="D4987" s="3"/>
      <c r="E4987" s="3"/>
      <c r="F4987" s="3"/>
      <c r="G4987" s="3"/>
      <c r="H4987" s="3"/>
      <c r="I4987" s="3"/>
      <c r="J4987" s="3"/>
      <c r="K4987" s="3"/>
      <c r="L4987" s="3"/>
      <c r="M4987" s="3"/>
      <c r="N4987" s="3"/>
      <c r="O4987" s="3"/>
      <c r="P4987" s="3"/>
      <c r="Q4987" s="3"/>
      <c r="R4987" s="3"/>
      <c r="S4987" s="120"/>
      <c r="T4987" s="3"/>
      <c r="U4987" s="3"/>
      <c r="V4987" s="3"/>
      <c r="W4987" s="3"/>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row>
    <row r="4988" spans="1:53" x14ac:dyDescent="0.3">
      <c r="A4988" s="3"/>
      <c r="B4988" s="3"/>
      <c r="C4988" s="3"/>
      <c r="D4988" s="3"/>
      <c r="E4988" s="3"/>
      <c r="F4988" s="3"/>
      <c r="G4988" s="3"/>
      <c r="H4988" s="3"/>
      <c r="I4988" s="3"/>
      <c r="J4988" s="3"/>
      <c r="K4988" s="3"/>
      <c r="L4988" s="3"/>
      <c r="M4988" s="3"/>
      <c r="N4988" s="3"/>
      <c r="O4988" s="3"/>
      <c r="P4988" s="3"/>
      <c r="Q4988" s="3"/>
      <c r="R4988" s="3"/>
      <c r="S4988" s="120"/>
      <c r="T4988" s="3"/>
      <c r="U4988" s="3"/>
      <c r="V4988" s="3"/>
      <c r="W4988" s="3"/>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row>
    <row r="4989" spans="1:53" x14ac:dyDescent="0.3">
      <c r="A4989" s="3"/>
      <c r="B4989" s="3"/>
      <c r="C4989" s="3"/>
      <c r="D4989" s="3"/>
      <c r="E4989" s="3"/>
      <c r="F4989" s="3"/>
      <c r="G4989" s="3"/>
      <c r="H4989" s="3"/>
      <c r="I4989" s="3"/>
      <c r="J4989" s="3"/>
      <c r="K4989" s="3"/>
      <c r="L4989" s="3"/>
      <c r="M4989" s="3"/>
      <c r="N4989" s="3"/>
      <c r="O4989" s="3"/>
      <c r="P4989" s="3"/>
      <c r="Q4989" s="3"/>
      <c r="R4989" s="3"/>
      <c r="S4989" s="120"/>
      <c r="T4989" s="3"/>
      <c r="U4989" s="3"/>
      <c r="V4989" s="3"/>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row>
    <row r="4990" spans="1:53" x14ac:dyDescent="0.3">
      <c r="A4990" s="3"/>
      <c r="B4990" s="3"/>
      <c r="C4990" s="3"/>
      <c r="D4990" s="3"/>
      <c r="E4990" s="3"/>
      <c r="F4990" s="3"/>
      <c r="G4990" s="3"/>
      <c r="H4990" s="3"/>
      <c r="I4990" s="3"/>
      <c r="J4990" s="3"/>
      <c r="K4990" s="3"/>
      <c r="L4990" s="3"/>
      <c r="M4990" s="3"/>
      <c r="N4990" s="3"/>
      <c r="O4990" s="3"/>
      <c r="P4990" s="3"/>
      <c r="Q4990" s="3"/>
      <c r="R4990" s="3"/>
      <c r="S4990" s="120"/>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row>
    <row r="4991" spans="1:53" x14ac:dyDescent="0.3">
      <c r="A4991" s="3"/>
      <c r="B4991" s="3"/>
      <c r="C4991" s="3"/>
      <c r="D4991" s="3"/>
      <c r="E4991" s="3"/>
      <c r="F4991" s="3"/>
      <c r="G4991" s="3"/>
      <c r="H4991" s="3"/>
      <c r="I4991" s="3"/>
      <c r="J4991" s="3"/>
      <c r="K4991" s="3"/>
      <c r="L4991" s="3"/>
      <c r="M4991" s="3"/>
      <c r="N4991" s="3"/>
      <c r="O4991" s="3"/>
      <c r="P4991" s="3"/>
      <c r="Q4991" s="3"/>
      <c r="R4991" s="3"/>
      <c r="S4991" s="120"/>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row>
    <row r="4992" spans="1:53" x14ac:dyDescent="0.3">
      <c r="A4992" s="3"/>
      <c r="B4992" s="3"/>
      <c r="C4992" s="3"/>
      <c r="D4992" s="3"/>
      <c r="E4992" s="3"/>
      <c r="F4992" s="3"/>
      <c r="G4992" s="3"/>
      <c r="H4992" s="3"/>
      <c r="I4992" s="3"/>
      <c r="J4992" s="3"/>
      <c r="K4992" s="3"/>
      <c r="L4992" s="3"/>
      <c r="M4992" s="3"/>
      <c r="N4992" s="3"/>
      <c r="O4992" s="3"/>
      <c r="P4992" s="3"/>
      <c r="Q4992" s="3"/>
      <c r="R4992" s="3"/>
      <c r="S4992" s="120"/>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row>
    <row r="4993" spans="1:53" x14ac:dyDescent="0.3">
      <c r="A4993" s="3"/>
      <c r="B4993" s="3"/>
      <c r="C4993" s="3"/>
      <c r="D4993" s="3"/>
      <c r="E4993" s="3"/>
      <c r="F4993" s="3"/>
      <c r="G4993" s="3"/>
      <c r="H4993" s="3"/>
      <c r="I4993" s="3"/>
      <c r="J4993" s="3"/>
      <c r="K4993" s="3"/>
      <c r="L4993" s="3"/>
      <c r="M4993" s="3"/>
      <c r="N4993" s="3"/>
      <c r="O4993" s="3"/>
      <c r="P4993" s="3"/>
      <c r="Q4993" s="3"/>
      <c r="R4993" s="3"/>
      <c r="S4993" s="120"/>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row>
    <row r="4994" spans="1:53" x14ac:dyDescent="0.3">
      <c r="A4994" s="3"/>
      <c r="B4994" s="3"/>
      <c r="C4994" s="3"/>
      <c r="D4994" s="3"/>
      <c r="E4994" s="3"/>
      <c r="F4994" s="3"/>
      <c r="G4994" s="3"/>
      <c r="H4994" s="3"/>
      <c r="I4994" s="3"/>
      <c r="J4994" s="3"/>
      <c r="K4994" s="3"/>
      <c r="L4994" s="3"/>
      <c r="M4994" s="3"/>
      <c r="N4994" s="3"/>
      <c r="O4994" s="3"/>
      <c r="P4994" s="3"/>
      <c r="Q4994" s="3"/>
      <c r="R4994" s="3"/>
      <c r="S4994" s="120"/>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row>
    <row r="4995" spans="1:53" x14ac:dyDescent="0.3">
      <c r="A4995" s="3"/>
      <c r="B4995" s="3"/>
      <c r="C4995" s="3"/>
      <c r="D4995" s="3"/>
      <c r="E4995" s="3"/>
      <c r="F4995" s="3"/>
      <c r="G4995" s="3"/>
      <c r="H4995" s="3"/>
      <c r="I4995" s="3"/>
      <c r="J4995" s="3"/>
      <c r="K4995" s="3"/>
      <c r="L4995" s="3"/>
      <c r="M4995" s="3"/>
      <c r="N4995" s="3"/>
      <c r="O4995" s="3"/>
      <c r="P4995" s="3"/>
      <c r="Q4995" s="3"/>
      <c r="R4995" s="3"/>
      <c r="S4995" s="120"/>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row>
    <row r="4996" spans="1:53" x14ac:dyDescent="0.3">
      <c r="A4996" s="3"/>
      <c r="B4996" s="3"/>
      <c r="C4996" s="3"/>
      <c r="D4996" s="3"/>
      <c r="E4996" s="3"/>
      <c r="F4996" s="3"/>
      <c r="G4996" s="3"/>
      <c r="H4996" s="3"/>
      <c r="I4996" s="3"/>
      <c r="J4996" s="3"/>
      <c r="K4996" s="3"/>
      <c r="L4996" s="3"/>
      <c r="M4996" s="3"/>
      <c r="N4996" s="3"/>
      <c r="O4996" s="3"/>
      <c r="P4996" s="3"/>
      <c r="Q4996" s="3"/>
      <c r="R4996" s="3"/>
      <c r="S4996" s="120"/>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row>
    <row r="4997" spans="1:53" x14ac:dyDescent="0.3">
      <c r="A4997" s="3"/>
      <c r="B4997" s="3"/>
      <c r="C4997" s="3"/>
      <c r="D4997" s="3"/>
      <c r="E4997" s="3"/>
      <c r="F4997" s="3"/>
      <c r="G4997" s="3"/>
      <c r="H4997" s="3"/>
      <c r="I4997" s="3"/>
      <c r="J4997" s="3"/>
      <c r="K4997" s="3"/>
      <c r="L4997" s="3"/>
      <c r="M4997" s="3"/>
      <c r="N4997" s="3"/>
      <c r="O4997" s="3"/>
      <c r="P4997" s="3"/>
      <c r="Q4997" s="3"/>
      <c r="R4997" s="3"/>
      <c r="S4997" s="120"/>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row>
    <row r="4998" spans="1:53" x14ac:dyDescent="0.3">
      <c r="A4998" s="3"/>
      <c r="B4998" s="3"/>
      <c r="C4998" s="3"/>
      <c r="D4998" s="3"/>
      <c r="E4998" s="3"/>
      <c r="F4998" s="3"/>
      <c r="G4998" s="3"/>
      <c r="H4998" s="3"/>
      <c r="I4998" s="3"/>
      <c r="J4998" s="3"/>
      <c r="K4998" s="3"/>
      <c r="L4998" s="3"/>
      <c r="M4998" s="3"/>
      <c r="N4998" s="3"/>
      <c r="O4998" s="3"/>
      <c r="P4998" s="3"/>
      <c r="Q4998" s="3"/>
      <c r="R4998" s="3"/>
      <c r="S4998" s="120"/>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row>
    <row r="4999" spans="1:53" x14ac:dyDescent="0.3">
      <c r="A4999" s="3"/>
      <c r="B4999" s="3"/>
      <c r="C4999" s="3"/>
      <c r="D4999" s="3"/>
      <c r="E4999" s="3"/>
      <c r="F4999" s="3"/>
      <c r="G4999" s="3"/>
      <c r="H4999" s="3"/>
      <c r="I4999" s="3"/>
      <c r="J4999" s="3"/>
      <c r="K4999" s="3"/>
      <c r="L4999" s="3"/>
      <c r="M4999" s="3"/>
      <c r="N4999" s="3"/>
      <c r="O4999" s="3"/>
      <c r="P4999" s="3"/>
      <c r="Q4999" s="3"/>
      <c r="R4999" s="3"/>
      <c r="S4999" s="120"/>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row>
    <row r="5000" spans="1:53" x14ac:dyDescent="0.3">
      <c r="A5000" s="3"/>
      <c r="B5000" s="3"/>
      <c r="C5000" s="3"/>
      <c r="D5000" s="3"/>
      <c r="E5000" s="3"/>
      <c r="F5000" s="3"/>
      <c r="G5000" s="3"/>
      <c r="H5000" s="3"/>
      <c r="I5000" s="3"/>
      <c r="J5000" s="3"/>
      <c r="K5000" s="3"/>
      <c r="L5000" s="3"/>
      <c r="M5000" s="3"/>
      <c r="N5000" s="3"/>
      <c r="O5000" s="3"/>
      <c r="P5000" s="3"/>
      <c r="Q5000" s="3"/>
      <c r="R5000" s="3"/>
      <c r="S5000" s="120"/>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row>
    <row r="5001" spans="1:53" x14ac:dyDescent="0.3">
      <c r="A5001" s="3"/>
      <c r="B5001" s="3"/>
      <c r="C5001" s="3"/>
      <c r="D5001" s="3"/>
      <c r="E5001" s="3"/>
      <c r="F5001" s="3"/>
      <c r="G5001" s="3"/>
      <c r="H5001" s="3"/>
      <c r="I5001" s="3"/>
      <c r="J5001" s="3"/>
      <c r="K5001" s="3"/>
      <c r="L5001" s="3"/>
      <c r="M5001" s="3"/>
      <c r="N5001" s="3"/>
      <c r="O5001" s="3"/>
      <c r="P5001" s="3"/>
      <c r="Q5001" s="3"/>
      <c r="R5001" s="3"/>
      <c r="S5001" s="120"/>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row>
    <row r="5002" spans="1:53" x14ac:dyDescent="0.3">
      <c r="A5002" s="3"/>
      <c r="B5002" s="3"/>
      <c r="C5002" s="3"/>
      <c r="D5002" s="3"/>
      <c r="E5002" s="3"/>
      <c r="F5002" s="3"/>
      <c r="G5002" s="3"/>
      <c r="H5002" s="3"/>
      <c r="I5002" s="3"/>
      <c r="J5002" s="3"/>
      <c r="K5002" s="3"/>
      <c r="L5002" s="3"/>
      <c r="M5002" s="3"/>
      <c r="N5002" s="3"/>
      <c r="O5002" s="3"/>
      <c r="P5002" s="3"/>
      <c r="Q5002" s="3"/>
      <c r="R5002" s="3"/>
      <c r="S5002" s="120"/>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row>
    <row r="5003" spans="1:53" x14ac:dyDescent="0.3">
      <c r="A5003" s="3"/>
      <c r="B5003" s="3"/>
      <c r="C5003" s="3"/>
      <c r="D5003" s="3"/>
      <c r="E5003" s="3"/>
      <c r="F5003" s="3"/>
      <c r="G5003" s="3"/>
      <c r="H5003" s="3"/>
      <c r="I5003" s="3"/>
      <c r="J5003" s="3"/>
      <c r="K5003" s="3"/>
      <c r="L5003" s="3"/>
      <c r="M5003" s="3"/>
      <c r="N5003" s="3"/>
      <c r="O5003" s="3"/>
      <c r="P5003" s="3"/>
      <c r="Q5003" s="3"/>
      <c r="R5003" s="3"/>
      <c r="S5003" s="120"/>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row>
    <row r="5004" spans="1:53" x14ac:dyDescent="0.3">
      <c r="A5004" s="3"/>
      <c r="B5004" s="3"/>
      <c r="C5004" s="3"/>
      <c r="D5004" s="3"/>
      <c r="E5004" s="3"/>
      <c r="F5004" s="3"/>
      <c r="G5004" s="3"/>
      <c r="H5004" s="3"/>
      <c r="I5004" s="3"/>
      <c r="J5004" s="3"/>
      <c r="K5004" s="3"/>
      <c r="L5004" s="3"/>
      <c r="M5004" s="3"/>
      <c r="N5004" s="3"/>
      <c r="O5004" s="3"/>
      <c r="P5004" s="3"/>
      <c r="Q5004" s="3"/>
      <c r="R5004" s="3"/>
      <c r="S5004" s="120"/>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row>
    <row r="5005" spans="1:53" x14ac:dyDescent="0.3">
      <c r="A5005" s="3"/>
      <c r="B5005" s="3"/>
      <c r="C5005" s="3"/>
      <c r="D5005" s="3"/>
      <c r="E5005" s="3"/>
      <c r="F5005" s="3"/>
      <c r="G5005" s="3"/>
      <c r="H5005" s="3"/>
      <c r="I5005" s="3"/>
      <c r="J5005" s="3"/>
      <c r="K5005" s="3"/>
      <c r="L5005" s="3"/>
      <c r="M5005" s="3"/>
      <c r="N5005" s="3"/>
      <c r="O5005" s="3"/>
      <c r="P5005" s="3"/>
      <c r="Q5005" s="3"/>
      <c r="R5005" s="3"/>
      <c r="S5005" s="120"/>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row>
    <row r="5006" spans="1:53" x14ac:dyDescent="0.3">
      <c r="A5006" s="3"/>
      <c r="B5006" s="3"/>
      <c r="C5006" s="3"/>
      <c r="D5006" s="3"/>
      <c r="E5006" s="3"/>
      <c r="F5006" s="3"/>
      <c r="G5006" s="3"/>
      <c r="H5006" s="3"/>
      <c r="I5006" s="3"/>
      <c r="J5006" s="3"/>
      <c r="K5006" s="3"/>
      <c r="L5006" s="3"/>
      <c r="M5006" s="3"/>
      <c r="N5006" s="3"/>
      <c r="O5006" s="3"/>
      <c r="P5006" s="3"/>
      <c r="Q5006" s="3"/>
      <c r="R5006" s="3"/>
      <c r="S5006" s="120"/>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row>
    <row r="5007" spans="1:53" x14ac:dyDescent="0.3">
      <c r="A5007" s="3"/>
      <c r="B5007" s="3"/>
      <c r="C5007" s="3"/>
      <c r="D5007" s="3"/>
      <c r="E5007" s="3"/>
      <c r="F5007" s="3"/>
      <c r="G5007" s="3"/>
      <c r="H5007" s="3"/>
      <c r="I5007" s="3"/>
      <c r="J5007" s="3"/>
      <c r="K5007" s="3"/>
      <c r="L5007" s="3"/>
      <c r="M5007" s="3"/>
      <c r="N5007" s="3"/>
      <c r="O5007" s="3"/>
      <c r="P5007" s="3"/>
      <c r="Q5007" s="3"/>
      <c r="R5007" s="3"/>
      <c r="S5007" s="120"/>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row>
    <row r="5008" spans="1:53" x14ac:dyDescent="0.3">
      <c r="A5008" s="3"/>
      <c r="B5008" s="3"/>
      <c r="C5008" s="3"/>
      <c r="D5008" s="3"/>
      <c r="E5008" s="3"/>
      <c r="F5008" s="3"/>
      <c r="G5008" s="3"/>
      <c r="H5008" s="3"/>
      <c r="I5008" s="3"/>
      <c r="J5008" s="3"/>
      <c r="K5008" s="3"/>
      <c r="L5008" s="3"/>
      <c r="M5008" s="3"/>
      <c r="N5008" s="3"/>
      <c r="O5008" s="3"/>
      <c r="P5008" s="3"/>
      <c r="Q5008" s="3"/>
      <c r="R5008" s="3"/>
      <c r="S5008" s="120"/>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row>
    <row r="5009" spans="1:53" x14ac:dyDescent="0.3">
      <c r="A5009" s="3"/>
      <c r="B5009" s="3"/>
      <c r="C5009" s="3"/>
      <c r="D5009" s="3"/>
      <c r="E5009" s="3"/>
      <c r="F5009" s="3"/>
      <c r="G5009" s="3"/>
      <c r="H5009" s="3"/>
      <c r="I5009" s="3"/>
      <c r="J5009" s="3"/>
      <c r="K5009" s="3"/>
      <c r="L5009" s="3"/>
      <c r="M5009" s="3"/>
      <c r="N5009" s="3"/>
      <c r="O5009" s="3"/>
      <c r="P5009" s="3"/>
      <c r="Q5009" s="3"/>
      <c r="R5009" s="3"/>
      <c r="S5009" s="120"/>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row>
    <row r="5010" spans="1:53" x14ac:dyDescent="0.3">
      <c r="A5010" s="3"/>
      <c r="B5010" s="3"/>
      <c r="C5010" s="3"/>
      <c r="D5010" s="3"/>
      <c r="E5010" s="3"/>
      <c r="F5010" s="3"/>
      <c r="G5010" s="3"/>
      <c r="H5010" s="3"/>
      <c r="I5010" s="3"/>
      <c r="J5010" s="3"/>
      <c r="K5010" s="3"/>
      <c r="L5010" s="3"/>
      <c r="M5010" s="3"/>
      <c r="N5010" s="3"/>
      <c r="O5010" s="3"/>
      <c r="P5010" s="3"/>
      <c r="Q5010" s="3"/>
      <c r="R5010" s="3"/>
      <c r="S5010" s="120"/>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row>
    <row r="5011" spans="1:53" x14ac:dyDescent="0.3">
      <c r="A5011" s="3"/>
      <c r="B5011" s="3"/>
      <c r="C5011" s="3"/>
      <c r="D5011" s="3"/>
      <c r="E5011" s="3"/>
      <c r="F5011" s="3"/>
      <c r="G5011" s="3"/>
      <c r="H5011" s="3"/>
      <c r="I5011" s="3"/>
      <c r="J5011" s="3"/>
      <c r="K5011" s="3"/>
      <c r="L5011" s="3"/>
      <c r="M5011" s="3"/>
      <c r="N5011" s="3"/>
      <c r="O5011" s="3"/>
      <c r="P5011" s="3"/>
      <c r="Q5011" s="3"/>
      <c r="R5011" s="3"/>
      <c r="S5011" s="120"/>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row>
    <row r="5012" spans="1:53" x14ac:dyDescent="0.3">
      <c r="A5012" s="3"/>
      <c r="B5012" s="3"/>
      <c r="C5012" s="3"/>
      <c r="D5012" s="3"/>
      <c r="E5012" s="3"/>
      <c r="F5012" s="3"/>
      <c r="G5012" s="3"/>
      <c r="H5012" s="3"/>
      <c r="I5012" s="3"/>
      <c r="J5012" s="3"/>
      <c r="K5012" s="3"/>
      <c r="L5012" s="3"/>
      <c r="M5012" s="3"/>
      <c r="N5012" s="3"/>
      <c r="O5012" s="3"/>
      <c r="P5012" s="3"/>
      <c r="Q5012" s="3"/>
      <c r="R5012" s="3"/>
      <c r="S5012" s="120"/>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row>
    <row r="5013" spans="1:53" x14ac:dyDescent="0.3">
      <c r="A5013" s="3"/>
      <c r="B5013" s="3"/>
      <c r="C5013" s="3"/>
      <c r="D5013" s="3"/>
      <c r="E5013" s="3"/>
      <c r="F5013" s="3"/>
      <c r="G5013" s="3"/>
      <c r="H5013" s="3"/>
      <c r="I5013" s="3"/>
      <c r="J5013" s="3"/>
      <c r="K5013" s="3"/>
      <c r="L5013" s="3"/>
      <c r="M5013" s="3"/>
      <c r="N5013" s="3"/>
      <c r="O5013" s="3"/>
      <c r="P5013" s="3"/>
      <c r="Q5013" s="3"/>
      <c r="R5013" s="3"/>
      <c r="S5013" s="120"/>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row>
    <row r="5014" spans="1:53" x14ac:dyDescent="0.3">
      <c r="A5014" s="3"/>
      <c r="B5014" s="3"/>
      <c r="C5014" s="3"/>
      <c r="D5014" s="3"/>
      <c r="E5014" s="3"/>
      <c r="F5014" s="3"/>
      <c r="G5014" s="3"/>
      <c r="H5014" s="3"/>
      <c r="I5014" s="3"/>
      <c r="J5014" s="3"/>
      <c r="K5014" s="3"/>
      <c r="L5014" s="3"/>
      <c r="M5014" s="3"/>
      <c r="N5014" s="3"/>
      <c r="O5014" s="3"/>
      <c r="P5014" s="3"/>
      <c r="Q5014" s="3"/>
      <c r="R5014" s="3"/>
      <c r="S5014" s="120"/>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row>
    <row r="5015" spans="1:53" x14ac:dyDescent="0.3">
      <c r="A5015" s="3"/>
      <c r="B5015" s="3"/>
      <c r="C5015" s="3"/>
      <c r="D5015" s="3"/>
      <c r="E5015" s="3"/>
      <c r="F5015" s="3"/>
      <c r="G5015" s="3"/>
      <c r="H5015" s="3"/>
      <c r="I5015" s="3"/>
      <c r="J5015" s="3"/>
      <c r="K5015" s="3"/>
      <c r="L5015" s="3"/>
      <c r="M5015" s="3"/>
      <c r="N5015" s="3"/>
      <c r="O5015" s="3"/>
      <c r="P5015" s="3"/>
      <c r="Q5015" s="3"/>
      <c r="R5015" s="3"/>
      <c r="S5015" s="120"/>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row>
    <row r="5016" spans="1:53" x14ac:dyDescent="0.3">
      <c r="A5016" s="3"/>
      <c r="B5016" s="3"/>
      <c r="C5016" s="3"/>
      <c r="D5016" s="3"/>
      <c r="E5016" s="3"/>
      <c r="F5016" s="3"/>
      <c r="G5016" s="3"/>
      <c r="H5016" s="3"/>
      <c r="I5016" s="3"/>
      <c r="J5016" s="3"/>
      <c r="K5016" s="3"/>
      <c r="L5016" s="3"/>
      <c r="M5016" s="3"/>
      <c r="N5016" s="3"/>
      <c r="O5016" s="3"/>
      <c r="P5016" s="3"/>
      <c r="Q5016" s="3"/>
      <c r="R5016" s="3"/>
      <c r="S5016" s="120"/>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row>
    <row r="5017" spans="1:53" x14ac:dyDescent="0.3">
      <c r="A5017" s="3"/>
      <c r="B5017" s="3"/>
      <c r="C5017" s="3"/>
      <c r="D5017" s="3"/>
      <c r="E5017" s="3"/>
      <c r="F5017" s="3"/>
      <c r="G5017" s="3"/>
      <c r="H5017" s="3"/>
      <c r="I5017" s="3"/>
      <c r="J5017" s="3"/>
      <c r="K5017" s="3"/>
      <c r="L5017" s="3"/>
      <c r="M5017" s="3"/>
      <c r="N5017" s="3"/>
      <c r="O5017" s="3"/>
      <c r="P5017" s="3"/>
      <c r="Q5017" s="3"/>
      <c r="R5017" s="3"/>
      <c r="S5017" s="120"/>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row>
    <row r="5018" spans="1:53" x14ac:dyDescent="0.3">
      <c r="A5018" s="3"/>
      <c r="B5018" s="3"/>
      <c r="C5018" s="3"/>
      <c r="D5018" s="3"/>
      <c r="E5018" s="3"/>
      <c r="F5018" s="3"/>
      <c r="G5018" s="3"/>
      <c r="H5018" s="3"/>
      <c r="I5018" s="3"/>
      <c r="J5018" s="3"/>
      <c r="K5018" s="3"/>
      <c r="L5018" s="3"/>
      <c r="M5018" s="3"/>
      <c r="N5018" s="3"/>
      <c r="O5018" s="3"/>
      <c r="P5018" s="3"/>
      <c r="Q5018" s="3"/>
      <c r="R5018" s="3"/>
      <c r="S5018" s="120"/>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row>
    <row r="5019" spans="1:53" x14ac:dyDescent="0.3">
      <c r="A5019" s="3"/>
      <c r="B5019" s="3"/>
      <c r="C5019" s="3"/>
      <c r="D5019" s="3"/>
      <c r="E5019" s="3"/>
      <c r="F5019" s="3"/>
      <c r="G5019" s="3"/>
      <c r="H5019" s="3"/>
      <c r="I5019" s="3"/>
      <c r="J5019" s="3"/>
      <c r="K5019" s="3"/>
      <c r="L5019" s="3"/>
      <c r="M5019" s="3"/>
      <c r="N5019" s="3"/>
      <c r="O5019" s="3"/>
      <c r="P5019" s="3"/>
      <c r="Q5019" s="3"/>
      <c r="R5019" s="3"/>
      <c r="S5019" s="120"/>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row>
    <row r="5020" spans="1:53" x14ac:dyDescent="0.3">
      <c r="A5020" s="3"/>
      <c r="B5020" s="3"/>
      <c r="C5020" s="3"/>
      <c r="D5020" s="3"/>
      <c r="E5020" s="3"/>
      <c r="F5020" s="3"/>
      <c r="G5020" s="3"/>
      <c r="H5020" s="3"/>
      <c r="I5020" s="3"/>
      <c r="J5020" s="3"/>
      <c r="K5020" s="3"/>
      <c r="L5020" s="3"/>
      <c r="M5020" s="3"/>
      <c r="N5020" s="3"/>
      <c r="O5020" s="3"/>
      <c r="P5020" s="3"/>
      <c r="Q5020" s="3"/>
      <c r="R5020" s="3"/>
      <c r="S5020" s="120"/>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row>
    <row r="5021" spans="1:53" x14ac:dyDescent="0.3">
      <c r="A5021" s="3"/>
      <c r="B5021" s="3"/>
      <c r="C5021" s="3"/>
      <c r="D5021" s="3"/>
      <c r="E5021" s="3"/>
      <c r="F5021" s="3"/>
      <c r="G5021" s="3"/>
      <c r="H5021" s="3"/>
      <c r="I5021" s="3"/>
      <c r="J5021" s="3"/>
      <c r="K5021" s="3"/>
      <c r="L5021" s="3"/>
      <c r="M5021" s="3"/>
      <c r="N5021" s="3"/>
      <c r="O5021" s="3"/>
      <c r="P5021" s="3"/>
      <c r="Q5021" s="3"/>
      <c r="R5021" s="3"/>
      <c r="S5021" s="120"/>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row>
    <row r="5022" spans="1:53" x14ac:dyDescent="0.3">
      <c r="A5022" s="3"/>
      <c r="B5022" s="3"/>
      <c r="C5022" s="3"/>
      <c r="D5022" s="3"/>
      <c r="E5022" s="3"/>
      <c r="F5022" s="3"/>
      <c r="G5022" s="3"/>
      <c r="H5022" s="3"/>
      <c r="I5022" s="3"/>
      <c r="J5022" s="3"/>
      <c r="K5022" s="3"/>
      <c r="L5022" s="3"/>
      <c r="M5022" s="3"/>
      <c r="N5022" s="3"/>
      <c r="O5022" s="3"/>
      <c r="P5022" s="3"/>
      <c r="Q5022" s="3"/>
      <c r="R5022" s="3"/>
      <c r="S5022" s="120"/>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row>
    <row r="5023" spans="1:53" x14ac:dyDescent="0.3">
      <c r="A5023" s="3"/>
      <c r="B5023" s="3"/>
      <c r="C5023" s="3"/>
      <c r="D5023" s="3"/>
      <c r="E5023" s="3"/>
      <c r="F5023" s="3"/>
      <c r="G5023" s="3"/>
      <c r="H5023" s="3"/>
      <c r="I5023" s="3"/>
      <c r="J5023" s="3"/>
      <c r="K5023" s="3"/>
      <c r="L5023" s="3"/>
      <c r="M5023" s="3"/>
      <c r="N5023" s="3"/>
      <c r="O5023" s="3"/>
      <c r="P5023" s="3"/>
      <c r="Q5023" s="3"/>
      <c r="R5023" s="3"/>
      <c r="S5023" s="120"/>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row>
    <row r="5024" spans="1:53" x14ac:dyDescent="0.3">
      <c r="A5024" s="3"/>
      <c r="B5024" s="3"/>
      <c r="C5024" s="3"/>
      <c r="D5024" s="3"/>
      <c r="E5024" s="3"/>
      <c r="F5024" s="3"/>
      <c r="G5024" s="3"/>
      <c r="H5024" s="3"/>
      <c r="I5024" s="3"/>
      <c r="J5024" s="3"/>
      <c r="K5024" s="3"/>
      <c r="L5024" s="3"/>
      <c r="M5024" s="3"/>
      <c r="N5024" s="3"/>
      <c r="O5024" s="3"/>
      <c r="P5024" s="3"/>
      <c r="Q5024" s="3"/>
      <c r="R5024" s="3"/>
      <c r="S5024" s="120"/>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row>
    <row r="5025" spans="1:53" x14ac:dyDescent="0.3">
      <c r="A5025" s="3"/>
      <c r="B5025" s="3"/>
      <c r="C5025" s="3"/>
      <c r="D5025" s="3"/>
      <c r="E5025" s="3"/>
      <c r="F5025" s="3"/>
      <c r="G5025" s="3"/>
      <c r="H5025" s="3"/>
      <c r="I5025" s="3"/>
      <c r="J5025" s="3"/>
      <c r="K5025" s="3"/>
      <c r="L5025" s="3"/>
      <c r="M5025" s="3"/>
      <c r="N5025" s="3"/>
      <c r="O5025" s="3"/>
      <c r="P5025" s="3"/>
      <c r="Q5025" s="3"/>
      <c r="R5025" s="3"/>
      <c r="S5025" s="120"/>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row>
    <row r="5026" spans="1:53" x14ac:dyDescent="0.3">
      <c r="A5026" s="3"/>
      <c r="B5026" s="3"/>
      <c r="C5026" s="3"/>
      <c r="D5026" s="3"/>
      <c r="E5026" s="3"/>
      <c r="F5026" s="3"/>
      <c r="G5026" s="3"/>
      <c r="H5026" s="3"/>
      <c r="I5026" s="3"/>
      <c r="J5026" s="3"/>
      <c r="K5026" s="3"/>
      <c r="L5026" s="3"/>
      <c r="M5026" s="3"/>
      <c r="N5026" s="3"/>
      <c r="O5026" s="3"/>
      <c r="P5026" s="3"/>
      <c r="Q5026" s="3"/>
      <c r="R5026" s="3"/>
      <c r="S5026" s="120"/>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row>
    <row r="5027" spans="1:53" x14ac:dyDescent="0.3">
      <c r="A5027" s="3"/>
      <c r="B5027" s="3"/>
      <c r="C5027" s="3"/>
      <c r="D5027" s="3"/>
      <c r="E5027" s="3"/>
      <c r="F5027" s="3"/>
      <c r="G5027" s="3"/>
      <c r="H5027" s="3"/>
      <c r="I5027" s="3"/>
      <c r="J5027" s="3"/>
      <c r="K5027" s="3"/>
      <c r="L5027" s="3"/>
      <c r="M5027" s="3"/>
      <c r="N5027" s="3"/>
      <c r="O5027" s="3"/>
      <c r="P5027" s="3"/>
      <c r="Q5027" s="3"/>
      <c r="R5027" s="3"/>
      <c r="S5027" s="120"/>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row>
    <row r="5028" spans="1:53" x14ac:dyDescent="0.3">
      <c r="A5028" s="3"/>
      <c r="B5028" s="3"/>
      <c r="C5028" s="3"/>
      <c r="D5028" s="3"/>
      <c r="E5028" s="3"/>
      <c r="F5028" s="3"/>
      <c r="G5028" s="3"/>
      <c r="H5028" s="3"/>
      <c r="I5028" s="3"/>
      <c r="J5028" s="3"/>
      <c r="K5028" s="3"/>
      <c r="L5028" s="3"/>
      <c r="M5028" s="3"/>
      <c r="N5028" s="3"/>
      <c r="O5028" s="3"/>
      <c r="P5028" s="3"/>
      <c r="Q5028" s="3"/>
      <c r="R5028" s="3"/>
      <c r="S5028" s="120"/>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row>
    <row r="5029" spans="1:53" x14ac:dyDescent="0.3">
      <c r="A5029" s="3"/>
      <c r="B5029" s="3"/>
      <c r="C5029" s="3"/>
      <c r="D5029" s="3"/>
      <c r="E5029" s="3"/>
      <c r="F5029" s="3"/>
      <c r="G5029" s="3"/>
      <c r="H5029" s="3"/>
      <c r="I5029" s="3"/>
      <c r="J5029" s="3"/>
      <c r="K5029" s="3"/>
      <c r="L5029" s="3"/>
      <c r="M5029" s="3"/>
      <c r="N5029" s="3"/>
      <c r="O5029" s="3"/>
      <c r="P5029" s="3"/>
      <c r="Q5029" s="3"/>
      <c r="R5029" s="3"/>
      <c r="S5029" s="120"/>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row>
    <row r="5030" spans="1:53" x14ac:dyDescent="0.3">
      <c r="A5030" s="3"/>
      <c r="B5030" s="3"/>
      <c r="C5030" s="3"/>
      <c r="D5030" s="3"/>
      <c r="E5030" s="3"/>
      <c r="F5030" s="3"/>
      <c r="G5030" s="3"/>
      <c r="H5030" s="3"/>
      <c r="I5030" s="3"/>
      <c r="J5030" s="3"/>
      <c r="K5030" s="3"/>
      <c r="L5030" s="3"/>
      <c r="M5030" s="3"/>
      <c r="N5030" s="3"/>
      <c r="O5030" s="3"/>
      <c r="P5030" s="3"/>
      <c r="Q5030" s="3"/>
      <c r="R5030" s="3"/>
      <c r="S5030" s="120"/>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row>
    <row r="5031" spans="1:53" x14ac:dyDescent="0.3">
      <c r="A5031" s="3"/>
      <c r="B5031" s="3"/>
      <c r="C5031" s="3"/>
      <c r="D5031" s="3"/>
      <c r="E5031" s="3"/>
      <c r="F5031" s="3"/>
      <c r="G5031" s="3"/>
      <c r="H5031" s="3"/>
      <c r="I5031" s="3"/>
      <c r="J5031" s="3"/>
      <c r="K5031" s="3"/>
      <c r="L5031" s="3"/>
      <c r="M5031" s="3"/>
      <c r="N5031" s="3"/>
      <c r="O5031" s="3"/>
      <c r="P5031" s="3"/>
      <c r="Q5031" s="3"/>
      <c r="R5031" s="3"/>
      <c r="S5031" s="120"/>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row>
    <row r="5032" spans="1:53" x14ac:dyDescent="0.3">
      <c r="A5032" s="3"/>
      <c r="B5032" s="3"/>
      <c r="C5032" s="3"/>
      <c r="D5032" s="3"/>
      <c r="E5032" s="3"/>
      <c r="F5032" s="3"/>
      <c r="G5032" s="3"/>
      <c r="H5032" s="3"/>
      <c r="I5032" s="3"/>
      <c r="J5032" s="3"/>
      <c r="K5032" s="3"/>
      <c r="L5032" s="3"/>
      <c r="M5032" s="3"/>
      <c r="N5032" s="3"/>
      <c r="O5032" s="3"/>
      <c r="P5032" s="3"/>
      <c r="Q5032" s="3"/>
      <c r="R5032" s="3"/>
      <c r="S5032" s="120"/>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row>
    <row r="5033" spans="1:53" x14ac:dyDescent="0.3">
      <c r="A5033" s="3"/>
      <c r="B5033" s="3"/>
      <c r="C5033" s="3"/>
      <c r="D5033" s="3"/>
      <c r="E5033" s="3"/>
      <c r="F5033" s="3"/>
      <c r="G5033" s="3"/>
      <c r="H5033" s="3"/>
      <c r="I5033" s="3"/>
      <c r="J5033" s="3"/>
      <c r="K5033" s="3"/>
      <c r="L5033" s="3"/>
      <c r="M5033" s="3"/>
      <c r="N5033" s="3"/>
      <c r="O5033" s="3"/>
      <c r="P5033" s="3"/>
      <c r="Q5033" s="3"/>
      <c r="R5033" s="3"/>
      <c r="S5033" s="120"/>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row>
    <row r="5034" spans="1:53" x14ac:dyDescent="0.3">
      <c r="A5034" s="3"/>
      <c r="B5034" s="3"/>
      <c r="C5034" s="3"/>
      <c r="D5034" s="3"/>
      <c r="E5034" s="3"/>
      <c r="F5034" s="3"/>
      <c r="G5034" s="3"/>
      <c r="H5034" s="3"/>
      <c r="I5034" s="3"/>
      <c r="J5034" s="3"/>
      <c r="K5034" s="3"/>
      <c r="L5034" s="3"/>
      <c r="M5034" s="3"/>
      <c r="N5034" s="3"/>
      <c r="O5034" s="3"/>
      <c r="P5034" s="3"/>
      <c r="Q5034" s="3"/>
      <c r="R5034" s="3"/>
      <c r="S5034" s="120"/>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row>
    <row r="5035" spans="1:53" x14ac:dyDescent="0.3">
      <c r="A5035" s="3"/>
      <c r="B5035" s="3"/>
      <c r="C5035" s="3"/>
      <c r="D5035" s="3"/>
      <c r="E5035" s="3"/>
      <c r="F5035" s="3"/>
      <c r="G5035" s="3"/>
      <c r="H5035" s="3"/>
      <c r="I5035" s="3"/>
      <c r="J5035" s="3"/>
      <c r="K5035" s="3"/>
      <c r="L5035" s="3"/>
      <c r="M5035" s="3"/>
      <c r="N5035" s="3"/>
      <c r="O5035" s="3"/>
      <c r="P5035" s="3"/>
      <c r="Q5035" s="3"/>
      <c r="R5035" s="3"/>
      <c r="S5035" s="120"/>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row>
    <row r="5036" spans="1:53" x14ac:dyDescent="0.3">
      <c r="A5036" s="3"/>
      <c r="B5036" s="3"/>
      <c r="C5036" s="3"/>
      <c r="D5036" s="3"/>
      <c r="E5036" s="3"/>
      <c r="F5036" s="3"/>
      <c r="G5036" s="3"/>
      <c r="H5036" s="3"/>
      <c r="I5036" s="3"/>
      <c r="J5036" s="3"/>
      <c r="K5036" s="3"/>
      <c r="L5036" s="3"/>
      <c r="M5036" s="3"/>
      <c r="N5036" s="3"/>
      <c r="O5036" s="3"/>
      <c r="P5036" s="3"/>
      <c r="Q5036" s="3"/>
      <c r="R5036" s="3"/>
      <c r="S5036" s="120"/>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row>
    <row r="5037" spans="1:53" x14ac:dyDescent="0.3">
      <c r="A5037" s="3"/>
      <c r="B5037" s="3"/>
      <c r="C5037" s="3"/>
      <c r="D5037" s="3"/>
      <c r="E5037" s="3"/>
      <c r="F5037" s="3"/>
      <c r="G5037" s="3"/>
      <c r="H5037" s="3"/>
      <c r="I5037" s="3"/>
      <c r="J5037" s="3"/>
      <c r="K5037" s="3"/>
      <c r="L5037" s="3"/>
      <c r="M5037" s="3"/>
      <c r="N5037" s="3"/>
      <c r="O5037" s="3"/>
      <c r="P5037" s="3"/>
      <c r="Q5037" s="3"/>
      <c r="R5037" s="3"/>
      <c r="S5037" s="120"/>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row>
    <row r="5038" spans="1:53" x14ac:dyDescent="0.3">
      <c r="A5038" s="3"/>
      <c r="B5038" s="3"/>
      <c r="C5038" s="3"/>
      <c r="D5038" s="3"/>
      <c r="E5038" s="3"/>
      <c r="F5038" s="3"/>
      <c r="G5038" s="3"/>
      <c r="H5038" s="3"/>
      <c r="I5038" s="3"/>
      <c r="J5038" s="3"/>
      <c r="K5038" s="3"/>
      <c r="L5038" s="3"/>
      <c r="M5038" s="3"/>
      <c r="N5038" s="3"/>
      <c r="O5038" s="3"/>
      <c r="P5038" s="3"/>
      <c r="Q5038" s="3"/>
      <c r="R5038" s="3"/>
      <c r="S5038" s="120"/>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row>
    <row r="5039" spans="1:53" x14ac:dyDescent="0.3">
      <c r="A5039" s="3"/>
      <c r="B5039" s="3"/>
      <c r="C5039" s="3"/>
      <c r="D5039" s="3"/>
      <c r="E5039" s="3"/>
      <c r="F5039" s="3"/>
      <c r="G5039" s="3"/>
      <c r="H5039" s="3"/>
      <c r="I5039" s="3"/>
      <c r="J5039" s="3"/>
      <c r="K5039" s="3"/>
      <c r="L5039" s="3"/>
      <c r="M5039" s="3"/>
      <c r="N5039" s="3"/>
      <c r="O5039" s="3"/>
      <c r="P5039" s="3"/>
      <c r="Q5039" s="3"/>
      <c r="R5039" s="3"/>
      <c r="S5039" s="120"/>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row>
    <row r="5040" spans="1:53" x14ac:dyDescent="0.3">
      <c r="A5040" s="3"/>
      <c r="B5040" s="3"/>
      <c r="C5040" s="3"/>
      <c r="D5040" s="3"/>
      <c r="E5040" s="3"/>
      <c r="F5040" s="3"/>
      <c r="G5040" s="3"/>
      <c r="H5040" s="3"/>
      <c r="I5040" s="3"/>
      <c r="J5040" s="3"/>
      <c r="K5040" s="3"/>
      <c r="L5040" s="3"/>
      <c r="M5040" s="3"/>
      <c r="N5040" s="3"/>
      <c r="O5040" s="3"/>
      <c r="P5040" s="3"/>
      <c r="Q5040" s="3"/>
      <c r="R5040" s="3"/>
      <c r="S5040" s="120"/>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row>
    <row r="5041" spans="1:53" x14ac:dyDescent="0.3">
      <c r="A5041" s="3"/>
      <c r="B5041" s="3"/>
      <c r="C5041" s="3"/>
      <c r="D5041" s="3"/>
      <c r="E5041" s="3"/>
      <c r="F5041" s="3"/>
      <c r="G5041" s="3"/>
      <c r="H5041" s="3"/>
      <c r="I5041" s="3"/>
      <c r="J5041" s="3"/>
      <c r="K5041" s="3"/>
      <c r="L5041" s="3"/>
      <c r="M5041" s="3"/>
      <c r="N5041" s="3"/>
      <c r="O5041" s="3"/>
      <c r="P5041" s="3"/>
      <c r="Q5041" s="3"/>
      <c r="R5041" s="3"/>
      <c r="S5041" s="120"/>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row>
    <row r="5042" spans="1:53" x14ac:dyDescent="0.3">
      <c r="A5042" s="3"/>
      <c r="B5042" s="3"/>
      <c r="C5042" s="3"/>
      <c r="D5042" s="3"/>
      <c r="E5042" s="3"/>
      <c r="F5042" s="3"/>
      <c r="G5042" s="3"/>
      <c r="H5042" s="3"/>
      <c r="I5042" s="3"/>
      <c r="J5042" s="3"/>
      <c r="K5042" s="3"/>
      <c r="L5042" s="3"/>
      <c r="M5042" s="3"/>
      <c r="N5042" s="3"/>
      <c r="O5042" s="3"/>
      <c r="P5042" s="3"/>
      <c r="Q5042" s="3"/>
      <c r="R5042" s="3"/>
      <c r="S5042" s="120"/>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row>
    <row r="5043" spans="1:53" x14ac:dyDescent="0.3">
      <c r="A5043" s="3"/>
      <c r="B5043" s="3"/>
      <c r="C5043" s="3"/>
      <c r="D5043" s="3"/>
      <c r="E5043" s="3"/>
      <c r="F5043" s="3"/>
      <c r="G5043" s="3"/>
      <c r="H5043" s="3"/>
      <c r="I5043" s="3"/>
      <c r="J5043" s="3"/>
      <c r="K5043" s="3"/>
      <c r="L5043" s="3"/>
      <c r="M5043" s="3"/>
      <c r="N5043" s="3"/>
      <c r="O5043" s="3"/>
      <c r="P5043" s="3"/>
      <c r="Q5043" s="3"/>
      <c r="R5043" s="3"/>
      <c r="S5043" s="120"/>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row>
    <row r="5044" spans="1:53" x14ac:dyDescent="0.3">
      <c r="A5044" s="3"/>
      <c r="B5044" s="3"/>
      <c r="C5044" s="3"/>
      <c r="D5044" s="3"/>
      <c r="E5044" s="3"/>
      <c r="F5044" s="3"/>
      <c r="G5044" s="3"/>
      <c r="H5044" s="3"/>
      <c r="I5044" s="3"/>
      <c r="J5044" s="3"/>
      <c r="K5044" s="3"/>
      <c r="L5044" s="3"/>
      <c r="M5044" s="3"/>
      <c r="N5044" s="3"/>
      <c r="O5044" s="3"/>
      <c r="P5044" s="3"/>
      <c r="Q5044" s="3"/>
      <c r="R5044" s="3"/>
      <c r="S5044" s="120"/>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row>
    <row r="5045" spans="1:53" x14ac:dyDescent="0.3">
      <c r="A5045" s="3"/>
      <c r="B5045" s="3"/>
      <c r="C5045" s="3"/>
      <c r="D5045" s="3"/>
      <c r="E5045" s="3"/>
      <c r="F5045" s="3"/>
      <c r="G5045" s="3"/>
      <c r="H5045" s="3"/>
      <c r="I5045" s="3"/>
      <c r="J5045" s="3"/>
      <c r="K5045" s="3"/>
      <c r="L5045" s="3"/>
      <c r="M5045" s="3"/>
      <c r="N5045" s="3"/>
      <c r="O5045" s="3"/>
      <c r="P5045" s="3"/>
      <c r="Q5045" s="3"/>
      <c r="R5045" s="3"/>
      <c r="S5045" s="120"/>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row>
    <row r="5046" spans="1:53" x14ac:dyDescent="0.3">
      <c r="A5046" s="3"/>
      <c r="B5046" s="3"/>
      <c r="C5046" s="3"/>
      <c r="D5046" s="3"/>
      <c r="E5046" s="3"/>
      <c r="F5046" s="3"/>
      <c r="G5046" s="3"/>
      <c r="H5046" s="3"/>
      <c r="I5046" s="3"/>
      <c r="J5046" s="3"/>
      <c r="K5046" s="3"/>
      <c r="L5046" s="3"/>
      <c r="M5046" s="3"/>
      <c r="N5046" s="3"/>
      <c r="O5046" s="3"/>
      <c r="P5046" s="3"/>
      <c r="Q5046" s="3"/>
      <c r="R5046" s="3"/>
      <c r="S5046" s="120"/>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row>
    <row r="5047" spans="1:53" x14ac:dyDescent="0.3">
      <c r="A5047" s="3"/>
      <c r="B5047" s="3"/>
      <c r="C5047" s="3"/>
      <c r="D5047" s="3"/>
      <c r="E5047" s="3"/>
      <c r="F5047" s="3"/>
      <c r="G5047" s="3"/>
      <c r="H5047" s="3"/>
      <c r="I5047" s="3"/>
      <c r="J5047" s="3"/>
      <c r="K5047" s="3"/>
      <c r="L5047" s="3"/>
      <c r="M5047" s="3"/>
      <c r="N5047" s="3"/>
      <c r="O5047" s="3"/>
      <c r="P5047" s="3"/>
      <c r="Q5047" s="3"/>
      <c r="R5047" s="3"/>
      <c r="S5047" s="120"/>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row>
    <row r="5048" spans="1:53" x14ac:dyDescent="0.3">
      <c r="A5048" s="3"/>
      <c r="B5048" s="3"/>
      <c r="C5048" s="3"/>
      <c r="D5048" s="3"/>
      <c r="E5048" s="3"/>
      <c r="F5048" s="3"/>
      <c r="G5048" s="3"/>
      <c r="H5048" s="3"/>
      <c r="I5048" s="3"/>
      <c r="J5048" s="3"/>
      <c r="K5048" s="3"/>
      <c r="L5048" s="3"/>
      <c r="M5048" s="3"/>
      <c r="N5048" s="3"/>
      <c r="O5048" s="3"/>
      <c r="P5048" s="3"/>
      <c r="Q5048" s="3"/>
      <c r="R5048" s="3"/>
      <c r="S5048" s="120"/>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row>
    <row r="5049" spans="1:53" x14ac:dyDescent="0.3">
      <c r="A5049" s="3"/>
      <c r="B5049" s="3"/>
      <c r="C5049" s="3"/>
      <c r="D5049" s="3"/>
      <c r="E5049" s="3"/>
      <c r="F5049" s="3"/>
      <c r="G5049" s="3"/>
      <c r="H5049" s="3"/>
      <c r="I5049" s="3"/>
      <c r="J5049" s="3"/>
      <c r="K5049" s="3"/>
      <c r="L5049" s="3"/>
      <c r="M5049" s="3"/>
      <c r="N5049" s="3"/>
      <c r="O5049" s="3"/>
      <c r="P5049" s="3"/>
      <c r="Q5049" s="3"/>
      <c r="R5049" s="3"/>
      <c r="S5049" s="120"/>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row>
    <row r="5050" spans="1:53" x14ac:dyDescent="0.3">
      <c r="A5050" s="3"/>
      <c r="B5050" s="3"/>
      <c r="C5050" s="3"/>
      <c r="D5050" s="3"/>
      <c r="E5050" s="3"/>
      <c r="F5050" s="3"/>
      <c r="G5050" s="3"/>
      <c r="H5050" s="3"/>
      <c r="I5050" s="3"/>
      <c r="J5050" s="3"/>
      <c r="K5050" s="3"/>
      <c r="L5050" s="3"/>
      <c r="M5050" s="3"/>
      <c r="N5050" s="3"/>
      <c r="O5050" s="3"/>
      <c r="P5050" s="3"/>
      <c r="Q5050" s="3"/>
      <c r="R5050" s="3"/>
      <c r="S5050" s="120"/>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row>
    <row r="5051" spans="1:53" x14ac:dyDescent="0.3">
      <c r="A5051" s="3"/>
      <c r="B5051" s="3"/>
      <c r="C5051" s="3"/>
      <c r="D5051" s="3"/>
      <c r="E5051" s="3"/>
      <c r="F5051" s="3"/>
      <c r="G5051" s="3"/>
      <c r="H5051" s="3"/>
      <c r="I5051" s="3"/>
      <c r="J5051" s="3"/>
      <c r="K5051" s="3"/>
      <c r="L5051" s="3"/>
      <c r="M5051" s="3"/>
      <c r="N5051" s="3"/>
      <c r="O5051" s="3"/>
      <c r="P5051" s="3"/>
      <c r="Q5051" s="3"/>
      <c r="R5051" s="3"/>
      <c r="S5051" s="120"/>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row>
    <row r="5052" spans="1:53" x14ac:dyDescent="0.3">
      <c r="A5052" s="3"/>
      <c r="B5052" s="3"/>
      <c r="C5052" s="3"/>
      <c r="D5052" s="3"/>
      <c r="E5052" s="3"/>
      <c r="F5052" s="3"/>
      <c r="G5052" s="3"/>
      <c r="H5052" s="3"/>
      <c r="I5052" s="3"/>
      <c r="J5052" s="3"/>
      <c r="K5052" s="3"/>
      <c r="L5052" s="3"/>
      <c r="M5052" s="3"/>
      <c r="N5052" s="3"/>
      <c r="O5052" s="3"/>
      <c r="P5052" s="3"/>
      <c r="Q5052" s="3"/>
      <c r="R5052" s="3"/>
      <c r="S5052" s="120"/>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row>
    <row r="5053" spans="1:53" x14ac:dyDescent="0.3">
      <c r="A5053" s="3"/>
      <c r="B5053" s="3"/>
      <c r="C5053" s="3"/>
      <c r="D5053" s="3"/>
      <c r="E5053" s="3"/>
      <c r="F5053" s="3"/>
      <c r="G5053" s="3"/>
      <c r="H5053" s="3"/>
      <c r="I5053" s="3"/>
      <c r="J5053" s="3"/>
      <c r="K5053" s="3"/>
      <c r="L5053" s="3"/>
      <c r="M5053" s="3"/>
      <c r="N5053" s="3"/>
      <c r="O5053" s="3"/>
      <c r="P5053" s="3"/>
      <c r="Q5053" s="3"/>
      <c r="R5053" s="3"/>
      <c r="S5053" s="120"/>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row>
    <row r="5054" spans="1:53" x14ac:dyDescent="0.3">
      <c r="A5054" s="3"/>
      <c r="B5054" s="3"/>
      <c r="C5054" s="3"/>
      <c r="D5054" s="3"/>
      <c r="E5054" s="3"/>
      <c r="F5054" s="3"/>
      <c r="G5054" s="3"/>
      <c r="H5054" s="3"/>
      <c r="I5054" s="3"/>
      <c r="J5054" s="3"/>
      <c r="K5054" s="3"/>
      <c r="L5054" s="3"/>
      <c r="M5054" s="3"/>
      <c r="N5054" s="3"/>
      <c r="O5054" s="3"/>
      <c r="P5054" s="3"/>
      <c r="Q5054" s="3"/>
      <c r="R5054" s="3"/>
      <c r="S5054" s="120"/>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row>
    <row r="5055" spans="1:53" x14ac:dyDescent="0.3">
      <c r="A5055" s="3"/>
      <c r="B5055" s="3"/>
      <c r="C5055" s="3"/>
      <c r="D5055" s="3"/>
      <c r="E5055" s="3"/>
      <c r="F5055" s="3"/>
      <c r="G5055" s="3"/>
      <c r="H5055" s="3"/>
      <c r="I5055" s="3"/>
      <c r="J5055" s="3"/>
      <c r="K5055" s="3"/>
      <c r="L5055" s="3"/>
      <c r="M5055" s="3"/>
      <c r="N5055" s="3"/>
      <c r="O5055" s="3"/>
      <c r="P5055" s="3"/>
      <c r="Q5055" s="3"/>
      <c r="R5055" s="3"/>
      <c r="S5055" s="120"/>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row>
    <row r="5056" spans="1:53" x14ac:dyDescent="0.3">
      <c r="A5056" s="3"/>
      <c r="B5056" s="3"/>
      <c r="C5056" s="3"/>
      <c r="D5056" s="3"/>
      <c r="E5056" s="3"/>
      <c r="F5056" s="3"/>
      <c r="G5056" s="3"/>
      <c r="H5056" s="3"/>
      <c r="I5056" s="3"/>
      <c r="J5056" s="3"/>
      <c r="K5056" s="3"/>
      <c r="L5056" s="3"/>
      <c r="M5056" s="3"/>
      <c r="N5056" s="3"/>
      <c r="O5056" s="3"/>
      <c r="P5056" s="3"/>
      <c r="Q5056" s="3"/>
      <c r="R5056" s="3"/>
      <c r="S5056" s="120"/>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row>
    <row r="5057" spans="1:53" x14ac:dyDescent="0.3">
      <c r="A5057" s="3"/>
      <c r="B5057" s="3"/>
      <c r="C5057" s="3"/>
      <c r="D5057" s="3"/>
      <c r="E5057" s="3"/>
      <c r="F5057" s="3"/>
      <c r="G5057" s="3"/>
      <c r="H5057" s="3"/>
      <c r="I5057" s="3"/>
      <c r="J5057" s="3"/>
      <c r="K5057" s="3"/>
      <c r="L5057" s="3"/>
      <c r="M5057" s="3"/>
      <c r="N5057" s="3"/>
      <c r="O5057" s="3"/>
      <c r="P5057" s="3"/>
      <c r="Q5057" s="3"/>
      <c r="R5057" s="3"/>
      <c r="S5057" s="120"/>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row>
    <row r="5058" spans="1:53" x14ac:dyDescent="0.3">
      <c r="A5058" s="3"/>
      <c r="B5058" s="3"/>
      <c r="C5058" s="3"/>
      <c r="D5058" s="3"/>
      <c r="E5058" s="3"/>
      <c r="F5058" s="3"/>
      <c r="G5058" s="3"/>
      <c r="H5058" s="3"/>
      <c r="I5058" s="3"/>
      <c r="J5058" s="3"/>
      <c r="K5058" s="3"/>
      <c r="L5058" s="3"/>
      <c r="M5058" s="3"/>
      <c r="N5058" s="3"/>
      <c r="O5058" s="3"/>
      <c r="P5058" s="3"/>
      <c r="Q5058" s="3"/>
      <c r="R5058" s="3"/>
      <c r="S5058" s="120"/>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row>
    <row r="5059" spans="1:53" x14ac:dyDescent="0.3">
      <c r="A5059" s="3"/>
      <c r="B5059" s="3"/>
      <c r="C5059" s="3"/>
      <c r="D5059" s="3"/>
      <c r="E5059" s="3"/>
      <c r="F5059" s="3"/>
      <c r="G5059" s="3"/>
      <c r="H5059" s="3"/>
      <c r="I5059" s="3"/>
      <c r="J5059" s="3"/>
      <c r="K5059" s="3"/>
      <c r="L5059" s="3"/>
      <c r="M5059" s="3"/>
      <c r="N5059" s="3"/>
      <c r="O5059" s="3"/>
      <c r="P5059" s="3"/>
      <c r="Q5059" s="3"/>
      <c r="R5059" s="3"/>
      <c r="S5059" s="120"/>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row>
    <row r="5060" spans="1:53" x14ac:dyDescent="0.3">
      <c r="A5060" s="3"/>
      <c r="B5060" s="3"/>
      <c r="C5060" s="3"/>
      <c r="D5060" s="3"/>
      <c r="E5060" s="3"/>
      <c r="F5060" s="3"/>
      <c r="G5060" s="3"/>
      <c r="H5060" s="3"/>
      <c r="I5060" s="3"/>
      <c r="J5060" s="3"/>
      <c r="K5060" s="3"/>
      <c r="L5060" s="3"/>
      <c r="M5060" s="3"/>
      <c r="N5060" s="3"/>
      <c r="O5060" s="3"/>
      <c r="P5060" s="3"/>
      <c r="Q5060" s="3"/>
      <c r="R5060" s="3"/>
      <c r="S5060" s="120"/>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row>
    <row r="5061" spans="1:53" x14ac:dyDescent="0.3">
      <c r="A5061" s="3"/>
      <c r="B5061" s="3"/>
      <c r="C5061" s="3"/>
      <c r="D5061" s="3"/>
      <c r="E5061" s="3"/>
      <c r="F5061" s="3"/>
      <c r="G5061" s="3"/>
      <c r="H5061" s="3"/>
      <c r="I5061" s="3"/>
      <c r="J5061" s="3"/>
      <c r="K5061" s="3"/>
      <c r="L5061" s="3"/>
      <c r="M5061" s="3"/>
      <c r="N5061" s="3"/>
      <c r="O5061" s="3"/>
      <c r="P5061" s="3"/>
      <c r="Q5061" s="3"/>
      <c r="R5061" s="3"/>
      <c r="S5061" s="120"/>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row>
    <row r="5062" spans="1:53" x14ac:dyDescent="0.3">
      <c r="A5062" s="3"/>
      <c r="B5062" s="3"/>
      <c r="C5062" s="3"/>
      <c r="D5062" s="3"/>
      <c r="E5062" s="3"/>
      <c r="F5062" s="3"/>
      <c r="G5062" s="3"/>
      <c r="H5062" s="3"/>
      <c r="I5062" s="3"/>
      <c r="J5062" s="3"/>
      <c r="K5062" s="3"/>
      <c r="L5062" s="3"/>
      <c r="M5062" s="3"/>
      <c r="N5062" s="3"/>
      <c r="O5062" s="3"/>
      <c r="P5062" s="3"/>
      <c r="Q5062" s="3"/>
      <c r="R5062" s="3"/>
      <c r="S5062" s="120"/>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row>
    <row r="5063" spans="1:53" x14ac:dyDescent="0.3">
      <c r="A5063" s="3"/>
      <c r="B5063" s="3"/>
      <c r="C5063" s="3"/>
      <c r="D5063" s="3"/>
      <c r="E5063" s="3"/>
      <c r="F5063" s="3"/>
      <c r="G5063" s="3"/>
      <c r="H5063" s="3"/>
      <c r="I5063" s="3"/>
      <c r="J5063" s="3"/>
      <c r="K5063" s="3"/>
      <c r="L5063" s="3"/>
      <c r="M5063" s="3"/>
      <c r="N5063" s="3"/>
      <c r="O5063" s="3"/>
      <c r="P5063" s="3"/>
      <c r="Q5063" s="3"/>
      <c r="R5063" s="3"/>
      <c r="S5063" s="120"/>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row>
    <row r="5064" spans="1:53" x14ac:dyDescent="0.3">
      <c r="A5064" s="3"/>
      <c r="B5064" s="3"/>
      <c r="C5064" s="3"/>
      <c r="D5064" s="3"/>
      <c r="E5064" s="3"/>
      <c r="F5064" s="3"/>
      <c r="G5064" s="3"/>
      <c r="H5064" s="3"/>
      <c r="I5064" s="3"/>
      <c r="J5064" s="3"/>
      <c r="K5064" s="3"/>
      <c r="L5064" s="3"/>
      <c r="M5064" s="3"/>
      <c r="N5064" s="3"/>
      <c r="O5064" s="3"/>
      <c r="P5064" s="3"/>
      <c r="Q5064" s="3"/>
      <c r="R5064" s="3"/>
      <c r="S5064" s="120"/>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row>
    <row r="5065" spans="1:53" x14ac:dyDescent="0.3">
      <c r="A5065" s="3"/>
      <c r="B5065" s="3"/>
      <c r="C5065" s="3"/>
      <c r="D5065" s="3"/>
      <c r="E5065" s="3"/>
      <c r="F5065" s="3"/>
      <c r="G5065" s="3"/>
      <c r="H5065" s="3"/>
      <c r="I5065" s="3"/>
      <c r="J5065" s="3"/>
      <c r="K5065" s="3"/>
      <c r="L5065" s="3"/>
      <c r="M5065" s="3"/>
      <c r="N5065" s="3"/>
      <c r="O5065" s="3"/>
      <c r="P5065" s="3"/>
      <c r="Q5065" s="3"/>
      <c r="R5065" s="3"/>
      <c r="S5065" s="120"/>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row>
    <row r="5066" spans="1:53" x14ac:dyDescent="0.3">
      <c r="A5066" s="3"/>
      <c r="B5066" s="3"/>
      <c r="C5066" s="3"/>
      <c r="D5066" s="3"/>
      <c r="E5066" s="3"/>
      <c r="F5066" s="3"/>
      <c r="G5066" s="3"/>
      <c r="H5066" s="3"/>
      <c r="I5066" s="3"/>
      <c r="J5066" s="3"/>
      <c r="K5066" s="3"/>
      <c r="L5066" s="3"/>
      <c r="M5066" s="3"/>
      <c r="N5066" s="3"/>
      <c r="O5066" s="3"/>
      <c r="P5066" s="3"/>
      <c r="Q5066" s="3"/>
      <c r="R5066" s="3"/>
      <c r="S5066" s="120"/>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row>
    <row r="5067" spans="1:53" x14ac:dyDescent="0.3">
      <c r="A5067" s="3"/>
      <c r="B5067" s="3"/>
      <c r="C5067" s="3"/>
      <c r="D5067" s="3"/>
      <c r="E5067" s="3"/>
      <c r="F5067" s="3"/>
      <c r="G5067" s="3"/>
      <c r="H5067" s="3"/>
      <c r="I5067" s="3"/>
      <c r="J5067" s="3"/>
      <c r="K5067" s="3"/>
      <c r="L5067" s="3"/>
      <c r="M5067" s="3"/>
      <c r="N5067" s="3"/>
      <c r="O5067" s="3"/>
      <c r="P5067" s="3"/>
      <c r="Q5067" s="3"/>
      <c r="R5067" s="3"/>
      <c r="S5067" s="120"/>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row>
    <row r="5068" spans="1:53" x14ac:dyDescent="0.3">
      <c r="A5068" s="3"/>
      <c r="B5068" s="3"/>
      <c r="C5068" s="3"/>
      <c r="D5068" s="3"/>
      <c r="E5068" s="3"/>
      <c r="F5068" s="3"/>
      <c r="G5068" s="3"/>
      <c r="H5068" s="3"/>
      <c r="I5068" s="3"/>
      <c r="J5068" s="3"/>
      <c r="K5068" s="3"/>
      <c r="L5068" s="3"/>
      <c r="M5068" s="3"/>
      <c r="N5068" s="3"/>
      <c r="O5068" s="3"/>
      <c r="P5068" s="3"/>
      <c r="Q5068" s="3"/>
      <c r="R5068" s="3"/>
      <c r="S5068" s="120"/>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row>
    <row r="5069" spans="1:53" x14ac:dyDescent="0.3">
      <c r="A5069" s="3"/>
      <c r="B5069" s="3"/>
      <c r="C5069" s="3"/>
      <c r="D5069" s="3"/>
      <c r="E5069" s="3"/>
      <c r="F5069" s="3"/>
      <c r="G5069" s="3"/>
      <c r="H5069" s="3"/>
      <c r="I5069" s="3"/>
      <c r="J5069" s="3"/>
      <c r="K5069" s="3"/>
      <c r="L5069" s="3"/>
      <c r="M5069" s="3"/>
      <c r="N5069" s="3"/>
      <c r="O5069" s="3"/>
      <c r="P5069" s="3"/>
      <c r="Q5069" s="3"/>
      <c r="R5069" s="3"/>
      <c r="S5069" s="120"/>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row>
    <row r="5070" spans="1:53" x14ac:dyDescent="0.3">
      <c r="A5070" s="3"/>
      <c r="B5070" s="3"/>
      <c r="C5070" s="3"/>
      <c r="D5070" s="3"/>
      <c r="E5070" s="3"/>
      <c r="F5070" s="3"/>
      <c r="G5070" s="3"/>
      <c r="H5070" s="3"/>
      <c r="I5070" s="3"/>
      <c r="J5070" s="3"/>
      <c r="K5070" s="3"/>
      <c r="L5070" s="3"/>
      <c r="M5070" s="3"/>
      <c r="N5070" s="3"/>
      <c r="O5070" s="3"/>
      <c r="P5070" s="3"/>
      <c r="Q5070" s="3"/>
      <c r="R5070" s="3"/>
      <c r="S5070" s="120"/>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row>
    <row r="5071" spans="1:53" x14ac:dyDescent="0.3">
      <c r="A5071" s="3"/>
      <c r="B5071" s="3"/>
      <c r="C5071" s="3"/>
      <c r="D5071" s="3"/>
      <c r="E5071" s="3"/>
      <c r="F5071" s="3"/>
      <c r="G5071" s="3"/>
      <c r="H5071" s="3"/>
      <c r="I5071" s="3"/>
      <c r="J5071" s="3"/>
      <c r="K5071" s="3"/>
      <c r="L5071" s="3"/>
      <c r="M5071" s="3"/>
      <c r="N5071" s="3"/>
      <c r="O5071" s="3"/>
      <c r="P5071" s="3"/>
      <c r="Q5071" s="3"/>
      <c r="R5071" s="3"/>
      <c r="S5071" s="120"/>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row>
    <row r="5072" spans="1:53" x14ac:dyDescent="0.3">
      <c r="A5072" s="3"/>
      <c r="B5072" s="3"/>
      <c r="C5072" s="3"/>
      <c r="D5072" s="3"/>
      <c r="E5072" s="3"/>
      <c r="F5072" s="3"/>
      <c r="G5072" s="3"/>
      <c r="H5072" s="3"/>
      <c r="I5072" s="3"/>
      <c r="J5072" s="3"/>
      <c r="K5072" s="3"/>
      <c r="L5072" s="3"/>
      <c r="M5072" s="3"/>
      <c r="N5072" s="3"/>
      <c r="O5072" s="3"/>
      <c r="P5072" s="3"/>
      <c r="Q5072" s="3"/>
      <c r="R5072" s="3"/>
      <c r="S5072" s="120"/>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row>
    <row r="5073" spans="1:53" x14ac:dyDescent="0.3">
      <c r="A5073" s="3"/>
      <c r="B5073" s="3"/>
      <c r="C5073" s="3"/>
      <c r="D5073" s="3"/>
      <c r="E5073" s="3"/>
      <c r="F5073" s="3"/>
      <c r="G5073" s="3"/>
      <c r="H5073" s="3"/>
      <c r="I5073" s="3"/>
      <c r="J5073" s="3"/>
      <c r="K5073" s="3"/>
      <c r="L5073" s="3"/>
      <c r="M5073" s="3"/>
      <c r="N5073" s="3"/>
      <c r="O5073" s="3"/>
      <c r="P5073" s="3"/>
      <c r="Q5073" s="3"/>
      <c r="R5073" s="3"/>
      <c r="S5073" s="120"/>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row>
    <row r="5074" spans="1:53" x14ac:dyDescent="0.3">
      <c r="A5074" s="3"/>
      <c r="B5074" s="3"/>
      <c r="C5074" s="3"/>
      <c r="D5074" s="3"/>
      <c r="E5074" s="3"/>
      <c r="F5074" s="3"/>
      <c r="G5074" s="3"/>
      <c r="H5074" s="3"/>
      <c r="I5074" s="3"/>
      <c r="J5074" s="3"/>
      <c r="K5074" s="3"/>
      <c r="L5074" s="3"/>
      <c r="M5074" s="3"/>
      <c r="N5074" s="3"/>
      <c r="O5074" s="3"/>
      <c r="P5074" s="3"/>
      <c r="Q5074" s="3"/>
      <c r="R5074" s="3"/>
      <c r="S5074" s="120"/>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row>
    <row r="5075" spans="1:53" x14ac:dyDescent="0.3">
      <c r="A5075" s="3"/>
      <c r="B5075" s="3"/>
      <c r="C5075" s="3"/>
      <c r="D5075" s="3"/>
      <c r="E5075" s="3"/>
      <c r="F5075" s="3"/>
      <c r="G5075" s="3"/>
      <c r="H5075" s="3"/>
      <c r="I5075" s="3"/>
      <c r="J5075" s="3"/>
      <c r="K5075" s="3"/>
      <c r="L5075" s="3"/>
      <c r="M5075" s="3"/>
      <c r="N5075" s="3"/>
      <c r="O5075" s="3"/>
      <c r="P5075" s="3"/>
      <c r="Q5075" s="3"/>
      <c r="R5075" s="3"/>
      <c r="S5075" s="120"/>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row>
    <row r="5076" spans="1:53" x14ac:dyDescent="0.3">
      <c r="A5076" s="3"/>
      <c r="B5076" s="3"/>
      <c r="C5076" s="3"/>
      <c r="D5076" s="3"/>
      <c r="E5076" s="3"/>
      <c r="F5076" s="3"/>
      <c r="G5076" s="3"/>
      <c r="H5076" s="3"/>
      <c r="I5076" s="3"/>
      <c r="J5076" s="3"/>
      <c r="K5076" s="3"/>
      <c r="L5076" s="3"/>
      <c r="M5076" s="3"/>
      <c r="N5076" s="3"/>
      <c r="O5076" s="3"/>
      <c r="P5076" s="3"/>
      <c r="Q5076" s="3"/>
      <c r="R5076" s="3"/>
      <c r="S5076" s="120"/>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row>
    <row r="5077" spans="1:53" x14ac:dyDescent="0.3">
      <c r="A5077" s="3"/>
      <c r="B5077" s="3"/>
      <c r="C5077" s="3"/>
      <c r="D5077" s="3"/>
      <c r="E5077" s="3"/>
      <c r="F5077" s="3"/>
      <c r="G5077" s="3"/>
      <c r="H5077" s="3"/>
      <c r="I5077" s="3"/>
      <c r="J5077" s="3"/>
      <c r="K5077" s="3"/>
      <c r="L5077" s="3"/>
      <c r="M5077" s="3"/>
      <c r="N5077" s="3"/>
      <c r="O5077" s="3"/>
      <c r="P5077" s="3"/>
      <c r="Q5077" s="3"/>
      <c r="R5077" s="3"/>
      <c r="S5077" s="120"/>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row>
    <row r="5078" spans="1:53" x14ac:dyDescent="0.3">
      <c r="A5078" s="3"/>
      <c r="B5078" s="3"/>
      <c r="C5078" s="3"/>
      <c r="D5078" s="3"/>
      <c r="E5078" s="3"/>
      <c r="F5078" s="3"/>
      <c r="G5078" s="3"/>
      <c r="H5078" s="3"/>
      <c r="I5078" s="3"/>
      <c r="J5078" s="3"/>
      <c r="K5078" s="3"/>
      <c r="L5078" s="3"/>
      <c r="M5078" s="3"/>
      <c r="N5078" s="3"/>
      <c r="O5078" s="3"/>
      <c r="P5078" s="3"/>
      <c r="Q5078" s="3"/>
      <c r="R5078" s="3"/>
      <c r="S5078" s="120"/>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row>
    <row r="5079" spans="1:53" x14ac:dyDescent="0.3">
      <c r="A5079" s="3"/>
      <c r="B5079" s="3"/>
      <c r="C5079" s="3"/>
      <c r="D5079" s="3"/>
      <c r="E5079" s="3"/>
      <c r="F5079" s="3"/>
      <c r="G5079" s="3"/>
      <c r="H5079" s="3"/>
      <c r="I5079" s="3"/>
      <c r="J5079" s="3"/>
      <c r="K5079" s="3"/>
      <c r="L5079" s="3"/>
      <c r="M5079" s="3"/>
      <c r="N5079" s="3"/>
      <c r="O5079" s="3"/>
      <c r="P5079" s="3"/>
      <c r="Q5079" s="3"/>
      <c r="R5079" s="3"/>
      <c r="S5079" s="120"/>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row>
    <row r="5080" spans="1:53" x14ac:dyDescent="0.3">
      <c r="A5080" s="3"/>
      <c r="B5080" s="3"/>
      <c r="C5080" s="3"/>
      <c r="D5080" s="3"/>
      <c r="E5080" s="3"/>
      <c r="F5080" s="3"/>
      <c r="G5080" s="3"/>
      <c r="H5080" s="3"/>
      <c r="I5080" s="3"/>
      <c r="J5080" s="3"/>
      <c r="K5080" s="3"/>
      <c r="L5080" s="3"/>
      <c r="M5080" s="3"/>
      <c r="N5080" s="3"/>
      <c r="O5080" s="3"/>
      <c r="P5080" s="3"/>
      <c r="Q5080" s="3"/>
      <c r="R5080" s="3"/>
      <c r="S5080" s="120"/>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row>
    <row r="5081" spans="1:53" x14ac:dyDescent="0.3">
      <c r="A5081" s="3"/>
      <c r="B5081" s="3"/>
      <c r="C5081" s="3"/>
      <c r="D5081" s="3"/>
      <c r="E5081" s="3"/>
      <c r="F5081" s="3"/>
      <c r="G5081" s="3"/>
      <c r="H5081" s="3"/>
      <c r="I5081" s="3"/>
      <c r="J5081" s="3"/>
      <c r="K5081" s="3"/>
      <c r="L5081" s="3"/>
      <c r="M5081" s="3"/>
      <c r="N5081" s="3"/>
      <c r="O5081" s="3"/>
      <c r="P5081" s="3"/>
      <c r="Q5081" s="3"/>
      <c r="R5081" s="3"/>
      <c r="S5081" s="120"/>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row>
    <row r="5082" spans="1:53" x14ac:dyDescent="0.3">
      <c r="A5082" s="3"/>
      <c r="B5082" s="3"/>
      <c r="C5082" s="3"/>
      <c r="D5082" s="3"/>
      <c r="E5082" s="3"/>
      <c r="F5082" s="3"/>
      <c r="G5082" s="3"/>
      <c r="H5082" s="3"/>
      <c r="I5082" s="3"/>
      <c r="J5082" s="3"/>
      <c r="K5082" s="3"/>
      <c r="L5082" s="3"/>
      <c r="M5082" s="3"/>
      <c r="N5082" s="3"/>
      <c r="O5082" s="3"/>
      <c r="P5082" s="3"/>
      <c r="Q5082" s="3"/>
      <c r="R5082" s="3"/>
      <c r="S5082" s="120"/>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row>
    <row r="5083" spans="1:53" x14ac:dyDescent="0.3">
      <c r="A5083" s="3"/>
      <c r="B5083" s="3"/>
      <c r="C5083" s="3"/>
      <c r="D5083" s="3"/>
      <c r="E5083" s="3"/>
      <c r="F5083" s="3"/>
      <c r="G5083" s="3"/>
      <c r="H5083" s="3"/>
      <c r="I5083" s="3"/>
      <c r="J5083" s="3"/>
      <c r="K5083" s="3"/>
      <c r="L5083" s="3"/>
      <c r="M5083" s="3"/>
      <c r="N5083" s="3"/>
      <c r="O5083" s="3"/>
      <c r="P5083" s="3"/>
      <c r="Q5083" s="3"/>
      <c r="R5083" s="3"/>
      <c r="S5083" s="120"/>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row>
    <row r="5084" spans="1:53" x14ac:dyDescent="0.3">
      <c r="A5084" s="3"/>
      <c r="B5084" s="3"/>
      <c r="C5084" s="3"/>
      <c r="D5084" s="3"/>
      <c r="E5084" s="3"/>
      <c r="F5084" s="3"/>
      <c r="G5084" s="3"/>
      <c r="H5084" s="3"/>
      <c r="I5084" s="3"/>
      <c r="J5084" s="3"/>
      <c r="K5084" s="3"/>
      <c r="L5084" s="3"/>
      <c r="M5084" s="3"/>
      <c r="N5084" s="3"/>
      <c r="O5084" s="3"/>
      <c r="P5084" s="3"/>
      <c r="Q5084" s="3"/>
      <c r="R5084" s="3"/>
      <c r="S5084" s="120"/>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row>
    <row r="5085" spans="1:53" x14ac:dyDescent="0.3">
      <c r="A5085" s="3"/>
      <c r="B5085" s="3"/>
      <c r="C5085" s="3"/>
      <c r="D5085" s="3"/>
      <c r="E5085" s="3"/>
      <c r="F5085" s="3"/>
      <c r="G5085" s="3"/>
      <c r="H5085" s="3"/>
      <c r="I5085" s="3"/>
      <c r="J5085" s="3"/>
      <c r="K5085" s="3"/>
      <c r="L5085" s="3"/>
      <c r="M5085" s="3"/>
      <c r="N5085" s="3"/>
      <c r="O5085" s="3"/>
      <c r="P5085" s="3"/>
      <c r="Q5085" s="3"/>
      <c r="R5085" s="3"/>
      <c r="S5085" s="120"/>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row>
    <row r="5086" spans="1:53" x14ac:dyDescent="0.3">
      <c r="A5086" s="3"/>
      <c r="B5086" s="3"/>
      <c r="C5086" s="3"/>
      <c r="D5086" s="3"/>
      <c r="E5086" s="3"/>
      <c r="F5086" s="3"/>
      <c r="G5086" s="3"/>
      <c r="H5086" s="3"/>
      <c r="I5086" s="3"/>
      <c r="J5086" s="3"/>
      <c r="K5086" s="3"/>
      <c r="L5086" s="3"/>
      <c r="M5086" s="3"/>
      <c r="N5086" s="3"/>
      <c r="O5086" s="3"/>
      <c r="P5086" s="3"/>
      <c r="Q5086" s="3"/>
      <c r="R5086" s="3"/>
      <c r="S5086" s="120"/>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row>
    <row r="5087" spans="1:53" x14ac:dyDescent="0.3">
      <c r="A5087" s="3"/>
      <c r="B5087" s="3"/>
      <c r="C5087" s="3"/>
      <c r="D5087" s="3"/>
      <c r="E5087" s="3"/>
      <c r="F5087" s="3"/>
      <c r="G5087" s="3"/>
      <c r="H5087" s="3"/>
      <c r="I5087" s="3"/>
      <c r="J5087" s="3"/>
      <c r="K5087" s="3"/>
      <c r="L5087" s="3"/>
      <c r="M5087" s="3"/>
      <c r="N5087" s="3"/>
      <c r="O5087" s="3"/>
      <c r="P5087" s="3"/>
      <c r="Q5087" s="3"/>
      <c r="R5087" s="3"/>
      <c r="S5087" s="120"/>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row>
    <row r="5088" spans="1:53" x14ac:dyDescent="0.3">
      <c r="A5088" s="3"/>
      <c r="B5088" s="3"/>
      <c r="C5088" s="3"/>
      <c r="D5088" s="3"/>
      <c r="E5088" s="3"/>
      <c r="F5088" s="3"/>
      <c r="G5088" s="3"/>
      <c r="H5088" s="3"/>
      <c r="I5088" s="3"/>
      <c r="J5088" s="3"/>
      <c r="K5088" s="3"/>
      <c r="L5088" s="3"/>
      <c r="M5088" s="3"/>
      <c r="N5088" s="3"/>
      <c r="O5088" s="3"/>
      <c r="P5088" s="3"/>
      <c r="Q5088" s="3"/>
      <c r="R5088" s="3"/>
      <c r="S5088" s="120"/>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row>
    <row r="5089" spans="1:53" x14ac:dyDescent="0.3">
      <c r="A5089" s="3"/>
      <c r="B5089" s="3"/>
      <c r="C5089" s="3"/>
      <c r="D5089" s="3"/>
      <c r="E5089" s="3"/>
      <c r="F5089" s="3"/>
      <c r="G5089" s="3"/>
      <c r="H5089" s="3"/>
      <c r="I5089" s="3"/>
      <c r="J5089" s="3"/>
      <c r="K5089" s="3"/>
      <c r="L5089" s="3"/>
      <c r="M5089" s="3"/>
      <c r="N5089" s="3"/>
      <c r="O5089" s="3"/>
      <c r="P5089" s="3"/>
      <c r="Q5089" s="3"/>
      <c r="R5089" s="3"/>
      <c r="S5089" s="120"/>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row>
    <row r="5090" spans="1:53" x14ac:dyDescent="0.3">
      <c r="A5090" s="3"/>
      <c r="B5090" s="3"/>
      <c r="C5090" s="3"/>
      <c r="D5090" s="3"/>
      <c r="E5090" s="3"/>
      <c r="F5090" s="3"/>
      <c r="G5090" s="3"/>
      <c r="H5090" s="3"/>
      <c r="I5090" s="3"/>
      <c r="J5090" s="3"/>
      <c r="K5090" s="3"/>
      <c r="L5090" s="3"/>
      <c r="M5090" s="3"/>
      <c r="N5090" s="3"/>
      <c r="O5090" s="3"/>
      <c r="P5090" s="3"/>
      <c r="Q5090" s="3"/>
      <c r="R5090" s="3"/>
      <c r="S5090" s="120"/>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row>
    <row r="5091" spans="1:53" x14ac:dyDescent="0.3">
      <c r="A5091" s="3"/>
      <c r="B5091" s="3"/>
      <c r="C5091" s="3"/>
      <c r="D5091" s="3"/>
      <c r="E5091" s="3"/>
      <c r="F5091" s="3"/>
      <c r="G5091" s="3"/>
      <c r="H5091" s="3"/>
      <c r="I5091" s="3"/>
      <c r="J5091" s="3"/>
      <c r="K5091" s="3"/>
      <c r="L5091" s="3"/>
      <c r="M5091" s="3"/>
      <c r="N5091" s="3"/>
      <c r="O5091" s="3"/>
      <c r="P5091" s="3"/>
      <c r="Q5091" s="3"/>
      <c r="R5091" s="3"/>
      <c r="S5091" s="120"/>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row>
    <row r="5092" spans="1:53" x14ac:dyDescent="0.3">
      <c r="A5092" s="3"/>
      <c r="B5092" s="3"/>
      <c r="C5092" s="3"/>
      <c r="D5092" s="3"/>
      <c r="E5092" s="3"/>
      <c r="F5092" s="3"/>
      <c r="G5092" s="3"/>
      <c r="H5092" s="3"/>
      <c r="I5092" s="3"/>
      <c r="J5092" s="3"/>
      <c r="K5092" s="3"/>
      <c r="L5092" s="3"/>
      <c r="M5092" s="3"/>
      <c r="N5092" s="3"/>
      <c r="O5092" s="3"/>
      <c r="P5092" s="3"/>
      <c r="Q5092" s="3"/>
      <c r="R5092" s="3"/>
      <c r="S5092" s="120"/>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row>
    <row r="5093" spans="1:53" x14ac:dyDescent="0.3">
      <c r="A5093" s="3"/>
      <c r="B5093" s="3"/>
      <c r="C5093" s="3"/>
      <c r="D5093" s="3"/>
      <c r="E5093" s="3"/>
      <c r="F5093" s="3"/>
      <c r="G5093" s="3"/>
      <c r="H5093" s="3"/>
      <c r="I5093" s="3"/>
      <c r="J5093" s="3"/>
      <c r="K5093" s="3"/>
      <c r="L5093" s="3"/>
      <c r="M5093" s="3"/>
      <c r="N5093" s="3"/>
      <c r="O5093" s="3"/>
      <c r="P5093" s="3"/>
      <c r="Q5093" s="3"/>
      <c r="R5093" s="3"/>
      <c r="S5093" s="120"/>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row>
    <row r="5094" spans="1:53" x14ac:dyDescent="0.3">
      <c r="A5094" s="3"/>
      <c r="B5094" s="3"/>
      <c r="C5094" s="3"/>
      <c r="D5094" s="3"/>
      <c r="E5094" s="3"/>
      <c r="F5094" s="3"/>
      <c r="G5094" s="3"/>
      <c r="H5094" s="3"/>
      <c r="I5094" s="3"/>
      <c r="J5094" s="3"/>
      <c r="K5094" s="3"/>
      <c r="L5094" s="3"/>
      <c r="M5094" s="3"/>
      <c r="N5094" s="3"/>
      <c r="O5094" s="3"/>
      <c r="P5094" s="3"/>
      <c r="Q5094" s="3"/>
      <c r="R5094" s="3"/>
      <c r="S5094" s="120"/>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row>
    <row r="5095" spans="1:53" x14ac:dyDescent="0.3">
      <c r="A5095" s="3"/>
      <c r="B5095" s="3"/>
      <c r="C5095" s="3"/>
      <c r="D5095" s="3"/>
      <c r="E5095" s="3"/>
      <c r="F5095" s="3"/>
      <c r="G5095" s="3"/>
      <c r="H5095" s="3"/>
      <c r="I5095" s="3"/>
      <c r="J5095" s="3"/>
      <c r="K5095" s="3"/>
      <c r="L5095" s="3"/>
      <c r="M5095" s="3"/>
      <c r="N5095" s="3"/>
      <c r="O5095" s="3"/>
      <c r="P5095" s="3"/>
      <c r="Q5095" s="3"/>
      <c r="R5095" s="3"/>
      <c r="S5095" s="120"/>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row>
    <row r="5096" spans="1:53" x14ac:dyDescent="0.3">
      <c r="A5096" s="3"/>
      <c r="B5096" s="3"/>
      <c r="C5096" s="3"/>
      <c r="D5096" s="3"/>
      <c r="E5096" s="3"/>
      <c r="F5096" s="3"/>
      <c r="G5096" s="3"/>
      <c r="H5096" s="3"/>
      <c r="I5096" s="3"/>
      <c r="J5096" s="3"/>
      <c r="K5096" s="3"/>
      <c r="L5096" s="3"/>
      <c r="M5096" s="3"/>
      <c r="N5096" s="3"/>
      <c r="O5096" s="3"/>
      <c r="P5096" s="3"/>
      <c r="Q5096" s="3"/>
      <c r="R5096" s="3"/>
      <c r="S5096" s="120"/>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row>
    <row r="5097" spans="1:53" x14ac:dyDescent="0.3">
      <c r="A5097" s="3"/>
      <c r="B5097" s="3"/>
      <c r="C5097" s="3"/>
      <c r="D5097" s="3"/>
      <c r="E5097" s="3"/>
      <c r="F5097" s="3"/>
      <c r="G5097" s="3"/>
      <c r="H5097" s="3"/>
      <c r="I5097" s="3"/>
      <c r="J5097" s="3"/>
      <c r="K5097" s="3"/>
      <c r="L5097" s="3"/>
      <c r="M5097" s="3"/>
      <c r="N5097" s="3"/>
      <c r="O5097" s="3"/>
      <c r="P5097" s="3"/>
      <c r="Q5097" s="3"/>
      <c r="R5097" s="3"/>
      <c r="S5097" s="120"/>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row>
    <row r="5098" spans="1:53" x14ac:dyDescent="0.3">
      <c r="A5098" s="3"/>
      <c r="B5098" s="3"/>
      <c r="C5098" s="3"/>
      <c r="D5098" s="3"/>
      <c r="E5098" s="3"/>
      <c r="F5098" s="3"/>
      <c r="G5098" s="3"/>
      <c r="H5098" s="3"/>
      <c r="I5098" s="3"/>
      <c r="J5098" s="3"/>
      <c r="K5098" s="3"/>
      <c r="L5098" s="3"/>
      <c r="M5098" s="3"/>
      <c r="N5098" s="3"/>
      <c r="O5098" s="3"/>
      <c r="P5098" s="3"/>
      <c r="Q5098" s="3"/>
      <c r="R5098" s="3"/>
      <c r="S5098" s="120"/>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row>
    <row r="5099" spans="1:53" x14ac:dyDescent="0.3">
      <c r="A5099" s="3"/>
      <c r="B5099" s="3"/>
      <c r="C5099" s="3"/>
      <c r="D5099" s="3"/>
      <c r="E5099" s="3"/>
      <c r="F5099" s="3"/>
      <c r="G5099" s="3"/>
      <c r="H5099" s="3"/>
      <c r="I5099" s="3"/>
      <c r="J5099" s="3"/>
      <c r="K5099" s="3"/>
      <c r="L5099" s="3"/>
      <c r="M5099" s="3"/>
      <c r="N5099" s="3"/>
      <c r="O5099" s="3"/>
      <c r="P5099" s="3"/>
      <c r="Q5099" s="3"/>
      <c r="R5099" s="3"/>
      <c r="S5099" s="120"/>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row>
    <row r="5100" spans="1:53" x14ac:dyDescent="0.3">
      <c r="A5100" s="3"/>
      <c r="B5100" s="3"/>
      <c r="C5100" s="3"/>
      <c r="D5100" s="3"/>
      <c r="E5100" s="3"/>
      <c r="F5100" s="3"/>
      <c r="G5100" s="3"/>
      <c r="H5100" s="3"/>
      <c r="I5100" s="3"/>
      <c r="J5100" s="3"/>
      <c r="K5100" s="3"/>
      <c r="L5100" s="3"/>
      <c r="M5100" s="3"/>
      <c r="N5100" s="3"/>
      <c r="O5100" s="3"/>
      <c r="P5100" s="3"/>
      <c r="Q5100" s="3"/>
      <c r="R5100" s="3"/>
      <c r="S5100" s="120"/>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row>
    <row r="5101" spans="1:53" x14ac:dyDescent="0.3">
      <c r="A5101" s="3"/>
      <c r="B5101" s="3"/>
      <c r="C5101" s="3"/>
      <c r="D5101" s="3"/>
      <c r="E5101" s="3"/>
      <c r="F5101" s="3"/>
      <c r="G5101" s="3"/>
      <c r="H5101" s="3"/>
      <c r="I5101" s="3"/>
      <c r="J5101" s="3"/>
      <c r="K5101" s="3"/>
      <c r="L5101" s="3"/>
      <c r="M5101" s="3"/>
      <c r="N5101" s="3"/>
      <c r="O5101" s="3"/>
      <c r="P5101" s="3"/>
      <c r="Q5101" s="3"/>
      <c r="R5101" s="3"/>
      <c r="S5101" s="120"/>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row>
    <row r="5102" spans="1:53" x14ac:dyDescent="0.3">
      <c r="A5102" s="3"/>
      <c r="B5102" s="3"/>
      <c r="C5102" s="3"/>
      <c r="D5102" s="3"/>
      <c r="E5102" s="3"/>
      <c r="F5102" s="3"/>
      <c r="G5102" s="3"/>
      <c r="H5102" s="3"/>
      <c r="I5102" s="3"/>
      <c r="J5102" s="3"/>
      <c r="K5102" s="3"/>
      <c r="L5102" s="3"/>
      <c r="M5102" s="3"/>
      <c r="N5102" s="3"/>
      <c r="O5102" s="3"/>
      <c r="P5102" s="3"/>
      <c r="Q5102" s="3"/>
      <c r="R5102" s="3"/>
      <c r="S5102" s="120"/>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row>
    <row r="5103" spans="1:53" x14ac:dyDescent="0.3">
      <c r="A5103" s="3"/>
      <c r="B5103" s="3"/>
      <c r="C5103" s="3"/>
      <c r="D5103" s="3"/>
      <c r="E5103" s="3"/>
      <c r="F5103" s="3"/>
      <c r="G5103" s="3"/>
      <c r="H5103" s="3"/>
      <c r="I5103" s="3"/>
      <c r="J5103" s="3"/>
      <c r="K5103" s="3"/>
      <c r="L5103" s="3"/>
      <c r="M5103" s="3"/>
      <c r="N5103" s="3"/>
      <c r="O5103" s="3"/>
      <c r="P5103" s="3"/>
      <c r="Q5103" s="3"/>
      <c r="R5103" s="3"/>
      <c r="S5103" s="120"/>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row>
    <row r="5104" spans="1:53" x14ac:dyDescent="0.3">
      <c r="A5104" s="3"/>
      <c r="B5104" s="3"/>
      <c r="C5104" s="3"/>
      <c r="D5104" s="3"/>
      <c r="E5104" s="3"/>
      <c r="F5104" s="3"/>
      <c r="G5104" s="3"/>
      <c r="H5104" s="3"/>
      <c r="I5104" s="3"/>
      <c r="J5104" s="3"/>
      <c r="K5104" s="3"/>
      <c r="L5104" s="3"/>
      <c r="M5104" s="3"/>
      <c r="N5104" s="3"/>
      <c r="O5104" s="3"/>
      <c r="P5104" s="3"/>
      <c r="Q5104" s="3"/>
      <c r="R5104" s="3"/>
      <c r="S5104" s="120"/>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row>
    <row r="5105" spans="1:53" x14ac:dyDescent="0.3">
      <c r="A5105" s="3"/>
      <c r="B5105" s="3"/>
      <c r="C5105" s="3"/>
      <c r="D5105" s="3"/>
      <c r="E5105" s="3"/>
      <c r="F5105" s="3"/>
      <c r="G5105" s="3"/>
      <c r="H5105" s="3"/>
      <c r="I5105" s="3"/>
      <c r="J5105" s="3"/>
      <c r="K5105" s="3"/>
      <c r="L5105" s="3"/>
      <c r="M5105" s="3"/>
      <c r="N5105" s="3"/>
      <c r="O5105" s="3"/>
      <c r="P5105" s="3"/>
      <c r="Q5105" s="3"/>
      <c r="R5105" s="3"/>
      <c r="S5105" s="120"/>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row>
    <row r="5106" spans="1:53" x14ac:dyDescent="0.3">
      <c r="A5106" s="3"/>
      <c r="B5106" s="3"/>
      <c r="C5106" s="3"/>
      <c r="D5106" s="3"/>
      <c r="E5106" s="3"/>
      <c r="F5106" s="3"/>
      <c r="G5106" s="3"/>
      <c r="H5106" s="3"/>
      <c r="I5106" s="3"/>
      <c r="J5106" s="3"/>
      <c r="K5106" s="3"/>
      <c r="L5106" s="3"/>
      <c r="M5106" s="3"/>
      <c r="N5106" s="3"/>
      <c r="O5106" s="3"/>
      <c r="P5106" s="3"/>
      <c r="Q5106" s="3"/>
      <c r="R5106" s="3"/>
      <c r="S5106" s="120"/>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row>
    <row r="5107" spans="1:53" x14ac:dyDescent="0.3">
      <c r="A5107" s="3"/>
      <c r="B5107" s="3"/>
      <c r="C5107" s="3"/>
      <c r="D5107" s="3"/>
      <c r="E5107" s="3"/>
      <c r="F5107" s="3"/>
      <c r="G5107" s="3"/>
      <c r="H5107" s="3"/>
      <c r="I5107" s="3"/>
      <c r="J5107" s="3"/>
      <c r="K5107" s="3"/>
      <c r="L5107" s="3"/>
      <c r="M5107" s="3"/>
      <c r="N5107" s="3"/>
      <c r="O5107" s="3"/>
      <c r="P5107" s="3"/>
      <c r="Q5107" s="3"/>
      <c r="R5107" s="3"/>
      <c r="S5107" s="120"/>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row>
    <row r="5108" spans="1:53" x14ac:dyDescent="0.3">
      <c r="A5108" s="3"/>
      <c r="B5108" s="3"/>
      <c r="C5108" s="3"/>
      <c r="D5108" s="3"/>
      <c r="E5108" s="3"/>
      <c r="F5108" s="3"/>
      <c r="G5108" s="3"/>
      <c r="H5108" s="3"/>
      <c r="I5108" s="3"/>
      <c r="J5108" s="3"/>
      <c r="K5108" s="3"/>
      <c r="L5108" s="3"/>
      <c r="M5108" s="3"/>
      <c r="N5108" s="3"/>
      <c r="O5108" s="3"/>
      <c r="P5108" s="3"/>
      <c r="Q5108" s="3"/>
      <c r="R5108" s="3"/>
      <c r="S5108" s="120"/>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row>
    <row r="5109" spans="1:53" x14ac:dyDescent="0.3">
      <c r="A5109" s="3"/>
      <c r="B5109" s="3"/>
      <c r="C5109" s="3"/>
      <c r="D5109" s="3"/>
      <c r="E5109" s="3"/>
      <c r="F5109" s="3"/>
      <c r="G5109" s="3"/>
      <c r="H5109" s="3"/>
      <c r="I5109" s="3"/>
      <c r="J5109" s="3"/>
      <c r="K5109" s="3"/>
      <c r="L5109" s="3"/>
      <c r="M5109" s="3"/>
      <c r="N5109" s="3"/>
      <c r="O5109" s="3"/>
      <c r="P5109" s="3"/>
      <c r="Q5109" s="3"/>
      <c r="R5109" s="3"/>
      <c r="S5109" s="120"/>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row>
    <row r="5110" spans="1:53" x14ac:dyDescent="0.3">
      <c r="A5110" s="3"/>
      <c r="B5110" s="3"/>
      <c r="C5110" s="3"/>
      <c r="D5110" s="3"/>
      <c r="E5110" s="3"/>
      <c r="F5110" s="3"/>
      <c r="G5110" s="3"/>
      <c r="H5110" s="3"/>
      <c r="I5110" s="3"/>
      <c r="J5110" s="3"/>
      <c r="K5110" s="3"/>
      <c r="L5110" s="3"/>
      <c r="M5110" s="3"/>
      <c r="N5110" s="3"/>
      <c r="O5110" s="3"/>
      <c r="P5110" s="3"/>
      <c r="Q5110" s="3"/>
      <c r="R5110" s="3"/>
      <c r="S5110" s="120"/>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row>
    <row r="5111" spans="1:53" x14ac:dyDescent="0.3">
      <c r="A5111" s="3"/>
      <c r="B5111" s="3"/>
      <c r="C5111" s="3"/>
      <c r="D5111" s="3"/>
      <c r="E5111" s="3"/>
      <c r="F5111" s="3"/>
      <c r="G5111" s="3"/>
      <c r="H5111" s="3"/>
      <c r="I5111" s="3"/>
      <c r="J5111" s="3"/>
      <c r="K5111" s="3"/>
      <c r="L5111" s="3"/>
      <c r="M5111" s="3"/>
      <c r="N5111" s="3"/>
      <c r="O5111" s="3"/>
      <c r="P5111" s="3"/>
      <c r="Q5111" s="3"/>
      <c r="R5111" s="3"/>
      <c r="S5111" s="120"/>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row>
    <row r="5112" spans="1:53" x14ac:dyDescent="0.3">
      <c r="A5112" s="3"/>
      <c r="B5112" s="3"/>
      <c r="C5112" s="3"/>
      <c r="D5112" s="3"/>
      <c r="E5112" s="3"/>
      <c r="F5112" s="3"/>
      <c r="G5112" s="3"/>
      <c r="H5112" s="3"/>
      <c r="I5112" s="3"/>
      <c r="J5112" s="3"/>
      <c r="K5112" s="3"/>
      <c r="L5112" s="3"/>
      <c r="M5112" s="3"/>
      <c r="N5112" s="3"/>
      <c r="O5112" s="3"/>
      <c r="P5112" s="3"/>
      <c r="Q5112" s="3"/>
      <c r="R5112" s="3"/>
      <c r="S5112" s="120"/>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row>
    <row r="5113" spans="1:53" x14ac:dyDescent="0.3">
      <c r="A5113" s="3"/>
      <c r="B5113" s="3"/>
      <c r="C5113" s="3"/>
      <c r="D5113" s="3"/>
      <c r="E5113" s="3"/>
      <c r="F5113" s="3"/>
      <c r="G5113" s="3"/>
      <c r="H5113" s="3"/>
      <c r="I5113" s="3"/>
      <c r="J5113" s="3"/>
      <c r="K5113" s="3"/>
      <c r="L5113" s="3"/>
      <c r="M5113" s="3"/>
      <c r="N5113" s="3"/>
      <c r="O5113" s="3"/>
      <c r="P5113" s="3"/>
      <c r="Q5113" s="3"/>
      <c r="R5113" s="3"/>
      <c r="S5113" s="120"/>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row>
    <row r="5114" spans="1:53" x14ac:dyDescent="0.3">
      <c r="A5114" s="3"/>
      <c r="B5114" s="3"/>
      <c r="C5114" s="3"/>
      <c r="D5114" s="3"/>
      <c r="E5114" s="3"/>
      <c r="F5114" s="3"/>
      <c r="G5114" s="3"/>
      <c r="H5114" s="3"/>
      <c r="I5114" s="3"/>
      <c r="J5114" s="3"/>
      <c r="K5114" s="3"/>
      <c r="L5114" s="3"/>
      <c r="M5114" s="3"/>
      <c r="N5114" s="3"/>
      <c r="O5114" s="3"/>
      <c r="P5114" s="3"/>
      <c r="Q5114" s="3"/>
      <c r="R5114" s="3"/>
      <c r="S5114" s="120"/>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row>
    <row r="5115" spans="1:53" x14ac:dyDescent="0.3">
      <c r="A5115" s="3"/>
      <c r="B5115" s="3"/>
      <c r="C5115" s="3"/>
      <c r="D5115" s="3"/>
      <c r="E5115" s="3"/>
      <c r="F5115" s="3"/>
      <c r="G5115" s="3"/>
      <c r="H5115" s="3"/>
      <c r="I5115" s="3"/>
      <c r="J5115" s="3"/>
      <c r="K5115" s="3"/>
      <c r="L5115" s="3"/>
      <c r="M5115" s="3"/>
      <c r="N5115" s="3"/>
      <c r="O5115" s="3"/>
      <c r="P5115" s="3"/>
      <c r="Q5115" s="3"/>
      <c r="R5115" s="3"/>
      <c r="S5115" s="120"/>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row>
    <row r="5116" spans="1:53" x14ac:dyDescent="0.3">
      <c r="A5116" s="3"/>
      <c r="B5116" s="3"/>
      <c r="C5116" s="3"/>
      <c r="D5116" s="3"/>
      <c r="E5116" s="3"/>
      <c r="F5116" s="3"/>
      <c r="G5116" s="3"/>
      <c r="H5116" s="3"/>
      <c r="I5116" s="3"/>
      <c r="J5116" s="3"/>
      <c r="K5116" s="3"/>
      <c r="L5116" s="3"/>
      <c r="M5116" s="3"/>
      <c r="N5116" s="3"/>
      <c r="O5116" s="3"/>
      <c r="P5116" s="3"/>
      <c r="Q5116" s="3"/>
      <c r="R5116" s="3"/>
      <c r="S5116" s="120"/>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row>
    <row r="5117" spans="1:53" x14ac:dyDescent="0.3">
      <c r="A5117" s="3"/>
      <c r="B5117" s="3"/>
      <c r="C5117" s="3"/>
      <c r="D5117" s="3"/>
      <c r="E5117" s="3"/>
      <c r="F5117" s="3"/>
      <c r="G5117" s="3"/>
      <c r="H5117" s="3"/>
      <c r="I5117" s="3"/>
      <c r="J5117" s="3"/>
      <c r="K5117" s="3"/>
      <c r="L5117" s="3"/>
      <c r="M5117" s="3"/>
      <c r="N5117" s="3"/>
      <c r="O5117" s="3"/>
      <c r="P5117" s="3"/>
      <c r="Q5117" s="3"/>
      <c r="R5117" s="3"/>
      <c r="S5117" s="120"/>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row>
    <row r="5118" spans="1:53" x14ac:dyDescent="0.3">
      <c r="A5118" s="3"/>
      <c r="B5118" s="3"/>
      <c r="C5118" s="3"/>
      <c r="D5118" s="3"/>
      <c r="E5118" s="3"/>
      <c r="F5118" s="3"/>
      <c r="G5118" s="3"/>
      <c r="H5118" s="3"/>
      <c r="I5118" s="3"/>
      <c r="J5118" s="3"/>
      <c r="K5118" s="3"/>
      <c r="L5118" s="3"/>
      <c r="M5118" s="3"/>
      <c r="N5118" s="3"/>
      <c r="O5118" s="3"/>
      <c r="P5118" s="3"/>
      <c r="Q5118" s="3"/>
      <c r="R5118" s="3"/>
      <c r="S5118" s="120"/>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row>
    <row r="5119" spans="1:53" x14ac:dyDescent="0.3">
      <c r="A5119" s="3"/>
      <c r="B5119" s="3"/>
      <c r="C5119" s="3"/>
      <c r="D5119" s="3"/>
      <c r="E5119" s="3"/>
      <c r="F5119" s="3"/>
      <c r="G5119" s="3"/>
      <c r="H5119" s="3"/>
      <c r="I5119" s="3"/>
      <c r="J5119" s="3"/>
      <c r="K5119" s="3"/>
      <c r="L5119" s="3"/>
      <c r="M5119" s="3"/>
      <c r="N5119" s="3"/>
      <c r="O5119" s="3"/>
      <c r="P5119" s="3"/>
      <c r="Q5119" s="3"/>
      <c r="R5119" s="3"/>
      <c r="S5119" s="120"/>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row>
    <row r="5120" spans="1:53" x14ac:dyDescent="0.3">
      <c r="A5120" s="3"/>
      <c r="B5120" s="3"/>
      <c r="C5120" s="3"/>
      <c r="D5120" s="3"/>
      <c r="E5120" s="3"/>
      <c r="F5120" s="3"/>
      <c r="G5120" s="3"/>
      <c r="H5120" s="3"/>
      <c r="I5120" s="3"/>
      <c r="J5120" s="3"/>
      <c r="K5120" s="3"/>
      <c r="L5120" s="3"/>
      <c r="M5120" s="3"/>
      <c r="N5120" s="3"/>
      <c r="O5120" s="3"/>
      <c r="P5120" s="3"/>
      <c r="Q5120" s="3"/>
      <c r="R5120" s="3"/>
      <c r="S5120" s="120"/>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row>
    <row r="5121" spans="1:53" x14ac:dyDescent="0.3">
      <c r="A5121" s="3"/>
      <c r="B5121" s="3"/>
      <c r="C5121" s="3"/>
      <c r="D5121" s="3"/>
      <c r="E5121" s="3"/>
      <c r="F5121" s="3"/>
      <c r="G5121" s="3"/>
      <c r="H5121" s="3"/>
      <c r="I5121" s="3"/>
      <c r="J5121" s="3"/>
      <c r="K5121" s="3"/>
      <c r="L5121" s="3"/>
      <c r="M5121" s="3"/>
      <c r="N5121" s="3"/>
      <c r="O5121" s="3"/>
      <c r="P5121" s="3"/>
      <c r="Q5121" s="3"/>
      <c r="R5121" s="3"/>
      <c r="S5121" s="120"/>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row>
    <row r="5122" spans="1:53" x14ac:dyDescent="0.3">
      <c r="A5122" s="3"/>
      <c r="B5122" s="3"/>
      <c r="C5122" s="3"/>
      <c r="D5122" s="3"/>
      <c r="E5122" s="3"/>
      <c r="F5122" s="3"/>
      <c r="G5122" s="3"/>
      <c r="H5122" s="3"/>
      <c r="I5122" s="3"/>
      <c r="J5122" s="3"/>
      <c r="K5122" s="3"/>
      <c r="L5122" s="3"/>
      <c r="M5122" s="3"/>
      <c r="N5122" s="3"/>
      <c r="O5122" s="3"/>
      <c r="P5122" s="3"/>
      <c r="Q5122" s="3"/>
      <c r="R5122" s="3"/>
      <c r="S5122" s="120"/>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row>
    <row r="5123" spans="1:53" x14ac:dyDescent="0.3">
      <c r="A5123" s="3"/>
      <c r="B5123" s="3"/>
      <c r="C5123" s="3"/>
      <c r="D5123" s="3"/>
      <c r="E5123" s="3"/>
      <c r="F5123" s="3"/>
      <c r="G5123" s="3"/>
      <c r="H5123" s="3"/>
      <c r="I5123" s="3"/>
      <c r="J5123" s="3"/>
      <c r="K5123" s="3"/>
      <c r="L5123" s="3"/>
      <c r="M5123" s="3"/>
      <c r="N5123" s="3"/>
      <c r="O5123" s="3"/>
      <c r="P5123" s="3"/>
      <c r="Q5123" s="3"/>
      <c r="R5123" s="3"/>
      <c r="S5123" s="120"/>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row>
    <row r="5124" spans="1:53" x14ac:dyDescent="0.3">
      <c r="A5124" s="3"/>
      <c r="B5124" s="3"/>
      <c r="C5124" s="3"/>
      <c r="D5124" s="3"/>
      <c r="E5124" s="3"/>
      <c r="F5124" s="3"/>
      <c r="G5124" s="3"/>
      <c r="H5124" s="3"/>
      <c r="I5124" s="3"/>
      <c r="J5124" s="3"/>
      <c r="K5124" s="3"/>
      <c r="L5124" s="3"/>
      <c r="M5124" s="3"/>
      <c r="N5124" s="3"/>
      <c r="O5124" s="3"/>
      <c r="P5124" s="3"/>
      <c r="Q5124" s="3"/>
      <c r="R5124" s="3"/>
      <c r="S5124" s="120"/>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row>
    <row r="5125" spans="1:53" x14ac:dyDescent="0.3">
      <c r="A5125" s="3"/>
      <c r="B5125" s="3"/>
      <c r="C5125" s="3"/>
      <c r="D5125" s="3"/>
      <c r="E5125" s="3"/>
      <c r="F5125" s="3"/>
      <c r="G5125" s="3"/>
      <c r="H5125" s="3"/>
      <c r="I5125" s="3"/>
      <c r="J5125" s="3"/>
      <c r="K5125" s="3"/>
      <c r="L5125" s="3"/>
      <c r="M5125" s="3"/>
      <c r="N5125" s="3"/>
      <c r="O5125" s="3"/>
      <c r="P5125" s="3"/>
      <c r="Q5125" s="3"/>
      <c r="R5125" s="3"/>
      <c r="S5125" s="120"/>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row>
    <row r="5126" spans="1:53" x14ac:dyDescent="0.3">
      <c r="A5126" s="3"/>
      <c r="B5126" s="3"/>
      <c r="C5126" s="3"/>
      <c r="D5126" s="3"/>
      <c r="E5126" s="3"/>
      <c r="F5126" s="3"/>
      <c r="G5126" s="3"/>
      <c r="H5126" s="3"/>
      <c r="I5126" s="3"/>
      <c r="J5126" s="3"/>
      <c r="K5126" s="3"/>
      <c r="L5126" s="3"/>
      <c r="M5126" s="3"/>
      <c r="N5126" s="3"/>
      <c r="O5126" s="3"/>
      <c r="P5126" s="3"/>
      <c r="Q5126" s="3"/>
      <c r="R5126" s="3"/>
      <c r="S5126" s="120"/>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row>
    <row r="5127" spans="1:53" x14ac:dyDescent="0.3">
      <c r="A5127" s="3"/>
      <c r="B5127" s="3"/>
      <c r="C5127" s="3"/>
      <c r="D5127" s="3"/>
      <c r="E5127" s="3"/>
      <c r="F5127" s="3"/>
      <c r="G5127" s="3"/>
      <c r="H5127" s="3"/>
      <c r="I5127" s="3"/>
      <c r="J5127" s="3"/>
      <c r="K5127" s="3"/>
      <c r="L5127" s="3"/>
      <c r="M5127" s="3"/>
      <c r="N5127" s="3"/>
      <c r="O5127" s="3"/>
      <c r="P5127" s="3"/>
      <c r="Q5127" s="3"/>
      <c r="R5127" s="3"/>
      <c r="S5127" s="120"/>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row>
    <row r="5128" spans="1:53" x14ac:dyDescent="0.3">
      <c r="A5128" s="3"/>
      <c r="B5128" s="3"/>
      <c r="C5128" s="3"/>
      <c r="D5128" s="3"/>
      <c r="E5128" s="3"/>
      <c r="F5128" s="3"/>
      <c r="G5128" s="3"/>
      <c r="H5128" s="3"/>
      <c r="I5128" s="3"/>
      <c r="J5128" s="3"/>
      <c r="K5128" s="3"/>
      <c r="L5128" s="3"/>
      <c r="M5128" s="3"/>
      <c r="N5128" s="3"/>
      <c r="O5128" s="3"/>
      <c r="P5128" s="3"/>
      <c r="Q5128" s="3"/>
      <c r="R5128" s="3"/>
      <c r="S5128" s="120"/>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row>
    <row r="5129" spans="1:53" x14ac:dyDescent="0.3">
      <c r="A5129" s="3"/>
      <c r="B5129" s="3"/>
      <c r="C5129" s="3"/>
      <c r="D5129" s="3"/>
      <c r="E5129" s="3"/>
      <c r="F5129" s="3"/>
      <c r="G5129" s="3"/>
      <c r="H5129" s="3"/>
      <c r="I5129" s="3"/>
      <c r="J5129" s="3"/>
      <c r="K5129" s="3"/>
      <c r="L5129" s="3"/>
      <c r="M5129" s="3"/>
      <c r="N5129" s="3"/>
      <c r="O5129" s="3"/>
      <c r="P5129" s="3"/>
      <c r="Q5129" s="3"/>
      <c r="R5129" s="3"/>
      <c r="S5129" s="120"/>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row>
    <row r="5130" spans="1:53" x14ac:dyDescent="0.3">
      <c r="A5130" s="3"/>
      <c r="B5130" s="3"/>
      <c r="C5130" s="3"/>
      <c r="D5130" s="3"/>
      <c r="E5130" s="3"/>
      <c r="F5130" s="3"/>
      <c r="G5130" s="3"/>
      <c r="H5130" s="3"/>
      <c r="I5130" s="3"/>
      <c r="J5130" s="3"/>
      <c r="K5130" s="3"/>
      <c r="L5130" s="3"/>
      <c r="M5130" s="3"/>
      <c r="N5130" s="3"/>
      <c r="O5130" s="3"/>
      <c r="P5130" s="3"/>
      <c r="Q5130" s="3"/>
      <c r="R5130" s="3"/>
      <c r="S5130" s="120"/>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row>
    <row r="5131" spans="1:53" x14ac:dyDescent="0.3">
      <c r="A5131" s="3"/>
      <c r="B5131" s="3"/>
      <c r="C5131" s="3"/>
      <c r="D5131" s="3"/>
      <c r="E5131" s="3"/>
      <c r="F5131" s="3"/>
      <c r="G5131" s="3"/>
      <c r="H5131" s="3"/>
      <c r="I5131" s="3"/>
      <c r="J5131" s="3"/>
      <c r="K5131" s="3"/>
      <c r="L5131" s="3"/>
      <c r="M5131" s="3"/>
      <c r="N5131" s="3"/>
      <c r="O5131" s="3"/>
      <c r="P5131" s="3"/>
      <c r="Q5131" s="3"/>
      <c r="R5131" s="3"/>
      <c r="S5131" s="120"/>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row>
    <row r="5132" spans="1:53" x14ac:dyDescent="0.3">
      <c r="A5132" s="3"/>
      <c r="B5132" s="3"/>
      <c r="C5132" s="3"/>
      <c r="D5132" s="3"/>
      <c r="E5132" s="3"/>
      <c r="F5132" s="3"/>
      <c r="G5132" s="3"/>
      <c r="H5132" s="3"/>
      <c r="I5132" s="3"/>
      <c r="J5132" s="3"/>
      <c r="K5132" s="3"/>
      <c r="L5132" s="3"/>
      <c r="M5132" s="3"/>
      <c r="N5132" s="3"/>
      <c r="O5132" s="3"/>
      <c r="P5132" s="3"/>
      <c r="Q5132" s="3"/>
      <c r="R5132" s="3"/>
      <c r="S5132" s="120"/>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row>
    <row r="5133" spans="1:53" x14ac:dyDescent="0.3">
      <c r="A5133" s="3"/>
      <c r="B5133" s="3"/>
      <c r="C5133" s="3"/>
      <c r="D5133" s="3"/>
      <c r="E5133" s="3"/>
      <c r="F5133" s="3"/>
      <c r="G5133" s="3"/>
      <c r="H5133" s="3"/>
      <c r="I5133" s="3"/>
      <c r="J5133" s="3"/>
      <c r="K5133" s="3"/>
      <c r="L5133" s="3"/>
      <c r="M5133" s="3"/>
      <c r="N5133" s="3"/>
      <c r="O5133" s="3"/>
      <c r="P5133" s="3"/>
      <c r="Q5133" s="3"/>
      <c r="R5133" s="3"/>
      <c r="S5133" s="120"/>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row>
    <row r="5134" spans="1:53" x14ac:dyDescent="0.3">
      <c r="A5134" s="3"/>
      <c r="B5134" s="3"/>
      <c r="C5134" s="3"/>
      <c r="D5134" s="3"/>
      <c r="E5134" s="3"/>
      <c r="F5134" s="3"/>
      <c r="G5134" s="3"/>
      <c r="H5134" s="3"/>
      <c r="I5134" s="3"/>
      <c r="J5134" s="3"/>
      <c r="K5134" s="3"/>
      <c r="L5134" s="3"/>
      <c r="M5134" s="3"/>
      <c r="N5134" s="3"/>
      <c r="O5134" s="3"/>
      <c r="P5134" s="3"/>
      <c r="Q5134" s="3"/>
      <c r="R5134" s="3"/>
      <c r="S5134" s="120"/>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row>
    <row r="5135" spans="1:53" x14ac:dyDescent="0.3">
      <c r="A5135" s="3"/>
      <c r="B5135" s="3"/>
      <c r="C5135" s="3"/>
      <c r="D5135" s="3"/>
      <c r="E5135" s="3"/>
      <c r="F5135" s="3"/>
      <c r="G5135" s="3"/>
      <c r="H5135" s="3"/>
      <c r="I5135" s="3"/>
      <c r="J5135" s="3"/>
      <c r="K5135" s="3"/>
      <c r="L5135" s="3"/>
      <c r="M5135" s="3"/>
      <c r="N5135" s="3"/>
      <c r="O5135" s="3"/>
      <c r="P5135" s="3"/>
      <c r="Q5135" s="3"/>
      <c r="R5135" s="3"/>
      <c r="S5135" s="120"/>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row>
    <row r="5136" spans="1:53" x14ac:dyDescent="0.3">
      <c r="A5136" s="3"/>
      <c r="B5136" s="3"/>
      <c r="C5136" s="3"/>
      <c r="D5136" s="3"/>
      <c r="E5136" s="3"/>
      <c r="F5136" s="3"/>
      <c r="G5136" s="3"/>
      <c r="H5136" s="3"/>
      <c r="I5136" s="3"/>
      <c r="J5136" s="3"/>
      <c r="K5136" s="3"/>
      <c r="L5136" s="3"/>
      <c r="M5136" s="3"/>
      <c r="N5136" s="3"/>
      <c r="O5136" s="3"/>
      <c r="P5136" s="3"/>
      <c r="Q5136" s="3"/>
      <c r="R5136" s="3"/>
      <c r="S5136" s="120"/>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row>
    <row r="5137" spans="1:53" x14ac:dyDescent="0.3">
      <c r="A5137" s="3"/>
      <c r="B5137" s="3"/>
      <c r="C5137" s="3"/>
      <c r="D5137" s="3"/>
      <c r="E5137" s="3"/>
      <c r="F5137" s="3"/>
      <c r="G5137" s="3"/>
      <c r="H5137" s="3"/>
      <c r="I5137" s="3"/>
      <c r="J5137" s="3"/>
      <c r="K5137" s="3"/>
      <c r="L5137" s="3"/>
      <c r="M5137" s="3"/>
      <c r="N5137" s="3"/>
      <c r="O5137" s="3"/>
      <c r="P5137" s="3"/>
      <c r="Q5137" s="3"/>
      <c r="R5137" s="3"/>
      <c r="S5137" s="120"/>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row>
    <row r="5138" spans="1:53" x14ac:dyDescent="0.3">
      <c r="A5138" s="3"/>
      <c r="B5138" s="3"/>
      <c r="C5138" s="3"/>
      <c r="D5138" s="3"/>
      <c r="E5138" s="3"/>
      <c r="F5138" s="3"/>
      <c r="G5138" s="3"/>
      <c r="H5138" s="3"/>
      <c r="I5138" s="3"/>
      <c r="J5138" s="3"/>
      <c r="K5138" s="3"/>
      <c r="L5138" s="3"/>
      <c r="M5138" s="3"/>
      <c r="N5138" s="3"/>
      <c r="O5138" s="3"/>
      <c r="P5138" s="3"/>
      <c r="Q5138" s="3"/>
      <c r="R5138" s="3"/>
      <c r="S5138" s="120"/>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row>
    <row r="5139" spans="1:53" x14ac:dyDescent="0.3">
      <c r="A5139" s="3"/>
      <c r="B5139" s="3"/>
      <c r="C5139" s="3"/>
      <c r="D5139" s="3"/>
      <c r="E5139" s="3"/>
      <c r="F5139" s="3"/>
      <c r="G5139" s="3"/>
      <c r="H5139" s="3"/>
      <c r="I5139" s="3"/>
      <c r="J5139" s="3"/>
      <c r="K5139" s="3"/>
      <c r="L5139" s="3"/>
      <c r="M5139" s="3"/>
      <c r="N5139" s="3"/>
      <c r="O5139" s="3"/>
      <c r="P5139" s="3"/>
      <c r="Q5139" s="3"/>
      <c r="R5139" s="3"/>
      <c r="S5139" s="120"/>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row>
    <row r="5140" spans="1:53" x14ac:dyDescent="0.3">
      <c r="A5140" s="3"/>
      <c r="B5140" s="3"/>
      <c r="C5140" s="3"/>
      <c r="D5140" s="3"/>
      <c r="E5140" s="3"/>
      <c r="F5140" s="3"/>
      <c r="G5140" s="3"/>
      <c r="H5140" s="3"/>
      <c r="I5140" s="3"/>
      <c r="J5140" s="3"/>
      <c r="K5140" s="3"/>
      <c r="L5140" s="3"/>
      <c r="M5140" s="3"/>
      <c r="N5140" s="3"/>
      <c r="O5140" s="3"/>
      <c r="P5140" s="3"/>
      <c r="Q5140" s="3"/>
      <c r="R5140" s="3"/>
      <c r="S5140" s="120"/>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row>
    <row r="5141" spans="1:53" x14ac:dyDescent="0.3">
      <c r="A5141" s="3"/>
      <c r="B5141" s="3"/>
      <c r="C5141" s="3"/>
      <c r="D5141" s="3"/>
      <c r="E5141" s="3"/>
      <c r="F5141" s="3"/>
      <c r="G5141" s="3"/>
      <c r="H5141" s="3"/>
      <c r="I5141" s="3"/>
      <c r="J5141" s="3"/>
      <c r="K5141" s="3"/>
      <c r="L5141" s="3"/>
      <c r="M5141" s="3"/>
      <c r="N5141" s="3"/>
      <c r="O5141" s="3"/>
      <c r="P5141" s="3"/>
      <c r="Q5141" s="3"/>
      <c r="R5141" s="3"/>
      <c r="S5141" s="120"/>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row>
    <row r="5142" spans="1:53" x14ac:dyDescent="0.3">
      <c r="A5142" s="3"/>
      <c r="B5142" s="3"/>
      <c r="C5142" s="3"/>
      <c r="D5142" s="3"/>
      <c r="E5142" s="3"/>
      <c r="F5142" s="3"/>
      <c r="G5142" s="3"/>
      <c r="H5142" s="3"/>
      <c r="I5142" s="3"/>
      <c r="J5142" s="3"/>
      <c r="K5142" s="3"/>
      <c r="L5142" s="3"/>
      <c r="M5142" s="3"/>
      <c r="N5142" s="3"/>
      <c r="O5142" s="3"/>
      <c r="P5142" s="3"/>
      <c r="Q5142" s="3"/>
      <c r="R5142" s="3"/>
      <c r="S5142" s="120"/>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row>
    <row r="5143" spans="1:53" x14ac:dyDescent="0.3">
      <c r="A5143" s="3"/>
      <c r="B5143" s="3"/>
      <c r="C5143" s="3"/>
      <c r="D5143" s="3"/>
      <c r="E5143" s="3"/>
      <c r="F5143" s="3"/>
      <c r="G5143" s="3"/>
      <c r="H5143" s="3"/>
      <c r="I5143" s="3"/>
      <c r="J5143" s="3"/>
      <c r="K5143" s="3"/>
      <c r="L5143" s="3"/>
      <c r="M5143" s="3"/>
      <c r="N5143" s="3"/>
      <c r="O5143" s="3"/>
      <c r="P5143" s="3"/>
      <c r="Q5143" s="3"/>
      <c r="R5143" s="3"/>
      <c r="S5143" s="120"/>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row>
    <row r="5144" spans="1:53" x14ac:dyDescent="0.3">
      <c r="A5144" s="3"/>
      <c r="B5144" s="3"/>
      <c r="C5144" s="3"/>
      <c r="D5144" s="3"/>
      <c r="E5144" s="3"/>
      <c r="F5144" s="3"/>
      <c r="G5144" s="3"/>
      <c r="H5144" s="3"/>
      <c r="I5144" s="3"/>
      <c r="J5144" s="3"/>
      <c r="K5144" s="3"/>
      <c r="L5144" s="3"/>
      <c r="M5144" s="3"/>
      <c r="N5144" s="3"/>
      <c r="O5144" s="3"/>
      <c r="P5144" s="3"/>
      <c r="Q5144" s="3"/>
      <c r="R5144" s="3"/>
      <c r="S5144" s="120"/>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row>
    <row r="5145" spans="1:53" x14ac:dyDescent="0.3">
      <c r="A5145" s="3"/>
      <c r="B5145" s="3"/>
      <c r="C5145" s="3"/>
      <c r="D5145" s="3"/>
      <c r="E5145" s="3"/>
      <c r="F5145" s="3"/>
      <c r="G5145" s="3"/>
      <c r="H5145" s="3"/>
      <c r="I5145" s="3"/>
      <c r="J5145" s="3"/>
      <c r="K5145" s="3"/>
      <c r="L5145" s="3"/>
      <c r="M5145" s="3"/>
      <c r="N5145" s="3"/>
      <c r="O5145" s="3"/>
      <c r="P5145" s="3"/>
      <c r="Q5145" s="3"/>
      <c r="R5145" s="3"/>
      <c r="S5145" s="120"/>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row>
    <row r="5146" spans="1:53" x14ac:dyDescent="0.3">
      <c r="A5146" s="3"/>
      <c r="B5146" s="3"/>
      <c r="C5146" s="3"/>
      <c r="D5146" s="3"/>
      <c r="E5146" s="3"/>
      <c r="F5146" s="3"/>
      <c r="G5146" s="3"/>
      <c r="H5146" s="3"/>
      <c r="I5146" s="3"/>
      <c r="J5146" s="3"/>
      <c r="K5146" s="3"/>
      <c r="L5146" s="3"/>
      <c r="M5146" s="3"/>
      <c r="N5146" s="3"/>
      <c r="O5146" s="3"/>
      <c r="P5146" s="3"/>
      <c r="Q5146" s="3"/>
      <c r="R5146" s="3"/>
      <c r="S5146" s="120"/>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row>
    <row r="5147" spans="1:53" x14ac:dyDescent="0.3">
      <c r="A5147" s="3"/>
      <c r="B5147" s="3"/>
      <c r="C5147" s="3"/>
      <c r="D5147" s="3"/>
      <c r="E5147" s="3"/>
      <c r="F5147" s="3"/>
      <c r="G5147" s="3"/>
      <c r="H5147" s="3"/>
      <c r="I5147" s="3"/>
      <c r="J5147" s="3"/>
      <c r="K5147" s="3"/>
      <c r="L5147" s="3"/>
      <c r="M5147" s="3"/>
      <c r="N5147" s="3"/>
      <c r="O5147" s="3"/>
      <c r="P5147" s="3"/>
      <c r="Q5147" s="3"/>
      <c r="R5147" s="3"/>
      <c r="S5147" s="120"/>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row>
    <row r="5148" spans="1:53" x14ac:dyDescent="0.3">
      <c r="A5148" s="3"/>
      <c r="B5148" s="3"/>
      <c r="C5148" s="3"/>
      <c r="D5148" s="3"/>
      <c r="E5148" s="3"/>
      <c r="F5148" s="3"/>
      <c r="G5148" s="3"/>
      <c r="H5148" s="3"/>
      <c r="I5148" s="3"/>
      <c r="J5148" s="3"/>
      <c r="K5148" s="3"/>
      <c r="L5148" s="3"/>
      <c r="M5148" s="3"/>
      <c r="N5148" s="3"/>
      <c r="O5148" s="3"/>
      <c r="P5148" s="3"/>
      <c r="Q5148" s="3"/>
      <c r="R5148" s="3"/>
      <c r="S5148" s="120"/>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row>
    <row r="5149" spans="1:53" x14ac:dyDescent="0.3">
      <c r="A5149" s="3"/>
      <c r="B5149" s="3"/>
      <c r="C5149" s="3"/>
      <c r="D5149" s="3"/>
      <c r="E5149" s="3"/>
      <c r="F5149" s="3"/>
      <c r="G5149" s="3"/>
      <c r="H5149" s="3"/>
      <c r="I5149" s="3"/>
      <c r="J5149" s="3"/>
      <c r="K5149" s="3"/>
      <c r="L5149" s="3"/>
      <c r="M5149" s="3"/>
      <c r="N5149" s="3"/>
      <c r="O5149" s="3"/>
      <c r="P5149" s="3"/>
      <c r="Q5149" s="3"/>
      <c r="R5149" s="3"/>
      <c r="S5149" s="120"/>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row>
    <row r="5150" spans="1:53" x14ac:dyDescent="0.3">
      <c r="A5150" s="3"/>
      <c r="B5150" s="3"/>
      <c r="C5150" s="3"/>
      <c r="D5150" s="3"/>
      <c r="E5150" s="3"/>
      <c r="F5150" s="3"/>
      <c r="G5150" s="3"/>
      <c r="H5150" s="3"/>
      <c r="I5150" s="3"/>
      <c r="J5150" s="3"/>
      <c r="K5150" s="3"/>
      <c r="L5150" s="3"/>
      <c r="M5150" s="3"/>
      <c r="N5150" s="3"/>
      <c r="O5150" s="3"/>
      <c r="P5150" s="3"/>
      <c r="Q5150" s="3"/>
      <c r="R5150" s="3"/>
      <c r="S5150" s="120"/>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row>
    <row r="5151" spans="1:53" x14ac:dyDescent="0.3">
      <c r="A5151" s="3"/>
      <c r="B5151" s="3"/>
      <c r="C5151" s="3"/>
      <c r="D5151" s="3"/>
      <c r="E5151" s="3"/>
      <c r="F5151" s="3"/>
      <c r="G5151" s="3"/>
      <c r="H5151" s="3"/>
      <c r="I5151" s="3"/>
      <c r="J5151" s="3"/>
      <c r="K5151" s="3"/>
      <c r="L5151" s="3"/>
      <c r="M5151" s="3"/>
      <c r="N5151" s="3"/>
      <c r="O5151" s="3"/>
      <c r="P5151" s="3"/>
      <c r="Q5151" s="3"/>
      <c r="R5151" s="3"/>
      <c r="S5151" s="120"/>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row>
    <row r="5152" spans="1:53" x14ac:dyDescent="0.3">
      <c r="A5152" s="3"/>
      <c r="B5152" s="3"/>
      <c r="C5152" s="3"/>
      <c r="D5152" s="3"/>
      <c r="E5152" s="3"/>
      <c r="F5152" s="3"/>
      <c r="G5152" s="3"/>
      <c r="H5152" s="3"/>
      <c r="I5152" s="3"/>
      <c r="J5152" s="3"/>
      <c r="K5152" s="3"/>
      <c r="L5152" s="3"/>
      <c r="M5152" s="3"/>
      <c r="N5152" s="3"/>
      <c r="O5152" s="3"/>
      <c r="P5152" s="3"/>
      <c r="Q5152" s="3"/>
      <c r="R5152" s="3"/>
      <c r="S5152" s="120"/>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row>
    <row r="5153" spans="1:53" x14ac:dyDescent="0.3">
      <c r="A5153" s="3"/>
      <c r="B5153" s="3"/>
      <c r="C5153" s="3"/>
      <c r="D5153" s="3"/>
      <c r="E5153" s="3"/>
      <c r="F5153" s="3"/>
      <c r="G5153" s="3"/>
      <c r="H5153" s="3"/>
      <c r="I5153" s="3"/>
      <c r="J5153" s="3"/>
      <c r="K5153" s="3"/>
      <c r="L5153" s="3"/>
      <c r="M5153" s="3"/>
      <c r="N5153" s="3"/>
      <c r="O5153" s="3"/>
      <c r="P5153" s="3"/>
      <c r="Q5153" s="3"/>
      <c r="R5153" s="3"/>
      <c r="S5153" s="120"/>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row>
    <row r="5154" spans="1:53" x14ac:dyDescent="0.3">
      <c r="A5154" s="3"/>
      <c r="B5154" s="3"/>
      <c r="C5154" s="3"/>
      <c r="D5154" s="3"/>
      <c r="E5154" s="3"/>
      <c r="F5154" s="3"/>
      <c r="G5154" s="3"/>
      <c r="H5154" s="3"/>
      <c r="I5154" s="3"/>
      <c r="J5154" s="3"/>
      <c r="K5154" s="3"/>
      <c r="L5154" s="3"/>
      <c r="M5154" s="3"/>
      <c r="N5154" s="3"/>
      <c r="O5154" s="3"/>
      <c r="P5154" s="3"/>
      <c r="Q5154" s="3"/>
      <c r="R5154" s="3"/>
      <c r="S5154" s="120"/>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row>
    <row r="5155" spans="1:53" x14ac:dyDescent="0.3">
      <c r="A5155" s="3"/>
      <c r="B5155" s="3"/>
      <c r="C5155" s="3"/>
      <c r="D5155" s="3"/>
      <c r="E5155" s="3"/>
      <c r="F5155" s="3"/>
      <c r="G5155" s="3"/>
      <c r="H5155" s="3"/>
      <c r="I5155" s="3"/>
      <c r="J5155" s="3"/>
      <c r="K5155" s="3"/>
      <c r="L5155" s="3"/>
      <c r="M5155" s="3"/>
      <c r="N5155" s="3"/>
      <c r="O5155" s="3"/>
      <c r="P5155" s="3"/>
      <c r="Q5155" s="3"/>
      <c r="R5155" s="3"/>
      <c r="S5155" s="120"/>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row>
    <row r="5156" spans="1:53" x14ac:dyDescent="0.3">
      <c r="A5156" s="3"/>
      <c r="B5156" s="3"/>
      <c r="C5156" s="3"/>
      <c r="D5156" s="3"/>
      <c r="E5156" s="3"/>
      <c r="F5156" s="3"/>
      <c r="G5156" s="3"/>
      <c r="H5156" s="3"/>
      <c r="I5156" s="3"/>
      <c r="J5156" s="3"/>
      <c r="K5156" s="3"/>
      <c r="L5156" s="3"/>
      <c r="M5156" s="3"/>
      <c r="N5156" s="3"/>
      <c r="O5156" s="3"/>
      <c r="P5156" s="3"/>
      <c r="Q5156" s="3"/>
      <c r="R5156" s="3"/>
      <c r="S5156" s="120"/>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row>
    <row r="5157" spans="1:53" x14ac:dyDescent="0.3">
      <c r="A5157" s="3"/>
      <c r="B5157" s="3"/>
      <c r="C5157" s="3"/>
      <c r="D5157" s="3"/>
      <c r="E5157" s="3"/>
      <c r="F5157" s="3"/>
      <c r="G5157" s="3"/>
      <c r="H5157" s="3"/>
      <c r="I5157" s="3"/>
      <c r="J5157" s="3"/>
      <c r="K5157" s="3"/>
      <c r="L5157" s="3"/>
      <c r="M5157" s="3"/>
      <c r="N5157" s="3"/>
      <c r="O5157" s="3"/>
      <c r="P5157" s="3"/>
      <c r="Q5157" s="3"/>
      <c r="R5157" s="3"/>
      <c r="S5157" s="120"/>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row>
    <row r="5158" spans="1:53" x14ac:dyDescent="0.3">
      <c r="A5158" s="3"/>
      <c r="B5158" s="3"/>
      <c r="C5158" s="3"/>
      <c r="D5158" s="3"/>
      <c r="E5158" s="3"/>
      <c r="F5158" s="3"/>
      <c r="G5158" s="3"/>
      <c r="H5158" s="3"/>
      <c r="I5158" s="3"/>
      <c r="J5158" s="3"/>
      <c r="K5158" s="3"/>
      <c r="L5158" s="3"/>
      <c r="M5158" s="3"/>
      <c r="N5158" s="3"/>
      <c r="O5158" s="3"/>
      <c r="P5158" s="3"/>
      <c r="Q5158" s="3"/>
      <c r="R5158" s="3"/>
      <c r="S5158" s="120"/>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row>
    <row r="5159" spans="1:53" x14ac:dyDescent="0.3">
      <c r="A5159" s="3"/>
      <c r="B5159" s="3"/>
      <c r="C5159" s="3"/>
      <c r="D5159" s="3"/>
      <c r="E5159" s="3"/>
      <c r="F5159" s="3"/>
      <c r="G5159" s="3"/>
      <c r="H5159" s="3"/>
      <c r="I5159" s="3"/>
      <c r="J5159" s="3"/>
      <c r="K5159" s="3"/>
      <c r="L5159" s="3"/>
      <c r="M5159" s="3"/>
      <c r="N5159" s="3"/>
      <c r="O5159" s="3"/>
      <c r="P5159" s="3"/>
      <c r="Q5159" s="3"/>
      <c r="R5159" s="3"/>
      <c r="S5159" s="120"/>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row>
    <row r="5160" spans="1:53" x14ac:dyDescent="0.3">
      <c r="A5160" s="3"/>
      <c r="B5160" s="3"/>
      <c r="C5160" s="3"/>
      <c r="D5160" s="3"/>
      <c r="E5160" s="3"/>
      <c r="F5160" s="3"/>
      <c r="G5160" s="3"/>
      <c r="H5160" s="3"/>
      <c r="I5160" s="3"/>
      <c r="J5160" s="3"/>
      <c r="K5160" s="3"/>
      <c r="L5160" s="3"/>
      <c r="M5160" s="3"/>
      <c r="N5160" s="3"/>
      <c r="O5160" s="3"/>
      <c r="P5160" s="3"/>
      <c r="Q5160" s="3"/>
      <c r="R5160" s="3"/>
      <c r="S5160" s="120"/>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row>
    <row r="5161" spans="1:53" x14ac:dyDescent="0.3">
      <c r="A5161" s="3"/>
      <c r="B5161" s="3"/>
      <c r="C5161" s="3"/>
      <c r="D5161" s="3"/>
      <c r="E5161" s="3"/>
      <c r="F5161" s="3"/>
      <c r="G5161" s="3"/>
      <c r="H5161" s="3"/>
      <c r="I5161" s="3"/>
      <c r="J5161" s="3"/>
      <c r="K5161" s="3"/>
      <c r="L5161" s="3"/>
      <c r="M5161" s="3"/>
      <c r="N5161" s="3"/>
      <c r="O5161" s="3"/>
      <c r="P5161" s="3"/>
      <c r="Q5161" s="3"/>
      <c r="R5161" s="3"/>
      <c r="S5161" s="120"/>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row>
    <row r="5162" spans="1:53" x14ac:dyDescent="0.3">
      <c r="A5162" s="3"/>
      <c r="B5162" s="3"/>
      <c r="C5162" s="3"/>
      <c r="D5162" s="3"/>
      <c r="E5162" s="3"/>
      <c r="F5162" s="3"/>
      <c r="G5162" s="3"/>
      <c r="H5162" s="3"/>
      <c r="I5162" s="3"/>
      <c r="J5162" s="3"/>
      <c r="K5162" s="3"/>
      <c r="L5162" s="3"/>
      <c r="M5162" s="3"/>
      <c r="N5162" s="3"/>
      <c r="O5162" s="3"/>
      <c r="P5162" s="3"/>
      <c r="Q5162" s="3"/>
      <c r="R5162" s="3"/>
      <c r="S5162" s="120"/>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row>
    <row r="5163" spans="1:53" x14ac:dyDescent="0.3">
      <c r="A5163" s="3"/>
      <c r="B5163" s="3"/>
      <c r="C5163" s="3"/>
      <c r="D5163" s="3"/>
      <c r="E5163" s="3"/>
      <c r="F5163" s="3"/>
      <c r="G5163" s="3"/>
      <c r="H5163" s="3"/>
      <c r="I5163" s="3"/>
      <c r="J5163" s="3"/>
      <c r="K5163" s="3"/>
      <c r="L5163" s="3"/>
      <c r="M5163" s="3"/>
      <c r="N5163" s="3"/>
      <c r="O5163" s="3"/>
      <c r="P5163" s="3"/>
      <c r="Q5163" s="3"/>
      <c r="R5163" s="3"/>
      <c r="S5163" s="120"/>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row>
    <row r="5164" spans="1:53" x14ac:dyDescent="0.3">
      <c r="A5164" s="3"/>
      <c r="B5164" s="3"/>
      <c r="C5164" s="3"/>
      <c r="D5164" s="3"/>
      <c r="E5164" s="3"/>
      <c r="F5164" s="3"/>
      <c r="G5164" s="3"/>
      <c r="H5164" s="3"/>
      <c r="I5164" s="3"/>
      <c r="J5164" s="3"/>
      <c r="K5164" s="3"/>
      <c r="L5164" s="3"/>
      <c r="M5164" s="3"/>
      <c r="N5164" s="3"/>
      <c r="O5164" s="3"/>
      <c r="P5164" s="3"/>
      <c r="Q5164" s="3"/>
      <c r="R5164" s="3"/>
      <c r="S5164" s="120"/>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row>
    <row r="5165" spans="1:53" x14ac:dyDescent="0.3">
      <c r="A5165" s="3"/>
      <c r="B5165" s="3"/>
      <c r="C5165" s="3"/>
      <c r="D5165" s="3"/>
      <c r="E5165" s="3"/>
      <c r="F5165" s="3"/>
      <c r="G5165" s="3"/>
      <c r="H5165" s="3"/>
      <c r="I5165" s="3"/>
      <c r="J5165" s="3"/>
      <c r="K5165" s="3"/>
      <c r="L5165" s="3"/>
      <c r="M5165" s="3"/>
      <c r="N5165" s="3"/>
      <c r="O5165" s="3"/>
      <c r="P5165" s="3"/>
      <c r="Q5165" s="3"/>
      <c r="R5165" s="3"/>
      <c r="S5165" s="120"/>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row>
    <row r="5166" spans="1:53" x14ac:dyDescent="0.3">
      <c r="A5166" s="3"/>
      <c r="B5166" s="3"/>
      <c r="C5166" s="3"/>
      <c r="D5166" s="3"/>
      <c r="E5166" s="3"/>
      <c r="F5166" s="3"/>
      <c r="G5166" s="3"/>
      <c r="H5166" s="3"/>
      <c r="I5166" s="3"/>
      <c r="J5166" s="3"/>
      <c r="K5166" s="3"/>
      <c r="L5166" s="3"/>
      <c r="M5166" s="3"/>
      <c r="N5166" s="3"/>
      <c r="O5166" s="3"/>
      <c r="P5166" s="3"/>
      <c r="Q5166" s="3"/>
      <c r="R5166" s="3"/>
      <c r="S5166" s="120"/>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row>
    <row r="5167" spans="1:53" x14ac:dyDescent="0.3">
      <c r="A5167" s="3"/>
      <c r="B5167" s="3"/>
      <c r="C5167" s="3"/>
      <c r="D5167" s="3"/>
      <c r="E5167" s="3"/>
      <c r="F5167" s="3"/>
      <c r="G5167" s="3"/>
      <c r="H5167" s="3"/>
      <c r="I5167" s="3"/>
      <c r="J5167" s="3"/>
      <c r="K5167" s="3"/>
      <c r="L5167" s="3"/>
      <c r="M5167" s="3"/>
      <c r="N5167" s="3"/>
      <c r="O5167" s="3"/>
      <c r="P5167" s="3"/>
      <c r="Q5167" s="3"/>
      <c r="R5167" s="3"/>
      <c r="S5167" s="120"/>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row>
    <row r="5168" spans="1:53" x14ac:dyDescent="0.3">
      <c r="A5168" s="3"/>
      <c r="B5168" s="3"/>
      <c r="C5168" s="3"/>
      <c r="D5168" s="3"/>
      <c r="E5168" s="3"/>
      <c r="F5168" s="3"/>
      <c r="G5168" s="3"/>
      <c r="H5168" s="3"/>
      <c r="I5168" s="3"/>
      <c r="J5168" s="3"/>
      <c r="K5168" s="3"/>
      <c r="L5168" s="3"/>
      <c r="M5168" s="3"/>
      <c r="N5168" s="3"/>
      <c r="O5168" s="3"/>
      <c r="P5168" s="3"/>
      <c r="Q5168" s="3"/>
      <c r="R5168" s="3"/>
      <c r="S5168" s="120"/>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row>
    <row r="5169" spans="1:53" x14ac:dyDescent="0.3">
      <c r="A5169" s="3"/>
      <c r="B5169" s="3"/>
      <c r="C5169" s="3"/>
      <c r="D5169" s="3"/>
      <c r="E5169" s="3"/>
      <c r="F5169" s="3"/>
      <c r="G5169" s="3"/>
      <c r="H5169" s="3"/>
      <c r="I5169" s="3"/>
      <c r="J5169" s="3"/>
      <c r="K5169" s="3"/>
      <c r="L5169" s="3"/>
      <c r="M5169" s="3"/>
      <c r="N5169" s="3"/>
      <c r="O5169" s="3"/>
      <c r="P5169" s="3"/>
      <c r="Q5169" s="3"/>
      <c r="R5169" s="3"/>
      <c r="S5169" s="120"/>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row>
    <row r="5170" spans="1:53" x14ac:dyDescent="0.3">
      <c r="A5170" s="3"/>
      <c r="B5170" s="3"/>
      <c r="C5170" s="3"/>
      <c r="D5170" s="3"/>
      <c r="E5170" s="3"/>
      <c r="F5170" s="3"/>
      <c r="G5170" s="3"/>
      <c r="H5170" s="3"/>
      <c r="I5170" s="3"/>
      <c r="J5170" s="3"/>
      <c r="K5170" s="3"/>
      <c r="L5170" s="3"/>
      <c r="M5170" s="3"/>
      <c r="N5170" s="3"/>
      <c r="O5170" s="3"/>
      <c r="P5170" s="3"/>
      <c r="Q5170" s="3"/>
      <c r="R5170" s="3"/>
      <c r="S5170" s="120"/>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row>
    <row r="5171" spans="1:53" x14ac:dyDescent="0.3">
      <c r="A5171" s="3"/>
      <c r="B5171" s="3"/>
      <c r="C5171" s="3"/>
      <c r="D5171" s="3"/>
      <c r="E5171" s="3"/>
      <c r="F5171" s="3"/>
      <c r="G5171" s="3"/>
      <c r="H5171" s="3"/>
      <c r="I5171" s="3"/>
      <c r="J5171" s="3"/>
      <c r="K5171" s="3"/>
      <c r="L5171" s="3"/>
      <c r="M5171" s="3"/>
      <c r="N5171" s="3"/>
      <c r="O5171" s="3"/>
      <c r="P5171" s="3"/>
      <c r="Q5171" s="3"/>
      <c r="R5171" s="3"/>
      <c r="S5171" s="120"/>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row>
    <row r="5172" spans="1:53" x14ac:dyDescent="0.3">
      <c r="A5172" s="3"/>
      <c r="B5172" s="3"/>
      <c r="C5172" s="3"/>
      <c r="D5172" s="3"/>
      <c r="E5172" s="3"/>
      <c r="F5172" s="3"/>
      <c r="G5172" s="3"/>
      <c r="H5172" s="3"/>
      <c r="I5172" s="3"/>
      <c r="J5172" s="3"/>
      <c r="K5172" s="3"/>
      <c r="L5172" s="3"/>
      <c r="M5172" s="3"/>
      <c r="N5172" s="3"/>
      <c r="O5172" s="3"/>
      <c r="P5172" s="3"/>
      <c r="Q5172" s="3"/>
      <c r="R5172" s="3"/>
      <c r="S5172" s="120"/>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row>
    <row r="5173" spans="1:53" x14ac:dyDescent="0.3">
      <c r="A5173" s="3"/>
      <c r="B5173" s="3"/>
      <c r="C5173" s="3"/>
      <c r="D5173" s="3"/>
      <c r="E5173" s="3"/>
      <c r="F5173" s="3"/>
      <c r="G5173" s="3"/>
      <c r="H5173" s="3"/>
      <c r="I5173" s="3"/>
      <c r="J5173" s="3"/>
      <c r="K5173" s="3"/>
      <c r="L5173" s="3"/>
      <c r="M5173" s="3"/>
      <c r="N5173" s="3"/>
      <c r="O5173" s="3"/>
      <c r="P5173" s="3"/>
      <c r="Q5173" s="3"/>
      <c r="R5173" s="3"/>
      <c r="S5173" s="120"/>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row>
    <row r="5174" spans="1:53" x14ac:dyDescent="0.3">
      <c r="A5174" s="3"/>
      <c r="B5174" s="3"/>
      <c r="C5174" s="3"/>
      <c r="D5174" s="3"/>
      <c r="E5174" s="3"/>
      <c r="F5174" s="3"/>
      <c r="G5174" s="3"/>
      <c r="H5174" s="3"/>
      <c r="I5174" s="3"/>
      <c r="J5174" s="3"/>
      <c r="K5174" s="3"/>
      <c r="L5174" s="3"/>
      <c r="M5174" s="3"/>
      <c r="N5174" s="3"/>
      <c r="O5174" s="3"/>
      <c r="P5174" s="3"/>
      <c r="Q5174" s="3"/>
      <c r="R5174" s="3"/>
      <c r="S5174" s="120"/>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row>
    <row r="5175" spans="1:53" x14ac:dyDescent="0.3">
      <c r="A5175" s="3"/>
      <c r="B5175" s="3"/>
      <c r="C5175" s="3"/>
      <c r="D5175" s="3"/>
      <c r="E5175" s="3"/>
      <c r="F5175" s="3"/>
      <c r="G5175" s="3"/>
      <c r="H5175" s="3"/>
      <c r="I5175" s="3"/>
      <c r="J5175" s="3"/>
      <c r="K5175" s="3"/>
      <c r="L5175" s="3"/>
      <c r="M5175" s="3"/>
      <c r="N5175" s="3"/>
      <c r="O5175" s="3"/>
      <c r="P5175" s="3"/>
      <c r="Q5175" s="3"/>
      <c r="R5175" s="3"/>
      <c r="S5175" s="120"/>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row>
    <row r="5176" spans="1:53" x14ac:dyDescent="0.3">
      <c r="A5176" s="3"/>
      <c r="B5176" s="3"/>
      <c r="C5176" s="3"/>
      <c r="D5176" s="3"/>
      <c r="E5176" s="3"/>
      <c r="F5176" s="3"/>
      <c r="G5176" s="3"/>
      <c r="H5176" s="3"/>
      <c r="I5176" s="3"/>
      <c r="J5176" s="3"/>
      <c r="K5176" s="3"/>
      <c r="L5176" s="3"/>
      <c r="M5176" s="3"/>
      <c r="N5176" s="3"/>
      <c r="O5176" s="3"/>
      <c r="P5176" s="3"/>
      <c r="Q5176" s="3"/>
      <c r="R5176" s="3"/>
      <c r="S5176" s="120"/>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row>
    <row r="5177" spans="1:53" x14ac:dyDescent="0.3">
      <c r="A5177" s="3"/>
      <c r="B5177" s="3"/>
      <c r="C5177" s="3"/>
      <c r="D5177" s="3"/>
      <c r="E5177" s="3"/>
      <c r="F5177" s="3"/>
      <c r="G5177" s="3"/>
      <c r="H5177" s="3"/>
      <c r="I5177" s="3"/>
      <c r="J5177" s="3"/>
      <c r="K5177" s="3"/>
      <c r="L5177" s="3"/>
      <c r="M5177" s="3"/>
      <c r="N5177" s="3"/>
      <c r="O5177" s="3"/>
      <c r="P5177" s="3"/>
      <c r="Q5177" s="3"/>
      <c r="R5177" s="3"/>
      <c r="S5177" s="120"/>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row>
    <row r="5178" spans="1:53" x14ac:dyDescent="0.3">
      <c r="A5178" s="3"/>
      <c r="B5178" s="3"/>
      <c r="C5178" s="3"/>
      <c r="D5178" s="3"/>
      <c r="E5178" s="3"/>
      <c r="F5178" s="3"/>
      <c r="G5178" s="3"/>
      <c r="H5178" s="3"/>
      <c r="I5178" s="3"/>
      <c r="J5178" s="3"/>
      <c r="K5178" s="3"/>
      <c r="L5178" s="3"/>
      <c r="M5178" s="3"/>
      <c r="N5178" s="3"/>
      <c r="O5178" s="3"/>
      <c r="P5178" s="3"/>
      <c r="Q5178" s="3"/>
      <c r="R5178" s="3"/>
      <c r="S5178" s="120"/>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row>
    <row r="5179" spans="1:53" x14ac:dyDescent="0.3">
      <c r="A5179" s="3"/>
      <c r="B5179" s="3"/>
      <c r="C5179" s="3"/>
      <c r="D5179" s="3"/>
      <c r="E5179" s="3"/>
      <c r="F5179" s="3"/>
      <c r="G5179" s="3"/>
      <c r="H5179" s="3"/>
      <c r="I5179" s="3"/>
      <c r="J5179" s="3"/>
      <c r="K5179" s="3"/>
      <c r="L5179" s="3"/>
      <c r="M5179" s="3"/>
      <c r="N5179" s="3"/>
      <c r="O5179" s="3"/>
      <c r="P5179" s="3"/>
      <c r="Q5179" s="3"/>
      <c r="R5179" s="3"/>
      <c r="S5179" s="120"/>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row>
    <row r="5180" spans="1:53" x14ac:dyDescent="0.3">
      <c r="A5180" s="3"/>
      <c r="B5180" s="3"/>
      <c r="C5180" s="3"/>
      <c r="D5180" s="3"/>
      <c r="E5180" s="3"/>
      <c r="F5180" s="3"/>
      <c r="G5180" s="3"/>
      <c r="H5180" s="3"/>
      <c r="I5180" s="3"/>
      <c r="J5180" s="3"/>
      <c r="K5180" s="3"/>
      <c r="L5180" s="3"/>
      <c r="M5180" s="3"/>
      <c r="N5180" s="3"/>
      <c r="O5180" s="3"/>
      <c r="P5180" s="3"/>
      <c r="Q5180" s="3"/>
      <c r="R5180" s="3"/>
      <c r="S5180" s="120"/>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row>
    <row r="5181" spans="1:53" x14ac:dyDescent="0.3">
      <c r="A5181" s="3"/>
      <c r="B5181" s="3"/>
      <c r="C5181" s="3"/>
      <c r="D5181" s="3"/>
      <c r="E5181" s="3"/>
      <c r="F5181" s="3"/>
      <c r="G5181" s="3"/>
      <c r="H5181" s="3"/>
      <c r="I5181" s="3"/>
      <c r="J5181" s="3"/>
      <c r="K5181" s="3"/>
      <c r="L5181" s="3"/>
      <c r="M5181" s="3"/>
      <c r="N5181" s="3"/>
      <c r="O5181" s="3"/>
      <c r="P5181" s="3"/>
      <c r="Q5181" s="3"/>
      <c r="R5181" s="3"/>
      <c r="S5181" s="120"/>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row>
    <row r="5182" spans="1:53" x14ac:dyDescent="0.3">
      <c r="A5182" s="3"/>
      <c r="B5182" s="3"/>
      <c r="C5182" s="3"/>
      <c r="D5182" s="3"/>
      <c r="E5182" s="3"/>
      <c r="F5182" s="3"/>
      <c r="G5182" s="3"/>
      <c r="H5182" s="3"/>
      <c r="I5182" s="3"/>
      <c r="J5182" s="3"/>
      <c r="K5182" s="3"/>
      <c r="L5182" s="3"/>
      <c r="M5182" s="3"/>
      <c r="N5182" s="3"/>
      <c r="O5182" s="3"/>
      <c r="P5182" s="3"/>
      <c r="Q5182" s="3"/>
      <c r="R5182" s="3"/>
      <c r="S5182" s="120"/>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row>
    <row r="5183" spans="1:53" x14ac:dyDescent="0.3">
      <c r="A5183" s="3"/>
      <c r="B5183" s="3"/>
      <c r="C5183" s="3"/>
      <c r="D5183" s="3"/>
      <c r="E5183" s="3"/>
      <c r="F5183" s="3"/>
      <c r="G5183" s="3"/>
      <c r="H5183" s="3"/>
      <c r="I5183" s="3"/>
      <c r="J5183" s="3"/>
      <c r="K5183" s="3"/>
      <c r="L5183" s="3"/>
      <c r="M5183" s="3"/>
      <c r="N5183" s="3"/>
      <c r="O5183" s="3"/>
      <c r="P5183" s="3"/>
      <c r="Q5183" s="3"/>
      <c r="R5183" s="3"/>
      <c r="S5183" s="120"/>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row>
    <row r="5184" spans="1:53" x14ac:dyDescent="0.3">
      <c r="A5184" s="3"/>
      <c r="B5184" s="3"/>
      <c r="C5184" s="3"/>
      <c r="D5184" s="3"/>
      <c r="E5184" s="3"/>
      <c r="F5184" s="3"/>
      <c r="G5184" s="3"/>
      <c r="H5184" s="3"/>
      <c r="I5184" s="3"/>
      <c r="J5184" s="3"/>
      <c r="K5184" s="3"/>
      <c r="L5184" s="3"/>
      <c r="M5184" s="3"/>
      <c r="N5184" s="3"/>
      <c r="O5184" s="3"/>
      <c r="P5184" s="3"/>
      <c r="Q5184" s="3"/>
      <c r="R5184" s="3"/>
      <c r="S5184" s="120"/>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row>
    <row r="5185" spans="1:53" x14ac:dyDescent="0.3">
      <c r="A5185" s="3"/>
      <c r="B5185" s="3"/>
      <c r="C5185" s="3"/>
      <c r="D5185" s="3"/>
      <c r="E5185" s="3"/>
      <c r="F5185" s="3"/>
      <c r="G5185" s="3"/>
      <c r="H5185" s="3"/>
      <c r="I5185" s="3"/>
      <c r="J5185" s="3"/>
      <c r="K5185" s="3"/>
      <c r="L5185" s="3"/>
      <c r="M5185" s="3"/>
      <c r="N5185" s="3"/>
      <c r="O5185" s="3"/>
      <c r="P5185" s="3"/>
      <c r="Q5185" s="3"/>
      <c r="R5185" s="3"/>
      <c r="S5185" s="120"/>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row>
    <row r="5186" spans="1:53" x14ac:dyDescent="0.3">
      <c r="A5186" s="3"/>
      <c r="B5186" s="3"/>
      <c r="C5186" s="3"/>
      <c r="D5186" s="3"/>
      <c r="E5186" s="3"/>
      <c r="F5186" s="3"/>
      <c r="G5186" s="3"/>
      <c r="H5186" s="3"/>
      <c r="I5186" s="3"/>
      <c r="J5186" s="3"/>
      <c r="K5186" s="3"/>
      <c r="L5186" s="3"/>
      <c r="M5186" s="3"/>
      <c r="N5186" s="3"/>
      <c r="O5186" s="3"/>
      <c r="P5186" s="3"/>
      <c r="Q5186" s="3"/>
      <c r="R5186" s="3"/>
      <c r="S5186" s="120"/>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row>
    <row r="5187" spans="1:53" x14ac:dyDescent="0.3">
      <c r="A5187" s="3"/>
      <c r="B5187" s="3"/>
      <c r="C5187" s="3"/>
      <c r="D5187" s="3"/>
      <c r="E5187" s="3"/>
      <c r="F5187" s="3"/>
      <c r="G5187" s="3"/>
      <c r="H5187" s="3"/>
      <c r="I5187" s="3"/>
      <c r="J5187" s="3"/>
      <c r="K5187" s="3"/>
      <c r="L5187" s="3"/>
      <c r="M5187" s="3"/>
      <c r="N5187" s="3"/>
      <c r="O5187" s="3"/>
      <c r="P5187" s="3"/>
      <c r="Q5187" s="3"/>
      <c r="R5187" s="3"/>
      <c r="S5187" s="120"/>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row>
    <row r="5188" spans="1:53" x14ac:dyDescent="0.3">
      <c r="A5188" s="3"/>
      <c r="B5188" s="3"/>
      <c r="C5188" s="3"/>
      <c r="D5188" s="3"/>
      <c r="E5188" s="3"/>
      <c r="F5188" s="3"/>
      <c r="G5188" s="3"/>
      <c r="H5188" s="3"/>
      <c r="I5188" s="3"/>
      <c r="J5188" s="3"/>
      <c r="K5188" s="3"/>
      <c r="L5188" s="3"/>
      <c r="M5188" s="3"/>
      <c r="N5188" s="3"/>
      <c r="O5188" s="3"/>
      <c r="P5188" s="3"/>
      <c r="Q5188" s="3"/>
      <c r="R5188" s="3"/>
      <c r="S5188" s="120"/>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row>
    <row r="5189" spans="1:53" x14ac:dyDescent="0.3">
      <c r="A5189" s="3"/>
      <c r="B5189" s="3"/>
      <c r="C5189" s="3"/>
      <c r="D5189" s="3"/>
      <c r="E5189" s="3"/>
      <c r="F5189" s="3"/>
      <c r="G5189" s="3"/>
      <c r="H5189" s="3"/>
      <c r="I5189" s="3"/>
      <c r="J5189" s="3"/>
      <c r="K5189" s="3"/>
      <c r="L5189" s="3"/>
      <c r="M5189" s="3"/>
      <c r="N5189" s="3"/>
      <c r="O5189" s="3"/>
      <c r="P5189" s="3"/>
      <c r="Q5189" s="3"/>
      <c r="R5189" s="3"/>
      <c r="S5189" s="120"/>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row>
    <row r="5190" spans="1:53" x14ac:dyDescent="0.3">
      <c r="A5190" s="3"/>
      <c r="B5190" s="3"/>
      <c r="C5190" s="3"/>
      <c r="D5190" s="3"/>
      <c r="E5190" s="3"/>
      <c r="F5190" s="3"/>
      <c r="G5190" s="3"/>
      <c r="H5190" s="3"/>
      <c r="I5190" s="3"/>
      <c r="J5190" s="3"/>
      <c r="K5190" s="3"/>
      <c r="L5190" s="3"/>
      <c r="M5190" s="3"/>
      <c r="N5190" s="3"/>
      <c r="O5190" s="3"/>
      <c r="P5190" s="3"/>
      <c r="Q5190" s="3"/>
      <c r="R5190" s="3"/>
      <c r="S5190" s="120"/>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row>
    <row r="5191" spans="1:53" x14ac:dyDescent="0.3">
      <c r="A5191" s="3"/>
      <c r="B5191" s="3"/>
      <c r="C5191" s="3"/>
      <c r="D5191" s="3"/>
      <c r="E5191" s="3"/>
      <c r="F5191" s="3"/>
      <c r="G5191" s="3"/>
      <c r="H5191" s="3"/>
      <c r="I5191" s="3"/>
      <c r="J5191" s="3"/>
      <c r="K5191" s="3"/>
      <c r="L5191" s="3"/>
      <c r="M5191" s="3"/>
      <c r="N5191" s="3"/>
      <c r="O5191" s="3"/>
      <c r="P5191" s="3"/>
      <c r="Q5191" s="3"/>
      <c r="R5191" s="3"/>
      <c r="S5191" s="120"/>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row>
    <row r="5192" spans="1:53" x14ac:dyDescent="0.3">
      <c r="A5192" s="3"/>
      <c r="B5192" s="3"/>
      <c r="C5192" s="3"/>
      <c r="D5192" s="3"/>
      <c r="E5192" s="3"/>
      <c r="F5192" s="3"/>
      <c r="G5192" s="3"/>
      <c r="H5192" s="3"/>
      <c r="I5192" s="3"/>
      <c r="J5192" s="3"/>
      <c r="K5192" s="3"/>
      <c r="L5192" s="3"/>
      <c r="M5192" s="3"/>
      <c r="N5192" s="3"/>
      <c r="O5192" s="3"/>
      <c r="P5192" s="3"/>
      <c r="Q5192" s="3"/>
      <c r="R5192" s="3"/>
      <c r="S5192" s="120"/>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row>
    <row r="5193" spans="1:53" x14ac:dyDescent="0.3">
      <c r="A5193" s="3"/>
      <c r="B5193" s="3"/>
      <c r="C5193" s="3"/>
      <c r="D5193" s="3"/>
      <c r="E5193" s="3"/>
      <c r="F5193" s="3"/>
      <c r="G5193" s="3"/>
      <c r="H5193" s="3"/>
      <c r="I5193" s="3"/>
      <c r="J5193" s="3"/>
      <c r="K5193" s="3"/>
      <c r="L5193" s="3"/>
      <c r="M5193" s="3"/>
      <c r="N5193" s="3"/>
      <c r="O5193" s="3"/>
      <c r="P5193" s="3"/>
      <c r="Q5193" s="3"/>
      <c r="R5193" s="3"/>
      <c r="S5193" s="120"/>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row>
    <row r="5194" spans="1:53" x14ac:dyDescent="0.3">
      <c r="A5194" s="3"/>
      <c r="B5194" s="3"/>
      <c r="C5194" s="3"/>
      <c r="D5194" s="3"/>
      <c r="E5194" s="3"/>
      <c r="F5194" s="3"/>
      <c r="G5194" s="3"/>
      <c r="H5194" s="3"/>
      <c r="I5194" s="3"/>
      <c r="J5194" s="3"/>
      <c r="K5194" s="3"/>
      <c r="L5194" s="3"/>
      <c r="M5194" s="3"/>
      <c r="N5194" s="3"/>
      <c r="O5194" s="3"/>
      <c r="P5194" s="3"/>
      <c r="Q5194" s="3"/>
      <c r="R5194" s="3"/>
      <c r="S5194" s="120"/>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row>
    <row r="5195" spans="1:53" x14ac:dyDescent="0.3">
      <c r="A5195" s="3"/>
      <c r="B5195" s="3"/>
      <c r="C5195" s="3"/>
      <c r="D5195" s="3"/>
      <c r="E5195" s="3"/>
      <c r="F5195" s="3"/>
      <c r="G5195" s="3"/>
      <c r="H5195" s="3"/>
      <c r="I5195" s="3"/>
      <c r="J5195" s="3"/>
      <c r="K5195" s="3"/>
      <c r="L5195" s="3"/>
      <c r="M5195" s="3"/>
      <c r="N5195" s="3"/>
      <c r="O5195" s="3"/>
      <c r="P5195" s="3"/>
      <c r="Q5195" s="3"/>
      <c r="R5195" s="3"/>
      <c r="S5195" s="120"/>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row>
    <row r="5196" spans="1:53" x14ac:dyDescent="0.3">
      <c r="A5196" s="3"/>
      <c r="B5196" s="3"/>
      <c r="C5196" s="3"/>
      <c r="D5196" s="3"/>
      <c r="E5196" s="3"/>
      <c r="F5196" s="3"/>
      <c r="G5196" s="3"/>
      <c r="H5196" s="3"/>
      <c r="I5196" s="3"/>
      <c r="J5196" s="3"/>
      <c r="K5196" s="3"/>
      <c r="L5196" s="3"/>
      <c r="M5196" s="3"/>
      <c r="N5196" s="3"/>
      <c r="O5196" s="3"/>
      <c r="P5196" s="3"/>
      <c r="Q5196" s="3"/>
      <c r="R5196" s="3"/>
      <c r="S5196" s="120"/>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row>
    <row r="5197" spans="1:53" x14ac:dyDescent="0.3">
      <c r="A5197" s="3"/>
      <c r="B5197" s="3"/>
      <c r="C5197" s="3"/>
      <c r="D5197" s="3"/>
      <c r="E5197" s="3"/>
      <c r="F5197" s="3"/>
      <c r="G5197" s="3"/>
      <c r="H5197" s="3"/>
      <c r="I5197" s="3"/>
      <c r="J5197" s="3"/>
      <c r="K5197" s="3"/>
      <c r="L5197" s="3"/>
      <c r="M5197" s="3"/>
      <c r="N5197" s="3"/>
      <c r="O5197" s="3"/>
      <c r="P5197" s="3"/>
      <c r="Q5197" s="3"/>
      <c r="R5197" s="3"/>
      <c r="S5197" s="120"/>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row>
    <row r="5198" spans="1:53" x14ac:dyDescent="0.3">
      <c r="A5198" s="3"/>
      <c r="B5198" s="3"/>
      <c r="C5198" s="3"/>
      <c r="D5198" s="3"/>
      <c r="E5198" s="3"/>
      <c r="F5198" s="3"/>
      <c r="G5198" s="3"/>
      <c r="H5198" s="3"/>
      <c r="I5198" s="3"/>
      <c r="J5198" s="3"/>
      <c r="K5198" s="3"/>
      <c r="L5198" s="3"/>
      <c r="M5198" s="3"/>
      <c r="N5198" s="3"/>
      <c r="O5198" s="3"/>
      <c r="P5198" s="3"/>
      <c r="Q5198" s="3"/>
      <c r="R5198" s="3"/>
      <c r="S5198" s="120"/>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row>
    <row r="5199" spans="1:53" x14ac:dyDescent="0.3">
      <c r="A5199" s="3"/>
      <c r="B5199" s="3"/>
      <c r="C5199" s="3"/>
      <c r="D5199" s="3"/>
      <c r="E5199" s="3"/>
      <c r="F5199" s="3"/>
      <c r="G5199" s="3"/>
      <c r="H5199" s="3"/>
      <c r="I5199" s="3"/>
      <c r="J5199" s="3"/>
      <c r="K5199" s="3"/>
      <c r="L5199" s="3"/>
      <c r="M5199" s="3"/>
      <c r="N5199" s="3"/>
      <c r="O5199" s="3"/>
      <c r="P5199" s="3"/>
      <c r="Q5199" s="3"/>
      <c r="R5199" s="3"/>
      <c r="S5199" s="120"/>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row>
    <row r="5200" spans="1:53" x14ac:dyDescent="0.3">
      <c r="A5200" s="3"/>
      <c r="B5200" s="3"/>
      <c r="C5200" s="3"/>
      <c r="D5200" s="3"/>
      <c r="E5200" s="3"/>
      <c r="F5200" s="3"/>
      <c r="G5200" s="3"/>
      <c r="H5200" s="3"/>
      <c r="I5200" s="3"/>
      <c r="J5200" s="3"/>
      <c r="K5200" s="3"/>
      <c r="L5200" s="3"/>
      <c r="M5200" s="3"/>
      <c r="N5200" s="3"/>
      <c r="O5200" s="3"/>
      <c r="P5200" s="3"/>
      <c r="Q5200" s="3"/>
      <c r="R5200" s="3"/>
      <c r="S5200" s="120"/>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row>
    <row r="5201" spans="1:53" x14ac:dyDescent="0.3">
      <c r="A5201" s="3"/>
      <c r="B5201" s="3"/>
      <c r="C5201" s="3"/>
      <c r="D5201" s="3"/>
      <c r="E5201" s="3"/>
      <c r="F5201" s="3"/>
      <c r="G5201" s="3"/>
      <c r="H5201" s="3"/>
      <c r="I5201" s="3"/>
      <c r="J5201" s="3"/>
      <c r="K5201" s="3"/>
      <c r="L5201" s="3"/>
      <c r="M5201" s="3"/>
      <c r="N5201" s="3"/>
      <c r="O5201" s="3"/>
      <c r="P5201" s="3"/>
      <c r="Q5201" s="3"/>
      <c r="R5201" s="3"/>
      <c r="S5201" s="120"/>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row>
    <row r="5202" spans="1:53" x14ac:dyDescent="0.3">
      <c r="A5202" s="3"/>
      <c r="B5202" s="3"/>
      <c r="C5202" s="3"/>
      <c r="D5202" s="3"/>
      <c r="E5202" s="3"/>
      <c r="F5202" s="3"/>
      <c r="G5202" s="3"/>
      <c r="H5202" s="3"/>
      <c r="I5202" s="3"/>
      <c r="J5202" s="3"/>
      <c r="K5202" s="3"/>
      <c r="L5202" s="3"/>
      <c r="M5202" s="3"/>
      <c r="N5202" s="3"/>
      <c r="O5202" s="3"/>
      <c r="P5202" s="3"/>
      <c r="Q5202" s="3"/>
      <c r="R5202" s="3"/>
      <c r="S5202" s="120"/>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row>
    <row r="5203" spans="1:53" x14ac:dyDescent="0.3">
      <c r="A5203" s="3"/>
      <c r="B5203" s="3"/>
      <c r="C5203" s="3"/>
      <c r="D5203" s="3"/>
      <c r="E5203" s="3"/>
      <c r="F5203" s="3"/>
      <c r="G5203" s="3"/>
      <c r="H5203" s="3"/>
      <c r="I5203" s="3"/>
      <c r="J5203" s="3"/>
      <c r="K5203" s="3"/>
      <c r="L5203" s="3"/>
      <c r="M5203" s="3"/>
      <c r="N5203" s="3"/>
      <c r="O5203" s="3"/>
      <c r="P5203" s="3"/>
      <c r="Q5203" s="3"/>
      <c r="R5203" s="3"/>
      <c r="S5203" s="120"/>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row>
    <row r="5204" spans="1:53" x14ac:dyDescent="0.3">
      <c r="A5204" s="3"/>
      <c r="B5204" s="3"/>
      <c r="C5204" s="3"/>
      <c r="D5204" s="3"/>
      <c r="E5204" s="3"/>
      <c r="F5204" s="3"/>
      <c r="G5204" s="3"/>
      <c r="H5204" s="3"/>
      <c r="I5204" s="3"/>
      <c r="J5204" s="3"/>
      <c r="K5204" s="3"/>
      <c r="L5204" s="3"/>
      <c r="M5204" s="3"/>
      <c r="N5204" s="3"/>
      <c r="O5204" s="3"/>
      <c r="P5204" s="3"/>
      <c r="Q5204" s="3"/>
      <c r="R5204" s="3"/>
      <c r="S5204" s="120"/>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row>
    <row r="5205" spans="1:53" x14ac:dyDescent="0.3">
      <c r="A5205" s="3"/>
      <c r="B5205" s="3"/>
      <c r="C5205" s="3"/>
      <c r="D5205" s="3"/>
      <c r="E5205" s="3"/>
      <c r="F5205" s="3"/>
      <c r="G5205" s="3"/>
      <c r="H5205" s="3"/>
      <c r="I5205" s="3"/>
      <c r="J5205" s="3"/>
      <c r="K5205" s="3"/>
      <c r="L5205" s="3"/>
      <c r="M5205" s="3"/>
      <c r="N5205" s="3"/>
      <c r="O5205" s="3"/>
      <c r="P5205" s="3"/>
      <c r="Q5205" s="3"/>
      <c r="R5205" s="3"/>
      <c r="S5205" s="120"/>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row>
    <row r="5206" spans="1:53" x14ac:dyDescent="0.3">
      <c r="A5206" s="3"/>
      <c r="B5206" s="3"/>
      <c r="C5206" s="3"/>
      <c r="D5206" s="3"/>
      <c r="E5206" s="3"/>
      <c r="F5206" s="3"/>
      <c r="G5206" s="3"/>
      <c r="H5206" s="3"/>
      <c r="I5206" s="3"/>
      <c r="J5206" s="3"/>
      <c r="K5206" s="3"/>
      <c r="L5206" s="3"/>
      <c r="M5206" s="3"/>
      <c r="N5206" s="3"/>
      <c r="O5206" s="3"/>
      <c r="P5206" s="3"/>
      <c r="Q5206" s="3"/>
      <c r="R5206" s="3"/>
      <c r="S5206" s="120"/>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row>
    <row r="5207" spans="1:53" x14ac:dyDescent="0.3">
      <c r="A5207" s="3"/>
      <c r="B5207" s="3"/>
      <c r="C5207" s="3"/>
      <c r="D5207" s="3"/>
      <c r="E5207" s="3"/>
      <c r="F5207" s="3"/>
      <c r="G5207" s="3"/>
      <c r="H5207" s="3"/>
      <c r="I5207" s="3"/>
      <c r="J5207" s="3"/>
      <c r="K5207" s="3"/>
      <c r="L5207" s="3"/>
      <c r="M5207" s="3"/>
      <c r="N5207" s="3"/>
      <c r="O5207" s="3"/>
      <c r="P5207" s="3"/>
      <c r="Q5207" s="3"/>
      <c r="R5207" s="3"/>
      <c r="S5207" s="120"/>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row>
    <row r="5208" spans="1:53" x14ac:dyDescent="0.3">
      <c r="A5208" s="3"/>
      <c r="B5208" s="3"/>
      <c r="C5208" s="3"/>
      <c r="D5208" s="3"/>
      <c r="E5208" s="3"/>
      <c r="F5208" s="3"/>
      <c r="G5208" s="3"/>
      <c r="H5208" s="3"/>
      <c r="I5208" s="3"/>
      <c r="J5208" s="3"/>
      <c r="K5208" s="3"/>
      <c r="L5208" s="3"/>
      <c r="M5208" s="3"/>
      <c r="N5208" s="3"/>
      <c r="O5208" s="3"/>
      <c r="P5208" s="3"/>
      <c r="Q5208" s="3"/>
      <c r="R5208" s="3"/>
      <c r="S5208" s="120"/>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row>
    <row r="5209" spans="1:53" x14ac:dyDescent="0.3">
      <c r="A5209" s="3"/>
      <c r="B5209" s="3"/>
      <c r="C5209" s="3"/>
      <c r="D5209" s="3"/>
      <c r="E5209" s="3"/>
      <c r="F5209" s="3"/>
      <c r="G5209" s="3"/>
      <c r="H5209" s="3"/>
      <c r="I5209" s="3"/>
      <c r="J5209" s="3"/>
      <c r="K5209" s="3"/>
      <c r="L5209" s="3"/>
      <c r="M5209" s="3"/>
      <c r="N5209" s="3"/>
      <c r="O5209" s="3"/>
      <c r="P5209" s="3"/>
      <c r="Q5209" s="3"/>
      <c r="R5209" s="3"/>
      <c r="S5209" s="120"/>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row>
    <row r="5210" spans="1:53" x14ac:dyDescent="0.3">
      <c r="A5210" s="3"/>
      <c r="B5210" s="3"/>
      <c r="C5210" s="3"/>
      <c r="D5210" s="3"/>
      <c r="E5210" s="3"/>
      <c r="F5210" s="3"/>
      <c r="G5210" s="3"/>
      <c r="H5210" s="3"/>
      <c r="I5210" s="3"/>
      <c r="J5210" s="3"/>
      <c r="K5210" s="3"/>
      <c r="L5210" s="3"/>
      <c r="M5210" s="3"/>
      <c r="N5210" s="3"/>
      <c r="O5210" s="3"/>
      <c r="P5210" s="3"/>
      <c r="Q5210" s="3"/>
      <c r="R5210" s="3"/>
      <c r="S5210" s="120"/>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row>
    <row r="5211" spans="1:53" x14ac:dyDescent="0.3">
      <c r="A5211" s="3"/>
      <c r="B5211" s="3"/>
      <c r="C5211" s="3"/>
      <c r="D5211" s="3"/>
      <c r="E5211" s="3"/>
      <c r="F5211" s="3"/>
      <c r="G5211" s="3"/>
      <c r="H5211" s="3"/>
      <c r="I5211" s="3"/>
      <c r="J5211" s="3"/>
      <c r="K5211" s="3"/>
      <c r="L5211" s="3"/>
      <c r="M5211" s="3"/>
      <c r="N5211" s="3"/>
      <c r="O5211" s="3"/>
      <c r="P5211" s="3"/>
      <c r="Q5211" s="3"/>
      <c r="R5211" s="3"/>
      <c r="S5211" s="120"/>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row>
    <row r="5212" spans="1:53" x14ac:dyDescent="0.3">
      <c r="A5212" s="3"/>
      <c r="B5212" s="3"/>
      <c r="C5212" s="3"/>
      <c r="D5212" s="3"/>
      <c r="E5212" s="3"/>
      <c r="F5212" s="3"/>
      <c r="G5212" s="3"/>
      <c r="H5212" s="3"/>
      <c r="I5212" s="3"/>
      <c r="J5212" s="3"/>
      <c r="K5212" s="3"/>
      <c r="L5212" s="3"/>
      <c r="M5212" s="3"/>
      <c r="N5212" s="3"/>
      <c r="O5212" s="3"/>
      <c r="P5212" s="3"/>
      <c r="Q5212" s="3"/>
      <c r="R5212" s="3"/>
      <c r="S5212" s="120"/>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row>
    <row r="5213" spans="1:53" x14ac:dyDescent="0.3">
      <c r="A5213" s="3"/>
      <c r="B5213" s="3"/>
      <c r="C5213" s="3"/>
      <c r="D5213" s="3"/>
      <c r="E5213" s="3"/>
      <c r="F5213" s="3"/>
      <c r="G5213" s="3"/>
      <c r="H5213" s="3"/>
      <c r="I5213" s="3"/>
      <c r="J5213" s="3"/>
      <c r="K5213" s="3"/>
      <c r="L5213" s="3"/>
      <c r="M5213" s="3"/>
      <c r="N5213" s="3"/>
      <c r="O5213" s="3"/>
      <c r="P5213" s="3"/>
      <c r="Q5213" s="3"/>
      <c r="R5213" s="3"/>
      <c r="S5213" s="120"/>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row>
    <row r="5214" spans="1:53" x14ac:dyDescent="0.3">
      <c r="A5214" s="3"/>
      <c r="B5214" s="3"/>
      <c r="C5214" s="3"/>
      <c r="D5214" s="3"/>
      <c r="E5214" s="3"/>
      <c r="F5214" s="3"/>
      <c r="G5214" s="3"/>
      <c r="H5214" s="3"/>
      <c r="I5214" s="3"/>
      <c r="J5214" s="3"/>
      <c r="K5214" s="3"/>
      <c r="L5214" s="3"/>
      <c r="M5214" s="3"/>
      <c r="N5214" s="3"/>
      <c r="O5214" s="3"/>
      <c r="P5214" s="3"/>
      <c r="Q5214" s="3"/>
      <c r="R5214" s="3"/>
      <c r="S5214" s="120"/>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row>
    <row r="5215" spans="1:53" x14ac:dyDescent="0.3">
      <c r="A5215" s="3"/>
      <c r="B5215" s="3"/>
      <c r="C5215" s="3"/>
      <c r="D5215" s="3"/>
      <c r="E5215" s="3"/>
      <c r="F5215" s="3"/>
      <c r="G5215" s="3"/>
      <c r="H5215" s="3"/>
      <c r="I5215" s="3"/>
      <c r="J5215" s="3"/>
      <c r="K5215" s="3"/>
      <c r="L5215" s="3"/>
      <c r="M5215" s="3"/>
      <c r="N5215" s="3"/>
      <c r="O5215" s="3"/>
      <c r="P5215" s="3"/>
      <c r="Q5215" s="3"/>
      <c r="R5215" s="3"/>
      <c r="S5215" s="120"/>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row>
    <row r="5216" spans="1:53" x14ac:dyDescent="0.3">
      <c r="A5216" s="3"/>
      <c r="B5216" s="3"/>
      <c r="C5216" s="3"/>
      <c r="D5216" s="3"/>
      <c r="E5216" s="3"/>
      <c r="F5216" s="3"/>
      <c r="G5216" s="3"/>
      <c r="H5216" s="3"/>
      <c r="I5216" s="3"/>
      <c r="J5216" s="3"/>
      <c r="K5216" s="3"/>
      <c r="L5216" s="3"/>
      <c r="M5216" s="3"/>
      <c r="N5216" s="3"/>
      <c r="O5216" s="3"/>
      <c r="P5216" s="3"/>
      <c r="Q5216" s="3"/>
      <c r="R5216" s="3"/>
      <c r="S5216" s="120"/>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row>
    <row r="5217" spans="1:53" x14ac:dyDescent="0.3">
      <c r="A5217" s="3"/>
      <c r="B5217" s="3"/>
      <c r="C5217" s="3"/>
      <c r="D5217" s="3"/>
      <c r="E5217" s="3"/>
      <c r="F5217" s="3"/>
      <c r="G5217" s="3"/>
      <c r="H5217" s="3"/>
      <c r="I5217" s="3"/>
      <c r="J5217" s="3"/>
      <c r="K5217" s="3"/>
      <c r="L5217" s="3"/>
      <c r="M5217" s="3"/>
      <c r="N5217" s="3"/>
      <c r="O5217" s="3"/>
      <c r="P5217" s="3"/>
      <c r="Q5217" s="3"/>
      <c r="R5217" s="3"/>
      <c r="S5217" s="120"/>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row>
    <row r="5218" spans="1:53" x14ac:dyDescent="0.3">
      <c r="A5218" s="3"/>
      <c r="B5218" s="3"/>
      <c r="C5218" s="3"/>
      <c r="D5218" s="3"/>
      <c r="E5218" s="3"/>
      <c r="F5218" s="3"/>
      <c r="G5218" s="3"/>
      <c r="H5218" s="3"/>
      <c r="I5218" s="3"/>
      <c r="J5218" s="3"/>
      <c r="K5218" s="3"/>
      <c r="L5218" s="3"/>
      <c r="M5218" s="3"/>
      <c r="N5218" s="3"/>
      <c r="O5218" s="3"/>
      <c r="P5218" s="3"/>
      <c r="Q5218" s="3"/>
      <c r="R5218" s="3"/>
      <c r="S5218" s="120"/>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row>
    <row r="5219" spans="1:53" x14ac:dyDescent="0.3">
      <c r="A5219" s="3"/>
      <c r="B5219" s="3"/>
      <c r="C5219" s="3"/>
      <c r="D5219" s="3"/>
      <c r="E5219" s="3"/>
      <c r="F5219" s="3"/>
      <c r="G5219" s="3"/>
      <c r="H5219" s="3"/>
      <c r="I5219" s="3"/>
      <c r="J5219" s="3"/>
      <c r="K5219" s="3"/>
      <c r="L5219" s="3"/>
      <c r="M5219" s="3"/>
      <c r="N5219" s="3"/>
      <c r="O5219" s="3"/>
      <c r="P5219" s="3"/>
      <c r="Q5219" s="3"/>
      <c r="R5219" s="3"/>
      <c r="S5219" s="120"/>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row>
    <row r="5220" spans="1:53" x14ac:dyDescent="0.3">
      <c r="A5220" s="3"/>
      <c r="B5220" s="3"/>
      <c r="C5220" s="3"/>
      <c r="D5220" s="3"/>
      <c r="E5220" s="3"/>
      <c r="F5220" s="3"/>
      <c r="G5220" s="3"/>
      <c r="H5220" s="3"/>
      <c r="I5220" s="3"/>
      <c r="J5220" s="3"/>
      <c r="K5220" s="3"/>
      <c r="L5220" s="3"/>
      <c r="M5220" s="3"/>
      <c r="N5220" s="3"/>
      <c r="O5220" s="3"/>
      <c r="P5220" s="3"/>
      <c r="Q5220" s="3"/>
      <c r="R5220" s="3"/>
      <c r="S5220" s="120"/>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row>
    <row r="5221" spans="1:53" x14ac:dyDescent="0.3">
      <c r="A5221" s="3"/>
      <c r="B5221" s="3"/>
      <c r="C5221" s="3"/>
      <c r="D5221" s="3"/>
      <c r="E5221" s="3"/>
      <c r="F5221" s="3"/>
      <c r="G5221" s="3"/>
      <c r="H5221" s="3"/>
      <c r="I5221" s="3"/>
      <c r="J5221" s="3"/>
      <c r="K5221" s="3"/>
      <c r="L5221" s="3"/>
      <c r="M5221" s="3"/>
      <c r="N5221" s="3"/>
      <c r="O5221" s="3"/>
      <c r="P5221" s="3"/>
      <c r="Q5221" s="3"/>
      <c r="R5221" s="3"/>
      <c r="S5221" s="120"/>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row>
    <row r="5222" spans="1:53" x14ac:dyDescent="0.3">
      <c r="A5222" s="3"/>
      <c r="B5222" s="3"/>
      <c r="C5222" s="3"/>
      <c r="D5222" s="3"/>
      <c r="E5222" s="3"/>
      <c r="F5222" s="3"/>
      <c r="G5222" s="3"/>
      <c r="H5222" s="3"/>
      <c r="I5222" s="3"/>
      <c r="J5222" s="3"/>
      <c r="K5222" s="3"/>
      <c r="L5222" s="3"/>
      <c r="M5222" s="3"/>
      <c r="N5222" s="3"/>
      <c r="O5222" s="3"/>
      <c r="P5222" s="3"/>
      <c r="Q5222" s="3"/>
      <c r="R5222" s="3"/>
      <c r="S5222" s="120"/>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row>
    <row r="5223" spans="1:53" x14ac:dyDescent="0.3">
      <c r="A5223" s="3"/>
      <c r="B5223" s="3"/>
      <c r="C5223" s="3"/>
      <c r="D5223" s="3"/>
      <c r="E5223" s="3"/>
      <c r="F5223" s="3"/>
      <c r="G5223" s="3"/>
      <c r="H5223" s="3"/>
      <c r="I5223" s="3"/>
      <c r="J5223" s="3"/>
      <c r="K5223" s="3"/>
      <c r="L5223" s="3"/>
      <c r="M5223" s="3"/>
      <c r="N5223" s="3"/>
      <c r="O5223" s="3"/>
      <c r="P5223" s="3"/>
      <c r="Q5223" s="3"/>
      <c r="R5223" s="3"/>
      <c r="S5223" s="120"/>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row>
    <row r="5224" spans="1:53" x14ac:dyDescent="0.3">
      <c r="A5224" s="3"/>
      <c r="B5224" s="3"/>
      <c r="C5224" s="3"/>
      <c r="D5224" s="3"/>
      <c r="E5224" s="3"/>
      <c r="F5224" s="3"/>
      <c r="G5224" s="3"/>
      <c r="H5224" s="3"/>
      <c r="I5224" s="3"/>
      <c r="J5224" s="3"/>
      <c r="K5224" s="3"/>
      <c r="L5224" s="3"/>
      <c r="M5224" s="3"/>
      <c r="N5224" s="3"/>
      <c r="O5224" s="3"/>
      <c r="P5224" s="3"/>
      <c r="Q5224" s="3"/>
      <c r="R5224" s="3"/>
      <c r="S5224" s="120"/>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row>
    <row r="5225" spans="1:53" x14ac:dyDescent="0.3">
      <c r="A5225" s="3"/>
      <c r="B5225" s="3"/>
      <c r="C5225" s="3"/>
      <c r="D5225" s="3"/>
      <c r="E5225" s="3"/>
      <c r="F5225" s="3"/>
      <c r="G5225" s="3"/>
      <c r="H5225" s="3"/>
      <c r="I5225" s="3"/>
      <c r="J5225" s="3"/>
      <c r="K5225" s="3"/>
      <c r="L5225" s="3"/>
      <c r="M5225" s="3"/>
      <c r="N5225" s="3"/>
      <c r="O5225" s="3"/>
      <c r="P5225" s="3"/>
      <c r="Q5225" s="3"/>
      <c r="R5225" s="3"/>
      <c r="S5225" s="120"/>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row>
    <row r="5226" spans="1:53" x14ac:dyDescent="0.3">
      <c r="A5226" s="3"/>
      <c r="B5226" s="3"/>
      <c r="C5226" s="3"/>
      <c r="D5226" s="3"/>
      <c r="E5226" s="3"/>
      <c r="F5226" s="3"/>
      <c r="G5226" s="3"/>
      <c r="H5226" s="3"/>
      <c r="I5226" s="3"/>
      <c r="J5226" s="3"/>
      <c r="K5226" s="3"/>
      <c r="L5226" s="3"/>
      <c r="M5226" s="3"/>
      <c r="N5226" s="3"/>
      <c r="O5226" s="3"/>
      <c r="P5226" s="3"/>
      <c r="Q5226" s="3"/>
      <c r="R5226" s="3"/>
      <c r="S5226" s="120"/>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row>
    <row r="5227" spans="1:53" x14ac:dyDescent="0.3">
      <c r="A5227" s="3"/>
      <c r="B5227" s="3"/>
      <c r="C5227" s="3"/>
      <c r="D5227" s="3"/>
      <c r="E5227" s="3"/>
      <c r="F5227" s="3"/>
      <c r="G5227" s="3"/>
      <c r="H5227" s="3"/>
      <c r="I5227" s="3"/>
      <c r="J5227" s="3"/>
      <c r="K5227" s="3"/>
      <c r="L5227" s="3"/>
      <c r="M5227" s="3"/>
      <c r="N5227" s="3"/>
      <c r="O5227" s="3"/>
      <c r="P5227" s="3"/>
      <c r="Q5227" s="3"/>
      <c r="R5227" s="3"/>
      <c r="S5227" s="120"/>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row>
    <row r="5228" spans="1:53" x14ac:dyDescent="0.3">
      <c r="A5228" s="3"/>
      <c r="B5228" s="3"/>
      <c r="C5228" s="3"/>
      <c r="D5228" s="3"/>
      <c r="E5228" s="3"/>
      <c r="F5228" s="3"/>
      <c r="G5228" s="3"/>
      <c r="H5228" s="3"/>
      <c r="I5228" s="3"/>
      <c r="J5228" s="3"/>
      <c r="K5228" s="3"/>
      <c r="L5228" s="3"/>
      <c r="M5228" s="3"/>
      <c r="N5228" s="3"/>
      <c r="O5228" s="3"/>
      <c r="P5228" s="3"/>
      <c r="Q5228" s="3"/>
      <c r="R5228" s="3"/>
      <c r="S5228" s="120"/>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row>
    <row r="5229" spans="1:53" x14ac:dyDescent="0.3">
      <c r="A5229" s="3"/>
      <c r="B5229" s="3"/>
      <c r="C5229" s="3"/>
      <c r="D5229" s="3"/>
      <c r="E5229" s="3"/>
      <c r="F5229" s="3"/>
      <c r="G5229" s="3"/>
      <c r="H5229" s="3"/>
      <c r="I5229" s="3"/>
      <c r="J5229" s="3"/>
      <c r="K5229" s="3"/>
      <c r="L5229" s="3"/>
      <c r="M5229" s="3"/>
      <c r="N5229" s="3"/>
      <c r="O5229" s="3"/>
      <c r="P5229" s="3"/>
      <c r="Q5229" s="3"/>
      <c r="R5229" s="3"/>
      <c r="S5229" s="120"/>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row>
    <row r="5230" spans="1:53" x14ac:dyDescent="0.3">
      <c r="A5230" s="3"/>
      <c r="B5230" s="3"/>
      <c r="C5230" s="3"/>
      <c r="D5230" s="3"/>
      <c r="E5230" s="3"/>
      <c r="F5230" s="3"/>
      <c r="G5230" s="3"/>
      <c r="H5230" s="3"/>
      <c r="I5230" s="3"/>
      <c r="J5230" s="3"/>
      <c r="K5230" s="3"/>
      <c r="L5230" s="3"/>
      <c r="M5230" s="3"/>
      <c r="N5230" s="3"/>
      <c r="O5230" s="3"/>
      <c r="P5230" s="3"/>
      <c r="Q5230" s="3"/>
      <c r="R5230" s="3"/>
      <c r="S5230" s="120"/>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row>
    <row r="5231" spans="1:53" x14ac:dyDescent="0.3">
      <c r="A5231" s="3"/>
      <c r="B5231" s="3"/>
      <c r="C5231" s="3"/>
      <c r="D5231" s="3"/>
      <c r="E5231" s="3"/>
      <c r="F5231" s="3"/>
      <c r="G5231" s="3"/>
      <c r="H5231" s="3"/>
      <c r="I5231" s="3"/>
      <c r="J5231" s="3"/>
      <c r="K5231" s="3"/>
      <c r="L5231" s="3"/>
      <c r="M5231" s="3"/>
      <c r="N5231" s="3"/>
      <c r="O5231" s="3"/>
      <c r="P5231" s="3"/>
      <c r="Q5231" s="3"/>
      <c r="R5231" s="3"/>
      <c r="S5231" s="120"/>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row>
    <row r="5232" spans="1:53" x14ac:dyDescent="0.3">
      <c r="A5232" s="3"/>
      <c r="B5232" s="3"/>
      <c r="C5232" s="3"/>
      <c r="D5232" s="3"/>
      <c r="E5232" s="3"/>
      <c r="F5232" s="3"/>
      <c r="G5232" s="3"/>
      <c r="H5232" s="3"/>
      <c r="I5232" s="3"/>
      <c r="J5232" s="3"/>
      <c r="K5232" s="3"/>
      <c r="L5232" s="3"/>
      <c r="M5232" s="3"/>
      <c r="N5232" s="3"/>
      <c r="O5232" s="3"/>
      <c r="P5232" s="3"/>
      <c r="Q5232" s="3"/>
      <c r="R5232" s="3"/>
      <c r="S5232" s="120"/>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row>
    <row r="5233" spans="1:53" x14ac:dyDescent="0.3">
      <c r="A5233" s="3"/>
      <c r="B5233" s="3"/>
      <c r="C5233" s="3"/>
      <c r="D5233" s="3"/>
      <c r="E5233" s="3"/>
      <c r="F5233" s="3"/>
      <c r="G5233" s="3"/>
      <c r="H5233" s="3"/>
      <c r="I5233" s="3"/>
      <c r="J5233" s="3"/>
      <c r="K5233" s="3"/>
      <c r="L5233" s="3"/>
      <c r="M5233" s="3"/>
      <c r="N5233" s="3"/>
      <c r="O5233" s="3"/>
      <c r="P5233" s="3"/>
      <c r="Q5233" s="3"/>
      <c r="R5233" s="3"/>
      <c r="S5233" s="120"/>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row>
    <row r="5234" spans="1:53" x14ac:dyDescent="0.3">
      <c r="A5234" s="3"/>
      <c r="B5234" s="3"/>
      <c r="C5234" s="3"/>
      <c r="D5234" s="3"/>
      <c r="E5234" s="3"/>
      <c r="F5234" s="3"/>
      <c r="G5234" s="3"/>
      <c r="H5234" s="3"/>
      <c r="I5234" s="3"/>
      <c r="J5234" s="3"/>
      <c r="K5234" s="3"/>
      <c r="L5234" s="3"/>
      <c r="M5234" s="3"/>
      <c r="N5234" s="3"/>
      <c r="O5234" s="3"/>
      <c r="P5234" s="3"/>
      <c r="Q5234" s="3"/>
      <c r="R5234" s="3"/>
      <c r="S5234" s="120"/>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row>
    <row r="5235" spans="1:53" x14ac:dyDescent="0.3">
      <c r="A5235" s="3"/>
      <c r="B5235" s="3"/>
      <c r="C5235" s="3"/>
      <c r="D5235" s="3"/>
      <c r="E5235" s="3"/>
      <c r="F5235" s="3"/>
      <c r="G5235" s="3"/>
      <c r="H5235" s="3"/>
      <c r="I5235" s="3"/>
      <c r="J5235" s="3"/>
      <c r="K5235" s="3"/>
      <c r="L5235" s="3"/>
      <c r="M5235" s="3"/>
      <c r="N5235" s="3"/>
      <c r="O5235" s="3"/>
      <c r="P5235" s="3"/>
      <c r="Q5235" s="3"/>
      <c r="R5235" s="3"/>
      <c r="S5235" s="120"/>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row>
    <row r="5236" spans="1:53" x14ac:dyDescent="0.3">
      <c r="A5236" s="3"/>
      <c r="B5236" s="3"/>
      <c r="C5236" s="3"/>
      <c r="D5236" s="3"/>
      <c r="E5236" s="3"/>
      <c r="F5236" s="3"/>
      <c r="G5236" s="3"/>
      <c r="H5236" s="3"/>
      <c r="I5236" s="3"/>
      <c r="J5236" s="3"/>
      <c r="K5236" s="3"/>
      <c r="L5236" s="3"/>
      <c r="M5236" s="3"/>
      <c r="N5236" s="3"/>
      <c r="O5236" s="3"/>
      <c r="P5236" s="3"/>
      <c r="Q5236" s="3"/>
      <c r="R5236" s="3"/>
      <c r="S5236" s="120"/>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row>
    <row r="5237" spans="1:53" x14ac:dyDescent="0.3">
      <c r="A5237" s="3"/>
      <c r="B5237" s="3"/>
      <c r="C5237" s="3"/>
      <c r="D5237" s="3"/>
      <c r="E5237" s="3"/>
      <c r="F5237" s="3"/>
      <c r="G5237" s="3"/>
      <c r="H5237" s="3"/>
      <c r="I5237" s="3"/>
      <c r="J5237" s="3"/>
      <c r="K5237" s="3"/>
      <c r="L5237" s="3"/>
      <c r="M5237" s="3"/>
      <c r="N5237" s="3"/>
      <c r="O5237" s="3"/>
      <c r="P5237" s="3"/>
      <c r="Q5237" s="3"/>
      <c r="R5237" s="3"/>
      <c r="S5237" s="120"/>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row>
    <row r="5238" spans="1:53" x14ac:dyDescent="0.3">
      <c r="A5238" s="3"/>
      <c r="B5238" s="3"/>
      <c r="C5238" s="3"/>
      <c r="D5238" s="3"/>
      <c r="E5238" s="3"/>
      <c r="F5238" s="3"/>
      <c r="G5238" s="3"/>
      <c r="H5238" s="3"/>
      <c r="I5238" s="3"/>
      <c r="J5238" s="3"/>
      <c r="K5238" s="3"/>
      <c r="L5238" s="3"/>
      <c r="M5238" s="3"/>
      <c r="N5238" s="3"/>
      <c r="O5238" s="3"/>
      <c r="P5238" s="3"/>
      <c r="Q5238" s="3"/>
      <c r="R5238" s="3"/>
      <c r="S5238" s="120"/>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row>
    <row r="5239" spans="1:53" x14ac:dyDescent="0.3">
      <c r="A5239" s="3"/>
      <c r="B5239" s="3"/>
      <c r="C5239" s="3"/>
      <c r="D5239" s="3"/>
      <c r="E5239" s="3"/>
      <c r="F5239" s="3"/>
      <c r="G5239" s="3"/>
      <c r="H5239" s="3"/>
      <c r="I5239" s="3"/>
      <c r="J5239" s="3"/>
      <c r="K5239" s="3"/>
      <c r="L5239" s="3"/>
      <c r="M5239" s="3"/>
      <c r="N5239" s="3"/>
      <c r="O5239" s="3"/>
      <c r="P5239" s="3"/>
      <c r="Q5239" s="3"/>
      <c r="R5239" s="3"/>
      <c r="S5239" s="120"/>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row>
    <row r="5240" spans="1:53" x14ac:dyDescent="0.3">
      <c r="A5240" s="3"/>
      <c r="B5240" s="3"/>
      <c r="C5240" s="3"/>
      <c r="D5240" s="3"/>
      <c r="E5240" s="3"/>
      <c r="F5240" s="3"/>
      <c r="G5240" s="3"/>
      <c r="H5240" s="3"/>
      <c r="I5240" s="3"/>
      <c r="J5240" s="3"/>
      <c r="K5240" s="3"/>
      <c r="L5240" s="3"/>
      <c r="M5240" s="3"/>
      <c r="N5240" s="3"/>
      <c r="O5240" s="3"/>
      <c r="P5240" s="3"/>
      <c r="Q5240" s="3"/>
      <c r="R5240" s="3"/>
      <c r="S5240" s="120"/>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row>
    <row r="5241" spans="1:53" x14ac:dyDescent="0.3">
      <c r="A5241" s="3"/>
      <c r="B5241" s="3"/>
      <c r="C5241" s="3"/>
      <c r="D5241" s="3"/>
      <c r="E5241" s="3"/>
      <c r="F5241" s="3"/>
      <c r="G5241" s="3"/>
      <c r="H5241" s="3"/>
      <c r="I5241" s="3"/>
      <c r="J5241" s="3"/>
      <c r="K5241" s="3"/>
      <c r="L5241" s="3"/>
      <c r="M5241" s="3"/>
      <c r="N5241" s="3"/>
      <c r="O5241" s="3"/>
      <c r="P5241" s="3"/>
      <c r="Q5241" s="3"/>
      <c r="R5241" s="3"/>
      <c r="S5241" s="120"/>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row>
    <row r="5242" spans="1:53" x14ac:dyDescent="0.3">
      <c r="A5242" s="3"/>
      <c r="B5242" s="3"/>
      <c r="C5242" s="3"/>
      <c r="D5242" s="3"/>
      <c r="E5242" s="3"/>
      <c r="F5242" s="3"/>
      <c r="G5242" s="3"/>
      <c r="H5242" s="3"/>
      <c r="I5242" s="3"/>
      <c r="J5242" s="3"/>
      <c r="K5242" s="3"/>
      <c r="L5242" s="3"/>
      <c r="M5242" s="3"/>
      <c r="N5242" s="3"/>
      <c r="O5242" s="3"/>
      <c r="P5242" s="3"/>
      <c r="Q5242" s="3"/>
      <c r="R5242" s="3"/>
      <c r="S5242" s="120"/>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row>
    <row r="5243" spans="1:53" x14ac:dyDescent="0.3">
      <c r="A5243" s="3"/>
      <c r="B5243" s="3"/>
      <c r="C5243" s="3"/>
      <c r="D5243" s="3"/>
      <c r="E5243" s="3"/>
      <c r="F5243" s="3"/>
      <c r="G5243" s="3"/>
      <c r="H5243" s="3"/>
      <c r="I5243" s="3"/>
      <c r="J5243" s="3"/>
      <c r="K5243" s="3"/>
      <c r="L5243" s="3"/>
      <c r="M5243" s="3"/>
      <c r="N5243" s="3"/>
      <c r="O5243" s="3"/>
      <c r="P5243" s="3"/>
      <c r="Q5243" s="3"/>
      <c r="R5243" s="3"/>
      <c r="S5243" s="120"/>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row>
    <row r="5244" spans="1:53" x14ac:dyDescent="0.3">
      <c r="A5244" s="3"/>
      <c r="B5244" s="3"/>
      <c r="C5244" s="3"/>
      <c r="D5244" s="3"/>
      <c r="E5244" s="3"/>
      <c r="F5244" s="3"/>
      <c r="G5244" s="3"/>
      <c r="H5244" s="3"/>
      <c r="I5244" s="3"/>
      <c r="J5244" s="3"/>
      <c r="K5244" s="3"/>
      <c r="L5244" s="3"/>
      <c r="M5244" s="3"/>
      <c r="N5244" s="3"/>
      <c r="O5244" s="3"/>
      <c r="P5244" s="3"/>
      <c r="Q5244" s="3"/>
      <c r="R5244" s="3"/>
      <c r="S5244" s="120"/>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row>
    <row r="5245" spans="1:53" x14ac:dyDescent="0.3">
      <c r="A5245" s="3"/>
      <c r="B5245" s="3"/>
      <c r="C5245" s="3"/>
      <c r="D5245" s="3"/>
      <c r="E5245" s="3"/>
      <c r="F5245" s="3"/>
      <c r="G5245" s="3"/>
      <c r="H5245" s="3"/>
      <c r="I5245" s="3"/>
      <c r="J5245" s="3"/>
      <c r="K5245" s="3"/>
      <c r="L5245" s="3"/>
      <c r="M5245" s="3"/>
      <c r="N5245" s="3"/>
      <c r="O5245" s="3"/>
      <c r="P5245" s="3"/>
      <c r="Q5245" s="3"/>
      <c r="R5245" s="3"/>
      <c r="S5245" s="120"/>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row>
    <row r="5246" spans="1:53" x14ac:dyDescent="0.3">
      <c r="A5246" s="3"/>
      <c r="B5246" s="3"/>
      <c r="C5246" s="3"/>
      <c r="D5246" s="3"/>
      <c r="E5246" s="3"/>
      <c r="F5246" s="3"/>
      <c r="G5246" s="3"/>
      <c r="H5246" s="3"/>
      <c r="I5246" s="3"/>
      <c r="J5246" s="3"/>
      <c r="K5246" s="3"/>
      <c r="L5246" s="3"/>
      <c r="M5246" s="3"/>
      <c r="N5246" s="3"/>
      <c r="O5246" s="3"/>
      <c r="P5246" s="3"/>
      <c r="Q5246" s="3"/>
      <c r="R5246" s="3"/>
      <c r="S5246" s="120"/>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row>
    <row r="5247" spans="1:53" x14ac:dyDescent="0.3">
      <c r="A5247" s="3"/>
      <c r="B5247" s="3"/>
      <c r="C5247" s="3"/>
      <c r="D5247" s="3"/>
      <c r="E5247" s="3"/>
      <c r="F5247" s="3"/>
      <c r="G5247" s="3"/>
      <c r="H5247" s="3"/>
      <c r="I5247" s="3"/>
      <c r="J5247" s="3"/>
      <c r="K5247" s="3"/>
      <c r="L5247" s="3"/>
      <c r="M5247" s="3"/>
      <c r="N5247" s="3"/>
      <c r="O5247" s="3"/>
      <c r="P5247" s="3"/>
      <c r="Q5247" s="3"/>
      <c r="R5247" s="3"/>
      <c r="S5247" s="120"/>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row>
    <row r="5248" spans="1:53" x14ac:dyDescent="0.3">
      <c r="A5248" s="3"/>
      <c r="B5248" s="3"/>
      <c r="C5248" s="3"/>
      <c r="D5248" s="3"/>
      <c r="E5248" s="3"/>
      <c r="F5248" s="3"/>
      <c r="G5248" s="3"/>
      <c r="H5248" s="3"/>
      <c r="I5248" s="3"/>
      <c r="J5248" s="3"/>
      <c r="K5248" s="3"/>
      <c r="L5248" s="3"/>
      <c r="M5248" s="3"/>
      <c r="N5248" s="3"/>
      <c r="O5248" s="3"/>
      <c r="P5248" s="3"/>
      <c r="Q5248" s="3"/>
      <c r="R5248" s="3"/>
      <c r="S5248" s="120"/>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row>
    <row r="5249" spans="1:53" x14ac:dyDescent="0.3">
      <c r="A5249" s="3"/>
      <c r="B5249" s="3"/>
      <c r="C5249" s="3"/>
      <c r="D5249" s="3"/>
      <c r="E5249" s="3"/>
      <c r="F5249" s="3"/>
      <c r="G5249" s="3"/>
      <c r="H5249" s="3"/>
      <c r="I5249" s="3"/>
      <c r="J5249" s="3"/>
      <c r="K5249" s="3"/>
      <c r="L5249" s="3"/>
      <c r="M5249" s="3"/>
      <c r="N5249" s="3"/>
      <c r="O5249" s="3"/>
      <c r="P5249" s="3"/>
      <c r="Q5249" s="3"/>
      <c r="R5249" s="3"/>
      <c r="S5249" s="120"/>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row>
    <row r="5250" spans="1:53" x14ac:dyDescent="0.3">
      <c r="A5250" s="3"/>
      <c r="B5250" s="3"/>
      <c r="C5250" s="3"/>
      <c r="D5250" s="3"/>
      <c r="E5250" s="3"/>
      <c r="F5250" s="3"/>
      <c r="G5250" s="3"/>
      <c r="H5250" s="3"/>
      <c r="I5250" s="3"/>
      <c r="J5250" s="3"/>
      <c r="K5250" s="3"/>
      <c r="L5250" s="3"/>
      <c r="M5250" s="3"/>
      <c r="N5250" s="3"/>
      <c r="O5250" s="3"/>
      <c r="P5250" s="3"/>
      <c r="Q5250" s="3"/>
      <c r="R5250" s="3"/>
      <c r="S5250" s="120"/>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row>
    <row r="5251" spans="1:53" x14ac:dyDescent="0.3">
      <c r="A5251" s="3"/>
      <c r="B5251" s="3"/>
      <c r="C5251" s="3"/>
      <c r="D5251" s="3"/>
      <c r="E5251" s="3"/>
      <c r="F5251" s="3"/>
      <c r="G5251" s="3"/>
      <c r="H5251" s="3"/>
      <c r="I5251" s="3"/>
      <c r="J5251" s="3"/>
      <c r="K5251" s="3"/>
      <c r="L5251" s="3"/>
      <c r="M5251" s="3"/>
      <c r="N5251" s="3"/>
      <c r="O5251" s="3"/>
      <c r="P5251" s="3"/>
      <c r="Q5251" s="3"/>
      <c r="R5251" s="3"/>
      <c r="S5251" s="120"/>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row>
    <row r="5252" spans="1:53" x14ac:dyDescent="0.3">
      <c r="A5252" s="3"/>
      <c r="B5252" s="3"/>
      <c r="C5252" s="3"/>
      <c r="D5252" s="3"/>
      <c r="E5252" s="3"/>
      <c r="F5252" s="3"/>
      <c r="G5252" s="3"/>
      <c r="H5252" s="3"/>
      <c r="I5252" s="3"/>
      <c r="J5252" s="3"/>
      <c r="K5252" s="3"/>
      <c r="L5252" s="3"/>
      <c r="M5252" s="3"/>
      <c r="N5252" s="3"/>
      <c r="O5252" s="3"/>
      <c r="P5252" s="3"/>
      <c r="Q5252" s="3"/>
      <c r="R5252" s="3"/>
      <c r="S5252" s="120"/>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row>
    <row r="5253" spans="1:53" x14ac:dyDescent="0.3">
      <c r="A5253" s="3"/>
      <c r="B5253" s="3"/>
      <c r="C5253" s="3"/>
      <c r="D5253" s="3"/>
      <c r="E5253" s="3"/>
      <c r="F5253" s="3"/>
      <c r="G5253" s="3"/>
      <c r="H5253" s="3"/>
      <c r="I5253" s="3"/>
      <c r="J5253" s="3"/>
      <c r="K5253" s="3"/>
      <c r="L5253" s="3"/>
      <c r="M5253" s="3"/>
      <c r="N5253" s="3"/>
      <c r="O5253" s="3"/>
      <c r="P5253" s="3"/>
      <c r="Q5253" s="3"/>
      <c r="R5253" s="3"/>
      <c r="S5253" s="120"/>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row>
    <row r="5254" spans="1:53" x14ac:dyDescent="0.3">
      <c r="A5254" s="3"/>
      <c r="B5254" s="3"/>
      <c r="C5254" s="3"/>
      <c r="D5254" s="3"/>
      <c r="E5254" s="3"/>
      <c r="F5254" s="3"/>
      <c r="G5254" s="3"/>
      <c r="H5254" s="3"/>
      <c r="I5254" s="3"/>
      <c r="J5254" s="3"/>
      <c r="K5254" s="3"/>
      <c r="L5254" s="3"/>
      <c r="M5254" s="3"/>
      <c r="N5254" s="3"/>
      <c r="O5254" s="3"/>
      <c r="P5254" s="3"/>
      <c r="Q5254" s="3"/>
      <c r="R5254" s="3"/>
      <c r="S5254" s="120"/>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row>
    <row r="5255" spans="1:53" x14ac:dyDescent="0.3">
      <c r="A5255" s="3"/>
      <c r="B5255" s="3"/>
      <c r="C5255" s="3"/>
      <c r="D5255" s="3"/>
      <c r="E5255" s="3"/>
      <c r="F5255" s="3"/>
      <c r="G5255" s="3"/>
      <c r="H5255" s="3"/>
      <c r="I5255" s="3"/>
      <c r="J5255" s="3"/>
      <c r="K5255" s="3"/>
      <c r="L5255" s="3"/>
      <c r="M5255" s="3"/>
      <c r="N5255" s="3"/>
      <c r="O5255" s="3"/>
      <c r="P5255" s="3"/>
      <c r="Q5255" s="3"/>
      <c r="R5255" s="3"/>
      <c r="S5255" s="120"/>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row>
    <row r="5256" spans="1:53" x14ac:dyDescent="0.3">
      <c r="A5256" s="3"/>
      <c r="B5256" s="3"/>
      <c r="C5256" s="3"/>
      <c r="D5256" s="3"/>
      <c r="E5256" s="3"/>
      <c r="F5256" s="3"/>
      <c r="G5256" s="3"/>
      <c r="H5256" s="3"/>
      <c r="I5256" s="3"/>
      <c r="J5256" s="3"/>
      <c r="K5256" s="3"/>
      <c r="L5256" s="3"/>
      <c r="M5256" s="3"/>
      <c r="N5256" s="3"/>
      <c r="O5256" s="3"/>
      <c r="P5256" s="3"/>
      <c r="Q5256" s="3"/>
      <c r="R5256" s="3"/>
      <c r="S5256" s="120"/>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row>
    <row r="5257" spans="1:53" x14ac:dyDescent="0.3">
      <c r="A5257" s="3"/>
      <c r="B5257" s="3"/>
      <c r="C5257" s="3"/>
      <c r="D5257" s="3"/>
      <c r="E5257" s="3"/>
      <c r="F5257" s="3"/>
      <c r="G5257" s="3"/>
      <c r="H5257" s="3"/>
      <c r="I5257" s="3"/>
      <c r="J5257" s="3"/>
      <c r="K5257" s="3"/>
      <c r="L5257" s="3"/>
      <c r="M5257" s="3"/>
      <c r="N5257" s="3"/>
      <c r="O5257" s="3"/>
      <c r="P5257" s="3"/>
      <c r="Q5257" s="3"/>
      <c r="R5257" s="3"/>
      <c r="S5257" s="120"/>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row>
    <row r="5258" spans="1:53" x14ac:dyDescent="0.3">
      <c r="A5258" s="3"/>
      <c r="B5258" s="3"/>
      <c r="C5258" s="3"/>
      <c r="D5258" s="3"/>
      <c r="E5258" s="3"/>
      <c r="F5258" s="3"/>
      <c r="G5258" s="3"/>
      <c r="H5258" s="3"/>
      <c r="I5258" s="3"/>
      <c r="J5258" s="3"/>
      <c r="K5258" s="3"/>
      <c r="L5258" s="3"/>
      <c r="M5258" s="3"/>
      <c r="N5258" s="3"/>
      <c r="O5258" s="3"/>
      <c r="P5258" s="3"/>
      <c r="Q5258" s="3"/>
      <c r="R5258" s="3"/>
      <c r="S5258" s="120"/>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row>
    <row r="5259" spans="1:53" x14ac:dyDescent="0.3">
      <c r="A5259" s="3"/>
      <c r="B5259" s="3"/>
      <c r="C5259" s="3"/>
      <c r="D5259" s="3"/>
      <c r="E5259" s="3"/>
      <c r="F5259" s="3"/>
      <c r="G5259" s="3"/>
      <c r="H5259" s="3"/>
      <c r="I5259" s="3"/>
      <c r="J5259" s="3"/>
      <c r="K5259" s="3"/>
      <c r="L5259" s="3"/>
      <c r="M5259" s="3"/>
      <c r="N5259" s="3"/>
      <c r="O5259" s="3"/>
      <c r="P5259" s="3"/>
      <c r="Q5259" s="3"/>
      <c r="R5259" s="3"/>
      <c r="S5259" s="120"/>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row>
    <row r="5260" spans="1:53" x14ac:dyDescent="0.3">
      <c r="A5260" s="3"/>
      <c r="B5260" s="3"/>
      <c r="C5260" s="3"/>
      <c r="D5260" s="3"/>
      <c r="E5260" s="3"/>
      <c r="F5260" s="3"/>
      <c r="G5260" s="3"/>
      <c r="H5260" s="3"/>
      <c r="I5260" s="3"/>
      <c r="J5260" s="3"/>
      <c r="K5260" s="3"/>
      <c r="L5260" s="3"/>
      <c r="M5260" s="3"/>
      <c r="N5260" s="3"/>
      <c r="O5260" s="3"/>
      <c r="P5260" s="3"/>
      <c r="Q5260" s="3"/>
      <c r="R5260" s="3"/>
      <c r="S5260" s="120"/>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row>
    <row r="5261" spans="1:53" x14ac:dyDescent="0.3">
      <c r="A5261" s="3"/>
      <c r="B5261" s="3"/>
      <c r="C5261" s="3"/>
      <c r="D5261" s="3"/>
      <c r="E5261" s="3"/>
      <c r="F5261" s="3"/>
      <c r="G5261" s="3"/>
      <c r="H5261" s="3"/>
      <c r="I5261" s="3"/>
      <c r="J5261" s="3"/>
      <c r="K5261" s="3"/>
      <c r="L5261" s="3"/>
      <c r="M5261" s="3"/>
      <c r="N5261" s="3"/>
      <c r="O5261" s="3"/>
      <c r="P5261" s="3"/>
      <c r="Q5261" s="3"/>
      <c r="R5261" s="3"/>
      <c r="S5261" s="120"/>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row>
    <row r="5262" spans="1:53" x14ac:dyDescent="0.3">
      <c r="A5262" s="3"/>
      <c r="B5262" s="3"/>
      <c r="C5262" s="3"/>
      <c r="D5262" s="3"/>
      <c r="E5262" s="3"/>
      <c r="F5262" s="3"/>
      <c r="G5262" s="3"/>
      <c r="H5262" s="3"/>
      <c r="I5262" s="3"/>
      <c r="J5262" s="3"/>
      <c r="K5262" s="3"/>
      <c r="L5262" s="3"/>
      <c r="M5262" s="3"/>
      <c r="N5262" s="3"/>
      <c r="O5262" s="3"/>
      <c r="P5262" s="3"/>
      <c r="Q5262" s="3"/>
      <c r="R5262" s="3"/>
      <c r="S5262" s="120"/>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row>
    <row r="5263" spans="1:53" x14ac:dyDescent="0.3">
      <c r="A5263" s="3"/>
      <c r="B5263" s="3"/>
      <c r="C5263" s="3"/>
      <c r="D5263" s="3"/>
      <c r="E5263" s="3"/>
      <c r="F5263" s="3"/>
      <c r="G5263" s="3"/>
      <c r="H5263" s="3"/>
      <c r="I5263" s="3"/>
      <c r="J5263" s="3"/>
      <c r="K5263" s="3"/>
      <c r="L5263" s="3"/>
      <c r="M5263" s="3"/>
      <c r="N5263" s="3"/>
      <c r="O5263" s="3"/>
      <c r="P5263" s="3"/>
      <c r="Q5263" s="3"/>
      <c r="R5263" s="3"/>
      <c r="S5263" s="120"/>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row>
    <row r="5264" spans="1:53" x14ac:dyDescent="0.3">
      <c r="A5264" s="3"/>
      <c r="B5264" s="3"/>
      <c r="C5264" s="3"/>
      <c r="D5264" s="3"/>
      <c r="E5264" s="3"/>
      <c r="F5264" s="3"/>
      <c r="G5264" s="3"/>
      <c r="H5264" s="3"/>
      <c r="I5264" s="3"/>
      <c r="J5264" s="3"/>
      <c r="K5264" s="3"/>
      <c r="L5264" s="3"/>
      <c r="M5264" s="3"/>
      <c r="N5264" s="3"/>
      <c r="O5264" s="3"/>
      <c r="P5264" s="3"/>
      <c r="Q5264" s="3"/>
      <c r="R5264" s="3"/>
      <c r="S5264" s="120"/>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row>
    <row r="5265" spans="1:53" x14ac:dyDescent="0.3">
      <c r="A5265" s="3"/>
      <c r="B5265" s="3"/>
      <c r="C5265" s="3"/>
      <c r="D5265" s="3"/>
      <c r="E5265" s="3"/>
      <c r="F5265" s="3"/>
      <c r="G5265" s="3"/>
      <c r="H5265" s="3"/>
      <c r="I5265" s="3"/>
      <c r="J5265" s="3"/>
      <c r="K5265" s="3"/>
      <c r="L5265" s="3"/>
      <c r="M5265" s="3"/>
      <c r="N5265" s="3"/>
      <c r="O5265" s="3"/>
      <c r="P5265" s="3"/>
      <c r="Q5265" s="3"/>
      <c r="R5265" s="3"/>
      <c r="S5265" s="120"/>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row>
    <row r="5266" spans="1:53" x14ac:dyDescent="0.3">
      <c r="A5266" s="3"/>
      <c r="B5266" s="3"/>
      <c r="C5266" s="3"/>
      <c r="D5266" s="3"/>
      <c r="E5266" s="3"/>
      <c r="F5266" s="3"/>
      <c r="G5266" s="3"/>
      <c r="H5266" s="3"/>
      <c r="I5266" s="3"/>
      <c r="J5266" s="3"/>
      <c r="K5266" s="3"/>
      <c r="L5266" s="3"/>
      <c r="M5266" s="3"/>
      <c r="N5266" s="3"/>
      <c r="O5266" s="3"/>
      <c r="P5266" s="3"/>
      <c r="Q5266" s="3"/>
      <c r="R5266" s="3"/>
      <c r="S5266" s="120"/>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row>
    <row r="5267" spans="1:53" x14ac:dyDescent="0.3">
      <c r="A5267" s="3"/>
      <c r="B5267" s="3"/>
      <c r="C5267" s="3"/>
      <c r="D5267" s="3"/>
      <c r="E5267" s="3"/>
      <c r="F5267" s="3"/>
      <c r="G5267" s="3"/>
      <c r="H5267" s="3"/>
      <c r="I5267" s="3"/>
      <c r="J5267" s="3"/>
      <c r="K5267" s="3"/>
      <c r="L5267" s="3"/>
      <c r="M5267" s="3"/>
      <c r="N5267" s="3"/>
      <c r="O5267" s="3"/>
      <c r="P5267" s="3"/>
      <c r="Q5267" s="3"/>
      <c r="R5267" s="3"/>
      <c r="S5267" s="120"/>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row>
    <row r="5268" spans="1:53" x14ac:dyDescent="0.3">
      <c r="A5268" s="3"/>
      <c r="B5268" s="3"/>
      <c r="C5268" s="3"/>
      <c r="D5268" s="3"/>
      <c r="E5268" s="3"/>
      <c r="F5268" s="3"/>
      <c r="G5268" s="3"/>
      <c r="H5268" s="3"/>
      <c r="I5268" s="3"/>
      <c r="J5268" s="3"/>
      <c r="K5268" s="3"/>
      <c r="L5268" s="3"/>
      <c r="M5268" s="3"/>
      <c r="N5268" s="3"/>
      <c r="O5268" s="3"/>
      <c r="P5268" s="3"/>
      <c r="Q5268" s="3"/>
      <c r="R5268" s="3"/>
      <c r="S5268" s="120"/>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row>
    <row r="5269" spans="1:53" x14ac:dyDescent="0.3">
      <c r="A5269" s="3"/>
      <c r="B5269" s="3"/>
      <c r="C5269" s="3"/>
      <c r="D5269" s="3"/>
      <c r="E5269" s="3"/>
      <c r="F5269" s="3"/>
      <c r="G5269" s="3"/>
      <c r="H5269" s="3"/>
      <c r="I5269" s="3"/>
      <c r="J5269" s="3"/>
      <c r="K5269" s="3"/>
      <c r="L5269" s="3"/>
      <c r="M5269" s="3"/>
      <c r="N5269" s="3"/>
      <c r="O5269" s="3"/>
      <c r="P5269" s="3"/>
      <c r="Q5269" s="3"/>
      <c r="R5269" s="3"/>
      <c r="S5269" s="120"/>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row>
    <row r="5270" spans="1:53" x14ac:dyDescent="0.3">
      <c r="A5270" s="3"/>
      <c r="B5270" s="3"/>
      <c r="C5270" s="3"/>
      <c r="D5270" s="3"/>
      <c r="E5270" s="3"/>
      <c r="F5270" s="3"/>
      <c r="G5270" s="3"/>
      <c r="H5270" s="3"/>
      <c r="I5270" s="3"/>
      <c r="J5270" s="3"/>
      <c r="K5270" s="3"/>
      <c r="L5270" s="3"/>
      <c r="M5270" s="3"/>
      <c r="N5270" s="3"/>
      <c r="O5270" s="3"/>
      <c r="P5270" s="3"/>
      <c r="Q5270" s="3"/>
      <c r="R5270" s="3"/>
      <c r="S5270" s="120"/>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row>
    <row r="5271" spans="1:53" x14ac:dyDescent="0.3">
      <c r="A5271" s="3"/>
      <c r="B5271" s="3"/>
      <c r="C5271" s="3"/>
      <c r="D5271" s="3"/>
      <c r="E5271" s="3"/>
      <c r="F5271" s="3"/>
      <c r="G5271" s="3"/>
      <c r="H5271" s="3"/>
      <c r="I5271" s="3"/>
      <c r="J5271" s="3"/>
      <c r="K5271" s="3"/>
      <c r="L5271" s="3"/>
      <c r="M5271" s="3"/>
      <c r="N5271" s="3"/>
      <c r="O5271" s="3"/>
      <c r="P5271" s="3"/>
      <c r="Q5271" s="3"/>
      <c r="R5271" s="3"/>
      <c r="S5271" s="120"/>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row>
    <row r="5272" spans="1:53" x14ac:dyDescent="0.3">
      <c r="A5272" s="3"/>
      <c r="B5272" s="3"/>
      <c r="C5272" s="3"/>
      <c r="D5272" s="3"/>
      <c r="E5272" s="3"/>
      <c r="F5272" s="3"/>
      <c r="G5272" s="3"/>
      <c r="H5272" s="3"/>
      <c r="I5272" s="3"/>
      <c r="J5272" s="3"/>
      <c r="K5272" s="3"/>
      <c r="L5272" s="3"/>
      <c r="M5272" s="3"/>
      <c r="N5272" s="3"/>
      <c r="O5272" s="3"/>
      <c r="P5272" s="3"/>
      <c r="Q5272" s="3"/>
      <c r="R5272" s="3"/>
      <c r="S5272" s="120"/>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row>
    <row r="5273" spans="1:53" x14ac:dyDescent="0.3">
      <c r="A5273" s="3"/>
      <c r="B5273" s="3"/>
      <c r="C5273" s="3"/>
      <c r="D5273" s="3"/>
      <c r="E5273" s="3"/>
      <c r="F5273" s="3"/>
      <c r="G5273" s="3"/>
      <c r="H5273" s="3"/>
      <c r="I5273" s="3"/>
      <c r="J5273" s="3"/>
      <c r="K5273" s="3"/>
      <c r="L5273" s="3"/>
      <c r="M5273" s="3"/>
      <c r="N5273" s="3"/>
      <c r="O5273" s="3"/>
      <c r="P5273" s="3"/>
      <c r="Q5273" s="3"/>
      <c r="R5273" s="3"/>
      <c r="S5273" s="120"/>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row>
    <row r="5274" spans="1:53" x14ac:dyDescent="0.3">
      <c r="A5274" s="3"/>
      <c r="B5274" s="3"/>
      <c r="C5274" s="3"/>
      <c r="D5274" s="3"/>
      <c r="E5274" s="3"/>
      <c r="F5274" s="3"/>
      <c r="G5274" s="3"/>
      <c r="H5274" s="3"/>
      <c r="I5274" s="3"/>
      <c r="J5274" s="3"/>
      <c r="K5274" s="3"/>
      <c r="L5274" s="3"/>
      <c r="M5274" s="3"/>
      <c r="N5274" s="3"/>
      <c r="O5274" s="3"/>
      <c r="P5274" s="3"/>
      <c r="Q5274" s="3"/>
      <c r="R5274" s="3"/>
      <c r="S5274" s="120"/>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row>
    <row r="5275" spans="1:53" x14ac:dyDescent="0.3">
      <c r="A5275" s="3"/>
      <c r="B5275" s="3"/>
      <c r="C5275" s="3"/>
      <c r="D5275" s="3"/>
      <c r="E5275" s="3"/>
      <c r="F5275" s="3"/>
      <c r="G5275" s="3"/>
      <c r="H5275" s="3"/>
      <c r="I5275" s="3"/>
      <c r="J5275" s="3"/>
      <c r="K5275" s="3"/>
      <c r="L5275" s="3"/>
      <c r="M5275" s="3"/>
      <c r="N5275" s="3"/>
      <c r="O5275" s="3"/>
      <c r="P5275" s="3"/>
      <c r="Q5275" s="3"/>
      <c r="R5275" s="3"/>
      <c r="S5275" s="120"/>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row>
    <row r="5276" spans="1:53" x14ac:dyDescent="0.3">
      <c r="A5276" s="3"/>
      <c r="B5276" s="3"/>
      <c r="C5276" s="3"/>
      <c r="D5276" s="3"/>
      <c r="E5276" s="3"/>
      <c r="F5276" s="3"/>
      <c r="G5276" s="3"/>
      <c r="H5276" s="3"/>
      <c r="I5276" s="3"/>
      <c r="J5276" s="3"/>
      <c r="K5276" s="3"/>
      <c r="L5276" s="3"/>
      <c r="M5276" s="3"/>
      <c r="N5276" s="3"/>
      <c r="O5276" s="3"/>
      <c r="P5276" s="3"/>
      <c r="Q5276" s="3"/>
      <c r="R5276" s="3"/>
      <c r="S5276" s="120"/>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row>
    <row r="5277" spans="1:53" x14ac:dyDescent="0.3">
      <c r="A5277" s="3"/>
      <c r="B5277" s="3"/>
      <c r="C5277" s="3"/>
      <c r="D5277" s="3"/>
      <c r="E5277" s="3"/>
      <c r="F5277" s="3"/>
      <c r="G5277" s="3"/>
      <c r="H5277" s="3"/>
      <c r="I5277" s="3"/>
      <c r="J5277" s="3"/>
      <c r="K5277" s="3"/>
      <c r="L5277" s="3"/>
      <c r="M5277" s="3"/>
      <c r="N5277" s="3"/>
      <c r="O5277" s="3"/>
      <c r="P5277" s="3"/>
      <c r="Q5277" s="3"/>
      <c r="R5277" s="3"/>
      <c r="S5277" s="120"/>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row>
    <row r="5278" spans="1:53" x14ac:dyDescent="0.3">
      <c r="A5278" s="3"/>
      <c r="B5278" s="3"/>
      <c r="C5278" s="3"/>
      <c r="D5278" s="3"/>
      <c r="E5278" s="3"/>
      <c r="F5278" s="3"/>
      <c r="G5278" s="3"/>
      <c r="H5278" s="3"/>
      <c r="I5278" s="3"/>
      <c r="J5278" s="3"/>
      <c r="K5278" s="3"/>
      <c r="L5278" s="3"/>
      <c r="M5278" s="3"/>
      <c r="N5278" s="3"/>
      <c r="O5278" s="3"/>
      <c r="P5278" s="3"/>
      <c r="Q5278" s="3"/>
      <c r="R5278" s="3"/>
      <c r="S5278" s="120"/>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row>
    <row r="5279" spans="1:53" x14ac:dyDescent="0.3">
      <c r="A5279" s="3"/>
      <c r="B5279" s="3"/>
      <c r="C5279" s="3"/>
      <c r="D5279" s="3"/>
      <c r="E5279" s="3"/>
      <c r="F5279" s="3"/>
      <c r="G5279" s="3"/>
      <c r="H5279" s="3"/>
      <c r="I5279" s="3"/>
      <c r="J5279" s="3"/>
      <c r="K5279" s="3"/>
      <c r="L5279" s="3"/>
      <c r="M5279" s="3"/>
      <c r="N5279" s="3"/>
      <c r="O5279" s="3"/>
      <c r="P5279" s="3"/>
      <c r="Q5279" s="3"/>
      <c r="R5279" s="3"/>
      <c r="S5279" s="120"/>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row>
    <row r="5280" spans="1:53" x14ac:dyDescent="0.3">
      <c r="A5280" s="3"/>
      <c r="B5280" s="3"/>
      <c r="C5280" s="3"/>
      <c r="D5280" s="3"/>
      <c r="E5280" s="3"/>
      <c r="F5280" s="3"/>
      <c r="G5280" s="3"/>
      <c r="H5280" s="3"/>
      <c r="I5280" s="3"/>
      <c r="J5280" s="3"/>
      <c r="K5280" s="3"/>
      <c r="L5280" s="3"/>
      <c r="M5280" s="3"/>
      <c r="N5280" s="3"/>
      <c r="O5280" s="3"/>
      <c r="P5280" s="3"/>
      <c r="Q5280" s="3"/>
      <c r="R5280" s="3"/>
      <c r="S5280" s="120"/>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row>
    <row r="5281" spans="1:53" x14ac:dyDescent="0.3">
      <c r="A5281" s="3"/>
      <c r="B5281" s="3"/>
      <c r="C5281" s="3"/>
      <c r="D5281" s="3"/>
      <c r="E5281" s="3"/>
      <c r="F5281" s="3"/>
      <c r="G5281" s="3"/>
      <c r="H5281" s="3"/>
      <c r="I5281" s="3"/>
      <c r="J5281" s="3"/>
      <c r="K5281" s="3"/>
      <c r="L5281" s="3"/>
      <c r="M5281" s="3"/>
      <c r="N5281" s="3"/>
      <c r="O5281" s="3"/>
      <c r="P5281" s="3"/>
      <c r="Q5281" s="3"/>
      <c r="R5281" s="3"/>
      <c r="S5281" s="120"/>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row>
    <row r="5282" spans="1:53" x14ac:dyDescent="0.3">
      <c r="A5282" s="3"/>
      <c r="B5282" s="3"/>
      <c r="C5282" s="3"/>
      <c r="D5282" s="3"/>
      <c r="E5282" s="3"/>
      <c r="F5282" s="3"/>
      <c r="G5282" s="3"/>
      <c r="H5282" s="3"/>
      <c r="I5282" s="3"/>
      <c r="J5282" s="3"/>
      <c r="K5282" s="3"/>
      <c r="L5282" s="3"/>
      <c r="M5282" s="3"/>
      <c r="N5282" s="3"/>
      <c r="O5282" s="3"/>
      <c r="P5282" s="3"/>
      <c r="Q5282" s="3"/>
      <c r="R5282" s="3"/>
      <c r="S5282" s="120"/>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row>
    <row r="5283" spans="1:53" x14ac:dyDescent="0.3">
      <c r="A5283" s="3"/>
      <c r="B5283" s="3"/>
      <c r="C5283" s="3"/>
      <c r="D5283" s="3"/>
      <c r="E5283" s="3"/>
      <c r="F5283" s="3"/>
      <c r="G5283" s="3"/>
      <c r="H5283" s="3"/>
      <c r="I5283" s="3"/>
      <c r="J5283" s="3"/>
      <c r="K5283" s="3"/>
      <c r="L5283" s="3"/>
      <c r="M5283" s="3"/>
      <c r="N5283" s="3"/>
      <c r="O5283" s="3"/>
      <c r="P5283" s="3"/>
      <c r="Q5283" s="3"/>
      <c r="R5283" s="3"/>
      <c r="S5283" s="120"/>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row>
    <row r="5284" spans="1:53" x14ac:dyDescent="0.3">
      <c r="A5284" s="3"/>
      <c r="B5284" s="3"/>
      <c r="C5284" s="3"/>
      <c r="D5284" s="3"/>
      <c r="E5284" s="3"/>
      <c r="F5284" s="3"/>
      <c r="G5284" s="3"/>
      <c r="H5284" s="3"/>
      <c r="I5284" s="3"/>
      <c r="J5284" s="3"/>
      <c r="K5284" s="3"/>
      <c r="L5284" s="3"/>
      <c r="M5284" s="3"/>
      <c r="N5284" s="3"/>
      <c r="O5284" s="3"/>
      <c r="P5284" s="3"/>
      <c r="Q5284" s="3"/>
      <c r="R5284" s="3"/>
      <c r="S5284" s="120"/>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row>
    <row r="5285" spans="1:53" x14ac:dyDescent="0.3">
      <c r="A5285" s="3"/>
      <c r="B5285" s="3"/>
      <c r="C5285" s="3"/>
      <c r="D5285" s="3"/>
      <c r="E5285" s="3"/>
      <c r="F5285" s="3"/>
      <c r="G5285" s="3"/>
      <c r="H5285" s="3"/>
      <c r="I5285" s="3"/>
      <c r="J5285" s="3"/>
      <c r="K5285" s="3"/>
      <c r="L5285" s="3"/>
      <c r="M5285" s="3"/>
      <c r="N5285" s="3"/>
      <c r="O5285" s="3"/>
      <c r="P5285" s="3"/>
      <c r="Q5285" s="3"/>
      <c r="R5285" s="3"/>
      <c r="S5285" s="120"/>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row>
    <row r="5286" spans="1:53" x14ac:dyDescent="0.3">
      <c r="A5286" s="3"/>
      <c r="B5286" s="3"/>
      <c r="C5286" s="3"/>
      <c r="D5286" s="3"/>
      <c r="E5286" s="3"/>
      <c r="F5286" s="3"/>
      <c r="G5286" s="3"/>
      <c r="H5286" s="3"/>
      <c r="I5286" s="3"/>
      <c r="J5286" s="3"/>
      <c r="K5286" s="3"/>
      <c r="L5286" s="3"/>
      <c r="M5286" s="3"/>
      <c r="N5286" s="3"/>
      <c r="O5286" s="3"/>
      <c r="P5286" s="3"/>
      <c r="Q5286" s="3"/>
      <c r="R5286" s="3"/>
      <c r="S5286" s="120"/>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row>
    <row r="5287" spans="1:53" x14ac:dyDescent="0.3">
      <c r="A5287" s="3"/>
      <c r="B5287" s="3"/>
      <c r="C5287" s="3"/>
      <c r="D5287" s="3"/>
      <c r="E5287" s="3"/>
      <c r="F5287" s="3"/>
      <c r="G5287" s="3"/>
      <c r="H5287" s="3"/>
      <c r="I5287" s="3"/>
      <c r="J5287" s="3"/>
      <c r="K5287" s="3"/>
      <c r="L5287" s="3"/>
      <c r="M5287" s="3"/>
      <c r="N5287" s="3"/>
      <c r="O5287" s="3"/>
      <c r="P5287" s="3"/>
      <c r="Q5287" s="3"/>
      <c r="R5287" s="3"/>
      <c r="S5287" s="120"/>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row>
    <row r="5288" spans="1:53" x14ac:dyDescent="0.3">
      <c r="A5288" s="3"/>
      <c r="B5288" s="3"/>
      <c r="C5288" s="3"/>
      <c r="D5288" s="3"/>
      <c r="E5288" s="3"/>
      <c r="F5288" s="3"/>
      <c r="G5288" s="3"/>
      <c r="H5288" s="3"/>
      <c r="I5288" s="3"/>
      <c r="J5288" s="3"/>
      <c r="K5288" s="3"/>
      <c r="L5288" s="3"/>
      <c r="M5288" s="3"/>
      <c r="N5288" s="3"/>
      <c r="O5288" s="3"/>
      <c r="P5288" s="3"/>
      <c r="Q5288" s="3"/>
      <c r="R5288" s="3"/>
      <c r="S5288" s="120"/>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row>
    <row r="5289" spans="1:53" x14ac:dyDescent="0.3">
      <c r="A5289" s="3"/>
      <c r="B5289" s="3"/>
      <c r="C5289" s="3"/>
      <c r="D5289" s="3"/>
      <c r="E5289" s="3"/>
      <c r="F5289" s="3"/>
      <c r="G5289" s="3"/>
      <c r="H5289" s="3"/>
      <c r="I5289" s="3"/>
      <c r="J5289" s="3"/>
      <c r="K5289" s="3"/>
      <c r="L5289" s="3"/>
      <c r="M5289" s="3"/>
      <c r="N5289" s="3"/>
      <c r="O5289" s="3"/>
      <c r="P5289" s="3"/>
      <c r="Q5289" s="3"/>
      <c r="R5289" s="3"/>
      <c r="S5289" s="120"/>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row>
    <row r="5290" spans="1:53" x14ac:dyDescent="0.3">
      <c r="A5290" s="3"/>
      <c r="B5290" s="3"/>
      <c r="C5290" s="3"/>
      <c r="D5290" s="3"/>
      <c r="E5290" s="3"/>
      <c r="F5290" s="3"/>
      <c r="G5290" s="3"/>
      <c r="H5290" s="3"/>
      <c r="I5290" s="3"/>
      <c r="J5290" s="3"/>
      <c r="K5290" s="3"/>
      <c r="L5290" s="3"/>
      <c r="M5290" s="3"/>
      <c r="N5290" s="3"/>
      <c r="O5290" s="3"/>
      <c r="P5290" s="3"/>
      <c r="Q5290" s="3"/>
      <c r="R5290" s="3"/>
      <c r="S5290" s="120"/>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row>
    <row r="5291" spans="1:53" x14ac:dyDescent="0.3">
      <c r="A5291" s="3"/>
      <c r="B5291" s="3"/>
      <c r="C5291" s="3"/>
      <c r="D5291" s="3"/>
      <c r="E5291" s="3"/>
      <c r="F5291" s="3"/>
      <c r="G5291" s="3"/>
      <c r="H5291" s="3"/>
      <c r="I5291" s="3"/>
      <c r="J5291" s="3"/>
      <c r="K5291" s="3"/>
      <c r="L5291" s="3"/>
      <c r="M5291" s="3"/>
      <c r="N5291" s="3"/>
      <c r="O5291" s="3"/>
      <c r="P5291" s="3"/>
      <c r="Q5291" s="3"/>
      <c r="R5291" s="3"/>
      <c r="S5291" s="120"/>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row>
    <row r="5292" spans="1:53" x14ac:dyDescent="0.3">
      <c r="A5292" s="3"/>
      <c r="B5292" s="3"/>
      <c r="C5292" s="3"/>
      <c r="D5292" s="3"/>
      <c r="E5292" s="3"/>
      <c r="F5292" s="3"/>
      <c r="G5292" s="3"/>
      <c r="H5292" s="3"/>
      <c r="I5292" s="3"/>
      <c r="J5292" s="3"/>
      <c r="K5292" s="3"/>
      <c r="L5292" s="3"/>
      <c r="M5292" s="3"/>
      <c r="N5292" s="3"/>
      <c r="O5292" s="3"/>
      <c r="P5292" s="3"/>
      <c r="Q5292" s="3"/>
      <c r="R5292" s="3"/>
      <c r="S5292" s="120"/>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row>
    <row r="5293" spans="1:53" x14ac:dyDescent="0.3">
      <c r="A5293" s="3"/>
      <c r="B5293" s="3"/>
      <c r="C5293" s="3"/>
      <c r="D5293" s="3"/>
      <c r="E5293" s="3"/>
      <c r="F5293" s="3"/>
      <c r="G5293" s="3"/>
      <c r="H5293" s="3"/>
      <c r="I5293" s="3"/>
      <c r="J5293" s="3"/>
      <c r="K5293" s="3"/>
      <c r="L5293" s="3"/>
      <c r="M5293" s="3"/>
      <c r="N5293" s="3"/>
      <c r="O5293" s="3"/>
      <c r="P5293" s="3"/>
      <c r="Q5293" s="3"/>
      <c r="R5293" s="3"/>
      <c r="S5293" s="120"/>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row>
    <row r="5294" spans="1:53" x14ac:dyDescent="0.3">
      <c r="A5294" s="3"/>
      <c r="B5294" s="3"/>
      <c r="C5294" s="3"/>
      <c r="D5294" s="3"/>
      <c r="E5294" s="3"/>
      <c r="F5294" s="3"/>
      <c r="G5294" s="3"/>
      <c r="H5294" s="3"/>
      <c r="I5294" s="3"/>
      <c r="J5294" s="3"/>
      <c r="K5294" s="3"/>
      <c r="L5294" s="3"/>
      <c r="M5294" s="3"/>
      <c r="N5294" s="3"/>
      <c r="O5294" s="3"/>
      <c r="P5294" s="3"/>
      <c r="Q5294" s="3"/>
      <c r="R5294" s="3"/>
      <c r="S5294" s="120"/>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row>
    <row r="5295" spans="1:53" x14ac:dyDescent="0.3">
      <c r="A5295" s="3"/>
      <c r="B5295" s="3"/>
      <c r="C5295" s="3"/>
      <c r="D5295" s="3"/>
      <c r="E5295" s="3"/>
      <c r="F5295" s="3"/>
      <c r="G5295" s="3"/>
      <c r="H5295" s="3"/>
      <c r="I5295" s="3"/>
      <c r="J5295" s="3"/>
      <c r="K5295" s="3"/>
      <c r="L5295" s="3"/>
      <c r="M5295" s="3"/>
      <c r="N5295" s="3"/>
      <c r="O5295" s="3"/>
      <c r="P5295" s="3"/>
      <c r="Q5295" s="3"/>
      <c r="R5295" s="3"/>
      <c r="S5295" s="120"/>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row>
    <row r="5296" spans="1:53" x14ac:dyDescent="0.3">
      <c r="A5296" s="3"/>
      <c r="B5296" s="3"/>
      <c r="C5296" s="3"/>
      <c r="D5296" s="3"/>
      <c r="E5296" s="3"/>
      <c r="F5296" s="3"/>
      <c r="G5296" s="3"/>
      <c r="H5296" s="3"/>
      <c r="I5296" s="3"/>
      <c r="J5296" s="3"/>
      <c r="K5296" s="3"/>
      <c r="L5296" s="3"/>
      <c r="M5296" s="3"/>
      <c r="N5296" s="3"/>
      <c r="O5296" s="3"/>
      <c r="P5296" s="3"/>
      <c r="Q5296" s="3"/>
      <c r="R5296" s="3"/>
      <c r="S5296" s="120"/>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row>
    <row r="5297" spans="1:53" x14ac:dyDescent="0.3">
      <c r="A5297" s="3"/>
      <c r="B5297" s="3"/>
      <c r="C5297" s="3"/>
      <c r="D5297" s="3"/>
      <c r="E5297" s="3"/>
      <c r="F5297" s="3"/>
      <c r="G5297" s="3"/>
      <c r="H5297" s="3"/>
      <c r="I5297" s="3"/>
      <c r="J5297" s="3"/>
      <c r="K5297" s="3"/>
      <c r="L5297" s="3"/>
      <c r="M5297" s="3"/>
      <c r="N5297" s="3"/>
      <c r="O5297" s="3"/>
      <c r="P5297" s="3"/>
      <c r="Q5297" s="3"/>
      <c r="R5297" s="3"/>
      <c r="S5297" s="120"/>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row>
    <row r="5298" spans="1:53" x14ac:dyDescent="0.3">
      <c r="A5298" s="3"/>
      <c r="B5298" s="3"/>
      <c r="C5298" s="3"/>
      <c r="D5298" s="3"/>
      <c r="E5298" s="3"/>
      <c r="F5298" s="3"/>
      <c r="G5298" s="3"/>
      <c r="H5298" s="3"/>
      <c r="I5298" s="3"/>
      <c r="J5298" s="3"/>
      <c r="K5298" s="3"/>
      <c r="L5298" s="3"/>
      <c r="M5298" s="3"/>
      <c r="N5298" s="3"/>
      <c r="O5298" s="3"/>
      <c r="P5298" s="3"/>
      <c r="Q5298" s="3"/>
      <c r="R5298" s="3"/>
      <c r="S5298" s="120"/>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row>
    <row r="5299" spans="1:53" x14ac:dyDescent="0.3">
      <c r="A5299" s="3"/>
      <c r="B5299" s="3"/>
      <c r="C5299" s="3"/>
      <c r="D5299" s="3"/>
      <c r="E5299" s="3"/>
      <c r="F5299" s="3"/>
      <c r="G5299" s="3"/>
      <c r="H5299" s="3"/>
      <c r="I5299" s="3"/>
      <c r="J5299" s="3"/>
      <c r="K5299" s="3"/>
      <c r="L5299" s="3"/>
      <c r="M5299" s="3"/>
      <c r="N5299" s="3"/>
      <c r="O5299" s="3"/>
      <c r="P5299" s="3"/>
      <c r="Q5299" s="3"/>
      <c r="R5299" s="3"/>
      <c r="S5299" s="120"/>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row>
    <row r="5300" spans="1:53" x14ac:dyDescent="0.3">
      <c r="A5300" s="3"/>
      <c r="B5300" s="3"/>
      <c r="C5300" s="3"/>
      <c r="D5300" s="3"/>
      <c r="E5300" s="3"/>
      <c r="F5300" s="3"/>
      <c r="G5300" s="3"/>
      <c r="H5300" s="3"/>
      <c r="I5300" s="3"/>
      <c r="J5300" s="3"/>
      <c r="K5300" s="3"/>
      <c r="L5300" s="3"/>
      <c r="M5300" s="3"/>
      <c r="N5300" s="3"/>
      <c r="O5300" s="3"/>
      <c r="P5300" s="3"/>
      <c r="Q5300" s="3"/>
      <c r="R5300" s="3"/>
      <c r="S5300" s="120"/>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row>
    <row r="5301" spans="1:53" x14ac:dyDescent="0.3">
      <c r="A5301" s="3"/>
      <c r="B5301" s="3"/>
      <c r="C5301" s="3"/>
      <c r="D5301" s="3"/>
      <c r="E5301" s="3"/>
      <c r="F5301" s="3"/>
      <c r="G5301" s="3"/>
      <c r="H5301" s="3"/>
      <c r="I5301" s="3"/>
      <c r="J5301" s="3"/>
      <c r="K5301" s="3"/>
      <c r="L5301" s="3"/>
      <c r="M5301" s="3"/>
      <c r="N5301" s="3"/>
      <c r="O5301" s="3"/>
      <c r="P5301" s="3"/>
      <c r="Q5301" s="3"/>
      <c r="R5301" s="3"/>
      <c r="S5301" s="120"/>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row>
    <row r="5302" spans="1:53" x14ac:dyDescent="0.3">
      <c r="A5302" s="3"/>
      <c r="B5302" s="3"/>
      <c r="C5302" s="3"/>
      <c r="D5302" s="3"/>
      <c r="E5302" s="3"/>
      <c r="F5302" s="3"/>
      <c r="G5302" s="3"/>
      <c r="H5302" s="3"/>
      <c r="I5302" s="3"/>
      <c r="J5302" s="3"/>
      <c r="K5302" s="3"/>
      <c r="L5302" s="3"/>
      <c r="M5302" s="3"/>
      <c r="N5302" s="3"/>
      <c r="O5302" s="3"/>
      <c r="P5302" s="3"/>
      <c r="Q5302" s="3"/>
      <c r="R5302" s="3"/>
      <c r="S5302" s="120"/>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row>
    <row r="5303" spans="1:53" x14ac:dyDescent="0.3">
      <c r="A5303" s="3"/>
      <c r="B5303" s="3"/>
      <c r="C5303" s="3"/>
      <c r="D5303" s="3"/>
      <c r="E5303" s="3"/>
      <c r="F5303" s="3"/>
      <c r="G5303" s="3"/>
      <c r="H5303" s="3"/>
      <c r="I5303" s="3"/>
      <c r="J5303" s="3"/>
      <c r="K5303" s="3"/>
      <c r="L5303" s="3"/>
      <c r="M5303" s="3"/>
      <c r="N5303" s="3"/>
      <c r="O5303" s="3"/>
      <c r="P5303" s="3"/>
      <c r="Q5303" s="3"/>
      <c r="R5303" s="3"/>
      <c r="S5303" s="120"/>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row>
    <row r="5304" spans="1:53" x14ac:dyDescent="0.3">
      <c r="A5304" s="3"/>
      <c r="B5304" s="3"/>
      <c r="C5304" s="3"/>
      <c r="D5304" s="3"/>
      <c r="E5304" s="3"/>
      <c r="F5304" s="3"/>
      <c r="G5304" s="3"/>
      <c r="H5304" s="3"/>
      <c r="I5304" s="3"/>
      <c r="J5304" s="3"/>
      <c r="K5304" s="3"/>
      <c r="L5304" s="3"/>
      <c r="M5304" s="3"/>
      <c r="N5304" s="3"/>
      <c r="O5304" s="3"/>
      <c r="P5304" s="3"/>
      <c r="Q5304" s="3"/>
      <c r="R5304" s="3"/>
      <c r="S5304" s="120"/>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row>
    <row r="5305" spans="1:53" x14ac:dyDescent="0.3">
      <c r="A5305" s="3"/>
      <c r="B5305" s="3"/>
      <c r="C5305" s="3"/>
      <c r="D5305" s="3"/>
      <c r="E5305" s="3"/>
      <c r="F5305" s="3"/>
      <c r="G5305" s="3"/>
      <c r="H5305" s="3"/>
      <c r="I5305" s="3"/>
      <c r="J5305" s="3"/>
      <c r="K5305" s="3"/>
      <c r="L5305" s="3"/>
      <c r="M5305" s="3"/>
      <c r="N5305" s="3"/>
      <c r="O5305" s="3"/>
      <c r="P5305" s="3"/>
      <c r="Q5305" s="3"/>
      <c r="R5305" s="3"/>
      <c r="S5305" s="120"/>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row>
    <row r="5306" spans="1:53" x14ac:dyDescent="0.3">
      <c r="A5306" s="3"/>
      <c r="B5306" s="3"/>
      <c r="C5306" s="3"/>
      <c r="D5306" s="3"/>
      <c r="E5306" s="3"/>
      <c r="F5306" s="3"/>
      <c r="G5306" s="3"/>
      <c r="H5306" s="3"/>
      <c r="I5306" s="3"/>
      <c r="J5306" s="3"/>
      <c r="K5306" s="3"/>
      <c r="L5306" s="3"/>
      <c r="M5306" s="3"/>
      <c r="N5306" s="3"/>
      <c r="O5306" s="3"/>
      <c r="P5306" s="3"/>
      <c r="Q5306" s="3"/>
      <c r="R5306" s="3"/>
      <c r="S5306" s="120"/>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row>
    <row r="5307" spans="1:53" x14ac:dyDescent="0.3">
      <c r="A5307" s="3"/>
      <c r="B5307" s="3"/>
      <c r="C5307" s="3"/>
      <c r="D5307" s="3"/>
      <c r="E5307" s="3"/>
      <c r="F5307" s="3"/>
      <c r="G5307" s="3"/>
      <c r="H5307" s="3"/>
      <c r="I5307" s="3"/>
      <c r="J5307" s="3"/>
      <c r="K5307" s="3"/>
      <c r="L5307" s="3"/>
      <c r="M5307" s="3"/>
      <c r="N5307" s="3"/>
      <c r="O5307" s="3"/>
      <c r="P5307" s="3"/>
      <c r="Q5307" s="3"/>
      <c r="R5307" s="3"/>
      <c r="S5307" s="120"/>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row>
    <row r="5308" spans="1:53" x14ac:dyDescent="0.3">
      <c r="A5308" s="3"/>
      <c r="B5308" s="3"/>
      <c r="C5308" s="3"/>
      <c r="D5308" s="3"/>
      <c r="E5308" s="3"/>
      <c r="F5308" s="3"/>
      <c r="G5308" s="3"/>
      <c r="H5308" s="3"/>
      <c r="I5308" s="3"/>
      <c r="J5308" s="3"/>
      <c r="K5308" s="3"/>
      <c r="L5308" s="3"/>
      <c r="M5308" s="3"/>
      <c r="N5308" s="3"/>
      <c r="O5308" s="3"/>
      <c r="P5308" s="3"/>
      <c r="Q5308" s="3"/>
      <c r="R5308" s="3"/>
      <c r="S5308" s="120"/>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row>
    <row r="5309" spans="1:53" x14ac:dyDescent="0.3">
      <c r="A5309" s="3"/>
      <c r="B5309" s="3"/>
      <c r="C5309" s="3"/>
      <c r="D5309" s="3"/>
      <c r="E5309" s="3"/>
      <c r="F5309" s="3"/>
      <c r="G5309" s="3"/>
      <c r="H5309" s="3"/>
      <c r="I5309" s="3"/>
      <c r="J5309" s="3"/>
      <c r="K5309" s="3"/>
      <c r="L5309" s="3"/>
      <c r="M5309" s="3"/>
      <c r="N5309" s="3"/>
      <c r="O5309" s="3"/>
      <c r="P5309" s="3"/>
      <c r="Q5309" s="3"/>
      <c r="R5309" s="3"/>
      <c r="S5309" s="120"/>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row>
    <row r="5310" spans="1:53" x14ac:dyDescent="0.3">
      <c r="A5310" s="3"/>
      <c r="B5310" s="3"/>
      <c r="C5310" s="3"/>
      <c r="D5310" s="3"/>
      <c r="E5310" s="3"/>
      <c r="F5310" s="3"/>
      <c r="G5310" s="3"/>
      <c r="H5310" s="3"/>
      <c r="I5310" s="3"/>
      <c r="J5310" s="3"/>
      <c r="K5310" s="3"/>
      <c r="L5310" s="3"/>
      <c r="M5310" s="3"/>
      <c r="N5310" s="3"/>
      <c r="O5310" s="3"/>
      <c r="P5310" s="3"/>
      <c r="Q5310" s="3"/>
      <c r="R5310" s="3"/>
      <c r="S5310" s="120"/>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row>
    <row r="5311" spans="1:53" x14ac:dyDescent="0.3">
      <c r="A5311" s="3"/>
      <c r="B5311" s="3"/>
      <c r="C5311" s="3"/>
      <c r="D5311" s="3"/>
      <c r="E5311" s="3"/>
      <c r="F5311" s="3"/>
      <c r="G5311" s="3"/>
      <c r="H5311" s="3"/>
      <c r="I5311" s="3"/>
      <c r="J5311" s="3"/>
      <c r="K5311" s="3"/>
      <c r="L5311" s="3"/>
      <c r="M5311" s="3"/>
      <c r="N5311" s="3"/>
      <c r="O5311" s="3"/>
      <c r="P5311" s="3"/>
      <c r="Q5311" s="3"/>
      <c r="R5311" s="3"/>
      <c r="S5311" s="120"/>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row>
    <row r="5312" spans="1:53" x14ac:dyDescent="0.3">
      <c r="A5312" s="3"/>
      <c r="B5312" s="3"/>
      <c r="C5312" s="3"/>
      <c r="D5312" s="3"/>
      <c r="E5312" s="3"/>
      <c r="F5312" s="3"/>
      <c r="G5312" s="3"/>
      <c r="H5312" s="3"/>
      <c r="I5312" s="3"/>
      <c r="J5312" s="3"/>
      <c r="K5312" s="3"/>
      <c r="L5312" s="3"/>
      <c r="M5312" s="3"/>
      <c r="N5312" s="3"/>
      <c r="O5312" s="3"/>
      <c r="P5312" s="3"/>
      <c r="Q5312" s="3"/>
      <c r="R5312" s="3"/>
      <c r="S5312" s="120"/>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row>
    <row r="5313" spans="1:53" x14ac:dyDescent="0.3">
      <c r="A5313" s="3"/>
      <c r="B5313" s="3"/>
      <c r="C5313" s="3"/>
      <c r="D5313" s="3"/>
      <c r="E5313" s="3"/>
      <c r="F5313" s="3"/>
      <c r="G5313" s="3"/>
      <c r="H5313" s="3"/>
      <c r="I5313" s="3"/>
      <c r="J5313" s="3"/>
      <c r="K5313" s="3"/>
      <c r="L5313" s="3"/>
      <c r="M5313" s="3"/>
      <c r="N5313" s="3"/>
      <c r="O5313" s="3"/>
      <c r="P5313" s="3"/>
      <c r="Q5313" s="3"/>
      <c r="R5313" s="3"/>
      <c r="S5313" s="120"/>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row>
    <row r="5314" spans="1:53" x14ac:dyDescent="0.3">
      <c r="A5314" s="3"/>
      <c r="B5314" s="3"/>
      <c r="C5314" s="3"/>
      <c r="D5314" s="3"/>
      <c r="E5314" s="3"/>
      <c r="F5314" s="3"/>
      <c r="G5314" s="3"/>
      <c r="H5314" s="3"/>
      <c r="I5314" s="3"/>
      <c r="J5314" s="3"/>
      <c r="K5314" s="3"/>
      <c r="L5314" s="3"/>
      <c r="M5314" s="3"/>
      <c r="N5314" s="3"/>
      <c r="O5314" s="3"/>
      <c r="P5314" s="3"/>
      <c r="Q5314" s="3"/>
      <c r="R5314" s="3"/>
      <c r="S5314" s="120"/>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row>
    <row r="5315" spans="1:53" x14ac:dyDescent="0.3">
      <c r="A5315" s="3"/>
      <c r="B5315" s="3"/>
      <c r="C5315" s="3"/>
      <c r="D5315" s="3"/>
      <c r="E5315" s="3"/>
      <c r="F5315" s="3"/>
      <c r="G5315" s="3"/>
      <c r="H5315" s="3"/>
      <c r="I5315" s="3"/>
      <c r="J5315" s="3"/>
      <c r="K5315" s="3"/>
      <c r="L5315" s="3"/>
      <c r="M5315" s="3"/>
      <c r="N5315" s="3"/>
      <c r="O5315" s="3"/>
      <c r="P5315" s="3"/>
      <c r="Q5315" s="3"/>
      <c r="R5315" s="3"/>
      <c r="S5315" s="120"/>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row>
    <row r="5316" spans="1:53" x14ac:dyDescent="0.3">
      <c r="A5316" s="3"/>
      <c r="B5316" s="3"/>
      <c r="C5316" s="3"/>
      <c r="D5316" s="3"/>
      <c r="E5316" s="3"/>
      <c r="F5316" s="3"/>
      <c r="G5316" s="3"/>
      <c r="H5316" s="3"/>
      <c r="I5316" s="3"/>
      <c r="J5316" s="3"/>
      <c r="K5316" s="3"/>
      <c r="L5316" s="3"/>
      <c r="M5316" s="3"/>
      <c r="N5316" s="3"/>
      <c r="O5316" s="3"/>
      <c r="P5316" s="3"/>
      <c r="Q5316" s="3"/>
      <c r="R5316" s="3"/>
      <c r="S5316" s="120"/>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row>
    <row r="5317" spans="1:53" x14ac:dyDescent="0.3">
      <c r="A5317" s="3"/>
      <c r="B5317" s="3"/>
      <c r="C5317" s="3"/>
      <c r="D5317" s="3"/>
      <c r="E5317" s="3"/>
      <c r="F5317" s="3"/>
      <c r="G5317" s="3"/>
      <c r="H5317" s="3"/>
      <c r="I5317" s="3"/>
      <c r="J5317" s="3"/>
      <c r="K5317" s="3"/>
      <c r="L5317" s="3"/>
      <c r="M5317" s="3"/>
      <c r="N5317" s="3"/>
      <c r="O5317" s="3"/>
      <c r="P5317" s="3"/>
      <c r="Q5317" s="3"/>
      <c r="R5317" s="3"/>
      <c r="S5317" s="120"/>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row>
    <row r="5318" spans="1:53" x14ac:dyDescent="0.3">
      <c r="A5318" s="3"/>
      <c r="B5318" s="3"/>
      <c r="C5318" s="3"/>
      <c r="D5318" s="3"/>
      <c r="E5318" s="3"/>
      <c r="F5318" s="3"/>
      <c r="G5318" s="3"/>
      <c r="H5318" s="3"/>
      <c r="I5318" s="3"/>
      <c r="J5318" s="3"/>
      <c r="K5318" s="3"/>
      <c r="L5318" s="3"/>
      <c r="M5318" s="3"/>
      <c r="N5318" s="3"/>
      <c r="O5318" s="3"/>
      <c r="P5318" s="3"/>
      <c r="Q5318" s="3"/>
      <c r="R5318" s="3"/>
      <c r="S5318" s="120"/>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row>
    <row r="5319" spans="1:53" x14ac:dyDescent="0.3">
      <c r="A5319" s="3"/>
      <c r="B5319" s="3"/>
      <c r="C5319" s="3"/>
      <c r="D5319" s="3"/>
      <c r="E5319" s="3"/>
      <c r="F5319" s="3"/>
      <c r="G5319" s="3"/>
      <c r="H5319" s="3"/>
      <c r="I5319" s="3"/>
      <c r="J5319" s="3"/>
      <c r="K5319" s="3"/>
      <c r="L5319" s="3"/>
      <c r="M5319" s="3"/>
      <c r="N5319" s="3"/>
      <c r="O5319" s="3"/>
      <c r="P5319" s="3"/>
      <c r="Q5319" s="3"/>
      <c r="R5319" s="3"/>
      <c r="S5319" s="120"/>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row>
    <row r="5320" spans="1:53" x14ac:dyDescent="0.3">
      <c r="A5320" s="3"/>
      <c r="B5320" s="3"/>
      <c r="C5320" s="3"/>
      <c r="D5320" s="3"/>
      <c r="E5320" s="3"/>
      <c r="F5320" s="3"/>
      <c r="G5320" s="3"/>
      <c r="H5320" s="3"/>
      <c r="I5320" s="3"/>
      <c r="J5320" s="3"/>
      <c r="K5320" s="3"/>
      <c r="L5320" s="3"/>
      <c r="M5320" s="3"/>
      <c r="N5320" s="3"/>
      <c r="O5320" s="3"/>
      <c r="P5320" s="3"/>
      <c r="Q5320" s="3"/>
      <c r="R5320" s="3"/>
      <c r="S5320" s="120"/>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row>
    <row r="5321" spans="1:53" x14ac:dyDescent="0.3">
      <c r="A5321" s="3"/>
      <c r="B5321" s="3"/>
      <c r="C5321" s="3"/>
      <c r="D5321" s="3"/>
      <c r="E5321" s="3"/>
      <c r="F5321" s="3"/>
      <c r="G5321" s="3"/>
      <c r="H5321" s="3"/>
      <c r="I5321" s="3"/>
      <c r="J5321" s="3"/>
      <c r="K5321" s="3"/>
      <c r="L5321" s="3"/>
      <c r="M5321" s="3"/>
      <c r="N5321" s="3"/>
      <c r="O5321" s="3"/>
      <c r="P5321" s="3"/>
      <c r="Q5321" s="3"/>
      <c r="R5321" s="3"/>
      <c r="S5321" s="120"/>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row>
    <row r="5322" spans="1:53" x14ac:dyDescent="0.3">
      <c r="A5322" s="3"/>
      <c r="B5322" s="3"/>
      <c r="C5322" s="3"/>
      <c r="D5322" s="3"/>
      <c r="E5322" s="3"/>
      <c r="F5322" s="3"/>
      <c r="G5322" s="3"/>
      <c r="H5322" s="3"/>
      <c r="I5322" s="3"/>
      <c r="J5322" s="3"/>
      <c r="K5322" s="3"/>
      <c r="L5322" s="3"/>
      <c r="M5322" s="3"/>
      <c r="N5322" s="3"/>
      <c r="O5322" s="3"/>
      <c r="P5322" s="3"/>
      <c r="Q5322" s="3"/>
      <c r="R5322" s="3"/>
      <c r="S5322" s="120"/>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row>
    <row r="5323" spans="1:53" x14ac:dyDescent="0.3">
      <c r="A5323" s="3"/>
      <c r="B5323" s="3"/>
      <c r="C5323" s="3"/>
      <c r="D5323" s="3"/>
      <c r="E5323" s="3"/>
      <c r="F5323" s="3"/>
      <c r="G5323" s="3"/>
      <c r="H5323" s="3"/>
      <c r="I5323" s="3"/>
      <c r="J5323" s="3"/>
      <c r="K5323" s="3"/>
      <c r="L5323" s="3"/>
      <c r="M5323" s="3"/>
      <c r="N5323" s="3"/>
      <c r="O5323" s="3"/>
      <c r="P5323" s="3"/>
      <c r="Q5323" s="3"/>
      <c r="R5323" s="3"/>
      <c r="S5323" s="120"/>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row>
    <row r="5324" spans="1:53" x14ac:dyDescent="0.3">
      <c r="A5324" s="3"/>
      <c r="B5324" s="3"/>
      <c r="C5324" s="3"/>
      <c r="D5324" s="3"/>
      <c r="E5324" s="3"/>
      <c r="F5324" s="3"/>
      <c r="G5324" s="3"/>
      <c r="H5324" s="3"/>
      <c r="I5324" s="3"/>
      <c r="J5324" s="3"/>
      <c r="K5324" s="3"/>
      <c r="L5324" s="3"/>
      <c r="M5324" s="3"/>
      <c r="N5324" s="3"/>
      <c r="O5324" s="3"/>
      <c r="P5324" s="3"/>
      <c r="Q5324" s="3"/>
      <c r="R5324" s="3"/>
      <c r="S5324" s="120"/>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row>
    <row r="5325" spans="1:53" x14ac:dyDescent="0.3">
      <c r="A5325" s="3"/>
      <c r="B5325" s="3"/>
      <c r="C5325" s="3"/>
      <c r="D5325" s="3"/>
      <c r="E5325" s="3"/>
      <c r="F5325" s="3"/>
      <c r="G5325" s="3"/>
      <c r="H5325" s="3"/>
      <c r="I5325" s="3"/>
      <c r="J5325" s="3"/>
      <c r="K5325" s="3"/>
      <c r="L5325" s="3"/>
      <c r="M5325" s="3"/>
      <c r="N5325" s="3"/>
      <c r="O5325" s="3"/>
      <c r="P5325" s="3"/>
      <c r="Q5325" s="3"/>
      <c r="R5325" s="3"/>
      <c r="S5325" s="120"/>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row>
    <row r="5326" spans="1:53" x14ac:dyDescent="0.3">
      <c r="A5326" s="3"/>
      <c r="B5326" s="3"/>
      <c r="C5326" s="3"/>
      <c r="D5326" s="3"/>
      <c r="E5326" s="3"/>
      <c r="F5326" s="3"/>
      <c r="G5326" s="3"/>
      <c r="H5326" s="3"/>
      <c r="I5326" s="3"/>
      <c r="J5326" s="3"/>
      <c r="K5326" s="3"/>
      <c r="L5326" s="3"/>
      <c r="M5326" s="3"/>
      <c r="N5326" s="3"/>
      <c r="O5326" s="3"/>
      <c r="P5326" s="3"/>
      <c r="Q5326" s="3"/>
      <c r="R5326" s="3"/>
      <c r="S5326" s="120"/>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row>
    <row r="5327" spans="1:53" x14ac:dyDescent="0.3">
      <c r="A5327" s="3"/>
      <c r="B5327" s="3"/>
      <c r="C5327" s="3"/>
      <c r="D5327" s="3"/>
      <c r="E5327" s="3"/>
      <c r="F5327" s="3"/>
      <c r="G5327" s="3"/>
      <c r="H5327" s="3"/>
      <c r="I5327" s="3"/>
      <c r="J5327" s="3"/>
      <c r="K5327" s="3"/>
      <c r="L5327" s="3"/>
      <c r="M5327" s="3"/>
      <c r="N5327" s="3"/>
      <c r="O5327" s="3"/>
      <c r="P5327" s="3"/>
      <c r="Q5327" s="3"/>
      <c r="R5327" s="3"/>
      <c r="S5327" s="120"/>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row>
    <row r="5328" spans="1:53" x14ac:dyDescent="0.3">
      <c r="A5328" s="3"/>
      <c r="B5328" s="3"/>
      <c r="C5328" s="3"/>
      <c r="D5328" s="3"/>
      <c r="E5328" s="3"/>
      <c r="F5328" s="3"/>
      <c r="G5328" s="3"/>
      <c r="H5328" s="3"/>
      <c r="I5328" s="3"/>
      <c r="J5328" s="3"/>
      <c r="K5328" s="3"/>
      <c r="L5328" s="3"/>
      <c r="M5328" s="3"/>
      <c r="N5328" s="3"/>
      <c r="O5328" s="3"/>
      <c r="P5328" s="3"/>
      <c r="Q5328" s="3"/>
      <c r="R5328" s="3"/>
      <c r="S5328" s="120"/>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row>
    <row r="5329" spans="1:53" x14ac:dyDescent="0.3">
      <c r="A5329" s="3"/>
      <c r="B5329" s="3"/>
      <c r="C5329" s="3"/>
      <c r="D5329" s="3"/>
      <c r="E5329" s="3"/>
      <c r="F5329" s="3"/>
      <c r="G5329" s="3"/>
      <c r="H5329" s="3"/>
      <c r="I5329" s="3"/>
      <c r="J5329" s="3"/>
      <c r="K5329" s="3"/>
      <c r="L5329" s="3"/>
      <c r="M5329" s="3"/>
      <c r="N5329" s="3"/>
      <c r="O5329" s="3"/>
      <c r="P5329" s="3"/>
      <c r="Q5329" s="3"/>
      <c r="R5329" s="3"/>
      <c r="S5329" s="120"/>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row>
    <row r="5330" spans="1:53" x14ac:dyDescent="0.3">
      <c r="A5330" s="3"/>
      <c r="B5330" s="3"/>
      <c r="C5330" s="3"/>
      <c r="D5330" s="3"/>
      <c r="E5330" s="3"/>
      <c r="F5330" s="3"/>
      <c r="G5330" s="3"/>
      <c r="H5330" s="3"/>
      <c r="I5330" s="3"/>
      <c r="J5330" s="3"/>
      <c r="K5330" s="3"/>
      <c r="L5330" s="3"/>
      <c r="M5330" s="3"/>
      <c r="N5330" s="3"/>
      <c r="O5330" s="3"/>
      <c r="P5330" s="3"/>
      <c r="Q5330" s="3"/>
      <c r="R5330" s="3"/>
      <c r="S5330" s="120"/>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row>
    <row r="5331" spans="1:53" x14ac:dyDescent="0.3">
      <c r="A5331" s="3"/>
      <c r="B5331" s="3"/>
      <c r="C5331" s="3"/>
      <c r="D5331" s="3"/>
      <c r="E5331" s="3"/>
      <c r="F5331" s="3"/>
      <c r="G5331" s="3"/>
      <c r="H5331" s="3"/>
      <c r="I5331" s="3"/>
      <c r="J5331" s="3"/>
      <c r="K5331" s="3"/>
      <c r="L5331" s="3"/>
      <c r="M5331" s="3"/>
      <c r="N5331" s="3"/>
      <c r="O5331" s="3"/>
      <c r="P5331" s="3"/>
      <c r="Q5331" s="3"/>
      <c r="R5331" s="3"/>
      <c r="S5331" s="120"/>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row>
    <row r="5332" spans="1:53" x14ac:dyDescent="0.3">
      <c r="A5332" s="3"/>
      <c r="B5332" s="3"/>
      <c r="C5332" s="3"/>
      <c r="D5332" s="3"/>
      <c r="E5332" s="3"/>
      <c r="F5332" s="3"/>
      <c r="G5332" s="3"/>
      <c r="H5332" s="3"/>
      <c r="I5332" s="3"/>
      <c r="J5332" s="3"/>
      <c r="K5332" s="3"/>
      <c r="L5332" s="3"/>
      <c r="M5332" s="3"/>
      <c r="N5332" s="3"/>
      <c r="O5332" s="3"/>
      <c r="P5332" s="3"/>
      <c r="Q5332" s="3"/>
      <c r="R5332" s="3"/>
      <c r="S5332" s="120"/>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row>
    <row r="5333" spans="1:53" x14ac:dyDescent="0.3">
      <c r="A5333" s="3"/>
      <c r="B5333" s="3"/>
      <c r="C5333" s="3"/>
      <c r="D5333" s="3"/>
      <c r="E5333" s="3"/>
      <c r="F5333" s="3"/>
      <c r="G5333" s="3"/>
      <c r="H5333" s="3"/>
      <c r="I5333" s="3"/>
      <c r="J5333" s="3"/>
      <c r="K5333" s="3"/>
      <c r="L5333" s="3"/>
      <c r="M5333" s="3"/>
      <c r="N5333" s="3"/>
      <c r="O5333" s="3"/>
      <c r="P5333" s="3"/>
      <c r="Q5333" s="3"/>
      <c r="R5333" s="3"/>
      <c r="S5333" s="120"/>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row>
    <row r="5334" spans="1:53" x14ac:dyDescent="0.3">
      <c r="A5334" s="3"/>
      <c r="B5334" s="3"/>
      <c r="C5334" s="3"/>
      <c r="D5334" s="3"/>
      <c r="E5334" s="3"/>
      <c r="F5334" s="3"/>
      <c r="G5334" s="3"/>
      <c r="H5334" s="3"/>
      <c r="I5334" s="3"/>
      <c r="J5334" s="3"/>
      <c r="K5334" s="3"/>
      <c r="L5334" s="3"/>
      <c r="M5334" s="3"/>
      <c r="N5334" s="3"/>
      <c r="O5334" s="3"/>
      <c r="P5334" s="3"/>
      <c r="Q5334" s="3"/>
      <c r="R5334" s="3"/>
      <c r="S5334" s="120"/>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row>
    <row r="5335" spans="1:53" x14ac:dyDescent="0.3">
      <c r="A5335" s="3"/>
      <c r="B5335" s="3"/>
      <c r="C5335" s="3"/>
      <c r="D5335" s="3"/>
      <c r="E5335" s="3"/>
      <c r="F5335" s="3"/>
      <c r="G5335" s="3"/>
      <c r="H5335" s="3"/>
      <c r="I5335" s="3"/>
      <c r="J5335" s="3"/>
      <c r="K5335" s="3"/>
      <c r="L5335" s="3"/>
      <c r="M5335" s="3"/>
      <c r="N5335" s="3"/>
      <c r="O5335" s="3"/>
      <c r="P5335" s="3"/>
      <c r="Q5335" s="3"/>
      <c r="R5335" s="3"/>
      <c r="S5335" s="120"/>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row>
    <row r="5336" spans="1:53" x14ac:dyDescent="0.3">
      <c r="A5336" s="3"/>
      <c r="B5336" s="3"/>
      <c r="C5336" s="3"/>
      <c r="D5336" s="3"/>
      <c r="E5336" s="3"/>
      <c r="F5336" s="3"/>
      <c r="G5336" s="3"/>
      <c r="H5336" s="3"/>
      <c r="I5336" s="3"/>
      <c r="J5336" s="3"/>
      <c r="K5336" s="3"/>
      <c r="L5336" s="3"/>
      <c r="M5336" s="3"/>
      <c r="N5336" s="3"/>
      <c r="O5336" s="3"/>
      <c r="P5336" s="3"/>
      <c r="Q5336" s="3"/>
      <c r="R5336" s="3"/>
      <c r="S5336" s="120"/>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row>
    <row r="5337" spans="1:53" x14ac:dyDescent="0.3">
      <c r="A5337" s="3"/>
      <c r="B5337" s="3"/>
      <c r="C5337" s="3"/>
      <c r="D5337" s="3"/>
      <c r="E5337" s="3"/>
      <c r="F5337" s="3"/>
      <c r="G5337" s="3"/>
      <c r="H5337" s="3"/>
      <c r="I5337" s="3"/>
      <c r="J5337" s="3"/>
      <c r="K5337" s="3"/>
      <c r="L5337" s="3"/>
      <c r="M5337" s="3"/>
      <c r="N5337" s="3"/>
      <c r="O5337" s="3"/>
      <c r="P5337" s="3"/>
      <c r="Q5337" s="3"/>
      <c r="R5337" s="3"/>
      <c r="S5337" s="120"/>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row>
    <row r="5338" spans="1:53" x14ac:dyDescent="0.3">
      <c r="A5338" s="3"/>
      <c r="B5338" s="3"/>
      <c r="C5338" s="3"/>
      <c r="D5338" s="3"/>
      <c r="E5338" s="3"/>
      <c r="F5338" s="3"/>
      <c r="G5338" s="3"/>
      <c r="H5338" s="3"/>
      <c r="I5338" s="3"/>
      <c r="J5338" s="3"/>
      <c r="K5338" s="3"/>
      <c r="L5338" s="3"/>
      <c r="M5338" s="3"/>
      <c r="N5338" s="3"/>
      <c r="O5338" s="3"/>
      <c r="P5338" s="3"/>
      <c r="Q5338" s="3"/>
      <c r="R5338" s="3"/>
      <c r="S5338" s="120"/>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row>
    <row r="5339" spans="1:53" x14ac:dyDescent="0.3">
      <c r="A5339" s="3"/>
      <c r="B5339" s="3"/>
      <c r="C5339" s="3"/>
      <c r="D5339" s="3"/>
      <c r="E5339" s="3"/>
      <c r="F5339" s="3"/>
      <c r="G5339" s="3"/>
      <c r="H5339" s="3"/>
      <c r="I5339" s="3"/>
      <c r="J5339" s="3"/>
      <c r="K5339" s="3"/>
      <c r="L5339" s="3"/>
      <c r="M5339" s="3"/>
      <c r="N5339" s="3"/>
      <c r="O5339" s="3"/>
      <c r="P5339" s="3"/>
      <c r="Q5339" s="3"/>
      <c r="R5339" s="3"/>
      <c r="S5339" s="120"/>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row>
    <row r="5340" spans="1:53" x14ac:dyDescent="0.3">
      <c r="A5340" s="3"/>
      <c r="B5340" s="3"/>
      <c r="C5340" s="3"/>
      <c r="D5340" s="3"/>
      <c r="E5340" s="3"/>
      <c r="F5340" s="3"/>
      <c r="G5340" s="3"/>
      <c r="H5340" s="3"/>
      <c r="I5340" s="3"/>
      <c r="J5340" s="3"/>
      <c r="K5340" s="3"/>
      <c r="L5340" s="3"/>
      <c r="M5340" s="3"/>
      <c r="N5340" s="3"/>
      <c r="O5340" s="3"/>
      <c r="P5340" s="3"/>
      <c r="Q5340" s="3"/>
      <c r="R5340" s="3"/>
      <c r="S5340" s="120"/>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row>
    <row r="5341" spans="1:53" x14ac:dyDescent="0.3">
      <c r="A5341" s="3"/>
      <c r="B5341" s="3"/>
      <c r="C5341" s="3"/>
      <c r="D5341" s="3"/>
      <c r="E5341" s="3"/>
      <c r="F5341" s="3"/>
      <c r="G5341" s="3"/>
      <c r="H5341" s="3"/>
      <c r="I5341" s="3"/>
      <c r="J5341" s="3"/>
      <c r="K5341" s="3"/>
      <c r="L5341" s="3"/>
      <c r="M5341" s="3"/>
      <c r="N5341" s="3"/>
      <c r="O5341" s="3"/>
      <c r="P5341" s="3"/>
      <c r="Q5341" s="3"/>
      <c r="R5341" s="3"/>
      <c r="S5341" s="120"/>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row>
    <row r="5342" spans="1:53" x14ac:dyDescent="0.3">
      <c r="A5342" s="3"/>
      <c r="B5342" s="3"/>
      <c r="C5342" s="3"/>
      <c r="D5342" s="3"/>
      <c r="E5342" s="3"/>
      <c r="F5342" s="3"/>
      <c r="G5342" s="3"/>
      <c r="H5342" s="3"/>
      <c r="I5342" s="3"/>
      <c r="J5342" s="3"/>
      <c r="K5342" s="3"/>
      <c r="L5342" s="3"/>
      <c r="M5342" s="3"/>
      <c r="N5342" s="3"/>
      <c r="O5342" s="3"/>
      <c r="P5342" s="3"/>
      <c r="Q5342" s="3"/>
      <c r="R5342" s="3"/>
      <c r="S5342" s="120"/>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row>
    <row r="5343" spans="1:53" x14ac:dyDescent="0.3">
      <c r="A5343" s="3"/>
      <c r="B5343" s="3"/>
      <c r="C5343" s="3"/>
      <c r="D5343" s="3"/>
      <c r="E5343" s="3"/>
      <c r="F5343" s="3"/>
      <c r="G5343" s="3"/>
      <c r="H5343" s="3"/>
      <c r="I5343" s="3"/>
      <c r="J5343" s="3"/>
      <c r="K5343" s="3"/>
      <c r="L5343" s="3"/>
      <c r="M5343" s="3"/>
      <c r="N5343" s="3"/>
      <c r="O5343" s="3"/>
      <c r="P5343" s="3"/>
      <c r="Q5343" s="3"/>
      <c r="R5343" s="3"/>
      <c r="S5343" s="120"/>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row>
    <row r="5344" spans="1:53" x14ac:dyDescent="0.3">
      <c r="A5344" s="3"/>
      <c r="B5344" s="3"/>
      <c r="C5344" s="3"/>
      <c r="D5344" s="3"/>
      <c r="E5344" s="3"/>
      <c r="F5344" s="3"/>
      <c r="G5344" s="3"/>
      <c r="H5344" s="3"/>
      <c r="I5344" s="3"/>
      <c r="J5344" s="3"/>
      <c r="K5344" s="3"/>
      <c r="L5344" s="3"/>
      <c r="M5344" s="3"/>
      <c r="N5344" s="3"/>
      <c r="O5344" s="3"/>
      <c r="P5344" s="3"/>
      <c r="Q5344" s="3"/>
      <c r="R5344" s="3"/>
      <c r="S5344" s="120"/>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row>
    <row r="5345" spans="1:53" x14ac:dyDescent="0.3">
      <c r="A5345" s="3"/>
      <c r="B5345" s="3"/>
      <c r="C5345" s="3"/>
      <c r="D5345" s="3"/>
      <c r="E5345" s="3"/>
      <c r="F5345" s="3"/>
      <c r="G5345" s="3"/>
      <c r="H5345" s="3"/>
      <c r="I5345" s="3"/>
      <c r="J5345" s="3"/>
      <c r="K5345" s="3"/>
      <c r="L5345" s="3"/>
      <c r="M5345" s="3"/>
      <c r="N5345" s="3"/>
      <c r="O5345" s="3"/>
      <c r="P5345" s="3"/>
      <c r="Q5345" s="3"/>
      <c r="R5345" s="3"/>
      <c r="S5345" s="120"/>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row>
    <row r="5346" spans="1:53" x14ac:dyDescent="0.3">
      <c r="A5346" s="3"/>
      <c r="B5346" s="3"/>
      <c r="C5346" s="3"/>
      <c r="D5346" s="3"/>
      <c r="E5346" s="3"/>
      <c r="F5346" s="3"/>
      <c r="G5346" s="3"/>
      <c r="H5346" s="3"/>
      <c r="I5346" s="3"/>
      <c r="J5346" s="3"/>
      <c r="K5346" s="3"/>
      <c r="L5346" s="3"/>
      <c r="M5346" s="3"/>
      <c r="N5346" s="3"/>
      <c r="O5346" s="3"/>
      <c r="P5346" s="3"/>
      <c r="Q5346" s="3"/>
      <c r="R5346" s="3"/>
      <c r="S5346" s="120"/>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row>
    <row r="5347" spans="1:53" x14ac:dyDescent="0.3">
      <c r="A5347" s="3"/>
      <c r="B5347" s="3"/>
      <c r="C5347" s="3"/>
      <c r="D5347" s="3"/>
      <c r="E5347" s="3"/>
      <c r="F5347" s="3"/>
      <c r="G5347" s="3"/>
      <c r="H5347" s="3"/>
      <c r="I5347" s="3"/>
      <c r="J5347" s="3"/>
      <c r="K5347" s="3"/>
      <c r="L5347" s="3"/>
      <c r="M5347" s="3"/>
      <c r="N5347" s="3"/>
      <c r="O5347" s="3"/>
      <c r="P5347" s="3"/>
      <c r="Q5347" s="3"/>
      <c r="R5347" s="3"/>
      <c r="S5347" s="120"/>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row>
    <row r="5348" spans="1:53" x14ac:dyDescent="0.3">
      <c r="A5348" s="3"/>
      <c r="B5348" s="3"/>
      <c r="C5348" s="3"/>
      <c r="D5348" s="3"/>
      <c r="E5348" s="3"/>
      <c r="F5348" s="3"/>
      <c r="G5348" s="3"/>
      <c r="H5348" s="3"/>
      <c r="I5348" s="3"/>
      <c r="J5348" s="3"/>
      <c r="K5348" s="3"/>
      <c r="L5348" s="3"/>
      <c r="M5348" s="3"/>
      <c r="N5348" s="3"/>
      <c r="O5348" s="3"/>
      <c r="P5348" s="3"/>
      <c r="Q5348" s="3"/>
      <c r="R5348" s="3"/>
      <c r="S5348" s="120"/>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row>
    <row r="5349" spans="1:53" x14ac:dyDescent="0.3">
      <c r="A5349" s="3"/>
      <c r="B5349" s="3"/>
      <c r="C5349" s="3"/>
      <c r="D5349" s="3"/>
      <c r="E5349" s="3"/>
      <c r="F5349" s="3"/>
      <c r="G5349" s="3"/>
      <c r="H5349" s="3"/>
      <c r="I5349" s="3"/>
      <c r="J5349" s="3"/>
      <c r="K5349" s="3"/>
      <c r="L5349" s="3"/>
      <c r="M5349" s="3"/>
      <c r="N5349" s="3"/>
      <c r="O5349" s="3"/>
      <c r="P5349" s="3"/>
      <c r="Q5349" s="3"/>
      <c r="R5349" s="3"/>
      <c r="S5349" s="120"/>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row>
    <row r="5350" spans="1:53" x14ac:dyDescent="0.3">
      <c r="A5350" s="3"/>
      <c r="B5350" s="3"/>
      <c r="C5350" s="3"/>
      <c r="D5350" s="3"/>
      <c r="E5350" s="3"/>
      <c r="F5350" s="3"/>
      <c r="G5350" s="3"/>
      <c r="H5350" s="3"/>
      <c r="I5350" s="3"/>
      <c r="J5350" s="3"/>
      <c r="K5350" s="3"/>
      <c r="L5350" s="3"/>
      <c r="M5350" s="3"/>
      <c r="N5350" s="3"/>
      <c r="O5350" s="3"/>
      <c r="P5350" s="3"/>
      <c r="Q5350" s="3"/>
      <c r="R5350" s="3"/>
      <c r="S5350" s="120"/>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row>
    <row r="5351" spans="1:53" x14ac:dyDescent="0.3">
      <c r="A5351" s="3"/>
      <c r="B5351" s="3"/>
      <c r="C5351" s="3"/>
      <c r="D5351" s="3"/>
      <c r="E5351" s="3"/>
      <c r="F5351" s="3"/>
      <c r="G5351" s="3"/>
      <c r="H5351" s="3"/>
      <c r="I5351" s="3"/>
      <c r="J5351" s="3"/>
      <c r="K5351" s="3"/>
      <c r="L5351" s="3"/>
      <c r="M5351" s="3"/>
      <c r="N5351" s="3"/>
      <c r="O5351" s="3"/>
      <c r="P5351" s="3"/>
      <c r="Q5351" s="3"/>
      <c r="R5351" s="3"/>
      <c r="S5351" s="120"/>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row>
    <row r="5352" spans="1:53" x14ac:dyDescent="0.3">
      <c r="A5352" s="3"/>
      <c r="B5352" s="3"/>
      <c r="C5352" s="3"/>
      <c r="D5352" s="3"/>
      <c r="E5352" s="3"/>
      <c r="F5352" s="3"/>
      <c r="G5352" s="3"/>
      <c r="H5352" s="3"/>
      <c r="I5352" s="3"/>
      <c r="J5352" s="3"/>
      <c r="K5352" s="3"/>
      <c r="L5352" s="3"/>
      <c r="M5352" s="3"/>
      <c r="N5352" s="3"/>
      <c r="O5352" s="3"/>
      <c r="P5352" s="3"/>
      <c r="Q5352" s="3"/>
      <c r="R5352" s="3"/>
      <c r="S5352" s="120"/>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row>
    <row r="5353" spans="1:53" x14ac:dyDescent="0.3">
      <c r="A5353" s="3"/>
      <c r="B5353" s="3"/>
      <c r="C5353" s="3"/>
      <c r="D5353" s="3"/>
      <c r="E5353" s="3"/>
      <c r="F5353" s="3"/>
      <c r="G5353" s="3"/>
      <c r="H5353" s="3"/>
      <c r="I5353" s="3"/>
      <c r="J5353" s="3"/>
      <c r="K5353" s="3"/>
      <c r="L5353" s="3"/>
      <c r="M5353" s="3"/>
      <c r="N5353" s="3"/>
      <c r="O5353" s="3"/>
      <c r="P5353" s="3"/>
      <c r="Q5353" s="3"/>
      <c r="R5353" s="3"/>
      <c r="S5353" s="120"/>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row>
    <row r="5354" spans="1:53" x14ac:dyDescent="0.3">
      <c r="A5354" s="3"/>
      <c r="B5354" s="3"/>
      <c r="C5354" s="3"/>
      <c r="D5354" s="3"/>
      <c r="E5354" s="3"/>
      <c r="F5354" s="3"/>
      <c r="G5354" s="3"/>
      <c r="H5354" s="3"/>
      <c r="I5354" s="3"/>
      <c r="J5354" s="3"/>
      <c r="K5354" s="3"/>
      <c r="L5354" s="3"/>
      <c r="M5354" s="3"/>
      <c r="N5354" s="3"/>
      <c r="O5354" s="3"/>
      <c r="P5354" s="3"/>
      <c r="Q5354" s="3"/>
      <c r="R5354" s="3"/>
      <c r="S5354" s="120"/>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row>
    <row r="5355" spans="1:53" x14ac:dyDescent="0.3">
      <c r="A5355" s="3"/>
      <c r="B5355" s="3"/>
      <c r="C5355" s="3"/>
      <c r="D5355" s="3"/>
      <c r="E5355" s="3"/>
      <c r="F5355" s="3"/>
      <c r="G5355" s="3"/>
      <c r="H5355" s="3"/>
      <c r="I5355" s="3"/>
      <c r="J5355" s="3"/>
      <c r="K5355" s="3"/>
      <c r="L5355" s="3"/>
      <c r="M5355" s="3"/>
      <c r="N5355" s="3"/>
      <c r="O5355" s="3"/>
      <c r="P5355" s="3"/>
      <c r="Q5355" s="3"/>
      <c r="R5355" s="3"/>
      <c r="S5355" s="120"/>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row>
    <row r="5356" spans="1:53" x14ac:dyDescent="0.3">
      <c r="A5356" s="3"/>
      <c r="B5356" s="3"/>
      <c r="C5356" s="3"/>
      <c r="D5356" s="3"/>
      <c r="E5356" s="3"/>
      <c r="F5356" s="3"/>
      <c r="G5356" s="3"/>
      <c r="H5356" s="3"/>
      <c r="I5356" s="3"/>
      <c r="J5356" s="3"/>
      <c r="K5356" s="3"/>
      <c r="L5356" s="3"/>
      <c r="M5356" s="3"/>
      <c r="N5356" s="3"/>
      <c r="O5356" s="3"/>
      <c r="P5356" s="3"/>
      <c r="Q5356" s="3"/>
      <c r="R5356" s="3"/>
      <c r="S5356" s="120"/>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row>
    <row r="5357" spans="1:53" x14ac:dyDescent="0.3">
      <c r="A5357" s="3"/>
      <c r="B5357" s="3"/>
      <c r="C5357" s="3"/>
      <c r="D5357" s="3"/>
      <c r="E5357" s="3"/>
      <c r="F5357" s="3"/>
      <c r="G5357" s="3"/>
      <c r="H5357" s="3"/>
      <c r="I5357" s="3"/>
      <c r="J5357" s="3"/>
      <c r="K5357" s="3"/>
      <c r="L5357" s="3"/>
      <c r="M5357" s="3"/>
      <c r="N5357" s="3"/>
      <c r="O5357" s="3"/>
      <c r="P5357" s="3"/>
      <c r="Q5357" s="3"/>
      <c r="R5357" s="3"/>
      <c r="S5357" s="120"/>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row>
    <row r="5358" spans="1:53" x14ac:dyDescent="0.3">
      <c r="A5358" s="3"/>
      <c r="B5358" s="3"/>
      <c r="C5358" s="3"/>
      <c r="D5358" s="3"/>
      <c r="E5358" s="3"/>
      <c r="F5358" s="3"/>
      <c r="G5358" s="3"/>
      <c r="H5358" s="3"/>
      <c r="I5358" s="3"/>
      <c r="J5358" s="3"/>
      <c r="K5358" s="3"/>
      <c r="L5358" s="3"/>
      <c r="M5358" s="3"/>
      <c r="N5358" s="3"/>
      <c r="O5358" s="3"/>
      <c r="P5358" s="3"/>
      <c r="Q5358" s="3"/>
      <c r="R5358" s="3"/>
      <c r="S5358" s="120"/>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row>
    <row r="5359" spans="1:53" x14ac:dyDescent="0.3">
      <c r="A5359" s="3"/>
      <c r="B5359" s="3"/>
      <c r="C5359" s="3"/>
      <c r="D5359" s="3"/>
      <c r="E5359" s="3"/>
      <c r="F5359" s="3"/>
      <c r="G5359" s="3"/>
      <c r="H5359" s="3"/>
      <c r="I5359" s="3"/>
      <c r="J5359" s="3"/>
      <c r="K5359" s="3"/>
      <c r="L5359" s="3"/>
      <c r="M5359" s="3"/>
      <c r="N5359" s="3"/>
      <c r="O5359" s="3"/>
      <c r="P5359" s="3"/>
      <c r="Q5359" s="3"/>
      <c r="R5359" s="3"/>
      <c r="S5359" s="120"/>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row>
    <row r="5360" spans="1:53" x14ac:dyDescent="0.3">
      <c r="A5360" s="3"/>
      <c r="B5360" s="3"/>
      <c r="C5360" s="3"/>
      <c r="D5360" s="3"/>
      <c r="E5360" s="3"/>
      <c r="F5360" s="3"/>
      <c r="G5360" s="3"/>
      <c r="H5360" s="3"/>
      <c r="I5360" s="3"/>
      <c r="J5360" s="3"/>
      <c r="K5360" s="3"/>
      <c r="L5360" s="3"/>
      <c r="M5360" s="3"/>
      <c r="N5360" s="3"/>
      <c r="O5360" s="3"/>
      <c r="P5360" s="3"/>
      <c r="Q5360" s="3"/>
      <c r="R5360" s="3"/>
      <c r="S5360" s="120"/>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row>
    <row r="5361" spans="1:53" x14ac:dyDescent="0.3">
      <c r="A5361" s="3"/>
      <c r="B5361" s="3"/>
      <c r="C5361" s="3"/>
      <c r="D5361" s="3"/>
      <c r="E5361" s="3"/>
      <c r="F5361" s="3"/>
      <c r="G5361" s="3"/>
      <c r="H5361" s="3"/>
      <c r="I5361" s="3"/>
      <c r="J5361" s="3"/>
      <c r="K5361" s="3"/>
      <c r="L5361" s="3"/>
      <c r="M5361" s="3"/>
      <c r="N5361" s="3"/>
      <c r="O5361" s="3"/>
      <c r="P5361" s="3"/>
      <c r="Q5361" s="3"/>
      <c r="R5361" s="3"/>
      <c r="S5361" s="120"/>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row>
    <row r="5362" spans="1:53" x14ac:dyDescent="0.3">
      <c r="A5362" s="3"/>
      <c r="B5362" s="3"/>
      <c r="C5362" s="3"/>
      <c r="D5362" s="3"/>
      <c r="E5362" s="3"/>
      <c r="F5362" s="3"/>
      <c r="G5362" s="3"/>
      <c r="H5362" s="3"/>
      <c r="I5362" s="3"/>
      <c r="J5362" s="3"/>
      <c r="K5362" s="3"/>
      <c r="L5362" s="3"/>
      <c r="M5362" s="3"/>
      <c r="N5362" s="3"/>
      <c r="O5362" s="3"/>
      <c r="P5362" s="3"/>
      <c r="Q5362" s="3"/>
      <c r="R5362" s="3"/>
      <c r="S5362" s="120"/>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row>
    <row r="5363" spans="1:53" x14ac:dyDescent="0.3">
      <c r="A5363" s="3"/>
      <c r="B5363" s="3"/>
      <c r="C5363" s="3"/>
      <c r="D5363" s="3"/>
      <c r="E5363" s="3"/>
      <c r="F5363" s="3"/>
      <c r="G5363" s="3"/>
      <c r="H5363" s="3"/>
      <c r="I5363" s="3"/>
      <c r="J5363" s="3"/>
      <c r="K5363" s="3"/>
      <c r="L5363" s="3"/>
      <c r="M5363" s="3"/>
      <c r="N5363" s="3"/>
      <c r="O5363" s="3"/>
      <c r="P5363" s="3"/>
      <c r="Q5363" s="3"/>
      <c r="R5363" s="3"/>
      <c r="S5363" s="120"/>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row>
    <row r="5364" spans="1:53" x14ac:dyDescent="0.3">
      <c r="A5364" s="3"/>
      <c r="B5364" s="3"/>
      <c r="C5364" s="3"/>
      <c r="D5364" s="3"/>
      <c r="E5364" s="3"/>
      <c r="F5364" s="3"/>
      <c r="G5364" s="3"/>
      <c r="H5364" s="3"/>
      <c r="I5364" s="3"/>
      <c r="J5364" s="3"/>
      <c r="K5364" s="3"/>
      <c r="L5364" s="3"/>
      <c r="M5364" s="3"/>
      <c r="N5364" s="3"/>
      <c r="O5364" s="3"/>
      <c r="P5364" s="3"/>
      <c r="Q5364" s="3"/>
      <c r="R5364" s="3"/>
      <c r="S5364" s="120"/>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row>
    <row r="5365" spans="1:53" x14ac:dyDescent="0.3">
      <c r="A5365" s="3"/>
      <c r="B5365" s="3"/>
      <c r="C5365" s="3"/>
      <c r="D5365" s="3"/>
      <c r="E5365" s="3"/>
      <c r="F5365" s="3"/>
      <c r="G5365" s="3"/>
      <c r="H5365" s="3"/>
      <c r="I5365" s="3"/>
      <c r="J5365" s="3"/>
      <c r="K5365" s="3"/>
      <c r="L5365" s="3"/>
      <c r="M5365" s="3"/>
      <c r="N5365" s="3"/>
      <c r="O5365" s="3"/>
      <c r="P5365" s="3"/>
      <c r="Q5365" s="3"/>
      <c r="R5365" s="3"/>
      <c r="S5365" s="120"/>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row>
    <row r="5366" spans="1:53" x14ac:dyDescent="0.3">
      <c r="A5366" s="3"/>
      <c r="B5366" s="3"/>
      <c r="C5366" s="3"/>
      <c r="D5366" s="3"/>
      <c r="E5366" s="3"/>
      <c r="F5366" s="3"/>
      <c r="G5366" s="3"/>
      <c r="H5366" s="3"/>
      <c r="I5366" s="3"/>
      <c r="J5366" s="3"/>
      <c r="K5366" s="3"/>
      <c r="L5366" s="3"/>
      <c r="M5366" s="3"/>
      <c r="N5366" s="3"/>
      <c r="O5366" s="3"/>
      <c r="P5366" s="3"/>
      <c r="Q5366" s="3"/>
      <c r="R5366" s="3"/>
      <c r="S5366" s="120"/>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row>
    <row r="5367" spans="1:53" x14ac:dyDescent="0.3">
      <c r="A5367" s="3"/>
      <c r="B5367" s="3"/>
      <c r="C5367" s="3"/>
      <c r="D5367" s="3"/>
      <c r="E5367" s="3"/>
      <c r="F5367" s="3"/>
      <c r="G5367" s="3"/>
      <c r="H5367" s="3"/>
      <c r="I5367" s="3"/>
      <c r="J5367" s="3"/>
      <c r="K5367" s="3"/>
      <c r="L5367" s="3"/>
      <c r="M5367" s="3"/>
      <c r="N5367" s="3"/>
      <c r="O5367" s="3"/>
      <c r="P5367" s="3"/>
      <c r="Q5367" s="3"/>
      <c r="R5367" s="3"/>
      <c r="S5367" s="120"/>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row>
    <row r="5368" spans="1:53" x14ac:dyDescent="0.3">
      <c r="A5368" s="3"/>
      <c r="B5368" s="3"/>
      <c r="C5368" s="3"/>
      <c r="D5368" s="3"/>
      <c r="E5368" s="3"/>
      <c r="F5368" s="3"/>
      <c r="G5368" s="3"/>
      <c r="H5368" s="3"/>
      <c r="I5368" s="3"/>
      <c r="J5368" s="3"/>
      <c r="K5368" s="3"/>
      <c r="L5368" s="3"/>
      <c r="M5368" s="3"/>
      <c r="N5368" s="3"/>
      <c r="O5368" s="3"/>
      <c r="P5368" s="3"/>
      <c r="Q5368" s="3"/>
      <c r="R5368" s="3"/>
      <c r="S5368" s="120"/>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row>
    <row r="5369" spans="1:53" x14ac:dyDescent="0.3">
      <c r="A5369" s="3"/>
      <c r="B5369" s="3"/>
      <c r="C5369" s="3"/>
      <c r="D5369" s="3"/>
      <c r="E5369" s="3"/>
      <c r="F5369" s="3"/>
      <c r="G5369" s="3"/>
      <c r="H5369" s="3"/>
      <c r="I5369" s="3"/>
      <c r="J5369" s="3"/>
      <c r="K5369" s="3"/>
      <c r="L5369" s="3"/>
      <c r="M5369" s="3"/>
      <c r="N5369" s="3"/>
      <c r="O5369" s="3"/>
      <c r="P5369" s="3"/>
      <c r="Q5369" s="3"/>
      <c r="R5369" s="3"/>
      <c r="S5369" s="120"/>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row>
    <row r="5370" spans="1:53" x14ac:dyDescent="0.3">
      <c r="A5370" s="3"/>
      <c r="B5370" s="3"/>
      <c r="C5370" s="3"/>
      <c r="D5370" s="3"/>
      <c r="E5370" s="3"/>
      <c r="F5370" s="3"/>
      <c r="G5370" s="3"/>
      <c r="H5370" s="3"/>
      <c r="I5370" s="3"/>
      <c r="J5370" s="3"/>
      <c r="K5370" s="3"/>
      <c r="L5370" s="3"/>
      <c r="M5370" s="3"/>
      <c r="N5370" s="3"/>
      <c r="O5370" s="3"/>
      <c r="P5370" s="3"/>
      <c r="Q5370" s="3"/>
      <c r="R5370" s="3"/>
      <c r="S5370" s="120"/>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row>
    <row r="5371" spans="1:53" x14ac:dyDescent="0.3">
      <c r="A5371" s="3"/>
      <c r="B5371" s="3"/>
      <c r="C5371" s="3"/>
      <c r="D5371" s="3"/>
      <c r="E5371" s="3"/>
      <c r="F5371" s="3"/>
      <c r="G5371" s="3"/>
      <c r="H5371" s="3"/>
      <c r="I5371" s="3"/>
      <c r="J5371" s="3"/>
      <c r="K5371" s="3"/>
      <c r="L5371" s="3"/>
      <c r="M5371" s="3"/>
      <c r="N5371" s="3"/>
      <c r="O5371" s="3"/>
      <c r="P5371" s="3"/>
      <c r="Q5371" s="3"/>
      <c r="R5371" s="3"/>
      <c r="S5371" s="120"/>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row>
    <row r="5372" spans="1:53" x14ac:dyDescent="0.3">
      <c r="A5372" s="3"/>
      <c r="B5372" s="3"/>
      <c r="C5372" s="3"/>
      <c r="D5372" s="3"/>
      <c r="E5372" s="3"/>
      <c r="F5372" s="3"/>
      <c r="G5372" s="3"/>
      <c r="H5372" s="3"/>
      <c r="I5372" s="3"/>
      <c r="J5372" s="3"/>
      <c r="K5372" s="3"/>
      <c r="L5372" s="3"/>
      <c r="M5372" s="3"/>
      <c r="N5372" s="3"/>
      <c r="O5372" s="3"/>
      <c r="P5372" s="3"/>
      <c r="Q5372" s="3"/>
      <c r="R5372" s="3"/>
      <c r="S5372" s="120"/>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row>
    <row r="5373" spans="1:53" x14ac:dyDescent="0.3">
      <c r="A5373" s="3"/>
      <c r="B5373" s="3"/>
      <c r="C5373" s="3"/>
      <c r="D5373" s="3"/>
      <c r="E5373" s="3"/>
      <c r="F5373" s="3"/>
      <c r="G5373" s="3"/>
      <c r="H5373" s="3"/>
      <c r="I5373" s="3"/>
      <c r="J5373" s="3"/>
      <c r="K5373" s="3"/>
      <c r="L5373" s="3"/>
      <c r="M5373" s="3"/>
      <c r="N5373" s="3"/>
      <c r="O5373" s="3"/>
      <c r="P5373" s="3"/>
      <c r="Q5373" s="3"/>
      <c r="R5373" s="3"/>
      <c r="S5373" s="120"/>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row>
    <row r="5374" spans="1:53" x14ac:dyDescent="0.3">
      <c r="A5374" s="3"/>
      <c r="B5374" s="3"/>
      <c r="C5374" s="3"/>
      <c r="D5374" s="3"/>
      <c r="E5374" s="3"/>
      <c r="F5374" s="3"/>
      <c r="G5374" s="3"/>
      <c r="H5374" s="3"/>
      <c r="I5374" s="3"/>
      <c r="J5374" s="3"/>
      <c r="K5374" s="3"/>
      <c r="L5374" s="3"/>
      <c r="M5374" s="3"/>
      <c r="N5374" s="3"/>
      <c r="O5374" s="3"/>
      <c r="P5374" s="3"/>
      <c r="Q5374" s="3"/>
      <c r="R5374" s="3"/>
      <c r="S5374" s="120"/>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row>
    <row r="5375" spans="1:53" x14ac:dyDescent="0.3">
      <c r="A5375" s="3"/>
      <c r="B5375" s="3"/>
      <c r="C5375" s="3"/>
      <c r="D5375" s="3"/>
      <c r="E5375" s="3"/>
      <c r="F5375" s="3"/>
      <c r="G5375" s="3"/>
      <c r="H5375" s="3"/>
      <c r="I5375" s="3"/>
      <c r="J5375" s="3"/>
      <c r="K5375" s="3"/>
      <c r="L5375" s="3"/>
      <c r="M5375" s="3"/>
      <c r="N5375" s="3"/>
      <c r="O5375" s="3"/>
      <c r="P5375" s="3"/>
      <c r="Q5375" s="3"/>
      <c r="R5375" s="3"/>
      <c r="S5375" s="120"/>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row>
    <row r="5376" spans="1:53" x14ac:dyDescent="0.3">
      <c r="A5376" s="3"/>
      <c r="B5376" s="3"/>
      <c r="C5376" s="3"/>
      <c r="D5376" s="3"/>
      <c r="E5376" s="3"/>
      <c r="F5376" s="3"/>
      <c r="G5376" s="3"/>
      <c r="H5376" s="3"/>
      <c r="I5376" s="3"/>
      <c r="J5376" s="3"/>
      <c r="K5376" s="3"/>
      <c r="L5376" s="3"/>
      <c r="M5376" s="3"/>
      <c r="N5376" s="3"/>
      <c r="O5376" s="3"/>
      <c r="P5376" s="3"/>
      <c r="Q5376" s="3"/>
      <c r="R5376" s="3"/>
      <c r="S5376" s="120"/>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row>
    <row r="5377" spans="1:53" x14ac:dyDescent="0.3">
      <c r="A5377" s="3"/>
      <c r="B5377" s="3"/>
      <c r="C5377" s="3"/>
      <c r="D5377" s="3"/>
      <c r="E5377" s="3"/>
      <c r="F5377" s="3"/>
      <c r="G5377" s="3"/>
      <c r="H5377" s="3"/>
      <c r="I5377" s="3"/>
      <c r="J5377" s="3"/>
      <c r="K5377" s="3"/>
      <c r="L5377" s="3"/>
      <c r="M5377" s="3"/>
      <c r="N5377" s="3"/>
      <c r="O5377" s="3"/>
      <c r="P5377" s="3"/>
      <c r="Q5377" s="3"/>
      <c r="R5377" s="3"/>
      <c r="S5377" s="120"/>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row>
    <row r="5378" spans="1:53" x14ac:dyDescent="0.3">
      <c r="A5378" s="3"/>
      <c r="B5378" s="3"/>
      <c r="C5378" s="3"/>
      <c r="D5378" s="3"/>
      <c r="E5378" s="3"/>
      <c r="F5378" s="3"/>
      <c r="G5378" s="3"/>
      <c r="H5378" s="3"/>
      <c r="I5378" s="3"/>
      <c r="J5378" s="3"/>
      <c r="K5378" s="3"/>
      <c r="L5378" s="3"/>
      <c r="M5378" s="3"/>
      <c r="N5378" s="3"/>
      <c r="O5378" s="3"/>
      <c r="P5378" s="3"/>
      <c r="Q5378" s="3"/>
      <c r="R5378" s="3"/>
      <c r="S5378" s="120"/>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row>
    <row r="5379" spans="1:53" x14ac:dyDescent="0.3">
      <c r="A5379" s="3"/>
      <c r="B5379" s="3"/>
      <c r="C5379" s="3"/>
      <c r="D5379" s="3"/>
      <c r="E5379" s="3"/>
      <c r="F5379" s="3"/>
      <c r="G5379" s="3"/>
      <c r="H5379" s="3"/>
      <c r="I5379" s="3"/>
      <c r="J5379" s="3"/>
      <c r="K5379" s="3"/>
      <c r="L5379" s="3"/>
      <c r="M5379" s="3"/>
      <c r="N5379" s="3"/>
      <c r="O5379" s="3"/>
      <c r="P5379" s="3"/>
      <c r="Q5379" s="3"/>
      <c r="R5379" s="3"/>
      <c r="S5379" s="120"/>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row>
    <row r="5380" spans="1:53" x14ac:dyDescent="0.3">
      <c r="A5380" s="3"/>
      <c r="B5380" s="3"/>
      <c r="C5380" s="3"/>
      <c r="D5380" s="3"/>
      <c r="E5380" s="3"/>
      <c r="F5380" s="3"/>
      <c r="G5380" s="3"/>
      <c r="H5380" s="3"/>
      <c r="I5380" s="3"/>
      <c r="J5380" s="3"/>
      <c r="K5380" s="3"/>
      <c r="L5380" s="3"/>
      <c r="M5380" s="3"/>
      <c r="N5380" s="3"/>
      <c r="O5380" s="3"/>
      <c r="P5380" s="3"/>
      <c r="Q5380" s="3"/>
      <c r="R5380" s="3"/>
      <c r="S5380" s="120"/>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row>
    <row r="5381" spans="1:53" x14ac:dyDescent="0.3">
      <c r="A5381" s="3"/>
      <c r="B5381" s="3"/>
      <c r="C5381" s="3"/>
      <c r="D5381" s="3"/>
      <c r="E5381" s="3"/>
      <c r="F5381" s="3"/>
      <c r="G5381" s="3"/>
      <c r="H5381" s="3"/>
      <c r="I5381" s="3"/>
      <c r="J5381" s="3"/>
      <c r="K5381" s="3"/>
      <c r="L5381" s="3"/>
      <c r="M5381" s="3"/>
      <c r="N5381" s="3"/>
      <c r="O5381" s="3"/>
      <c r="P5381" s="3"/>
      <c r="Q5381" s="3"/>
      <c r="R5381" s="3"/>
      <c r="S5381" s="120"/>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row>
    <row r="5382" spans="1:53" x14ac:dyDescent="0.3">
      <c r="A5382" s="3"/>
      <c r="B5382" s="3"/>
      <c r="C5382" s="3"/>
      <c r="D5382" s="3"/>
      <c r="E5382" s="3"/>
      <c r="F5382" s="3"/>
      <c r="G5382" s="3"/>
      <c r="H5382" s="3"/>
      <c r="I5382" s="3"/>
      <c r="J5382" s="3"/>
      <c r="K5382" s="3"/>
      <c r="L5382" s="3"/>
      <c r="M5382" s="3"/>
      <c r="N5382" s="3"/>
      <c r="O5382" s="3"/>
      <c r="P5382" s="3"/>
      <c r="Q5382" s="3"/>
      <c r="R5382" s="3"/>
      <c r="S5382" s="120"/>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row>
    <row r="5383" spans="1:53" x14ac:dyDescent="0.3">
      <c r="A5383" s="3"/>
      <c r="B5383" s="3"/>
      <c r="C5383" s="3"/>
      <c r="D5383" s="3"/>
      <c r="E5383" s="3"/>
      <c r="F5383" s="3"/>
      <c r="G5383" s="3"/>
      <c r="H5383" s="3"/>
      <c r="I5383" s="3"/>
      <c r="J5383" s="3"/>
      <c r="K5383" s="3"/>
      <c r="L5383" s="3"/>
      <c r="M5383" s="3"/>
      <c r="N5383" s="3"/>
      <c r="O5383" s="3"/>
      <c r="P5383" s="3"/>
      <c r="Q5383" s="3"/>
      <c r="R5383" s="3"/>
      <c r="S5383" s="120"/>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row>
    <row r="5384" spans="1:53" x14ac:dyDescent="0.3">
      <c r="A5384" s="3"/>
      <c r="B5384" s="3"/>
      <c r="C5384" s="3"/>
      <c r="D5384" s="3"/>
      <c r="E5384" s="3"/>
      <c r="F5384" s="3"/>
      <c r="G5384" s="3"/>
      <c r="H5384" s="3"/>
      <c r="I5384" s="3"/>
      <c r="J5384" s="3"/>
      <c r="K5384" s="3"/>
      <c r="L5384" s="3"/>
      <c r="M5384" s="3"/>
      <c r="N5384" s="3"/>
      <c r="O5384" s="3"/>
      <c r="P5384" s="3"/>
      <c r="Q5384" s="3"/>
      <c r="R5384" s="3"/>
      <c r="S5384" s="120"/>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row>
    <row r="5385" spans="1:53" x14ac:dyDescent="0.3">
      <c r="A5385" s="3"/>
      <c r="B5385" s="3"/>
      <c r="C5385" s="3"/>
      <c r="D5385" s="3"/>
      <c r="E5385" s="3"/>
      <c r="F5385" s="3"/>
      <c r="G5385" s="3"/>
      <c r="H5385" s="3"/>
      <c r="I5385" s="3"/>
      <c r="J5385" s="3"/>
      <c r="K5385" s="3"/>
      <c r="L5385" s="3"/>
      <c r="M5385" s="3"/>
      <c r="N5385" s="3"/>
      <c r="O5385" s="3"/>
      <c r="P5385" s="3"/>
      <c r="Q5385" s="3"/>
      <c r="R5385" s="3"/>
      <c r="S5385" s="120"/>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row>
    <row r="5386" spans="1:53" x14ac:dyDescent="0.3">
      <c r="A5386" s="3"/>
      <c r="B5386" s="3"/>
      <c r="C5386" s="3"/>
      <c r="D5386" s="3"/>
      <c r="E5386" s="3"/>
      <c r="F5386" s="3"/>
      <c r="G5386" s="3"/>
      <c r="H5386" s="3"/>
      <c r="I5386" s="3"/>
      <c r="J5386" s="3"/>
      <c r="K5386" s="3"/>
      <c r="L5386" s="3"/>
      <c r="M5386" s="3"/>
      <c r="N5386" s="3"/>
      <c r="O5386" s="3"/>
      <c r="P5386" s="3"/>
      <c r="Q5386" s="3"/>
      <c r="R5386" s="3"/>
      <c r="S5386" s="120"/>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row>
    <row r="5387" spans="1:53" x14ac:dyDescent="0.3">
      <c r="A5387" s="3"/>
      <c r="B5387" s="3"/>
      <c r="C5387" s="3"/>
      <c r="D5387" s="3"/>
      <c r="E5387" s="3"/>
      <c r="F5387" s="3"/>
      <c r="G5387" s="3"/>
      <c r="H5387" s="3"/>
      <c r="I5387" s="3"/>
      <c r="J5387" s="3"/>
      <c r="K5387" s="3"/>
      <c r="L5387" s="3"/>
      <c r="M5387" s="3"/>
      <c r="N5387" s="3"/>
      <c r="O5387" s="3"/>
      <c r="P5387" s="3"/>
      <c r="Q5387" s="3"/>
      <c r="R5387" s="3"/>
      <c r="S5387" s="120"/>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row>
    <row r="5388" spans="1:53" x14ac:dyDescent="0.3">
      <c r="A5388" s="3"/>
      <c r="B5388" s="3"/>
      <c r="C5388" s="3"/>
      <c r="D5388" s="3"/>
      <c r="E5388" s="3"/>
      <c r="F5388" s="3"/>
      <c r="G5388" s="3"/>
      <c r="H5388" s="3"/>
      <c r="I5388" s="3"/>
      <c r="J5388" s="3"/>
      <c r="K5388" s="3"/>
      <c r="L5388" s="3"/>
      <c r="M5388" s="3"/>
      <c r="N5388" s="3"/>
      <c r="O5388" s="3"/>
      <c r="P5388" s="3"/>
      <c r="Q5388" s="3"/>
      <c r="R5388" s="3"/>
      <c r="S5388" s="120"/>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row>
    <row r="5389" spans="1:53" x14ac:dyDescent="0.3">
      <c r="A5389" s="3"/>
      <c r="B5389" s="3"/>
      <c r="C5389" s="3"/>
      <c r="D5389" s="3"/>
      <c r="E5389" s="3"/>
      <c r="F5389" s="3"/>
      <c r="G5389" s="3"/>
      <c r="H5389" s="3"/>
      <c r="I5389" s="3"/>
      <c r="J5389" s="3"/>
      <c r="K5389" s="3"/>
      <c r="L5389" s="3"/>
      <c r="M5389" s="3"/>
      <c r="N5389" s="3"/>
      <c r="O5389" s="3"/>
      <c r="P5389" s="3"/>
      <c r="Q5389" s="3"/>
      <c r="R5389" s="3"/>
      <c r="S5389" s="120"/>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row>
    <row r="5390" spans="1:53" x14ac:dyDescent="0.3">
      <c r="A5390" s="3"/>
      <c r="B5390" s="3"/>
      <c r="C5390" s="3"/>
      <c r="D5390" s="3"/>
      <c r="E5390" s="3"/>
      <c r="F5390" s="3"/>
      <c r="G5390" s="3"/>
      <c r="H5390" s="3"/>
      <c r="I5390" s="3"/>
      <c r="J5390" s="3"/>
      <c r="K5390" s="3"/>
      <c r="L5390" s="3"/>
      <c r="M5390" s="3"/>
      <c r="N5390" s="3"/>
      <c r="O5390" s="3"/>
      <c r="P5390" s="3"/>
      <c r="Q5390" s="3"/>
      <c r="R5390" s="3"/>
      <c r="S5390" s="120"/>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row>
    <row r="5391" spans="1:53" x14ac:dyDescent="0.3">
      <c r="A5391" s="3"/>
      <c r="B5391" s="3"/>
      <c r="C5391" s="3"/>
      <c r="D5391" s="3"/>
      <c r="E5391" s="3"/>
      <c r="F5391" s="3"/>
      <c r="G5391" s="3"/>
      <c r="H5391" s="3"/>
      <c r="I5391" s="3"/>
      <c r="J5391" s="3"/>
      <c r="K5391" s="3"/>
      <c r="L5391" s="3"/>
      <c r="M5391" s="3"/>
      <c r="N5391" s="3"/>
      <c r="O5391" s="3"/>
      <c r="P5391" s="3"/>
      <c r="Q5391" s="3"/>
      <c r="R5391" s="3"/>
      <c r="S5391" s="120"/>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row>
    <row r="5392" spans="1:53" x14ac:dyDescent="0.3">
      <c r="A5392" s="3"/>
      <c r="B5392" s="3"/>
      <c r="C5392" s="3"/>
      <c r="D5392" s="3"/>
      <c r="E5392" s="3"/>
      <c r="F5392" s="3"/>
      <c r="G5392" s="3"/>
      <c r="H5392" s="3"/>
      <c r="I5392" s="3"/>
      <c r="J5392" s="3"/>
      <c r="K5392" s="3"/>
      <c r="L5392" s="3"/>
      <c r="M5392" s="3"/>
      <c r="N5392" s="3"/>
      <c r="O5392" s="3"/>
      <c r="P5392" s="3"/>
      <c r="Q5392" s="3"/>
      <c r="R5392" s="3"/>
      <c r="S5392" s="120"/>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row>
    <row r="5393" spans="1:53" x14ac:dyDescent="0.3">
      <c r="A5393" s="3"/>
      <c r="B5393" s="3"/>
      <c r="C5393" s="3"/>
      <c r="D5393" s="3"/>
      <c r="E5393" s="3"/>
      <c r="F5393" s="3"/>
      <c r="G5393" s="3"/>
      <c r="H5393" s="3"/>
      <c r="I5393" s="3"/>
      <c r="J5393" s="3"/>
      <c r="K5393" s="3"/>
      <c r="L5393" s="3"/>
      <c r="M5393" s="3"/>
      <c r="N5393" s="3"/>
      <c r="O5393" s="3"/>
      <c r="P5393" s="3"/>
      <c r="Q5393" s="3"/>
      <c r="R5393" s="3"/>
      <c r="S5393" s="120"/>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row>
    <row r="5394" spans="1:53" x14ac:dyDescent="0.3">
      <c r="A5394" s="3"/>
      <c r="B5394" s="3"/>
      <c r="C5394" s="3"/>
      <c r="D5394" s="3"/>
      <c r="E5394" s="3"/>
      <c r="F5394" s="3"/>
      <c r="G5394" s="3"/>
      <c r="H5394" s="3"/>
      <c r="I5394" s="3"/>
      <c r="J5394" s="3"/>
      <c r="K5394" s="3"/>
      <c r="L5394" s="3"/>
      <c r="M5394" s="3"/>
      <c r="N5394" s="3"/>
      <c r="O5394" s="3"/>
      <c r="P5394" s="3"/>
      <c r="Q5394" s="3"/>
      <c r="R5394" s="3"/>
      <c r="S5394" s="120"/>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row>
    <row r="5395" spans="1:53" x14ac:dyDescent="0.3">
      <c r="A5395" s="3"/>
      <c r="B5395" s="3"/>
      <c r="C5395" s="3"/>
      <c r="D5395" s="3"/>
      <c r="E5395" s="3"/>
      <c r="F5395" s="3"/>
      <c r="G5395" s="3"/>
      <c r="H5395" s="3"/>
      <c r="I5395" s="3"/>
      <c r="J5395" s="3"/>
      <c r="K5395" s="3"/>
      <c r="L5395" s="3"/>
      <c r="M5395" s="3"/>
      <c r="N5395" s="3"/>
      <c r="O5395" s="3"/>
      <c r="P5395" s="3"/>
      <c r="Q5395" s="3"/>
      <c r="R5395" s="3"/>
      <c r="S5395" s="120"/>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row>
    <row r="5396" spans="1:53" x14ac:dyDescent="0.3">
      <c r="A5396" s="3"/>
      <c r="B5396" s="3"/>
      <c r="C5396" s="3"/>
      <c r="D5396" s="3"/>
      <c r="E5396" s="3"/>
      <c r="F5396" s="3"/>
      <c r="G5396" s="3"/>
      <c r="H5396" s="3"/>
      <c r="I5396" s="3"/>
      <c r="J5396" s="3"/>
      <c r="K5396" s="3"/>
      <c r="L5396" s="3"/>
      <c r="M5396" s="3"/>
      <c r="N5396" s="3"/>
      <c r="O5396" s="3"/>
      <c r="P5396" s="3"/>
      <c r="Q5396" s="3"/>
      <c r="R5396" s="3"/>
      <c r="S5396" s="120"/>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row>
    <row r="5397" spans="1:53" x14ac:dyDescent="0.3">
      <c r="A5397" s="3"/>
      <c r="B5397" s="3"/>
      <c r="C5397" s="3"/>
      <c r="D5397" s="3"/>
      <c r="E5397" s="3"/>
      <c r="F5397" s="3"/>
      <c r="G5397" s="3"/>
      <c r="H5397" s="3"/>
      <c r="I5397" s="3"/>
      <c r="J5397" s="3"/>
      <c r="K5397" s="3"/>
      <c r="L5397" s="3"/>
      <c r="M5397" s="3"/>
      <c r="N5397" s="3"/>
      <c r="O5397" s="3"/>
      <c r="P5397" s="3"/>
      <c r="Q5397" s="3"/>
      <c r="R5397" s="3"/>
      <c r="S5397" s="120"/>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row>
    <row r="5398" spans="1:53" x14ac:dyDescent="0.3">
      <c r="A5398" s="3"/>
      <c r="B5398" s="3"/>
      <c r="C5398" s="3"/>
      <c r="D5398" s="3"/>
      <c r="E5398" s="3"/>
      <c r="F5398" s="3"/>
      <c r="G5398" s="3"/>
      <c r="H5398" s="3"/>
      <c r="I5398" s="3"/>
      <c r="J5398" s="3"/>
      <c r="K5398" s="3"/>
      <c r="L5398" s="3"/>
      <c r="M5398" s="3"/>
      <c r="N5398" s="3"/>
      <c r="O5398" s="3"/>
      <c r="P5398" s="3"/>
      <c r="Q5398" s="3"/>
      <c r="R5398" s="3"/>
      <c r="S5398" s="120"/>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row>
    <row r="5399" spans="1:53" x14ac:dyDescent="0.3">
      <c r="A5399" s="3"/>
      <c r="B5399" s="3"/>
      <c r="C5399" s="3"/>
      <c r="D5399" s="3"/>
      <c r="E5399" s="3"/>
      <c r="F5399" s="3"/>
      <c r="G5399" s="3"/>
      <c r="H5399" s="3"/>
      <c r="I5399" s="3"/>
      <c r="J5399" s="3"/>
      <c r="K5399" s="3"/>
      <c r="L5399" s="3"/>
      <c r="M5399" s="3"/>
      <c r="N5399" s="3"/>
      <c r="O5399" s="3"/>
      <c r="P5399" s="3"/>
      <c r="Q5399" s="3"/>
      <c r="R5399" s="3"/>
      <c r="S5399" s="120"/>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row>
    <row r="5400" spans="1:53" x14ac:dyDescent="0.3">
      <c r="A5400" s="3"/>
      <c r="B5400" s="3"/>
      <c r="C5400" s="3"/>
      <c r="D5400" s="3"/>
      <c r="E5400" s="3"/>
      <c r="F5400" s="3"/>
      <c r="G5400" s="3"/>
      <c r="H5400" s="3"/>
      <c r="I5400" s="3"/>
      <c r="J5400" s="3"/>
      <c r="K5400" s="3"/>
      <c r="L5400" s="3"/>
      <c r="M5400" s="3"/>
      <c r="N5400" s="3"/>
      <c r="O5400" s="3"/>
      <c r="P5400" s="3"/>
      <c r="Q5400" s="3"/>
      <c r="R5400" s="3"/>
      <c r="S5400" s="120"/>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row>
    <row r="5401" spans="1:53" x14ac:dyDescent="0.3">
      <c r="A5401" s="3"/>
      <c r="B5401" s="3"/>
      <c r="C5401" s="3"/>
      <c r="D5401" s="3"/>
      <c r="E5401" s="3"/>
      <c r="F5401" s="3"/>
      <c r="G5401" s="3"/>
      <c r="H5401" s="3"/>
      <c r="I5401" s="3"/>
      <c r="J5401" s="3"/>
      <c r="K5401" s="3"/>
      <c r="L5401" s="3"/>
      <c r="M5401" s="3"/>
      <c r="N5401" s="3"/>
      <c r="O5401" s="3"/>
      <c r="P5401" s="3"/>
      <c r="Q5401" s="3"/>
      <c r="R5401" s="3"/>
      <c r="S5401" s="120"/>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row>
    <row r="5402" spans="1:53" x14ac:dyDescent="0.3">
      <c r="A5402" s="3"/>
      <c r="B5402" s="3"/>
      <c r="C5402" s="3"/>
      <c r="D5402" s="3"/>
      <c r="E5402" s="3"/>
      <c r="F5402" s="3"/>
      <c r="G5402" s="3"/>
      <c r="H5402" s="3"/>
      <c r="I5402" s="3"/>
      <c r="J5402" s="3"/>
      <c r="K5402" s="3"/>
      <c r="L5402" s="3"/>
      <c r="M5402" s="3"/>
      <c r="N5402" s="3"/>
      <c r="O5402" s="3"/>
      <c r="P5402" s="3"/>
      <c r="Q5402" s="3"/>
      <c r="R5402" s="3"/>
      <c r="S5402" s="120"/>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row>
    <row r="5403" spans="1:53" x14ac:dyDescent="0.3">
      <c r="A5403" s="3"/>
      <c r="B5403" s="3"/>
      <c r="C5403" s="3"/>
      <c r="D5403" s="3"/>
      <c r="E5403" s="3"/>
      <c r="F5403" s="3"/>
      <c r="G5403" s="3"/>
      <c r="H5403" s="3"/>
      <c r="I5403" s="3"/>
      <c r="J5403" s="3"/>
      <c r="K5403" s="3"/>
      <c r="L5403" s="3"/>
      <c r="M5403" s="3"/>
      <c r="N5403" s="3"/>
      <c r="O5403" s="3"/>
      <c r="P5403" s="3"/>
      <c r="Q5403" s="3"/>
      <c r="R5403" s="3"/>
      <c r="S5403" s="120"/>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row>
    <row r="5404" spans="1:53" x14ac:dyDescent="0.3">
      <c r="A5404" s="3"/>
      <c r="B5404" s="3"/>
      <c r="C5404" s="3"/>
      <c r="D5404" s="3"/>
      <c r="E5404" s="3"/>
      <c r="F5404" s="3"/>
      <c r="G5404" s="3"/>
      <c r="H5404" s="3"/>
      <c r="I5404" s="3"/>
      <c r="J5404" s="3"/>
      <c r="K5404" s="3"/>
      <c r="L5404" s="3"/>
      <c r="M5404" s="3"/>
      <c r="N5404" s="3"/>
      <c r="O5404" s="3"/>
      <c r="P5404" s="3"/>
      <c r="Q5404" s="3"/>
      <c r="R5404" s="3"/>
      <c r="S5404" s="120"/>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row>
    <row r="5405" spans="1:53" x14ac:dyDescent="0.3">
      <c r="A5405" s="3"/>
      <c r="B5405" s="3"/>
      <c r="C5405" s="3"/>
      <c r="D5405" s="3"/>
      <c r="E5405" s="3"/>
      <c r="F5405" s="3"/>
      <c r="G5405" s="3"/>
      <c r="H5405" s="3"/>
      <c r="I5405" s="3"/>
      <c r="J5405" s="3"/>
      <c r="K5405" s="3"/>
      <c r="L5405" s="3"/>
      <c r="M5405" s="3"/>
      <c r="N5405" s="3"/>
      <c r="O5405" s="3"/>
      <c r="P5405" s="3"/>
      <c r="Q5405" s="3"/>
      <c r="R5405" s="3"/>
      <c r="S5405" s="120"/>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row>
    <row r="5406" spans="1:53" x14ac:dyDescent="0.3">
      <c r="A5406" s="3"/>
      <c r="B5406" s="3"/>
      <c r="C5406" s="3"/>
      <c r="D5406" s="3"/>
      <c r="E5406" s="3"/>
      <c r="F5406" s="3"/>
      <c r="G5406" s="3"/>
      <c r="H5406" s="3"/>
      <c r="I5406" s="3"/>
      <c r="J5406" s="3"/>
      <c r="K5406" s="3"/>
      <c r="L5406" s="3"/>
      <c r="M5406" s="3"/>
      <c r="N5406" s="3"/>
      <c r="O5406" s="3"/>
      <c r="P5406" s="3"/>
      <c r="Q5406" s="3"/>
      <c r="R5406" s="3"/>
      <c r="S5406" s="120"/>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row>
    <row r="5407" spans="1:53" x14ac:dyDescent="0.3">
      <c r="A5407" s="3"/>
      <c r="B5407" s="3"/>
      <c r="C5407" s="3"/>
      <c r="D5407" s="3"/>
      <c r="E5407" s="3"/>
      <c r="F5407" s="3"/>
      <c r="G5407" s="3"/>
      <c r="H5407" s="3"/>
      <c r="I5407" s="3"/>
      <c r="J5407" s="3"/>
      <c r="K5407" s="3"/>
      <c r="L5407" s="3"/>
      <c r="M5407" s="3"/>
      <c r="N5407" s="3"/>
      <c r="O5407" s="3"/>
      <c r="P5407" s="3"/>
      <c r="Q5407" s="3"/>
      <c r="R5407" s="3"/>
      <c r="S5407" s="120"/>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row>
    <row r="5408" spans="1:53" x14ac:dyDescent="0.3">
      <c r="A5408" s="3"/>
      <c r="B5408" s="3"/>
      <c r="C5408" s="3"/>
      <c r="D5408" s="3"/>
      <c r="E5408" s="3"/>
      <c r="F5408" s="3"/>
      <c r="G5408" s="3"/>
      <c r="H5408" s="3"/>
      <c r="I5408" s="3"/>
      <c r="J5408" s="3"/>
      <c r="K5408" s="3"/>
      <c r="L5408" s="3"/>
      <c r="M5408" s="3"/>
      <c r="N5408" s="3"/>
      <c r="O5408" s="3"/>
      <c r="P5408" s="3"/>
      <c r="Q5408" s="3"/>
      <c r="R5408" s="3"/>
      <c r="S5408" s="120"/>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row>
    <row r="5409" spans="1:53" x14ac:dyDescent="0.3">
      <c r="A5409" s="3"/>
      <c r="B5409" s="3"/>
      <c r="C5409" s="3"/>
      <c r="D5409" s="3"/>
      <c r="E5409" s="3"/>
      <c r="F5409" s="3"/>
      <c r="G5409" s="3"/>
      <c r="H5409" s="3"/>
      <c r="I5409" s="3"/>
      <c r="J5409" s="3"/>
      <c r="K5409" s="3"/>
      <c r="L5409" s="3"/>
      <c r="M5409" s="3"/>
      <c r="N5409" s="3"/>
      <c r="O5409" s="3"/>
      <c r="P5409" s="3"/>
      <c r="Q5409" s="3"/>
      <c r="R5409" s="3"/>
      <c r="S5409" s="120"/>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row>
    <row r="5410" spans="1:53" x14ac:dyDescent="0.3">
      <c r="A5410" s="3"/>
      <c r="B5410" s="3"/>
      <c r="C5410" s="3"/>
      <c r="D5410" s="3"/>
      <c r="E5410" s="3"/>
      <c r="F5410" s="3"/>
      <c r="G5410" s="3"/>
      <c r="H5410" s="3"/>
      <c r="I5410" s="3"/>
      <c r="J5410" s="3"/>
      <c r="K5410" s="3"/>
      <c r="L5410" s="3"/>
      <c r="M5410" s="3"/>
      <c r="N5410" s="3"/>
      <c r="O5410" s="3"/>
      <c r="P5410" s="3"/>
      <c r="Q5410" s="3"/>
      <c r="R5410" s="3"/>
      <c r="S5410" s="120"/>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row>
    <row r="5411" spans="1:53" x14ac:dyDescent="0.3">
      <c r="A5411" s="3"/>
      <c r="B5411" s="3"/>
      <c r="C5411" s="3"/>
      <c r="D5411" s="3"/>
      <c r="E5411" s="3"/>
      <c r="F5411" s="3"/>
      <c r="G5411" s="3"/>
      <c r="H5411" s="3"/>
      <c r="I5411" s="3"/>
      <c r="J5411" s="3"/>
      <c r="K5411" s="3"/>
      <c r="L5411" s="3"/>
      <c r="M5411" s="3"/>
      <c r="N5411" s="3"/>
      <c r="O5411" s="3"/>
      <c r="P5411" s="3"/>
      <c r="Q5411" s="3"/>
      <c r="R5411" s="3"/>
      <c r="S5411" s="120"/>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row>
    <row r="5412" spans="1:53" x14ac:dyDescent="0.3">
      <c r="A5412" s="3"/>
      <c r="B5412" s="3"/>
      <c r="C5412" s="3"/>
      <c r="D5412" s="3"/>
      <c r="E5412" s="3"/>
      <c r="F5412" s="3"/>
      <c r="G5412" s="3"/>
      <c r="H5412" s="3"/>
      <c r="I5412" s="3"/>
      <c r="J5412" s="3"/>
      <c r="K5412" s="3"/>
      <c r="L5412" s="3"/>
      <c r="M5412" s="3"/>
      <c r="N5412" s="3"/>
      <c r="O5412" s="3"/>
      <c r="P5412" s="3"/>
      <c r="Q5412" s="3"/>
      <c r="R5412" s="3"/>
      <c r="S5412" s="120"/>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row>
    <row r="5413" spans="1:53" x14ac:dyDescent="0.3">
      <c r="A5413" s="3"/>
      <c r="B5413" s="3"/>
      <c r="C5413" s="3"/>
      <c r="D5413" s="3"/>
      <c r="E5413" s="3"/>
      <c r="F5413" s="3"/>
      <c r="G5413" s="3"/>
      <c r="H5413" s="3"/>
      <c r="I5413" s="3"/>
      <c r="J5413" s="3"/>
      <c r="K5413" s="3"/>
      <c r="L5413" s="3"/>
      <c r="M5413" s="3"/>
      <c r="N5413" s="3"/>
      <c r="O5413" s="3"/>
      <c r="P5413" s="3"/>
      <c r="Q5413" s="3"/>
      <c r="R5413" s="3"/>
      <c r="S5413" s="120"/>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row>
    <row r="5414" spans="1:53" x14ac:dyDescent="0.3">
      <c r="A5414" s="3"/>
      <c r="B5414" s="3"/>
      <c r="C5414" s="3"/>
      <c r="D5414" s="3"/>
      <c r="E5414" s="3"/>
      <c r="F5414" s="3"/>
      <c r="G5414" s="3"/>
      <c r="H5414" s="3"/>
      <c r="I5414" s="3"/>
      <c r="J5414" s="3"/>
      <c r="K5414" s="3"/>
      <c r="L5414" s="3"/>
      <c r="M5414" s="3"/>
      <c r="N5414" s="3"/>
      <c r="O5414" s="3"/>
      <c r="P5414" s="3"/>
      <c r="Q5414" s="3"/>
      <c r="R5414" s="3"/>
      <c r="S5414" s="120"/>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row>
    <row r="5415" spans="1:53" x14ac:dyDescent="0.3">
      <c r="A5415" s="3"/>
      <c r="B5415" s="3"/>
      <c r="C5415" s="3"/>
      <c r="D5415" s="3"/>
      <c r="E5415" s="3"/>
      <c r="F5415" s="3"/>
      <c r="G5415" s="3"/>
      <c r="H5415" s="3"/>
      <c r="I5415" s="3"/>
      <c r="J5415" s="3"/>
      <c r="K5415" s="3"/>
      <c r="L5415" s="3"/>
      <c r="M5415" s="3"/>
      <c r="N5415" s="3"/>
      <c r="O5415" s="3"/>
      <c r="P5415" s="3"/>
      <c r="Q5415" s="3"/>
      <c r="R5415" s="3"/>
      <c r="S5415" s="120"/>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row>
    <row r="5416" spans="1:53" x14ac:dyDescent="0.3">
      <c r="A5416" s="3"/>
      <c r="B5416" s="3"/>
      <c r="C5416" s="3"/>
      <c r="D5416" s="3"/>
      <c r="E5416" s="3"/>
      <c r="F5416" s="3"/>
      <c r="G5416" s="3"/>
      <c r="H5416" s="3"/>
      <c r="I5416" s="3"/>
      <c r="J5416" s="3"/>
      <c r="K5416" s="3"/>
      <c r="L5416" s="3"/>
      <c r="M5416" s="3"/>
      <c r="N5416" s="3"/>
      <c r="O5416" s="3"/>
      <c r="P5416" s="3"/>
      <c r="Q5416" s="3"/>
      <c r="R5416" s="3"/>
      <c r="S5416" s="120"/>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row>
    <row r="5417" spans="1:53" x14ac:dyDescent="0.3">
      <c r="A5417" s="3"/>
      <c r="B5417" s="3"/>
      <c r="C5417" s="3"/>
      <c r="D5417" s="3"/>
      <c r="E5417" s="3"/>
      <c r="F5417" s="3"/>
      <c r="G5417" s="3"/>
      <c r="H5417" s="3"/>
      <c r="I5417" s="3"/>
      <c r="J5417" s="3"/>
      <c r="K5417" s="3"/>
      <c r="L5417" s="3"/>
      <c r="M5417" s="3"/>
      <c r="N5417" s="3"/>
      <c r="O5417" s="3"/>
      <c r="P5417" s="3"/>
      <c r="Q5417" s="3"/>
      <c r="R5417" s="3"/>
      <c r="S5417" s="120"/>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row>
    <row r="5418" spans="1:53" x14ac:dyDescent="0.3">
      <c r="A5418" s="3"/>
      <c r="B5418" s="3"/>
      <c r="C5418" s="3"/>
      <c r="D5418" s="3"/>
      <c r="E5418" s="3"/>
      <c r="F5418" s="3"/>
      <c r="G5418" s="3"/>
      <c r="H5418" s="3"/>
      <c r="I5418" s="3"/>
      <c r="J5418" s="3"/>
      <c r="K5418" s="3"/>
      <c r="L5418" s="3"/>
      <c r="M5418" s="3"/>
      <c r="N5418" s="3"/>
      <c r="O5418" s="3"/>
      <c r="P5418" s="3"/>
      <c r="Q5418" s="3"/>
      <c r="R5418" s="3"/>
      <c r="S5418" s="120"/>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row>
    <row r="5419" spans="1:53" x14ac:dyDescent="0.3">
      <c r="A5419" s="3"/>
      <c r="B5419" s="3"/>
      <c r="C5419" s="3"/>
      <c r="D5419" s="3"/>
      <c r="E5419" s="3"/>
      <c r="F5419" s="3"/>
      <c r="G5419" s="3"/>
      <c r="H5419" s="3"/>
      <c r="I5419" s="3"/>
      <c r="J5419" s="3"/>
      <c r="K5419" s="3"/>
      <c r="L5419" s="3"/>
      <c r="M5419" s="3"/>
      <c r="N5419" s="3"/>
      <c r="O5419" s="3"/>
      <c r="P5419" s="3"/>
      <c r="Q5419" s="3"/>
      <c r="R5419" s="3"/>
      <c r="S5419" s="120"/>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row>
    <row r="5420" spans="1:53" x14ac:dyDescent="0.3">
      <c r="A5420" s="3"/>
      <c r="B5420" s="3"/>
      <c r="C5420" s="3"/>
      <c r="D5420" s="3"/>
      <c r="E5420" s="3"/>
      <c r="F5420" s="3"/>
      <c r="G5420" s="3"/>
      <c r="H5420" s="3"/>
      <c r="I5420" s="3"/>
      <c r="J5420" s="3"/>
      <c r="K5420" s="3"/>
      <c r="L5420" s="3"/>
      <c r="M5420" s="3"/>
      <c r="N5420" s="3"/>
      <c r="O5420" s="3"/>
      <c r="P5420" s="3"/>
      <c r="Q5420" s="3"/>
      <c r="R5420" s="3"/>
      <c r="S5420" s="120"/>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row>
    <row r="5421" spans="1:53" x14ac:dyDescent="0.3">
      <c r="A5421" s="3"/>
      <c r="B5421" s="3"/>
      <c r="C5421" s="3"/>
      <c r="D5421" s="3"/>
      <c r="E5421" s="3"/>
      <c r="F5421" s="3"/>
      <c r="G5421" s="3"/>
      <c r="H5421" s="3"/>
      <c r="I5421" s="3"/>
      <c r="J5421" s="3"/>
      <c r="K5421" s="3"/>
      <c r="L5421" s="3"/>
      <c r="M5421" s="3"/>
      <c r="N5421" s="3"/>
      <c r="O5421" s="3"/>
      <c r="P5421" s="3"/>
      <c r="Q5421" s="3"/>
      <c r="R5421" s="3"/>
      <c r="S5421" s="120"/>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row>
    <row r="5422" spans="1:53" x14ac:dyDescent="0.3">
      <c r="A5422" s="3"/>
      <c r="B5422" s="3"/>
      <c r="C5422" s="3"/>
      <c r="D5422" s="3"/>
      <c r="E5422" s="3"/>
      <c r="F5422" s="3"/>
      <c r="G5422" s="3"/>
      <c r="H5422" s="3"/>
      <c r="I5422" s="3"/>
      <c r="J5422" s="3"/>
      <c r="K5422" s="3"/>
      <c r="L5422" s="3"/>
      <c r="M5422" s="3"/>
      <c r="N5422" s="3"/>
      <c r="O5422" s="3"/>
      <c r="P5422" s="3"/>
      <c r="Q5422" s="3"/>
      <c r="R5422" s="3"/>
      <c r="S5422" s="120"/>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row>
    <row r="5423" spans="1:53" x14ac:dyDescent="0.3">
      <c r="A5423" s="3"/>
      <c r="B5423" s="3"/>
      <c r="C5423" s="3"/>
      <c r="D5423" s="3"/>
      <c r="E5423" s="3"/>
      <c r="F5423" s="3"/>
      <c r="G5423" s="3"/>
      <c r="H5423" s="3"/>
      <c r="I5423" s="3"/>
      <c r="J5423" s="3"/>
      <c r="K5423" s="3"/>
      <c r="L5423" s="3"/>
      <c r="M5423" s="3"/>
      <c r="N5423" s="3"/>
      <c r="O5423" s="3"/>
      <c r="P5423" s="3"/>
      <c r="Q5423" s="3"/>
      <c r="R5423" s="3"/>
      <c r="S5423" s="120"/>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row>
    <row r="5424" spans="1:53" x14ac:dyDescent="0.3">
      <c r="A5424" s="3"/>
      <c r="B5424" s="3"/>
      <c r="C5424" s="3"/>
      <c r="D5424" s="3"/>
      <c r="E5424" s="3"/>
      <c r="F5424" s="3"/>
      <c r="G5424" s="3"/>
      <c r="H5424" s="3"/>
      <c r="I5424" s="3"/>
      <c r="J5424" s="3"/>
      <c r="K5424" s="3"/>
      <c r="L5424" s="3"/>
      <c r="M5424" s="3"/>
      <c r="N5424" s="3"/>
      <c r="O5424" s="3"/>
      <c r="P5424" s="3"/>
      <c r="Q5424" s="3"/>
      <c r="R5424" s="3"/>
      <c r="S5424" s="120"/>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row>
    <row r="5425" spans="1:53" x14ac:dyDescent="0.3">
      <c r="A5425" s="3"/>
      <c r="B5425" s="3"/>
      <c r="C5425" s="3"/>
      <c r="D5425" s="3"/>
      <c r="E5425" s="3"/>
      <c r="F5425" s="3"/>
      <c r="G5425" s="3"/>
      <c r="H5425" s="3"/>
      <c r="I5425" s="3"/>
      <c r="J5425" s="3"/>
      <c r="K5425" s="3"/>
      <c r="L5425" s="3"/>
      <c r="M5425" s="3"/>
      <c r="N5425" s="3"/>
      <c r="O5425" s="3"/>
      <c r="P5425" s="3"/>
      <c r="Q5425" s="3"/>
      <c r="R5425" s="3"/>
      <c r="S5425" s="120"/>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row>
    <row r="5426" spans="1:53" x14ac:dyDescent="0.3">
      <c r="A5426" s="3"/>
      <c r="B5426" s="3"/>
      <c r="C5426" s="3"/>
      <c r="D5426" s="3"/>
      <c r="E5426" s="3"/>
      <c r="F5426" s="3"/>
      <c r="G5426" s="3"/>
      <c r="H5426" s="3"/>
      <c r="I5426" s="3"/>
      <c r="J5426" s="3"/>
      <c r="K5426" s="3"/>
      <c r="L5426" s="3"/>
      <c r="M5426" s="3"/>
      <c r="N5426" s="3"/>
      <c r="O5426" s="3"/>
      <c r="P5426" s="3"/>
      <c r="Q5426" s="3"/>
      <c r="R5426" s="3"/>
      <c r="S5426" s="120"/>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row>
    <row r="5427" spans="1:53" x14ac:dyDescent="0.3">
      <c r="A5427" s="3"/>
      <c r="B5427" s="3"/>
      <c r="C5427" s="3"/>
      <c r="D5427" s="3"/>
      <c r="E5427" s="3"/>
      <c r="F5427" s="3"/>
      <c r="G5427" s="3"/>
      <c r="H5427" s="3"/>
      <c r="I5427" s="3"/>
      <c r="J5427" s="3"/>
      <c r="K5427" s="3"/>
      <c r="L5427" s="3"/>
      <c r="M5427" s="3"/>
      <c r="N5427" s="3"/>
      <c r="O5427" s="3"/>
      <c r="P5427" s="3"/>
      <c r="Q5427" s="3"/>
      <c r="R5427" s="3"/>
      <c r="S5427" s="120"/>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row>
    <row r="5428" spans="1:53" x14ac:dyDescent="0.3">
      <c r="A5428" s="3"/>
      <c r="B5428" s="3"/>
      <c r="C5428" s="3"/>
      <c r="D5428" s="3"/>
      <c r="E5428" s="3"/>
      <c r="F5428" s="3"/>
      <c r="G5428" s="3"/>
      <c r="H5428" s="3"/>
      <c r="I5428" s="3"/>
      <c r="J5428" s="3"/>
      <c r="K5428" s="3"/>
      <c r="L5428" s="3"/>
      <c r="M5428" s="3"/>
      <c r="N5428" s="3"/>
      <c r="O5428" s="3"/>
      <c r="P5428" s="3"/>
      <c r="Q5428" s="3"/>
      <c r="R5428" s="3"/>
      <c r="S5428" s="120"/>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row>
    <row r="5429" spans="1:53" x14ac:dyDescent="0.3">
      <c r="A5429" s="3"/>
      <c r="B5429" s="3"/>
      <c r="C5429" s="3"/>
      <c r="D5429" s="3"/>
      <c r="E5429" s="3"/>
      <c r="F5429" s="3"/>
      <c r="G5429" s="3"/>
      <c r="H5429" s="3"/>
      <c r="I5429" s="3"/>
      <c r="J5429" s="3"/>
      <c r="K5429" s="3"/>
      <c r="L5429" s="3"/>
      <c r="M5429" s="3"/>
      <c r="N5429" s="3"/>
      <c r="O5429" s="3"/>
      <c r="P5429" s="3"/>
      <c r="Q5429" s="3"/>
      <c r="R5429" s="3"/>
      <c r="S5429" s="120"/>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row>
    <row r="5430" spans="1:53" x14ac:dyDescent="0.3">
      <c r="A5430" s="3"/>
      <c r="B5430" s="3"/>
      <c r="C5430" s="3"/>
      <c r="D5430" s="3"/>
      <c r="E5430" s="3"/>
      <c r="F5430" s="3"/>
      <c r="G5430" s="3"/>
      <c r="H5430" s="3"/>
      <c r="I5430" s="3"/>
      <c r="J5430" s="3"/>
      <c r="K5430" s="3"/>
      <c r="L5430" s="3"/>
      <c r="M5430" s="3"/>
      <c r="N5430" s="3"/>
      <c r="O5430" s="3"/>
      <c r="P5430" s="3"/>
      <c r="Q5430" s="3"/>
      <c r="R5430" s="3"/>
      <c r="S5430" s="120"/>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row>
    <row r="5431" spans="1:53" x14ac:dyDescent="0.3">
      <c r="A5431" s="3"/>
      <c r="B5431" s="3"/>
      <c r="C5431" s="3"/>
      <c r="D5431" s="3"/>
      <c r="E5431" s="3"/>
      <c r="F5431" s="3"/>
      <c r="G5431" s="3"/>
      <c r="H5431" s="3"/>
      <c r="I5431" s="3"/>
      <c r="J5431" s="3"/>
      <c r="K5431" s="3"/>
      <c r="L5431" s="3"/>
      <c r="M5431" s="3"/>
      <c r="N5431" s="3"/>
      <c r="O5431" s="3"/>
      <c r="P5431" s="3"/>
      <c r="Q5431" s="3"/>
      <c r="R5431" s="3"/>
      <c r="S5431" s="120"/>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row>
    <row r="5432" spans="1:53" x14ac:dyDescent="0.3">
      <c r="A5432" s="3"/>
      <c r="B5432" s="3"/>
      <c r="C5432" s="3"/>
      <c r="D5432" s="3"/>
      <c r="E5432" s="3"/>
      <c r="F5432" s="3"/>
      <c r="G5432" s="3"/>
      <c r="H5432" s="3"/>
      <c r="I5432" s="3"/>
      <c r="J5432" s="3"/>
      <c r="K5432" s="3"/>
      <c r="L5432" s="3"/>
      <c r="M5432" s="3"/>
      <c r="N5432" s="3"/>
      <c r="O5432" s="3"/>
      <c r="P5432" s="3"/>
      <c r="Q5432" s="3"/>
      <c r="R5432" s="3"/>
      <c r="S5432" s="120"/>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row>
    <row r="5433" spans="1:53" x14ac:dyDescent="0.3">
      <c r="A5433" s="3"/>
      <c r="B5433" s="3"/>
      <c r="C5433" s="3"/>
      <c r="D5433" s="3"/>
      <c r="E5433" s="3"/>
      <c r="F5433" s="3"/>
      <c r="G5433" s="3"/>
      <c r="H5433" s="3"/>
      <c r="I5433" s="3"/>
      <c r="J5433" s="3"/>
      <c r="K5433" s="3"/>
      <c r="L5433" s="3"/>
      <c r="M5433" s="3"/>
      <c r="N5433" s="3"/>
      <c r="O5433" s="3"/>
      <c r="P5433" s="3"/>
      <c r="Q5433" s="3"/>
      <c r="R5433" s="3"/>
      <c r="S5433" s="120"/>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row>
    <row r="5434" spans="1:53" x14ac:dyDescent="0.3">
      <c r="A5434" s="3"/>
      <c r="B5434" s="3"/>
      <c r="C5434" s="3"/>
      <c r="D5434" s="3"/>
      <c r="E5434" s="3"/>
      <c r="F5434" s="3"/>
      <c r="G5434" s="3"/>
      <c r="H5434" s="3"/>
      <c r="I5434" s="3"/>
      <c r="J5434" s="3"/>
      <c r="K5434" s="3"/>
      <c r="L5434" s="3"/>
      <c r="M5434" s="3"/>
      <c r="N5434" s="3"/>
      <c r="O5434" s="3"/>
      <c r="P5434" s="3"/>
      <c r="Q5434" s="3"/>
      <c r="R5434" s="3"/>
      <c r="S5434" s="120"/>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row>
    <row r="5435" spans="1:53" x14ac:dyDescent="0.3">
      <c r="A5435" s="3"/>
      <c r="B5435" s="3"/>
      <c r="C5435" s="3"/>
      <c r="D5435" s="3"/>
      <c r="E5435" s="3"/>
      <c r="F5435" s="3"/>
      <c r="G5435" s="3"/>
      <c r="H5435" s="3"/>
      <c r="I5435" s="3"/>
      <c r="J5435" s="3"/>
      <c r="K5435" s="3"/>
      <c r="L5435" s="3"/>
      <c r="M5435" s="3"/>
      <c r="N5435" s="3"/>
      <c r="O5435" s="3"/>
      <c r="P5435" s="3"/>
      <c r="Q5435" s="3"/>
      <c r="R5435" s="3"/>
      <c r="S5435" s="120"/>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row>
    <row r="5436" spans="1:53" x14ac:dyDescent="0.3">
      <c r="A5436" s="3"/>
      <c r="B5436" s="3"/>
      <c r="C5436" s="3"/>
      <c r="D5436" s="3"/>
      <c r="E5436" s="3"/>
      <c r="F5436" s="3"/>
      <c r="G5436" s="3"/>
      <c r="H5436" s="3"/>
      <c r="I5436" s="3"/>
      <c r="J5436" s="3"/>
      <c r="K5436" s="3"/>
      <c r="L5436" s="3"/>
      <c r="M5436" s="3"/>
      <c r="N5436" s="3"/>
      <c r="O5436" s="3"/>
      <c r="P5436" s="3"/>
      <c r="Q5436" s="3"/>
      <c r="R5436" s="3"/>
      <c r="S5436" s="120"/>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row>
    <row r="5437" spans="1:53" x14ac:dyDescent="0.3">
      <c r="A5437" s="3"/>
      <c r="B5437" s="3"/>
      <c r="C5437" s="3"/>
      <c r="D5437" s="3"/>
      <c r="E5437" s="3"/>
      <c r="F5437" s="3"/>
      <c r="G5437" s="3"/>
      <c r="H5437" s="3"/>
      <c r="I5437" s="3"/>
      <c r="J5437" s="3"/>
      <c r="K5437" s="3"/>
      <c r="L5437" s="3"/>
      <c r="M5437" s="3"/>
      <c r="N5437" s="3"/>
      <c r="O5437" s="3"/>
      <c r="P5437" s="3"/>
      <c r="Q5437" s="3"/>
      <c r="R5437" s="3"/>
      <c r="S5437" s="120"/>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row>
    <row r="5438" spans="1:53" x14ac:dyDescent="0.3">
      <c r="A5438" s="3"/>
      <c r="B5438" s="3"/>
      <c r="C5438" s="3"/>
      <c r="D5438" s="3"/>
      <c r="E5438" s="3"/>
      <c r="F5438" s="3"/>
      <c r="G5438" s="3"/>
      <c r="H5438" s="3"/>
      <c r="I5438" s="3"/>
      <c r="J5438" s="3"/>
      <c r="K5438" s="3"/>
      <c r="L5438" s="3"/>
      <c r="M5438" s="3"/>
      <c r="N5438" s="3"/>
      <c r="O5438" s="3"/>
      <c r="P5438" s="3"/>
      <c r="Q5438" s="3"/>
      <c r="R5438" s="3"/>
      <c r="S5438" s="120"/>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row>
    <row r="5439" spans="1:53" x14ac:dyDescent="0.3">
      <c r="A5439" s="3"/>
      <c r="B5439" s="3"/>
      <c r="C5439" s="3"/>
      <c r="D5439" s="3"/>
      <c r="E5439" s="3"/>
      <c r="F5439" s="3"/>
      <c r="G5439" s="3"/>
      <c r="H5439" s="3"/>
      <c r="I5439" s="3"/>
      <c r="J5439" s="3"/>
      <c r="K5439" s="3"/>
      <c r="L5439" s="3"/>
      <c r="M5439" s="3"/>
      <c r="N5439" s="3"/>
      <c r="O5439" s="3"/>
      <c r="P5439" s="3"/>
      <c r="Q5439" s="3"/>
      <c r="R5439" s="3"/>
      <c r="S5439" s="120"/>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row>
    <row r="5440" spans="1:53" x14ac:dyDescent="0.3">
      <c r="A5440" s="3"/>
      <c r="B5440" s="3"/>
      <c r="C5440" s="3"/>
      <c r="D5440" s="3"/>
      <c r="E5440" s="3"/>
      <c r="F5440" s="3"/>
      <c r="G5440" s="3"/>
      <c r="H5440" s="3"/>
      <c r="I5440" s="3"/>
      <c r="J5440" s="3"/>
      <c r="K5440" s="3"/>
      <c r="L5440" s="3"/>
      <c r="M5440" s="3"/>
      <c r="N5440" s="3"/>
      <c r="O5440" s="3"/>
      <c r="P5440" s="3"/>
      <c r="Q5440" s="3"/>
      <c r="R5440" s="3"/>
      <c r="S5440" s="120"/>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row>
    <row r="5441" spans="1:53" x14ac:dyDescent="0.3">
      <c r="A5441" s="3"/>
      <c r="B5441" s="3"/>
      <c r="C5441" s="3"/>
      <c r="D5441" s="3"/>
      <c r="E5441" s="3"/>
      <c r="F5441" s="3"/>
      <c r="G5441" s="3"/>
      <c r="H5441" s="3"/>
      <c r="I5441" s="3"/>
      <c r="J5441" s="3"/>
      <c r="K5441" s="3"/>
      <c r="L5441" s="3"/>
      <c r="M5441" s="3"/>
      <c r="N5441" s="3"/>
      <c r="O5441" s="3"/>
      <c r="P5441" s="3"/>
      <c r="Q5441" s="3"/>
      <c r="R5441" s="3"/>
      <c r="S5441" s="120"/>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row>
    <row r="5442" spans="1:53" x14ac:dyDescent="0.3">
      <c r="A5442" s="3"/>
      <c r="B5442" s="3"/>
      <c r="C5442" s="3"/>
      <c r="D5442" s="3"/>
      <c r="E5442" s="3"/>
      <c r="F5442" s="3"/>
      <c r="G5442" s="3"/>
      <c r="H5442" s="3"/>
      <c r="I5442" s="3"/>
      <c r="J5442" s="3"/>
      <c r="K5442" s="3"/>
      <c r="L5442" s="3"/>
      <c r="M5442" s="3"/>
      <c r="N5442" s="3"/>
      <c r="O5442" s="3"/>
      <c r="P5442" s="3"/>
      <c r="Q5442" s="3"/>
      <c r="R5442" s="3"/>
      <c r="S5442" s="120"/>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row>
    <row r="5443" spans="1:53" x14ac:dyDescent="0.3">
      <c r="A5443" s="3"/>
      <c r="B5443" s="3"/>
      <c r="C5443" s="3"/>
      <c r="D5443" s="3"/>
      <c r="E5443" s="3"/>
      <c r="F5443" s="3"/>
      <c r="G5443" s="3"/>
      <c r="H5443" s="3"/>
      <c r="I5443" s="3"/>
      <c r="J5443" s="3"/>
      <c r="K5443" s="3"/>
      <c r="L5443" s="3"/>
      <c r="M5443" s="3"/>
      <c r="N5443" s="3"/>
      <c r="O5443" s="3"/>
      <c r="P5443" s="3"/>
      <c r="Q5443" s="3"/>
      <c r="R5443" s="3"/>
      <c r="S5443" s="120"/>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row>
    <row r="5444" spans="1:53" x14ac:dyDescent="0.3">
      <c r="A5444" s="3"/>
      <c r="B5444" s="3"/>
      <c r="C5444" s="3"/>
      <c r="D5444" s="3"/>
      <c r="E5444" s="3"/>
      <c r="F5444" s="3"/>
      <c r="G5444" s="3"/>
      <c r="H5444" s="3"/>
      <c r="I5444" s="3"/>
      <c r="J5444" s="3"/>
      <c r="K5444" s="3"/>
      <c r="L5444" s="3"/>
      <c r="M5444" s="3"/>
      <c r="N5444" s="3"/>
      <c r="O5444" s="3"/>
      <c r="P5444" s="3"/>
      <c r="Q5444" s="3"/>
      <c r="R5444" s="3"/>
      <c r="S5444" s="120"/>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row>
    <row r="5445" spans="1:53" x14ac:dyDescent="0.3">
      <c r="A5445" s="3"/>
      <c r="B5445" s="3"/>
      <c r="C5445" s="3"/>
      <c r="D5445" s="3"/>
      <c r="E5445" s="3"/>
      <c r="F5445" s="3"/>
      <c r="G5445" s="3"/>
      <c r="H5445" s="3"/>
      <c r="I5445" s="3"/>
      <c r="J5445" s="3"/>
      <c r="K5445" s="3"/>
      <c r="L5445" s="3"/>
      <c r="M5445" s="3"/>
      <c r="N5445" s="3"/>
      <c r="O5445" s="3"/>
      <c r="P5445" s="3"/>
      <c r="Q5445" s="3"/>
      <c r="R5445" s="3"/>
      <c r="S5445" s="120"/>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row>
    <row r="5446" spans="1:53" x14ac:dyDescent="0.3">
      <c r="A5446" s="3"/>
      <c r="B5446" s="3"/>
      <c r="C5446" s="3"/>
      <c r="D5446" s="3"/>
      <c r="E5446" s="3"/>
      <c r="F5446" s="3"/>
      <c r="G5446" s="3"/>
      <c r="H5446" s="3"/>
      <c r="I5446" s="3"/>
      <c r="J5446" s="3"/>
      <c r="K5446" s="3"/>
      <c r="L5446" s="3"/>
      <c r="M5446" s="3"/>
      <c r="N5446" s="3"/>
      <c r="O5446" s="3"/>
      <c r="P5446" s="3"/>
      <c r="Q5446" s="3"/>
      <c r="R5446" s="3"/>
      <c r="S5446" s="120"/>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row>
    <row r="5447" spans="1:53" x14ac:dyDescent="0.3">
      <c r="A5447" s="3"/>
      <c r="B5447" s="3"/>
      <c r="C5447" s="3"/>
      <c r="D5447" s="3"/>
      <c r="E5447" s="3"/>
      <c r="F5447" s="3"/>
      <c r="G5447" s="3"/>
      <c r="H5447" s="3"/>
      <c r="I5447" s="3"/>
      <c r="J5447" s="3"/>
      <c r="K5447" s="3"/>
      <c r="L5447" s="3"/>
      <c r="M5447" s="3"/>
      <c r="N5447" s="3"/>
      <c r="O5447" s="3"/>
      <c r="P5447" s="3"/>
      <c r="Q5447" s="3"/>
      <c r="R5447" s="3"/>
      <c r="S5447" s="120"/>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row>
    <row r="5448" spans="1:53" x14ac:dyDescent="0.3">
      <c r="A5448" s="3"/>
      <c r="B5448" s="3"/>
      <c r="C5448" s="3"/>
      <c r="D5448" s="3"/>
      <c r="E5448" s="3"/>
      <c r="F5448" s="3"/>
      <c r="G5448" s="3"/>
      <c r="H5448" s="3"/>
      <c r="I5448" s="3"/>
      <c r="J5448" s="3"/>
      <c r="K5448" s="3"/>
      <c r="L5448" s="3"/>
      <c r="M5448" s="3"/>
      <c r="N5448" s="3"/>
      <c r="O5448" s="3"/>
      <c r="P5448" s="3"/>
      <c r="Q5448" s="3"/>
      <c r="R5448" s="3"/>
      <c r="S5448" s="120"/>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row>
    <row r="5449" spans="1:53" x14ac:dyDescent="0.3">
      <c r="A5449" s="3"/>
      <c r="B5449" s="3"/>
      <c r="C5449" s="3"/>
      <c r="D5449" s="3"/>
      <c r="E5449" s="3"/>
      <c r="F5449" s="3"/>
      <c r="G5449" s="3"/>
      <c r="H5449" s="3"/>
      <c r="I5449" s="3"/>
      <c r="J5449" s="3"/>
      <c r="K5449" s="3"/>
      <c r="L5449" s="3"/>
      <c r="M5449" s="3"/>
      <c r="N5449" s="3"/>
      <c r="O5449" s="3"/>
      <c r="P5449" s="3"/>
      <c r="Q5449" s="3"/>
      <c r="R5449" s="3"/>
      <c r="S5449" s="120"/>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row>
    <row r="5450" spans="1:53" x14ac:dyDescent="0.3">
      <c r="A5450" s="3"/>
      <c r="B5450" s="3"/>
      <c r="C5450" s="3"/>
      <c r="D5450" s="3"/>
      <c r="E5450" s="3"/>
      <c r="F5450" s="3"/>
      <c r="G5450" s="3"/>
      <c r="H5450" s="3"/>
      <c r="I5450" s="3"/>
      <c r="J5450" s="3"/>
      <c r="K5450" s="3"/>
      <c r="L5450" s="3"/>
      <c r="M5450" s="3"/>
      <c r="N5450" s="3"/>
      <c r="O5450" s="3"/>
      <c r="P5450" s="3"/>
      <c r="Q5450" s="3"/>
      <c r="R5450" s="3"/>
      <c r="S5450" s="120"/>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row>
    <row r="5451" spans="1:53" x14ac:dyDescent="0.3">
      <c r="A5451" s="3"/>
      <c r="B5451" s="3"/>
      <c r="C5451" s="3"/>
      <c r="D5451" s="3"/>
      <c r="E5451" s="3"/>
      <c r="F5451" s="3"/>
      <c r="G5451" s="3"/>
      <c r="H5451" s="3"/>
      <c r="I5451" s="3"/>
      <c r="J5451" s="3"/>
      <c r="K5451" s="3"/>
      <c r="L5451" s="3"/>
      <c r="M5451" s="3"/>
      <c r="N5451" s="3"/>
      <c r="O5451" s="3"/>
      <c r="P5451" s="3"/>
      <c r="Q5451" s="3"/>
      <c r="R5451" s="3"/>
      <c r="S5451" s="120"/>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row>
    <row r="5452" spans="1:53" x14ac:dyDescent="0.3">
      <c r="A5452" s="3"/>
      <c r="B5452" s="3"/>
      <c r="C5452" s="3"/>
      <c r="D5452" s="3"/>
      <c r="E5452" s="3"/>
      <c r="F5452" s="3"/>
      <c r="G5452" s="3"/>
      <c r="H5452" s="3"/>
      <c r="I5452" s="3"/>
      <c r="J5452" s="3"/>
      <c r="K5452" s="3"/>
      <c r="L5452" s="3"/>
      <c r="M5452" s="3"/>
      <c r="N5452" s="3"/>
      <c r="O5452" s="3"/>
      <c r="P5452" s="3"/>
      <c r="Q5452" s="3"/>
      <c r="R5452" s="3"/>
      <c r="S5452" s="120"/>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row>
    <row r="5453" spans="1:53" x14ac:dyDescent="0.3">
      <c r="A5453" s="3"/>
      <c r="B5453" s="3"/>
      <c r="C5453" s="3"/>
      <c r="D5453" s="3"/>
      <c r="E5453" s="3"/>
      <c r="F5453" s="3"/>
      <c r="G5453" s="3"/>
      <c r="H5453" s="3"/>
      <c r="I5453" s="3"/>
      <c r="J5453" s="3"/>
      <c r="K5453" s="3"/>
      <c r="L5453" s="3"/>
      <c r="M5453" s="3"/>
      <c r="N5453" s="3"/>
      <c r="O5453" s="3"/>
      <c r="P5453" s="3"/>
      <c r="Q5453" s="3"/>
      <c r="R5453" s="3"/>
      <c r="S5453" s="120"/>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row>
    <row r="5454" spans="1:53" x14ac:dyDescent="0.3">
      <c r="A5454" s="3"/>
      <c r="B5454" s="3"/>
      <c r="C5454" s="3"/>
      <c r="D5454" s="3"/>
      <c r="E5454" s="3"/>
      <c r="F5454" s="3"/>
      <c r="G5454" s="3"/>
      <c r="H5454" s="3"/>
      <c r="I5454" s="3"/>
      <c r="J5454" s="3"/>
      <c r="K5454" s="3"/>
      <c r="L5454" s="3"/>
      <c r="M5454" s="3"/>
      <c r="N5454" s="3"/>
      <c r="O5454" s="3"/>
      <c r="P5454" s="3"/>
      <c r="Q5454" s="3"/>
      <c r="R5454" s="3"/>
      <c r="S5454" s="120"/>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row>
    <row r="5455" spans="1:53" x14ac:dyDescent="0.3">
      <c r="A5455" s="3"/>
      <c r="B5455" s="3"/>
      <c r="C5455" s="3"/>
      <c r="D5455" s="3"/>
      <c r="E5455" s="3"/>
      <c r="F5455" s="3"/>
      <c r="G5455" s="3"/>
      <c r="H5455" s="3"/>
      <c r="I5455" s="3"/>
      <c r="J5455" s="3"/>
      <c r="K5455" s="3"/>
      <c r="L5455" s="3"/>
      <c r="M5455" s="3"/>
      <c r="N5455" s="3"/>
      <c r="O5455" s="3"/>
      <c r="P5455" s="3"/>
      <c r="Q5455" s="3"/>
      <c r="R5455" s="3"/>
      <c r="S5455" s="120"/>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row>
    <row r="5456" spans="1:53" x14ac:dyDescent="0.3">
      <c r="A5456" s="3"/>
      <c r="B5456" s="3"/>
      <c r="C5456" s="3"/>
      <c r="D5456" s="3"/>
      <c r="E5456" s="3"/>
      <c r="F5456" s="3"/>
      <c r="G5456" s="3"/>
      <c r="H5456" s="3"/>
      <c r="I5456" s="3"/>
      <c r="J5456" s="3"/>
      <c r="K5456" s="3"/>
      <c r="L5456" s="3"/>
      <c r="M5456" s="3"/>
      <c r="N5456" s="3"/>
      <c r="O5456" s="3"/>
      <c r="P5456" s="3"/>
      <c r="Q5456" s="3"/>
      <c r="R5456" s="3"/>
      <c r="S5456" s="120"/>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row>
    <row r="5457" spans="1:53" x14ac:dyDescent="0.3">
      <c r="A5457" s="3"/>
      <c r="B5457" s="3"/>
      <c r="C5457" s="3"/>
      <c r="D5457" s="3"/>
      <c r="E5457" s="3"/>
      <c r="F5457" s="3"/>
      <c r="G5457" s="3"/>
      <c r="H5457" s="3"/>
      <c r="I5457" s="3"/>
      <c r="J5457" s="3"/>
      <c r="K5457" s="3"/>
      <c r="L5457" s="3"/>
      <c r="M5457" s="3"/>
      <c r="N5457" s="3"/>
      <c r="O5457" s="3"/>
      <c r="P5457" s="3"/>
      <c r="Q5457" s="3"/>
      <c r="R5457" s="3"/>
      <c r="S5457" s="120"/>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row>
    <row r="5458" spans="1:53" x14ac:dyDescent="0.3">
      <c r="A5458" s="3"/>
      <c r="B5458" s="3"/>
      <c r="C5458" s="3"/>
      <c r="D5458" s="3"/>
      <c r="E5458" s="3"/>
      <c r="F5458" s="3"/>
      <c r="G5458" s="3"/>
      <c r="H5458" s="3"/>
      <c r="I5458" s="3"/>
      <c r="J5458" s="3"/>
      <c r="K5458" s="3"/>
      <c r="L5458" s="3"/>
      <c r="M5458" s="3"/>
      <c r="N5458" s="3"/>
      <c r="O5458" s="3"/>
      <c r="P5458" s="3"/>
      <c r="Q5458" s="3"/>
      <c r="R5458" s="3"/>
      <c r="S5458" s="120"/>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row>
    <row r="5459" spans="1:53" x14ac:dyDescent="0.3">
      <c r="A5459" s="3"/>
      <c r="B5459" s="3"/>
      <c r="C5459" s="3"/>
      <c r="D5459" s="3"/>
      <c r="E5459" s="3"/>
      <c r="F5459" s="3"/>
      <c r="G5459" s="3"/>
      <c r="H5459" s="3"/>
      <c r="I5459" s="3"/>
      <c r="J5459" s="3"/>
      <c r="K5459" s="3"/>
      <c r="L5459" s="3"/>
      <c r="M5459" s="3"/>
      <c r="N5459" s="3"/>
      <c r="O5459" s="3"/>
      <c r="P5459" s="3"/>
      <c r="Q5459" s="3"/>
      <c r="R5459" s="3"/>
      <c r="S5459" s="120"/>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row>
    <row r="5460" spans="1:53" x14ac:dyDescent="0.3">
      <c r="A5460" s="3"/>
      <c r="B5460" s="3"/>
      <c r="C5460" s="3"/>
      <c r="D5460" s="3"/>
      <c r="E5460" s="3"/>
      <c r="F5460" s="3"/>
      <c r="G5460" s="3"/>
      <c r="H5460" s="3"/>
      <c r="I5460" s="3"/>
      <c r="J5460" s="3"/>
      <c r="K5460" s="3"/>
      <c r="L5460" s="3"/>
      <c r="M5460" s="3"/>
      <c r="N5460" s="3"/>
      <c r="O5460" s="3"/>
      <c r="P5460" s="3"/>
      <c r="Q5460" s="3"/>
      <c r="R5460" s="3"/>
      <c r="S5460" s="120"/>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row>
    <row r="5461" spans="1:53" x14ac:dyDescent="0.3">
      <c r="A5461" s="3"/>
      <c r="B5461" s="3"/>
      <c r="C5461" s="3"/>
      <c r="D5461" s="3"/>
      <c r="E5461" s="3"/>
      <c r="F5461" s="3"/>
      <c r="G5461" s="3"/>
      <c r="H5461" s="3"/>
      <c r="I5461" s="3"/>
      <c r="J5461" s="3"/>
      <c r="K5461" s="3"/>
      <c r="L5461" s="3"/>
      <c r="M5461" s="3"/>
      <c r="N5461" s="3"/>
      <c r="O5461" s="3"/>
      <c r="P5461" s="3"/>
      <c r="Q5461" s="3"/>
      <c r="R5461" s="3"/>
      <c r="S5461" s="120"/>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row>
    <row r="5462" spans="1:53" x14ac:dyDescent="0.3">
      <c r="A5462" s="3"/>
      <c r="B5462" s="3"/>
      <c r="C5462" s="3"/>
      <c r="D5462" s="3"/>
      <c r="E5462" s="3"/>
      <c r="F5462" s="3"/>
      <c r="G5462" s="3"/>
      <c r="H5462" s="3"/>
      <c r="I5462" s="3"/>
      <c r="J5462" s="3"/>
      <c r="K5462" s="3"/>
      <c r="L5462" s="3"/>
      <c r="M5462" s="3"/>
      <c r="N5462" s="3"/>
      <c r="O5462" s="3"/>
      <c r="P5462" s="3"/>
      <c r="Q5462" s="3"/>
      <c r="R5462" s="3"/>
      <c r="S5462" s="120"/>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row>
    <row r="5463" spans="1:53" x14ac:dyDescent="0.3">
      <c r="A5463" s="3"/>
      <c r="B5463" s="3"/>
      <c r="C5463" s="3"/>
      <c r="D5463" s="3"/>
      <c r="E5463" s="3"/>
      <c r="F5463" s="3"/>
      <c r="G5463" s="3"/>
      <c r="H5463" s="3"/>
      <c r="I5463" s="3"/>
      <c r="J5463" s="3"/>
      <c r="K5463" s="3"/>
      <c r="L5463" s="3"/>
      <c r="M5463" s="3"/>
      <c r="N5463" s="3"/>
      <c r="O5463" s="3"/>
      <c r="P5463" s="3"/>
      <c r="Q5463" s="3"/>
      <c r="R5463" s="3"/>
      <c r="S5463" s="120"/>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row>
    <row r="5464" spans="1:53" x14ac:dyDescent="0.3">
      <c r="A5464" s="3"/>
      <c r="B5464" s="3"/>
      <c r="C5464" s="3"/>
      <c r="D5464" s="3"/>
      <c r="E5464" s="3"/>
      <c r="F5464" s="3"/>
      <c r="G5464" s="3"/>
      <c r="H5464" s="3"/>
      <c r="I5464" s="3"/>
      <c r="J5464" s="3"/>
      <c r="K5464" s="3"/>
      <c r="L5464" s="3"/>
      <c r="M5464" s="3"/>
      <c r="N5464" s="3"/>
      <c r="O5464" s="3"/>
      <c r="P5464" s="3"/>
      <c r="Q5464" s="3"/>
      <c r="R5464" s="3"/>
      <c r="S5464" s="120"/>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row>
    <row r="5465" spans="1:53" x14ac:dyDescent="0.3">
      <c r="A5465" s="3"/>
      <c r="B5465" s="3"/>
      <c r="C5465" s="3"/>
      <c r="D5465" s="3"/>
      <c r="E5465" s="3"/>
      <c r="F5465" s="3"/>
      <c r="G5465" s="3"/>
      <c r="H5465" s="3"/>
      <c r="I5465" s="3"/>
      <c r="J5465" s="3"/>
      <c r="K5465" s="3"/>
      <c r="L5465" s="3"/>
      <c r="M5465" s="3"/>
      <c r="N5465" s="3"/>
      <c r="O5465" s="3"/>
      <c r="P5465" s="3"/>
      <c r="Q5465" s="3"/>
      <c r="R5465" s="3"/>
      <c r="S5465" s="120"/>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row>
    <row r="5466" spans="1:53" x14ac:dyDescent="0.3">
      <c r="A5466" s="3"/>
      <c r="B5466" s="3"/>
      <c r="C5466" s="3"/>
      <c r="D5466" s="3"/>
      <c r="E5466" s="3"/>
      <c r="F5466" s="3"/>
      <c r="G5466" s="3"/>
      <c r="H5466" s="3"/>
      <c r="I5466" s="3"/>
      <c r="J5466" s="3"/>
      <c r="K5466" s="3"/>
      <c r="L5466" s="3"/>
      <c r="M5466" s="3"/>
      <c r="N5466" s="3"/>
      <c r="O5466" s="3"/>
      <c r="P5466" s="3"/>
      <c r="Q5466" s="3"/>
      <c r="R5466" s="3"/>
      <c r="S5466" s="120"/>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row>
    <row r="5467" spans="1:53" x14ac:dyDescent="0.3">
      <c r="A5467" s="3"/>
      <c r="B5467" s="3"/>
      <c r="C5467" s="3"/>
      <c r="D5467" s="3"/>
      <c r="E5467" s="3"/>
      <c r="F5467" s="3"/>
      <c r="G5467" s="3"/>
      <c r="H5467" s="3"/>
      <c r="I5467" s="3"/>
      <c r="J5467" s="3"/>
      <c r="K5467" s="3"/>
      <c r="L5467" s="3"/>
      <c r="M5467" s="3"/>
      <c r="N5467" s="3"/>
      <c r="O5467" s="3"/>
      <c r="P5467" s="3"/>
      <c r="Q5467" s="3"/>
      <c r="R5467" s="3"/>
      <c r="S5467" s="120"/>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row>
    <row r="5468" spans="1:53" x14ac:dyDescent="0.3">
      <c r="A5468" s="3"/>
      <c r="B5468" s="3"/>
      <c r="C5468" s="3"/>
      <c r="D5468" s="3"/>
      <c r="E5468" s="3"/>
      <c r="F5468" s="3"/>
      <c r="G5468" s="3"/>
      <c r="H5468" s="3"/>
      <c r="I5468" s="3"/>
      <c r="J5468" s="3"/>
      <c r="K5468" s="3"/>
      <c r="L5468" s="3"/>
      <c r="M5468" s="3"/>
      <c r="N5468" s="3"/>
      <c r="O5468" s="3"/>
      <c r="P5468" s="3"/>
      <c r="Q5468" s="3"/>
      <c r="R5468" s="3"/>
      <c r="S5468" s="120"/>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row>
    <row r="5469" spans="1:53" x14ac:dyDescent="0.3">
      <c r="A5469" s="3"/>
      <c r="B5469" s="3"/>
      <c r="C5469" s="3"/>
      <c r="D5469" s="3"/>
      <c r="E5469" s="3"/>
      <c r="F5469" s="3"/>
      <c r="G5469" s="3"/>
      <c r="H5469" s="3"/>
      <c r="I5469" s="3"/>
      <c r="J5469" s="3"/>
      <c r="K5469" s="3"/>
      <c r="L5469" s="3"/>
      <c r="M5469" s="3"/>
      <c r="N5469" s="3"/>
      <c r="O5469" s="3"/>
      <c r="P5469" s="3"/>
      <c r="Q5469" s="3"/>
      <c r="R5469" s="3"/>
      <c r="S5469" s="120"/>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row>
    <row r="5470" spans="1:53" x14ac:dyDescent="0.3">
      <c r="A5470" s="3"/>
      <c r="B5470" s="3"/>
      <c r="C5470" s="3"/>
      <c r="D5470" s="3"/>
      <c r="E5470" s="3"/>
      <c r="F5470" s="3"/>
      <c r="G5470" s="3"/>
      <c r="H5470" s="3"/>
      <c r="I5470" s="3"/>
      <c r="J5470" s="3"/>
      <c r="K5470" s="3"/>
      <c r="L5470" s="3"/>
      <c r="M5470" s="3"/>
      <c r="N5470" s="3"/>
      <c r="O5470" s="3"/>
      <c r="P5470" s="3"/>
      <c r="Q5470" s="3"/>
      <c r="R5470" s="3"/>
      <c r="S5470" s="120"/>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row>
    <row r="5471" spans="1:53" x14ac:dyDescent="0.3">
      <c r="A5471" s="3"/>
      <c r="B5471" s="3"/>
      <c r="C5471" s="3"/>
      <c r="D5471" s="3"/>
      <c r="E5471" s="3"/>
      <c r="F5471" s="3"/>
      <c r="G5471" s="3"/>
      <c r="H5471" s="3"/>
      <c r="I5471" s="3"/>
      <c r="J5471" s="3"/>
      <c r="K5471" s="3"/>
      <c r="L5471" s="3"/>
      <c r="M5471" s="3"/>
      <c r="N5471" s="3"/>
      <c r="O5471" s="3"/>
      <c r="P5471" s="3"/>
      <c r="Q5471" s="3"/>
      <c r="R5471" s="3"/>
      <c r="S5471" s="120"/>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row>
    <row r="5472" spans="1:53" x14ac:dyDescent="0.3">
      <c r="A5472" s="3"/>
      <c r="B5472" s="3"/>
      <c r="C5472" s="3"/>
      <c r="D5472" s="3"/>
      <c r="E5472" s="3"/>
      <c r="F5472" s="3"/>
      <c r="G5472" s="3"/>
      <c r="H5472" s="3"/>
      <c r="I5472" s="3"/>
      <c r="J5472" s="3"/>
      <c r="K5472" s="3"/>
      <c r="L5472" s="3"/>
      <c r="M5472" s="3"/>
      <c r="N5472" s="3"/>
      <c r="O5472" s="3"/>
      <c r="P5472" s="3"/>
      <c r="Q5472" s="3"/>
      <c r="R5472" s="3"/>
      <c r="S5472" s="120"/>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row>
    <row r="5473" spans="1:53" x14ac:dyDescent="0.3">
      <c r="A5473" s="3"/>
      <c r="B5473" s="3"/>
      <c r="C5473" s="3"/>
      <c r="D5473" s="3"/>
      <c r="E5473" s="3"/>
      <c r="F5473" s="3"/>
      <c r="G5473" s="3"/>
      <c r="H5473" s="3"/>
      <c r="I5473" s="3"/>
      <c r="J5473" s="3"/>
      <c r="K5473" s="3"/>
      <c r="L5473" s="3"/>
      <c r="M5473" s="3"/>
      <c r="N5473" s="3"/>
      <c r="O5473" s="3"/>
      <c r="P5473" s="3"/>
      <c r="Q5473" s="3"/>
      <c r="R5473" s="3"/>
      <c r="S5473" s="120"/>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row>
    <row r="5474" spans="1:53" x14ac:dyDescent="0.3">
      <c r="A5474" s="3"/>
      <c r="B5474" s="3"/>
      <c r="C5474" s="3"/>
      <c r="D5474" s="3"/>
      <c r="E5474" s="3"/>
      <c r="F5474" s="3"/>
      <c r="G5474" s="3"/>
      <c r="H5474" s="3"/>
      <c r="I5474" s="3"/>
      <c r="J5474" s="3"/>
      <c r="K5474" s="3"/>
      <c r="L5474" s="3"/>
      <c r="M5474" s="3"/>
      <c r="N5474" s="3"/>
      <c r="O5474" s="3"/>
      <c r="P5474" s="3"/>
      <c r="Q5474" s="3"/>
      <c r="R5474" s="3"/>
      <c r="S5474" s="120"/>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row>
    <row r="5475" spans="1:53" x14ac:dyDescent="0.3">
      <c r="A5475" s="3"/>
      <c r="B5475" s="3"/>
      <c r="C5475" s="3"/>
      <c r="D5475" s="3"/>
      <c r="E5475" s="3"/>
      <c r="F5475" s="3"/>
      <c r="G5475" s="3"/>
      <c r="H5475" s="3"/>
      <c r="I5475" s="3"/>
      <c r="J5475" s="3"/>
      <c r="K5475" s="3"/>
      <c r="L5475" s="3"/>
      <c r="M5475" s="3"/>
      <c r="N5475" s="3"/>
      <c r="O5475" s="3"/>
      <c r="P5475" s="3"/>
      <c r="Q5475" s="3"/>
      <c r="R5475" s="3"/>
      <c r="S5475" s="120"/>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row>
    <row r="5476" spans="1:53" x14ac:dyDescent="0.3">
      <c r="A5476" s="3"/>
      <c r="B5476" s="3"/>
      <c r="C5476" s="3"/>
      <c r="D5476" s="3"/>
      <c r="E5476" s="3"/>
      <c r="F5476" s="3"/>
      <c r="G5476" s="3"/>
      <c r="H5476" s="3"/>
      <c r="I5476" s="3"/>
      <c r="J5476" s="3"/>
      <c r="K5476" s="3"/>
      <c r="L5476" s="3"/>
      <c r="M5476" s="3"/>
      <c r="N5476" s="3"/>
      <c r="O5476" s="3"/>
      <c r="P5476" s="3"/>
      <c r="Q5476" s="3"/>
      <c r="R5476" s="3"/>
      <c r="S5476" s="120"/>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row>
    <row r="5477" spans="1:53" x14ac:dyDescent="0.3">
      <c r="A5477" s="3"/>
      <c r="B5477" s="3"/>
      <c r="C5477" s="3"/>
      <c r="D5477" s="3"/>
      <c r="E5477" s="3"/>
      <c r="F5477" s="3"/>
      <c r="G5477" s="3"/>
      <c r="H5477" s="3"/>
      <c r="I5477" s="3"/>
      <c r="J5477" s="3"/>
      <c r="K5477" s="3"/>
      <c r="L5477" s="3"/>
      <c r="M5477" s="3"/>
      <c r="N5477" s="3"/>
      <c r="O5477" s="3"/>
      <c r="P5477" s="3"/>
      <c r="Q5477" s="3"/>
      <c r="R5477" s="3"/>
      <c r="S5477" s="120"/>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row>
    <row r="5478" spans="1:53" x14ac:dyDescent="0.3">
      <c r="A5478" s="3"/>
      <c r="B5478" s="3"/>
      <c r="C5478" s="3"/>
      <c r="D5478" s="3"/>
      <c r="E5478" s="3"/>
      <c r="F5478" s="3"/>
      <c r="G5478" s="3"/>
      <c r="H5478" s="3"/>
      <c r="I5478" s="3"/>
      <c r="J5478" s="3"/>
      <c r="K5478" s="3"/>
      <c r="L5478" s="3"/>
      <c r="M5478" s="3"/>
      <c r="N5478" s="3"/>
      <c r="O5478" s="3"/>
      <c r="P5478" s="3"/>
      <c r="Q5478" s="3"/>
      <c r="R5478" s="3"/>
      <c r="S5478" s="120"/>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row>
    <row r="5479" spans="1:53" x14ac:dyDescent="0.3">
      <c r="A5479" s="3"/>
      <c r="B5479" s="3"/>
      <c r="C5479" s="3"/>
      <c r="D5479" s="3"/>
      <c r="E5479" s="3"/>
      <c r="F5479" s="3"/>
      <c r="G5479" s="3"/>
      <c r="H5479" s="3"/>
      <c r="I5479" s="3"/>
      <c r="J5479" s="3"/>
      <c r="K5479" s="3"/>
      <c r="L5479" s="3"/>
      <c r="M5479" s="3"/>
      <c r="N5479" s="3"/>
      <c r="O5479" s="3"/>
      <c r="P5479" s="3"/>
      <c r="Q5479" s="3"/>
      <c r="R5479" s="3"/>
      <c r="S5479" s="120"/>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row>
    <row r="5480" spans="1:53" x14ac:dyDescent="0.3">
      <c r="A5480" s="3"/>
      <c r="B5480" s="3"/>
      <c r="C5480" s="3"/>
      <c r="D5480" s="3"/>
      <c r="E5480" s="3"/>
      <c r="F5480" s="3"/>
      <c r="G5480" s="3"/>
      <c r="H5480" s="3"/>
      <c r="I5480" s="3"/>
      <c r="J5480" s="3"/>
      <c r="K5480" s="3"/>
      <c r="L5480" s="3"/>
      <c r="M5480" s="3"/>
      <c r="N5480" s="3"/>
      <c r="O5480" s="3"/>
      <c r="P5480" s="3"/>
      <c r="Q5480" s="3"/>
      <c r="R5480" s="3"/>
      <c r="S5480" s="120"/>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row>
    <row r="5481" spans="1:53" x14ac:dyDescent="0.3">
      <c r="A5481" s="3"/>
      <c r="B5481" s="3"/>
      <c r="C5481" s="3"/>
      <c r="D5481" s="3"/>
      <c r="E5481" s="3"/>
      <c r="F5481" s="3"/>
      <c r="G5481" s="3"/>
      <c r="H5481" s="3"/>
      <c r="I5481" s="3"/>
      <c r="J5481" s="3"/>
      <c r="K5481" s="3"/>
      <c r="L5481" s="3"/>
      <c r="M5481" s="3"/>
      <c r="N5481" s="3"/>
      <c r="O5481" s="3"/>
      <c r="P5481" s="3"/>
      <c r="Q5481" s="3"/>
      <c r="R5481" s="3"/>
      <c r="S5481" s="120"/>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row>
    <row r="5482" spans="1:53" x14ac:dyDescent="0.3">
      <c r="A5482" s="3"/>
      <c r="B5482" s="3"/>
      <c r="C5482" s="3"/>
      <c r="D5482" s="3"/>
      <c r="E5482" s="3"/>
      <c r="F5482" s="3"/>
      <c r="G5482" s="3"/>
      <c r="H5482" s="3"/>
      <c r="I5482" s="3"/>
      <c r="J5482" s="3"/>
      <c r="K5482" s="3"/>
      <c r="L5482" s="3"/>
      <c r="M5482" s="3"/>
      <c r="N5482" s="3"/>
      <c r="O5482" s="3"/>
      <c r="P5482" s="3"/>
      <c r="Q5482" s="3"/>
      <c r="R5482" s="3"/>
      <c r="S5482" s="120"/>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row>
    <row r="5483" spans="1:53" x14ac:dyDescent="0.3">
      <c r="A5483" s="3"/>
      <c r="B5483" s="3"/>
      <c r="C5483" s="3"/>
      <c r="D5483" s="3"/>
      <c r="E5483" s="3"/>
      <c r="F5483" s="3"/>
      <c r="G5483" s="3"/>
      <c r="H5483" s="3"/>
      <c r="I5483" s="3"/>
      <c r="J5483" s="3"/>
      <c r="K5483" s="3"/>
      <c r="L5483" s="3"/>
      <c r="M5483" s="3"/>
      <c r="N5483" s="3"/>
      <c r="O5483" s="3"/>
      <c r="P5483" s="3"/>
      <c r="Q5483" s="3"/>
      <c r="R5483" s="3"/>
      <c r="S5483" s="120"/>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row>
    <row r="5484" spans="1:53" x14ac:dyDescent="0.3">
      <c r="A5484" s="3"/>
      <c r="B5484" s="3"/>
      <c r="C5484" s="3"/>
      <c r="D5484" s="3"/>
      <c r="E5484" s="3"/>
      <c r="F5484" s="3"/>
      <c r="G5484" s="3"/>
      <c r="H5484" s="3"/>
      <c r="I5484" s="3"/>
      <c r="J5484" s="3"/>
      <c r="K5484" s="3"/>
      <c r="L5484" s="3"/>
      <c r="M5484" s="3"/>
      <c r="N5484" s="3"/>
      <c r="O5484" s="3"/>
      <c r="P5484" s="3"/>
      <c r="Q5484" s="3"/>
      <c r="R5484" s="3"/>
      <c r="S5484" s="120"/>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row>
    <row r="5485" spans="1:53" x14ac:dyDescent="0.3">
      <c r="A5485" s="3"/>
      <c r="B5485" s="3"/>
      <c r="C5485" s="3"/>
      <c r="D5485" s="3"/>
      <c r="E5485" s="3"/>
      <c r="F5485" s="3"/>
      <c r="G5485" s="3"/>
      <c r="H5485" s="3"/>
      <c r="I5485" s="3"/>
      <c r="J5485" s="3"/>
      <c r="K5485" s="3"/>
      <c r="L5485" s="3"/>
      <c r="M5485" s="3"/>
      <c r="N5485" s="3"/>
      <c r="O5485" s="3"/>
      <c r="P5485" s="3"/>
      <c r="Q5485" s="3"/>
      <c r="R5485" s="3"/>
      <c r="S5485" s="120"/>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row>
    <row r="5486" spans="1:53" x14ac:dyDescent="0.3">
      <c r="A5486" s="3"/>
      <c r="B5486" s="3"/>
      <c r="C5486" s="3"/>
      <c r="D5486" s="3"/>
      <c r="E5486" s="3"/>
      <c r="F5486" s="3"/>
      <c r="G5486" s="3"/>
      <c r="H5486" s="3"/>
      <c r="I5486" s="3"/>
      <c r="J5486" s="3"/>
      <c r="K5486" s="3"/>
      <c r="L5486" s="3"/>
      <c r="M5486" s="3"/>
      <c r="N5486" s="3"/>
      <c r="O5486" s="3"/>
      <c r="P5486" s="3"/>
      <c r="Q5486" s="3"/>
      <c r="R5486" s="3"/>
      <c r="S5486" s="120"/>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row>
    <row r="5487" spans="1:53" x14ac:dyDescent="0.3">
      <c r="A5487" s="3"/>
      <c r="B5487" s="3"/>
      <c r="C5487" s="3"/>
      <c r="D5487" s="3"/>
      <c r="E5487" s="3"/>
      <c r="F5487" s="3"/>
      <c r="G5487" s="3"/>
      <c r="H5487" s="3"/>
      <c r="I5487" s="3"/>
      <c r="J5487" s="3"/>
      <c r="K5487" s="3"/>
      <c r="L5487" s="3"/>
      <c r="M5487" s="3"/>
      <c r="N5487" s="3"/>
      <c r="O5487" s="3"/>
      <c r="P5487" s="3"/>
      <c r="Q5487" s="3"/>
      <c r="R5487" s="3"/>
      <c r="S5487" s="120"/>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row>
    <row r="5488" spans="1:53" x14ac:dyDescent="0.3">
      <c r="A5488" s="3"/>
      <c r="B5488" s="3"/>
      <c r="C5488" s="3"/>
      <c r="D5488" s="3"/>
      <c r="E5488" s="3"/>
      <c r="F5488" s="3"/>
      <c r="G5488" s="3"/>
      <c r="H5488" s="3"/>
      <c r="I5488" s="3"/>
      <c r="J5488" s="3"/>
      <c r="K5488" s="3"/>
      <c r="L5488" s="3"/>
      <c r="M5488" s="3"/>
      <c r="N5488" s="3"/>
      <c r="O5488" s="3"/>
      <c r="P5488" s="3"/>
      <c r="Q5488" s="3"/>
      <c r="R5488" s="3"/>
      <c r="S5488" s="120"/>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row>
    <row r="5489" spans="1:53" x14ac:dyDescent="0.3">
      <c r="A5489" s="3"/>
      <c r="B5489" s="3"/>
      <c r="C5489" s="3"/>
      <c r="D5489" s="3"/>
      <c r="E5489" s="3"/>
      <c r="F5489" s="3"/>
      <c r="G5489" s="3"/>
      <c r="H5489" s="3"/>
      <c r="I5489" s="3"/>
      <c r="J5489" s="3"/>
      <c r="K5489" s="3"/>
      <c r="L5489" s="3"/>
      <c r="M5489" s="3"/>
      <c r="N5489" s="3"/>
      <c r="O5489" s="3"/>
      <c r="P5489" s="3"/>
      <c r="Q5489" s="3"/>
      <c r="R5489" s="3"/>
      <c r="S5489" s="120"/>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row>
    <row r="5490" spans="1:53" x14ac:dyDescent="0.3">
      <c r="A5490" s="3"/>
      <c r="B5490" s="3"/>
      <c r="C5490" s="3"/>
      <c r="D5490" s="3"/>
      <c r="E5490" s="3"/>
      <c r="F5490" s="3"/>
      <c r="G5490" s="3"/>
      <c r="H5490" s="3"/>
      <c r="I5490" s="3"/>
      <c r="J5490" s="3"/>
      <c r="K5490" s="3"/>
      <c r="L5490" s="3"/>
      <c r="M5490" s="3"/>
      <c r="N5490" s="3"/>
      <c r="O5490" s="3"/>
      <c r="P5490" s="3"/>
      <c r="Q5490" s="3"/>
      <c r="R5490" s="3"/>
      <c r="S5490" s="120"/>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row>
    <row r="5491" spans="1:53" x14ac:dyDescent="0.3">
      <c r="A5491" s="3"/>
      <c r="B5491" s="3"/>
      <c r="C5491" s="3"/>
      <c r="D5491" s="3"/>
      <c r="E5491" s="3"/>
      <c r="F5491" s="3"/>
      <c r="G5491" s="3"/>
      <c r="H5491" s="3"/>
      <c r="I5491" s="3"/>
      <c r="J5491" s="3"/>
      <c r="K5491" s="3"/>
      <c r="L5491" s="3"/>
      <c r="M5491" s="3"/>
      <c r="N5491" s="3"/>
      <c r="O5491" s="3"/>
      <c r="P5491" s="3"/>
      <c r="Q5491" s="3"/>
      <c r="R5491" s="3"/>
      <c r="S5491" s="120"/>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row>
    <row r="5492" spans="1:53" x14ac:dyDescent="0.3">
      <c r="A5492" s="3"/>
      <c r="B5492" s="3"/>
      <c r="C5492" s="3"/>
      <c r="D5492" s="3"/>
      <c r="E5492" s="3"/>
      <c r="F5492" s="3"/>
      <c r="G5492" s="3"/>
      <c r="H5492" s="3"/>
      <c r="I5492" s="3"/>
      <c r="J5492" s="3"/>
      <c r="K5492" s="3"/>
      <c r="L5492" s="3"/>
      <c r="M5492" s="3"/>
      <c r="N5492" s="3"/>
      <c r="O5492" s="3"/>
      <c r="P5492" s="3"/>
      <c r="Q5492" s="3"/>
      <c r="R5492" s="3"/>
      <c r="S5492" s="120"/>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row>
    <row r="5493" spans="1:53" x14ac:dyDescent="0.3">
      <c r="A5493" s="3"/>
      <c r="B5493" s="3"/>
      <c r="C5493" s="3"/>
      <c r="D5493" s="3"/>
      <c r="E5493" s="3"/>
      <c r="F5493" s="3"/>
      <c r="G5493" s="3"/>
      <c r="H5493" s="3"/>
      <c r="I5493" s="3"/>
      <c r="J5493" s="3"/>
      <c r="K5493" s="3"/>
      <c r="L5493" s="3"/>
      <c r="M5493" s="3"/>
      <c r="N5493" s="3"/>
      <c r="O5493" s="3"/>
      <c r="P5493" s="3"/>
      <c r="Q5493" s="3"/>
      <c r="R5493" s="3"/>
      <c r="S5493" s="120"/>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row>
    <row r="5494" spans="1:53" x14ac:dyDescent="0.3">
      <c r="A5494" s="3"/>
      <c r="B5494" s="3"/>
      <c r="C5494" s="3"/>
      <c r="D5494" s="3"/>
      <c r="E5494" s="3"/>
      <c r="F5494" s="3"/>
      <c r="G5494" s="3"/>
      <c r="H5494" s="3"/>
      <c r="I5494" s="3"/>
      <c r="J5494" s="3"/>
      <c r="K5494" s="3"/>
      <c r="L5494" s="3"/>
      <c r="M5494" s="3"/>
      <c r="N5494" s="3"/>
      <c r="O5494" s="3"/>
      <c r="P5494" s="3"/>
      <c r="Q5494" s="3"/>
      <c r="R5494" s="3"/>
      <c r="S5494" s="120"/>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row>
    <row r="5495" spans="1:53" x14ac:dyDescent="0.3">
      <c r="A5495" s="3"/>
      <c r="B5495" s="3"/>
      <c r="C5495" s="3"/>
      <c r="D5495" s="3"/>
      <c r="E5495" s="3"/>
      <c r="F5495" s="3"/>
      <c r="G5495" s="3"/>
      <c r="H5495" s="3"/>
      <c r="I5495" s="3"/>
      <c r="J5495" s="3"/>
      <c r="K5495" s="3"/>
      <c r="L5495" s="3"/>
      <c r="M5495" s="3"/>
      <c r="N5495" s="3"/>
      <c r="O5495" s="3"/>
      <c r="P5495" s="3"/>
      <c r="Q5495" s="3"/>
      <c r="R5495" s="3"/>
      <c r="S5495" s="120"/>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row>
    <row r="5496" spans="1:53" x14ac:dyDescent="0.3">
      <c r="A5496" s="3"/>
      <c r="B5496" s="3"/>
      <c r="C5496" s="3"/>
      <c r="D5496" s="3"/>
      <c r="E5496" s="3"/>
      <c r="F5496" s="3"/>
      <c r="G5496" s="3"/>
      <c r="H5496" s="3"/>
      <c r="I5496" s="3"/>
      <c r="J5496" s="3"/>
      <c r="K5496" s="3"/>
      <c r="L5496" s="3"/>
      <c r="M5496" s="3"/>
      <c r="N5496" s="3"/>
      <c r="O5496" s="3"/>
      <c r="P5496" s="3"/>
      <c r="Q5496" s="3"/>
      <c r="R5496" s="3"/>
      <c r="S5496" s="120"/>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row>
    <row r="5497" spans="1:53" x14ac:dyDescent="0.3">
      <c r="A5497" s="3"/>
      <c r="B5497" s="3"/>
      <c r="C5497" s="3"/>
      <c r="D5497" s="3"/>
      <c r="E5497" s="3"/>
      <c r="F5497" s="3"/>
      <c r="G5497" s="3"/>
      <c r="H5497" s="3"/>
      <c r="I5497" s="3"/>
      <c r="J5497" s="3"/>
      <c r="K5497" s="3"/>
      <c r="L5497" s="3"/>
      <c r="M5497" s="3"/>
      <c r="N5497" s="3"/>
      <c r="O5497" s="3"/>
      <c r="P5497" s="3"/>
      <c r="Q5497" s="3"/>
      <c r="R5497" s="3"/>
      <c r="S5497" s="120"/>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row>
    <row r="5498" spans="1:53" x14ac:dyDescent="0.3">
      <c r="A5498" s="3"/>
      <c r="B5498" s="3"/>
      <c r="C5498" s="3"/>
      <c r="D5498" s="3"/>
      <c r="E5498" s="3"/>
      <c r="F5498" s="3"/>
      <c r="G5498" s="3"/>
      <c r="H5498" s="3"/>
      <c r="I5498" s="3"/>
      <c r="J5498" s="3"/>
      <c r="K5498" s="3"/>
      <c r="L5498" s="3"/>
      <c r="M5498" s="3"/>
      <c r="N5498" s="3"/>
      <c r="O5498" s="3"/>
      <c r="P5498" s="3"/>
      <c r="Q5498" s="3"/>
      <c r="R5498" s="3"/>
      <c r="S5498" s="120"/>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row>
    <row r="5499" spans="1:53" x14ac:dyDescent="0.3">
      <c r="A5499" s="3"/>
      <c r="B5499" s="3"/>
      <c r="C5499" s="3"/>
      <c r="D5499" s="3"/>
      <c r="E5499" s="3"/>
      <c r="F5499" s="3"/>
      <c r="G5499" s="3"/>
      <c r="H5499" s="3"/>
      <c r="I5499" s="3"/>
      <c r="J5499" s="3"/>
      <c r="K5499" s="3"/>
      <c r="L5499" s="3"/>
      <c r="M5499" s="3"/>
      <c r="N5499" s="3"/>
      <c r="O5499" s="3"/>
      <c r="P5499" s="3"/>
      <c r="Q5499" s="3"/>
      <c r="R5499" s="3"/>
      <c r="S5499" s="120"/>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row>
    <row r="5500" spans="1:53" x14ac:dyDescent="0.3">
      <c r="A5500" s="3"/>
      <c r="B5500" s="3"/>
      <c r="C5500" s="3"/>
      <c r="D5500" s="3"/>
      <c r="E5500" s="3"/>
      <c r="F5500" s="3"/>
      <c r="G5500" s="3"/>
      <c r="H5500" s="3"/>
      <c r="I5500" s="3"/>
      <c r="J5500" s="3"/>
      <c r="K5500" s="3"/>
      <c r="L5500" s="3"/>
      <c r="M5500" s="3"/>
      <c r="N5500" s="3"/>
      <c r="O5500" s="3"/>
      <c r="P5500" s="3"/>
      <c r="Q5500" s="3"/>
      <c r="R5500" s="3"/>
      <c r="S5500" s="120"/>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row>
    <row r="5501" spans="1:53" x14ac:dyDescent="0.3">
      <c r="A5501" s="3"/>
      <c r="B5501" s="3"/>
      <c r="C5501" s="3"/>
      <c r="D5501" s="3"/>
      <c r="E5501" s="3"/>
      <c r="F5501" s="3"/>
      <c r="G5501" s="3"/>
      <c r="H5501" s="3"/>
      <c r="I5501" s="3"/>
      <c r="J5501" s="3"/>
      <c r="K5501" s="3"/>
      <c r="L5501" s="3"/>
      <c r="M5501" s="3"/>
      <c r="N5501" s="3"/>
      <c r="O5501" s="3"/>
      <c r="P5501" s="3"/>
      <c r="Q5501" s="3"/>
      <c r="R5501" s="3"/>
      <c r="S5501" s="120"/>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row>
    <row r="5502" spans="1:53" x14ac:dyDescent="0.3">
      <c r="A5502" s="3"/>
      <c r="B5502" s="3"/>
      <c r="C5502" s="3"/>
      <c r="D5502" s="3"/>
      <c r="E5502" s="3"/>
      <c r="F5502" s="3"/>
      <c r="G5502" s="3"/>
      <c r="H5502" s="3"/>
      <c r="I5502" s="3"/>
      <c r="J5502" s="3"/>
      <c r="K5502" s="3"/>
      <c r="L5502" s="3"/>
      <c r="M5502" s="3"/>
      <c r="N5502" s="3"/>
      <c r="O5502" s="3"/>
      <c r="P5502" s="3"/>
      <c r="Q5502" s="3"/>
      <c r="R5502" s="3"/>
      <c r="S5502" s="120"/>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row>
    <row r="5503" spans="1:53" x14ac:dyDescent="0.3">
      <c r="A5503" s="3"/>
      <c r="B5503" s="3"/>
      <c r="C5503" s="3"/>
      <c r="D5503" s="3"/>
      <c r="E5503" s="3"/>
      <c r="F5503" s="3"/>
      <c r="G5503" s="3"/>
      <c r="H5503" s="3"/>
      <c r="I5503" s="3"/>
      <c r="J5503" s="3"/>
      <c r="K5503" s="3"/>
      <c r="L5503" s="3"/>
      <c r="M5503" s="3"/>
      <c r="N5503" s="3"/>
      <c r="O5503" s="3"/>
      <c r="P5503" s="3"/>
      <c r="Q5503" s="3"/>
      <c r="R5503" s="3"/>
      <c r="S5503" s="120"/>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row>
    <row r="5504" spans="1:53" x14ac:dyDescent="0.3">
      <c r="A5504" s="3"/>
      <c r="B5504" s="3"/>
      <c r="C5504" s="3"/>
      <c r="D5504" s="3"/>
      <c r="E5504" s="3"/>
      <c r="F5504" s="3"/>
      <c r="G5504" s="3"/>
      <c r="H5504" s="3"/>
      <c r="I5504" s="3"/>
      <c r="J5504" s="3"/>
      <c r="K5504" s="3"/>
      <c r="L5504" s="3"/>
      <c r="M5504" s="3"/>
      <c r="N5504" s="3"/>
      <c r="O5504" s="3"/>
      <c r="P5504" s="3"/>
      <c r="Q5504" s="3"/>
      <c r="R5504" s="3"/>
      <c r="S5504" s="120"/>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row>
    <row r="5505" spans="1:53" x14ac:dyDescent="0.3">
      <c r="A5505" s="3"/>
      <c r="B5505" s="3"/>
      <c r="C5505" s="3"/>
      <c r="D5505" s="3"/>
      <c r="E5505" s="3"/>
      <c r="F5505" s="3"/>
      <c r="G5505" s="3"/>
      <c r="H5505" s="3"/>
      <c r="I5505" s="3"/>
      <c r="J5505" s="3"/>
      <c r="K5505" s="3"/>
      <c r="L5505" s="3"/>
      <c r="M5505" s="3"/>
      <c r="N5505" s="3"/>
      <c r="O5505" s="3"/>
      <c r="P5505" s="3"/>
      <c r="Q5505" s="3"/>
      <c r="R5505" s="3"/>
      <c r="S5505" s="120"/>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row>
    <row r="5506" spans="1:53" x14ac:dyDescent="0.3">
      <c r="A5506" s="3"/>
      <c r="B5506" s="3"/>
      <c r="C5506" s="3"/>
      <c r="D5506" s="3"/>
      <c r="E5506" s="3"/>
      <c r="F5506" s="3"/>
      <c r="G5506" s="3"/>
      <c r="H5506" s="3"/>
      <c r="I5506" s="3"/>
      <c r="J5506" s="3"/>
      <c r="K5506" s="3"/>
      <c r="L5506" s="3"/>
      <c r="M5506" s="3"/>
      <c r="N5506" s="3"/>
      <c r="O5506" s="3"/>
      <c r="P5506" s="3"/>
      <c r="Q5506" s="3"/>
      <c r="R5506" s="3"/>
      <c r="S5506" s="120"/>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row>
    <row r="5507" spans="1:53" x14ac:dyDescent="0.3">
      <c r="A5507" s="3"/>
      <c r="B5507" s="3"/>
      <c r="C5507" s="3"/>
      <c r="D5507" s="3"/>
      <c r="E5507" s="3"/>
      <c r="F5507" s="3"/>
      <c r="G5507" s="3"/>
      <c r="H5507" s="3"/>
      <c r="I5507" s="3"/>
      <c r="J5507" s="3"/>
      <c r="K5507" s="3"/>
      <c r="L5507" s="3"/>
      <c r="M5507" s="3"/>
      <c r="N5507" s="3"/>
      <c r="O5507" s="3"/>
      <c r="P5507" s="3"/>
      <c r="Q5507" s="3"/>
      <c r="R5507" s="3"/>
      <c r="S5507" s="120"/>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row>
    <row r="5508" spans="1:53" x14ac:dyDescent="0.3">
      <c r="A5508" s="3"/>
      <c r="B5508" s="3"/>
      <c r="C5508" s="3"/>
      <c r="D5508" s="3"/>
      <c r="E5508" s="3"/>
      <c r="F5508" s="3"/>
      <c r="G5508" s="3"/>
      <c r="H5508" s="3"/>
      <c r="I5508" s="3"/>
      <c r="J5508" s="3"/>
      <c r="K5508" s="3"/>
      <c r="L5508" s="3"/>
      <c r="M5508" s="3"/>
      <c r="N5508" s="3"/>
      <c r="O5508" s="3"/>
      <c r="P5508" s="3"/>
      <c r="Q5508" s="3"/>
      <c r="R5508" s="3"/>
      <c r="S5508" s="120"/>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row>
    <row r="5509" spans="1:53" x14ac:dyDescent="0.3">
      <c r="A5509" s="3"/>
      <c r="B5509" s="3"/>
      <c r="C5509" s="3"/>
      <c r="D5509" s="3"/>
      <c r="E5509" s="3"/>
      <c r="F5509" s="3"/>
      <c r="G5509" s="3"/>
      <c r="H5509" s="3"/>
      <c r="I5509" s="3"/>
      <c r="J5509" s="3"/>
      <c r="K5509" s="3"/>
      <c r="L5509" s="3"/>
      <c r="M5509" s="3"/>
      <c r="N5509" s="3"/>
      <c r="O5509" s="3"/>
      <c r="P5509" s="3"/>
      <c r="Q5509" s="3"/>
      <c r="R5509" s="3"/>
      <c r="S5509" s="120"/>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row>
    <row r="5510" spans="1:53" x14ac:dyDescent="0.3">
      <c r="A5510" s="3"/>
      <c r="B5510" s="3"/>
      <c r="C5510" s="3"/>
      <c r="D5510" s="3"/>
      <c r="E5510" s="3"/>
      <c r="F5510" s="3"/>
      <c r="G5510" s="3"/>
      <c r="H5510" s="3"/>
      <c r="I5510" s="3"/>
      <c r="J5510" s="3"/>
      <c r="K5510" s="3"/>
      <c r="L5510" s="3"/>
      <c r="M5510" s="3"/>
      <c r="N5510" s="3"/>
      <c r="O5510" s="3"/>
      <c r="P5510" s="3"/>
      <c r="Q5510" s="3"/>
      <c r="R5510" s="3"/>
      <c r="S5510" s="120"/>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row>
    <row r="5511" spans="1:53" x14ac:dyDescent="0.3">
      <c r="A5511" s="3"/>
      <c r="B5511" s="3"/>
      <c r="C5511" s="3"/>
      <c r="D5511" s="3"/>
      <c r="E5511" s="3"/>
      <c r="F5511" s="3"/>
      <c r="G5511" s="3"/>
      <c r="H5511" s="3"/>
      <c r="I5511" s="3"/>
      <c r="J5511" s="3"/>
      <c r="K5511" s="3"/>
      <c r="L5511" s="3"/>
      <c r="M5511" s="3"/>
      <c r="N5511" s="3"/>
      <c r="O5511" s="3"/>
      <c r="P5511" s="3"/>
      <c r="Q5511" s="3"/>
      <c r="R5511" s="3"/>
      <c r="S5511" s="120"/>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row>
    <row r="5512" spans="1:53" x14ac:dyDescent="0.3">
      <c r="A5512" s="3"/>
      <c r="B5512" s="3"/>
      <c r="C5512" s="3"/>
      <c r="D5512" s="3"/>
      <c r="E5512" s="3"/>
      <c r="F5512" s="3"/>
      <c r="G5512" s="3"/>
      <c r="H5512" s="3"/>
      <c r="I5512" s="3"/>
      <c r="J5512" s="3"/>
      <c r="K5512" s="3"/>
      <c r="L5512" s="3"/>
      <c r="M5512" s="3"/>
      <c r="N5512" s="3"/>
      <c r="O5512" s="3"/>
      <c r="P5512" s="3"/>
      <c r="Q5512" s="3"/>
      <c r="R5512" s="3"/>
      <c r="S5512" s="120"/>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row>
    <row r="5513" spans="1:53" x14ac:dyDescent="0.3">
      <c r="A5513" s="3"/>
      <c r="B5513" s="3"/>
      <c r="C5513" s="3"/>
      <c r="D5513" s="3"/>
      <c r="E5513" s="3"/>
      <c r="F5513" s="3"/>
      <c r="G5513" s="3"/>
      <c r="H5513" s="3"/>
      <c r="I5513" s="3"/>
      <c r="J5513" s="3"/>
      <c r="K5513" s="3"/>
      <c r="L5513" s="3"/>
      <c r="M5513" s="3"/>
      <c r="N5513" s="3"/>
      <c r="O5513" s="3"/>
      <c r="P5513" s="3"/>
      <c r="Q5513" s="3"/>
      <c r="R5513" s="3"/>
      <c r="S5513" s="120"/>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row>
    <row r="5514" spans="1:53" x14ac:dyDescent="0.3">
      <c r="A5514" s="3"/>
      <c r="B5514" s="3"/>
      <c r="C5514" s="3"/>
      <c r="D5514" s="3"/>
      <c r="E5514" s="3"/>
      <c r="F5514" s="3"/>
      <c r="G5514" s="3"/>
      <c r="H5514" s="3"/>
      <c r="I5514" s="3"/>
      <c r="J5514" s="3"/>
      <c r="K5514" s="3"/>
      <c r="L5514" s="3"/>
      <c r="M5514" s="3"/>
      <c r="N5514" s="3"/>
      <c r="O5514" s="3"/>
      <c r="P5514" s="3"/>
      <c r="Q5514" s="3"/>
      <c r="R5514" s="3"/>
      <c r="S5514" s="120"/>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row>
    <row r="5515" spans="1:53" x14ac:dyDescent="0.3">
      <c r="A5515" s="3"/>
      <c r="B5515" s="3"/>
      <c r="C5515" s="3"/>
      <c r="D5515" s="3"/>
      <c r="E5515" s="3"/>
      <c r="F5515" s="3"/>
      <c r="G5515" s="3"/>
      <c r="H5515" s="3"/>
      <c r="I5515" s="3"/>
      <c r="J5515" s="3"/>
      <c r="K5515" s="3"/>
      <c r="L5515" s="3"/>
      <c r="M5515" s="3"/>
      <c r="N5515" s="3"/>
      <c r="O5515" s="3"/>
      <c r="P5515" s="3"/>
      <c r="Q5515" s="3"/>
      <c r="R5515" s="3"/>
      <c r="S5515" s="120"/>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row>
    <row r="5516" spans="1:53" x14ac:dyDescent="0.3">
      <c r="A5516" s="3"/>
      <c r="B5516" s="3"/>
      <c r="C5516" s="3"/>
      <c r="D5516" s="3"/>
      <c r="E5516" s="3"/>
      <c r="F5516" s="3"/>
      <c r="G5516" s="3"/>
      <c r="H5516" s="3"/>
      <c r="I5516" s="3"/>
      <c r="J5516" s="3"/>
      <c r="K5516" s="3"/>
      <c r="L5516" s="3"/>
      <c r="M5516" s="3"/>
      <c r="N5516" s="3"/>
      <c r="O5516" s="3"/>
      <c r="P5516" s="3"/>
      <c r="Q5516" s="3"/>
      <c r="R5516" s="3"/>
      <c r="S5516" s="120"/>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row>
    <row r="5517" spans="1:53" x14ac:dyDescent="0.3">
      <c r="A5517" s="3"/>
      <c r="B5517" s="3"/>
      <c r="C5517" s="3"/>
      <c r="D5517" s="3"/>
      <c r="E5517" s="3"/>
      <c r="F5517" s="3"/>
      <c r="G5517" s="3"/>
      <c r="H5517" s="3"/>
      <c r="I5517" s="3"/>
      <c r="J5517" s="3"/>
      <c r="K5517" s="3"/>
      <c r="L5517" s="3"/>
      <c r="M5517" s="3"/>
      <c r="N5517" s="3"/>
      <c r="O5517" s="3"/>
      <c r="P5517" s="3"/>
      <c r="Q5517" s="3"/>
      <c r="R5517" s="3"/>
      <c r="S5517" s="120"/>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row>
    <row r="5518" spans="1:53" x14ac:dyDescent="0.3">
      <c r="A5518" s="3"/>
      <c r="B5518" s="3"/>
      <c r="C5518" s="3"/>
      <c r="D5518" s="3"/>
      <c r="E5518" s="3"/>
      <c r="F5518" s="3"/>
      <c r="G5518" s="3"/>
      <c r="H5518" s="3"/>
      <c r="I5518" s="3"/>
      <c r="J5518" s="3"/>
      <c r="K5518" s="3"/>
      <c r="L5518" s="3"/>
      <c r="M5518" s="3"/>
      <c r="N5518" s="3"/>
      <c r="O5518" s="3"/>
      <c r="P5518" s="3"/>
      <c r="Q5518" s="3"/>
      <c r="R5518" s="3"/>
      <c r="S5518" s="120"/>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row>
    <row r="5519" spans="1:53" x14ac:dyDescent="0.3">
      <c r="A5519" s="3"/>
      <c r="B5519" s="3"/>
      <c r="C5519" s="3"/>
      <c r="D5519" s="3"/>
      <c r="E5519" s="3"/>
      <c r="F5519" s="3"/>
      <c r="G5519" s="3"/>
      <c r="H5519" s="3"/>
      <c r="I5519" s="3"/>
      <c r="J5519" s="3"/>
      <c r="K5519" s="3"/>
      <c r="L5519" s="3"/>
      <c r="M5519" s="3"/>
      <c r="N5519" s="3"/>
      <c r="O5519" s="3"/>
      <c r="P5519" s="3"/>
      <c r="Q5519" s="3"/>
      <c r="R5519" s="3"/>
      <c r="S5519" s="120"/>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row>
    <row r="5520" spans="1:53" x14ac:dyDescent="0.3">
      <c r="A5520" s="3"/>
      <c r="B5520" s="3"/>
      <c r="C5520" s="3"/>
      <c r="D5520" s="3"/>
      <c r="E5520" s="3"/>
      <c r="F5520" s="3"/>
      <c r="G5520" s="3"/>
      <c r="H5520" s="3"/>
      <c r="I5520" s="3"/>
      <c r="J5520" s="3"/>
      <c r="K5520" s="3"/>
      <c r="L5520" s="3"/>
      <c r="M5520" s="3"/>
      <c r="N5520" s="3"/>
      <c r="O5520" s="3"/>
      <c r="P5520" s="3"/>
      <c r="Q5520" s="3"/>
      <c r="R5520" s="3"/>
      <c r="S5520" s="120"/>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row>
    <row r="5521" spans="1:53" x14ac:dyDescent="0.3">
      <c r="A5521" s="3"/>
      <c r="B5521" s="3"/>
      <c r="C5521" s="3"/>
      <c r="D5521" s="3"/>
      <c r="E5521" s="3"/>
      <c r="F5521" s="3"/>
      <c r="G5521" s="3"/>
      <c r="H5521" s="3"/>
      <c r="I5521" s="3"/>
      <c r="J5521" s="3"/>
      <c r="K5521" s="3"/>
      <c r="L5521" s="3"/>
      <c r="M5521" s="3"/>
      <c r="N5521" s="3"/>
      <c r="O5521" s="3"/>
      <c r="P5521" s="3"/>
      <c r="Q5521" s="3"/>
      <c r="R5521" s="3"/>
      <c r="S5521" s="120"/>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row>
    <row r="5522" spans="1:53" x14ac:dyDescent="0.3">
      <c r="A5522" s="3"/>
      <c r="B5522" s="3"/>
      <c r="C5522" s="3"/>
      <c r="D5522" s="3"/>
      <c r="E5522" s="3"/>
      <c r="F5522" s="3"/>
      <c r="G5522" s="3"/>
      <c r="H5522" s="3"/>
      <c r="I5522" s="3"/>
      <c r="J5522" s="3"/>
      <c r="K5522" s="3"/>
      <c r="L5522" s="3"/>
      <c r="M5522" s="3"/>
      <c r="N5522" s="3"/>
      <c r="O5522" s="3"/>
      <c r="P5522" s="3"/>
      <c r="Q5522" s="3"/>
      <c r="R5522" s="3"/>
      <c r="S5522" s="120"/>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row>
    <row r="5523" spans="1:53" x14ac:dyDescent="0.3">
      <c r="A5523" s="3"/>
      <c r="B5523" s="3"/>
      <c r="C5523" s="3"/>
      <c r="D5523" s="3"/>
      <c r="E5523" s="3"/>
      <c r="F5523" s="3"/>
      <c r="G5523" s="3"/>
      <c r="H5523" s="3"/>
      <c r="I5523" s="3"/>
      <c r="J5523" s="3"/>
      <c r="K5523" s="3"/>
      <c r="L5523" s="3"/>
      <c r="M5523" s="3"/>
      <c r="N5523" s="3"/>
      <c r="O5523" s="3"/>
      <c r="P5523" s="3"/>
      <c r="Q5523" s="3"/>
      <c r="R5523" s="3"/>
      <c r="S5523" s="120"/>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row>
    <row r="5524" spans="1:53" x14ac:dyDescent="0.3">
      <c r="A5524" s="3"/>
      <c r="B5524" s="3"/>
      <c r="C5524" s="3"/>
      <c r="D5524" s="3"/>
      <c r="E5524" s="3"/>
      <c r="F5524" s="3"/>
      <c r="G5524" s="3"/>
      <c r="H5524" s="3"/>
      <c r="I5524" s="3"/>
      <c r="J5524" s="3"/>
      <c r="K5524" s="3"/>
      <c r="L5524" s="3"/>
      <c r="M5524" s="3"/>
      <c r="N5524" s="3"/>
      <c r="O5524" s="3"/>
      <c r="P5524" s="3"/>
      <c r="Q5524" s="3"/>
      <c r="R5524" s="3"/>
      <c r="S5524" s="120"/>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row>
    <row r="5525" spans="1:53" x14ac:dyDescent="0.3">
      <c r="A5525" s="3"/>
      <c r="B5525" s="3"/>
      <c r="C5525" s="3"/>
      <c r="D5525" s="3"/>
      <c r="E5525" s="3"/>
      <c r="F5525" s="3"/>
      <c r="G5525" s="3"/>
      <c r="H5525" s="3"/>
      <c r="I5525" s="3"/>
      <c r="J5525" s="3"/>
      <c r="K5525" s="3"/>
      <c r="L5525" s="3"/>
      <c r="M5525" s="3"/>
      <c r="N5525" s="3"/>
      <c r="O5525" s="3"/>
      <c r="P5525" s="3"/>
      <c r="Q5525" s="3"/>
      <c r="R5525" s="3"/>
      <c r="S5525" s="120"/>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row>
    <row r="5526" spans="1:53" x14ac:dyDescent="0.3">
      <c r="A5526" s="3"/>
      <c r="B5526" s="3"/>
      <c r="C5526" s="3"/>
      <c r="D5526" s="3"/>
      <c r="E5526" s="3"/>
      <c r="F5526" s="3"/>
      <c r="G5526" s="3"/>
      <c r="H5526" s="3"/>
      <c r="I5526" s="3"/>
      <c r="J5526" s="3"/>
      <c r="K5526" s="3"/>
      <c r="L5526" s="3"/>
      <c r="M5526" s="3"/>
      <c r="N5526" s="3"/>
      <c r="O5526" s="3"/>
      <c r="P5526" s="3"/>
      <c r="Q5526" s="3"/>
      <c r="R5526" s="3"/>
      <c r="S5526" s="120"/>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row>
    <row r="5527" spans="1:53" x14ac:dyDescent="0.3">
      <c r="A5527" s="3"/>
      <c r="B5527" s="3"/>
      <c r="C5527" s="3"/>
      <c r="D5527" s="3"/>
      <c r="E5527" s="3"/>
      <c r="F5527" s="3"/>
      <c r="G5527" s="3"/>
      <c r="H5527" s="3"/>
      <c r="I5527" s="3"/>
      <c r="J5527" s="3"/>
      <c r="K5527" s="3"/>
      <c r="L5527" s="3"/>
      <c r="M5527" s="3"/>
      <c r="N5527" s="3"/>
      <c r="O5527" s="3"/>
      <c r="P5527" s="3"/>
      <c r="Q5527" s="3"/>
      <c r="R5527" s="3"/>
      <c r="S5527" s="120"/>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row>
    <row r="5528" spans="1:53" x14ac:dyDescent="0.3">
      <c r="A5528" s="3"/>
      <c r="B5528" s="3"/>
      <c r="C5528" s="3"/>
      <c r="D5528" s="3"/>
      <c r="E5528" s="3"/>
      <c r="F5528" s="3"/>
      <c r="G5528" s="3"/>
      <c r="H5528" s="3"/>
      <c r="I5528" s="3"/>
      <c r="J5528" s="3"/>
      <c r="K5528" s="3"/>
      <c r="L5528" s="3"/>
      <c r="M5528" s="3"/>
      <c r="N5528" s="3"/>
      <c r="O5528" s="3"/>
      <c r="P5528" s="3"/>
      <c r="Q5528" s="3"/>
      <c r="R5528" s="3"/>
      <c r="S5528" s="120"/>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row>
    <row r="5529" spans="1:53" x14ac:dyDescent="0.3">
      <c r="A5529" s="3"/>
      <c r="B5529" s="3"/>
      <c r="C5529" s="3"/>
      <c r="D5529" s="3"/>
      <c r="E5529" s="3"/>
      <c r="F5529" s="3"/>
      <c r="G5529" s="3"/>
      <c r="H5529" s="3"/>
      <c r="I5529" s="3"/>
      <c r="J5529" s="3"/>
      <c r="K5529" s="3"/>
      <c r="L5529" s="3"/>
      <c r="M5529" s="3"/>
      <c r="N5529" s="3"/>
      <c r="O5529" s="3"/>
      <c r="P5529" s="3"/>
      <c r="Q5529" s="3"/>
      <c r="R5529" s="3"/>
      <c r="S5529" s="120"/>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row>
    <row r="5530" spans="1:53" x14ac:dyDescent="0.3">
      <c r="A5530" s="3"/>
      <c r="B5530" s="3"/>
      <c r="C5530" s="3"/>
      <c r="D5530" s="3"/>
      <c r="E5530" s="3"/>
      <c r="F5530" s="3"/>
      <c r="G5530" s="3"/>
      <c r="H5530" s="3"/>
      <c r="I5530" s="3"/>
      <c r="J5530" s="3"/>
      <c r="K5530" s="3"/>
      <c r="L5530" s="3"/>
      <c r="M5530" s="3"/>
      <c r="N5530" s="3"/>
      <c r="O5530" s="3"/>
      <c r="P5530" s="3"/>
      <c r="Q5530" s="3"/>
      <c r="R5530" s="3"/>
      <c r="S5530" s="120"/>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row>
    <row r="5531" spans="1:53" x14ac:dyDescent="0.3">
      <c r="A5531" s="3"/>
      <c r="B5531" s="3"/>
      <c r="C5531" s="3"/>
      <c r="D5531" s="3"/>
      <c r="E5531" s="3"/>
      <c r="F5531" s="3"/>
      <c r="G5531" s="3"/>
      <c r="H5531" s="3"/>
      <c r="I5531" s="3"/>
      <c r="J5531" s="3"/>
      <c r="K5531" s="3"/>
      <c r="L5531" s="3"/>
      <c r="M5531" s="3"/>
      <c r="N5531" s="3"/>
      <c r="O5531" s="3"/>
      <c r="P5531" s="3"/>
      <c r="Q5531" s="3"/>
      <c r="R5531" s="3"/>
      <c r="S5531" s="120"/>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row>
    <row r="5532" spans="1:53" x14ac:dyDescent="0.3">
      <c r="A5532" s="3"/>
      <c r="B5532" s="3"/>
      <c r="C5532" s="3"/>
      <c r="D5532" s="3"/>
      <c r="E5532" s="3"/>
      <c r="F5532" s="3"/>
      <c r="G5532" s="3"/>
      <c r="H5532" s="3"/>
      <c r="I5532" s="3"/>
      <c r="J5532" s="3"/>
      <c r="K5532" s="3"/>
      <c r="L5532" s="3"/>
      <c r="M5532" s="3"/>
      <c r="N5532" s="3"/>
      <c r="O5532" s="3"/>
      <c r="P5532" s="3"/>
      <c r="Q5532" s="3"/>
      <c r="R5532" s="3"/>
      <c r="S5532" s="120"/>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row>
    <row r="5533" spans="1:53" x14ac:dyDescent="0.3">
      <c r="A5533" s="3"/>
      <c r="B5533" s="3"/>
      <c r="C5533" s="3"/>
      <c r="D5533" s="3"/>
      <c r="E5533" s="3"/>
      <c r="F5533" s="3"/>
      <c r="G5533" s="3"/>
      <c r="H5533" s="3"/>
      <c r="I5533" s="3"/>
      <c r="J5533" s="3"/>
      <c r="K5533" s="3"/>
      <c r="L5533" s="3"/>
      <c r="M5533" s="3"/>
      <c r="N5533" s="3"/>
      <c r="O5533" s="3"/>
      <c r="P5533" s="3"/>
      <c r="Q5533" s="3"/>
      <c r="R5533" s="3"/>
      <c r="S5533" s="120"/>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row>
    <row r="5534" spans="1:53" x14ac:dyDescent="0.3">
      <c r="A5534" s="3"/>
      <c r="B5534" s="3"/>
      <c r="C5534" s="3"/>
      <c r="D5534" s="3"/>
      <c r="E5534" s="3"/>
      <c r="F5534" s="3"/>
      <c r="G5534" s="3"/>
      <c r="H5534" s="3"/>
      <c r="I5534" s="3"/>
      <c r="J5534" s="3"/>
      <c r="K5534" s="3"/>
      <c r="L5534" s="3"/>
      <c r="M5534" s="3"/>
      <c r="N5534" s="3"/>
      <c r="O5534" s="3"/>
      <c r="P5534" s="3"/>
      <c r="Q5534" s="3"/>
      <c r="R5534" s="3"/>
      <c r="S5534" s="120"/>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row>
    <row r="5535" spans="1:53" x14ac:dyDescent="0.3">
      <c r="A5535" s="3"/>
      <c r="B5535" s="3"/>
      <c r="C5535" s="3"/>
      <c r="D5535" s="3"/>
      <c r="E5535" s="3"/>
      <c r="F5535" s="3"/>
      <c r="G5535" s="3"/>
      <c r="H5535" s="3"/>
      <c r="I5535" s="3"/>
      <c r="J5535" s="3"/>
      <c r="K5535" s="3"/>
      <c r="L5535" s="3"/>
      <c r="M5535" s="3"/>
      <c r="N5535" s="3"/>
      <c r="O5535" s="3"/>
      <c r="P5535" s="3"/>
      <c r="Q5535" s="3"/>
      <c r="R5535" s="3"/>
      <c r="S5535" s="120"/>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row>
    <row r="5536" spans="1:53" x14ac:dyDescent="0.3">
      <c r="A5536" s="3"/>
      <c r="B5536" s="3"/>
      <c r="C5536" s="3"/>
      <c r="D5536" s="3"/>
      <c r="E5536" s="3"/>
      <c r="F5536" s="3"/>
      <c r="G5536" s="3"/>
      <c r="H5536" s="3"/>
      <c r="I5536" s="3"/>
      <c r="J5536" s="3"/>
      <c r="K5536" s="3"/>
      <c r="L5536" s="3"/>
      <c r="M5536" s="3"/>
      <c r="N5536" s="3"/>
      <c r="O5536" s="3"/>
      <c r="P5536" s="3"/>
      <c r="Q5536" s="3"/>
      <c r="R5536" s="3"/>
      <c r="S5536" s="120"/>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row>
    <row r="5537" spans="1:53" x14ac:dyDescent="0.3">
      <c r="A5537" s="3"/>
      <c r="B5537" s="3"/>
      <c r="C5537" s="3"/>
      <c r="D5537" s="3"/>
      <c r="E5537" s="3"/>
      <c r="F5537" s="3"/>
      <c r="G5537" s="3"/>
      <c r="H5537" s="3"/>
      <c r="I5537" s="3"/>
      <c r="J5537" s="3"/>
      <c r="K5537" s="3"/>
      <c r="L5537" s="3"/>
      <c r="M5537" s="3"/>
      <c r="N5537" s="3"/>
      <c r="O5537" s="3"/>
      <c r="P5537" s="3"/>
      <c r="Q5537" s="3"/>
      <c r="R5537" s="3"/>
      <c r="S5537" s="120"/>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row>
    <row r="5538" spans="1:53" x14ac:dyDescent="0.3">
      <c r="A5538" s="3"/>
      <c r="B5538" s="3"/>
      <c r="C5538" s="3"/>
      <c r="D5538" s="3"/>
      <c r="E5538" s="3"/>
      <c r="F5538" s="3"/>
      <c r="G5538" s="3"/>
      <c r="H5538" s="3"/>
      <c r="I5538" s="3"/>
      <c r="J5538" s="3"/>
      <c r="K5538" s="3"/>
      <c r="L5538" s="3"/>
      <c r="M5538" s="3"/>
      <c r="N5538" s="3"/>
      <c r="O5538" s="3"/>
      <c r="P5538" s="3"/>
      <c r="Q5538" s="3"/>
      <c r="R5538" s="3"/>
      <c r="S5538" s="120"/>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row>
    <row r="5539" spans="1:53" x14ac:dyDescent="0.3">
      <c r="A5539" s="3"/>
      <c r="B5539" s="3"/>
      <c r="C5539" s="3"/>
      <c r="D5539" s="3"/>
      <c r="E5539" s="3"/>
      <c r="F5539" s="3"/>
      <c r="G5539" s="3"/>
      <c r="H5539" s="3"/>
      <c r="I5539" s="3"/>
      <c r="J5539" s="3"/>
      <c r="K5539" s="3"/>
      <c r="L5539" s="3"/>
      <c r="M5539" s="3"/>
      <c r="N5539" s="3"/>
      <c r="O5539" s="3"/>
      <c r="P5539" s="3"/>
      <c r="Q5539" s="3"/>
      <c r="R5539" s="3"/>
      <c r="S5539" s="120"/>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row>
    <row r="5540" spans="1:53" x14ac:dyDescent="0.3">
      <c r="A5540" s="3"/>
      <c r="B5540" s="3"/>
      <c r="C5540" s="3"/>
      <c r="D5540" s="3"/>
      <c r="E5540" s="3"/>
      <c r="F5540" s="3"/>
      <c r="G5540" s="3"/>
      <c r="H5540" s="3"/>
      <c r="I5540" s="3"/>
      <c r="J5540" s="3"/>
      <c r="K5540" s="3"/>
      <c r="L5540" s="3"/>
      <c r="M5540" s="3"/>
      <c r="N5540" s="3"/>
      <c r="O5540" s="3"/>
      <c r="P5540" s="3"/>
      <c r="Q5540" s="3"/>
      <c r="R5540" s="3"/>
      <c r="S5540" s="120"/>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row>
    <row r="5541" spans="1:53" x14ac:dyDescent="0.3">
      <c r="A5541" s="3"/>
      <c r="B5541" s="3"/>
      <c r="C5541" s="3"/>
      <c r="D5541" s="3"/>
      <c r="E5541" s="3"/>
      <c r="F5541" s="3"/>
      <c r="G5541" s="3"/>
      <c r="H5541" s="3"/>
      <c r="I5541" s="3"/>
      <c r="J5541" s="3"/>
      <c r="K5541" s="3"/>
      <c r="L5541" s="3"/>
      <c r="M5541" s="3"/>
      <c r="N5541" s="3"/>
      <c r="O5541" s="3"/>
      <c r="P5541" s="3"/>
      <c r="Q5541" s="3"/>
      <c r="R5541" s="3"/>
      <c r="S5541" s="120"/>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row>
    <row r="5542" spans="1:53" x14ac:dyDescent="0.3">
      <c r="A5542" s="3"/>
      <c r="B5542" s="3"/>
      <c r="C5542" s="3"/>
      <c r="D5542" s="3"/>
      <c r="E5542" s="3"/>
      <c r="F5542" s="3"/>
      <c r="G5542" s="3"/>
      <c r="H5542" s="3"/>
      <c r="I5542" s="3"/>
      <c r="J5542" s="3"/>
      <c r="K5542" s="3"/>
      <c r="L5542" s="3"/>
      <c r="M5542" s="3"/>
      <c r="N5542" s="3"/>
      <c r="O5542" s="3"/>
      <c r="P5542" s="3"/>
      <c r="Q5542" s="3"/>
      <c r="R5542" s="3"/>
      <c r="S5542" s="120"/>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row>
    <row r="5543" spans="1:53" x14ac:dyDescent="0.3">
      <c r="A5543" s="3"/>
      <c r="B5543" s="3"/>
      <c r="C5543" s="3"/>
      <c r="D5543" s="3"/>
      <c r="E5543" s="3"/>
      <c r="F5543" s="3"/>
      <c r="G5543" s="3"/>
      <c r="H5543" s="3"/>
      <c r="I5543" s="3"/>
      <c r="J5543" s="3"/>
      <c r="K5543" s="3"/>
      <c r="L5543" s="3"/>
      <c r="M5543" s="3"/>
      <c r="N5543" s="3"/>
      <c r="O5543" s="3"/>
      <c r="P5543" s="3"/>
      <c r="Q5543" s="3"/>
      <c r="R5543" s="3"/>
      <c r="S5543" s="120"/>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row>
    <row r="5544" spans="1:53" x14ac:dyDescent="0.3">
      <c r="A5544" s="3"/>
      <c r="B5544" s="3"/>
      <c r="C5544" s="3"/>
      <c r="D5544" s="3"/>
      <c r="E5544" s="3"/>
      <c r="F5544" s="3"/>
      <c r="G5544" s="3"/>
      <c r="H5544" s="3"/>
      <c r="I5544" s="3"/>
      <c r="J5544" s="3"/>
      <c r="K5544" s="3"/>
      <c r="L5544" s="3"/>
      <c r="M5544" s="3"/>
      <c r="N5544" s="3"/>
      <c r="O5544" s="3"/>
      <c r="P5544" s="3"/>
      <c r="Q5544" s="3"/>
      <c r="R5544" s="3"/>
      <c r="S5544" s="120"/>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row>
    <row r="5545" spans="1:53" x14ac:dyDescent="0.3">
      <c r="A5545" s="3"/>
      <c r="B5545" s="3"/>
      <c r="C5545" s="3"/>
      <c r="D5545" s="3"/>
      <c r="E5545" s="3"/>
      <c r="F5545" s="3"/>
      <c r="G5545" s="3"/>
      <c r="H5545" s="3"/>
      <c r="I5545" s="3"/>
      <c r="J5545" s="3"/>
      <c r="K5545" s="3"/>
      <c r="L5545" s="3"/>
      <c r="M5545" s="3"/>
      <c r="N5545" s="3"/>
      <c r="O5545" s="3"/>
      <c r="P5545" s="3"/>
      <c r="Q5545" s="3"/>
      <c r="R5545" s="3"/>
      <c r="S5545" s="120"/>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row>
    <row r="5546" spans="1:53" x14ac:dyDescent="0.3">
      <c r="A5546" s="3"/>
      <c r="B5546" s="3"/>
      <c r="C5546" s="3"/>
      <c r="D5546" s="3"/>
      <c r="E5546" s="3"/>
      <c r="F5546" s="3"/>
      <c r="G5546" s="3"/>
      <c r="H5546" s="3"/>
      <c r="I5546" s="3"/>
      <c r="J5546" s="3"/>
      <c r="K5546" s="3"/>
      <c r="L5546" s="3"/>
      <c r="M5546" s="3"/>
      <c r="N5546" s="3"/>
      <c r="O5546" s="3"/>
      <c r="P5546" s="3"/>
      <c r="Q5546" s="3"/>
      <c r="R5546" s="3"/>
      <c r="S5546" s="120"/>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row>
    <row r="5547" spans="1:53" x14ac:dyDescent="0.3">
      <c r="A5547" s="3"/>
      <c r="B5547" s="3"/>
      <c r="C5547" s="3"/>
      <c r="D5547" s="3"/>
      <c r="E5547" s="3"/>
      <c r="F5547" s="3"/>
      <c r="G5547" s="3"/>
      <c r="H5547" s="3"/>
      <c r="I5547" s="3"/>
      <c r="J5547" s="3"/>
      <c r="K5547" s="3"/>
      <c r="L5547" s="3"/>
      <c r="M5547" s="3"/>
      <c r="N5547" s="3"/>
      <c r="O5547" s="3"/>
      <c r="P5547" s="3"/>
      <c r="Q5547" s="3"/>
      <c r="R5547" s="3"/>
      <c r="S5547" s="120"/>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row>
    <row r="5548" spans="1:53" x14ac:dyDescent="0.3">
      <c r="A5548" s="3"/>
      <c r="B5548" s="3"/>
      <c r="C5548" s="3"/>
      <c r="D5548" s="3"/>
      <c r="E5548" s="3"/>
      <c r="F5548" s="3"/>
      <c r="G5548" s="3"/>
      <c r="H5548" s="3"/>
      <c r="I5548" s="3"/>
      <c r="J5548" s="3"/>
      <c r="K5548" s="3"/>
      <c r="L5548" s="3"/>
      <c r="M5548" s="3"/>
      <c r="N5548" s="3"/>
      <c r="O5548" s="3"/>
      <c r="P5548" s="3"/>
      <c r="Q5548" s="3"/>
      <c r="R5548" s="3"/>
      <c r="S5548" s="120"/>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row>
    <row r="5549" spans="1:53" x14ac:dyDescent="0.3">
      <c r="A5549" s="3"/>
      <c r="B5549" s="3"/>
      <c r="C5549" s="3"/>
      <c r="D5549" s="3"/>
      <c r="E5549" s="3"/>
      <c r="F5549" s="3"/>
      <c r="G5549" s="3"/>
      <c r="H5549" s="3"/>
      <c r="I5549" s="3"/>
      <c r="J5549" s="3"/>
      <c r="K5549" s="3"/>
      <c r="L5549" s="3"/>
      <c r="M5549" s="3"/>
      <c r="N5549" s="3"/>
      <c r="O5549" s="3"/>
      <c r="P5549" s="3"/>
      <c r="Q5549" s="3"/>
      <c r="R5549" s="3"/>
      <c r="S5549" s="120"/>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row>
    <row r="5550" spans="1:53" x14ac:dyDescent="0.3">
      <c r="A5550" s="3"/>
      <c r="B5550" s="3"/>
      <c r="C5550" s="3"/>
      <c r="D5550" s="3"/>
      <c r="E5550" s="3"/>
      <c r="F5550" s="3"/>
      <c r="G5550" s="3"/>
      <c r="H5550" s="3"/>
      <c r="I5550" s="3"/>
      <c r="J5550" s="3"/>
      <c r="K5550" s="3"/>
      <c r="L5550" s="3"/>
      <c r="M5550" s="3"/>
      <c r="N5550" s="3"/>
      <c r="O5550" s="3"/>
      <c r="P5550" s="3"/>
      <c r="Q5550" s="3"/>
      <c r="R5550" s="3"/>
      <c r="S5550" s="120"/>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row>
    <row r="5551" spans="1:53" x14ac:dyDescent="0.3">
      <c r="A5551" s="3"/>
      <c r="B5551" s="3"/>
      <c r="C5551" s="3"/>
      <c r="D5551" s="3"/>
      <c r="E5551" s="3"/>
      <c r="F5551" s="3"/>
      <c r="G5551" s="3"/>
      <c r="H5551" s="3"/>
      <c r="I5551" s="3"/>
      <c r="J5551" s="3"/>
      <c r="K5551" s="3"/>
      <c r="L5551" s="3"/>
      <c r="M5551" s="3"/>
      <c r="N5551" s="3"/>
      <c r="O5551" s="3"/>
      <c r="P5551" s="3"/>
      <c r="Q5551" s="3"/>
      <c r="R5551" s="3"/>
      <c r="S5551" s="120"/>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row>
    <row r="5552" spans="1:53" x14ac:dyDescent="0.3">
      <c r="A5552" s="3"/>
      <c r="B5552" s="3"/>
      <c r="C5552" s="3"/>
      <c r="D5552" s="3"/>
      <c r="E5552" s="3"/>
      <c r="F5552" s="3"/>
      <c r="G5552" s="3"/>
      <c r="H5552" s="3"/>
      <c r="I5552" s="3"/>
      <c r="J5552" s="3"/>
      <c r="K5552" s="3"/>
      <c r="L5552" s="3"/>
      <c r="M5552" s="3"/>
      <c r="N5552" s="3"/>
      <c r="O5552" s="3"/>
      <c r="P5552" s="3"/>
      <c r="Q5552" s="3"/>
      <c r="R5552" s="3"/>
      <c r="S5552" s="120"/>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row>
    <row r="5553" spans="1:53" x14ac:dyDescent="0.3">
      <c r="A5553" s="3"/>
      <c r="B5553" s="3"/>
      <c r="C5553" s="3"/>
      <c r="D5553" s="3"/>
      <c r="E5553" s="3"/>
      <c r="F5553" s="3"/>
      <c r="G5553" s="3"/>
      <c r="H5553" s="3"/>
      <c r="I5553" s="3"/>
      <c r="J5553" s="3"/>
      <c r="K5553" s="3"/>
      <c r="L5553" s="3"/>
      <c r="M5553" s="3"/>
      <c r="N5553" s="3"/>
      <c r="O5553" s="3"/>
      <c r="P5553" s="3"/>
      <c r="Q5553" s="3"/>
      <c r="R5553" s="3"/>
      <c r="S5553" s="120"/>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row>
    <row r="5554" spans="1:53" x14ac:dyDescent="0.3">
      <c r="A5554" s="3"/>
      <c r="B5554" s="3"/>
      <c r="C5554" s="3"/>
      <c r="D5554" s="3"/>
      <c r="E5554" s="3"/>
      <c r="F5554" s="3"/>
      <c r="G5554" s="3"/>
      <c r="H5554" s="3"/>
      <c r="I5554" s="3"/>
      <c r="J5554" s="3"/>
      <c r="K5554" s="3"/>
      <c r="L5554" s="3"/>
      <c r="M5554" s="3"/>
      <c r="N5554" s="3"/>
      <c r="O5554" s="3"/>
      <c r="P5554" s="3"/>
      <c r="Q5554" s="3"/>
      <c r="R5554" s="3"/>
      <c r="S5554" s="120"/>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row>
    <row r="5555" spans="1:53" x14ac:dyDescent="0.3">
      <c r="A5555" s="3"/>
      <c r="B5555" s="3"/>
      <c r="C5555" s="3"/>
      <c r="D5555" s="3"/>
      <c r="E5555" s="3"/>
      <c r="F5555" s="3"/>
      <c r="G5555" s="3"/>
      <c r="H5555" s="3"/>
      <c r="I5555" s="3"/>
      <c r="J5555" s="3"/>
      <c r="K5555" s="3"/>
      <c r="L5555" s="3"/>
      <c r="M5555" s="3"/>
      <c r="N5555" s="3"/>
      <c r="O5555" s="3"/>
      <c r="P5555" s="3"/>
      <c r="Q5555" s="3"/>
      <c r="R5555" s="3"/>
      <c r="S5555" s="120"/>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row>
    <row r="5556" spans="1:53" x14ac:dyDescent="0.3">
      <c r="A5556" s="3"/>
      <c r="B5556" s="3"/>
      <c r="C5556" s="3"/>
      <c r="D5556" s="3"/>
      <c r="E5556" s="3"/>
      <c r="F5556" s="3"/>
      <c r="G5556" s="3"/>
      <c r="H5556" s="3"/>
      <c r="I5556" s="3"/>
      <c r="J5556" s="3"/>
      <c r="K5556" s="3"/>
      <c r="L5556" s="3"/>
      <c r="M5556" s="3"/>
      <c r="N5556" s="3"/>
      <c r="O5556" s="3"/>
      <c r="P5556" s="3"/>
      <c r="Q5556" s="3"/>
      <c r="R5556" s="3"/>
      <c r="S5556" s="120"/>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row>
    <row r="5557" spans="1:53" x14ac:dyDescent="0.3">
      <c r="A5557" s="3"/>
      <c r="B5557" s="3"/>
      <c r="C5557" s="3"/>
      <c r="D5557" s="3"/>
      <c r="E5557" s="3"/>
      <c r="F5557" s="3"/>
      <c r="G5557" s="3"/>
      <c r="H5557" s="3"/>
      <c r="I5557" s="3"/>
      <c r="J5557" s="3"/>
      <c r="K5557" s="3"/>
      <c r="L5557" s="3"/>
      <c r="M5557" s="3"/>
      <c r="N5557" s="3"/>
      <c r="O5557" s="3"/>
      <c r="P5557" s="3"/>
      <c r="Q5557" s="3"/>
      <c r="R5557" s="3"/>
      <c r="S5557" s="120"/>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row>
    <row r="5558" spans="1:53" x14ac:dyDescent="0.3">
      <c r="A5558" s="3"/>
      <c r="B5558" s="3"/>
      <c r="C5558" s="3"/>
      <c r="D5558" s="3"/>
      <c r="E5558" s="3"/>
      <c r="F5558" s="3"/>
      <c r="G5558" s="3"/>
      <c r="H5558" s="3"/>
      <c r="I5558" s="3"/>
      <c r="J5558" s="3"/>
      <c r="K5558" s="3"/>
      <c r="L5558" s="3"/>
      <c r="M5558" s="3"/>
      <c r="N5558" s="3"/>
      <c r="O5558" s="3"/>
      <c r="P5558" s="3"/>
      <c r="Q5558" s="3"/>
      <c r="R5558" s="3"/>
      <c r="S5558" s="120"/>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row>
    <row r="5559" spans="1:53" x14ac:dyDescent="0.3">
      <c r="A5559" s="3"/>
      <c r="B5559" s="3"/>
      <c r="C5559" s="3"/>
      <c r="D5559" s="3"/>
      <c r="E5559" s="3"/>
      <c r="F5559" s="3"/>
      <c r="G5559" s="3"/>
      <c r="H5559" s="3"/>
      <c r="I5559" s="3"/>
      <c r="J5559" s="3"/>
      <c r="K5559" s="3"/>
      <c r="L5559" s="3"/>
      <c r="M5559" s="3"/>
      <c r="N5559" s="3"/>
      <c r="O5559" s="3"/>
      <c r="P5559" s="3"/>
      <c r="Q5559" s="3"/>
      <c r="R5559" s="3"/>
      <c r="S5559" s="120"/>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row>
    <row r="5560" spans="1:53" x14ac:dyDescent="0.3">
      <c r="A5560" s="3"/>
      <c r="B5560" s="3"/>
      <c r="C5560" s="3"/>
      <c r="D5560" s="3"/>
      <c r="E5560" s="3"/>
      <c r="F5560" s="3"/>
      <c r="G5560" s="3"/>
      <c r="H5560" s="3"/>
      <c r="I5560" s="3"/>
      <c r="J5560" s="3"/>
      <c r="K5560" s="3"/>
      <c r="L5560" s="3"/>
      <c r="M5560" s="3"/>
      <c r="N5560" s="3"/>
      <c r="O5560" s="3"/>
      <c r="P5560" s="3"/>
      <c r="Q5560" s="3"/>
      <c r="R5560" s="3"/>
      <c r="S5560" s="120"/>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row>
    <row r="5561" spans="1:53" x14ac:dyDescent="0.3">
      <c r="A5561" s="3"/>
      <c r="B5561" s="3"/>
      <c r="C5561" s="3"/>
      <c r="D5561" s="3"/>
      <c r="E5561" s="3"/>
      <c r="F5561" s="3"/>
      <c r="G5561" s="3"/>
      <c r="H5561" s="3"/>
      <c r="I5561" s="3"/>
      <c r="J5561" s="3"/>
      <c r="K5561" s="3"/>
      <c r="L5561" s="3"/>
      <c r="M5561" s="3"/>
      <c r="N5561" s="3"/>
      <c r="O5561" s="3"/>
      <c r="P5561" s="3"/>
      <c r="Q5561" s="3"/>
      <c r="R5561" s="3"/>
      <c r="S5561" s="120"/>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row>
    <row r="5562" spans="1:53" x14ac:dyDescent="0.3">
      <c r="A5562" s="3"/>
      <c r="B5562" s="3"/>
      <c r="C5562" s="3"/>
      <c r="D5562" s="3"/>
      <c r="E5562" s="3"/>
      <c r="F5562" s="3"/>
      <c r="G5562" s="3"/>
      <c r="H5562" s="3"/>
      <c r="I5562" s="3"/>
      <c r="J5562" s="3"/>
      <c r="K5562" s="3"/>
      <c r="L5562" s="3"/>
      <c r="M5562" s="3"/>
      <c r="N5562" s="3"/>
      <c r="O5562" s="3"/>
      <c r="P5562" s="3"/>
      <c r="Q5562" s="3"/>
      <c r="R5562" s="3"/>
      <c r="S5562" s="120"/>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row>
    <row r="5563" spans="1:53" x14ac:dyDescent="0.3">
      <c r="A5563" s="3"/>
      <c r="B5563" s="3"/>
      <c r="C5563" s="3"/>
      <c r="D5563" s="3"/>
      <c r="E5563" s="3"/>
      <c r="F5563" s="3"/>
      <c r="G5563" s="3"/>
      <c r="H5563" s="3"/>
      <c r="I5563" s="3"/>
      <c r="J5563" s="3"/>
      <c r="K5563" s="3"/>
      <c r="L5563" s="3"/>
      <c r="M5563" s="3"/>
      <c r="N5563" s="3"/>
      <c r="O5563" s="3"/>
      <c r="P5563" s="3"/>
      <c r="Q5563" s="3"/>
      <c r="R5563" s="3"/>
      <c r="S5563" s="120"/>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row>
    <row r="5564" spans="1:53" x14ac:dyDescent="0.3">
      <c r="A5564" s="3"/>
      <c r="B5564" s="3"/>
      <c r="C5564" s="3"/>
      <c r="D5564" s="3"/>
      <c r="E5564" s="3"/>
      <c r="F5564" s="3"/>
      <c r="G5564" s="3"/>
      <c r="H5564" s="3"/>
      <c r="I5564" s="3"/>
      <c r="J5564" s="3"/>
      <c r="K5564" s="3"/>
      <c r="L5564" s="3"/>
      <c r="M5564" s="3"/>
      <c r="N5564" s="3"/>
      <c r="O5564" s="3"/>
      <c r="P5564" s="3"/>
      <c r="Q5564" s="3"/>
      <c r="R5564" s="3"/>
      <c r="S5564" s="120"/>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row>
    <row r="5565" spans="1:53" x14ac:dyDescent="0.3">
      <c r="A5565" s="3"/>
      <c r="B5565" s="3"/>
      <c r="C5565" s="3"/>
      <c r="D5565" s="3"/>
      <c r="E5565" s="3"/>
      <c r="F5565" s="3"/>
      <c r="G5565" s="3"/>
      <c r="H5565" s="3"/>
      <c r="I5565" s="3"/>
      <c r="J5565" s="3"/>
      <c r="K5565" s="3"/>
      <c r="L5565" s="3"/>
      <c r="M5565" s="3"/>
      <c r="N5565" s="3"/>
      <c r="O5565" s="3"/>
      <c r="P5565" s="3"/>
      <c r="Q5565" s="3"/>
      <c r="R5565" s="3"/>
      <c r="S5565" s="120"/>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row>
    <row r="5566" spans="1:53" x14ac:dyDescent="0.3">
      <c r="A5566" s="3"/>
      <c r="B5566" s="3"/>
      <c r="C5566" s="3"/>
      <c r="D5566" s="3"/>
      <c r="E5566" s="3"/>
      <c r="F5566" s="3"/>
      <c r="G5566" s="3"/>
      <c r="H5566" s="3"/>
      <c r="I5566" s="3"/>
      <c r="J5566" s="3"/>
      <c r="K5566" s="3"/>
      <c r="L5566" s="3"/>
      <c r="M5566" s="3"/>
      <c r="N5566" s="3"/>
      <c r="O5566" s="3"/>
      <c r="P5566" s="3"/>
      <c r="Q5566" s="3"/>
      <c r="R5566" s="3"/>
      <c r="S5566" s="120"/>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row>
    <row r="5567" spans="1:53" x14ac:dyDescent="0.3">
      <c r="A5567" s="3"/>
      <c r="B5567" s="3"/>
      <c r="C5567" s="3"/>
      <c r="D5567" s="3"/>
      <c r="E5567" s="3"/>
      <c r="F5567" s="3"/>
      <c r="G5567" s="3"/>
      <c r="H5567" s="3"/>
      <c r="I5567" s="3"/>
      <c r="J5567" s="3"/>
      <c r="K5567" s="3"/>
      <c r="L5567" s="3"/>
      <c r="M5567" s="3"/>
      <c r="N5567" s="3"/>
      <c r="O5567" s="3"/>
      <c r="P5567" s="3"/>
      <c r="Q5567" s="3"/>
      <c r="R5567" s="3"/>
      <c r="S5567" s="120"/>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row>
    <row r="5568" spans="1:53" x14ac:dyDescent="0.3">
      <c r="A5568" s="3"/>
      <c r="B5568" s="3"/>
      <c r="C5568" s="3"/>
      <c r="D5568" s="3"/>
      <c r="E5568" s="3"/>
      <c r="F5568" s="3"/>
      <c r="G5568" s="3"/>
      <c r="H5568" s="3"/>
      <c r="I5568" s="3"/>
      <c r="J5568" s="3"/>
      <c r="K5568" s="3"/>
      <c r="L5568" s="3"/>
      <c r="M5568" s="3"/>
      <c r="N5568" s="3"/>
      <c r="O5568" s="3"/>
      <c r="P5568" s="3"/>
      <c r="Q5568" s="3"/>
      <c r="R5568" s="3"/>
      <c r="S5568" s="120"/>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row>
    <row r="5569" spans="1:53" x14ac:dyDescent="0.3">
      <c r="A5569" s="3"/>
      <c r="B5569" s="3"/>
      <c r="C5569" s="3"/>
      <c r="D5569" s="3"/>
      <c r="E5569" s="3"/>
      <c r="F5569" s="3"/>
      <c r="G5569" s="3"/>
      <c r="H5569" s="3"/>
      <c r="I5569" s="3"/>
      <c r="J5569" s="3"/>
      <c r="K5569" s="3"/>
      <c r="L5569" s="3"/>
      <c r="M5569" s="3"/>
      <c r="N5569" s="3"/>
      <c r="O5569" s="3"/>
      <c r="P5569" s="3"/>
      <c r="Q5569" s="3"/>
      <c r="R5569" s="3"/>
      <c r="S5569" s="120"/>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row>
    <row r="5570" spans="1:53" x14ac:dyDescent="0.3">
      <c r="A5570" s="3"/>
      <c r="B5570" s="3"/>
      <c r="C5570" s="3"/>
      <c r="D5570" s="3"/>
      <c r="E5570" s="3"/>
      <c r="F5570" s="3"/>
      <c r="G5570" s="3"/>
      <c r="H5570" s="3"/>
      <c r="I5570" s="3"/>
      <c r="J5570" s="3"/>
      <c r="K5570" s="3"/>
      <c r="L5570" s="3"/>
      <c r="M5570" s="3"/>
      <c r="N5570" s="3"/>
      <c r="O5570" s="3"/>
      <c r="P5570" s="3"/>
      <c r="Q5570" s="3"/>
      <c r="R5570" s="3"/>
      <c r="S5570" s="120"/>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row>
    <row r="5571" spans="1:53" x14ac:dyDescent="0.3">
      <c r="A5571" s="3"/>
      <c r="B5571" s="3"/>
      <c r="C5571" s="3"/>
      <c r="D5571" s="3"/>
      <c r="E5571" s="3"/>
      <c r="F5571" s="3"/>
      <c r="G5571" s="3"/>
      <c r="H5571" s="3"/>
      <c r="I5571" s="3"/>
      <c r="J5571" s="3"/>
      <c r="K5571" s="3"/>
      <c r="L5571" s="3"/>
      <c r="M5571" s="3"/>
      <c r="N5571" s="3"/>
      <c r="O5571" s="3"/>
      <c r="P5571" s="3"/>
      <c r="Q5571" s="3"/>
      <c r="R5571" s="3"/>
      <c r="S5571" s="120"/>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row>
    <row r="5572" spans="1:53" x14ac:dyDescent="0.3">
      <c r="A5572" s="3"/>
      <c r="B5572" s="3"/>
      <c r="C5572" s="3"/>
      <c r="D5572" s="3"/>
      <c r="E5572" s="3"/>
      <c r="F5572" s="3"/>
      <c r="G5572" s="3"/>
      <c r="H5572" s="3"/>
      <c r="I5572" s="3"/>
      <c r="J5572" s="3"/>
      <c r="K5572" s="3"/>
      <c r="L5572" s="3"/>
      <c r="M5572" s="3"/>
      <c r="N5572" s="3"/>
      <c r="O5572" s="3"/>
      <c r="P5572" s="3"/>
      <c r="Q5572" s="3"/>
      <c r="R5572" s="3"/>
      <c r="S5572" s="120"/>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row>
    <row r="5573" spans="1:53" x14ac:dyDescent="0.3">
      <c r="A5573" s="3"/>
      <c r="B5573" s="3"/>
      <c r="C5573" s="3"/>
      <c r="D5573" s="3"/>
      <c r="E5573" s="3"/>
      <c r="F5573" s="3"/>
      <c r="G5573" s="3"/>
      <c r="H5573" s="3"/>
      <c r="I5573" s="3"/>
      <c r="J5573" s="3"/>
      <c r="K5573" s="3"/>
      <c r="L5573" s="3"/>
      <c r="M5573" s="3"/>
      <c r="N5573" s="3"/>
      <c r="O5573" s="3"/>
      <c r="P5573" s="3"/>
      <c r="Q5573" s="3"/>
      <c r="R5573" s="3"/>
      <c r="S5573" s="120"/>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row>
    <row r="5574" spans="1:53" x14ac:dyDescent="0.3">
      <c r="A5574" s="3"/>
      <c r="B5574" s="3"/>
      <c r="C5574" s="3"/>
      <c r="D5574" s="3"/>
      <c r="E5574" s="3"/>
      <c r="F5574" s="3"/>
      <c r="G5574" s="3"/>
      <c r="H5574" s="3"/>
      <c r="I5574" s="3"/>
      <c r="J5574" s="3"/>
      <c r="K5574" s="3"/>
      <c r="L5574" s="3"/>
      <c r="M5574" s="3"/>
      <c r="N5574" s="3"/>
      <c r="O5574" s="3"/>
      <c r="P5574" s="3"/>
      <c r="Q5574" s="3"/>
      <c r="R5574" s="3"/>
      <c r="S5574" s="120"/>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row>
    <row r="5575" spans="1:53" x14ac:dyDescent="0.3">
      <c r="A5575" s="3"/>
      <c r="B5575" s="3"/>
      <c r="C5575" s="3"/>
      <c r="D5575" s="3"/>
      <c r="E5575" s="3"/>
      <c r="F5575" s="3"/>
      <c r="G5575" s="3"/>
      <c r="H5575" s="3"/>
      <c r="I5575" s="3"/>
      <c r="J5575" s="3"/>
      <c r="K5575" s="3"/>
      <c r="L5575" s="3"/>
      <c r="M5575" s="3"/>
      <c r="N5575" s="3"/>
      <c r="O5575" s="3"/>
      <c r="P5575" s="3"/>
      <c r="Q5575" s="3"/>
      <c r="R5575" s="3"/>
      <c r="S5575" s="120"/>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row>
    <row r="5576" spans="1:53" x14ac:dyDescent="0.3">
      <c r="A5576" s="3"/>
      <c r="B5576" s="3"/>
      <c r="C5576" s="3"/>
      <c r="D5576" s="3"/>
      <c r="E5576" s="3"/>
      <c r="F5576" s="3"/>
      <c r="G5576" s="3"/>
      <c r="H5576" s="3"/>
      <c r="I5576" s="3"/>
      <c r="J5576" s="3"/>
      <c r="K5576" s="3"/>
      <c r="L5576" s="3"/>
      <c r="M5576" s="3"/>
      <c r="N5576" s="3"/>
      <c r="O5576" s="3"/>
      <c r="P5576" s="3"/>
      <c r="Q5576" s="3"/>
      <c r="R5576" s="3"/>
      <c r="S5576" s="120"/>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row>
    <row r="5577" spans="1:53" x14ac:dyDescent="0.3">
      <c r="A5577" s="3"/>
      <c r="B5577" s="3"/>
      <c r="C5577" s="3"/>
      <c r="D5577" s="3"/>
      <c r="E5577" s="3"/>
      <c r="F5577" s="3"/>
      <c r="G5577" s="3"/>
      <c r="H5577" s="3"/>
      <c r="I5577" s="3"/>
      <c r="J5577" s="3"/>
      <c r="K5577" s="3"/>
      <c r="L5577" s="3"/>
      <c r="M5577" s="3"/>
      <c r="N5577" s="3"/>
      <c r="O5577" s="3"/>
      <c r="P5577" s="3"/>
      <c r="Q5577" s="3"/>
      <c r="R5577" s="3"/>
      <c r="S5577" s="120"/>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row>
    <row r="5578" spans="1:53" x14ac:dyDescent="0.3">
      <c r="A5578" s="3"/>
      <c r="B5578" s="3"/>
      <c r="C5578" s="3"/>
      <c r="D5578" s="3"/>
      <c r="E5578" s="3"/>
      <c r="F5578" s="3"/>
      <c r="G5578" s="3"/>
      <c r="H5578" s="3"/>
      <c r="I5578" s="3"/>
      <c r="J5578" s="3"/>
      <c r="K5578" s="3"/>
      <c r="L5578" s="3"/>
      <c r="M5578" s="3"/>
      <c r="N5578" s="3"/>
      <c r="O5578" s="3"/>
      <c r="P5578" s="3"/>
      <c r="Q5578" s="3"/>
      <c r="R5578" s="3"/>
      <c r="S5578" s="120"/>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row>
    <row r="5579" spans="1:53" x14ac:dyDescent="0.3">
      <c r="A5579" s="3"/>
      <c r="B5579" s="3"/>
      <c r="C5579" s="3"/>
      <c r="D5579" s="3"/>
      <c r="E5579" s="3"/>
      <c r="F5579" s="3"/>
      <c r="G5579" s="3"/>
      <c r="H5579" s="3"/>
      <c r="I5579" s="3"/>
      <c r="J5579" s="3"/>
      <c r="K5579" s="3"/>
      <c r="L5579" s="3"/>
      <c r="M5579" s="3"/>
      <c r="N5579" s="3"/>
      <c r="O5579" s="3"/>
      <c r="P5579" s="3"/>
      <c r="Q5579" s="3"/>
      <c r="R5579" s="3"/>
      <c r="S5579" s="120"/>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row>
    <row r="5580" spans="1:53" x14ac:dyDescent="0.3">
      <c r="A5580" s="3"/>
      <c r="B5580" s="3"/>
      <c r="C5580" s="3"/>
      <c r="D5580" s="3"/>
      <c r="E5580" s="3"/>
      <c r="F5580" s="3"/>
      <c r="G5580" s="3"/>
      <c r="H5580" s="3"/>
      <c r="I5580" s="3"/>
      <c r="J5580" s="3"/>
      <c r="K5580" s="3"/>
      <c r="L5580" s="3"/>
      <c r="M5580" s="3"/>
      <c r="N5580" s="3"/>
      <c r="O5580" s="3"/>
      <c r="P5580" s="3"/>
      <c r="Q5580" s="3"/>
      <c r="R5580" s="3"/>
      <c r="S5580" s="120"/>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row>
    <row r="5581" spans="1:53" x14ac:dyDescent="0.3">
      <c r="A5581" s="3"/>
      <c r="B5581" s="3"/>
      <c r="C5581" s="3"/>
      <c r="D5581" s="3"/>
      <c r="E5581" s="3"/>
      <c r="F5581" s="3"/>
      <c r="G5581" s="3"/>
      <c r="H5581" s="3"/>
      <c r="I5581" s="3"/>
      <c r="J5581" s="3"/>
      <c r="K5581" s="3"/>
      <c r="L5581" s="3"/>
      <c r="M5581" s="3"/>
      <c r="N5581" s="3"/>
      <c r="O5581" s="3"/>
      <c r="P5581" s="3"/>
      <c r="Q5581" s="3"/>
      <c r="R5581" s="3"/>
      <c r="S5581" s="120"/>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row>
    <row r="5582" spans="1:53" x14ac:dyDescent="0.3">
      <c r="A5582" s="3"/>
      <c r="B5582" s="3"/>
      <c r="C5582" s="3"/>
      <c r="D5582" s="3"/>
      <c r="E5582" s="3"/>
      <c r="F5582" s="3"/>
      <c r="G5582" s="3"/>
      <c r="H5582" s="3"/>
      <c r="I5582" s="3"/>
      <c r="J5582" s="3"/>
      <c r="K5582" s="3"/>
      <c r="L5582" s="3"/>
      <c r="M5582" s="3"/>
      <c r="N5582" s="3"/>
      <c r="O5582" s="3"/>
      <c r="P5582" s="3"/>
      <c r="Q5582" s="3"/>
      <c r="R5582" s="3"/>
      <c r="S5582" s="120"/>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row>
    <row r="5583" spans="1:53" x14ac:dyDescent="0.3">
      <c r="A5583" s="3"/>
      <c r="B5583" s="3"/>
      <c r="C5583" s="3"/>
      <c r="D5583" s="3"/>
      <c r="E5583" s="3"/>
      <c r="F5583" s="3"/>
      <c r="G5583" s="3"/>
      <c r="H5583" s="3"/>
      <c r="I5583" s="3"/>
      <c r="J5583" s="3"/>
      <c r="K5583" s="3"/>
      <c r="L5583" s="3"/>
      <c r="M5583" s="3"/>
      <c r="N5583" s="3"/>
      <c r="O5583" s="3"/>
      <c r="P5583" s="3"/>
      <c r="Q5583" s="3"/>
      <c r="R5583" s="3"/>
      <c r="S5583" s="120"/>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row>
    <row r="5584" spans="1:53" x14ac:dyDescent="0.3">
      <c r="A5584" s="3"/>
      <c r="B5584" s="3"/>
      <c r="C5584" s="3"/>
      <c r="D5584" s="3"/>
      <c r="E5584" s="3"/>
      <c r="F5584" s="3"/>
      <c r="G5584" s="3"/>
      <c r="H5584" s="3"/>
      <c r="I5584" s="3"/>
      <c r="J5584" s="3"/>
      <c r="K5584" s="3"/>
      <c r="L5584" s="3"/>
      <c r="M5584" s="3"/>
      <c r="N5584" s="3"/>
      <c r="O5584" s="3"/>
      <c r="P5584" s="3"/>
      <c r="Q5584" s="3"/>
      <c r="R5584" s="3"/>
      <c r="S5584" s="120"/>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row>
    <row r="5585" spans="1:53" x14ac:dyDescent="0.3">
      <c r="A5585" s="3"/>
      <c r="B5585" s="3"/>
      <c r="C5585" s="3"/>
      <c r="D5585" s="3"/>
      <c r="E5585" s="3"/>
      <c r="F5585" s="3"/>
      <c r="G5585" s="3"/>
      <c r="H5585" s="3"/>
      <c r="I5585" s="3"/>
      <c r="J5585" s="3"/>
      <c r="K5585" s="3"/>
      <c r="L5585" s="3"/>
      <c r="M5585" s="3"/>
      <c r="N5585" s="3"/>
      <c r="O5585" s="3"/>
      <c r="P5585" s="3"/>
      <c r="Q5585" s="3"/>
      <c r="R5585" s="3"/>
      <c r="S5585" s="120"/>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row>
    <row r="5586" spans="1:53" x14ac:dyDescent="0.3">
      <c r="A5586" s="3"/>
      <c r="B5586" s="3"/>
      <c r="C5586" s="3"/>
      <c r="D5586" s="3"/>
      <c r="E5586" s="3"/>
      <c r="F5586" s="3"/>
      <c r="G5586" s="3"/>
      <c r="H5586" s="3"/>
      <c r="I5586" s="3"/>
      <c r="J5586" s="3"/>
      <c r="K5586" s="3"/>
      <c r="L5586" s="3"/>
      <c r="M5586" s="3"/>
      <c r="N5586" s="3"/>
      <c r="O5586" s="3"/>
      <c r="P5586" s="3"/>
      <c r="Q5586" s="3"/>
      <c r="R5586" s="3"/>
      <c r="S5586" s="120"/>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row>
    <row r="5587" spans="1:53" x14ac:dyDescent="0.3">
      <c r="A5587" s="3"/>
      <c r="B5587" s="3"/>
      <c r="C5587" s="3"/>
      <c r="D5587" s="3"/>
      <c r="E5587" s="3"/>
      <c r="F5587" s="3"/>
      <c r="G5587" s="3"/>
      <c r="H5587" s="3"/>
      <c r="I5587" s="3"/>
      <c r="J5587" s="3"/>
      <c r="K5587" s="3"/>
      <c r="L5587" s="3"/>
      <c r="M5587" s="3"/>
      <c r="N5587" s="3"/>
      <c r="O5587" s="3"/>
      <c r="P5587" s="3"/>
      <c r="Q5587" s="3"/>
      <c r="R5587" s="3"/>
      <c r="S5587" s="120"/>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row>
    <row r="5588" spans="1:53" x14ac:dyDescent="0.3">
      <c r="A5588" s="3"/>
      <c r="B5588" s="3"/>
      <c r="C5588" s="3"/>
      <c r="D5588" s="3"/>
      <c r="E5588" s="3"/>
      <c r="F5588" s="3"/>
      <c r="G5588" s="3"/>
      <c r="H5588" s="3"/>
      <c r="I5588" s="3"/>
      <c r="J5588" s="3"/>
      <c r="K5588" s="3"/>
      <c r="L5588" s="3"/>
      <c r="M5588" s="3"/>
      <c r="N5588" s="3"/>
      <c r="O5588" s="3"/>
      <c r="P5588" s="3"/>
      <c r="Q5588" s="3"/>
      <c r="R5588" s="3"/>
      <c r="S5588" s="120"/>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row>
    <row r="5589" spans="1:53" x14ac:dyDescent="0.3">
      <c r="A5589" s="3"/>
      <c r="B5589" s="3"/>
      <c r="C5589" s="3"/>
      <c r="D5589" s="3"/>
      <c r="E5589" s="3"/>
      <c r="F5589" s="3"/>
      <c r="G5589" s="3"/>
      <c r="H5589" s="3"/>
      <c r="I5589" s="3"/>
      <c r="J5589" s="3"/>
      <c r="K5589" s="3"/>
      <c r="L5589" s="3"/>
      <c r="M5589" s="3"/>
      <c r="N5589" s="3"/>
      <c r="O5589" s="3"/>
      <c r="P5589" s="3"/>
      <c r="Q5589" s="3"/>
      <c r="R5589" s="3"/>
      <c r="S5589" s="120"/>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row>
    <row r="5590" spans="1:53" x14ac:dyDescent="0.3">
      <c r="A5590" s="3"/>
      <c r="B5590" s="3"/>
      <c r="C5590" s="3"/>
      <c r="D5590" s="3"/>
      <c r="E5590" s="3"/>
      <c r="F5590" s="3"/>
      <c r="G5590" s="3"/>
      <c r="H5590" s="3"/>
      <c r="I5590" s="3"/>
      <c r="J5590" s="3"/>
      <c r="K5590" s="3"/>
      <c r="L5590" s="3"/>
      <c r="M5590" s="3"/>
      <c r="N5590" s="3"/>
      <c r="O5590" s="3"/>
      <c r="P5590" s="3"/>
      <c r="Q5590" s="3"/>
      <c r="R5590" s="3"/>
      <c r="S5590" s="120"/>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row>
    <row r="5591" spans="1:53" x14ac:dyDescent="0.3">
      <c r="A5591" s="3"/>
      <c r="B5591" s="3"/>
      <c r="C5591" s="3"/>
      <c r="D5591" s="3"/>
      <c r="E5591" s="3"/>
      <c r="F5591" s="3"/>
      <c r="G5591" s="3"/>
      <c r="H5591" s="3"/>
      <c r="I5591" s="3"/>
      <c r="J5591" s="3"/>
      <c r="K5591" s="3"/>
      <c r="L5591" s="3"/>
      <c r="M5591" s="3"/>
      <c r="N5591" s="3"/>
      <c r="O5591" s="3"/>
      <c r="P5591" s="3"/>
      <c r="Q5591" s="3"/>
      <c r="R5591" s="3"/>
      <c r="S5591" s="120"/>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row>
    <row r="5592" spans="1:53" x14ac:dyDescent="0.3">
      <c r="A5592" s="3"/>
      <c r="B5592" s="3"/>
      <c r="C5592" s="3"/>
      <c r="D5592" s="3"/>
      <c r="E5592" s="3"/>
      <c r="F5592" s="3"/>
      <c r="G5592" s="3"/>
      <c r="H5592" s="3"/>
      <c r="I5592" s="3"/>
      <c r="J5592" s="3"/>
      <c r="K5592" s="3"/>
      <c r="L5592" s="3"/>
      <c r="M5592" s="3"/>
      <c r="N5592" s="3"/>
      <c r="O5592" s="3"/>
      <c r="P5592" s="3"/>
      <c r="Q5592" s="3"/>
      <c r="R5592" s="3"/>
      <c r="S5592" s="120"/>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row>
    <row r="5593" spans="1:53" x14ac:dyDescent="0.3">
      <c r="A5593" s="3"/>
      <c r="B5593" s="3"/>
      <c r="C5593" s="3"/>
      <c r="D5593" s="3"/>
      <c r="E5593" s="3"/>
      <c r="F5593" s="3"/>
      <c r="G5593" s="3"/>
      <c r="H5593" s="3"/>
      <c r="I5593" s="3"/>
      <c r="J5593" s="3"/>
      <c r="K5593" s="3"/>
      <c r="L5593" s="3"/>
      <c r="M5593" s="3"/>
      <c r="N5593" s="3"/>
      <c r="O5593" s="3"/>
      <c r="P5593" s="3"/>
      <c r="Q5593" s="3"/>
      <c r="R5593" s="3"/>
      <c r="S5593" s="120"/>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row>
    <row r="5594" spans="1:53" x14ac:dyDescent="0.3">
      <c r="A5594" s="3"/>
      <c r="B5594" s="3"/>
      <c r="C5594" s="3"/>
      <c r="D5594" s="3"/>
      <c r="E5594" s="3"/>
      <c r="F5594" s="3"/>
      <c r="G5594" s="3"/>
      <c r="H5594" s="3"/>
      <c r="I5594" s="3"/>
      <c r="J5594" s="3"/>
      <c r="K5594" s="3"/>
      <c r="L5594" s="3"/>
      <c r="M5594" s="3"/>
      <c r="N5594" s="3"/>
      <c r="O5594" s="3"/>
      <c r="P5594" s="3"/>
      <c r="Q5594" s="3"/>
      <c r="R5594" s="3"/>
      <c r="S5594" s="120"/>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row>
    <row r="5595" spans="1:53" x14ac:dyDescent="0.3">
      <c r="A5595" s="3"/>
      <c r="B5595" s="3"/>
      <c r="C5595" s="3"/>
      <c r="D5595" s="3"/>
      <c r="E5595" s="3"/>
      <c r="F5595" s="3"/>
      <c r="G5595" s="3"/>
      <c r="H5595" s="3"/>
      <c r="I5595" s="3"/>
      <c r="J5595" s="3"/>
      <c r="K5595" s="3"/>
      <c r="L5595" s="3"/>
      <c r="M5595" s="3"/>
      <c r="N5595" s="3"/>
      <c r="O5595" s="3"/>
      <c r="P5595" s="3"/>
      <c r="Q5595" s="3"/>
      <c r="R5595" s="3"/>
      <c r="S5595" s="120"/>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row>
    <row r="5596" spans="1:53" x14ac:dyDescent="0.3">
      <c r="A5596" s="3"/>
      <c r="B5596" s="3"/>
      <c r="C5596" s="3"/>
      <c r="D5596" s="3"/>
      <c r="E5596" s="3"/>
      <c r="F5596" s="3"/>
      <c r="G5596" s="3"/>
      <c r="H5596" s="3"/>
      <c r="I5596" s="3"/>
      <c r="J5596" s="3"/>
      <c r="K5596" s="3"/>
      <c r="L5596" s="3"/>
      <c r="M5596" s="3"/>
      <c r="N5596" s="3"/>
      <c r="O5596" s="3"/>
      <c r="P5596" s="3"/>
      <c r="Q5596" s="3"/>
      <c r="R5596" s="3"/>
      <c r="S5596" s="120"/>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row>
    <row r="5597" spans="1:53" x14ac:dyDescent="0.3">
      <c r="A5597" s="3"/>
      <c r="B5597" s="3"/>
      <c r="C5597" s="3"/>
      <c r="D5597" s="3"/>
      <c r="E5597" s="3"/>
      <c r="F5597" s="3"/>
      <c r="G5597" s="3"/>
      <c r="H5597" s="3"/>
      <c r="I5597" s="3"/>
      <c r="J5597" s="3"/>
      <c r="K5597" s="3"/>
      <c r="L5597" s="3"/>
      <c r="M5597" s="3"/>
      <c r="N5597" s="3"/>
      <c r="O5597" s="3"/>
      <c r="P5597" s="3"/>
      <c r="Q5597" s="3"/>
      <c r="R5597" s="3"/>
      <c r="S5597" s="120"/>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row>
    <row r="5598" spans="1:53" x14ac:dyDescent="0.3">
      <c r="A5598" s="3"/>
      <c r="B5598" s="3"/>
      <c r="C5598" s="3"/>
      <c r="D5598" s="3"/>
      <c r="E5598" s="3"/>
      <c r="F5598" s="3"/>
      <c r="G5598" s="3"/>
      <c r="H5598" s="3"/>
      <c r="I5598" s="3"/>
      <c r="J5598" s="3"/>
      <c r="K5598" s="3"/>
      <c r="L5598" s="3"/>
      <c r="M5598" s="3"/>
      <c r="N5598" s="3"/>
      <c r="O5598" s="3"/>
      <c r="P5598" s="3"/>
      <c r="Q5598" s="3"/>
      <c r="R5598" s="3"/>
      <c r="S5598" s="120"/>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row>
    <row r="5599" spans="1:53" x14ac:dyDescent="0.3">
      <c r="A5599" s="3"/>
      <c r="B5599" s="3"/>
      <c r="C5599" s="3"/>
      <c r="D5599" s="3"/>
      <c r="E5599" s="3"/>
      <c r="F5599" s="3"/>
      <c r="G5599" s="3"/>
      <c r="H5599" s="3"/>
      <c r="I5599" s="3"/>
      <c r="J5599" s="3"/>
      <c r="K5599" s="3"/>
      <c r="L5599" s="3"/>
      <c r="M5599" s="3"/>
      <c r="N5599" s="3"/>
      <c r="O5599" s="3"/>
      <c r="P5599" s="3"/>
      <c r="Q5599" s="3"/>
      <c r="R5599" s="3"/>
      <c r="S5599" s="120"/>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row>
    <row r="5600" spans="1:53" x14ac:dyDescent="0.3">
      <c r="A5600" s="3"/>
      <c r="B5600" s="3"/>
      <c r="C5600" s="3"/>
      <c r="D5600" s="3"/>
      <c r="E5600" s="3"/>
      <c r="F5600" s="3"/>
      <c r="G5600" s="3"/>
      <c r="H5600" s="3"/>
      <c r="I5600" s="3"/>
      <c r="J5600" s="3"/>
      <c r="K5600" s="3"/>
      <c r="L5600" s="3"/>
      <c r="M5600" s="3"/>
      <c r="N5600" s="3"/>
      <c r="O5600" s="3"/>
      <c r="P5600" s="3"/>
      <c r="Q5600" s="3"/>
      <c r="R5600" s="3"/>
      <c r="S5600" s="120"/>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row>
    <row r="5601" spans="1:53" x14ac:dyDescent="0.3">
      <c r="A5601" s="3"/>
      <c r="B5601" s="3"/>
      <c r="C5601" s="3"/>
      <c r="D5601" s="3"/>
      <c r="E5601" s="3"/>
      <c r="F5601" s="3"/>
      <c r="G5601" s="3"/>
      <c r="H5601" s="3"/>
      <c r="I5601" s="3"/>
      <c r="J5601" s="3"/>
      <c r="K5601" s="3"/>
      <c r="L5601" s="3"/>
      <c r="M5601" s="3"/>
      <c r="N5601" s="3"/>
      <c r="O5601" s="3"/>
      <c r="P5601" s="3"/>
      <c r="Q5601" s="3"/>
      <c r="R5601" s="3"/>
      <c r="S5601" s="120"/>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row>
    <row r="5602" spans="1:53" x14ac:dyDescent="0.3">
      <c r="A5602" s="3"/>
      <c r="B5602" s="3"/>
      <c r="C5602" s="3"/>
      <c r="D5602" s="3"/>
      <c r="E5602" s="3"/>
      <c r="F5602" s="3"/>
      <c r="G5602" s="3"/>
      <c r="H5602" s="3"/>
      <c r="I5602" s="3"/>
      <c r="J5602" s="3"/>
      <c r="K5602" s="3"/>
      <c r="L5602" s="3"/>
      <c r="M5602" s="3"/>
      <c r="N5602" s="3"/>
      <c r="O5602" s="3"/>
      <c r="P5602" s="3"/>
      <c r="Q5602" s="3"/>
      <c r="R5602" s="3"/>
      <c r="S5602" s="120"/>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row>
    <row r="5603" spans="1:53" x14ac:dyDescent="0.3">
      <c r="A5603" s="3"/>
      <c r="B5603" s="3"/>
      <c r="C5603" s="3"/>
      <c r="D5603" s="3"/>
      <c r="E5603" s="3"/>
      <c r="F5603" s="3"/>
      <c r="G5603" s="3"/>
      <c r="H5603" s="3"/>
      <c r="I5603" s="3"/>
      <c r="J5603" s="3"/>
      <c r="K5603" s="3"/>
      <c r="L5603" s="3"/>
      <c r="M5603" s="3"/>
      <c r="N5603" s="3"/>
      <c r="O5603" s="3"/>
      <c r="P5603" s="3"/>
      <c r="Q5603" s="3"/>
      <c r="R5603" s="3"/>
      <c r="S5603" s="120"/>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row>
    <row r="5604" spans="1:53" x14ac:dyDescent="0.3">
      <c r="A5604" s="3"/>
      <c r="B5604" s="3"/>
      <c r="C5604" s="3"/>
      <c r="D5604" s="3"/>
      <c r="E5604" s="3"/>
      <c r="F5604" s="3"/>
      <c r="G5604" s="3"/>
      <c r="H5604" s="3"/>
      <c r="I5604" s="3"/>
      <c r="J5604" s="3"/>
      <c r="K5604" s="3"/>
      <c r="L5604" s="3"/>
      <c r="M5604" s="3"/>
      <c r="N5604" s="3"/>
      <c r="O5604" s="3"/>
      <c r="P5604" s="3"/>
      <c r="Q5604" s="3"/>
      <c r="R5604" s="3"/>
      <c r="S5604" s="120"/>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row>
    <row r="5605" spans="1:53" x14ac:dyDescent="0.3">
      <c r="A5605" s="3"/>
      <c r="B5605" s="3"/>
      <c r="C5605" s="3"/>
      <c r="D5605" s="3"/>
      <c r="E5605" s="3"/>
      <c r="F5605" s="3"/>
      <c r="G5605" s="3"/>
      <c r="H5605" s="3"/>
      <c r="I5605" s="3"/>
      <c r="J5605" s="3"/>
      <c r="K5605" s="3"/>
      <c r="L5605" s="3"/>
      <c r="M5605" s="3"/>
      <c r="N5605" s="3"/>
      <c r="O5605" s="3"/>
      <c r="P5605" s="3"/>
      <c r="Q5605" s="3"/>
      <c r="R5605" s="3"/>
      <c r="S5605" s="120"/>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row>
    <row r="5606" spans="1:53" x14ac:dyDescent="0.3">
      <c r="A5606" s="3"/>
      <c r="B5606" s="3"/>
      <c r="C5606" s="3"/>
      <c r="D5606" s="3"/>
      <c r="E5606" s="3"/>
      <c r="F5606" s="3"/>
      <c r="G5606" s="3"/>
      <c r="H5606" s="3"/>
      <c r="I5606" s="3"/>
      <c r="J5606" s="3"/>
      <c r="K5606" s="3"/>
      <c r="L5606" s="3"/>
      <c r="M5606" s="3"/>
      <c r="N5606" s="3"/>
      <c r="O5606" s="3"/>
      <c r="P5606" s="3"/>
      <c r="Q5606" s="3"/>
      <c r="R5606" s="3"/>
      <c r="S5606" s="120"/>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row>
    <row r="5607" spans="1:53" x14ac:dyDescent="0.3">
      <c r="A5607" s="3"/>
      <c r="B5607" s="3"/>
      <c r="C5607" s="3"/>
      <c r="D5607" s="3"/>
      <c r="E5607" s="3"/>
      <c r="F5607" s="3"/>
      <c r="G5607" s="3"/>
      <c r="H5607" s="3"/>
      <c r="I5607" s="3"/>
      <c r="J5607" s="3"/>
      <c r="K5607" s="3"/>
      <c r="L5607" s="3"/>
      <c r="M5607" s="3"/>
      <c r="N5607" s="3"/>
      <c r="O5607" s="3"/>
      <c r="P5607" s="3"/>
      <c r="Q5607" s="3"/>
      <c r="R5607" s="3"/>
      <c r="S5607" s="120"/>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row>
    <row r="5608" spans="1:53" x14ac:dyDescent="0.3">
      <c r="A5608" s="3"/>
      <c r="B5608" s="3"/>
      <c r="C5608" s="3"/>
      <c r="D5608" s="3"/>
      <c r="E5608" s="3"/>
      <c r="F5608" s="3"/>
      <c r="G5608" s="3"/>
      <c r="H5608" s="3"/>
      <c r="I5608" s="3"/>
      <c r="J5608" s="3"/>
      <c r="K5608" s="3"/>
      <c r="L5608" s="3"/>
      <c r="M5608" s="3"/>
      <c r="N5608" s="3"/>
      <c r="O5608" s="3"/>
      <c r="P5608" s="3"/>
      <c r="Q5608" s="3"/>
      <c r="R5608" s="3"/>
      <c r="S5608" s="120"/>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row>
    <row r="5609" spans="1:53" x14ac:dyDescent="0.3">
      <c r="A5609" s="3"/>
      <c r="B5609" s="3"/>
      <c r="C5609" s="3"/>
      <c r="D5609" s="3"/>
      <c r="E5609" s="3"/>
      <c r="F5609" s="3"/>
      <c r="G5609" s="3"/>
      <c r="H5609" s="3"/>
      <c r="I5609" s="3"/>
      <c r="J5609" s="3"/>
      <c r="K5609" s="3"/>
      <c r="L5609" s="3"/>
      <c r="M5609" s="3"/>
      <c r="N5609" s="3"/>
      <c r="O5609" s="3"/>
      <c r="P5609" s="3"/>
      <c r="Q5609" s="3"/>
      <c r="R5609" s="3"/>
      <c r="S5609" s="120"/>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row>
    <row r="5610" spans="1:53" x14ac:dyDescent="0.3">
      <c r="A5610" s="3"/>
      <c r="B5610" s="3"/>
      <c r="C5610" s="3"/>
      <c r="D5610" s="3"/>
      <c r="E5610" s="3"/>
      <c r="F5610" s="3"/>
      <c r="G5610" s="3"/>
      <c r="H5610" s="3"/>
      <c r="I5610" s="3"/>
      <c r="J5610" s="3"/>
      <c r="K5610" s="3"/>
      <c r="L5610" s="3"/>
      <c r="M5610" s="3"/>
      <c r="N5610" s="3"/>
      <c r="O5610" s="3"/>
      <c r="P5610" s="3"/>
      <c r="Q5610" s="3"/>
      <c r="R5610" s="3"/>
      <c r="S5610" s="120"/>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row>
    <row r="5611" spans="1:53" x14ac:dyDescent="0.3">
      <c r="A5611" s="3"/>
      <c r="B5611" s="3"/>
      <c r="C5611" s="3"/>
      <c r="D5611" s="3"/>
      <c r="E5611" s="3"/>
      <c r="F5611" s="3"/>
      <c r="G5611" s="3"/>
      <c r="H5611" s="3"/>
      <c r="I5611" s="3"/>
      <c r="J5611" s="3"/>
      <c r="K5611" s="3"/>
      <c r="L5611" s="3"/>
      <c r="M5611" s="3"/>
      <c r="N5611" s="3"/>
      <c r="O5611" s="3"/>
      <c r="P5611" s="3"/>
      <c r="Q5611" s="3"/>
      <c r="R5611" s="3"/>
      <c r="S5611" s="120"/>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row>
    <row r="5612" spans="1:53" x14ac:dyDescent="0.3">
      <c r="A5612" s="3"/>
      <c r="B5612" s="3"/>
      <c r="C5612" s="3"/>
      <c r="D5612" s="3"/>
      <c r="E5612" s="3"/>
      <c r="F5612" s="3"/>
      <c r="G5612" s="3"/>
      <c r="H5612" s="3"/>
      <c r="I5612" s="3"/>
      <c r="J5612" s="3"/>
      <c r="K5612" s="3"/>
      <c r="L5612" s="3"/>
      <c r="M5612" s="3"/>
      <c r="N5612" s="3"/>
      <c r="O5612" s="3"/>
      <c r="P5612" s="3"/>
      <c r="Q5612" s="3"/>
      <c r="R5612" s="3"/>
      <c r="S5612" s="120"/>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row>
    <row r="5613" spans="1:53" x14ac:dyDescent="0.3">
      <c r="A5613" s="3"/>
      <c r="B5613" s="3"/>
      <c r="C5613" s="3"/>
      <c r="D5613" s="3"/>
      <c r="E5613" s="3"/>
      <c r="F5613" s="3"/>
      <c r="G5613" s="3"/>
      <c r="H5613" s="3"/>
      <c r="I5613" s="3"/>
      <c r="J5613" s="3"/>
      <c r="K5613" s="3"/>
      <c r="L5613" s="3"/>
      <c r="M5613" s="3"/>
      <c r="N5613" s="3"/>
      <c r="O5613" s="3"/>
      <c r="P5613" s="3"/>
      <c r="Q5613" s="3"/>
      <c r="R5613" s="3"/>
      <c r="S5613" s="120"/>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row>
    <row r="5614" spans="1:53" x14ac:dyDescent="0.3">
      <c r="A5614" s="3"/>
      <c r="B5614" s="3"/>
      <c r="C5614" s="3"/>
      <c r="D5614" s="3"/>
      <c r="E5614" s="3"/>
      <c r="F5614" s="3"/>
      <c r="G5614" s="3"/>
      <c r="H5614" s="3"/>
      <c r="I5614" s="3"/>
      <c r="J5614" s="3"/>
      <c r="K5614" s="3"/>
      <c r="L5614" s="3"/>
      <c r="M5614" s="3"/>
      <c r="N5614" s="3"/>
      <c r="O5614" s="3"/>
      <c r="P5614" s="3"/>
      <c r="Q5614" s="3"/>
      <c r="R5614" s="3"/>
      <c r="S5614" s="120"/>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row>
    <row r="5615" spans="1:53" x14ac:dyDescent="0.3">
      <c r="A5615" s="3"/>
      <c r="B5615" s="3"/>
      <c r="C5615" s="3"/>
      <c r="D5615" s="3"/>
      <c r="E5615" s="3"/>
      <c r="F5615" s="3"/>
      <c r="G5615" s="3"/>
      <c r="H5615" s="3"/>
      <c r="I5615" s="3"/>
      <c r="J5615" s="3"/>
      <c r="K5615" s="3"/>
      <c r="L5615" s="3"/>
      <c r="M5615" s="3"/>
      <c r="N5615" s="3"/>
      <c r="O5615" s="3"/>
      <c r="P5615" s="3"/>
      <c r="Q5615" s="3"/>
      <c r="R5615" s="3"/>
      <c r="S5615" s="120"/>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row>
    <row r="5616" spans="1:53" x14ac:dyDescent="0.3">
      <c r="A5616" s="3"/>
      <c r="B5616" s="3"/>
      <c r="C5616" s="3"/>
      <c r="D5616" s="3"/>
      <c r="E5616" s="3"/>
      <c r="F5616" s="3"/>
      <c r="G5616" s="3"/>
      <c r="H5616" s="3"/>
      <c r="I5616" s="3"/>
      <c r="J5616" s="3"/>
      <c r="K5616" s="3"/>
      <c r="L5616" s="3"/>
      <c r="M5616" s="3"/>
      <c r="N5616" s="3"/>
      <c r="O5616" s="3"/>
      <c r="P5616" s="3"/>
      <c r="Q5616" s="3"/>
      <c r="R5616" s="3"/>
      <c r="S5616" s="120"/>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row>
    <row r="5617" spans="1:53" x14ac:dyDescent="0.3">
      <c r="A5617" s="3"/>
      <c r="B5617" s="3"/>
      <c r="C5617" s="3"/>
      <c r="D5617" s="3"/>
      <c r="E5617" s="3"/>
      <c r="F5617" s="3"/>
      <c r="G5617" s="3"/>
      <c r="H5617" s="3"/>
      <c r="I5617" s="3"/>
      <c r="J5617" s="3"/>
      <c r="K5617" s="3"/>
      <c r="L5617" s="3"/>
      <c r="M5617" s="3"/>
      <c r="N5617" s="3"/>
      <c r="O5617" s="3"/>
      <c r="P5617" s="3"/>
      <c r="Q5617" s="3"/>
      <c r="R5617" s="3"/>
      <c r="S5617" s="120"/>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row>
    <row r="5618" spans="1:53" x14ac:dyDescent="0.3">
      <c r="A5618" s="3"/>
      <c r="B5618" s="3"/>
      <c r="C5618" s="3"/>
      <c r="D5618" s="3"/>
      <c r="E5618" s="3"/>
      <c r="F5618" s="3"/>
      <c r="G5618" s="3"/>
      <c r="H5618" s="3"/>
      <c r="I5618" s="3"/>
      <c r="J5618" s="3"/>
      <c r="K5618" s="3"/>
      <c r="L5618" s="3"/>
      <c r="M5618" s="3"/>
      <c r="N5618" s="3"/>
      <c r="O5618" s="3"/>
      <c r="P5618" s="3"/>
      <c r="Q5618" s="3"/>
      <c r="R5618" s="3"/>
      <c r="S5618" s="120"/>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row>
    <row r="5619" spans="1:53" x14ac:dyDescent="0.3">
      <c r="A5619" s="3"/>
      <c r="B5619" s="3"/>
      <c r="C5619" s="3"/>
      <c r="D5619" s="3"/>
      <c r="E5619" s="3"/>
      <c r="F5619" s="3"/>
      <c r="G5619" s="3"/>
      <c r="H5619" s="3"/>
      <c r="I5619" s="3"/>
      <c r="J5619" s="3"/>
      <c r="K5619" s="3"/>
      <c r="L5619" s="3"/>
      <c r="M5619" s="3"/>
      <c r="N5619" s="3"/>
      <c r="O5619" s="3"/>
      <c r="P5619" s="3"/>
      <c r="Q5619" s="3"/>
      <c r="R5619" s="3"/>
      <c r="S5619" s="120"/>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row>
    <row r="5620" spans="1:53" x14ac:dyDescent="0.3">
      <c r="A5620" s="3"/>
      <c r="B5620" s="3"/>
      <c r="C5620" s="3"/>
      <c r="D5620" s="3"/>
      <c r="E5620" s="3"/>
      <c r="F5620" s="3"/>
      <c r="G5620" s="3"/>
      <c r="H5620" s="3"/>
      <c r="I5620" s="3"/>
      <c r="J5620" s="3"/>
      <c r="K5620" s="3"/>
      <c r="L5620" s="3"/>
      <c r="M5620" s="3"/>
      <c r="N5620" s="3"/>
      <c r="O5620" s="3"/>
      <c r="P5620" s="3"/>
      <c r="Q5620" s="3"/>
      <c r="R5620" s="3"/>
      <c r="S5620" s="120"/>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row>
    <row r="5621" spans="1:53" x14ac:dyDescent="0.3">
      <c r="A5621" s="3"/>
      <c r="B5621" s="3"/>
      <c r="C5621" s="3"/>
      <c r="D5621" s="3"/>
      <c r="E5621" s="3"/>
      <c r="F5621" s="3"/>
      <c r="G5621" s="3"/>
      <c r="H5621" s="3"/>
      <c r="I5621" s="3"/>
      <c r="J5621" s="3"/>
      <c r="K5621" s="3"/>
      <c r="L5621" s="3"/>
      <c r="M5621" s="3"/>
      <c r="N5621" s="3"/>
      <c r="O5621" s="3"/>
      <c r="P5621" s="3"/>
      <c r="Q5621" s="3"/>
      <c r="R5621" s="3"/>
      <c r="S5621" s="120"/>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row>
    <row r="5622" spans="1:53" x14ac:dyDescent="0.3">
      <c r="A5622" s="3"/>
      <c r="B5622" s="3"/>
      <c r="C5622" s="3"/>
      <c r="D5622" s="3"/>
      <c r="E5622" s="3"/>
      <c r="F5622" s="3"/>
      <c r="G5622" s="3"/>
      <c r="H5622" s="3"/>
      <c r="I5622" s="3"/>
      <c r="J5622" s="3"/>
      <c r="K5622" s="3"/>
      <c r="L5622" s="3"/>
      <c r="M5622" s="3"/>
      <c r="N5622" s="3"/>
      <c r="O5622" s="3"/>
      <c r="P5622" s="3"/>
      <c r="Q5622" s="3"/>
      <c r="R5622" s="3"/>
      <c r="S5622" s="120"/>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row>
    <row r="5623" spans="1:53" x14ac:dyDescent="0.3">
      <c r="A5623" s="3"/>
      <c r="B5623" s="3"/>
      <c r="C5623" s="3"/>
      <c r="D5623" s="3"/>
      <c r="E5623" s="3"/>
      <c r="F5623" s="3"/>
      <c r="G5623" s="3"/>
      <c r="H5623" s="3"/>
      <c r="I5623" s="3"/>
      <c r="J5623" s="3"/>
      <c r="K5623" s="3"/>
      <c r="L5623" s="3"/>
      <c r="M5623" s="3"/>
      <c r="N5623" s="3"/>
      <c r="O5623" s="3"/>
      <c r="P5623" s="3"/>
      <c r="Q5623" s="3"/>
      <c r="R5623" s="3"/>
      <c r="S5623" s="120"/>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row>
    <row r="5624" spans="1:53" x14ac:dyDescent="0.3">
      <c r="A5624" s="3"/>
      <c r="B5624" s="3"/>
      <c r="C5624" s="3"/>
      <c r="D5624" s="3"/>
      <c r="E5624" s="3"/>
      <c r="F5624" s="3"/>
      <c r="G5624" s="3"/>
      <c r="H5624" s="3"/>
      <c r="I5624" s="3"/>
      <c r="J5624" s="3"/>
      <c r="K5624" s="3"/>
      <c r="L5624" s="3"/>
      <c r="M5624" s="3"/>
      <c r="N5624" s="3"/>
      <c r="O5624" s="3"/>
      <c r="P5624" s="3"/>
      <c r="Q5624" s="3"/>
      <c r="R5624" s="3"/>
      <c r="S5624" s="120"/>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row>
    <row r="5625" spans="1:53" x14ac:dyDescent="0.3">
      <c r="A5625" s="3"/>
      <c r="B5625" s="3"/>
      <c r="C5625" s="3"/>
      <c r="D5625" s="3"/>
      <c r="E5625" s="3"/>
      <c r="F5625" s="3"/>
      <c r="G5625" s="3"/>
      <c r="H5625" s="3"/>
      <c r="I5625" s="3"/>
      <c r="J5625" s="3"/>
      <c r="K5625" s="3"/>
      <c r="L5625" s="3"/>
      <c r="M5625" s="3"/>
      <c r="N5625" s="3"/>
      <c r="O5625" s="3"/>
      <c r="P5625" s="3"/>
      <c r="Q5625" s="3"/>
      <c r="R5625" s="3"/>
      <c r="S5625" s="120"/>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row>
    <row r="5626" spans="1:53" x14ac:dyDescent="0.3">
      <c r="A5626" s="3"/>
      <c r="B5626" s="3"/>
      <c r="C5626" s="3"/>
      <c r="D5626" s="3"/>
      <c r="E5626" s="3"/>
      <c r="F5626" s="3"/>
      <c r="G5626" s="3"/>
      <c r="H5626" s="3"/>
      <c r="I5626" s="3"/>
      <c r="J5626" s="3"/>
      <c r="K5626" s="3"/>
      <c r="L5626" s="3"/>
      <c r="M5626" s="3"/>
      <c r="N5626" s="3"/>
      <c r="O5626" s="3"/>
      <c r="P5626" s="3"/>
      <c r="Q5626" s="3"/>
      <c r="R5626" s="3"/>
      <c r="S5626" s="120"/>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row>
    <row r="5627" spans="1:53" x14ac:dyDescent="0.3">
      <c r="A5627" s="3"/>
      <c r="B5627" s="3"/>
      <c r="C5627" s="3"/>
      <c r="D5627" s="3"/>
      <c r="E5627" s="3"/>
      <c r="F5627" s="3"/>
      <c r="G5627" s="3"/>
      <c r="H5627" s="3"/>
      <c r="I5627" s="3"/>
      <c r="J5627" s="3"/>
      <c r="K5627" s="3"/>
      <c r="L5627" s="3"/>
      <c r="M5627" s="3"/>
      <c r="N5627" s="3"/>
      <c r="O5627" s="3"/>
      <c r="P5627" s="3"/>
      <c r="Q5627" s="3"/>
      <c r="R5627" s="3"/>
      <c r="S5627" s="120"/>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row>
    <row r="5628" spans="1:53" x14ac:dyDescent="0.3">
      <c r="A5628" s="3"/>
      <c r="B5628" s="3"/>
      <c r="C5628" s="3"/>
      <c r="D5628" s="3"/>
      <c r="E5628" s="3"/>
      <c r="F5628" s="3"/>
      <c r="G5628" s="3"/>
      <c r="H5628" s="3"/>
      <c r="I5628" s="3"/>
      <c r="J5628" s="3"/>
      <c r="K5628" s="3"/>
      <c r="L5628" s="3"/>
      <c r="M5628" s="3"/>
      <c r="N5628" s="3"/>
      <c r="O5628" s="3"/>
      <c r="P5628" s="3"/>
      <c r="Q5628" s="3"/>
      <c r="R5628" s="3"/>
      <c r="S5628" s="120"/>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row>
    <row r="5629" spans="1:53" x14ac:dyDescent="0.3">
      <c r="A5629" s="3"/>
      <c r="B5629" s="3"/>
      <c r="C5629" s="3"/>
      <c r="D5629" s="3"/>
      <c r="E5629" s="3"/>
      <c r="F5629" s="3"/>
      <c r="G5629" s="3"/>
      <c r="H5629" s="3"/>
      <c r="I5629" s="3"/>
      <c r="J5629" s="3"/>
      <c r="K5629" s="3"/>
      <c r="L5629" s="3"/>
      <c r="M5629" s="3"/>
      <c r="N5629" s="3"/>
      <c r="O5629" s="3"/>
      <c r="P5629" s="3"/>
      <c r="Q5629" s="3"/>
      <c r="R5629" s="3"/>
      <c r="S5629" s="120"/>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row>
    <row r="5630" spans="1:53" x14ac:dyDescent="0.3">
      <c r="A5630" s="3"/>
      <c r="B5630" s="3"/>
      <c r="C5630" s="3"/>
      <c r="D5630" s="3"/>
      <c r="E5630" s="3"/>
      <c r="F5630" s="3"/>
      <c r="G5630" s="3"/>
      <c r="H5630" s="3"/>
      <c r="I5630" s="3"/>
      <c r="J5630" s="3"/>
      <c r="K5630" s="3"/>
      <c r="L5630" s="3"/>
      <c r="M5630" s="3"/>
      <c r="N5630" s="3"/>
      <c r="O5630" s="3"/>
      <c r="P5630" s="3"/>
      <c r="Q5630" s="3"/>
      <c r="R5630" s="3"/>
      <c r="S5630" s="120"/>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row>
    <row r="5631" spans="1:53" x14ac:dyDescent="0.3">
      <c r="A5631" s="3"/>
      <c r="B5631" s="3"/>
      <c r="C5631" s="3"/>
      <c r="D5631" s="3"/>
      <c r="E5631" s="3"/>
      <c r="F5631" s="3"/>
      <c r="G5631" s="3"/>
      <c r="H5631" s="3"/>
      <c r="I5631" s="3"/>
      <c r="J5631" s="3"/>
      <c r="K5631" s="3"/>
      <c r="L5631" s="3"/>
      <c r="M5631" s="3"/>
      <c r="N5631" s="3"/>
      <c r="O5631" s="3"/>
      <c r="P5631" s="3"/>
      <c r="Q5631" s="3"/>
      <c r="R5631" s="3"/>
      <c r="S5631" s="120"/>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row>
    <row r="5632" spans="1:53" x14ac:dyDescent="0.3">
      <c r="A5632" s="3"/>
      <c r="B5632" s="3"/>
      <c r="C5632" s="3"/>
      <c r="D5632" s="3"/>
      <c r="E5632" s="3"/>
      <c r="F5632" s="3"/>
      <c r="G5632" s="3"/>
      <c r="H5632" s="3"/>
      <c r="I5632" s="3"/>
      <c r="J5632" s="3"/>
      <c r="K5632" s="3"/>
      <c r="L5632" s="3"/>
      <c r="M5632" s="3"/>
      <c r="N5632" s="3"/>
      <c r="O5632" s="3"/>
      <c r="P5632" s="3"/>
      <c r="Q5632" s="3"/>
      <c r="R5632" s="3"/>
      <c r="S5632" s="120"/>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row>
    <row r="5633" spans="1:53" x14ac:dyDescent="0.3">
      <c r="A5633" s="3"/>
      <c r="B5633" s="3"/>
      <c r="C5633" s="3"/>
      <c r="D5633" s="3"/>
      <c r="E5633" s="3"/>
      <c r="F5633" s="3"/>
      <c r="G5633" s="3"/>
      <c r="H5633" s="3"/>
      <c r="I5633" s="3"/>
      <c r="J5633" s="3"/>
      <c r="K5633" s="3"/>
      <c r="L5633" s="3"/>
      <c r="M5633" s="3"/>
      <c r="N5633" s="3"/>
      <c r="O5633" s="3"/>
      <c r="P5633" s="3"/>
      <c r="Q5633" s="3"/>
      <c r="R5633" s="3"/>
      <c r="S5633" s="120"/>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row>
    <row r="5634" spans="1:53" x14ac:dyDescent="0.3">
      <c r="A5634" s="3"/>
      <c r="B5634" s="3"/>
      <c r="C5634" s="3"/>
      <c r="D5634" s="3"/>
      <c r="E5634" s="3"/>
      <c r="F5634" s="3"/>
      <c r="G5634" s="3"/>
      <c r="H5634" s="3"/>
      <c r="I5634" s="3"/>
      <c r="J5634" s="3"/>
      <c r="K5634" s="3"/>
      <c r="L5634" s="3"/>
      <c r="M5634" s="3"/>
      <c r="N5634" s="3"/>
      <c r="O5634" s="3"/>
      <c r="P5634" s="3"/>
      <c r="Q5634" s="3"/>
      <c r="R5634" s="3"/>
      <c r="S5634" s="120"/>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row>
    <row r="5635" spans="1:53" x14ac:dyDescent="0.3">
      <c r="A5635" s="3"/>
      <c r="B5635" s="3"/>
      <c r="C5635" s="3"/>
      <c r="D5635" s="3"/>
      <c r="E5635" s="3"/>
      <c r="F5635" s="3"/>
      <c r="G5635" s="3"/>
      <c r="H5635" s="3"/>
      <c r="I5635" s="3"/>
      <c r="J5635" s="3"/>
      <c r="K5635" s="3"/>
      <c r="L5635" s="3"/>
      <c r="M5635" s="3"/>
      <c r="N5635" s="3"/>
      <c r="O5635" s="3"/>
      <c r="P5635" s="3"/>
      <c r="Q5635" s="3"/>
      <c r="R5635" s="3"/>
      <c r="S5635" s="120"/>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row>
    <row r="5636" spans="1:53" x14ac:dyDescent="0.3">
      <c r="A5636" s="3"/>
      <c r="B5636" s="3"/>
      <c r="C5636" s="3"/>
      <c r="D5636" s="3"/>
      <c r="E5636" s="3"/>
      <c r="F5636" s="3"/>
      <c r="G5636" s="3"/>
      <c r="H5636" s="3"/>
      <c r="I5636" s="3"/>
      <c r="J5636" s="3"/>
      <c r="K5636" s="3"/>
      <c r="L5636" s="3"/>
      <c r="M5636" s="3"/>
      <c r="N5636" s="3"/>
      <c r="O5636" s="3"/>
      <c r="P5636" s="3"/>
      <c r="Q5636" s="3"/>
      <c r="R5636" s="3"/>
      <c r="S5636" s="120"/>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row>
    <row r="5637" spans="1:53" x14ac:dyDescent="0.3">
      <c r="A5637" s="3"/>
      <c r="B5637" s="3"/>
      <c r="C5637" s="3"/>
      <c r="D5637" s="3"/>
      <c r="E5637" s="3"/>
      <c r="F5637" s="3"/>
      <c r="G5637" s="3"/>
      <c r="H5637" s="3"/>
      <c r="I5637" s="3"/>
      <c r="J5637" s="3"/>
      <c r="K5637" s="3"/>
      <c r="L5637" s="3"/>
      <c r="M5637" s="3"/>
      <c r="N5637" s="3"/>
      <c r="O5637" s="3"/>
      <c r="P5637" s="3"/>
      <c r="Q5637" s="3"/>
      <c r="R5637" s="3"/>
      <c r="S5637" s="120"/>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row>
    <row r="5638" spans="1:53" x14ac:dyDescent="0.3">
      <c r="A5638" s="3"/>
      <c r="B5638" s="3"/>
      <c r="C5638" s="3"/>
      <c r="D5638" s="3"/>
      <c r="E5638" s="3"/>
      <c r="F5638" s="3"/>
      <c r="G5638" s="3"/>
      <c r="H5638" s="3"/>
      <c r="I5638" s="3"/>
      <c r="J5638" s="3"/>
      <c r="K5638" s="3"/>
      <c r="L5638" s="3"/>
      <c r="M5638" s="3"/>
      <c r="N5638" s="3"/>
      <c r="O5638" s="3"/>
      <c r="P5638" s="3"/>
      <c r="Q5638" s="3"/>
      <c r="R5638" s="3"/>
      <c r="S5638" s="120"/>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row>
    <row r="5639" spans="1:53" x14ac:dyDescent="0.3">
      <c r="A5639" s="3"/>
      <c r="B5639" s="3"/>
      <c r="C5639" s="3"/>
      <c r="D5639" s="3"/>
      <c r="E5639" s="3"/>
      <c r="F5639" s="3"/>
      <c r="G5639" s="3"/>
      <c r="H5639" s="3"/>
      <c r="I5639" s="3"/>
      <c r="J5639" s="3"/>
      <c r="K5639" s="3"/>
      <c r="L5639" s="3"/>
      <c r="M5639" s="3"/>
      <c r="N5639" s="3"/>
      <c r="O5639" s="3"/>
      <c r="P5639" s="3"/>
      <c r="Q5639" s="3"/>
      <c r="R5639" s="3"/>
      <c r="S5639" s="120"/>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row>
    <row r="5640" spans="1:53" x14ac:dyDescent="0.3">
      <c r="A5640" s="3"/>
      <c r="B5640" s="3"/>
      <c r="C5640" s="3"/>
      <c r="D5640" s="3"/>
      <c r="E5640" s="3"/>
      <c r="F5640" s="3"/>
      <c r="G5640" s="3"/>
      <c r="H5640" s="3"/>
      <c r="I5640" s="3"/>
      <c r="J5640" s="3"/>
      <c r="K5640" s="3"/>
      <c r="L5640" s="3"/>
      <c r="M5640" s="3"/>
      <c r="N5640" s="3"/>
      <c r="O5640" s="3"/>
      <c r="P5640" s="3"/>
      <c r="Q5640" s="3"/>
      <c r="R5640" s="3"/>
      <c r="S5640" s="120"/>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row>
    <row r="5641" spans="1:53" x14ac:dyDescent="0.3">
      <c r="A5641" s="3"/>
      <c r="B5641" s="3"/>
      <c r="C5641" s="3"/>
      <c r="D5641" s="3"/>
      <c r="E5641" s="3"/>
      <c r="F5641" s="3"/>
      <c r="G5641" s="3"/>
      <c r="H5641" s="3"/>
      <c r="I5641" s="3"/>
      <c r="J5641" s="3"/>
      <c r="K5641" s="3"/>
      <c r="L5641" s="3"/>
      <c r="M5641" s="3"/>
      <c r="N5641" s="3"/>
      <c r="O5641" s="3"/>
      <c r="P5641" s="3"/>
      <c r="Q5641" s="3"/>
      <c r="R5641" s="3"/>
      <c r="S5641" s="120"/>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row>
    <row r="5642" spans="1:53" x14ac:dyDescent="0.3">
      <c r="A5642" s="3"/>
      <c r="B5642" s="3"/>
      <c r="C5642" s="3"/>
      <c r="D5642" s="3"/>
      <c r="E5642" s="3"/>
      <c r="F5642" s="3"/>
      <c r="G5642" s="3"/>
      <c r="H5642" s="3"/>
      <c r="I5642" s="3"/>
      <c r="J5642" s="3"/>
      <c r="K5642" s="3"/>
      <c r="L5642" s="3"/>
      <c r="M5642" s="3"/>
      <c r="N5642" s="3"/>
      <c r="O5642" s="3"/>
      <c r="P5642" s="3"/>
      <c r="Q5642" s="3"/>
      <c r="R5642" s="3"/>
      <c r="S5642" s="120"/>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row>
    <row r="5643" spans="1:53" x14ac:dyDescent="0.3">
      <c r="A5643" s="3"/>
      <c r="B5643" s="3"/>
      <c r="C5643" s="3"/>
      <c r="D5643" s="3"/>
      <c r="E5643" s="3"/>
      <c r="F5643" s="3"/>
      <c r="G5643" s="3"/>
      <c r="H5643" s="3"/>
      <c r="I5643" s="3"/>
      <c r="J5643" s="3"/>
      <c r="K5643" s="3"/>
      <c r="L5643" s="3"/>
      <c r="M5643" s="3"/>
      <c r="N5643" s="3"/>
      <c r="O5643" s="3"/>
      <c r="P5643" s="3"/>
      <c r="Q5643" s="3"/>
      <c r="R5643" s="3"/>
      <c r="S5643" s="120"/>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row>
    <row r="5644" spans="1:53" x14ac:dyDescent="0.3">
      <c r="A5644" s="3"/>
      <c r="B5644" s="3"/>
      <c r="C5644" s="3"/>
      <c r="D5644" s="3"/>
      <c r="E5644" s="3"/>
      <c r="F5644" s="3"/>
      <c r="G5644" s="3"/>
      <c r="H5644" s="3"/>
      <c r="I5644" s="3"/>
      <c r="J5644" s="3"/>
      <c r="K5644" s="3"/>
      <c r="L5644" s="3"/>
      <c r="M5644" s="3"/>
      <c r="N5644" s="3"/>
      <c r="O5644" s="3"/>
      <c r="P5644" s="3"/>
      <c r="Q5644" s="3"/>
      <c r="R5644" s="3"/>
      <c r="S5644" s="120"/>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row>
    <row r="5645" spans="1:53" x14ac:dyDescent="0.3">
      <c r="A5645" s="3"/>
      <c r="B5645" s="3"/>
      <c r="C5645" s="3"/>
      <c r="D5645" s="3"/>
      <c r="E5645" s="3"/>
      <c r="F5645" s="3"/>
      <c r="G5645" s="3"/>
      <c r="H5645" s="3"/>
      <c r="I5645" s="3"/>
      <c r="J5645" s="3"/>
      <c r="K5645" s="3"/>
      <c r="L5645" s="3"/>
      <c r="M5645" s="3"/>
      <c r="N5645" s="3"/>
      <c r="O5645" s="3"/>
      <c r="P5645" s="3"/>
      <c r="Q5645" s="3"/>
      <c r="R5645" s="3"/>
      <c r="S5645" s="120"/>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row>
    <row r="5646" spans="1:53" x14ac:dyDescent="0.3">
      <c r="A5646" s="3"/>
      <c r="B5646" s="3"/>
      <c r="C5646" s="3"/>
      <c r="D5646" s="3"/>
      <c r="E5646" s="3"/>
      <c r="F5646" s="3"/>
      <c r="G5646" s="3"/>
      <c r="H5646" s="3"/>
      <c r="I5646" s="3"/>
      <c r="J5646" s="3"/>
      <c r="K5646" s="3"/>
      <c r="L5646" s="3"/>
      <c r="M5646" s="3"/>
      <c r="N5646" s="3"/>
      <c r="O5646" s="3"/>
      <c r="P5646" s="3"/>
      <c r="Q5646" s="3"/>
      <c r="R5646" s="3"/>
      <c r="S5646" s="120"/>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row>
    <row r="5647" spans="1:53" x14ac:dyDescent="0.3">
      <c r="A5647" s="3"/>
      <c r="B5647" s="3"/>
      <c r="C5647" s="3"/>
      <c r="D5647" s="3"/>
      <c r="E5647" s="3"/>
      <c r="F5647" s="3"/>
      <c r="G5647" s="3"/>
      <c r="H5647" s="3"/>
      <c r="I5647" s="3"/>
      <c r="J5647" s="3"/>
      <c r="K5647" s="3"/>
      <c r="L5647" s="3"/>
      <c r="M5647" s="3"/>
      <c r="N5647" s="3"/>
      <c r="O5647" s="3"/>
      <c r="P5647" s="3"/>
      <c r="Q5647" s="3"/>
      <c r="R5647" s="3"/>
      <c r="S5647" s="120"/>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row>
    <row r="5648" spans="1:53" x14ac:dyDescent="0.3">
      <c r="A5648" s="3"/>
      <c r="B5648" s="3"/>
      <c r="C5648" s="3"/>
      <c r="D5648" s="3"/>
      <c r="E5648" s="3"/>
      <c r="F5648" s="3"/>
      <c r="G5648" s="3"/>
      <c r="H5648" s="3"/>
      <c r="I5648" s="3"/>
      <c r="J5648" s="3"/>
      <c r="K5648" s="3"/>
      <c r="L5648" s="3"/>
      <c r="M5648" s="3"/>
      <c r="N5648" s="3"/>
      <c r="O5648" s="3"/>
      <c r="P5648" s="3"/>
      <c r="Q5648" s="3"/>
      <c r="R5648" s="3"/>
      <c r="S5648" s="120"/>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row>
    <row r="5649" spans="1:53" x14ac:dyDescent="0.3">
      <c r="A5649" s="3"/>
      <c r="B5649" s="3"/>
      <c r="C5649" s="3"/>
      <c r="D5649" s="3"/>
      <c r="E5649" s="3"/>
      <c r="F5649" s="3"/>
      <c r="G5649" s="3"/>
      <c r="H5649" s="3"/>
      <c r="I5649" s="3"/>
      <c r="J5649" s="3"/>
      <c r="K5649" s="3"/>
      <c r="L5649" s="3"/>
      <c r="M5649" s="3"/>
      <c r="N5649" s="3"/>
      <c r="O5649" s="3"/>
      <c r="P5649" s="3"/>
      <c r="Q5649" s="3"/>
      <c r="R5649" s="3"/>
      <c r="S5649" s="120"/>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row>
    <row r="5650" spans="1:53" x14ac:dyDescent="0.3">
      <c r="A5650" s="3"/>
      <c r="B5650" s="3"/>
      <c r="C5650" s="3"/>
      <c r="D5650" s="3"/>
      <c r="E5650" s="3"/>
      <c r="F5650" s="3"/>
      <c r="G5650" s="3"/>
      <c r="H5650" s="3"/>
      <c r="I5650" s="3"/>
      <c r="J5650" s="3"/>
      <c r="K5650" s="3"/>
      <c r="L5650" s="3"/>
      <c r="M5650" s="3"/>
      <c r="N5650" s="3"/>
      <c r="O5650" s="3"/>
      <c r="P5650" s="3"/>
      <c r="Q5650" s="3"/>
      <c r="R5650" s="3"/>
      <c r="S5650" s="120"/>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row>
    <row r="5651" spans="1:53" x14ac:dyDescent="0.3">
      <c r="A5651" s="3"/>
      <c r="B5651" s="3"/>
      <c r="C5651" s="3"/>
      <c r="D5651" s="3"/>
      <c r="E5651" s="3"/>
      <c r="F5651" s="3"/>
      <c r="G5651" s="3"/>
      <c r="H5651" s="3"/>
      <c r="I5651" s="3"/>
      <c r="J5651" s="3"/>
      <c r="K5651" s="3"/>
      <c r="L5651" s="3"/>
      <c r="M5651" s="3"/>
      <c r="N5651" s="3"/>
      <c r="O5651" s="3"/>
      <c r="P5651" s="3"/>
      <c r="Q5651" s="3"/>
      <c r="R5651" s="3"/>
      <c r="S5651" s="120"/>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row>
    <row r="5652" spans="1:53" x14ac:dyDescent="0.3">
      <c r="A5652" s="3"/>
      <c r="B5652" s="3"/>
      <c r="C5652" s="3"/>
      <c r="D5652" s="3"/>
      <c r="E5652" s="3"/>
      <c r="F5652" s="3"/>
      <c r="G5652" s="3"/>
      <c r="H5652" s="3"/>
      <c r="I5652" s="3"/>
      <c r="J5652" s="3"/>
      <c r="K5652" s="3"/>
      <c r="L5652" s="3"/>
      <c r="M5652" s="3"/>
      <c r="N5652" s="3"/>
      <c r="O5652" s="3"/>
      <c r="P5652" s="3"/>
      <c r="Q5652" s="3"/>
      <c r="R5652" s="3"/>
      <c r="S5652" s="120"/>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row>
    <row r="5653" spans="1:53" x14ac:dyDescent="0.3">
      <c r="A5653" s="3"/>
      <c r="B5653" s="3"/>
      <c r="C5653" s="3"/>
      <c r="D5653" s="3"/>
      <c r="E5653" s="3"/>
      <c r="F5653" s="3"/>
      <c r="G5653" s="3"/>
      <c r="H5653" s="3"/>
      <c r="I5653" s="3"/>
      <c r="J5653" s="3"/>
      <c r="K5653" s="3"/>
      <c r="L5653" s="3"/>
      <c r="M5653" s="3"/>
      <c r="N5653" s="3"/>
      <c r="O5653" s="3"/>
      <c r="P5653" s="3"/>
      <c r="Q5653" s="3"/>
      <c r="R5653" s="3"/>
      <c r="S5653" s="120"/>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row>
    <row r="5654" spans="1:53" x14ac:dyDescent="0.3">
      <c r="A5654" s="3"/>
      <c r="B5654" s="3"/>
      <c r="C5654" s="3"/>
      <c r="D5654" s="3"/>
      <c r="E5654" s="3"/>
      <c r="F5654" s="3"/>
      <c r="G5654" s="3"/>
      <c r="H5654" s="3"/>
      <c r="I5654" s="3"/>
      <c r="J5654" s="3"/>
      <c r="K5654" s="3"/>
      <c r="L5654" s="3"/>
      <c r="M5654" s="3"/>
      <c r="N5654" s="3"/>
      <c r="O5654" s="3"/>
      <c r="P5654" s="3"/>
      <c r="Q5654" s="3"/>
      <c r="R5654" s="3"/>
      <c r="S5654" s="120"/>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row>
    <row r="5655" spans="1:53" x14ac:dyDescent="0.3">
      <c r="A5655" s="3"/>
      <c r="B5655" s="3"/>
      <c r="C5655" s="3"/>
      <c r="D5655" s="3"/>
      <c r="E5655" s="3"/>
      <c r="F5655" s="3"/>
      <c r="G5655" s="3"/>
      <c r="H5655" s="3"/>
      <c r="I5655" s="3"/>
      <c r="J5655" s="3"/>
      <c r="K5655" s="3"/>
      <c r="L5655" s="3"/>
      <c r="M5655" s="3"/>
      <c r="N5655" s="3"/>
      <c r="O5655" s="3"/>
      <c r="P5655" s="3"/>
      <c r="Q5655" s="3"/>
      <c r="R5655" s="3"/>
      <c r="S5655" s="120"/>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row>
    <row r="5656" spans="1:53" x14ac:dyDescent="0.3">
      <c r="A5656" s="3"/>
      <c r="B5656" s="3"/>
      <c r="C5656" s="3"/>
      <c r="D5656" s="3"/>
      <c r="E5656" s="3"/>
      <c r="F5656" s="3"/>
      <c r="G5656" s="3"/>
      <c r="H5656" s="3"/>
      <c r="I5656" s="3"/>
      <c r="J5656" s="3"/>
      <c r="K5656" s="3"/>
      <c r="L5656" s="3"/>
      <c r="M5656" s="3"/>
      <c r="N5656" s="3"/>
      <c r="O5656" s="3"/>
      <c r="P5656" s="3"/>
      <c r="Q5656" s="3"/>
      <c r="R5656" s="3"/>
      <c r="S5656" s="120"/>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row>
    <row r="5657" spans="1:53" x14ac:dyDescent="0.3">
      <c r="A5657" s="3"/>
      <c r="B5657" s="3"/>
      <c r="C5657" s="3"/>
      <c r="D5657" s="3"/>
      <c r="E5657" s="3"/>
      <c r="F5657" s="3"/>
      <c r="G5657" s="3"/>
      <c r="H5657" s="3"/>
      <c r="I5657" s="3"/>
      <c r="J5657" s="3"/>
      <c r="K5657" s="3"/>
      <c r="L5657" s="3"/>
      <c r="M5657" s="3"/>
      <c r="N5657" s="3"/>
      <c r="O5657" s="3"/>
      <c r="P5657" s="3"/>
      <c r="Q5657" s="3"/>
      <c r="R5657" s="3"/>
      <c r="S5657" s="120"/>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row>
    <row r="5658" spans="1:53" x14ac:dyDescent="0.3">
      <c r="A5658" s="3"/>
      <c r="B5658" s="3"/>
      <c r="C5658" s="3"/>
      <c r="D5658" s="3"/>
      <c r="E5658" s="3"/>
      <c r="F5658" s="3"/>
      <c r="G5658" s="3"/>
      <c r="H5658" s="3"/>
      <c r="I5658" s="3"/>
      <c r="J5658" s="3"/>
      <c r="K5658" s="3"/>
      <c r="L5658" s="3"/>
      <c r="M5658" s="3"/>
      <c r="N5658" s="3"/>
      <c r="O5658" s="3"/>
      <c r="P5658" s="3"/>
      <c r="Q5658" s="3"/>
      <c r="R5658" s="3"/>
      <c r="S5658" s="120"/>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row>
    <row r="5659" spans="1:53" x14ac:dyDescent="0.3">
      <c r="A5659" s="3"/>
      <c r="B5659" s="3"/>
      <c r="C5659" s="3"/>
      <c r="D5659" s="3"/>
      <c r="E5659" s="3"/>
      <c r="F5659" s="3"/>
      <c r="G5659" s="3"/>
      <c r="H5659" s="3"/>
      <c r="I5659" s="3"/>
      <c r="J5659" s="3"/>
      <c r="K5659" s="3"/>
      <c r="L5659" s="3"/>
      <c r="M5659" s="3"/>
      <c r="N5659" s="3"/>
      <c r="O5659" s="3"/>
      <c r="P5659" s="3"/>
      <c r="Q5659" s="3"/>
      <c r="R5659" s="3"/>
      <c r="S5659" s="120"/>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row>
    <row r="5660" spans="1:53" x14ac:dyDescent="0.3">
      <c r="A5660" s="3"/>
      <c r="B5660" s="3"/>
      <c r="C5660" s="3"/>
      <c r="D5660" s="3"/>
      <c r="E5660" s="3"/>
      <c r="F5660" s="3"/>
      <c r="G5660" s="3"/>
      <c r="H5660" s="3"/>
      <c r="I5660" s="3"/>
      <c r="J5660" s="3"/>
      <c r="K5660" s="3"/>
      <c r="L5660" s="3"/>
      <c r="M5660" s="3"/>
      <c r="N5660" s="3"/>
      <c r="O5660" s="3"/>
      <c r="P5660" s="3"/>
      <c r="Q5660" s="3"/>
      <c r="R5660" s="3"/>
      <c r="S5660" s="120"/>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row>
    <row r="5661" spans="1:53" x14ac:dyDescent="0.3">
      <c r="A5661" s="3"/>
      <c r="B5661" s="3"/>
      <c r="C5661" s="3"/>
      <c r="D5661" s="3"/>
      <c r="E5661" s="3"/>
      <c r="F5661" s="3"/>
      <c r="G5661" s="3"/>
      <c r="H5661" s="3"/>
      <c r="I5661" s="3"/>
      <c r="J5661" s="3"/>
      <c r="K5661" s="3"/>
      <c r="L5661" s="3"/>
      <c r="M5661" s="3"/>
      <c r="N5661" s="3"/>
      <c r="O5661" s="3"/>
      <c r="P5661" s="3"/>
      <c r="Q5661" s="3"/>
      <c r="R5661" s="3"/>
      <c r="S5661" s="120"/>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row>
    <row r="5662" spans="1:53" x14ac:dyDescent="0.3">
      <c r="A5662" s="3"/>
      <c r="B5662" s="3"/>
      <c r="C5662" s="3"/>
      <c r="D5662" s="3"/>
      <c r="E5662" s="3"/>
      <c r="F5662" s="3"/>
      <c r="G5662" s="3"/>
      <c r="H5662" s="3"/>
      <c r="I5662" s="3"/>
      <c r="J5662" s="3"/>
      <c r="K5662" s="3"/>
      <c r="L5662" s="3"/>
      <c r="M5662" s="3"/>
      <c r="N5662" s="3"/>
      <c r="O5662" s="3"/>
      <c r="P5662" s="3"/>
      <c r="Q5662" s="3"/>
      <c r="R5662" s="3"/>
      <c r="S5662" s="120"/>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row>
    <row r="5663" spans="1:53" x14ac:dyDescent="0.3">
      <c r="A5663" s="3"/>
      <c r="B5663" s="3"/>
      <c r="C5663" s="3"/>
      <c r="D5663" s="3"/>
      <c r="E5663" s="3"/>
      <c r="F5663" s="3"/>
      <c r="G5663" s="3"/>
      <c r="H5663" s="3"/>
      <c r="I5663" s="3"/>
      <c r="J5663" s="3"/>
      <c r="K5663" s="3"/>
      <c r="L5663" s="3"/>
      <c r="M5663" s="3"/>
      <c r="N5663" s="3"/>
      <c r="O5663" s="3"/>
      <c r="P5663" s="3"/>
      <c r="Q5663" s="3"/>
      <c r="R5663" s="3"/>
      <c r="S5663" s="120"/>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row>
    <row r="5664" spans="1:53" x14ac:dyDescent="0.3">
      <c r="A5664" s="3"/>
      <c r="B5664" s="3"/>
      <c r="C5664" s="3"/>
      <c r="D5664" s="3"/>
      <c r="E5664" s="3"/>
      <c r="F5664" s="3"/>
      <c r="G5664" s="3"/>
      <c r="H5664" s="3"/>
      <c r="I5664" s="3"/>
      <c r="J5664" s="3"/>
      <c r="K5664" s="3"/>
      <c r="L5664" s="3"/>
      <c r="M5664" s="3"/>
      <c r="N5664" s="3"/>
      <c r="O5664" s="3"/>
      <c r="P5664" s="3"/>
      <c r="Q5664" s="3"/>
      <c r="R5664" s="3"/>
      <c r="S5664" s="120"/>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row>
    <row r="5665" spans="1:53" x14ac:dyDescent="0.3">
      <c r="A5665" s="3"/>
      <c r="B5665" s="3"/>
      <c r="C5665" s="3"/>
      <c r="D5665" s="3"/>
      <c r="E5665" s="3"/>
      <c r="F5665" s="3"/>
      <c r="G5665" s="3"/>
      <c r="H5665" s="3"/>
      <c r="I5665" s="3"/>
      <c r="J5665" s="3"/>
      <c r="K5665" s="3"/>
      <c r="L5665" s="3"/>
      <c r="M5665" s="3"/>
      <c r="N5665" s="3"/>
      <c r="O5665" s="3"/>
      <c r="P5665" s="3"/>
      <c r="Q5665" s="3"/>
      <c r="R5665" s="3"/>
      <c r="S5665" s="120"/>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row>
    <row r="5666" spans="1:53" x14ac:dyDescent="0.3">
      <c r="A5666" s="3"/>
      <c r="B5666" s="3"/>
      <c r="C5666" s="3"/>
      <c r="D5666" s="3"/>
      <c r="E5666" s="3"/>
      <c r="F5666" s="3"/>
      <c r="G5666" s="3"/>
      <c r="H5666" s="3"/>
      <c r="I5666" s="3"/>
      <c r="J5666" s="3"/>
      <c r="K5666" s="3"/>
      <c r="L5666" s="3"/>
      <c r="M5666" s="3"/>
      <c r="N5666" s="3"/>
      <c r="O5666" s="3"/>
      <c r="P5666" s="3"/>
      <c r="Q5666" s="3"/>
      <c r="R5666" s="3"/>
      <c r="S5666" s="120"/>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row>
    <row r="5667" spans="1:53" x14ac:dyDescent="0.3">
      <c r="A5667" s="3"/>
      <c r="B5667" s="3"/>
      <c r="C5667" s="3"/>
      <c r="D5667" s="3"/>
      <c r="E5667" s="3"/>
      <c r="F5667" s="3"/>
      <c r="G5667" s="3"/>
      <c r="H5667" s="3"/>
      <c r="I5667" s="3"/>
      <c r="J5667" s="3"/>
      <c r="K5667" s="3"/>
      <c r="L5667" s="3"/>
      <c r="M5667" s="3"/>
      <c r="N5667" s="3"/>
      <c r="O5667" s="3"/>
      <c r="P5667" s="3"/>
      <c r="Q5667" s="3"/>
      <c r="R5667" s="3"/>
      <c r="S5667" s="120"/>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row>
    <row r="5668" spans="1:53" x14ac:dyDescent="0.3">
      <c r="A5668" s="3"/>
      <c r="B5668" s="3"/>
      <c r="C5668" s="3"/>
      <c r="D5668" s="3"/>
      <c r="E5668" s="3"/>
      <c r="F5668" s="3"/>
      <c r="G5668" s="3"/>
      <c r="H5668" s="3"/>
      <c r="I5668" s="3"/>
      <c r="J5668" s="3"/>
      <c r="K5668" s="3"/>
      <c r="L5668" s="3"/>
      <c r="M5668" s="3"/>
      <c r="N5668" s="3"/>
      <c r="O5668" s="3"/>
      <c r="P5668" s="3"/>
      <c r="Q5668" s="3"/>
      <c r="R5668" s="3"/>
      <c r="S5668" s="120"/>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row>
    <row r="5669" spans="1:53" x14ac:dyDescent="0.3">
      <c r="A5669" s="3"/>
      <c r="B5669" s="3"/>
      <c r="C5669" s="3"/>
      <c r="D5669" s="3"/>
      <c r="E5669" s="3"/>
      <c r="F5669" s="3"/>
      <c r="G5669" s="3"/>
      <c r="H5669" s="3"/>
      <c r="I5669" s="3"/>
      <c r="J5669" s="3"/>
      <c r="K5669" s="3"/>
      <c r="L5669" s="3"/>
      <c r="M5669" s="3"/>
      <c r="N5669" s="3"/>
      <c r="O5669" s="3"/>
      <c r="P5669" s="3"/>
      <c r="Q5669" s="3"/>
      <c r="R5669" s="3"/>
      <c r="S5669" s="120"/>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row>
    <row r="5670" spans="1:53" x14ac:dyDescent="0.3">
      <c r="A5670" s="3"/>
      <c r="B5670" s="3"/>
      <c r="C5670" s="3"/>
      <c r="D5670" s="3"/>
      <c r="E5670" s="3"/>
      <c r="F5670" s="3"/>
      <c r="G5670" s="3"/>
      <c r="H5670" s="3"/>
      <c r="I5670" s="3"/>
      <c r="J5670" s="3"/>
      <c r="K5670" s="3"/>
      <c r="L5670" s="3"/>
      <c r="M5670" s="3"/>
      <c r="N5670" s="3"/>
      <c r="O5670" s="3"/>
      <c r="P5670" s="3"/>
      <c r="Q5670" s="3"/>
      <c r="R5670" s="3"/>
      <c r="S5670" s="120"/>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row>
    <row r="5671" spans="1:53" x14ac:dyDescent="0.3">
      <c r="A5671" s="3"/>
      <c r="B5671" s="3"/>
      <c r="C5671" s="3"/>
      <c r="D5671" s="3"/>
      <c r="E5671" s="3"/>
      <c r="F5671" s="3"/>
      <c r="G5671" s="3"/>
      <c r="H5671" s="3"/>
      <c r="I5671" s="3"/>
      <c r="J5671" s="3"/>
      <c r="K5671" s="3"/>
      <c r="L5671" s="3"/>
      <c r="M5671" s="3"/>
      <c r="N5671" s="3"/>
      <c r="O5671" s="3"/>
      <c r="P5671" s="3"/>
      <c r="Q5671" s="3"/>
      <c r="R5671" s="3"/>
      <c r="S5671" s="120"/>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row>
    <row r="5672" spans="1:53" x14ac:dyDescent="0.3">
      <c r="A5672" s="3"/>
      <c r="B5672" s="3"/>
      <c r="C5672" s="3"/>
      <c r="D5672" s="3"/>
      <c r="E5672" s="3"/>
      <c r="F5672" s="3"/>
      <c r="G5672" s="3"/>
      <c r="H5672" s="3"/>
      <c r="I5672" s="3"/>
      <c r="J5672" s="3"/>
      <c r="K5672" s="3"/>
      <c r="L5672" s="3"/>
      <c r="M5672" s="3"/>
      <c r="N5672" s="3"/>
      <c r="O5672" s="3"/>
      <c r="P5672" s="3"/>
      <c r="Q5672" s="3"/>
      <c r="R5672" s="3"/>
      <c r="S5672" s="120"/>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row>
    <row r="5673" spans="1:53" x14ac:dyDescent="0.3">
      <c r="A5673" s="3"/>
      <c r="B5673" s="3"/>
      <c r="C5673" s="3"/>
      <c r="D5673" s="3"/>
      <c r="E5673" s="3"/>
      <c r="F5673" s="3"/>
      <c r="G5673" s="3"/>
      <c r="H5673" s="3"/>
      <c r="I5673" s="3"/>
      <c r="J5673" s="3"/>
      <c r="K5673" s="3"/>
      <c r="L5673" s="3"/>
      <c r="M5673" s="3"/>
      <c r="N5673" s="3"/>
      <c r="O5673" s="3"/>
      <c r="P5673" s="3"/>
      <c r="Q5673" s="3"/>
      <c r="R5673" s="3"/>
      <c r="S5673" s="120"/>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row>
    <row r="5674" spans="1:53" x14ac:dyDescent="0.3">
      <c r="A5674" s="3"/>
      <c r="B5674" s="3"/>
      <c r="C5674" s="3"/>
      <c r="D5674" s="3"/>
      <c r="E5674" s="3"/>
      <c r="F5674" s="3"/>
      <c r="G5674" s="3"/>
      <c r="H5674" s="3"/>
      <c r="I5674" s="3"/>
      <c r="J5674" s="3"/>
      <c r="K5674" s="3"/>
      <c r="L5674" s="3"/>
      <c r="M5674" s="3"/>
      <c r="N5674" s="3"/>
      <c r="O5674" s="3"/>
      <c r="P5674" s="3"/>
      <c r="Q5674" s="3"/>
      <c r="R5674" s="3"/>
      <c r="S5674" s="120"/>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row>
    <row r="5675" spans="1:53" x14ac:dyDescent="0.3">
      <c r="A5675" s="3"/>
      <c r="B5675" s="3"/>
      <c r="C5675" s="3"/>
      <c r="D5675" s="3"/>
      <c r="E5675" s="3"/>
      <c r="F5675" s="3"/>
      <c r="G5675" s="3"/>
      <c r="H5675" s="3"/>
      <c r="I5675" s="3"/>
      <c r="J5675" s="3"/>
      <c r="K5675" s="3"/>
      <c r="L5675" s="3"/>
      <c r="M5675" s="3"/>
      <c r="N5675" s="3"/>
      <c r="O5675" s="3"/>
      <c r="P5675" s="3"/>
      <c r="Q5675" s="3"/>
      <c r="R5675" s="3"/>
      <c r="S5675" s="120"/>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row>
    <row r="5676" spans="1:53" x14ac:dyDescent="0.3">
      <c r="A5676" s="3"/>
      <c r="B5676" s="3"/>
      <c r="C5676" s="3"/>
      <c r="D5676" s="3"/>
      <c r="E5676" s="3"/>
      <c r="F5676" s="3"/>
      <c r="G5676" s="3"/>
      <c r="H5676" s="3"/>
      <c r="I5676" s="3"/>
      <c r="J5676" s="3"/>
      <c r="K5676" s="3"/>
      <c r="L5676" s="3"/>
      <c r="M5676" s="3"/>
      <c r="N5676" s="3"/>
      <c r="O5676" s="3"/>
      <c r="P5676" s="3"/>
      <c r="Q5676" s="3"/>
      <c r="R5676" s="3"/>
      <c r="S5676" s="120"/>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row>
    <row r="5677" spans="1:53" x14ac:dyDescent="0.3">
      <c r="A5677" s="3"/>
      <c r="B5677" s="3"/>
      <c r="C5677" s="3"/>
      <c r="D5677" s="3"/>
      <c r="E5677" s="3"/>
      <c r="F5677" s="3"/>
      <c r="G5677" s="3"/>
      <c r="H5677" s="3"/>
      <c r="I5677" s="3"/>
      <c r="J5677" s="3"/>
      <c r="K5677" s="3"/>
      <c r="L5677" s="3"/>
      <c r="M5677" s="3"/>
      <c r="N5677" s="3"/>
      <c r="O5677" s="3"/>
      <c r="P5677" s="3"/>
      <c r="Q5677" s="3"/>
      <c r="R5677" s="3"/>
      <c r="S5677" s="120"/>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row>
    <row r="5678" spans="1:53" x14ac:dyDescent="0.3">
      <c r="A5678" s="3"/>
      <c r="B5678" s="3"/>
      <c r="C5678" s="3"/>
      <c r="D5678" s="3"/>
      <c r="E5678" s="3"/>
      <c r="F5678" s="3"/>
      <c r="G5678" s="3"/>
      <c r="H5678" s="3"/>
      <c r="I5678" s="3"/>
      <c r="J5678" s="3"/>
      <c r="K5678" s="3"/>
      <c r="L5678" s="3"/>
      <c r="M5678" s="3"/>
      <c r="N5678" s="3"/>
      <c r="O5678" s="3"/>
      <c r="P5678" s="3"/>
      <c r="Q5678" s="3"/>
      <c r="R5678" s="3"/>
      <c r="S5678" s="120"/>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row>
    <row r="5679" spans="1:53" x14ac:dyDescent="0.3">
      <c r="A5679" s="3"/>
      <c r="B5679" s="3"/>
      <c r="C5679" s="3"/>
      <c r="D5679" s="3"/>
      <c r="E5679" s="3"/>
      <c r="F5679" s="3"/>
      <c r="G5679" s="3"/>
      <c r="H5679" s="3"/>
      <c r="I5679" s="3"/>
      <c r="J5679" s="3"/>
      <c r="K5679" s="3"/>
      <c r="L5679" s="3"/>
      <c r="M5679" s="3"/>
      <c r="N5679" s="3"/>
      <c r="O5679" s="3"/>
      <c r="P5679" s="3"/>
      <c r="Q5679" s="3"/>
      <c r="R5679" s="3"/>
      <c r="S5679" s="120"/>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row>
    <row r="5680" spans="1:53" x14ac:dyDescent="0.3">
      <c r="A5680" s="3"/>
      <c r="B5680" s="3"/>
      <c r="C5680" s="3"/>
      <c r="D5680" s="3"/>
      <c r="E5680" s="3"/>
      <c r="F5680" s="3"/>
      <c r="G5680" s="3"/>
      <c r="H5680" s="3"/>
      <c r="I5680" s="3"/>
      <c r="J5680" s="3"/>
      <c r="K5680" s="3"/>
      <c r="L5680" s="3"/>
      <c r="M5680" s="3"/>
      <c r="N5680" s="3"/>
      <c r="O5680" s="3"/>
      <c r="P5680" s="3"/>
      <c r="Q5680" s="3"/>
      <c r="R5680" s="3"/>
      <c r="S5680" s="120"/>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row>
    <row r="5681" spans="1:53" x14ac:dyDescent="0.3">
      <c r="A5681" s="3"/>
      <c r="B5681" s="3"/>
      <c r="C5681" s="3"/>
      <c r="D5681" s="3"/>
      <c r="E5681" s="3"/>
      <c r="F5681" s="3"/>
      <c r="G5681" s="3"/>
      <c r="H5681" s="3"/>
      <c r="I5681" s="3"/>
      <c r="J5681" s="3"/>
      <c r="K5681" s="3"/>
      <c r="L5681" s="3"/>
      <c r="M5681" s="3"/>
      <c r="N5681" s="3"/>
      <c r="O5681" s="3"/>
      <c r="P5681" s="3"/>
      <c r="Q5681" s="3"/>
      <c r="R5681" s="3"/>
      <c r="S5681" s="120"/>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row>
    <row r="5682" spans="1:53" x14ac:dyDescent="0.3">
      <c r="A5682" s="3"/>
      <c r="B5682" s="3"/>
      <c r="C5682" s="3"/>
      <c r="D5682" s="3"/>
      <c r="E5682" s="3"/>
      <c r="F5682" s="3"/>
      <c r="G5682" s="3"/>
      <c r="H5682" s="3"/>
      <c r="I5682" s="3"/>
      <c r="J5682" s="3"/>
      <c r="K5682" s="3"/>
      <c r="L5682" s="3"/>
      <c r="M5682" s="3"/>
      <c r="N5682" s="3"/>
      <c r="O5682" s="3"/>
      <c r="P5682" s="3"/>
      <c r="Q5682" s="3"/>
      <c r="R5682" s="3"/>
      <c r="S5682" s="120"/>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row>
    <row r="5683" spans="1:53" x14ac:dyDescent="0.3">
      <c r="A5683" s="3"/>
      <c r="B5683" s="3"/>
      <c r="C5683" s="3"/>
      <c r="D5683" s="3"/>
      <c r="E5683" s="3"/>
      <c r="F5683" s="3"/>
      <c r="G5683" s="3"/>
      <c r="H5683" s="3"/>
      <c r="I5683" s="3"/>
      <c r="J5683" s="3"/>
      <c r="K5683" s="3"/>
      <c r="L5683" s="3"/>
      <c r="M5683" s="3"/>
      <c r="N5683" s="3"/>
      <c r="O5683" s="3"/>
      <c r="P5683" s="3"/>
      <c r="Q5683" s="3"/>
      <c r="R5683" s="3"/>
      <c r="S5683" s="120"/>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row>
    <row r="5684" spans="1:53" x14ac:dyDescent="0.3">
      <c r="A5684" s="3"/>
      <c r="B5684" s="3"/>
      <c r="C5684" s="3"/>
      <c r="D5684" s="3"/>
      <c r="E5684" s="3"/>
      <c r="F5684" s="3"/>
      <c r="G5684" s="3"/>
      <c r="H5684" s="3"/>
      <c r="I5684" s="3"/>
      <c r="J5684" s="3"/>
      <c r="K5684" s="3"/>
      <c r="L5684" s="3"/>
      <c r="M5684" s="3"/>
      <c r="N5684" s="3"/>
      <c r="O5684" s="3"/>
      <c r="P5684" s="3"/>
      <c r="Q5684" s="3"/>
      <c r="R5684" s="3"/>
      <c r="S5684" s="120"/>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row>
    <row r="5685" spans="1:53" x14ac:dyDescent="0.3">
      <c r="A5685" s="3"/>
      <c r="B5685" s="3"/>
      <c r="C5685" s="3"/>
      <c r="D5685" s="3"/>
      <c r="E5685" s="3"/>
      <c r="F5685" s="3"/>
      <c r="G5685" s="3"/>
      <c r="H5685" s="3"/>
      <c r="I5685" s="3"/>
      <c r="J5685" s="3"/>
      <c r="K5685" s="3"/>
      <c r="L5685" s="3"/>
      <c r="M5685" s="3"/>
      <c r="N5685" s="3"/>
      <c r="O5685" s="3"/>
      <c r="P5685" s="3"/>
      <c r="Q5685" s="3"/>
      <c r="R5685" s="3"/>
      <c r="S5685" s="120"/>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row>
    <row r="5686" spans="1:53" x14ac:dyDescent="0.3">
      <c r="A5686" s="3"/>
      <c r="B5686" s="3"/>
      <c r="C5686" s="3"/>
      <c r="D5686" s="3"/>
      <c r="E5686" s="3"/>
      <c r="F5686" s="3"/>
      <c r="G5686" s="3"/>
      <c r="H5686" s="3"/>
      <c r="I5686" s="3"/>
      <c r="J5686" s="3"/>
      <c r="K5686" s="3"/>
      <c r="L5686" s="3"/>
      <c r="M5686" s="3"/>
      <c r="N5686" s="3"/>
      <c r="O5686" s="3"/>
      <c r="P5686" s="3"/>
      <c r="Q5686" s="3"/>
      <c r="R5686" s="3"/>
      <c r="S5686" s="120"/>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row>
    <row r="5687" spans="1:53" x14ac:dyDescent="0.3">
      <c r="A5687" s="3"/>
      <c r="B5687" s="3"/>
      <c r="C5687" s="3"/>
      <c r="D5687" s="3"/>
      <c r="E5687" s="3"/>
      <c r="F5687" s="3"/>
      <c r="G5687" s="3"/>
      <c r="H5687" s="3"/>
      <c r="I5687" s="3"/>
      <c r="J5687" s="3"/>
      <c r="K5687" s="3"/>
      <c r="L5687" s="3"/>
      <c r="M5687" s="3"/>
      <c r="N5687" s="3"/>
      <c r="O5687" s="3"/>
      <c r="P5687" s="3"/>
      <c r="Q5687" s="3"/>
      <c r="R5687" s="3"/>
      <c r="S5687" s="120"/>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row>
    <row r="5688" spans="1:53" x14ac:dyDescent="0.3">
      <c r="A5688" s="3"/>
      <c r="B5688" s="3"/>
      <c r="C5688" s="3"/>
      <c r="D5688" s="3"/>
      <c r="E5688" s="3"/>
      <c r="F5688" s="3"/>
      <c r="G5688" s="3"/>
      <c r="H5688" s="3"/>
      <c r="I5688" s="3"/>
      <c r="J5688" s="3"/>
      <c r="K5688" s="3"/>
      <c r="L5688" s="3"/>
      <c r="M5688" s="3"/>
      <c r="N5688" s="3"/>
      <c r="O5688" s="3"/>
      <c r="P5688" s="3"/>
      <c r="Q5688" s="3"/>
      <c r="R5688" s="3"/>
      <c r="S5688" s="120"/>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row>
    <row r="5689" spans="1:53" x14ac:dyDescent="0.3">
      <c r="A5689" s="3"/>
      <c r="B5689" s="3"/>
      <c r="C5689" s="3"/>
      <c r="D5689" s="3"/>
      <c r="E5689" s="3"/>
      <c r="F5689" s="3"/>
      <c r="G5689" s="3"/>
      <c r="H5689" s="3"/>
      <c r="I5689" s="3"/>
      <c r="J5689" s="3"/>
      <c r="K5689" s="3"/>
      <c r="L5689" s="3"/>
      <c r="M5689" s="3"/>
      <c r="N5689" s="3"/>
      <c r="O5689" s="3"/>
      <c r="P5689" s="3"/>
      <c r="Q5689" s="3"/>
      <c r="R5689" s="3"/>
      <c r="S5689" s="120"/>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row>
    <row r="5690" spans="1:53" x14ac:dyDescent="0.3">
      <c r="A5690" s="3"/>
      <c r="B5690" s="3"/>
      <c r="C5690" s="3"/>
      <c r="D5690" s="3"/>
      <c r="E5690" s="3"/>
      <c r="F5690" s="3"/>
      <c r="G5690" s="3"/>
      <c r="H5690" s="3"/>
      <c r="I5690" s="3"/>
      <c r="J5690" s="3"/>
      <c r="K5690" s="3"/>
      <c r="L5690" s="3"/>
      <c r="M5690" s="3"/>
      <c r="N5690" s="3"/>
      <c r="O5690" s="3"/>
      <c r="P5690" s="3"/>
      <c r="Q5690" s="3"/>
      <c r="R5690" s="3"/>
      <c r="S5690" s="120"/>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row>
    <row r="5691" spans="1:53" x14ac:dyDescent="0.3">
      <c r="A5691" s="3"/>
      <c r="B5691" s="3"/>
      <c r="C5691" s="3"/>
      <c r="D5691" s="3"/>
      <c r="E5691" s="3"/>
      <c r="F5691" s="3"/>
      <c r="G5691" s="3"/>
      <c r="H5691" s="3"/>
      <c r="I5691" s="3"/>
      <c r="J5691" s="3"/>
      <c r="K5691" s="3"/>
      <c r="L5691" s="3"/>
      <c r="M5691" s="3"/>
      <c r="N5691" s="3"/>
      <c r="O5691" s="3"/>
      <c r="P5691" s="3"/>
      <c r="Q5691" s="3"/>
      <c r="R5691" s="3"/>
      <c r="S5691" s="120"/>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row>
    <row r="5692" spans="1:53" x14ac:dyDescent="0.3">
      <c r="A5692" s="3"/>
      <c r="B5692" s="3"/>
      <c r="C5692" s="3"/>
      <c r="D5692" s="3"/>
      <c r="E5692" s="3"/>
      <c r="F5692" s="3"/>
      <c r="G5692" s="3"/>
      <c r="H5692" s="3"/>
      <c r="I5692" s="3"/>
      <c r="J5692" s="3"/>
      <c r="K5692" s="3"/>
      <c r="L5692" s="3"/>
      <c r="M5692" s="3"/>
      <c r="N5692" s="3"/>
      <c r="O5692" s="3"/>
      <c r="P5692" s="3"/>
      <c r="Q5692" s="3"/>
      <c r="R5692" s="3"/>
      <c r="S5692" s="120"/>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row>
    <row r="5693" spans="1:53" x14ac:dyDescent="0.3">
      <c r="A5693" s="3"/>
      <c r="B5693" s="3"/>
      <c r="C5693" s="3"/>
      <c r="D5693" s="3"/>
      <c r="E5693" s="3"/>
      <c r="F5693" s="3"/>
      <c r="G5693" s="3"/>
      <c r="H5693" s="3"/>
      <c r="I5693" s="3"/>
      <c r="J5693" s="3"/>
      <c r="K5693" s="3"/>
      <c r="L5693" s="3"/>
      <c r="M5693" s="3"/>
      <c r="N5693" s="3"/>
      <c r="O5693" s="3"/>
      <c r="P5693" s="3"/>
      <c r="Q5693" s="3"/>
      <c r="R5693" s="3"/>
      <c r="S5693" s="120"/>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row>
    <row r="5694" spans="1:53" x14ac:dyDescent="0.3">
      <c r="A5694" s="3"/>
      <c r="B5694" s="3"/>
      <c r="C5694" s="3"/>
      <c r="D5694" s="3"/>
      <c r="E5694" s="3"/>
      <c r="F5694" s="3"/>
      <c r="G5694" s="3"/>
      <c r="H5694" s="3"/>
      <c r="I5694" s="3"/>
      <c r="J5694" s="3"/>
      <c r="K5694" s="3"/>
      <c r="L5694" s="3"/>
      <c r="M5694" s="3"/>
      <c r="N5694" s="3"/>
      <c r="O5694" s="3"/>
      <c r="P5694" s="3"/>
      <c r="Q5694" s="3"/>
      <c r="R5694" s="3"/>
      <c r="S5694" s="120"/>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row>
    <row r="5695" spans="1:53" x14ac:dyDescent="0.3">
      <c r="A5695" s="3"/>
      <c r="B5695" s="3"/>
      <c r="C5695" s="3"/>
      <c r="D5695" s="3"/>
      <c r="E5695" s="3"/>
      <c r="F5695" s="3"/>
      <c r="G5695" s="3"/>
      <c r="H5695" s="3"/>
      <c r="I5695" s="3"/>
      <c r="J5695" s="3"/>
      <c r="K5695" s="3"/>
      <c r="L5695" s="3"/>
      <c r="M5695" s="3"/>
      <c r="N5695" s="3"/>
      <c r="O5695" s="3"/>
      <c r="P5695" s="3"/>
      <c r="Q5695" s="3"/>
      <c r="R5695" s="3"/>
      <c r="S5695" s="120"/>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row>
    <row r="5696" spans="1:53" x14ac:dyDescent="0.3">
      <c r="A5696" s="3"/>
      <c r="B5696" s="3"/>
      <c r="C5696" s="3"/>
      <c r="D5696" s="3"/>
      <c r="E5696" s="3"/>
      <c r="F5696" s="3"/>
      <c r="G5696" s="3"/>
      <c r="H5696" s="3"/>
      <c r="I5696" s="3"/>
      <c r="J5696" s="3"/>
      <c r="K5696" s="3"/>
      <c r="L5696" s="3"/>
      <c r="M5696" s="3"/>
      <c r="N5696" s="3"/>
      <c r="O5696" s="3"/>
      <c r="P5696" s="3"/>
      <c r="Q5696" s="3"/>
      <c r="R5696" s="3"/>
      <c r="S5696" s="120"/>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row>
    <row r="5697" spans="1:53" x14ac:dyDescent="0.3">
      <c r="A5697" s="3"/>
      <c r="B5697" s="3"/>
      <c r="C5697" s="3"/>
      <c r="D5697" s="3"/>
      <c r="E5697" s="3"/>
      <c r="F5697" s="3"/>
      <c r="G5697" s="3"/>
      <c r="H5697" s="3"/>
      <c r="I5697" s="3"/>
      <c r="J5697" s="3"/>
      <c r="K5697" s="3"/>
      <c r="L5697" s="3"/>
      <c r="M5697" s="3"/>
      <c r="N5697" s="3"/>
      <c r="O5697" s="3"/>
      <c r="P5697" s="3"/>
      <c r="Q5697" s="3"/>
      <c r="R5697" s="3"/>
      <c r="S5697" s="120"/>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row>
    <row r="5698" spans="1:53" x14ac:dyDescent="0.3">
      <c r="A5698" s="3"/>
      <c r="B5698" s="3"/>
      <c r="C5698" s="3"/>
      <c r="D5698" s="3"/>
      <c r="E5698" s="3"/>
      <c r="F5698" s="3"/>
      <c r="G5698" s="3"/>
      <c r="H5698" s="3"/>
      <c r="I5698" s="3"/>
      <c r="J5698" s="3"/>
      <c r="K5698" s="3"/>
      <c r="L5698" s="3"/>
      <c r="M5698" s="3"/>
      <c r="N5698" s="3"/>
      <c r="O5698" s="3"/>
      <c r="P5698" s="3"/>
      <c r="Q5698" s="3"/>
      <c r="R5698" s="3"/>
      <c r="S5698" s="120"/>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row>
    <row r="5699" spans="1:53" x14ac:dyDescent="0.3">
      <c r="A5699" s="3"/>
      <c r="B5699" s="3"/>
      <c r="C5699" s="3"/>
      <c r="D5699" s="3"/>
      <c r="E5699" s="3"/>
      <c r="F5699" s="3"/>
      <c r="G5699" s="3"/>
      <c r="H5699" s="3"/>
      <c r="I5699" s="3"/>
      <c r="J5699" s="3"/>
      <c r="K5699" s="3"/>
      <c r="L5699" s="3"/>
      <c r="M5699" s="3"/>
      <c r="N5699" s="3"/>
      <c r="O5699" s="3"/>
      <c r="P5699" s="3"/>
      <c r="Q5699" s="3"/>
      <c r="R5699" s="3"/>
      <c r="S5699" s="120"/>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row>
    <row r="5700" spans="1:53" x14ac:dyDescent="0.3">
      <c r="A5700" s="3"/>
      <c r="B5700" s="3"/>
      <c r="C5700" s="3"/>
      <c r="D5700" s="3"/>
      <c r="E5700" s="3"/>
      <c r="F5700" s="3"/>
      <c r="G5700" s="3"/>
      <c r="H5700" s="3"/>
      <c r="I5700" s="3"/>
      <c r="J5700" s="3"/>
      <c r="K5700" s="3"/>
      <c r="L5700" s="3"/>
      <c r="M5700" s="3"/>
      <c r="N5700" s="3"/>
      <c r="O5700" s="3"/>
      <c r="P5700" s="3"/>
      <c r="Q5700" s="3"/>
      <c r="R5700" s="3"/>
      <c r="S5700" s="120"/>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row>
    <row r="5701" spans="1:53" x14ac:dyDescent="0.3">
      <c r="A5701" s="3"/>
      <c r="B5701" s="3"/>
      <c r="C5701" s="3"/>
      <c r="D5701" s="3"/>
      <c r="E5701" s="3"/>
      <c r="F5701" s="3"/>
      <c r="G5701" s="3"/>
      <c r="H5701" s="3"/>
      <c r="I5701" s="3"/>
      <c r="J5701" s="3"/>
      <c r="K5701" s="3"/>
      <c r="L5701" s="3"/>
      <c r="M5701" s="3"/>
      <c r="N5701" s="3"/>
      <c r="O5701" s="3"/>
      <c r="P5701" s="3"/>
      <c r="Q5701" s="3"/>
      <c r="R5701" s="3"/>
      <c r="S5701" s="120"/>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row>
    <row r="5702" spans="1:53" x14ac:dyDescent="0.3">
      <c r="A5702" s="3"/>
      <c r="B5702" s="3"/>
      <c r="C5702" s="3"/>
      <c r="D5702" s="3"/>
      <c r="E5702" s="3"/>
      <c r="F5702" s="3"/>
      <c r="G5702" s="3"/>
      <c r="H5702" s="3"/>
      <c r="I5702" s="3"/>
      <c r="J5702" s="3"/>
      <c r="K5702" s="3"/>
      <c r="L5702" s="3"/>
      <c r="M5702" s="3"/>
      <c r="N5702" s="3"/>
      <c r="O5702" s="3"/>
      <c r="P5702" s="3"/>
      <c r="Q5702" s="3"/>
      <c r="R5702" s="3"/>
      <c r="S5702" s="120"/>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row>
    <row r="5703" spans="1:53" x14ac:dyDescent="0.3">
      <c r="A5703" s="3"/>
      <c r="B5703" s="3"/>
      <c r="C5703" s="3"/>
      <c r="D5703" s="3"/>
      <c r="E5703" s="3"/>
      <c r="F5703" s="3"/>
      <c r="G5703" s="3"/>
      <c r="H5703" s="3"/>
      <c r="I5703" s="3"/>
      <c r="J5703" s="3"/>
      <c r="K5703" s="3"/>
      <c r="L5703" s="3"/>
      <c r="M5703" s="3"/>
      <c r="N5703" s="3"/>
      <c r="O5703" s="3"/>
      <c r="P5703" s="3"/>
      <c r="Q5703" s="3"/>
      <c r="R5703" s="3"/>
      <c r="S5703" s="120"/>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row>
    <row r="5704" spans="1:53" x14ac:dyDescent="0.3">
      <c r="A5704" s="3"/>
      <c r="B5704" s="3"/>
      <c r="C5704" s="3"/>
      <c r="D5704" s="3"/>
      <c r="E5704" s="3"/>
      <c r="F5704" s="3"/>
      <c r="G5704" s="3"/>
      <c r="H5704" s="3"/>
      <c r="I5704" s="3"/>
      <c r="J5704" s="3"/>
      <c r="K5704" s="3"/>
      <c r="L5704" s="3"/>
      <c r="M5704" s="3"/>
      <c r="N5704" s="3"/>
      <c r="O5704" s="3"/>
      <c r="P5704" s="3"/>
      <c r="Q5704" s="3"/>
      <c r="R5704" s="3"/>
      <c r="S5704" s="120"/>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row>
    <row r="5705" spans="1:53" x14ac:dyDescent="0.3">
      <c r="A5705" s="3"/>
      <c r="B5705" s="3"/>
      <c r="C5705" s="3"/>
      <c r="D5705" s="3"/>
      <c r="E5705" s="3"/>
      <c r="F5705" s="3"/>
      <c r="G5705" s="3"/>
      <c r="H5705" s="3"/>
      <c r="I5705" s="3"/>
      <c r="J5705" s="3"/>
      <c r="K5705" s="3"/>
      <c r="L5705" s="3"/>
      <c r="M5705" s="3"/>
      <c r="N5705" s="3"/>
      <c r="O5705" s="3"/>
      <c r="P5705" s="3"/>
      <c r="Q5705" s="3"/>
      <c r="R5705" s="3"/>
      <c r="S5705" s="120"/>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row>
    <row r="5706" spans="1:53" x14ac:dyDescent="0.3">
      <c r="A5706" s="3"/>
      <c r="B5706" s="3"/>
      <c r="C5706" s="3"/>
      <c r="D5706" s="3"/>
      <c r="E5706" s="3"/>
      <c r="F5706" s="3"/>
      <c r="G5706" s="3"/>
      <c r="H5706" s="3"/>
      <c r="I5706" s="3"/>
      <c r="J5706" s="3"/>
      <c r="K5706" s="3"/>
      <c r="L5706" s="3"/>
      <c r="M5706" s="3"/>
      <c r="N5706" s="3"/>
      <c r="O5706" s="3"/>
      <c r="P5706" s="3"/>
      <c r="Q5706" s="3"/>
      <c r="R5706" s="3"/>
      <c r="S5706" s="120"/>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row>
    <row r="5707" spans="1:53" x14ac:dyDescent="0.3">
      <c r="A5707" s="3"/>
      <c r="B5707" s="3"/>
      <c r="C5707" s="3"/>
      <c r="D5707" s="3"/>
      <c r="E5707" s="3"/>
      <c r="F5707" s="3"/>
      <c r="G5707" s="3"/>
      <c r="H5707" s="3"/>
      <c r="I5707" s="3"/>
      <c r="J5707" s="3"/>
      <c r="K5707" s="3"/>
      <c r="L5707" s="3"/>
      <c r="M5707" s="3"/>
      <c r="N5707" s="3"/>
      <c r="O5707" s="3"/>
      <c r="P5707" s="3"/>
      <c r="Q5707" s="3"/>
      <c r="R5707" s="3"/>
      <c r="S5707" s="120"/>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row>
    <row r="5708" spans="1:53" x14ac:dyDescent="0.3">
      <c r="A5708" s="3"/>
      <c r="B5708" s="3"/>
      <c r="C5708" s="3"/>
      <c r="D5708" s="3"/>
      <c r="E5708" s="3"/>
      <c r="F5708" s="3"/>
      <c r="G5708" s="3"/>
      <c r="H5708" s="3"/>
      <c r="I5708" s="3"/>
      <c r="J5708" s="3"/>
      <c r="K5708" s="3"/>
      <c r="L5708" s="3"/>
      <c r="M5708" s="3"/>
      <c r="N5708" s="3"/>
      <c r="O5708" s="3"/>
      <c r="P5708" s="3"/>
      <c r="Q5708" s="3"/>
      <c r="R5708" s="3"/>
      <c r="S5708" s="120"/>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row>
    <row r="5709" spans="1:53" x14ac:dyDescent="0.3">
      <c r="A5709" s="3"/>
      <c r="B5709" s="3"/>
      <c r="C5709" s="3"/>
      <c r="D5709" s="3"/>
      <c r="E5709" s="3"/>
      <c r="F5709" s="3"/>
      <c r="G5709" s="3"/>
      <c r="H5709" s="3"/>
      <c r="I5709" s="3"/>
      <c r="J5709" s="3"/>
      <c r="K5709" s="3"/>
      <c r="L5709" s="3"/>
      <c r="M5709" s="3"/>
      <c r="N5709" s="3"/>
      <c r="O5709" s="3"/>
      <c r="P5709" s="3"/>
      <c r="Q5709" s="3"/>
      <c r="R5709" s="3"/>
      <c r="S5709" s="120"/>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row>
    <row r="5710" spans="1:53" x14ac:dyDescent="0.3">
      <c r="A5710" s="3"/>
      <c r="B5710" s="3"/>
      <c r="C5710" s="3"/>
      <c r="D5710" s="3"/>
      <c r="E5710" s="3"/>
      <c r="F5710" s="3"/>
      <c r="G5710" s="3"/>
      <c r="H5710" s="3"/>
      <c r="I5710" s="3"/>
      <c r="J5710" s="3"/>
      <c r="K5710" s="3"/>
      <c r="L5710" s="3"/>
      <c r="M5710" s="3"/>
      <c r="N5710" s="3"/>
      <c r="O5710" s="3"/>
      <c r="P5710" s="3"/>
      <c r="Q5710" s="3"/>
      <c r="R5710" s="3"/>
      <c r="S5710" s="120"/>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row>
    <row r="5711" spans="1:53" x14ac:dyDescent="0.3">
      <c r="A5711" s="3"/>
      <c r="B5711" s="3"/>
      <c r="C5711" s="3"/>
      <c r="D5711" s="3"/>
      <c r="E5711" s="3"/>
      <c r="F5711" s="3"/>
      <c r="G5711" s="3"/>
      <c r="H5711" s="3"/>
      <c r="I5711" s="3"/>
      <c r="J5711" s="3"/>
      <c r="K5711" s="3"/>
      <c r="L5711" s="3"/>
      <c r="M5711" s="3"/>
      <c r="N5711" s="3"/>
      <c r="O5711" s="3"/>
      <c r="P5711" s="3"/>
      <c r="Q5711" s="3"/>
      <c r="R5711" s="3"/>
      <c r="S5711" s="120"/>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row>
    <row r="5712" spans="1:53" x14ac:dyDescent="0.3">
      <c r="A5712" s="3"/>
      <c r="B5712" s="3"/>
      <c r="C5712" s="3"/>
      <c r="D5712" s="3"/>
      <c r="E5712" s="3"/>
      <c r="F5712" s="3"/>
      <c r="G5712" s="3"/>
      <c r="H5712" s="3"/>
      <c r="I5712" s="3"/>
      <c r="J5712" s="3"/>
      <c r="K5712" s="3"/>
      <c r="L5712" s="3"/>
      <c r="M5712" s="3"/>
      <c r="N5712" s="3"/>
      <c r="O5712" s="3"/>
      <c r="P5712" s="3"/>
      <c r="Q5712" s="3"/>
      <c r="R5712" s="3"/>
      <c r="S5712" s="120"/>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row>
    <row r="5713" spans="1:53" x14ac:dyDescent="0.3">
      <c r="A5713" s="3"/>
      <c r="B5713" s="3"/>
      <c r="C5713" s="3"/>
      <c r="D5713" s="3"/>
      <c r="E5713" s="3"/>
      <c r="F5713" s="3"/>
      <c r="G5713" s="3"/>
      <c r="H5713" s="3"/>
      <c r="I5713" s="3"/>
      <c r="J5713" s="3"/>
      <c r="K5713" s="3"/>
      <c r="L5713" s="3"/>
      <c r="M5713" s="3"/>
      <c r="N5713" s="3"/>
      <c r="O5713" s="3"/>
      <c r="P5713" s="3"/>
      <c r="Q5713" s="3"/>
      <c r="R5713" s="3"/>
      <c r="S5713" s="120"/>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row>
    <row r="5714" spans="1:53" x14ac:dyDescent="0.3">
      <c r="A5714" s="3"/>
      <c r="B5714" s="3"/>
      <c r="C5714" s="3"/>
      <c r="D5714" s="3"/>
      <c r="E5714" s="3"/>
      <c r="F5714" s="3"/>
      <c r="G5714" s="3"/>
      <c r="H5714" s="3"/>
      <c r="I5714" s="3"/>
      <c r="J5714" s="3"/>
      <c r="K5714" s="3"/>
      <c r="L5714" s="3"/>
      <c r="M5714" s="3"/>
      <c r="N5714" s="3"/>
      <c r="O5714" s="3"/>
      <c r="P5714" s="3"/>
      <c r="Q5714" s="3"/>
      <c r="R5714" s="3"/>
      <c r="S5714" s="120"/>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row>
    <row r="5715" spans="1:53" x14ac:dyDescent="0.3">
      <c r="A5715" s="3"/>
      <c r="B5715" s="3"/>
      <c r="C5715" s="3"/>
      <c r="D5715" s="3"/>
      <c r="E5715" s="3"/>
      <c r="F5715" s="3"/>
      <c r="G5715" s="3"/>
      <c r="H5715" s="3"/>
      <c r="I5715" s="3"/>
      <c r="J5715" s="3"/>
      <c r="K5715" s="3"/>
      <c r="L5715" s="3"/>
      <c r="M5715" s="3"/>
      <c r="N5715" s="3"/>
      <c r="O5715" s="3"/>
      <c r="P5715" s="3"/>
      <c r="Q5715" s="3"/>
      <c r="R5715" s="3"/>
      <c r="S5715" s="120"/>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row>
    <row r="5716" spans="1:53" x14ac:dyDescent="0.3">
      <c r="A5716" s="3"/>
      <c r="B5716" s="3"/>
      <c r="C5716" s="3"/>
      <c r="D5716" s="3"/>
      <c r="E5716" s="3"/>
      <c r="F5716" s="3"/>
      <c r="G5716" s="3"/>
      <c r="H5716" s="3"/>
      <c r="I5716" s="3"/>
      <c r="J5716" s="3"/>
      <c r="K5716" s="3"/>
      <c r="L5716" s="3"/>
      <c r="M5716" s="3"/>
      <c r="N5716" s="3"/>
      <c r="O5716" s="3"/>
      <c r="P5716" s="3"/>
      <c r="Q5716" s="3"/>
      <c r="R5716" s="3"/>
      <c r="S5716" s="120"/>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row>
    <row r="5717" spans="1:53" x14ac:dyDescent="0.3">
      <c r="A5717" s="3"/>
      <c r="B5717" s="3"/>
      <c r="C5717" s="3"/>
      <c r="D5717" s="3"/>
      <c r="E5717" s="3"/>
      <c r="F5717" s="3"/>
      <c r="G5717" s="3"/>
      <c r="H5717" s="3"/>
      <c r="I5717" s="3"/>
      <c r="J5717" s="3"/>
      <c r="K5717" s="3"/>
      <c r="L5717" s="3"/>
      <c r="M5717" s="3"/>
      <c r="N5717" s="3"/>
      <c r="O5717" s="3"/>
      <c r="P5717" s="3"/>
      <c r="Q5717" s="3"/>
      <c r="R5717" s="3"/>
      <c r="S5717" s="120"/>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row>
    <row r="5718" spans="1:53" x14ac:dyDescent="0.3">
      <c r="A5718" s="3"/>
      <c r="B5718" s="3"/>
      <c r="C5718" s="3"/>
      <c r="D5718" s="3"/>
      <c r="E5718" s="3"/>
      <c r="F5718" s="3"/>
      <c r="G5718" s="3"/>
      <c r="H5718" s="3"/>
      <c r="I5718" s="3"/>
      <c r="J5718" s="3"/>
      <c r="K5718" s="3"/>
      <c r="L5718" s="3"/>
      <c r="M5718" s="3"/>
      <c r="N5718" s="3"/>
      <c r="O5718" s="3"/>
      <c r="P5718" s="3"/>
      <c r="Q5718" s="3"/>
      <c r="R5718" s="3"/>
      <c r="S5718" s="120"/>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row>
    <row r="5719" spans="1:53" x14ac:dyDescent="0.3">
      <c r="A5719" s="3"/>
      <c r="B5719" s="3"/>
      <c r="C5719" s="3"/>
      <c r="D5719" s="3"/>
      <c r="E5719" s="3"/>
      <c r="F5719" s="3"/>
      <c r="G5719" s="3"/>
      <c r="H5719" s="3"/>
      <c r="I5719" s="3"/>
      <c r="J5719" s="3"/>
      <c r="K5719" s="3"/>
      <c r="L5719" s="3"/>
      <c r="M5719" s="3"/>
      <c r="N5719" s="3"/>
      <c r="O5719" s="3"/>
      <c r="P5719" s="3"/>
      <c r="Q5719" s="3"/>
      <c r="R5719" s="3"/>
      <c r="S5719" s="120"/>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row>
    <row r="5720" spans="1:53" x14ac:dyDescent="0.3">
      <c r="A5720" s="3"/>
      <c r="B5720" s="3"/>
      <c r="C5720" s="3"/>
      <c r="D5720" s="3"/>
      <c r="E5720" s="3"/>
      <c r="F5720" s="3"/>
      <c r="G5720" s="3"/>
      <c r="H5720" s="3"/>
      <c r="I5720" s="3"/>
      <c r="J5720" s="3"/>
      <c r="K5720" s="3"/>
      <c r="L5720" s="3"/>
      <c r="M5720" s="3"/>
      <c r="N5720" s="3"/>
      <c r="O5720" s="3"/>
      <c r="P5720" s="3"/>
      <c r="Q5720" s="3"/>
      <c r="R5720" s="3"/>
      <c r="S5720" s="120"/>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row>
    <row r="5721" spans="1:53" x14ac:dyDescent="0.3">
      <c r="A5721" s="3"/>
      <c r="B5721" s="3"/>
      <c r="C5721" s="3"/>
      <c r="D5721" s="3"/>
      <c r="E5721" s="3"/>
      <c r="F5721" s="3"/>
      <c r="G5721" s="3"/>
      <c r="H5721" s="3"/>
      <c r="I5721" s="3"/>
      <c r="J5721" s="3"/>
      <c r="K5721" s="3"/>
      <c r="L5721" s="3"/>
      <c r="M5721" s="3"/>
      <c r="N5721" s="3"/>
      <c r="O5721" s="3"/>
      <c r="P5721" s="3"/>
      <c r="Q5721" s="3"/>
      <c r="R5721" s="3"/>
      <c r="S5721" s="120"/>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row>
    <row r="5722" spans="1:53" x14ac:dyDescent="0.3">
      <c r="A5722" s="3"/>
      <c r="B5722" s="3"/>
      <c r="C5722" s="3"/>
      <c r="D5722" s="3"/>
      <c r="E5722" s="3"/>
      <c r="F5722" s="3"/>
      <c r="G5722" s="3"/>
      <c r="H5722" s="3"/>
      <c r="I5722" s="3"/>
      <c r="J5722" s="3"/>
      <c r="K5722" s="3"/>
      <c r="L5722" s="3"/>
      <c r="M5722" s="3"/>
      <c r="N5722" s="3"/>
      <c r="O5722" s="3"/>
      <c r="P5722" s="3"/>
      <c r="Q5722" s="3"/>
      <c r="R5722" s="3"/>
      <c r="S5722" s="120"/>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row>
    <row r="5723" spans="1:53" x14ac:dyDescent="0.3">
      <c r="A5723" s="3"/>
      <c r="B5723" s="3"/>
      <c r="C5723" s="3"/>
      <c r="D5723" s="3"/>
      <c r="E5723" s="3"/>
      <c r="F5723" s="3"/>
      <c r="G5723" s="3"/>
      <c r="H5723" s="3"/>
      <c r="I5723" s="3"/>
      <c r="J5723" s="3"/>
      <c r="K5723" s="3"/>
      <c r="L5723" s="3"/>
      <c r="M5723" s="3"/>
      <c r="N5723" s="3"/>
      <c r="O5723" s="3"/>
      <c r="P5723" s="3"/>
      <c r="Q5723" s="3"/>
      <c r="R5723" s="3"/>
      <c r="S5723" s="120"/>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row>
    <row r="5724" spans="1:53" x14ac:dyDescent="0.3">
      <c r="A5724" s="3"/>
      <c r="B5724" s="3"/>
      <c r="C5724" s="3"/>
      <c r="D5724" s="3"/>
      <c r="E5724" s="3"/>
      <c r="F5724" s="3"/>
      <c r="G5724" s="3"/>
      <c r="H5724" s="3"/>
      <c r="I5724" s="3"/>
      <c r="J5724" s="3"/>
      <c r="K5724" s="3"/>
      <c r="L5724" s="3"/>
      <c r="M5724" s="3"/>
      <c r="N5724" s="3"/>
      <c r="O5724" s="3"/>
      <c r="P5724" s="3"/>
      <c r="Q5724" s="3"/>
      <c r="R5724" s="3"/>
      <c r="S5724" s="120"/>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row>
    <row r="5725" spans="1:53" x14ac:dyDescent="0.3">
      <c r="A5725" s="3"/>
      <c r="B5725" s="3"/>
      <c r="C5725" s="3"/>
      <c r="D5725" s="3"/>
      <c r="E5725" s="3"/>
      <c r="F5725" s="3"/>
      <c r="G5725" s="3"/>
      <c r="H5725" s="3"/>
      <c r="I5725" s="3"/>
      <c r="J5725" s="3"/>
      <c r="K5725" s="3"/>
      <c r="L5725" s="3"/>
      <c r="M5725" s="3"/>
      <c r="N5725" s="3"/>
      <c r="O5725" s="3"/>
      <c r="P5725" s="3"/>
      <c r="Q5725" s="3"/>
      <c r="R5725" s="3"/>
      <c r="S5725" s="120"/>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row>
    <row r="5726" spans="1:53" x14ac:dyDescent="0.3">
      <c r="A5726" s="3"/>
      <c r="B5726" s="3"/>
      <c r="C5726" s="3"/>
      <c r="D5726" s="3"/>
      <c r="E5726" s="3"/>
      <c r="F5726" s="3"/>
      <c r="G5726" s="3"/>
      <c r="H5726" s="3"/>
      <c r="I5726" s="3"/>
      <c r="J5726" s="3"/>
      <c r="K5726" s="3"/>
      <c r="L5726" s="3"/>
      <c r="M5726" s="3"/>
      <c r="N5726" s="3"/>
      <c r="O5726" s="3"/>
      <c r="P5726" s="3"/>
      <c r="Q5726" s="3"/>
      <c r="R5726" s="3"/>
      <c r="S5726" s="120"/>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row>
    <row r="5727" spans="1:53" x14ac:dyDescent="0.3">
      <c r="A5727" s="3"/>
      <c r="B5727" s="3"/>
      <c r="C5727" s="3"/>
      <c r="D5727" s="3"/>
      <c r="E5727" s="3"/>
      <c r="F5727" s="3"/>
      <c r="G5727" s="3"/>
      <c r="H5727" s="3"/>
      <c r="I5727" s="3"/>
      <c r="J5727" s="3"/>
      <c r="K5727" s="3"/>
      <c r="L5727" s="3"/>
      <c r="M5727" s="3"/>
      <c r="N5727" s="3"/>
      <c r="O5727" s="3"/>
      <c r="P5727" s="3"/>
      <c r="Q5727" s="3"/>
      <c r="R5727" s="3"/>
      <c r="S5727" s="120"/>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row>
    <row r="5728" spans="1:53" x14ac:dyDescent="0.3">
      <c r="A5728" s="3"/>
      <c r="B5728" s="3"/>
      <c r="C5728" s="3"/>
      <c r="D5728" s="3"/>
      <c r="E5728" s="3"/>
      <c r="F5728" s="3"/>
      <c r="G5728" s="3"/>
      <c r="H5728" s="3"/>
      <c r="I5728" s="3"/>
      <c r="J5728" s="3"/>
      <c r="K5728" s="3"/>
      <c r="L5728" s="3"/>
      <c r="M5728" s="3"/>
      <c r="N5728" s="3"/>
      <c r="O5728" s="3"/>
      <c r="P5728" s="3"/>
      <c r="Q5728" s="3"/>
      <c r="R5728" s="3"/>
      <c r="S5728" s="120"/>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row>
    <row r="5729" spans="1:53" x14ac:dyDescent="0.3">
      <c r="A5729" s="3"/>
      <c r="B5729" s="3"/>
      <c r="C5729" s="3"/>
      <c r="D5729" s="3"/>
      <c r="E5729" s="3"/>
      <c r="F5729" s="3"/>
      <c r="G5729" s="3"/>
      <c r="H5729" s="3"/>
      <c r="I5729" s="3"/>
      <c r="J5729" s="3"/>
      <c r="K5729" s="3"/>
      <c r="L5729" s="3"/>
      <c r="M5729" s="3"/>
      <c r="N5729" s="3"/>
      <c r="O5729" s="3"/>
      <c r="P5729" s="3"/>
      <c r="Q5729" s="3"/>
      <c r="R5729" s="3"/>
      <c r="S5729" s="120"/>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row>
    <row r="5730" spans="1:53" x14ac:dyDescent="0.3">
      <c r="A5730" s="3"/>
      <c r="B5730" s="3"/>
      <c r="C5730" s="3"/>
      <c r="D5730" s="3"/>
      <c r="E5730" s="3"/>
      <c r="F5730" s="3"/>
      <c r="G5730" s="3"/>
      <c r="H5730" s="3"/>
      <c r="I5730" s="3"/>
      <c r="J5730" s="3"/>
      <c r="K5730" s="3"/>
      <c r="L5730" s="3"/>
      <c r="M5730" s="3"/>
      <c r="N5730" s="3"/>
      <c r="O5730" s="3"/>
      <c r="P5730" s="3"/>
      <c r="Q5730" s="3"/>
      <c r="R5730" s="3"/>
      <c r="S5730" s="120"/>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row>
    <row r="5731" spans="1:53" x14ac:dyDescent="0.3">
      <c r="A5731" s="3"/>
      <c r="B5731" s="3"/>
      <c r="C5731" s="3"/>
      <c r="D5731" s="3"/>
      <c r="E5731" s="3"/>
      <c r="F5731" s="3"/>
      <c r="G5731" s="3"/>
      <c r="H5731" s="3"/>
      <c r="I5731" s="3"/>
      <c r="J5731" s="3"/>
      <c r="K5731" s="3"/>
      <c r="L5731" s="3"/>
      <c r="M5731" s="3"/>
      <c r="N5731" s="3"/>
      <c r="O5731" s="3"/>
      <c r="P5731" s="3"/>
      <c r="Q5731" s="3"/>
      <c r="R5731" s="3"/>
      <c r="S5731" s="120"/>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row>
    <row r="5732" spans="1:53" x14ac:dyDescent="0.3">
      <c r="A5732" s="3"/>
      <c r="B5732" s="3"/>
      <c r="C5732" s="3"/>
      <c r="D5732" s="3"/>
      <c r="E5732" s="3"/>
      <c r="F5732" s="3"/>
      <c r="G5732" s="3"/>
      <c r="H5732" s="3"/>
      <c r="I5732" s="3"/>
      <c r="J5732" s="3"/>
      <c r="K5732" s="3"/>
      <c r="L5732" s="3"/>
      <c r="M5732" s="3"/>
      <c r="N5732" s="3"/>
      <c r="O5732" s="3"/>
      <c r="P5732" s="3"/>
      <c r="Q5732" s="3"/>
      <c r="R5732" s="3"/>
      <c r="S5732" s="120"/>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row>
    <row r="5733" spans="1:53" x14ac:dyDescent="0.3">
      <c r="A5733" s="3"/>
      <c r="B5733" s="3"/>
      <c r="C5733" s="3"/>
      <c r="D5733" s="3"/>
      <c r="E5733" s="3"/>
      <c r="F5733" s="3"/>
      <c r="G5733" s="3"/>
      <c r="H5733" s="3"/>
      <c r="I5733" s="3"/>
      <c r="J5733" s="3"/>
      <c r="K5733" s="3"/>
      <c r="L5733" s="3"/>
      <c r="M5733" s="3"/>
      <c r="N5733" s="3"/>
      <c r="O5733" s="3"/>
      <c r="P5733" s="3"/>
      <c r="Q5733" s="3"/>
      <c r="R5733" s="3"/>
      <c r="S5733" s="120"/>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row>
    <row r="5734" spans="1:53" x14ac:dyDescent="0.3">
      <c r="A5734" s="3"/>
      <c r="B5734" s="3"/>
      <c r="C5734" s="3"/>
      <c r="D5734" s="3"/>
      <c r="E5734" s="3"/>
      <c r="F5734" s="3"/>
      <c r="G5734" s="3"/>
      <c r="H5734" s="3"/>
      <c r="I5734" s="3"/>
      <c r="J5734" s="3"/>
      <c r="K5734" s="3"/>
      <c r="L5734" s="3"/>
      <c r="M5734" s="3"/>
      <c r="N5734" s="3"/>
      <c r="O5734" s="3"/>
      <c r="P5734" s="3"/>
      <c r="Q5734" s="3"/>
      <c r="R5734" s="3"/>
      <c r="S5734" s="120"/>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row>
    <row r="5735" spans="1:53" x14ac:dyDescent="0.3">
      <c r="A5735" s="3"/>
      <c r="B5735" s="3"/>
      <c r="C5735" s="3"/>
      <c r="D5735" s="3"/>
      <c r="E5735" s="3"/>
      <c r="F5735" s="3"/>
      <c r="G5735" s="3"/>
      <c r="H5735" s="3"/>
      <c r="I5735" s="3"/>
      <c r="J5735" s="3"/>
      <c r="K5735" s="3"/>
      <c r="L5735" s="3"/>
      <c r="M5735" s="3"/>
      <c r="N5735" s="3"/>
      <c r="O5735" s="3"/>
      <c r="P5735" s="3"/>
      <c r="Q5735" s="3"/>
      <c r="R5735" s="3"/>
      <c r="S5735" s="120"/>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row>
    <row r="5736" spans="1:53" x14ac:dyDescent="0.3">
      <c r="A5736" s="3"/>
      <c r="B5736" s="3"/>
      <c r="C5736" s="3"/>
      <c r="D5736" s="3"/>
      <c r="E5736" s="3"/>
      <c r="F5736" s="3"/>
      <c r="G5736" s="3"/>
      <c r="H5736" s="3"/>
      <c r="I5736" s="3"/>
      <c r="J5736" s="3"/>
      <c r="K5736" s="3"/>
      <c r="L5736" s="3"/>
      <c r="M5736" s="3"/>
      <c r="N5736" s="3"/>
      <c r="O5736" s="3"/>
      <c r="P5736" s="3"/>
      <c r="Q5736" s="3"/>
      <c r="R5736" s="3"/>
      <c r="S5736" s="120"/>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row>
    <row r="5737" spans="1:53" x14ac:dyDescent="0.3">
      <c r="A5737" s="3"/>
      <c r="B5737" s="3"/>
      <c r="C5737" s="3"/>
      <c r="D5737" s="3"/>
      <c r="E5737" s="3"/>
      <c r="F5737" s="3"/>
      <c r="G5737" s="3"/>
      <c r="H5737" s="3"/>
      <c r="I5737" s="3"/>
      <c r="J5737" s="3"/>
      <c r="K5737" s="3"/>
      <c r="L5737" s="3"/>
      <c r="M5737" s="3"/>
      <c r="N5737" s="3"/>
      <c r="O5737" s="3"/>
      <c r="P5737" s="3"/>
      <c r="Q5737" s="3"/>
      <c r="R5737" s="3"/>
      <c r="S5737" s="120"/>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row>
    <row r="5738" spans="1:53" x14ac:dyDescent="0.3">
      <c r="A5738" s="3"/>
      <c r="B5738" s="3"/>
      <c r="C5738" s="3"/>
      <c r="D5738" s="3"/>
      <c r="E5738" s="3"/>
      <c r="F5738" s="3"/>
      <c r="G5738" s="3"/>
      <c r="H5738" s="3"/>
      <c r="I5738" s="3"/>
      <c r="J5738" s="3"/>
      <c r="K5738" s="3"/>
      <c r="L5738" s="3"/>
      <c r="M5738" s="3"/>
      <c r="N5738" s="3"/>
      <c r="O5738" s="3"/>
      <c r="P5738" s="3"/>
      <c r="Q5738" s="3"/>
      <c r="R5738" s="3"/>
      <c r="S5738" s="120"/>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row>
    <row r="5739" spans="1:53" x14ac:dyDescent="0.3">
      <c r="A5739" s="3"/>
      <c r="B5739" s="3"/>
      <c r="C5739" s="3"/>
      <c r="D5739" s="3"/>
      <c r="E5739" s="3"/>
      <c r="F5739" s="3"/>
      <c r="G5739" s="3"/>
      <c r="H5739" s="3"/>
      <c r="I5739" s="3"/>
      <c r="J5739" s="3"/>
      <c r="K5739" s="3"/>
      <c r="L5739" s="3"/>
      <c r="M5739" s="3"/>
      <c r="N5739" s="3"/>
      <c r="O5739" s="3"/>
      <c r="P5739" s="3"/>
      <c r="Q5739" s="3"/>
      <c r="R5739" s="3"/>
      <c r="S5739" s="120"/>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row>
    <row r="5740" spans="1:53" x14ac:dyDescent="0.3">
      <c r="A5740" s="3"/>
      <c r="B5740" s="3"/>
      <c r="C5740" s="3"/>
      <c r="D5740" s="3"/>
      <c r="E5740" s="3"/>
      <c r="F5740" s="3"/>
      <c r="G5740" s="3"/>
      <c r="H5740" s="3"/>
      <c r="I5740" s="3"/>
      <c r="J5740" s="3"/>
      <c r="K5740" s="3"/>
      <c r="L5740" s="3"/>
      <c r="M5740" s="3"/>
      <c r="N5740" s="3"/>
      <c r="O5740" s="3"/>
      <c r="P5740" s="3"/>
      <c r="Q5740" s="3"/>
      <c r="R5740" s="3"/>
      <c r="S5740" s="120"/>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row>
    <row r="5741" spans="1:53" x14ac:dyDescent="0.3">
      <c r="A5741" s="3"/>
      <c r="B5741" s="3"/>
      <c r="C5741" s="3"/>
      <c r="D5741" s="3"/>
      <c r="E5741" s="3"/>
      <c r="F5741" s="3"/>
      <c r="G5741" s="3"/>
      <c r="H5741" s="3"/>
      <c r="I5741" s="3"/>
      <c r="J5741" s="3"/>
      <c r="K5741" s="3"/>
      <c r="L5741" s="3"/>
      <c r="M5741" s="3"/>
      <c r="N5741" s="3"/>
      <c r="O5741" s="3"/>
      <c r="P5741" s="3"/>
      <c r="Q5741" s="3"/>
      <c r="R5741" s="3"/>
      <c r="S5741" s="120"/>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row>
    <row r="5742" spans="1:53" x14ac:dyDescent="0.3">
      <c r="A5742" s="3"/>
      <c r="B5742" s="3"/>
      <c r="C5742" s="3"/>
      <c r="D5742" s="3"/>
      <c r="E5742" s="3"/>
      <c r="F5742" s="3"/>
      <c r="G5742" s="3"/>
      <c r="H5742" s="3"/>
      <c r="I5742" s="3"/>
      <c r="J5742" s="3"/>
      <c r="K5742" s="3"/>
      <c r="L5742" s="3"/>
      <c r="M5742" s="3"/>
      <c r="N5742" s="3"/>
      <c r="O5742" s="3"/>
      <c r="P5742" s="3"/>
      <c r="Q5742" s="3"/>
      <c r="R5742" s="3"/>
      <c r="S5742" s="120"/>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row>
    <row r="5743" spans="1:53" x14ac:dyDescent="0.3">
      <c r="A5743" s="3"/>
      <c r="B5743" s="3"/>
      <c r="C5743" s="3"/>
      <c r="D5743" s="3"/>
      <c r="E5743" s="3"/>
      <c r="F5743" s="3"/>
      <c r="G5743" s="3"/>
      <c r="H5743" s="3"/>
      <c r="I5743" s="3"/>
      <c r="J5743" s="3"/>
      <c r="K5743" s="3"/>
      <c r="L5743" s="3"/>
      <c r="M5743" s="3"/>
      <c r="N5743" s="3"/>
      <c r="O5743" s="3"/>
      <c r="P5743" s="3"/>
      <c r="Q5743" s="3"/>
      <c r="R5743" s="3"/>
      <c r="S5743" s="120"/>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row>
    <row r="5744" spans="1:53" x14ac:dyDescent="0.3">
      <c r="A5744" s="3"/>
      <c r="B5744" s="3"/>
      <c r="C5744" s="3"/>
      <c r="D5744" s="3"/>
      <c r="E5744" s="3"/>
      <c r="F5744" s="3"/>
      <c r="G5744" s="3"/>
      <c r="H5744" s="3"/>
      <c r="I5744" s="3"/>
      <c r="J5744" s="3"/>
      <c r="K5744" s="3"/>
      <c r="L5744" s="3"/>
      <c r="M5744" s="3"/>
      <c r="N5744" s="3"/>
      <c r="O5744" s="3"/>
      <c r="P5744" s="3"/>
      <c r="Q5744" s="3"/>
      <c r="R5744" s="3"/>
      <c r="S5744" s="120"/>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row>
    <row r="5745" spans="1:53" x14ac:dyDescent="0.3">
      <c r="A5745" s="3"/>
      <c r="B5745" s="3"/>
      <c r="C5745" s="3"/>
      <c r="D5745" s="3"/>
      <c r="E5745" s="3"/>
      <c r="F5745" s="3"/>
      <c r="G5745" s="3"/>
      <c r="H5745" s="3"/>
      <c r="I5745" s="3"/>
      <c r="J5745" s="3"/>
      <c r="K5745" s="3"/>
      <c r="L5745" s="3"/>
      <c r="M5745" s="3"/>
      <c r="N5745" s="3"/>
      <c r="O5745" s="3"/>
      <c r="P5745" s="3"/>
      <c r="Q5745" s="3"/>
      <c r="R5745" s="3"/>
      <c r="S5745" s="120"/>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row>
    <row r="5746" spans="1:53" x14ac:dyDescent="0.3">
      <c r="A5746" s="3"/>
      <c r="B5746" s="3"/>
      <c r="C5746" s="3"/>
      <c r="D5746" s="3"/>
      <c r="E5746" s="3"/>
      <c r="F5746" s="3"/>
      <c r="G5746" s="3"/>
      <c r="H5746" s="3"/>
      <c r="I5746" s="3"/>
      <c r="J5746" s="3"/>
      <c r="K5746" s="3"/>
      <c r="L5746" s="3"/>
      <c r="M5746" s="3"/>
      <c r="N5746" s="3"/>
      <c r="O5746" s="3"/>
      <c r="P5746" s="3"/>
      <c r="Q5746" s="3"/>
      <c r="R5746" s="3"/>
      <c r="S5746" s="120"/>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row>
    <row r="5747" spans="1:53" x14ac:dyDescent="0.3">
      <c r="A5747" s="3"/>
      <c r="B5747" s="3"/>
      <c r="C5747" s="3"/>
      <c r="D5747" s="3"/>
      <c r="E5747" s="3"/>
      <c r="F5747" s="3"/>
      <c r="G5747" s="3"/>
      <c r="H5747" s="3"/>
      <c r="I5747" s="3"/>
      <c r="J5747" s="3"/>
      <c r="K5747" s="3"/>
      <c r="L5747" s="3"/>
      <c r="M5747" s="3"/>
      <c r="N5747" s="3"/>
      <c r="O5747" s="3"/>
      <c r="P5747" s="3"/>
      <c r="Q5747" s="3"/>
      <c r="R5747" s="3"/>
      <c r="S5747" s="120"/>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row>
    <row r="5748" spans="1:53" x14ac:dyDescent="0.3">
      <c r="A5748" s="3"/>
      <c r="B5748" s="3"/>
      <c r="C5748" s="3"/>
      <c r="D5748" s="3"/>
      <c r="E5748" s="3"/>
      <c r="F5748" s="3"/>
      <c r="G5748" s="3"/>
      <c r="H5748" s="3"/>
      <c r="I5748" s="3"/>
      <c r="J5748" s="3"/>
      <c r="K5748" s="3"/>
      <c r="L5748" s="3"/>
      <c r="M5748" s="3"/>
      <c r="N5748" s="3"/>
      <c r="O5748" s="3"/>
      <c r="P5748" s="3"/>
      <c r="Q5748" s="3"/>
      <c r="R5748" s="3"/>
      <c r="S5748" s="120"/>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row>
    <row r="5749" spans="1:53" x14ac:dyDescent="0.3">
      <c r="A5749" s="3"/>
      <c r="B5749" s="3"/>
      <c r="C5749" s="3"/>
      <c r="D5749" s="3"/>
      <c r="E5749" s="3"/>
      <c r="F5749" s="3"/>
      <c r="G5749" s="3"/>
      <c r="H5749" s="3"/>
      <c r="I5749" s="3"/>
      <c r="J5749" s="3"/>
      <c r="K5749" s="3"/>
      <c r="L5749" s="3"/>
      <c r="M5749" s="3"/>
      <c r="N5749" s="3"/>
      <c r="O5749" s="3"/>
      <c r="P5749" s="3"/>
      <c r="Q5749" s="3"/>
      <c r="R5749" s="3"/>
      <c r="S5749" s="120"/>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row>
    <row r="5750" spans="1:53" x14ac:dyDescent="0.3">
      <c r="A5750" s="3"/>
      <c r="B5750" s="3"/>
      <c r="C5750" s="3"/>
      <c r="D5750" s="3"/>
      <c r="E5750" s="3"/>
      <c r="F5750" s="3"/>
      <c r="G5750" s="3"/>
      <c r="H5750" s="3"/>
      <c r="I5750" s="3"/>
      <c r="J5750" s="3"/>
      <c r="K5750" s="3"/>
      <c r="L5750" s="3"/>
      <c r="M5750" s="3"/>
      <c r="N5750" s="3"/>
      <c r="O5750" s="3"/>
      <c r="P5750" s="3"/>
      <c r="Q5750" s="3"/>
      <c r="R5750" s="3"/>
      <c r="S5750" s="120"/>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row>
    <row r="5751" spans="1:53" x14ac:dyDescent="0.3">
      <c r="A5751" s="3"/>
      <c r="B5751" s="3"/>
      <c r="C5751" s="3"/>
      <c r="D5751" s="3"/>
      <c r="E5751" s="3"/>
      <c r="F5751" s="3"/>
      <c r="G5751" s="3"/>
      <c r="H5751" s="3"/>
      <c r="I5751" s="3"/>
      <c r="J5751" s="3"/>
      <c r="K5751" s="3"/>
      <c r="L5751" s="3"/>
      <c r="M5751" s="3"/>
      <c r="N5751" s="3"/>
      <c r="O5751" s="3"/>
      <c r="P5751" s="3"/>
      <c r="Q5751" s="3"/>
      <c r="R5751" s="3"/>
      <c r="S5751" s="120"/>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row>
    <row r="5752" spans="1:53" x14ac:dyDescent="0.3">
      <c r="A5752" s="3"/>
      <c r="B5752" s="3"/>
      <c r="C5752" s="3"/>
      <c r="D5752" s="3"/>
      <c r="E5752" s="3"/>
      <c r="F5752" s="3"/>
      <c r="G5752" s="3"/>
      <c r="H5752" s="3"/>
      <c r="I5752" s="3"/>
      <c r="J5752" s="3"/>
      <c r="K5752" s="3"/>
      <c r="L5752" s="3"/>
      <c r="M5752" s="3"/>
      <c r="N5752" s="3"/>
      <c r="O5752" s="3"/>
      <c r="P5752" s="3"/>
      <c r="Q5752" s="3"/>
      <c r="R5752" s="3"/>
      <c r="S5752" s="120"/>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row>
    <row r="5753" spans="1:53" x14ac:dyDescent="0.3">
      <c r="A5753" s="3"/>
      <c r="B5753" s="3"/>
      <c r="C5753" s="3"/>
      <c r="D5753" s="3"/>
      <c r="E5753" s="3"/>
      <c r="F5753" s="3"/>
      <c r="G5753" s="3"/>
      <c r="H5753" s="3"/>
      <c r="I5753" s="3"/>
      <c r="J5753" s="3"/>
      <c r="K5753" s="3"/>
      <c r="L5753" s="3"/>
      <c r="M5753" s="3"/>
      <c r="N5753" s="3"/>
      <c r="O5753" s="3"/>
      <c r="P5753" s="3"/>
      <c r="Q5753" s="3"/>
      <c r="R5753" s="3"/>
      <c r="S5753" s="120"/>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row>
    <row r="5754" spans="1:53" x14ac:dyDescent="0.3">
      <c r="A5754" s="3"/>
      <c r="B5754" s="3"/>
      <c r="C5754" s="3"/>
      <c r="D5754" s="3"/>
      <c r="E5754" s="3"/>
      <c r="F5754" s="3"/>
      <c r="G5754" s="3"/>
      <c r="H5754" s="3"/>
      <c r="I5754" s="3"/>
      <c r="J5754" s="3"/>
      <c r="K5754" s="3"/>
      <c r="L5754" s="3"/>
      <c r="M5754" s="3"/>
      <c r="N5754" s="3"/>
      <c r="O5754" s="3"/>
      <c r="P5754" s="3"/>
      <c r="Q5754" s="3"/>
      <c r="R5754" s="3"/>
      <c r="S5754" s="120"/>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row>
    <row r="5755" spans="1:53" x14ac:dyDescent="0.3">
      <c r="A5755" s="3"/>
      <c r="B5755" s="3"/>
      <c r="C5755" s="3"/>
      <c r="D5755" s="3"/>
      <c r="E5755" s="3"/>
      <c r="F5755" s="3"/>
      <c r="G5755" s="3"/>
      <c r="H5755" s="3"/>
      <c r="I5755" s="3"/>
      <c r="J5755" s="3"/>
      <c r="K5755" s="3"/>
      <c r="L5755" s="3"/>
      <c r="M5755" s="3"/>
      <c r="N5755" s="3"/>
      <c r="O5755" s="3"/>
      <c r="P5755" s="3"/>
      <c r="Q5755" s="3"/>
      <c r="R5755" s="3"/>
      <c r="S5755" s="120"/>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row>
    <row r="5756" spans="1:53" x14ac:dyDescent="0.3">
      <c r="A5756" s="3"/>
      <c r="B5756" s="3"/>
      <c r="C5756" s="3"/>
      <c r="D5756" s="3"/>
      <c r="E5756" s="3"/>
      <c r="F5756" s="3"/>
      <c r="G5756" s="3"/>
      <c r="H5756" s="3"/>
      <c r="I5756" s="3"/>
      <c r="J5756" s="3"/>
      <c r="K5756" s="3"/>
      <c r="L5756" s="3"/>
      <c r="M5756" s="3"/>
      <c r="N5756" s="3"/>
      <c r="O5756" s="3"/>
      <c r="P5756" s="3"/>
      <c r="Q5756" s="3"/>
      <c r="R5756" s="3"/>
      <c r="S5756" s="120"/>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row>
    <row r="5757" spans="1:53" x14ac:dyDescent="0.3">
      <c r="A5757" s="3"/>
      <c r="B5757" s="3"/>
      <c r="C5757" s="3"/>
      <c r="D5757" s="3"/>
      <c r="E5757" s="3"/>
      <c r="F5757" s="3"/>
      <c r="G5757" s="3"/>
      <c r="H5757" s="3"/>
      <c r="I5757" s="3"/>
      <c r="J5757" s="3"/>
      <c r="K5757" s="3"/>
      <c r="L5757" s="3"/>
      <c r="M5757" s="3"/>
      <c r="N5757" s="3"/>
      <c r="O5757" s="3"/>
      <c r="P5757" s="3"/>
      <c r="Q5757" s="3"/>
      <c r="R5757" s="3"/>
      <c r="S5757" s="120"/>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row>
    <row r="5758" spans="1:53" x14ac:dyDescent="0.3">
      <c r="A5758" s="3"/>
      <c r="B5758" s="3"/>
      <c r="C5758" s="3"/>
      <c r="D5758" s="3"/>
      <c r="E5758" s="3"/>
      <c r="F5758" s="3"/>
      <c r="G5758" s="3"/>
      <c r="H5758" s="3"/>
      <c r="I5758" s="3"/>
      <c r="J5758" s="3"/>
      <c r="K5758" s="3"/>
      <c r="L5758" s="3"/>
      <c r="M5758" s="3"/>
      <c r="N5758" s="3"/>
      <c r="O5758" s="3"/>
      <c r="P5758" s="3"/>
      <c r="Q5758" s="3"/>
      <c r="R5758" s="3"/>
      <c r="S5758" s="120"/>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row>
    <row r="5759" spans="1:53" x14ac:dyDescent="0.3">
      <c r="A5759" s="3"/>
      <c r="B5759" s="3"/>
      <c r="C5759" s="3"/>
      <c r="D5759" s="3"/>
      <c r="E5759" s="3"/>
      <c r="F5759" s="3"/>
      <c r="G5759" s="3"/>
      <c r="H5759" s="3"/>
      <c r="I5759" s="3"/>
      <c r="J5759" s="3"/>
      <c r="K5759" s="3"/>
      <c r="L5759" s="3"/>
      <c r="M5759" s="3"/>
      <c r="N5759" s="3"/>
      <c r="O5759" s="3"/>
      <c r="P5759" s="3"/>
      <c r="Q5759" s="3"/>
      <c r="R5759" s="3"/>
      <c r="S5759" s="120"/>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row>
    <row r="5760" spans="1:53" x14ac:dyDescent="0.3">
      <c r="A5760" s="3"/>
      <c r="B5760" s="3"/>
      <c r="C5760" s="3"/>
      <c r="D5760" s="3"/>
      <c r="E5760" s="3"/>
      <c r="F5760" s="3"/>
      <c r="G5760" s="3"/>
      <c r="H5760" s="3"/>
      <c r="I5760" s="3"/>
      <c r="J5760" s="3"/>
      <c r="K5760" s="3"/>
      <c r="L5760" s="3"/>
      <c r="M5760" s="3"/>
      <c r="N5760" s="3"/>
      <c r="O5760" s="3"/>
      <c r="P5760" s="3"/>
      <c r="Q5760" s="3"/>
      <c r="R5760" s="3"/>
      <c r="S5760" s="120"/>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row>
    <row r="5761" spans="1:53" x14ac:dyDescent="0.3">
      <c r="A5761" s="3"/>
      <c r="B5761" s="3"/>
      <c r="C5761" s="3"/>
      <c r="D5761" s="3"/>
      <c r="E5761" s="3"/>
      <c r="F5761" s="3"/>
      <c r="G5761" s="3"/>
      <c r="H5761" s="3"/>
      <c r="I5761" s="3"/>
      <c r="J5761" s="3"/>
      <c r="K5761" s="3"/>
      <c r="L5761" s="3"/>
      <c r="M5761" s="3"/>
      <c r="N5761" s="3"/>
      <c r="O5761" s="3"/>
      <c r="P5761" s="3"/>
      <c r="Q5761" s="3"/>
      <c r="R5761" s="3"/>
      <c r="S5761" s="120"/>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row>
    <row r="5762" spans="1:53" x14ac:dyDescent="0.3">
      <c r="A5762" s="3"/>
      <c r="B5762" s="3"/>
      <c r="C5762" s="3"/>
      <c r="D5762" s="3"/>
      <c r="E5762" s="3"/>
      <c r="F5762" s="3"/>
      <c r="G5762" s="3"/>
      <c r="H5762" s="3"/>
      <c r="I5762" s="3"/>
      <c r="J5762" s="3"/>
      <c r="K5762" s="3"/>
      <c r="L5762" s="3"/>
      <c r="M5762" s="3"/>
      <c r="N5762" s="3"/>
      <c r="O5762" s="3"/>
      <c r="P5762" s="3"/>
      <c r="Q5762" s="3"/>
      <c r="R5762" s="3"/>
      <c r="S5762" s="120"/>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row>
    <row r="5763" spans="1:53" x14ac:dyDescent="0.3">
      <c r="A5763" s="3"/>
      <c r="B5763" s="3"/>
      <c r="C5763" s="3"/>
      <c r="D5763" s="3"/>
      <c r="E5763" s="3"/>
      <c r="F5763" s="3"/>
      <c r="G5763" s="3"/>
      <c r="H5763" s="3"/>
      <c r="I5763" s="3"/>
      <c r="J5763" s="3"/>
      <c r="K5763" s="3"/>
      <c r="L5763" s="3"/>
      <c r="M5763" s="3"/>
      <c r="N5763" s="3"/>
      <c r="O5763" s="3"/>
      <c r="P5763" s="3"/>
      <c r="Q5763" s="3"/>
      <c r="R5763" s="3"/>
      <c r="S5763" s="120"/>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row>
    <row r="5764" spans="1:53" x14ac:dyDescent="0.3">
      <c r="A5764" s="3"/>
      <c r="B5764" s="3"/>
      <c r="C5764" s="3"/>
      <c r="D5764" s="3"/>
      <c r="E5764" s="3"/>
      <c r="F5764" s="3"/>
      <c r="G5764" s="3"/>
      <c r="H5764" s="3"/>
      <c r="I5764" s="3"/>
      <c r="J5764" s="3"/>
      <c r="K5764" s="3"/>
      <c r="L5764" s="3"/>
      <c r="M5764" s="3"/>
      <c r="N5764" s="3"/>
      <c r="O5764" s="3"/>
      <c r="P5764" s="3"/>
      <c r="Q5764" s="3"/>
      <c r="R5764" s="3"/>
      <c r="S5764" s="120"/>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row>
    <row r="5765" spans="1:53" x14ac:dyDescent="0.3">
      <c r="A5765" s="3"/>
      <c r="B5765" s="3"/>
      <c r="C5765" s="3"/>
      <c r="D5765" s="3"/>
      <c r="E5765" s="3"/>
      <c r="F5765" s="3"/>
      <c r="G5765" s="3"/>
      <c r="H5765" s="3"/>
      <c r="I5765" s="3"/>
      <c r="J5765" s="3"/>
      <c r="K5765" s="3"/>
      <c r="L5765" s="3"/>
      <c r="M5765" s="3"/>
      <c r="N5765" s="3"/>
      <c r="O5765" s="3"/>
      <c r="P5765" s="3"/>
      <c r="Q5765" s="3"/>
      <c r="R5765" s="3"/>
      <c r="S5765" s="120"/>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row>
    <row r="5766" spans="1:53" x14ac:dyDescent="0.3">
      <c r="A5766" s="3"/>
      <c r="B5766" s="3"/>
      <c r="C5766" s="3"/>
      <c r="D5766" s="3"/>
      <c r="E5766" s="3"/>
      <c r="F5766" s="3"/>
      <c r="G5766" s="3"/>
      <c r="H5766" s="3"/>
      <c r="I5766" s="3"/>
      <c r="J5766" s="3"/>
      <c r="K5766" s="3"/>
      <c r="L5766" s="3"/>
      <c r="M5766" s="3"/>
      <c r="N5766" s="3"/>
      <c r="O5766" s="3"/>
      <c r="P5766" s="3"/>
      <c r="Q5766" s="3"/>
      <c r="R5766" s="3"/>
      <c r="S5766" s="120"/>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row>
    <row r="5767" spans="1:53" x14ac:dyDescent="0.3">
      <c r="A5767" s="3"/>
      <c r="B5767" s="3"/>
      <c r="C5767" s="3"/>
      <c r="D5767" s="3"/>
      <c r="E5767" s="3"/>
      <c r="F5767" s="3"/>
      <c r="G5767" s="3"/>
      <c r="H5767" s="3"/>
      <c r="I5767" s="3"/>
      <c r="J5767" s="3"/>
      <c r="K5767" s="3"/>
      <c r="L5767" s="3"/>
      <c r="M5767" s="3"/>
      <c r="N5767" s="3"/>
      <c r="O5767" s="3"/>
      <c r="P5767" s="3"/>
      <c r="Q5767" s="3"/>
      <c r="R5767" s="3"/>
      <c r="S5767" s="120"/>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row>
    <row r="5768" spans="1:53" x14ac:dyDescent="0.3">
      <c r="A5768" s="3"/>
      <c r="B5768" s="3"/>
      <c r="C5768" s="3"/>
      <c r="D5768" s="3"/>
      <c r="E5768" s="3"/>
      <c r="F5768" s="3"/>
      <c r="G5768" s="3"/>
      <c r="H5768" s="3"/>
      <c r="I5768" s="3"/>
      <c r="J5768" s="3"/>
      <c r="K5768" s="3"/>
      <c r="L5768" s="3"/>
      <c r="M5768" s="3"/>
      <c r="N5768" s="3"/>
      <c r="O5768" s="3"/>
      <c r="P5768" s="3"/>
      <c r="Q5768" s="3"/>
      <c r="R5768" s="3"/>
      <c r="S5768" s="120"/>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row>
    <row r="5769" spans="1:53" x14ac:dyDescent="0.3">
      <c r="A5769" s="3"/>
      <c r="B5769" s="3"/>
      <c r="C5769" s="3"/>
      <c r="D5769" s="3"/>
      <c r="E5769" s="3"/>
      <c r="F5769" s="3"/>
      <c r="G5769" s="3"/>
      <c r="H5769" s="3"/>
      <c r="I5769" s="3"/>
      <c r="J5769" s="3"/>
      <c r="K5769" s="3"/>
      <c r="L5769" s="3"/>
      <c r="M5769" s="3"/>
      <c r="N5769" s="3"/>
      <c r="O5769" s="3"/>
      <c r="P5769" s="3"/>
      <c r="Q5769" s="3"/>
      <c r="R5769" s="3"/>
      <c r="S5769" s="120"/>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row>
    <row r="5770" spans="1:53" x14ac:dyDescent="0.3">
      <c r="A5770" s="3"/>
      <c r="B5770" s="3"/>
      <c r="C5770" s="3"/>
      <c r="D5770" s="3"/>
      <c r="E5770" s="3"/>
      <c r="F5770" s="3"/>
      <c r="G5770" s="3"/>
      <c r="H5770" s="3"/>
      <c r="I5770" s="3"/>
      <c r="J5770" s="3"/>
      <c r="K5770" s="3"/>
      <c r="L5770" s="3"/>
      <c r="M5770" s="3"/>
      <c r="N5770" s="3"/>
      <c r="O5770" s="3"/>
      <c r="P5770" s="3"/>
      <c r="Q5770" s="3"/>
      <c r="R5770" s="3"/>
      <c r="S5770" s="120"/>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row>
    <row r="5771" spans="1:53" x14ac:dyDescent="0.3">
      <c r="A5771" s="3"/>
      <c r="B5771" s="3"/>
      <c r="C5771" s="3"/>
      <c r="D5771" s="3"/>
      <c r="E5771" s="3"/>
      <c r="F5771" s="3"/>
      <c r="G5771" s="3"/>
      <c r="H5771" s="3"/>
      <c r="I5771" s="3"/>
      <c r="J5771" s="3"/>
      <c r="K5771" s="3"/>
      <c r="L5771" s="3"/>
      <c r="M5771" s="3"/>
      <c r="N5771" s="3"/>
      <c r="O5771" s="3"/>
      <c r="P5771" s="3"/>
      <c r="Q5771" s="3"/>
      <c r="R5771" s="3"/>
      <c r="S5771" s="120"/>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row>
    <row r="5772" spans="1:53" x14ac:dyDescent="0.3">
      <c r="A5772" s="3"/>
      <c r="B5772" s="3"/>
      <c r="C5772" s="3"/>
      <c r="D5772" s="3"/>
      <c r="E5772" s="3"/>
      <c r="F5772" s="3"/>
      <c r="G5772" s="3"/>
      <c r="H5772" s="3"/>
      <c r="I5772" s="3"/>
      <c r="J5772" s="3"/>
      <c r="K5772" s="3"/>
      <c r="L5772" s="3"/>
      <c r="M5772" s="3"/>
      <c r="N5772" s="3"/>
      <c r="O5772" s="3"/>
      <c r="P5772" s="3"/>
      <c r="Q5772" s="3"/>
      <c r="R5772" s="3"/>
      <c r="S5772" s="120"/>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row>
    <row r="5773" spans="1:53" x14ac:dyDescent="0.3">
      <c r="A5773" s="3"/>
      <c r="B5773" s="3"/>
      <c r="C5773" s="3"/>
      <c r="D5773" s="3"/>
      <c r="E5773" s="3"/>
      <c r="F5773" s="3"/>
      <c r="G5773" s="3"/>
      <c r="H5773" s="3"/>
      <c r="I5773" s="3"/>
      <c r="J5773" s="3"/>
      <c r="K5773" s="3"/>
      <c r="L5773" s="3"/>
      <c r="M5773" s="3"/>
      <c r="N5773" s="3"/>
      <c r="O5773" s="3"/>
      <c r="P5773" s="3"/>
      <c r="Q5773" s="3"/>
      <c r="R5773" s="3"/>
      <c r="S5773" s="120"/>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row>
    <row r="5774" spans="1:53" x14ac:dyDescent="0.3">
      <c r="A5774" s="3"/>
      <c r="B5774" s="3"/>
      <c r="C5774" s="3"/>
      <c r="D5774" s="3"/>
      <c r="E5774" s="3"/>
      <c r="F5774" s="3"/>
      <c r="G5774" s="3"/>
      <c r="H5774" s="3"/>
      <c r="I5774" s="3"/>
      <c r="J5774" s="3"/>
      <c r="K5774" s="3"/>
      <c r="L5774" s="3"/>
      <c r="M5774" s="3"/>
      <c r="N5774" s="3"/>
      <c r="O5774" s="3"/>
      <c r="P5774" s="3"/>
      <c r="Q5774" s="3"/>
      <c r="R5774" s="3"/>
      <c r="S5774" s="120"/>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row>
    <row r="5775" spans="1:53" x14ac:dyDescent="0.3">
      <c r="A5775" s="3"/>
      <c r="B5775" s="3"/>
      <c r="C5775" s="3"/>
      <c r="D5775" s="3"/>
      <c r="E5775" s="3"/>
      <c r="F5775" s="3"/>
      <c r="G5775" s="3"/>
      <c r="H5775" s="3"/>
      <c r="I5775" s="3"/>
      <c r="J5775" s="3"/>
      <c r="K5775" s="3"/>
      <c r="L5775" s="3"/>
      <c r="M5775" s="3"/>
      <c r="N5775" s="3"/>
      <c r="O5775" s="3"/>
      <c r="P5775" s="3"/>
      <c r="Q5775" s="3"/>
      <c r="R5775" s="3"/>
      <c r="S5775" s="120"/>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row>
    <row r="5776" spans="1:53" x14ac:dyDescent="0.3">
      <c r="A5776" s="3"/>
      <c r="B5776" s="3"/>
      <c r="C5776" s="3"/>
      <c r="D5776" s="3"/>
      <c r="E5776" s="3"/>
      <c r="F5776" s="3"/>
      <c r="G5776" s="3"/>
      <c r="H5776" s="3"/>
      <c r="I5776" s="3"/>
      <c r="J5776" s="3"/>
      <c r="K5776" s="3"/>
      <c r="L5776" s="3"/>
      <c r="M5776" s="3"/>
      <c r="N5776" s="3"/>
      <c r="O5776" s="3"/>
      <c r="P5776" s="3"/>
      <c r="Q5776" s="3"/>
      <c r="R5776" s="3"/>
      <c r="S5776" s="120"/>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row>
    <row r="5777" spans="1:53" x14ac:dyDescent="0.3">
      <c r="A5777" s="3"/>
      <c r="B5777" s="3"/>
      <c r="C5777" s="3"/>
      <c r="D5777" s="3"/>
      <c r="E5777" s="3"/>
      <c r="F5777" s="3"/>
      <c r="G5777" s="3"/>
      <c r="H5777" s="3"/>
      <c r="I5777" s="3"/>
      <c r="J5777" s="3"/>
      <c r="K5777" s="3"/>
      <c r="L5777" s="3"/>
      <c r="M5777" s="3"/>
      <c r="N5777" s="3"/>
      <c r="O5777" s="3"/>
      <c r="P5777" s="3"/>
      <c r="Q5777" s="3"/>
      <c r="R5777" s="3"/>
      <c r="S5777" s="120"/>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row>
    <row r="5778" spans="1:53" x14ac:dyDescent="0.3">
      <c r="A5778" s="3"/>
      <c r="B5778" s="3"/>
      <c r="C5778" s="3"/>
      <c r="D5778" s="3"/>
      <c r="E5778" s="3"/>
      <c r="F5778" s="3"/>
      <c r="G5778" s="3"/>
      <c r="H5778" s="3"/>
      <c r="I5778" s="3"/>
      <c r="J5778" s="3"/>
      <c r="K5778" s="3"/>
      <c r="L5778" s="3"/>
      <c r="M5778" s="3"/>
      <c r="N5778" s="3"/>
      <c r="O5778" s="3"/>
      <c r="P5778" s="3"/>
      <c r="Q5778" s="3"/>
      <c r="R5778" s="3"/>
      <c r="S5778" s="120"/>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row>
    <row r="5779" spans="1:53" x14ac:dyDescent="0.3">
      <c r="A5779" s="3"/>
      <c r="B5779" s="3"/>
      <c r="C5779" s="3"/>
      <c r="D5779" s="3"/>
      <c r="E5779" s="3"/>
      <c r="F5779" s="3"/>
      <c r="G5779" s="3"/>
      <c r="H5779" s="3"/>
      <c r="I5779" s="3"/>
      <c r="J5779" s="3"/>
      <c r="K5779" s="3"/>
      <c r="L5779" s="3"/>
      <c r="M5779" s="3"/>
      <c r="N5779" s="3"/>
      <c r="O5779" s="3"/>
      <c r="P5779" s="3"/>
      <c r="Q5779" s="3"/>
      <c r="R5779" s="3"/>
      <c r="S5779" s="120"/>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row>
    <row r="5780" spans="1:53" x14ac:dyDescent="0.3">
      <c r="A5780" s="3"/>
      <c r="B5780" s="3"/>
      <c r="C5780" s="3"/>
      <c r="D5780" s="3"/>
      <c r="E5780" s="3"/>
      <c r="F5780" s="3"/>
      <c r="G5780" s="3"/>
      <c r="H5780" s="3"/>
      <c r="I5780" s="3"/>
      <c r="J5780" s="3"/>
      <c r="K5780" s="3"/>
      <c r="L5780" s="3"/>
      <c r="M5780" s="3"/>
      <c r="N5780" s="3"/>
      <c r="O5780" s="3"/>
      <c r="P5780" s="3"/>
      <c r="Q5780" s="3"/>
      <c r="R5780" s="3"/>
      <c r="S5780" s="120"/>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row>
    <row r="5781" spans="1:53" x14ac:dyDescent="0.3">
      <c r="A5781" s="3"/>
      <c r="B5781" s="3"/>
      <c r="C5781" s="3"/>
      <c r="D5781" s="3"/>
      <c r="E5781" s="3"/>
      <c r="F5781" s="3"/>
      <c r="G5781" s="3"/>
      <c r="H5781" s="3"/>
      <c r="I5781" s="3"/>
      <c r="J5781" s="3"/>
      <c r="K5781" s="3"/>
      <c r="L5781" s="3"/>
      <c r="M5781" s="3"/>
      <c r="N5781" s="3"/>
      <c r="O5781" s="3"/>
      <c r="P5781" s="3"/>
      <c r="Q5781" s="3"/>
      <c r="R5781" s="3"/>
      <c r="S5781" s="120"/>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row>
    <row r="5782" spans="1:53" x14ac:dyDescent="0.3">
      <c r="A5782" s="3"/>
      <c r="B5782" s="3"/>
      <c r="C5782" s="3"/>
      <c r="D5782" s="3"/>
      <c r="E5782" s="3"/>
      <c r="F5782" s="3"/>
      <c r="G5782" s="3"/>
      <c r="H5782" s="3"/>
      <c r="I5782" s="3"/>
      <c r="J5782" s="3"/>
      <c r="K5782" s="3"/>
      <c r="L5782" s="3"/>
      <c r="M5782" s="3"/>
      <c r="N5782" s="3"/>
      <c r="O5782" s="3"/>
      <c r="P5782" s="3"/>
      <c r="Q5782" s="3"/>
      <c r="R5782" s="3"/>
      <c r="S5782" s="120"/>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row>
    <row r="5783" spans="1:53" x14ac:dyDescent="0.3">
      <c r="A5783" s="3"/>
      <c r="B5783" s="3"/>
      <c r="C5783" s="3"/>
      <c r="D5783" s="3"/>
      <c r="E5783" s="3"/>
      <c r="F5783" s="3"/>
      <c r="G5783" s="3"/>
      <c r="H5783" s="3"/>
      <c r="I5783" s="3"/>
      <c r="J5783" s="3"/>
      <c r="K5783" s="3"/>
      <c r="L5783" s="3"/>
      <c r="M5783" s="3"/>
      <c r="N5783" s="3"/>
      <c r="O5783" s="3"/>
      <c r="P5783" s="3"/>
      <c r="Q5783" s="3"/>
      <c r="R5783" s="3"/>
      <c r="S5783" s="120"/>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row>
    <row r="5784" spans="1:53" x14ac:dyDescent="0.3">
      <c r="A5784" s="3"/>
      <c r="B5784" s="3"/>
      <c r="C5784" s="3"/>
      <c r="D5784" s="3"/>
      <c r="E5784" s="3"/>
      <c r="F5784" s="3"/>
      <c r="G5784" s="3"/>
      <c r="H5784" s="3"/>
      <c r="I5784" s="3"/>
      <c r="J5784" s="3"/>
      <c r="K5784" s="3"/>
      <c r="L5784" s="3"/>
      <c r="M5784" s="3"/>
      <c r="N5784" s="3"/>
      <c r="O5784" s="3"/>
      <c r="P5784" s="3"/>
      <c r="Q5784" s="3"/>
      <c r="R5784" s="3"/>
      <c r="S5784" s="120"/>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row>
    <row r="5785" spans="1:53" x14ac:dyDescent="0.3">
      <c r="A5785" s="3"/>
      <c r="B5785" s="3"/>
      <c r="C5785" s="3"/>
      <c r="D5785" s="3"/>
      <c r="E5785" s="3"/>
      <c r="F5785" s="3"/>
      <c r="G5785" s="3"/>
      <c r="H5785" s="3"/>
      <c r="I5785" s="3"/>
      <c r="J5785" s="3"/>
      <c r="K5785" s="3"/>
      <c r="L5785" s="3"/>
      <c r="M5785" s="3"/>
      <c r="N5785" s="3"/>
      <c r="O5785" s="3"/>
      <c r="P5785" s="3"/>
      <c r="Q5785" s="3"/>
      <c r="R5785" s="3"/>
      <c r="S5785" s="120"/>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row>
    <row r="5786" spans="1:53" x14ac:dyDescent="0.3">
      <c r="A5786" s="3"/>
      <c r="B5786" s="3"/>
      <c r="C5786" s="3"/>
      <c r="D5786" s="3"/>
      <c r="E5786" s="3"/>
      <c r="F5786" s="3"/>
      <c r="G5786" s="3"/>
      <c r="H5786" s="3"/>
      <c r="I5786" s="3"/>
      <c r="J5786" s="3"/>
      <c r="K5786" s="3"/>
      <c r="L5786" s="3"/>
      <c r="M5786" s="3"/>
      <c r="N5786" s="3"/>
      <c r="O5786" s="3"/>
      <c r="P5786" s="3"/>
      <c r="Q5786" s="3"/>
      <c r="R5786" s="3"/>
      <c r="S5786" s="120"/>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row>
    <row r="5787" spans="1:53" x14ac:dyDescent="0.3">
      <c r="A5787" s="3"/>
      <c r="B5787" s="3"/>
      <c r="C5787" s="3"/>
      <c r="D5787" s="3"/>
      <c r="E5787" s="3"/>
      <c r="F5787" s="3"/>
      <c r="G5787" s="3"/>
      <c r="H5787" s="3"/>
      <c r="I5787" s="3"/>
      <c r="J5787" s="3"/>
      <c r="K5787" s="3"/>
      <c r="L5787" s="3"/>
      <c r="M5787" s="3"/>
      <c r="N5787" s="3"/>
      <c r="O5787" s="3"/>
      <c r="P5787" s="3"/>
      <c r="Q5787" s="3"/>
      <c r="R5787" s="3"/>
      <c r="S5787" s="120"/>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row>
    <row r="5788" spans="1:53" x14ac:dyDescent="0.3">
      <c r="A5788" s="3"/>
      <c r="B5788" s="3"/>
      <c r="C5788" s="3"/>
      <c r="D5788" s="3"/>
      <c r="E5788" s="3"/>
      <c r="F5788" s="3"/>
      <c r="G5788" s="3"/>
      <c r="H5788" s="3"/>
      <c r="I5788" s="3"/>
      <c r="J5788" s="3"/>
      <c r="K5788" s="3"/>
      <c r="L5788" s="3"/>
      <c r="M5788" s="3"/>
      <c r="N5788" s="3"/>
      <c r="O5788" s="3"/>
      <c r="P5788" s="3"/>
      <c r="Q5788" s="3"/>
      <c r="R5788" s="3"/>
      <c r="S5788" s="120"/>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row>
    <row r="5789" spans="1:53" x14ac:dyDescent="0.3">
      <c r="A5789" s="3"/>
      <c r="B5789" s="3"/>
      <c r="C5789" s="3"/>
      <c r="D5789" s="3"/>
      <c r="E5789" s="3"/>
      <c r="F5789" s="3"/>
      <c r="G5789" s="3"/>
      <c r="H5789" s="3"/>
      <c r="I5789" s="3"/>
      <c r="J5789" s="3"/>
      <c r="K5789" s="3"/>
      <c r="L5789" s="3"/>
      <c r="M5789" s="3"/>
      <c r="N5789" s="3"/>
      <c r="O5789" s="3"/>
      <c r="P5789" s="3"/>
      <c r="Q5789" s="3"/>
      <c r="R5789" s="3"/>
      <c r="S5789" s="120"/>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row>
    <row r="5790" spans="1:53" x14ac:dyDescent="0.3">
      <c r="A5790" s="3"/>
      <c r="B5790" s="3"/>
      <c r="C5790" s="3"/>
      <c r="D5790" s="3"/>
      <c r="E5790" s="3"/>
      <c r="F5790" s="3"/>
      <c r="G5790" s="3"/>
      <c r="H5790" s="3"/>
      <c r="I5790" s="3"/>
      <c r="J5790" s="3"/>
      <c r="K5790" s="3"/>
      <c r="L5790" s="3"/>
      <c r="M5790" s="3"/>
      <c r="N5790" s="3"/>
      <c r="O5790" s="3"/>
      <c r="P5790" s="3"/>
      <c r="Q5790" s="3"/>
      <c r="R5790" s="3"/>
      <c r="S5790" s="120"/>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row>
    <row r="5791" spans="1:53" x14ac:dyDescent="0.3">
      <c r="A5791" s="3"/>
      <c r="B5791" s="3"/>
      <c r="C5791" s="3"/>
      <c r="D5791" s="3"/>
      <c r="E5791" s="3"/>
      <c r="F5791" s="3"/>
      <c r="G5791" s="3"/>
      <c r="H5791" s="3"/>
      <c r="I5791" s="3"/>
      <c r="J5791" s="3"/>
      <c r="K5791" s="3"/>
      <c r="L5791" s="3"/>
      <c r="M5791" s="3"/>
      <c r="N5791" s="3"/>
      <c r="O5791" s="3"/>
      <c r="P5791" s="3"/>
      <c r="Q5791" s="3"/>
      <c r="R5791" s="3"/>
      <c r="S5791" s="120"/>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row>
    <row r="5792" spans="1:53" x14ac:dyDescent="0.3">
      <c r="A5792" s="3"/>
      <c r="B5792" s="3"/>
      <c r="C5792" s="3"/>
      <c r="D5792" s="3"/>
      <c r="E5792" s="3"/>
      <c r="F5792" s="3"/>
      <c r="G5792" s="3"/>
      <c r="H5792" s="3"/>
      <c r="I5792" s="3"/>
      <c r="J5792" s="3"/>
      <c r="K5792" s="3"/>
      <c r="L5792" s="3"/>
      <c r="M5792" s="3"/>
      <c r="N5792" s="3"/>
      <c r="O5792" s="3"/>
      <c r="P5792" s="3"/>
      <c r="Q5792" s="3"/>
      <c r="R5792" s="3"/>
      <c r="S5792" s="120"/>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row>
    <row r="5793" spans="1:53" x14ac:dyDescent="0.3">
      <c r="A5793" s="3"/>
      <c r="B5793" s="3"/>
      <c r="C5793" s="3"/>
      <c r="D5793" s="3"/>
      <c r="E5793" s="3"/>
      <c r="F5793" s="3"/>
      <c r="G5793" s="3"/>
      <c r="H5793" s="3"/>
      <c r="I5793" s="3"/>
      <c r="J5793" s="3"/>
      <c r="K5793" s="3"/>
      <c r="L5793" s="3"/>
      <c r="M5793" s="3"/>
      <c r="N5793" s="3"/>
      <c r="O5793" s="3"/>
      <c r="P5793" s="3"/>
      <c r="Q5793" s="3"/>
      <c r="R5793" s="3"/>
      <c r="S5793" s="120"/>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row>
    <row r="5794" spans="1:53" x14ac:dyDescent="0.3">
      <c r="A5794" s="3"/>
      <c r="B5794" s="3"/>
      <c r="C5794" s="3"/>
      <c r="D5794" s="3"/>
      <c r="E5794" s="3"/>
      <c r="F5794" s="3"/>
      <c r="G5794" s="3"/>
      <c r="H5794" s="3"/>
      <c r="I5794" s="3"/>
      <c r="J5794" s="3"/>
      <c r="K5794" s="3"/>
      <c r="L5794" s="3"/>
      <c r="M5794" s="3"/>
      <c r="N5794" s="3"/>
      <c r="O5794" s="3"/>
      <c r="P5794" s="3"/>
      <c r="Q5794" s="3"/>
      <c r="R5794" s="3"/>
      <c r="S5794" s="120"/>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row>
    <row r="5795" spans="1:53" x14ac:dyDescent="0.3">
      <c r="A5795" s="3"/>
      <c r="B5795" s="3"/>
      <c r="C5795" s="3"/>
      <c r="D5795" s="3"/>
      <c r="E5795" s="3"/>
      <c r="F5795" s="3"/>
      <c r="G5795" s="3"/>
      <c r="H5795" s="3"/>
      <c r="I5795" s="3"/>
      <c r="J5795" s="3"/>
      <c r="K5795" s="3"/>
      <c r="L5795" s="3"/>
      <c r="M5795" s="3"/>
      <c r="N5795" s="3"/>
      <c r="O5795" s="3"/>
      <c r="P5795" s="3"/>
      <c r="Q5795" s="3"/>
      <c r="R5795" s="3"/>
      <c r="S5795" s="120"/>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row>
    <row r="5796" spans="1:53" x14ac:dyDescent="0.3">
      <c r="A5796" s="3"/>
      <c r="B5796" s="3"/>
      <c r="C5796" s="3"/>
      <c r="D5796" s="3"/>
      <c r="E5796" s="3"/>
      <c r="F5796" s="3"/>
      <c r="G5796" s="3"/>
      <c r="H5796" s="3"/>
      <c r="I5796" s="3"/>
      <c r="J5796" s="3"/>
      <c r="K5796" s="3"/>
      <c r="L5796" s="3"/>
      <c r="M5796" s="3"/>
      <c r="N5796" s="3"/>
      <c r="O5796" s="3"/>
      <c r="P5796" s="3"/>
      <c r="Q5796" s="3"/>
      <c r="R5796" s="3"/>
      <c r="S5796" s="120"/>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row>
    <row r="5797" spans="1:53" x14ac:dyDescent="0.3">
      <c r="A5797" s="3"/>
      <c r="B5797" s="3"/>
      <c r="C5797" s="3"/>
      <c r="D5797" s="3"/>
      <c r="E5797" s="3"/>
      <c r="F5797" s="3"/>
      <c r="G5797" s="3"/>
      <c r="H5797" s="3"/>
      <c r="I5797" s="3"/>
      <c r="J5797" s="3"/>
      <c r="K5797" s="3"/>
      <c r="L5797" s="3"/>
      <c r="M5797" s="3"/>
      <c r="N5797" s="3"/>
      <c r="O5797" s="3"/>
      <c r="P5797" s="3"/>
      <c r="Q5797" s="3"/>
      <c r="R5797" s="3"/>
      <c r="S5797" s="120"/>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row>
    <row r="5798" spans="1:53" x14ac:dyDescent="0.3">
      <c r="A5798" s="3"/>
      <c r="B5798" s="3"/>
      <c r="C5798" s="3"/>
      <c r="D5798" s="3"/>
      <c r="E5798" s="3"/>
      <c r="F5798" s="3"/>
      <c r="G5798" s="3"/>
      <c r="H5798" s="3"/>
      <c r="I5798" s="3"/>
      <c r="J5798" s="3"/>
      <c r="K5798" s="3"/>
      <c r="L5798" s="3"/>
      <c r="M5798" s="3"/>
      <c r="N5798" s="3"/>
      <c r="O5798" s="3"/>
      <c r="P5798" s="3"/>
      <c r="Q5798" s="3"/>
      <c r="R5798" s="3"/>
      <c r="S5798" s="120"/>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row>
    <row r="5799" spans="1:53" x14ac:dyDescent="0.3">
      <c r="A5799" s="3"/>
      <c r="B5799" s="3"/>
      <c r="C5799" s="3"/>
      <c r="D5799" s="3"/>
      <c r="E5799" s="3"/>
      <c r="F5799" s="3"/>
      <c r="G5799" s="3"/>
      <c r="H5799" s="3"/>
      <c r="I5799" s="3"/>
      <c r="J5799" s="3"/>
      <c r="K5799" s="3"/>
      <c r="L5799" s="3"/>
      <c r="M5799" s="3"/>
      <c r="N5799" s="3"/>
      <c r="O5799" s="3"/>
      <c r="P5799" s="3"/>
      <c r="Q5799" s="3"/>
      <c r="R5799" s="3"/>
      <c r="S5799" s="120"/>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row>
    <row r="5800" spans="1:53" x14ac:dyDescent="0.3">
      <c r="A5800" s="3"/>
      <c r="B5800" s="3"/>
      <c r="C5800" s="3"/>
      <c r="D5800" s="3"/>
      <c r="E5800" s="3"/>
      <c r="F5800" s="3"/>
      <c r="G5800" s="3"/>
      <c r="H5800" s="3"/>
      <c r="I5800" s="3"/>
      <c r="J5800" s="3"/>
      <c r="K5800" s="3"/>
      <c r="L5800" s="3"/>
      <c r="M5800" s="3"/>
      <c r="N5800" s="3"/>
      <c r="O5800" s="3"/>
      <c r="P5800" s="3"/>
      <c r="Q5800" s="3"/>
      <c r="R5800" s="3"/>
      <c r="S5800" s="120"/>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row>
    <row r="5801" spans="1:53" x14ac:dyDescent="0.3">
      <c r="A5801" s="3"/>
      <c r="B5801" s="3"/>
      <c r="C5801" s="3"/>
      <c r="D5801" s="3"/>
      <c r="E5801" s="3"/>
      <c r="F5801" s="3"/>
      <c r="G5801" s="3"/>
      <c r="H5801" s="3"/>
      <c r="I5801" s="3"/>
      <c r="J5801" s="3"/>
      <c r="K5801" s="3"/>
      <c r="L5801" s="3"/>
      <c r="M5801" s="3"/>
      <c r="N5801" s="3"/>
      <c r="O5801" s="3"/>
      <c r="P5801" s="3"/>
      <c r="Q5801" s="3"/>
      <c r="R5801" s="3"/>
      <c r="S5801" s="120"/>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row>
    <row r="5802" spans="1:53" x14ac:dyDescent="0.3">
      <c r="A5802" s="3"/>
      <c r="B5802" s="3"/>
      <c r="C5802" s="3"/>
      <c r="D5802" s="3"/>
      <c r="E5802" s="3"/>
      <c r="F5802" s="3"/>
      <c r="G5802" s="3"/>
      <c r="H5802" s="3"/>
      <c r="I5802" s="3"/>
      <c r="J5802" s="3"/>
      <c r="K5802" s="3"/>
      <c r="L5802" s="3"/>
      <c r="M5802" s="3"/>
      <c r="N5802" s="3"/>
      <c r="O5802" s="3"/>
      <c r="P5802" s="3"/>
      <c r="Q5802" s="3"/>
      <c r="R5802" s="3"/>
      <c r="S5802" s="120"/>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row>
    <row r="5803" spans="1:53" x14ac:dyDescent="0.3">
      <c r="A5803" s="3"/>
      <c r="B5803" s="3"/>
      <c r="C5803" s="3"/>
      <c r="D5803" s="3"/>
      <c r="E5803" s="3"/>
      <c r="F5803" s="3"/>
      <c r="G5803" s="3"/>
      <c r="H5803" s="3"/>
      <c r="I5803" s="3"/>
      <c r="J5803" s="3"/>
      <c r="K5803" s="3"/>
      <c r="L5803" s="3"/>
      <c r="M5803" s="3"/>
      <c r="N5803" s="3"/>
      <c r="O5803" s="3"/>
      <c r="P5803" s="3"/>
      <c r="Q5803" s="3"/>
      <c r="R5803" s="3"/>
      <c r="S5803" s="120"/>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row>
    <row r="5804" spans="1:53" x14ac:dyDescent="0.3">
      <c r="A5804" s="3"/>
      <c r="B5804" s="3"/>
      <c r="C5804" s="3"/>
      <c r="D5804" s="3"/>
      <c r="E5804" s="3"/>
      <c r="F5804" s="3"/>
      <c r="G5804" s="3"/>
      <c r="H5804" s="3"/>
      <c r="I5804" s="3"/>
      <c r="J5804" s="3"/>
      <c r="K5804" s="3"/>
      <c r="L5804" s="3"/>
      <c r="M5804" s="3"/>
      <c r="N5804" s="3"/>
      <c r="O5804" s="3"/>
      <c r="P5804" s="3"/>
      <c r="Q5804" s="3"/>
      <c r="R5804" s="3"/>
      <c r="S5804" s="120"/>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row>
    <row r="5805" spans="1:53" x14ac:dyDescent="0.3">
      <c r="A5805" s="3"/>
      <c r="B5805" s="3"/>
      <c r="C5805" s="3"/>
      <c r="D5805" s="3"/>
      <c r="E5805" s="3"/>
      <c r="F5805" s="3"/>
      <c r="G5805" s="3"/>
      <c r="H5805" s="3"/>
      <c r="I5805" s="3"/>
      <c r="J5805" s="3"/>
      <c r="K5805" s="3"/>
      <c r="L5805" s="3"/>
      <c r="M5805" s="3"/>
      <c r="N5805" s="3"/>
      <c r="O5805" s="3"/>
      <c r="P5805" s="3"/>
      <c r="Q5805" s="3"/>
      <c r="R5805" s="3"/>
      <c r="S5805" s="120"/>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row>
    <row r="5806" spans="1:53" x14ac:dyDescent="0.3">
      <c r="A5806" s="3"/>
      <c r="B5806" s="3"/>
      <c r="C5806" s="3"/>
      <c r="D5806" s="3"/>
      <c r="E5806" s="3"/>
      <c r="F5806" s="3"/>
      <c r="G5806" s="3"/>
      <c r="H5806" s="3"/>
      <c r="I5806" s="3"/>
      <c r="J5806" s="3"/>
      <c r="K5806" s="3"/>
      <c r="L5806" s="3"/>
      <c r="M5806" s="3"/>
      <c r="N5806" s="3"/>
      <c r="O5806" s="3"/>
      <c r="P5806" s="3"/>
      <c r="Q5806" s="3"/>
      <c r="R5806" s="3"/>
      <c r="S5806" s="120"/>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row>
    <row r="5807" spans="1:53" x14ac:dyDescent="0.3">
      <c r="A5807" s="3"/>
      <c r="B5807" s="3"/>
      <c r="C5807" s="3"/>
      <c r="D5807" s="3"/>
      <c r="E5807" s="3"/>
      <c r="F5807" s="3"/>
      <c r="G5807" s="3"/>
      <c r="H5807" s="3"/>
      <c r="I5807" s="3"/>
      <c r="J5807" s="3"/>
      <c r="K5807" s="3"/>
      <c r="L5807" s="3"/>
      <c r="M5807" s="3"/>
      <c r="N5807" s="3"/>
      <c r="O5807" s="3"/>
      <c r="P5807" s="3"/>
      <c r="Q5807" s="3"/>
      <c r="R5807" s="3"/>
      <c r="S5807" s="120"/>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row>
    <row r="5808" spans="1:53" x14ac:dyDescent="0.3">
      <c r="A5808" s="3"/>
      <c r="B5808" s="3"/>
      <c r="C5808" s="3"/>
      <c r="D5808" s="3"/>
      <c r="E5808" s="3"/>
      <c r="F5808" s="3"/>
      <c r="G5808" s="3"/>
      <c r="H5808" s="3"/>
      <c r="I5808" s="3"/>
      <c r="J5808" s="3"/>
      <c r="K5808" s="3"/>
      <c r="L5808" s="3"/>
      <c r="M5808" s="3"/>
      <c r="N5808" s="3"/>
      <c r="O5808" s="3"/>
      <c r="P5808" s="3"/>
      <c r="Q5808" s="3"/>
      <c r="R5808" s="3"/>
      <c r="S5808" s="120"/>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row>
    <row r="5809" spans="1:53" x14ac:dyDescent="0.3">
      <c r="A5809" s="3"/>
      <c r="B5809" s="3"/>
      <c r="C5809" s="3"/>
      <c r="D5809" s="3"/>
      <c r="E5809" s="3"/>
      <c r="F5809" s="3"/>
      <c r="G5809" s="3"/>
      <c r="H5809" s="3"/>
      <c r="I5809" s="3"/>
      <c r="J5809" s="3"/>
      <c r="K5809" s="3"/>
      <c r="L5809" s="3"/>
      <c r="M5809" s="3"/>
      <c r="N5809" s="3"/>
      <c r="O5809" s="3"/>
      <c r="P5809" s="3"/>
      <c r="Q5809" s="3"/>
      <c r="R5809" s="3"/>
      <c r="S5809" s="120"/>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row>
    <row r="5810" spans="1:53" x14ac:dyDescent="0.3">
      <c r="A5810" s="3"/>
      <c r="B5810" s="3"/>
      <c r="C5810" s="3"/>
      <c r="D5810" s="3"/>
      <c r="E5810" s="3"/>
      <c r="F5810" s="3"/>
      <c r="G5810" s="3"/>
      <c r="H5810" s="3"/>
      <c r="I5810" s="3"/>
      <c r="J5810" s="3"/>
      <c r="K5810" s="3"/>
      <c r="L5810" s="3"/>
      <c r="M5810" s="3"/>
      <c r="N5810" s="3"/>
      <c r="O5810" s="3"/>
      <c r="P5810" s="3"/>
      <c r="Q5810" s="3"/>
      <c r="R5810" s="3"/>
      <c r="S5810" s="120"/>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row>
    <row r="5811" spans="1:53" x14ac:dyDescent="0.3">
      <c r="A5811" s="3"/>
      <c r="B5811" s="3"/>
      <c r="C5811" s="3"/>
      <c r="D5811" s="3"/>
      <c r="E5811" s="3"/>
      <c r="F5811" s="3"/>
      <c r="G5811" s="3"/>
      <c r="H5811" s="3"/>
      <c r="I5811" s="3"/>
      <c r="J5811" s="3"/>
      <c r="K5811" s="3"/>
      <c r="L5811" s="3"/>
      <c r="M5811" s="3"/>
      <c r="N5811" s="3"/>
      <c r="O5811" s="3"/>
      <c r="P5811" s="3"/>
      <c r="Q5811" s="3"/>
      <c r="R5811" s="3"/>
      <c r="S5811" s="120"/>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row>
    <row r="5812" spans="1:53" x14ac:dyDescent="0.3">
      <c r="A5812" s="3"/>
      <c r="B5812" s="3"/>
      <c r="C5812" s="3"/>
      <c r="D5812" s="3"/>
      <c r="E5812" s="3"/>
      <c r="F5812" s="3"/>
      <c r="G5812" s="3"/>
      <c r="H5812" s="3"/>
      <c r="I5812" s="3"/>
      <c r="J5812" s="3"/>
      <c r="K5812" s="3"/>
      <c r="L5812" s="3"/>
      <c r="M5812" s="3"/>
      <c r="N5812" s="3"/>
      <c r="O5812" s="3"/>
      <c r="P5812" s="3"/>
      <c r="Q5812" s="3"/>
      <c r="R5812" s="3"/>
      <c r="S5812" s="120"/>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row>
    <row r="5813" spans="1:53" x14ac:dyDescent="0.3">
      <c r="A5813" s="3"/>
      <c r="B5813" s="3"/>
      <c r="C5813" s="3"/>
      <c r="D5813" s="3"/>
      <c r="E5813" s="3"/>
      <c r="F5813" s="3"/>
      <c r="G5813" s="3"/>
      <c r="H5813" s="3"/>
      <c r="I5813" s="3"/>
      <c r="J5813" s="3"/>
      <c r="K5813" s="3"/>
      <c r="L5813" s="3"/>
      <c r="M5813" s="3"/>
      <c r="N5813" s="3"/>
      <c r="O5813" s="3"/>
      <c r="P5813" s="3"/>
      <c r="Q5813" s="3"/>
      <c r="R5813" s="3"/>
      <c r="S5813" s="120"/>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row>
    <row r="5814" spans="1:53" x14ac:dyDescent="0.3">
      <c r="A5814" s="3"/>
      <c r="B5814" s="3"/>
      <c r="C5814" s="3"/>
      <c r="D5814" s="3"/>
      <c r="E5814" s="3"/>
      <c r="F5814" s="3"/>
      <c r="G5814" s="3"/>
      <c r="H5814" s="3"/>
      <c r="I5814" s="3"/>
      <c r="J5814" s="3"/>
      <c r="K5814" s="3"/>
      <c r="L5814" s="3"/>
      <c r="M5814" s="3"/>
      <c r="N5814" s="3"/>
      <c r="O5814" s="3"/>
      <c r="P5814" s="3"/>
      <c r="Q5814" s="3"/>
      <c r="R5814" s="3"/>
      <c r="S5814" s="120"/>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row>
    <row r="5815" spans="1:53" x14ac:dyDescent="0.3">
      <c r="A5815" s="3"/>
      <c r="B5815" s="3"/>
      <c r="C5815" s="3"/>
      <c r="D5815" s="3"/>
      <c r="E5815" s="3"/>
      <c r="F5815" s="3"/>
      <c r="G5815" s="3"/>
      <c r="H5815" s="3"/>
      <c r="I5815" s="3"/>
      <c r="J5815" s="3"/>
      <c r="K5815" s="3"/>
      <c r="L5815" s="3"/>
      <c r="M5815" s="3"/>
      <c r="N5815" s="3"/>
      <c r="O5815" s="3"/>
      <c r="P5815" s="3"/>
      <c r="Q5815" s="3"/>
      <c r="R5815" s="3"/>
      <c r="S5815" s="120"/>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row>
    <row r="5816" spans="1:53" x14ac:dyDescent="0.3">
      <c r="A5816" s="3"/>
      <c r="B5816" s="3"/>
      <c r="C5816" s="3"/>
      <c r="D5816" s="3"/>
      <c r="E5816" s="3"/>
      <c r="F5816" s="3"/>
      <c r="G5816" s="3"/>
      <c r="H5816" s="3"/>
      <c r="I5816" s="3"/>
      <c r="J5816" s="3"/>
      <c r="K5816" s="3"/>
      <c r="L5816" s="3"/>
      <c r="M5816" s="3"/>
      <c r="N5816" s="3"/>
      <c r="O5816" s="3"/>
      <c r="P5816" s="3"/>
      <c r="Q5816" s="3"/>
      <c r="R5816" s="3"/>
      <c r="S5816" s="120"/>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row>
    <row r="5817" spans="1:53" x14ac:dyDescent="0.3">
      <c r="A5817" s="3"/>
      <c r="B5817" s="3"/>
      <c r="C5817" s="3"/>
      <c r="D5817" s="3"/>
      <c r="E5817" s="3"/>
      <c r="F5817" s="3"/>
      <c r="G5817" s="3"/>
      <c r="H5817" s="3"/>
      <c r="I5817" s="3"/>
      <c r="J5817" s="3"/>
      <c r="K5817" s="3"/>
      <c r="L5817" s="3"/>
      <c r="M5817" s="3"/>
      <c r="N5817" s="3"/>
      <c r="O5817" s="3"/>
      <c r="P5817" s="3"/>
      <c r="Q5817" s="3"/>
      <c r="R5817" s="3"/>
      <c r="S5817" s="120"/>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row>
    <row r="5818" spans="1:53" x14ac:dyDescent="0.3">
      <c r="A5818" s="3"/>
      <c r="B5818" s="3"/>
      <c r="C5818" s="3"/>
      <c r="D5818" s="3"/>
      <c r="E5818" s="3"/>
      <c r="F5818" s="3"/>
      <c r="G5818" s="3"/>
      <c r="H5818" s="3"/>
      <c r="I5818" s="3"/>
      <c r="J5818" s="3"/>
      <c r="K5818" s="3"/>
      <c r="L5818" s="3"/>
      <c r="M5818" s="3"/>
      <c r="N5818" s="3"/>
      <c r="O5818" s="3"/>
      <c r="P5818" s="3"/>
      <c r="Q5818" s="3"/>
      <c r="R5818" s="3"/>
      <c r="S5818" s="120"/>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row>
    <row r="5819" spans="1:53" x14ac:dyDescent="0.3">
      <c r="A5819" s="3"/>
      <c r="B5819" s="3"/>
      <c r="C5819" s="3"/>
      <c r="D5819" s="3"/>
      <c r="E5819" s="3"/>
      <c r="F5819" s="3"/>
      <c r="G5819" s="3"/>
      <c r="H5819" s="3"/>
      <c r="I5819" s="3"/>
      <c r="J5819" s="3"/>
      <c r="K5819" s="3"/>
      <c r="L5819" s="3"/>
      <c r="M5819" s="3"/>
      <c r="N5819" s="3"/>
      <c r="O5819" s="3"/>
      <c r="P5819" s="3"/>
      <c r="Q5819" s="3"/>
      <c r="R5819" s="3"/>
      <c r="S5819" s="120"/>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row>
    <row r="5820" spans="1:53" x14ac:dyDescent="0.3">
      <c r="A5820" s="3"/>
      <c r="B5820" s="3"/>
      <c r="C5820" s="3"/>
      <c r="D5820" s="3"/>
      <c r="E5820" s="3"/>
      <c r="F5820" s="3"/>
      <c r="G5820" s="3"/>
      <c r="H5820" s="3"/>
      <c r="I5820" s="3"/>
      <c r="J5820" s="3"/>
      <c r="K5820" s="3"/>
      <c r="L5820" s="3"/>
      <c r="M5820" s="3"/>
      <c r="N5820" s="3"/>
      <c r="O5820" s="3"/>
      <c r="P5820" s="3"/>
      <c r="Q5820" s="3"/>
      <c r="R5820" s="3"/>
      <c r="S5820" s="120"/>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row>
    <row r="5821" spans="1:53" x14ac:dyDescent="0.3">
      <c r="A5821" s="3"/>
      <c r="B5821" s="3"/>
      <c r="C5821" s="3"/>
      <c r="D5821" s="3"/>
      <c r="E5821" s="3"/>
      <c r="F5821" s="3"/>
      <c r="G5821" s="3"/>
      <c r="H5821" s="3"/>
      <c r="I5821" s="3"/>
      <c r="J5821" s="3"/>
      <c r="K5821" s="3"/>
      <c r="L5821" s="3"/>
      <c r="M5821" s="3"/>
      <c r="N5821" s="3"/>
      <c r="O5821" s="3"/>
      <c r="P5821" s="3"/>
      <c r="Q5821" s="3"/>
      <c r="R5821" s="3"/>
      <c r="S5821" s="120"/>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row>
    <row r="5822" spans="1:53" x14ac:dyDescent="0.3">
      <c r="A5822" s="3"/>
      <c r="B5822" s="3"/>
      <c r="C5822" s="3"/>
      <c r="D5822" s="3"/>
      <c r="E5822" s="3"/>
      <c r="F5822" s="3"/>
      <c r="G5822" s="3"/>
      <c r="H5822" s="3"/>
      <c r="I5822" s="3"/>
      <c r="J5822" s="3"/>
      <c r="K5822" s="3"/>
      <c r="L5822" s="3"/>
      <c r="M5822" s="3"/>
      <c r="N5822" s="3"/>
      <c r="O5822" s="3"/>
      <c r="P5822" s="3"/>
      <c r="Q5822" s="3"/>
      <c r="R5822" s="3"/>
      <c r="S5822" s="120"/>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row>
    <row r="5823" spans="1:53" x14ac:dyDescent="0.3">
      <c r="A5823" s="3"/>
      <c r="B5823" s="3"/>
      <c r="C5823" s="3"/>
      <c r="D5823" s="3"/>
      <c r="E5823" s="3"/>
      <c r="F5823" s="3"/>
      <c r="G5823" s="3"/>
      <c r="H5823" s="3"/>
      <c r="I5823" s="3"/>
      <c r="J5823" s="3"/>
      <c r="K5823" s="3"/>
      <c r="L5823" s="3"/>
      <c r="M5823" s="3"/>
      <c r="N5823" s="3"/>
      <c r="O5823" s="3"/>
      <c r="P5823" s="3"/>
      <c r="Q5823" s="3"/>
      <c r="R5823" s="3"/>
      <c r="S5823" s="120"/>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row>
    <row r="5824" spans="1:53" x14ac:dyDescent="0.3">
      <c r="A5824" s="3"/>
      <c r="B5824" s="3"/>
      <c r="C5824" s="3"/>
      <c r="D5824" s="3"/>
      <c r="E5824" s="3"/>
      <c r="F5824" s="3"/>
      <c r="G5824" s="3"/>
      <c r="H5824" s="3"/>
      <c r="I5824" s="3"/>
      <c r="J5824" s="3"/>
      <c r="K5824" s="3"/>
      <c r="L5824" s="3"/>
      <c r="M5824" s="3"/>
      <c r="N5824" s="3"/>
      <c r="O5824" s="3"/>
      <c r="P5824" s="3"/>
      <c r="Q5824" s="3"/>
      <c r="R5824" s="3"/>
      <c r="S5824" s="120"/>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row>
    <row r="5825" spans="1:53" x14ac:dyDescent="0.3">
      <c r="A5825" s="3"/>
      <c r="B5825" s="3"/>
      <c r="C5825" s="3"/>
      <c r="D5825" s="3"/>
      <c r="E5825" s="3"/>
      <c r="F5825" s="3"/>
      <c r="G5825" s="3"/>
      <c r="H5825" s="3"/>
      <c r="I5825" s="3"/>
      <c r="J5825" s="3"/>
      <c r="K5825" s="3"/>
      <c r="L5825" s="3"/>
      <c r="M5825" s="3"/>
      <c r="N5825" s="3"/>
      <c r="O5825" s="3"/>
      <c r="P5825" s="3"/>
      <c r="Q5825" s="3"/>
      <c r="R5825" s="3"/>
      <c r="S5825" s="120"/>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row>
    <row r="5826" spans="1:53" x14ac:dyDescent="0.3">
      <c r="A5826" s="3"/>
      <c r="B5826" s="3"/>
      <c r="C5826" s="3"/>
      <c r="D5826" s="3"/>
      <c r="E5826" s="3"/>
      <c r="F5826" s="3"/>
      <c r="G5826" s="3"/>
      <c r="H5826" s="3"/>
      <c r="I5826" s="3"/>
      <c r="J5826" s="3"/>
      <c r="K5826" s="3"/>
      <c r="L5826" s="3"/>
      <c r="M5826" s="3"/>
      <c r="N5826" s="3"/>
      <c r="O5826" s="3"/>
      <c r="P5826" s="3"/>
      <c r="Q5826" s="3"/>
      <c r="R5826" s="3"/>
      <c r="S5826" s="120"/>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row>
    <row r="5827" spans="1:53" x14ac:dyDescent="0.3">
      <c r="A5827" s="3"/>
      <c r="B5827" s="3"/>
      <c r="C5827" s="3"/>
      <c r="D5827" s="3"/>
      <c r="E5827" s="3"/>
      <c r="F5827" s="3"/>
      <c r="G5827" s="3"/>
      <c r="H5827" s="3"/>
      <c r="I5827" s="3"/>
      <c r="J5827" s="3"/>
      <c r="K5827" s="3"/>
      <c r="L5827" s="3"/>
      <c r="M5827" s="3"/>
      <c r="N5827" s="3"/>
      <c r="O5827" s="3"/>
      <c r="P5827" s="3"/>
      <c r="Q5827" s="3"/>
      <c r="R5827" s="3"/>
      <c r="S5827" s="120"/>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row>
    <row r="5828" spans="1:53" x14ac:dyDescent="0.3">
      <c r="A5828" s="3"/>
      <c r="B5828" s="3"/>
      <c r="C5828" s="3"/>
      <c r="D5828" s="3"/>
      <c r="E5828" s="3"/>
      <c r="F5828" s="3"/>
      <c r="G5828" s="3"/>
      <c r="H5828" s="3"/>
      <c r="I5828" s="3"/>
      <c r="J5828" s="3"/>
      <c r="K5828" s="3"/>
      <c r="L5828" s="3"/>
      <c r="M5828" s="3"/>
      <c r="N5828" s="3"/>
      <c r="O5828" s="3"/>
      <c r="P5828" s="3"/>
      <c r="Q5828" s="3"/>
      <c r="R5828" s="3"/>
      <c r="S5828" s="120"/>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row>
    <row r="5829" spans="1:53" x14ac:dyDescent="0.3">
      <c r="A5829" s="3"/>
      <c r="B5829" s="3"/>
      <c r="C5829" s="3"/>
      <c r="D5829" s="3"/>
      <c r="E5829" s="3"/>
      <c r="F5829" s="3"/>
      <c r="G5829" s="3"/>
      <c r="H5829" s="3"/>
      <c r="I5829" s="3"/>
      <c r="J5829" s="3"/>
      <c r="K5829" s="3"/>
      <c r="L5829" s="3"/>
      <c r="M5829" s="3"/>
      <c r="N5829" s="3"/>
      <c r="O5829" s="3"/>
      <c r="P5829" s="3"/>
      <c r="Q5829" s="3"/>
      <c r="R5829" s="3"/>
      <c r="S5829" s="120"/>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row>
    <row r="5830" spans="1:53" x14ac:dyDescent="0.3">
      <c r="A5830" s="3"/>
      <c r="B5830" s="3"/>
      <c r="C5830" s="3"/>
      <c r="D5830" s="3"/>
      <c r="E5830" s="3"/>
      <c r="F5830" s="3"/>
      <c r="G5830" s="3"/>
      <c r="H5830" s="3"/>
      <c r="I5830" s="3"/>
      <c r="J5830" s="3"/>
      <c r="K5830" s="3"/>
      <c r="L5830" s="3"/>
      <c r="M5830" s="3"/>
      <c r="N5830" s="3"/>
      <c r="O5830" s="3"/>
      <c r="P5830" s="3"/>
      <c r="Q5830" s="3"/>
      <c r="R5830" s="3"/>
      <c r="S5830" s="120"/>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row>
    <row r="5831" spans="1:53" x14ac:dyDescent="0.3">
      <c r="A5831" s="3"/>
      <c r="B5831" s="3"/>
      <c r="C5831" s="3"/>
      <c r="D5831" s="3"/>
      <c r="E5831" s="3"/>
      <c r="F5831" s="3"/>
      <c r="G5831" s="3"/>
      <c r="H5831" s="3"/>
      <c r="I5831" s="3"/>
      <c r="J5831" s="3"/>
      <c r="K5831" s="3"/>
      <c r="L5831" s="3"/>
      <c r="M5831" s="3"/>
      <c r="N5831" s="3"/>
      <c r="O5831" s="3"/>
      <c r="P5831" s="3"/>
      <c r="Q5831" s="3"/>
      <c r="R5831" s="3"/>
      <c r="S5831" s="120"/>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row>
    <row r="5832" spans="1:53" x14ac:dyDescent="0.3">
      <c r="A5832" s="3"/>
      <c r="B5832" s="3"/>
      <c r="C5832" s="3"/>
      <c r="D5832" s="3"/>
      <c r="E5832" s="3"/>
      <c r="F5832" s="3"/>
      <c r="G5832" s="3"/>
      <c r="H5832" s="3"/>
      <c r="I5832" s="3"/>
      <c r="J5832" s="3"/>
      <c r="K5832" s="3"/>
      <c r="L5832" s="3"/>
      <c r="M5832" s="3"/>
      <c r="N5832" s="3"/>
      <c r="O5832" s="3"/>
      <c r="P5832" s="3"/>
      <c r="Q5832" s="3"/>
      <c r="R5832" s="3"/>
      <c r="S5832" s="120"/>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row>
    <row r="5833" spans="1:53" x14ac:dyDescent="0.3">
      <c r="A5833" s="3"/>
      <c r="B5833" s="3"/>
      <c r="C5833" s="3"/>
      <c r="D5833" s="3"/>
      <c r="E5833" s="3"/>
      <c r="F5833" s="3"/>
      <c r="G5833" s="3"/>
      <c r="H5833" s="3"/>
      <c r="I5833" s="3"/>
      <c r="J5833" s="3"/>
      <c r="K5833" s="3"/>
      <c r="L5833" s="3"/>
      <c r="M5833" s="3"/>
      <c r="N5833" s="3"/>
      <c r="O5833" s="3"/>
      <c r="P5833" s="3"/>
      <c r="Q5833" s="3"/>
      <c r="R5833" s="3"/>
      <c r="S5833" s="120"/>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row>
    <row r="5834" spans="1:53" x14ac:dyDescent="0.3">
      <c r="A5834" s="3"/>
      <c r="B5834" s="3"/>
      <c r="C5834" s="3"/>
      <c r="D5834" s="3"/>
      <c r="E5834" s="3"/>
      <c r="F5834" s="3"/>
      <c r="G5834" s="3"/>
      <c r="H5834" s="3"/>
      <c r="I5834" s="3"/>
      <c r="J5834" s="3"/>
      <c r="K5834" s="3"/>
      <c r="L5834" s="3"/>
      <c r="M5834" s="3"/>
      <c r="N5834" s="3"/>
      <c r="O5834" s="3"/>
      <c r="P5834" s="3"/>
      <c r="Q5834" s="3"/>
      <c r="R5834" s="3"/>
      <c r="S5834" s="120"/>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row>
    <row r="5835" spans="1:53" x14ac:dyDescent="0.3">
      <c r="A5835" s="3"/>
      <c r="B5835" s="3"/>
      <c r="C5835" s="3"/>
      <c r="D5835" s="3"/>
      <c r="E5835" s="3"/>
      <c r="F5835" s="3"/>
      <c r="G5835" s="3"/>
      <c r="H5835" s="3"/>
      <c r="I5835" s="3"/>
      <c r="J5835" s="3"/>
      <c r="K5835" s="3"/>
      <c r="L5835" s="3"/>
      <c r="M5835" s="3"/>
      <c r="N5835" s="3"/>
      <c r="O5835" s="3"/>
      <c r="P5835" s="3"/>
      <c r="Q5835" s="3"/>
      <c r="R5835" s="3"/>
      <c r="S5835" s="120"/>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row>
    <row r="5836" spans="1:53" x14ac:dyDescent="0.3">
      <c r="A5836" s="3"/>
      <c r="B5836" s="3"/>
      <c r="C5836" s="3"/>
      <c r="D5836" s="3"/>
      <c r="E5836" s="3"/>
      <c r="F5836" s="3"/>
      <c r="G5836" s="3"/>
      <c r="H5836" s="3"/>
      <c r="I5836" s="3"/>
      <c r="J5836" s="3"/>
      <c r="K5836" s="3"/>
      <c r="L5836" s="3"/>
      <c r="M5836" s="3"/>
      <c r="N5836" s="3"/>
      <c r="O5836" s="3"/>
      <c r="P5836" s="3"/>
      <c r="Q5836" s="3"/>
      <c r="R5836" s="3"/>
      <c r="S5836" s="120"/>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row>
    <row r="5837" spans="1:53" x14ac:dyDescent="0.3">
      <c r="A5837" s="3"/>
      <c r="B5837" s="3"/>
      <c r="C5837" s="3"/>
      <c r="D5837" s="3"/>
      <c r="E5837" s="3"/>
      <c r="F5837" s="3"/>
      <c r="G5837" s="3"/>
      <c r="H5837" s="3"/>
      <c r="I5837" s="3"/>
      <c r="J5837" s="3"/>
      <c r="K5837" s="3"/>
      <c r="L5837" s="3"/>
      <c r="M5837" s="3"/>
      <c r="N5837" s="3"/>
      <c r="O5837" s="3"/>
      <c r="P5837" s="3"/>
      <c r="Q5837" s="3"/>
      <c r="R5837" s="3"/>
      <c r="S5837" s="120"/>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row>
    <row r="5838" spans="1:53" x14ac:dyDescent="0.3">
      <c r="A5838" s="3"/>
      <c r="B5838" s="3"/>
      <c r="C5838" s="3"/>
      <c r="D5838" s="3"/>
      <c r="E5838" s="3"/>
      <c r="F5838" s="3"/>
      <c r="G5838" s="3"/>
      <c r="H5838" s="3"/>
      <c r="I5838" s="3"/>
      <c r="J5838" s="3"/>
      <c r="K5838" s="3"/>
      <c r="L5838" s="3"/>
      <c r="M5838" s="3"/>
      <c r="N5838" s="3"/>
      <c r="O5838" s="3"/>
      <c r="P5838" s="3"/>
      <c r="Q5838" s="3"/>
      <c r="R5838" s="3"/>
      <c r="S5838" s="120"/>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row>
    <row r="5839" spans="1:53" x14ac:dyDescent="0.3">
      <c r="A5839" s="3"/>
      <c r="B5839" s="3"/>
      <c r="C5839" s="3"/>
      <c r="D5839" s="3"/>
      <c r="E5839" s="3"/>
      <c r="F5839" s="3"/>
      <c r="G5839" s="3"/>
      <c r="H5839" s="3"/>
      <c r="I5839" s="3"/>
      <c r="J5839" s="3"/>
      <c r="K5839" s="3"/>
      <c r="L5839" s="3"/>
      <c r="M5839" s="3"/>
      <c r="N5839" s="3"/>
      <c r="O5839" s="3"/>
      <c r="P5839" s="3"/>
      <c r="Q5839" s="3"/>
      <c r="R5839" s="3"/>
      <c r="S5839" s="120"/>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row>
    <row r="5840" spans="1:53" x14ac:dyDescent="0.3">
      <c r="A5840" s="3"/>
      <c r="B5840" s="3"/>
      <c r="C5840" s="3"/>
      <c r="D5840" s="3"/>
      <c r="E5840" s="3"/>
      <c r="F5840" s="3"/>
      <c r="G5840" s="3"/>
      <c r="H5840" s="3"/>
      <c r="I5840" s="3"/>
      <c r="J5840" s="3"/>
      <c r="K5840" s="3"/>
      <c r="L5840" s="3"/>
      <c r="M5840" s="3"/>
      <c r="N5840" s="3"/>
      <c r="O5840" s="3"/>
      <c r="P5840" s="3"/>
      <c r="Q5840" s="3"/>
      <c r="R5840" s="3"/>
      <c r="S5840" s="120"/>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row>
    <row r="5841" spans="1:53" x14ac:dyDescent="0.3">
      <c r="A5841" s="3"/>
      <c r="B5841" s="3"/>
      <c r="C5841" s="3"/>
      <c r="D5841" s="3"/>
      <c r="E5841" s="3"/>
      <c r="F5841" s="3"/>
      <c r="G5841" s="3"/>
      <c r="H5841" s="3"/>
      <c r="I5841" s="3"/>
      <c r="J5841" s="3"/>
      <c r="K5841" s="3"/>
      <c r="L5841" s="3"/>
      <c r="M5841" s="3"/>
      <c r="N5841" s="3"/>
      <c r="O5841" s="3"/>
      <c r="P5841" s="3"/>
      <c r="Q5841" s="3"/>
      <c r="R5841" s="3"/>
      <c r="S5841" s="120"/>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row>
    <row r="5842" spans="1:53" x14ac:dyDescent="0.3">
      <c r="A5842" s="3"/>
      <c r="B5842" s="3"/>
      <c r="C5842" s="3"/>
      <c r="D5842" s="3"/>
      <c r="E5842" s="3"/>
      <c r="F5842" s="3"/>
      <c r="G5842" s="3"/>
      <c r="H5842" s="3"/>
      <c r="I5842" s="3"/>
      <c r="J5842" s="3"/>
      <c r="K5842" s="3"/>
      <c r="L5842" s="3"/>
      <c r="M5842" s="3"/>
      <c r="N5842" s="3"/>
      <c r="O5842" s="3"/>
      <c r="P5842" s="3"/>
      <c r="Q5842" s="3"/>
      <c r="R5842" s="3"/>
      <c r="S5842" s="120"/>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row>
    <row r="5843" spans="1:53" x14ac:dyDescent="0.3">
      <c r="A5843" s="3"/>
      <c r="B5843" s="3"/>
      <c r="C5843" s="3"/>
      <c r="D5843" s="3"/>
      <c r="E5843" s="3"/>
      <c r="F5843" s="3"/>
      <c r="G5843" s="3"/>
      <c r="H5843" s="3"/>
      <c r="I5843" s="3"/>
      <c r="J5843" s="3"/>
      <c r="K5843" s="3"/>
      <c r="L5843" s="3"/>
      <c r="M5843" s="3"/>
      <c r="N5843" s="3"/>
      <c r="O5843" s="3"/>
      <c r="P5843" s="3"/>
      <c r="Q5843" s="3"/>
      <c r="R5843" s="3"/>
      <c r="S5843" s="120"/>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row>
    <row r="5844" spans="1:53" x14ac:dyDescent="0.3">
      <c r="A5844" s="3"/>
      <c r="B5844" s="3"/>
      <c r="C5844" s="3"/>
      <c r="D5844" s="3"/>
      <c r="E5844" s="3"/>
      <c r="F5844" s="3"/>
      <c r="G5844" s="3"/>
      <c r="H5844" s="3"/>
      <c r="I5844" s="3"/>
      <c r="J5844" s="3"/>
      <c r="K5844" s="3"/>
      <c r="L5844" s="3"/>
      <c r="M5844" s="3"/>
      <c r="N5844" s="3"/>
      <c r="O5844" s="3"/>
      <c r="P5844" s="3"/>
      <c r="Q5844" s="3"/>
      <c r="R5844" s="3"/>
      <c r="S5844" s="120"/>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row>
    <row r="5845" spans="1:53" x14ac:dyDescent="0.3">
      <c r="A5845" s="3"/>
      <c r="B5845" s="3"/>
      <c r="C5845" s="3"/>
      <c r="D5845" s="3"/>
      <c r="E5845" s="3"/>
      <c r="F5845" s="3"/>
      <c r="G5845" s="3"/>
      <c r="H5845" s="3"/>
      <c r="I5845" s="3"/>
      <c r="J5845" s="3"/>
      <c r="K5845" s="3"/>
      <c r="L5845" s="3"/>
      <c r="M5845" s="3"/>
      <c r="N5845" s="3"/>
      <c r="O5845" s="3"/>
      <c r="P5845" s="3"/>
      <c r="Q5845" s="3"/>
      <c r="R5845" s="3"/>
      <c r="S5845" s="120"/>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row>
    <row r="5846" spans="1:53" x14ac:dyDescent="0.3">
      <c r="A5846" s="3"/>
      <c r="B5846" s="3"/>
      <c r="C5846" s="3"/>
      <c r="D5846" s="3"/>
      <c r="E5846" s="3"/>
      <c r="F5846" s="3"/>
      <c r="G5846" s="3"/>
      <c r="H5846" s="3"/>
      <c r="I5846" s="3"/>
      <c r="J5846" s="3"/>
      <c r="K5846" s="3"/>
      <c r="L5846" s="3"/>
      <c r="M5846" s="3"/>
      <c r="N5846" s="3"/>
      <c r="O5846" s="3"/>
      <c r="P5846" s="3"/>
      <c r="Q5846" s="3"/>
      <c r="R5846" s="3"/>
      <c r="S5846" s="120"/>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row>
    <row r="5847" spans="1:53" x14ac:dyDescent="0.3">
      <c r="A5847" s="3"/>
      <c r="B5847" s="3"/>
      <c r="C5847" s="3"/>
      <c r="D5847" s="3"/>
      <c r="E5847" s="3"/>
      <c r="F5847" s="3"/>
      <c r="G5847" s="3"/>
      <c r="H5847" s="3"/>
      <c r="I5847" s="3"/>
      <c r="J5847" s="3"/>
      <c r="K5847" s="3"/>
      <c r="L5847" s="3"/>
      <c r="M5847" s="3"/>
      <c r="N5847" s="3"/>
      <c r="O5847" s="3"/>
      <c r="P5847" s="3"/>
      <c r="Q5847" s="3"/>
      <c r="R5847" s="3"/>
      <c r="S5847" s="120"/>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row>
    <row r="5848" spans="1:53" x14ac:dyDescent="0.3">
      <c r="A5848" s="3"/>
      <c r="B5848" s="3"/>
      <c r="C5848" s="3"/>
      <c r="D5848" s="3"/>
      <c r="E5848" s="3"/>
      <c r="F5848" s="3"/>
      <c r="G5848" s="3"/>
      <c r="H5848" s="3"/>
      <c r="I5848" s="3"/>
      <c r="J5848" s="3"/>
      <c r="K5848" s="3"/>
      <c r="L5848" s="3"/>
      <c r="M5848" s="3"/>
      <c r="N5848" s="3"/>
      <c r="O5848" s="3"/>
      <c r="P5848" s="3"/>
      <c r="Q5848" s="3"/>
      <c r="R5848" s="3"/>
      <c r="S5848" s="120"/>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row>
    <row r="5849" spans="1:53" x14ac:dyDescent="0.3">
      <c r="A5849" s="3"/>
      <c r="B5849" s="3"/>
      <c r="C5849" s="3"/>
      <c r="D5849" s="3"/>
      <c r="E5849" s="3"/>
      <c r="F5849" s="3"/>
      <c r="G5849" s="3"/>
      <c r="H5849" s="3"/>
      <c r="I5849" s="3"/>
      <c r="J5849" s="3"/>
      <c r="K5849" s="3"/>
      <c r="L5849" s="3"/>
      <c r="M5849" s="3"/>
      <c r="N5849" s="3"/>
      <c r="O5849" s="3"/>
      <c r="P5849" s="3"/>
      <c r="Q5849" s="3"/>
      <c r="R5849" s="3"/>
      <c r="S5849" s="120"/>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row>
    <row r="5850" spans="1:53" x14ac:dyDescent="0.3">
      <c r="A5850" s="3"/>
      <c r="B5850" s="3"/>
      <c r="C5850" s="3"/>
      <c r="D5850" s="3"/>
      <c r="E5850" s="3"/>
      <c r="F5850" s="3"/>
      <c r="G5850" s="3"/>
      <c r="H5850" s="3"/>
      <c r="I5850" s="3"/>
      <c r="J5850" s="3"/>
      <c r="K5850" s="3"/>
      <c r="L5850" s="3"/>
      <c r="M5850" s="3"/>
      <c r="N5850" s="3"/>
      <c r="O5850" s="3"/>
      <c r="P5850" s="3"/>
      <c r="Q5850" s="3"/>
      <c r="R5850" s="3"/>
      <c r="S5850" s="120"/>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row>
    <row r="5851" spans="1:53" x14ac:dyDescent="0.3">
      <c r="A5851" s="3"/>
      <c r="B5851" s="3"/>
      <c r="C5851" s="3"/>
      <c r="D5851" s="3"/>
      <c r="E5851" s="3"/>
      <c r="F5851" s="3"/>
      <c r="G5851" s="3"/>
      <c r="H5851" s="3"/>
      <c r="I5851" s="3"/>
      <c r="J5851" s="3"/>
      <c r="K5851" s="3"/>
      <c r="L5851" s="3"/>
      <c r="M5851" s="3"/>
      <c r="N5851" s="3"/>
      <c r="O5851" s="3"/>
      <c r="P5851" s="3"/>
      <c r="Q5851" s="3"/>
      <c r="R5851" s="3"/>
      <c r="S5851" s="120"/>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row>
    <row r="5852" spans="1:53" x14ac:dyDescent="0.3">
      <c r="A5852" s="3"/>
      <c r="B5852" s="3"/>
      <c r="C5852" s="3"/>
      <c r="D5852" s="3"/>
      <c r="E5852" s="3"/>
      <c r="F5852" s="3"/>
      <c r="G5852" s="3"/>
      <c r="H5852" s="3"/>
      <c r="I5852" s="3"/>
      <c r="J5852" s="3"/>
      <c r="K5852" s="3"/>
      <c r="L5852" s="3"/>
      <c r="M5852" s="3"/>
      <c r="N5852" s="3"/>
      <c r="O5852" s="3"/>
      <c r="P5852" s="3"/>
      <c r="Q5852" s="3"/>
      <c r="R5852" s="3"/>
      <c r="S5852" s="120"/>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row>
    <row r="5853" spans="1:53" x14ac:dyDescent="0.3">
      <c r="A5853" s="3"/>
      <c r="B5853" s="3"/>
      <c r="C5853" s="3"/>
      <c r="D5853" s="3"/>
      <c r="E5853" s="3"/>
      <c r="F5853" s="3"/>
      <c r="G5853" s="3"/>
      <c r="H5853" s="3"/>
      <c r="I5853" s="3"/>
      <c r="J5853" s="3"/>
      <c r="K5853" s="3"/>
      <c r="L5853" s="3"/>
      <c r="M5853" s="3"/>
      <c r="N5853" s="3"/>
      <c r="O5853" s="3"/>
      <c r="P5853" s="3"/>
      <c r="Q5853" s="3"/>
      <c r="R5853" s="3"/>
      <c r="S5853" s="120"/>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row>
    <row r="5854" spans="1:53" x14ac:dyDescent="0.3">
      <c r="A5854" s="3"/>
      <c r="B5854" s="3"/>
      <c r="C5854" s="3"/>
      <c r="D5854" s="3"/>
      <c r="E5854" s="3"/>
      <c r="F5854" s="3"/>
      <c r="G5854" s="3"/>
      <c r="H5854" s="3"/>
      <c r="I5854" s="3"/>
      <c r="J5854" s="3"/>
      <c r="K5854" s="3"/>
      <c r="L5854" s="3"/>
      <c r="M5854" s="3"/>
      <c r="N5854" s="3"/>
      <c r="O5854" s="3"/>
      <c r="P5854" s="3"/>
      <c r="Q5854" s="3"/>
      <c r="R5854" s="3"/>
      <c r="S5854" s="120"/>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row>
    <row r="5855" spans="1:53" x14ac:dyDescent="0.3">
      <c r="A5855" s="3"/>
      <c r="B5855" s="3"/>
      <c r="C5855" s="3"/>
      <c r="D5855" s="3"/>
      <c r="E5855" s="3"/>
      <c r="F5855" s="3"/>
      <c r="G5855" s="3"/>
      <c r="H5855" s="3"/>
      <c r="I5855" s="3"/>
      <c r="J5855" s="3"/>
      <c r="K5855" s="3"/>
      <c r="L5855" s="3"/>
      <c r="M5855" s="3"/>
      <c r="N5855" s="3"/>
      <c r="O5855" s="3"/>
      <c r="P5855" s="3"/>
      <c r="Q5855" s="3"/>
      <c r="R5855" s="3"/>
      <c r="S5855" s="120"/>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row>
    <row r="5856" spans="1:53" x14ac:dyDescent="0.3">
      <c r="A5856" s="3"/>
      <c r="B5856" s="3"/>
      <c r="C5856" s="3"/>
      <c r="D5856" s="3"/>
      <c r="E5856" s="3"/>
      <c r="F5856" s="3"/>
      <c r="G5856" s="3"/>
      <c r="H5856" s="3"/>
      <c r="I5856" s="3"/>
      <c r="J5856" s="3"/>
      <c r="K5856" s="3"/>
      <c r="L5856" s="3"/>
      <c r="M5856" s="3"/>
      <c r="N5856" s="3"/>
      <c r="O5856" s="3"/>
      <c r="P5856" s="3"/>
      <c r="Q5856" s="3"/>
      <c r="R5856" s="3"/>
      <c r="S5856" s="120"/>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row>
    <row r="5857" spans="1:53" x14ac:dyDescent="0.3">
      <c r="A5857" s="3"/>
      <c r="B5857" s="3"/>
      <c r="C5857" s="3"/>
      <c r="D5857" s="3"/>
      <c r="E5857" s="3"/>
      <c r="F5857" s="3"/>
      <c r="G5857" s="3"/>
      <c r="H5857" s="3"/>
      <c r="I5857" s="3"/>
      <c r="J5857" s="3"/>
      <c r="K5857" s="3"/>
      <c r="L5857" s="3"/>
      <c r="M5857" s="3"/>
      <c r="N5857" s="3"/>
      <c r="O5857" s="3"/>
      <c r="P5857" s="3"/>
      <c r="Q5857" s="3"/>
      <c r="R5857" s="3"/>
      <c r="S5857" s="120"/>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row>
    <row r="5858" spans="1:53" x14ac:dyDescent="0.3">
      <c r="A5858" s="3"/>
      <c r="B5858" s="3"/>
      <c r="C5858" s="3"/>
      <c r="D5858" s="3"/>
      <c r="E5858" s="3"/>
      <c r="F5858" s="3"/>
      <c r="G5858" s="3"/>
      <c r="H5858" s="3"/>
      <c r="I5858" s="3"/>
      <c r="J5858" s="3"/>
      <c r="K5858" s="3"/>
      <c r="L5858" s="3"/>
      <c r="M5858" s="3"/>
      <c r="N5858" s="3"/>
      <c r="O5858" s="3"/>
      <c r="P5858" s="3"/>
      <c r="Q5858" s="3"/>
      <c r="R5858" s="3"/>
      <c r="S5858" s="120"/>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row>
    <row r="5859" spans="1:53" x14ac:dyDescent="0.3">
      <c r="A5859" s="3"/>
      <c r="B5859" s="3"/>
      <c r="C5859" s="3"/>
      <c r="D5859" s="3"/>
      <c r="E5859" s="3"/>
      <c r="F5859" s="3"/>
      <c r="G5859" s="3"/>
      <c r="H5859" s="3"/>
      <c r="I5859" s="3"/>
      <c r="J5859" s="3"/>
      <c r="K5859" s="3"/>
      <c r="L5859" s="3"/>
      <c r="M5859" s="3"/>
      <c r="N5859" s="3"/>
      <c r="O5859" s="3"/>
      <c r="P5859" s="3"/>
      <c r="Q5859" s="3"/>
      <c r="R5859" s="3"/>
      <c r="S5859" s="120"/>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row>
    <row r="5860" spans="1:53" x14ac:dyDescent="0.3">
      <c r="A5860" s="3"/>
      <c r="B5860" s="3"/>
      <c r="C5860" s="3"/>
      <c r="D5860" s="3"/>
      <c r="E5860" s="3"/>
      <c r="F5860" s="3"/>
      <c r="G5860" s="3"/>
      <c r="H5860" s="3"/>
      <c r="I5860" s="3"/>
      <c r="J5860" s="3"/>
      <c r="K5860" s="3"/>
      <c r="L5860" s="3"/>
      <c r="M5860" s="3"/>
      <c r="N5860" s="3"/>
      <c r="O5860" s="3"/>
      <c r="P5860" s="3"/>
      <c r="Q5860" s="3"/>
      <c r="R5860" s="3"/>
      <c r="S5860" s="120"/>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row>
    <row r="5861" spans="1:53" x14ac:dyDescent="0.3">
      <c r="A5861" s="3"/>
      <c r="B5861" s="3"/>
      <c r="C5861" s="3"/>
      <c r="D5861" s="3"/>
      <c r="E5861" s="3"/>
      <c r="F5861" s="3"/>
      <c r="G5861" s="3"/>
      <c r="H5861" s="3"/>
      <c r="I5861" s="3"/>
      <c r="J5861" s="3"/>
      <c r="K5861" s="3"/>
      <c r="L5861" s="3"/>
      <c r="M5861" s="3"/>
      <c r="N5861" s="3"/>
      <c r="O5861" s="3"/>
      <c r="P5861" s="3"/>
      <c r="Q5861" s="3"/>
      <c r="R5861" s="3"/>
      <c r="S5861" s="120"/>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row>
    <row r="5862" spans="1:53" x14ac:dyDescent="0.3">
      <c r="A5862" s="3"/>
      <c r="B5862" s="3"/>
      <c r="C5862" s="3"/>
      <c r="D5862" s="3"/>
      <c r="E5862" s="3"/>
      <c r="F5862" s="3"/>
      <c r="G5862" s="3"/>
      <c r="H5862" s="3"/>
      <c r="I5862" s="3"/>
      <c r="J5862" s="3"/>
      <c r="K5862" s="3"/>
      <c r="L5862" s="3"/>
      <c r="M5862" s="3"/>
      <c r="N5862" s="3"/>
      <c r="O5862" s="3"/>
      <c r="P5862" s="3"/>
      <c r="Q5862" s="3"/>
      <c r="R5862" s="3"/>
      <c r="S5862" s="120"/>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row>
    <row r="5863" spans="1:53" x14ac:dyDescent="0.3">
      <c r="A5863" s="3"/>
      <c r="B5863" s="3"/>
      <c r="C5863" s="3"/>
      <c r="D5863" s="3"/>
      <c r="E5863" s="3"/>
      <c r="F5863" s="3"/>
      <c r="G5863" s="3"/>
      <c r="H5863" s="3"/>
      <c r="I5863" s="3"/>
      <c r="J5863" s="3"/>
      <c r="K5863" s="3"/>
      <c r="L5863" s="3"/>
      <c r="M5863" s="3"/>
      <c r="N5863" s="3"/>
      <c r="O5863" s="3"/>
      <c r="P5863" s="3"/>
      <c r="Q5863" s="3"/>
      <c r="R5863" s="3"/>
      <c r="S5863" s="120"/>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row>
    <row r="5864" spans="1:53" x14ac:dyDescent="0.3">
      <c r="A5864" s="3"/>
      <c r="B5864" s="3"/>
      <c r="C5864" s="3"/>
      <c r="D5864" s="3"/>
      <c r="E5864" s="3"/>
      <c r="F5864" s="3"/>
      <c r="G5864" s="3"/>
      <c r="H5864" s="3"/>
      <c r="I5864" s="3"/>
      <c r="J5864" s="3"/>
      <c r="K5864" s="3"/>
      <c r="L5864" s="3"/>
      <c r="M5864" s="3"/>
      <c r="N5864" s="3"/>
      <c r="O5864" s="3"/>
      <c r="P5864" s="3"/>
      <c r="Q5864" s="3"/>
      <c r="R5864" s="3"/>
      <c r="S5864" s="120"/>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row>
    <row r="5865" spans="1:53" x14ac:dyDescent="0.3">
      <c r="A5865" s="3"/>
      <c r="B5865" s="3"/>
      <c r="C5865" s="3"/>
      <c r="D5865" s="3"/>
      <c r="E5865" s="3"/>
      <c r="F5865" s="3"/>
      <c r="G5865" s="3"/>
      <c r="H5865" s="3"/>
      <c r="I5865" s="3"/>
      <c r="J5865" s="3"/>
      <c r="K5865" s="3"/>
      <c r="L5865" s="3"/>
      <c r="M5865" s="3"/>
      <c r="N5865" s="3"/>
      <c r="O5865" s="3"/>
      <c r="P5865" s="3"/>
      <c r="Q5865" s="3"/>
      <c r="R5865" s="3"/>
      <c r="S5865" s="120"/>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row>
    <row r="5866" spans="1:53" x14ac:dyDescent="0.3">
      <c r="A5866" s="3"/>
      <c r="B5866" s="3"/>
      <c r="C5866" s="3"/>
      <c r="D5866" s="3"/>
      <c r="E5866" s="3"/>
      <c r="F5866" s="3"/>
      <c r="G5866" s="3"/>
      <c r="H5866" s="3"/>
      <c r="I5866" s="3"/>
      <c r="J5866" s="3"/>
      <c r="K5866" s="3"/>
      <c r="L5866" s="3"/>
      <c r="M5866" s="3"/>
      <c r="N5866" s="3"/>
      <c r="O5866" s="3"/>
      <c r="P5866" s="3"/>
      <c r="Q5866" s="3"/>
      <c r="R5866" s="3"/>
      <c r="S5866" s="120"/>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row>
    <row r="5867" spans="1:53" x14ac:dyDescent="0.3">
      <c r="A5867" s="3"/>
      <c r="B5867" s="3"/>
      <c r="C5867" s="3"/>
      <c r="D5867" s="3"/>
      <c r="E5867" s="3"/>
      <c r="F5867" s="3"/>
      <c r="G5867" s="3"/>
      <c r="H5867" s="3"/>
      <c r="I5867" s="3"/>
      <c r="J5867" s="3"/>
      <c r="K5867" s="3"/>
      <c r="L5867" s="3"/>
      <c r="M5867" s="3"/>
      <c r="N5867" s="3"/>
      <c r="O5867" s="3"/>
      <c r="P5867" s="3"/>
      <c r="Q5867" s="3"/>
      <c r="R5867" s="3"/>
      <c r="S5867" s="120"/>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row>
    <row r="5868" spans="1:53" x14ac:dyDescent="0.3">
      <c r="A5868" s="3"/>
      <c r="B5868" s="3"/>
      <c r="C5868" s="3"/>
      <c r="D5868" s="3"/>
      <c r="E5868" s="3"/>
      <c r="F5868" s="3"/>
      <c r="G5868" s="3"/>
      <c r="H5868" s="3"/>
      <c r="I5868" s="3"/>
      <c r="J5868" s="3"/>
      <c r="K5868" s="3"/>
      <c r="L5868" s="3"/>
      <c r="M5868" s="3"/>
      <c r="N5868" s="3"/>
      <c r="O5868" s="3"/>
      <c r="P5868" s="3"/>
      <c r="Q5868" s="3"/>
      <c r="R5868" s="3"/>
      <c r="S5868" s="120"/>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row>
    <row r="5869" spans="1:53" x14ac:dyDescent="0.3">
      <c r="A5869" s="3"/>
      <c r="B5869" s="3"/>
      <c r="C5869" s="3"/>
      <c r="D5869" s="3"/>
      <c r="E5869" s="3"/>
      <c r="F5869" s="3"/>
      <c r="G5869" s="3"/>
      <c r="H5869" s="3"/>
      <c r="I5869" s="3"/>
      <c r="J5869" s="3"/>
      <c r="K5869" s="3"/>
      <c r="L5869" s="3"/>
      <c r="M5869" s="3"/>
      <c r="N5869" s="3"/>
      <c r="O5869" s="3"/>
      <c r="P5869" s="3"/>
      <c r="Q5869" s="3"/>
      <c r="R5869" s="3"/>
      <c r="S5869" s="120"/>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row>
    <row r="5870" spans="1:53" x14ac:dyDescent="0.3">
      <c r="A5870" s="3"/>
      <c r="B5870" s="3"/>
      <c r="C5870" s="3"/>
      <c r="D5870" s="3"/>
      <c r="E5870" s="3"/>
      <c r="F5870" s="3"/>
      <c r="G5870" s="3"/>
      <c r="H5870" s="3"/>
      <c r="I5870" s="3"/>
      <c r="J5870" s="3"/>
      <c r="K5870" s="3"/>
      <c r="L5870" s="3"/>
      <c r="M5870" s="3"/>
      <c r="N5870" s="3"/>
      <c r="O5870" s="3"/>
      <c r="P5870" s="3"/>
      <c r="Q5870" s="3"/>
      <c r="R5870" s="3"/>
      <c r="S5870" s="120"/>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row>
    <row r="5871" spans="1:53" x14ac:dyDescent="0.3">
      <c r="A5871" s="3"/>
      <c r="B5871" s="3"/>
      <c r="C5871" s="3"/>
      <c r="D5871" s="3"/>
      <c r="E5871" s="3"/>
      <c r="F5871" s="3"/>
      <c r="G5871" s="3"/>
      <c r="H5871" s="3"/>
      <c r="I5871" s="3"/>
      <c r="J5871" s="3"/>
      <c r="K5871" s="3"/>
      <c r="L5871" s="3"/>
      <c r="M5871" s="3"/>
      <c r="N5871" s="3"/>
      <c r="O5871" s="3"/>
      <c r="P5871" s="3"/>
      <c r="Q5871" s="3"/>
      <c r="R5871" s="3"/>
      <c r="S5871" s="120"/>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row>
    <row r="5872" spans="1:53" x14ac:dyDescent="0.3">
      <c r="A5872" s="3"/>
      <c r="B5872" s="3"/>
      <c r="C5872" s="3"/>
      <c r="D5872" s="3"/>
      <c r="E5872" s="3"/>
      <c r="F5872" s="3"/>
      <c r="G5872" s="3"/>
      <c r="H5872" s="3"/>
      <c r="I5872" s="3"/>
      <c r="J5872" s="3"/>
      <c r="K5872" s="3"/>
      <c r="L5872" s="3"/>
      <c r="M5872" s="3"/>
      <c r="N5872" s="3"/>
      <c r="O5872" s="3"/>
      <c r="P5872" s="3"/>
      <c r="Q5872" s="3"/>
      <c r="R5872" s="3"/>
      <c r="S5872" s="120"/>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row>
    <row r="5873" spans="1:53" x14ac:dyDescent="0.3">
      <c r="A5873" s="3"/>
      <c r="B5873" s="3"/>
      <c r="C5873" s="3"/>
      <c r="D5873" s="3"/>
      <c r="E5873" s="3"/>
      <c r="F5873" s="3"/>
      <c r="G5873" s="3"/>
      <c r="H5873" s="3"/>
      <c r="I5873" s="3"/>
      <c r="J5873" s="3"/>
      <c r="K5873" s="3"/>
      <c r="L5873" s="3"/>
      <c r="M5873" s="3"/>
      <c r="N5873" s="3"/>
      <c r="O5873" s="3"/>
      <c r="P5873" s="3"/>
      <c r="Q5873" s="3"/>
      <c r="R5873" s="3"/>
      <c r="S5873" s="120"/>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row>
    <row r="5874" spans="1:53" x14ac:dyDescent="0.3">
      <c r="A5874" s="3"/>
      <c r="B5874" s="3"/>
      <c r="C5874" s="3"/>
      <c r="D5874" s="3"/>
      <c r="E5874" s="3"/>
      <c r="F5874" s="3"/>
      <c r="G5874" s="3"/>
      <c r="H5874" s="3"/>
      <c r="I5874" s="3"/>
      <c r="J5874" s="3"/>
      <c r="K5874" s="3"/>
      <c r="L5874" s="3"/>
      <c r="M5874" s="3"/>
      <c r="N5874" s="3"/>
      <c r="O5874" s="3"/>
      <c r="P5874" s="3"/>
      <c r="Q5874" s="3"/>
      <c r="R5874" s="3"/>
      <c r="S5874" s="120"/>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row>
    <row r="5875" spans="1:53" x14ac:dyDescent="0.3">
      <c r="A5875" s="3"/>
      <c r="B5875" s="3"/>
      <c r="C5875" s="3"/>
      <c r="D5875" s="3"/>
      <c r="E5875" s="3"/>
      <c r="F5875" s="3"/>
      <c r="G5875" s="3"/>
      <c r="H5875" s="3"/>
      <c r="I5875" s="3"/>
      <c r="J5875" s="3"/>
      <c r="K5875" s="3"/>
      <c r="L5875" s="3"/>
      <c r="M5875" s="3"/>
      <c r="N5875" s="3"/>
      <c r="O5875" s="3"/>
      <c r="P5875" s="3"/>
      <c r="Q5875" s="3"/>
      <c r="R5875" s="3"/>
      <c r="S5875" s="120"/>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row>
    <row r="5876" spans="1:53" x14ac:dyDescent="0.3">
      <c r="A5876" s="3"/>
      <c r="B5876" s="3"/>
      <c r="C5876" s="3"/>
      <c r="D5876" s="3"/>
      <c r="E5876" s="3"/>
      <c r="F5876" s="3"/>
      <c r="G5876" s="3"/>
      <c r="H5876" s="3"/>
      <c r="I5876" s="3"/>
      <c r="J5876" s="3"/>
      <c r="K5876" s="3"/>
      <c r="L5876" s="3"/>
      <c r="M5876" s="3"/>
      <c r="N5876" s="3"/>
      <c r="O5876" s="3"/>
      <c r="P5876" s="3"/>
      <c r="Q5876" s="3"/>
      <c r="R5876" s="3"/>
      <c r="S5876" s="120"/>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row>
    <row r="5877" spans="1:53" x14ac:dyDescent="0.3">
      <c r="A5877" s="3"/>
      <c r="B5877" s="3"/>
      <c r="C5877" s="3"/>
      <c r="D5877" s="3"/>
      <c r="E5877" s="3"/>
      <c r="F5877" s="3"/>
      <c r="G5877" s="3"/>
      <c r="H5877" s="3"/>
      <c r="I5877" s="3"/>
      <c r="J5877" s="3"/>
      <c r="K5877" s="3"/>
      <c r="L5877" s="3"/>
      <c r="M5877" s="3"/>
      <c r="N5877" s="3"/>
      <c r="O5877" s="3"/>
      <c r="P5877" s="3"/>
      <c r="Q5877" s="3"/>
      <c r="R5877" s="3"/>
      <c r="S5877" s="120"/>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row>
    <row r="5878" spans="1:53" x14ac:dyDescent="0.3">
      <c r="A5878" s="3"/>
      <c r="B5878" s="3"/>
      <c r="C5878" s="3"/>
      <c r="D5878" s="3"/>
      <c r="E5878" s="3"/>
      <c r="F5878" s="3"/>
      <c r="G5878" s="3"/>
      <c r="H5878" s="3"/>
      <c r="I5878" s="3"/>
      <c r="J5878" s="3"/>
      <c r="K5878" s="3"/>
      <c r="L5878" s="3"/>
      <c r="M5878" s="3"/>
      <c r="N5878" s="3"/>
      <c r="O5878" s="3"/>
      <c r="P5878" s="3"/>
      <c r="Q5878" s="3"/>
      <c r="R5878" s="3"/>
      <c r="S5878" s="120"/>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row>
    <row r="5879" spans="1:53" x14ac:dyDescent="0.3">
      <c r="A5879" s="3"/>
      <c r="B5879" s="3"/>
      <c r="C5879" s="3"/>
      <c r="D5879" s="3"/>
      <c r="E5879" s="3"/>
      <c r="F5879" s="3"/>
      <c r="G5879" s="3"/>
      <c r="H5879" s="3"/>
      <c r="I5879" s="3"/>
      <c r="J5879" s="3"/>
      <c r="K5879" s="3"/>
      <c r="L5879" s="3"/>
      <c r="M5879" s="3"/>
      <c r="N5879" s="3"/>
      <c r="O5879" s="3"/>
      <c r="P5879" s="3"/>
      <c r="Q5879" s="3"/>
      <c r="R5879" s="3"/>
      <c r="S5879" s="120"/>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row>
    <row r="5880" spans="1:53" x14ac:dyDescent="0.3">
      <c r="A5880" s="3"/>
      <c r="B5880" s="3"/>
      <c r="C5880" s="3"/>
      <c r="D5880" s="3"/>
      <c r="E5880" s="3"/>
      <c r="F5880" s="3"/>
      <c r="G5880" s="3"/>
      <c r="H5880" s="3"/>
      <c r="I5880" s="3"/>
      <c r="J5880" s="3"/>
      <c r="K5880" s="3"/>
      <c r="L5880" s="3"/>
      <c r="M5880" s="3"/>
      <c r="N5880" s="3"/>
      <c r="O5880" s="3"/>
      <c r="P5880" s="3"/>
      <c r="Q5880" s="3"/>
      <c r="R5880" s="3"/>
      <c r="S5880" s="120"/>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row>
    <row r="5881" spans="1:53" x14ac:dyDescent="0.3">
      <c r="A5881" s="3"/>
      <c r="B5881" s="3"/>
      <c r="C5881" s="3"/>
      <c r="D5881" s="3"/>
      <c r="E5881" s="3"/>
      <c r="F5881" s="3"/>
      <c r="G5881" s="3"/>
      <c r="H5881" s="3"/>
      <c r="I5881" s="3"/>
      <c r="J5881" s="3"/>
      <c r="K5881" s="3"/>
      <c r="L5881" s="3"/>
      <c r="M5881" s="3"/>
      <c r="N5881" s="3"/>
      <c r="O5881" s="3"/>
      <c r="P5881" s="3"/>
      <c r="Q5881" s="3"/>
      <c r="R5881" s="3"/>
      <c r="S5881" s="120"/>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row>
    <row r="5882" spans="1:53" x14ac:dyDescent="0.3">
      <c r="A5882" s="3"/>
      <c r="B5882" s="3"/>
      <c r="C5882" s="3"/>
      <c r="D5882" s="3"/>
      <c r="E5882" s="3"/>
      <c r="F5882" s="3"/>
      <c r="G5882" s="3"/>
      <c r="H5882" s="3"/>
      <c r="I5882" s="3"/>
      <c r="J5882" s="3"/>
      <c r="K5882" s="3"/>
      <c r="L5882" s="3"/>
      <c r="M5882" s="3"/>
      <c r="N5882" s="3"/>
      <c r="O5882" s="3"/>
      <c r="P5882" s="3"/>
      <c r="Q5882" s="3"/>
      <c r="R5882" s="3"/>
      <c r="S5882" s="120"/>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row>
    <row r="5883" spans="1:53" x14ac:dyDescent="0.3">
      <c r="A5883" s="3"/>
      <c r="B5883" s="3"/>
      <c r="C5883" s="3"/>
      <c r="D5883" s="3"/>
      <c r="E5883" s="3"/>
      <c r="F5883" s="3"/>
      <c r="G5883" s="3"/>
      <c r="H5883" s="3"/>
      <c r="I5883" s="3"/>
      <c r="J5883" s="3"/>
      <c r="K5883" s="3"/>
      <c r="L5883" s="3"/>
      <c r="M5883" s="3"/>
      <c r="N5883" s="3"/>
      <c r="O5883" s="3"/>
      <c r="P5883" s="3"/>
      <c r="Q5883" s="3"/>
      <c r="R5883" s="3"/>
      <c r="S5883" s="120"/>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row>
    <row r="5884" spans="1:53" x14ac:dyDescent="0.3">
      <c r="A5884" s="3"/>
      <c r="B5884" s="3"/>
      <c r="C5884" s="3"/>
      <c r="D5884" s="3"/>
      <c r="E5884" s="3"/>
      <c r="F5884" s="3"/>
      <c r="G5884" s="3"/>
      <c r="H5884" s="3"/>
      <c r="I5884" s="3"/>
      <c r="J5884" s="3"/>
      <c r="K5884" s="3"/>
      <c r="L5884" s="3"/>
      <c r="M5884" s="3"/>
      <c r="N5884" s="3"/>
      <c r="O5884" s="3"/>
      <c r="P5884" s="3"/>
      <c r="Q5884" s="3"/>
      <c r="R5884" s="3"/>
      <c r="S5884" s="120"/>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row>
    <row r="5885" spans="1:53" x14ac:dyDescent="0.3">
      <c r="A5885" s="3"/>
      <c r="B5885" s="3"/>
      <c r="C5885" s="3"/>
      <c r="D5885" s="3"/>
      <c r="E5885" s="3"/>
      <c r="F5885" s="3"/>
      <c r="G5885" s="3"/>
      <c r="H5885" s="3"/>
      <c r="I5885" s="3"/>
      <c r="J5885" s="3"/>
      <c r="K5885" s="3"/>
      <c r="L5885" s="3"/>
      <c r="M5885" s="3"/>
      <c r="N5885" s="3"/>
      <c r="O5885" s="3"/>
      <c r="P5885" s="3"/>
      <c r="Q5885" s="3"/>
      <c r="R5885" s="3"/>
      <c r="S5885" s="120"/>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row>
    <row r="5886" spans="1:53" x14ac:dyDescent="0.3">
      <c r="A5886" s="3"/>
      <c r="B5886" s="3"/>
      <c r="C5886" s="3"/>
      <c r="D5886" s="3"/>
      <c r="E5886" s="3"/>
      <c r="F5886" s="3"/>
      <c r="G5886" s="3"/>
      <c r="H5886" s="3"/>
      <c r="I5886" s="3"/>
      <c r="J5886" s="3"/>
      <c r="K5886" s="3"/>
      <c r="L5886" s="3"/>
      <c r="M5886" s="3"/>
      <c r="N5886" s="3"/>
      <c r="O5886" s="3"/>
      <c r="P5886" s="3"/>
      <c r="Q5886" s="3"/>
      <c r="R5886" s="3"/>
      <c r="S5886" s="120"/>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row>
    <row r="5887" spans="1:53" x14ac:dyDescent="0.3">
      <c r="A5887" s="3"/>
      <c r="B5887" s="3"/>
      <c r="C5887" s="3"/>
      <c r="D5887" s="3"/>
      <c r="E5887" s="3"/>
      <c r="F5887" s="3"/>
      <c r="G5887" s="3"/>
      <c r="H5887" s="3"/>
      <c r="I5887" s="3"/>
      <c r="J5887" s="3"/>
      <c r="K5887" s="3"/>
      <c r="L5887" s="3"/>
      <c r="M5887" s="3"/>
      <c r="N5887" s="3"/>
      <c r="O5887" s="3"/>
      <c r="P5887" s="3"/>
      <c r="Q5887" s="3"/>
      <c r="R5887" s="3"/>
      <c r="S5887" s="120"/>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row>
    <row r="5888" spans="1:53" x14ac:dyDescent="0.3">
      <c r="A5888" s="3"/>
      <c r="B5888" s="3"/>
      <c r="C5888" s="3"/>
      <c r="D5888" s="3"/>
      <c r="E5888" s="3"/>
      <c r="F5888" s="3"/>
      <c r="G5888" s="3"/>
      <c r="H5888" s="3"/>
      <c r="I5888" s="3"/>
      <c r="J5888" s="3"/>
      <c r="K5888" s="3"/>
      <c r="L5888" s="3"/>
      <c r="M5888" s="3"/>
      <c r="N5888" s="3"/>
      <c r="O5888" s="3"/>
      <c r="P5888" s="3"/>
      <c r="Q5888" s="3"/>
      <c r="R5888" s="3"/>
      <c r="S5888" s="120"/>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row>
    <row r="5889" spans="1:53" x14ac:dyDescent="0.3">
      <c r="A5889" s="3"/>
      <c r="B5889" s="3"/>
      <c r="C5889" s="3"/>
      <c r="D5889" s="3"/>
      <c r="E5889" s="3"/>
      <c r="F5889" s="3"/>
      <c r="G5889" s="3"/>
      <c r="H5889" s="3"/>
      <c r="I5889" s="3"/>
      <c r="J5889" s="3"/>
      <c r="K5889" s="3"/>
      <c r="L5889" s="3"/>
      <c r="M5889" s="3"/>
      <c r="N5889" s="3"/>
      <c r="O5889" s="3"/>
      <c r="P5889" s="3"/>
      <c r="Q5889" s="3"/>
      <c r="R5889" s="3"/>
      <c r="S5889" s="120"/>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row>
    <row r="5890" spans="1:53" x14ac:dyDescent="0.3">
      <c r="A5890" s="3"/>
      <c r="B5890" s="3"/>
      <c r="C5890" s="3"/>
      <c r="D5890" s="3"/>
      <c r="E5890" s="3"/>
      <c r="F5890" s="3"/>
      <c r="G5890" s="3"/>
      <c r="H5890" s="3"/>
      <c r="I5890" s="3"/>
      <c r="J5890" s="3"/>
      <c r="K5890" s="3"/>
      <c r="L5890" s="3"/>
      <c r="M5890" s="3"/>
      <c r="N5890" s="3"/>
      <c r="O5890" s="3"/>
      <c r="P5890" s="3"/>
      <c r="Q5890" s="3"/>
      <c r="R5890" s="3"/>
      <c r="S5890" s="120"/>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row>
    <row r="5891" spans="1:53" x14ac:dyDescent="0.3">
      <c r="A5891" s="3"/>
      <c r="B5891" s="3"/>
      <c r="C5891" s="3"/>
      <c r="D5891" s="3"/>
      <c r="E5891" s="3"/>
      <c r="F5891" s="3"/>
      <c r="G5891" s="3"/>
      <c r="H5891" s="3"/>
      <c r="I5891" s="3"/>
      <c r="J5891" s="3"/>
      <c r="K5891" s="3"/>
      <c r="L5891" s="3"/>
      <c r="M5891" s="3"/>
      <c r="N5891" s="3"/>
      <c r="O5891" s="3"/>
      <c r="P5891" s="3"/>
      <c r="Q5891" s="3"/>
      <c r="R5891" s="3"/>
      <c r="S5891" s="120"/>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row>
    <row r="5892" spans="1:53" x14ac:dyDescent="0.3">
      <c r="A5892" s="3"/>
      <c r="B5892" s="3"/>
      <c r="C5892" s="3"/>
      <c r="D5892" s="3"/>
      <c r="E5892" s="3"/>
      <c r="F5892" s="3"/>
      <c r="G5892" s="3"/>
      <c r="H5892" s="3"/>
      <c r="I5892" s="3"/>
      <c r="J5892" s="3"/>
      <c r="K5892" s="3"/>
      <c r="L5892" s="3"/>
      <c r="M5892" s="3"/>
      <c r="N5892" s="3"/>
      <c r="O5892" s="3"/>
      <c r="P5892" s="3"/>
      <c r="Q5892" s="3"/>
      <c r="R5892" s="3"/>
      <c r="S5892" s="120"/>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row>
    <row r="5893" spans="1:53" x14ac:dyDescent="0.3">
      <c r="A5893" s="3"/>
      <c r="B5893" s="3"/>
      <c r="C5893" s="3"/>
      <c r="D5893" s="3"/>
      <c r="E5893" s="3"/>
      <c r="F5893" s="3"/>
      <c r="G5893" s="3"/>
      <c r="H5893" s="3"/>
      <c r="I5893" s="3"/>
      <c r="J5893" s="3"/>
      <c r="K5893" s="3"/>
      <c r="L5893" s="3"/>
      <c r="M5893" s="3"/>
      <c r="N5893" s="3"/>
      <c r="O5893" s="3"/>
      <c r="P5893" s="3"/>
      <c r="Q5893" s="3"/>
      <c r="R5893" s="3"/>
      <c r="S5893" s="120"/>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row>
    <row r="5894" spans="1:53" x14ac:dyDescent="0.3">
      <c r="A5894" s="3"/>
      <c r="B5894" s="3"/>
      <c r="C5894" s="3"/>
      <c r="D5894" s="3"/>
      <c r="E5894" s="3"/>
      <c r="F5894" s="3"/>
      <c r="G5894" s="3"/>
      <c r="H5894" s="3"/>
      <c r="I5894" s="3"/>
      <c r="J5894" s="3"/>
      <c r="K5894" s="3"/>
      <c r="L5894" s="3"/>
      <c r="M5894" s="3"/>
      <c r="N5894" s="3"/>
      <c r="O5894" s="3"/>
      <c r="P5894" s="3"/>
      <c r="Q5894" s="3"/>
      <c r="R5894" s="3"/>
      <c r="S5894" s="120"/>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row>
    <row r="5895" spans="1:53" x14ac:dyDescent="0.3">
      <c r="A5895" s="3"/>
      <c r="B5895" s="3"/>
      <c r="C5895" s="3"/>
      <c r="D5895" s="3"/>
      <c r="E5895" s="3"/>
      <c r="F5895" s="3"/>
      <c r="G5895" s="3"/>
      <c r="H5895" s="3"/>
      <c r="I5895" s="3"/>
      <c r="J5895" s="3"/>
      <c r="K5895" s="3"/>
      <c r="L5895" s="3"/>
      <c r="M5895" s="3"/>
      <c r="N5895" s="3"/>
      <c r="O5895" s="3"/>
      <c r="P5895" s="3"/>
      <c r="Q5895" s="3"/>
      <c r="R5895" s="3"/>
      <c r="S5895" s="120"/>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row>
    <row r="5896" spans="1:53" x14ac:dyDescent="0.3">
      <c r="A5896" s="3"/>
      <c r="B5896" s="3"/>
      <c r="C5896" s="3"/>
      <c r="D5896" s="3"/>
      <c r="E5896" s="3"/>
      <c r="F5896" s="3"/>
      <c r="G5896" s="3"/>
      <c r="H5896" s="3"/>
      <c r="I5896" s="3"/>
      <c r="J5896" s="3"/>
      <c r="K5896" s="3"/>
      <c r="L5896" s="3"/>
      <c r="M5896" s="3"/>
      <c r="N5896" s="3"/>
      <c r="O5896" s="3"/>
      <c r="P5896" s="3"/>
      <c r="Q5896" s="3"/>
      <c r="R5896" s="3"/>
      <c r="S5896" s="120"/>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row>
    <row r="5897" spans="1:53" x14ac:dyDescent="0.3">
      <c r="A5897" s="3"/>
      <c r="B5897" s="3"/>
      <c r="C5897" s="3"/>
      <c r="D5897" s="3"/>
      <c r="E5897" s="3"/>
      <c r="F5897" s="3"/>
      <c r="G5897" s="3"/>
      <c r="H5897" s="3"/>
      <c r="I5897" s="3"/>
      <c r="J5897" s="3"/>
      <c r="K5897" s="3"/>
      <c r="L5897" s="3"/>
      <c r="M5897" s="3"/>
      <c r="N5897" s="3"/>
      <c r="O5897" s="3"/>
      <c r="P5897" s="3"/>
      <c r="Q5897" s="3"/>
      <c r="R5897" s="3"/>
      <c r="S5897" s="120"/>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row>
    <row r="5898" spans="1:53" x14ac:dyDescent="0.3">
      <c r="A5898" s="3"/>
      <c r="B5898" s="3"/>
      <c r="C5898" s="3"/>
      <c r="D5898" s="3"/>
      <c r="E5898" s="3"/>
      <c r="F5898" s="3"/>
      <c r="G5898" s="3"/>
      <c r="H5898" s="3"/>
      <c r="I5898" s="3"/>
      <c r="J5898" s="3"/>
      <c r="K5898" s="3"/>
      <c r="L5898" s="3"/>
      <c r="M5898" s="3"/>
      <c r="N5898" s="3"/>
      <c r="O5898" s="3"/>
      <c r="P5898" s="3"/>
      <c r="Q5898" s="3"/>
      <c r="R5898" s="3"/>
      <c r="S5898" s="120"/>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row>
    <row r="5899" spans="1:53" x14ac:dyDescent="0.3">
      <c r="A5899" s="3"/>
      <c r="B5899" s="3"/>
      <c r="C5899" s="3"/>
      <c r="D5899" s="3"/>
      <c r="E5899" s="3"/>
      <c r="F5899" s="3"/>
      <c r="G5899" s="3"/>
      <c r="H5899" s="3"/>
      <c r="I5899" s="3"/>
      <c r="J5899" s="3"/>
      <c r="K5899" s="3"/>
      <c r="L5899" s="3"/>
      <c r="M5899" s="3"/>
      <c r="N5899" s="3"/>
      <c r="O5899" s="3"/>
      <c r="P5899" s="3"/>
      <c r="Q5899" s="3"/>
      <c r="R5899" s="3"/>
      <c r="S5899" s="120"/>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row>
    <row r="5900" spans="1:53" x14ac:dyDescent="0.3">
      <c r="A5900" s="3"/>
      <c r="B5900" s="3"/>
      <c r="C5900" s="3"/>
      <c r="D5900" s="3"/>
      <c r="E5900" s="3"/>
      <c r="F5900" s="3"/>
      <c r="G5900" s="3"/>
      <c r="H5900" s="3"/>
      <c r="I5900" s="3"/>
      <c r="J5900" s="3"/>
      <c r="K5900" s="3"/>
      <c r="L5900" s="3"/>
      <c r="M5900" s="3"/>
      <c r="N5900" s="3"/>
      <c r="O5900" s="3"/>
      <c r="P5900" s="3"/>
      <c r="Q5900" s="3"/>
      <c r="R5900" s="3"/>
      <c r="S5900" s="120"/>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row>
    <row r="5901" spans="1:53" x14ac:dyDescent="0.3">
      <c r="A5901" s="3"/>
      <c r="B5901" s="3"/>
      <c r="C5901" s="3"/>
      <c r="D5901" s="3"/>
      <c r="E5901" s="3"/>
      <c r="F5901" s="3"/>
      <c r="G5901" s="3"/>
      <c r="H5901" s="3"/>
      <c r="I5901" s="3"/>
      <c r="J5901" s="3"/>
      <c r="K5901" s="3"/>
      <c r="L5901" s="3"/>
      <c r="M5901" s="3"/>
      <c r="N5901" s="3"/>
      <c r="O5901" s="3"/>
      <c r="P5901" s="3"/>
      <c r="Q5901" s="3"/>
      <c r="R5901" s="3"/>
      <c r="S5901" s="120"/>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row>
    <row r="5902" spans="1:53" x14ac:dyDescent="0.3">
      <c r="A5902" s="3"/>
      <c r="B5902" s="3"/>
      <c r="C5902" s="3"/>
      <c r="D5902" s="3"/>
      <c r="E5902" s="3"/>
      <c r="F5902" s="3"/>
      <c r="G5902" s="3"/>
      <c r="H5902" s="3"/>
      <c r="I5902" s="3"/>
      <c r="J5902" s="3"/>
      <c r="K5902" s="3"/>
      <c r="L5902" s="3"/>
      <c r="M5902" s="3"/>
      <c r="N5902" s="3"/>
      <c r="O5902" s="3"/>
      <c r="P5902" s="3"/>
      <c r="Q5902" s="3"/>
      <c r="R5902" s="3"/>
      <c r="S5902" s="120"/>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row>
    <row r="5903" spans="1:53" x14ac:dyDescent="0.3">
      <c r="A5903" s="3"/>
      <c r="B5903" s="3"/>
      <c r="C5903" s="3"/>
      <c r="D5903" s="3"/>
      <c r="E5903" s="3"/>
      <c r="F5903" s="3"/>
      <c r="G5903" s="3"/>
      <c r="H5903" s="3"/>
      <c r="I5903" s="3"/>
      <c r="J5903" s="3"/>
      <c r="K5903" s="3"/>
      <c r="L5903" s="3"/>
      <c r="M5903" s="3"/>
      <c r="N5903" s="3"/>
      <c r="O5903" s="3"/>
      <c r="P5903" s="3"/>
      <c r="Q5903" s="3"/>
      <c r="R5903" s="3"/>
      <c r="S5903" s="120"/>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row>
    <row r="5904" spans="1:53" x14ac:dyDescent="0.3">
      <c r="A5904" s="3"/>
      <c r="B5904" s="3"/>
      <c r="C5904" s="3"/>
      <c r="D5904" s="3"/>
      <c r="E5904" s="3"/>
      <c r="F5904" s="3"/>
      <c r="G5904" s="3"/>
      <c r="H5904" s="3"/>
      <c r="I5904" s="3"/>
      <c r="J5904" s="3"/>
      <c r="K5904" s="3"/>
      <c r="L5904" s="3"/>
      <c r="M5904" s="3"/>
      <c r="N5904" s="3"/>
      <c r="O5904" s="3"/>
      <c r="P5904" s="3"/>
      <c r="Q5904" s="3"/>
      <c r="R5904" s="3"/>
      <c r="S5904" s="120"/>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row>
    <row r="5905" spans="1:53" x14ac:dyDescent="0.3">
      <c r="A5905" s="3"/>
      <c r="B5905" s="3"/>
      <c r="C5905" s="3"/>
      <c r="D5905" s="3"/>
      <c r="E5905" s="3"/>
      <c r="F5905" s="3"/>
      <c r="G5905" s="3"/>
      <c r="H5905" s="3"/>
      <c r="I5905" s="3"/>
      <c r="J5905" s="3"/>
      <c r="K5905" s="3"/>
      <c r="L5905" s="3"/>
      <c r="M5905" s="3"/>
      <c r="N5905" s="3"/>
      <c r="O5905" s="3"/>
      <c r="P5905" s="3"/>
      <c r="Q5905" s="3"/>
      <c r="R5905" s="3"/>
      <c r="S5905" s="120"/>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row>
    <row r="5906" spans="1:53" x14ac:dyDescent="0.3">
      <c r="A5906" s="3"/>
      <c r="B5906" s="3"/>
      <c r="C5906" s="3"/>
      <c r="D5906" s="3"/>
      <c r="E5906" s="3"/>
      <c r="F5906" s="3"/>
      <c r="G5906" s="3"/>
      <c r="H5906" s="3"/>
      <c r="I5906" s="3"/>
      <c r="J5906" s="3"/>
      <c r="K5906" s="3"/>
      <c r="L5906" s="3"/>
      <c r="M5906" s="3"/>
      <c r="N5906" s="3"/>
      <c r="O5906" s="3"/>
      <c r="P5906" s="3"/>
      <c r="Q5906" s="3"/>
      <c r="R5906" s="3"/>
      <c r="S5906" s="120"/>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row>
    <row r="5907" spans="1:53" x14ac:dyDescent="0.3">
      <c r="A5907" s="3"/>
      <c r="B5907" s="3"/>
      <c r="C5907" s="3"/>
      <c r="D5907" s="3"/>
      <c r="E5907" s="3"/>
      <c r="F5907" s="3"/>
      <c r="G5907" s="3"/>
      <c r="H5907" s="3"/>
      <c r="I5907" s="3"/>
      <c r="J5907" s="3"/>
      <c r="K5907" s="3"/>
      <c r="L5907" s="3"/>
      <c r="M5907" s="3"/>
      <c r="N5907" s="3"/>
      <c r="O5907" s="3"/>
      <c r="P5907" s="3"/>
      <c r="Q5907" s="3"/>
      <c r="R5907" s="3"/>
      <c r="S5907" s="120"/>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row>
    <row r="5908" spans="1:53" x14ac:dyDescent="0.3">
      <c r="A5908" s="3"/>
      <c r="B5908" s="3"/>
      <c r="C5908" s="3"/>
      <c r="D5908" s="3"/>
      <c r="E5908" s="3"/>
      <c r="F5908" s="3"/>
      <c r="G5908" s="3"/>
      <c r="H5908" s="3"/>
      <c r="I5908" s="3"/>
      <c r="J5908" s="3"/>
      <c r="K5908" s="3"/>
      <c r="L5908" s="3"/>
      <c r="M5908" s="3"/>
      <c r="N5908" s="3"/>
      <c r="O5908" s="3"/>
      <c r="P5908" s="3"/>
      <c r="Q5908" s="3"/>
      <c r="R5908" s="3"/>
      <c r="S5908" s="120"/>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row>
    <row r="5909" spans="1:53" x14ac:dyDescent="0.3">
      <c r="A5909" s="3"/>
      <c r="B5909" s="3"/>
      <c r="C5909" s="3"/>
      <c r="D5909" s="3"/>
      <c r="E5909" s="3"/>
      <c r="F5909" s="3"/>
      <c r="G5909" s="3"/>
      <c r="H5909" s="3"/>
      <c r="I5909" s="3"/>
      <c r="J5909" s="3"/>
      <c r="K5909" s="3"/>
      <c r="L5909" s="3"/>
      <c r="M5909" s="3"/>
      <c r="N5909" s="3"/>
      <c r="O5909" s="3"/>
      <c r="P5909" s="3"/>
      <c r="Q5909" s="3"/>
      <c r="R5909" s="3"/>
      <c r="S5909" s="120"/>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row>
    <row r="5910" spans="1:53" x14ac:dyDescent="0.3">
      <c r="A5910" s="3"/>
      <c r="B5910" s="3"/>
      <c r="C5910" s="3"/>
      <c r="D5910" s="3"/>
      <c r="E5910" s="3"/>
      <c r="F5910" s="3"/>
      <c r="G5910" s="3"/>
      <c r="H5910" s="3"/>
      <c r="I5910" s="3"/>
      <c r="J5910" s="3"/>
      <c r="K5910" s="3"/>
      <c r="L5910" s="3"/>
      <c r="M5910" s="3"/>
      <c r="N5910" s="3"/>
      <c r="O5910" s="3"/>
      <c r="P5910" s="3"/>
      <c r="Q5910" s="3"/>
      <c r="R5910" s="3"/>
      <c r="S5910" s="120"/>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row>
    <row r="5911" spans="1:53" x14ac:dyDescent="0.3">
      <c r="A5911" s="3"/>
      <c r="B5911" s="3"/>
      <c r="C5911" s="3"/>
      <c r="D5911" s="3"/>
      <c r="E5911" s="3"/>
      <c r="F5911" s="3"/>
      <c r="G5911" s="3"/>
      <c r="H5911" s="3"/>
      <c r="I5911" s="3"/>
      <c r="J5911" s="3"/>
      <c r="K5911" s="3"/>
      <c r="L5911" s="3"/>
      <c r="M5911" s="3"/>
      <c r="N5911" s="3"/>
      <c r="O5911" s="3"/>
      <c r="P5911" s="3"/>
      <c r="Q5911" s="3"/>
      <c r="R5911" s="3"/>
      <c r="S5911" s="120"/>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row>
    <row r="5912" spans="1:53" x14ac:dyDescent="0.3">
      <c r="A5912" s="3"/>
      <c r="B5912" s="3"/>
      <c r="C5912" s="3"/>
      <c r="D5912" s="3"/>
      <c r="E5912" s="3"/>
      <c r="F5912" s="3"/>
      <c r="G5912" s="3"/>
      <c r="H5912" s="3"/>
      <c r="I5912" s="3"/>
      <c r="J5912" s="3"/>
      <c r="K5912" s="3"/>
      <c r="L5912" s="3"/>
      <c r="M5912" s="3"/>
      <c r="N5912" s="3"/>
      <c r="O5912" s="3"/>
      <c r="P5912" s="3"/>
      <c r="Q5912" s="3"/>
      <c r="R5912" s="3"/>
      <c r="S5912" s="120"/>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row>
    <row r="5913" spans="1:53" x14ac:dyDescent="0.3">
      <c r="A5913" s="3"/>
      <c r="B5913" s="3"/>
      <c r="C5913" s="3"/>
      <c r="D5913" s="3"/>
      <c r="E5913" s="3"/>
      <c r="F5913" s="3"/>
      <c r="G5913" s="3"/>
      <c r="H5913" s="3"/>
      <c r="I5913" s="3"/>
      <c r="J5913" s="3"/>
      <c r="K5913" s="3"/>
      <c r="L5913" s="3"/>
      <c r="M5913" s="3"/>
      <c r="N5913" s="3"/>
      <c r="O5913" s="3"/>
      <c r="P5913" s="3"/>
      <c r="Q5913" s="3"/>
      <c r="R5913" s="3"/>
      <c r="S5913" s="120"/>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row>
    <row r="5914" spans="1:53" x14ac:dyDescent="0.3">
      <c r="A5914" s="3"/>
      <c r="B5914" s="3"/>
      <c r="C5914" s="3"/>
      <c r="D5914" s="3"/>
      <c r="E5914" s="3"/>
      <c r="F5914" s="3"/>
      <c r="G5914" s="3"/>
      <c r="H5914" s="3"/>
      <c r="I5914" s="3"/>
      <c r="J5914" s="3"/>
      <c r="K5914" s="3"/>
      <c r="L5914" s="3"/>
      <c r="M5914" s="3"/>
      <c r="N5914" s="3"/>
      <c r="O5914" s="3"/>
      <c r="P5914" s="3"/>
      <c r="Q5914" s="3"/>
      <c r="R5914" s="3"/>
      <c r="S5914" s="120"/>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row>
    <row r="5915" spans="1:53" x14ac:dyDescent="0.3">
      <c r="A5915" s="3"/>
      <c r="B5915" s="3"/>
      <c r="C5915" s="3"/>
      <c r="D5915" s="3"/>
      <c r="E5915" s="3"/>
      <c r="F5915" s="3"/>
      <c r="G5915" s="3"/>
      <c r="H5915" s="3"/>
      <c r="I5915" s="3"/>
      <c r="J5915" s="3"/>
      <c r="K5915" s="3"/>
      <c r="L5915" s="3"/>
      <c r="M5915" s="3"/>
      <c r="N5915" s="3"/>
      <c r="O5915" s="3"/>
      <c r="P5915" s="3"/>
      <c r="Q5915" s="3"/>
      <c r="R5915" s="3"/>
      <c r="S5915" s="120"/>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row>
    <row r="5916" spans="1:53" x14ac:dyDescent="0.3">
      <c r="A5916" s="3"/>
      <c r="B5916" s="3"/>
      <c r="C5916" s="3"/>
      <c r="D5916" s="3"/>
      <c r="E5916" s="3"/>
      <c r="F5916" s="3"/>
      <c r="G5916" s="3"/>
      <c r="H5916" s="3"/>
      <c r="I5916" s="3"/>
      <c r="J5916" s="3"/>
      <c r="K5916" s="3"/>
      <c r="L5916" s="3"/>
      <c r="M5916" s="3"/>
      <c r="N5916" s="3"/>
      <c r="O5916" s="3"/>
      <c r="P5916" s="3"/>
      <c r="Q5916" s="3"/>
      <c r="R5916" s="3"/>
      <c r="S5916" s="120"/>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row>
    <row r="5917" spans="1:53" x14ac:dyDescent="0.3">
      <c r="A5917" s="3"/>
      <c r="B5917" s="3"/>
      <c r="C5917" s="3"/>
      <c r="D5917" s="3"/>
      <c r="E5917" s="3"/>
      <c r="F5917" s="3"/>
      <c r="G5917" s="3"/>
      <c r="H5917" s="3"/>
      <c r="I5917" s="3"/>
      <c r="J5917" s="3"/>
      <c r="K5917" s="3"/>
      <c r="L5917" s="3"/>
      <c r="M5917" s="3"/>
      <c r="N5917" s="3"/>
      <c r="O5917" s="3"/>
      <c r="P5917" s="3"/>
      <c r="Q5917" s="3"/>
      <c r="R5917" s="3"/>
      <c r="S5917" s="120"/>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row>
    <row r="5918" spans="1:53" x14ac:dyDescent="0.3">
      <c r="A5918" s="3"/>
      <c r="B5918" s="3"/>
      <c r="C5918" s="3"/>
      <c r="D5918" s="3"/>
      <c r="E5918" s="3"/>
      <c r="F5918" s="3"/>
      <c r="G5918" s="3"/>
      <c r="H5918" s="3"/>
      <c r="I5918" s="3"/>
      <c r="J5918" s="3"/>
      <c r="K5918" s="3"/>
      <c r="L5918" s="3"/>
      <c r="M5918" s="3"/>
      <c r="N5918" s="3"/>
      <c r="O5918" s="3"/>
      <c r="P5918" s="3"/>
      <c r="Q5918" s="3"/>
      <c r="R5918" s="3"/>
      <c r="S5918" s="120"/>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row>
    <row r="5919" spans="1:53" x14ac:dyDescent="0.3">
      <c r="A5919" s="3"/>
      <c r="B5919" s="3"/>
      <c r="C5919" s="3"/>
      <c r="D5919" s="3"/>
      <c r="E5919" s="3"/>
      <c r="F5919" s="3"/>
      <c r="G5919" s="3"/>
      <c r="H5919" s="3"/>
      <c r="I5919" s="3"/>
      <c r="J5919" s="3"/>
      <c r="K5919" s="3"/>
      <c r="L5919" s="3"/>
      <c r="M5919" s="3"/>
      <c r="N5919" s="3"/>
      <c r="O5919" s="3"/>
      <c r="P5919" s="3"/>
      <c r="Q5919" s="3"/>
      <c r="R5919" s="3"/>
      <c r="S5919" s="120"/>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row>
    <row r="5920" spans="1:53" x14ac:dyDescent="0.3">
      <c r="A5920" s="3"/>
      <c r="B5920" s="3"/>
      <c r="C5920" s="3"/>
      <c r="D5920" s="3"/>
      <c r="E5920" s="3"/>
      <c r="F5920" s="3"/>
      <c r="G5920" s="3"/>
      <c r="H5920" s="3"/>
      <c r="I5920" s="3"/>
      <c r="J5920" s="3"/>
      <c r="K5920" s="3"/>
      <c r="L5920" s="3"/>
      <c r="M5920" s="3"/>
      <c r="N5920" s="3"/>
      <c r="O5920" s="3"/>
      <c r="P5920" s="3"/>
      <c r="Q5920" s="3"/>
      <c r="R5920" s="3"/>
      <c r="S5920" s="120"/>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row>
    <row r="5921" spans="1:53" x14ac:dyDescent="0.3">
      <c r="A5921" s="3"/>
      <c r="B5921" s="3"/>
      <c r="C5921" s="3"/>
      <c r="D5921" s="3"/>
      <c r="E5921" s="3"/>
      <c r="F5921" s="3"/>
      <c r="G5921" s="3"/>
      <c r="H5921" s="3"/>
      <c r="I5921" s="3"/>
      <c r="J5921" s="3"/>
      <c r="K5921" s="3"/>
      <c r="L5921" s="3"/>
      <c r="M5921" s="3"/>
      <c r="N5921" s="3"/>
      <c r="O5921" s="3"/>
      <c r="P5921" s="3"/>
      <c r="Q5921" s="3"/>
      <c r="R5921" s="3"/>
      <c r="S5921" s="120"/>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row>
    <row r="5922" spans="1:53" x14ac:dyDescent="0.3">
      <c r="A5922" s="3"/>
      <c r="B5922" s="3"/>
      <c r="C5922" s="3"/>
      <c r="D5922" s="3"/>
      <c r="E5922" s="3"/>
      <c r="F5922" s="3"/>
      <c r="G5922" s="3"/>
      <c r="H5922" s="3"/>
      <c r="I5922" s="3"/>
      <c r="J5922" s="3"/>
      <c r="K5922" s="3"/>
      <c r="L5922" s="3"/>
      <c r="M5922" s="3"/>
      <c r="N5922" s="3"/>
      <c r="O5922" s="3"/>
      <c r="P5922" s="3"/>
      <c r="Q5922" s="3"/>
      <c r="R5922" s="3"/>
      <c r="S5922" s="120"/>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row>
    <row r="5923" spans="1:53" x14ac:dyDescent="0.3">
      <c r="A5923" s="3"/>
      <c r="B5923" s="3"/>
      <c r="C5923" s="3"/>
      <c r="D5923" s="3"/>
      <c r="E5923" s="3"/>
      <c r="F5923" s="3"/>
      <c r="G5923" s="3"/>
      <c r="H5923" s="3"/>
      <c r="I5923" s="3"/>
      <c r="J5923" s="3"/>
      <c r="K5923" s="3"/>
      <c r="L5923" s="3"/>
      <c r="M5923" s="3"/>
      <c r="N5923" s="3"/>
      <c r="O5923" s="3"/>
      <c r="P5923" s="3"/>
      <c r="Q5923" s="3"/>
      <c r="R5923" s="3"/>
      <c r="S5923" s="120"/>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row>
    <row r="5924" spans="1:53" x14ac:dyDescent="0.3">
      <c r="A5924" s="3"/>
      <c r="B5924" s="3"/>
      <c r="C5924" s="3"/>
      <c r="D5924" s="3"/>
      <c r="E5924" s="3"/>
      <c r="F5924" s="3"/>
      <c r="G5924" s="3"/>
      <c r="H5924" s="3"/>
      <c r="I5924" s="3"/>
      <c r="J5924" s="3"/>
      <c r="K5924" s="3"/>
      <c r="L5924" s="3"/>
      <c r="M5924" s="3"/>
      <c r="N5924" s="3"/>
      <c r="O5924" s="3"/>
      <c r="P5924" s="3"/>
      <c r="Q5924" s="3"/>
      <c r="R5924" s="3"/>
      <c r="S5924" s="120"/>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row>
    <row r="5925" spans="1:53" x14ac:dyDescent="0.3">
      <c r="A5925" s="3"/>
      <c r="B5925" s="3"/>
      <c r="C5925" s="3"/>
      <c r="D5925" s="3"/>
      <c r="E5925" s="3"/>
      <c r="F5925" s="3"/>
      <c r="G5925" s="3"/>
      <c r="H5925" s="3"/>
      <c r="I5925" s="3"/>
      <c r="J5925" s="3"/>
      <c r="K5925" s="3"/>
      <c r="L5925" s="3"/>
      <c r="M5925" s="3"/>
      <c r="N5925" s="3"/>
      <c r="O5925" s="3"/>
      <c r="P5925" s="3"/>
      <c r="Q5925" s="3"/>
      <c r="R5925" s="3"/>
      <c r="S5925" s="120"/>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row>
    <row r="5926" spans="1:53" x14ac:dyDescent="0.3">
      <c r="A5926" s="3"/>
      <c r="B5926" s="3"/>
      <c r="C5926" s="3"/>
      <c r="D5926" s="3"/>
      <c r="E5926" s="3"/>
      <c r="F5926" s="3"/>
      <c r="G5926" s="3"/>
      <c r="H5926" s="3"/>
      <c r="I5926" s="3"/>
      <c r="J5926" s="3"/>
      <c r="K5926" s="3"/>
      <c r="L5926" s="3"/>
      <c r="M5926" s="3"/>
      <c r="N5926" s="3"/>
      <c r="O5926" s="3"/>
      <c r="P5926" s="3"/>
      <c r="Q5926" s="3"/>
      <c r="R5926" s="3"/>
      <c r="S5926" s="120"/>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row>
    <row r="5927" spans="1:53" x14ac:dyDescent="0.3">
      <c r="A5927" s="3"/>
      <c r="B5927" s="3"/>
      <c r="C5927" s="3"/>
      <c r="D5927" s="3"/>
      <c r="E5927" s="3"/>
      <c r="F5927" s="3"/>
      <c r="G5927" s="3"/>
      <c r="H5927" s="3"/>
      <c r="I5927" s="3"/>
      <c r="J5927" s="3"/>
      <c r="K5927" s="3"/>
      <c r="L5927" s="3"/>
      <c r="M5927" s="3"/>
      <c r="N5927" s="3"/>
      <c r="O5927" s="3"/>
      <c r="P5927" s="3"/>
      <c r="Q5927" s="3"/>
      <c r="R5927" s="3"/>
      <c r="S5927" s="120"/>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row>
    <row r="5928" spans="1:53" x14ac:dyDescent="0.3">
      <c r="A5928" s="3"/>
      <c r="B5928" s="3"/>
      <c r="C5928" s="3"/>
      <c r="D5928" s="3"/>
      <c r="E5928" s="3"/>
      <c r="F5928" s="3"/>
      <c r="G5928" s="3"/>
      <c r="H5928" s="3"/>
      <c r="I5928" s="3"/>
      <c r="J5928" s="3"/>
      <c r="K5928" s="3"/>
      <c r="L5928" s="3"/>
      <c r="M5928" s="3"/>
      <c r="N5928" s="3"/>
      <c r="O5928" s="3"/>
      <c r="P5928" s="3"/>
      <c r="Q5928" s="3"/>
      <c r="R5928" s="3"/>
      <c r="S5928" s="120"/>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row>
    <row r="5929" spans="1:53" x14ac:dyDescent="0.3">
      <c r="A5929" s="3"/>
      <c r="B5929" s="3"/>
      <c r="C5929" s="3"/>
      <c r="D5929" s="3"/>
      <c r="E5929" s="3"/>
      <c r="F5929" s="3"/>
      <c r="G5929" s="3"/>
      <c r="H5929" s="3"/>
      <c r="I5929" s="3"/>
      <c r="J5929" s="3"/>
      <c r="K5929" s="3"/>
      <c r="L5929" s="3"/>
      <c r="M5929" s="3"/>
      <c r="N5929" s="3"/>
      <c r="O5929" s="3"/>
      <c r="P5929" s="3"/>
      <c r="Q5929" s="3"/>
      <c r="R5929" s="3"/>
      <c r="S5929" s="120"/>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row>
    <row r="5930" spans="1:53" x14ac:dyDescent="0.3">
      <c r="A5930" s="3"/>
      <c r="B5930" s="3"/>
      <c r="C5930" s="3"/>
      <c r="D5930" s="3"/>
      <c r="E5930" s="3"/>
      <c r="F5930" s="3"/>
      <c r="G5930" s="3"/>
      <c r="H5930" s="3"/>
      <c r="I5930" s="3"/>
      <c r="J5930" s="3"/>
      <c r="K5930" s="3"/>
      <c r="L5930" s="3"/>
      <c r="M5930" s="3"/>
      <c r="N5930" s="3"/>
      <c r="O5930" s="3"/>
      <c r="P5930" s="3"/>
      <c r="Q5930" s="3"/>
      <c r="R5930" s="3"/>
      <c r="S5930" s="120"/>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row>
    <row r="5931" spans="1:53" x14ac:dyDescent="0.3">
      <c r="A5931" s="3"/>
      <c r="B5931" s="3"/>
      <c r="C5931" s="3"/>
      <c r="D5931" s="3"/>
      <c r="E5931" s="3"/>
      <c r="F5931" s="3"/>
      <c r="G5931" s="3"/>
      <c r="H5931" s="3"/>
      <c r="I5931" s="3"/>
      <c r="J5931" s="3"/>
      <c r="K5931" s="3"/>
      <c r="L5931" s="3"/>
      <c r="M5931" s="3"/>
      <c r="N5931" s="3"/>
      <c r="O5931" s="3"/>
      <c r="P5931" s="3"/>
      <c r="Q5931" s="3"/>
      <c r="R5931" s="3"/>
      <c r="S5931" s="120"/>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row>
    <row r="5932" spans="1:53" x14ac:dyDescent="0.3">
      <c r="A5932" s="3"/>
      <c r="B5932" s="3"/>
      <c r="C5932" s="3"/>
      <c r="D5932" s="3"/>
      <c r="E5932" s="3"/>
      <c r="F5932" s="3"/>
      <c r="G5932" s="3"/>
      <c r="H5932" s="3"/>
      <c r="I5932" s="3"/>
      <c r="J5932" s="3"/>
      <c r="K5932" s="3"/>
      <c r="L5932" s="3"/>
      <c r="M5932" s="3"/>
      <c r="N5932" s="3"/>
      <c r="O5932" s="3"/>
      <c r="P5932" s="3"/>
      <c r="Q5932" s="3"/>
      <c r="R5932" s="3"/>
      <c r="S5932" s="120"/>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row>
    <row r="5933" spans="1:53" x14ac:dyDescent="0.3">
      <c r="A5933" s="3"/>
      <c r="B5933" s="3"/>
      <c r="C5933" s="3"/>
      <c r="D5933" s="3"/>
      <c r="E5933" s="3"/>
      <c r="F5933" s="3"/>
      <c r="G5933" s="3"/>
      <c r="H5933" s="3"/>
      <c r="I5933" s="3"/>
      <c r="J5933" s="3"/>
      <c r="K5933" s="3"/>
      <c r="L5933" s="3"/>
      <c r="M5933" s="3"/>
      <c r="N5933" s="3"/>
      <c r="O5933" s="3"/>
      <c r="P5933" s="3"/>
      <c r="Q5933" s="3"/>
      <c r="R5933" s="3"/>
      <c r="S5933" s="120"/>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row>
    <row r="5934" spans="1:53" x14ac:dyDescent="0.3">
      <c r="A5934" s="3"/>
      <c r="B5934" s="3"/>
      <c r="C5934" s="3"/>
      <c r="D5934" s="3"/>
      <c r="E5934" s="3"/>
      <c r="F5934" s="3"/>
      <c r="G5934" s="3"/>
      <c r="H5934" s="3"/>
      <c r="I5934" s="3"/>
      <c r="J5934" s="3"/>
      <c r="K5934" s="3"/>
      <c r="L5934" s="3"/>
      <c r="M5934" s="3"/>
      <c r="N5934" s="3"/>
      <c r="O5934" s="3"/>
      <c r="P5934" s="3"/>
      <c r="Q5934" s="3"/>
      <c r="R5934" s="3"/>
      <c r="S5934" s="120"/>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row>
    <row r="5935" spans="1:53" x14ac:dyDescent="0.3">
      <c r="A5935" s="3"/>
      <c r="B5935" s="3"/>
      <c r="C5935" s="3"/>
      <c r="D5935" s="3"/>
      <c r="E5935" s="3"/>
      <c r="F5935" s="3"/>
      <c r="G5935" s="3"/>
      <c r="H5935" s="3"/>
      <c r="I5935" s="3"/>
      <c r="J5935" s="3"/>
      <c r="K5935" s="3"/>
      <c r="L5935" s="3"/>
      <c r="M5935" s="3"/>
      <c r="N5935" s="3"/>
      <c r="O5935" s="3"/>
      <c r="P5935" s="3"/>
      <c r="Q5935" s="3"/>
      <c r="R5935" s="3"/>
      <c r="S5935" s="120"/>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row>
    <row r="5936" spans="1:53" x14ac:dyDescent="0.3">
      <c r="A5936" s="3"/>
      <c r="B5936" s="3"/>
      <c r="C5936" s="3"/>
      <c r="D5936" s="3"/>
      <c r="E5936" s="3"/>
      <c r="F5936" s="3"/>
      <c r="G5936" s="3"/>
      <c r="H5936" s="3"/>
      <c r="I5936" s="3"/>
      <c r="J5936" s="3"/>
      <c r="K5936" s="3"/>
      <c r="L5936" s="3"/>
      <c r="M5936" s="3"/>
      <c r="N5936" s="3"/>
      <c r="O5936" s="3"/>
      <c r="P5936" s="3"/>
      <c r="Q5936" s="3"/>
      <c r="R5936" s="3"/>
      <c r="S5936" s="120"/>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row>
    <row r="5937" spans="1:53" x14ac:dyDescent="0.3">
      <c r="A5937" s="3"/>
      <c r="B5937" s="3"/>
      <c r="C5937" s="3"/>
      <c r="D5937" s="3"/>
      <c r="E5937" s="3"/>
      <c r="F5937" s="3"/>
      <c r="G5937" s="3"/>
      <c r="H5937" s="3"/>
      <c r="I5937" s="3"/>
      <c r="J5937" s="3"/>
      <c r="K5937" s="3"/>
      <c r="L5937" s="3"/>
      <c r="M5937" s="3"/>
      <c r="N5937" s="3"/>
      <c r="O5937" s="3"/>
      <c r="P5937" s="3"/>
      <c r="Q5937" s="3"/>
      <c r="R5937" s="3"/>
      <c r="S5937" s="120"/>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row>
    <row r="5938" spans="1:53" x14ac:dyDescent="0.3">
      <c r="A5938" s="3"/>
      <c r="B5938" s="3"/>
      <c r="C5938" s="3"/>
      <c r="D5938" s="3"/>
      <c r="E5938" s="3"/>
      <c r="F5938" s="3"/>
      <c r="G5938" s="3"/>
      <c r="H5938" s="3"/>
      <c r="I5938" s="3"/>
      <c r="J5938" s="3"/>
      <c r="K5938" s="3"/>
      <c r="L5938" s="3"/>
      <c r="M5938" s="3"/>
      <c r="N5938" s="3"/>
      <c r="O5938" s="3"/>
      <c r="P5938" s="3"/>
      <c r="Q5938" s="3"/>
      <c r="R5938" s="3"/>
      <c r="S5938" s="120"/>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row>
    <row r="5939" spans="1:53" x14ac:dyDescent="0.3">
      <c r="A5939" s="3"/>
      <c r="B5939" s="3"/>
      <c r="C5939" s="3"/>
      <c r="D5939" s="3"/>
      <c r="E5939" s="3"/>
      <c r="F5939" s="3"/>
      <c r="G5939" s="3"/>
      <c r="H5939" s="3"/>
      <c r="I5939" s="3"/>
      <c r="J5939" s="3"/>
      <c r="K5939" s="3"/>
      <c r="L5939" s="3"/>
      <c r="M5939" s="3"/>
      <c r="N5939" s="3"/>
      <c r="O5939" s="3"/>
      <c r="P5939" s="3"/>
      <c r="Q5939" s="3"/>
      <c r="R5939" s="3"/>
      <c r="S5939" s="120"/>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row>
    <row r="5940" spans="1:53" x14ac:dyDescent="0.3">
      <c r="A5940" s="3"/>
      <c r="B5940" s="3"/>
      <c r="C5940" s="3"/>
      <c r="D5940" s="3"/>
      <c r="E5940" s="3"/>
      <c r="F5940" s="3"/>
      <c r="G5940" s="3"/>
      <c r="H5940" s="3"/>
      <c r="I5940" s="3"/>
      <c r="J5940" s="3"/>
      <c r="K5940" s="3"/>
      <c r="L5940" s="3"/>
      <c r="M5940" s="3"/>
      <c r="N5940" s="3"/>
      <c r="O5940" s="3"/>
      <c r="P5940" s="3"/>
      <c r="Q5940" s="3"/>
      <c r="R5940" s="3"/>
      <c r="S5940" s="120"/>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row>
    <row r="5941" spans="1:53" x14ac:dyDescent="0.3">
      <c r="A5941" s="3"/>
      <c r="B5941" s="3"/>
      <c r="C5941" s="3"/>
      <c r="D5941" s="3"/>
      <c r="E5941" s="3"/>
      <c r="F5941" s="3"/>
      <c r="G5941" s="3"/>
      <c r="H5941" s="3"/>
      <c r="I5941" s="3"/>
      <c r="J5941" s="3"/>
      <c r="K5941" s="3"/>
      <c r="L5941" s="3"/>
      <c r="M5941" s="3"/>
      <c r="N5941" s="3"/>
      <c r="O5941" s="3"/>
      <c r="P5941" s="3"/>
      <c r="Q5941" s="3"/>
      <c r="R5941" s="3"/>
      <c r="S5941" s="120"/>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row>
    <row r="5942" spans="1:53" x14ac:dyDescent="0.3">
      <c r="A5942" s="3"/>
      <c r="B5942" s="3"/>
      <c r="C5942" s="3"/>
      <c r="D5942" s="3"/>
      <c r="E5942" s="3"/>
      <c r="F5942" s="3"/>
      <c r="G5942" s="3"/>
      <c r="H5942" s="3"/>
      <c r="I5942" s="3"/>
      <c r="J5942" s="3"/>
      <c r="K5942" s="3"/>
      <c r="L5942" s="3"/>
      <c r="M5942" s="3"/>
      <c r="N5942" s="3"/>
      <c r="O5942" s="3"/>
      <c r="P5942" s="3"/>
      <c r="Q5942" s="3"/>
      <c r="R5942" s="3"/>
      <c r="S5942" s="120"/>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row>
    <row r="5943" spans="1:53" x14ac:dyDescent="0.3">
      <c r="A5943" s="3"/>
      <c r="B5943" s="3"/>
      <c r="C5943" s="3"/>
      <c r="D5943" s="3"/>
      <c r="E5943" s="3"/>
      <c r="F5943" s="3"/>
      <c r="G5943" s="3"/>
      <c r="H5943" s="3"/>
      <c r="I5943" s="3"/>
      <c r="J5943" s="3"/>
      <c r="K5943" s="3"/>
      <c r="L5943" s="3"/>
      <c r="M5943" s="3"/>
      <c r="N5943" s="3"/>
      <c r="O5943" s="3"/>
      <c r="P5943" s="3"/>
      <c r="Q5943" s="3"/>
      <c r="R5943" s="3"/>
      <c r="S5943" s="120"/>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row>
    <row r="5944" spans="1:53" x14ac:dyDescent="0.3">
      <c r="A5944" s="3"/>
      <c r="B5944" s="3"/>
      <c r="C5944" s="3"/>
      <c r="D5944" s="3"/>
      <c r="E5944" s="3"/>
      <c r="F5944" s="3"/>
      <c r="G5944" s="3"/>
      <c r="H5944" s="3"/>
      <c r="I5944" s="3"/>
      <c r="J5944" s="3"/>
      <c r="K5944" s="3"/>
      <c r="L5944" s="3"/>
      <c r="M5944" s="3"/>
      <c r="N5944" s="3"/>
      <c r="O5944" s="3"/>
      <c r="P5944" s="3"/>
      <c r="Q5944" s="3"/>
      <c r="R5944" s="3"/>
      <c r="S5944" s="120"/>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row>
    <row r="5945" spans="1:53" x14ac:dyDescent="0.3">
      <c r="A5945" s="3"/>
      <c r="B5945" s="3"/>
      <c r="C5945" s="3"/>
      <c r="D5945" s="3"/>
      <c r="E5945" s="3"/>
      <c r="F5945" s="3"/>
      <c r="G5945" s="3"/>
      <c r="H5945" s="3"/>
      <c r="I5945" s="3"/>
      <c r="J5945" s="3"/>
      <c r="K5945" s="3"/>
      <c r="L5945" s="3"/>
      <c r="M5945" s="3"/>
      <c r="N5945" s="3"/>
      <c r="O5945" s="3"/>
      <c r="P5945" s="3"/>
      <c r="Q5945" s="3"/>
      <c r="R5945" s="3"/>
      <c r="S5945" s="120"/>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row>
    <row r="5946" spans="1:53" x14ac:dyDescent="0.3">
      <c r="A5946" s="3"/>
      <c r="B5946" s="3"/>
      <c r="C5946" s="3"/>
      <c r="D5946" s="3"/>
      <c r="E5946" s="3"/>
      <c r="F5946" s="3"/>
      <c r="G5946" s="3"/>
      <c r="H5946" s="3"/>
      <c r="I5946" s="3"/>
      <c r="J5946" s="3"/>
      <c r="K5946" s="3"/>
      <c r="L5946" s="3"/>
      <c r="M5946" s="3"/>
      <c r="N5946" s="3"/>
      <c r="O5946" s="3"/>
      <c r="P5946" s="3"/>
      <c r="Q5946" s="3"/>
      <c r="R5946" s="3"/>
      <c r="S5946" s="120"/>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row>
    <row r="5947" spans="1:53" x14ac:dyDescent="0.3">
      <c r="A5947" s="3"/>
      <c r="B5947" s="3"/>
      <c r="C5947" s="3"/>
      <c r="D5947" s="3"/>
      <c r="E5947" s="3"/>
      <c r="F5947" s="3"/>
      <c r="G5947" s="3"/>
      <c r="H5947" s="3"/>
      <c r="I5947" s="3"/>
      <c r="J5947" s="3"/>
      <c r="K5947" s="3"/>
      <c r="L5947" s="3"/>
      <c r="M5947" s="3"/>
      <c r="N5947" s="3"/>
      <c r="O5947" s="3"/>
      <c r="P5947" s="3"/>
      <c r="Q5947" s="3"/>
      <c r="R5947" s="3"/>
      <c r="S5947" s="120"/>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row>
    <row r="5948" spans="1:53" x14ac:dyDescent="0.3">
      <c r="A5948" s="3"/>
      <c r="B5948" s="3"/>
      <c r="C5948" s="3"/>
      <c r="D5948" s="3"/>
      <c r="E5948" s="3"/>
      <c r="F5948" s="3"/>
      <c r="G5948" s="3"/>
      <c r="H5948" s="3"/>
      <c r="I5948" s="3"/>
      <c r="J5948" s="3"/>
      <c r="K5948" s="3"/>
      <c r="L5948" s="3"/>
      <c r="M5948" s="3"/>
      <c r="N5948" s="3"/>
      <c r="O5948" s="3"/>
      <c r="P5948" s="3"/>
      <c r="Q5948" s="3"/>
      <c r="R5948" s="3"/>
      <c r="S5948" s="120"/>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row>
    <row r="5949" spans="1:53" x14ac:dyDescent="0.3">
      <c r="A5949" s="3"/>
      <c r="B5949" s="3"/>
      <c r="C5949" s="3"/>
      <c r="D5949" s="3"/>
      <c r="E5949" s="3"/>
      <c r="F5949" s="3"/>
      <c r="G5949" s="3"/>
      <c r="H5949" s="3"/>
      <c r="I5949" s="3"/>
      <c r="J5949" s="3"/>
      <c r="K5949" s="3"/>
      <c r="L5949" s="3"/>
      <c r="M5949" s="3"/>
      <c r="N5949" s="3"/>
      <c r="O5949" s="3"/>
      <c r="P5949" s="3"/>
      <c r="Q5949" s="3"/>
      <c r="R5949" s="3"/>
      <c r="S5949" s="120"/>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row>
    <row r="5950" spans="1:53" x14ac:dyDescent="0.3">
      <c r="A5950" s="3"/>
      <c r="B5950" s="3"/>
      <c r="C5950" s="3"/>
      <c r="D5950" s="3"/>
      <c r="E5950" s="3"/>
      <c r="F5950" s="3"/>
      <c r="G5950" s="3"/>
      <c r="H5950" s="3"/>
      <c r="I5950" s="3"/>
      <c r="J5950" s="3"/>
      <c r="K5950" s="3"/>
      <c r="L5950" s="3"/>
      <c r="M5950" s="3"/>
      <c r="N5950" s="3"/>
      <c r="O5950" s="3"/>
      <c r="P5950" s="3"/>
      <c r="Q5950" s="3"/>
      <c r="R5950" s="3"/>
      <c r="S5950" s="120"/>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row>
    <row r="5951" spans="1:53" x14ac:dyDescent="0.3">
      <c r="A5951" s="3"/>
      <c r="B5951" s="3"/>
      <c r="C5951" s="3"/>
      <c r="D5951" s="3"/>
      <c r="E5951" s="3"/>
      <c r="F5951" s="3"/>
      <c r="G5951" s="3"/>
      <c r="H5951" s="3"/>
      <c r="I5951" s="3"/>
      <c r="J5951" s="3"/>
      <c r="K5951" s="3"/>
      <c r="L5951" s="3"/>
      <c r="M5951" s="3"/>
      <c r="N5951" s="3"/>
      <c r="O5951" s="3"/>
      <c r="P5951" s="3"/>
      <c r="Q5951" s="3"/>
      <c r="R5951" s="3"/>
      <c r="S5951" s="120"/>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row>
    <row r="5952" spans="1:53" x14ac:dyDescent="0.3">
      <c r="A5952" s="3"/>
      <c r="B5952" s="3"/>
      <c r="C5952" s="3"/>
      <c r="D5952" s="3"/>
      <c r="E5952" s="3"/>
      <c r="F5952" s="3"/>
      <c r="G5952" s="3"/>
      <c r="H5952" s="3"/>
      <c r="I5952" s="3"/>
      <c r="J5952" s="3"/>
      <c r="K5952" s="3"/>
      <c r="L5952" s="3"/>
      <c r="M5952" s="3"/>
      <c r="N5952" s="3"/>
      <c r="O5952" s="3"/>
      <c r="P5952" s="3"/>
      <c r="Q5952" s="3"/>
      <c r="R5952" s="3"/>
      <c r="S5952" s="120"/>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row>
    <row r="5953" spans="1:53" x14ac:dyDescent="0.3">
      <c r="A5953" s="3"/>
      <c r="B5953" s="3"/>
      <c r="C5953" s="3"/>
      <c r="D5953" s="3"/>
      <c r="E5953" s="3"/>
      <c r="F5953" s="3"/>
      <c r="G5953" s="3"/>
      <c r="H5953" s="3"/>
      <c r="I5953" s="3"/>
      <c r="J5953" s="3"/>
      <c r="K5953" s="3"/>
      <c r="L5953" s="3"/>
      <c r="M5953" s="3"/>
      <c r="N5953" s="3"/>
      <c r="O5953" s="3"/>
      <c r="P5953" s="3"/>
      <c r="Q5953" s="3"/>
      <c r="R5953" s="3"/>
      <c r="S5953" s="120"/>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row>
    <row r="5954" spans="1:53" x14ac:dyDescent="0.3">
      <c r="A5954" s="3"/>
      <c r="B5954" s="3"/>
      <c r="C5954" s="3"/>
      <c r="D5954" s="3"/>
      <c r="E5954" s="3"/>
      <c r="F5954" s="3"/>
      <c r="G5954" s="3"/>
      <c r="H5954" s="3"/>
      <c r="I5954" s="3"/>
      <c r="J5954" s="3"/>
      <c r="K5954" s="3"/>
      <c r="L5954" s="3"/>
      <c r="M5954" s="3"/>
      <c r="N5954" s="3"/>
      <c r="O5954" s="3"/>
      <c r="P5954" s="3"/>
      <c r="Q5954" s="3"/>
      <c r="R5954" s="3"/>
      <c r="S5954" s="120"/>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row>
    <row r="5955" spans="1:53" x14ac:dyDescent="0.3">
      <c r="A5955" s="3"/>
      <c r="B5955" s="3"/>
      <c r="C5955" s="3"/>
      <c r="D5955" s="3"/>
      <c r="E5955" s="3"/>
      <c r="F5955" s="3"/>
      <c r="G5955" s="3"/>
      <c r="H5955" s="3"/>
      <c r="I5955" s="3"/>
      <c r="J5955" s="3"/>
      <c r="K5955" s="3"/>
      <c r="L5955" s="3"/>
      <c r="M5955" s="3"/>
      <c r="N5955" s="3"/>
      <c r="O5955" s="3"/>
      <c r="P5955" s="3"/>
      <c r="Q5955" s="3"/>
      <c r="R5955" s="3"/>
      <c r="S5955" s="120"/>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row>
    <row r="5956" spans="1:53" x14ac:dyDescent="0.3">
      <c r="A5956" s="3"/>
      <c r="B5956" s="3"/>
      <c r="C5956" s="3"/>
      <c r="D5956" s="3"/>
      <c r="E5956" s="3"/>
      <c r="F5956" s="3"/>
      <c r="G5956" s="3"/>
      <c r="H5956" s="3"/>
      <c r="I5956" s="3"/>
      <c r="J5956" s="3"/>
      <c r="K5956" s="3"/>
      <c r="L5956" s="3"/>
      <c r="M5956" s="3"/>
      <c r="N5956" s="3"/>
      <c r="O5956" s="3"/>
      <c r="P5956" s="3"/>
      <c r="Q5956" s="3"/>
      <c r="R5956" s="3"/>
      <c r="S5956" s="120"/>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row>
    <row r="5957" spans="1:53" x14ac:dyDescent="0.3">
      <c r="A5957" s="3"/>
      <c r="B5957" s="3"/>
      <c r="C5957" s="3"/>
      <c r="D5957" s="3"/>
      <c r="E5957" s="3"/>
      <c r="F5957" s="3"/>
      <c r="G5957" s="3"/>
      <c r="H5957" s="3"/>
      <c r="I5957" s="3"/>
      <c r="J5957" s="3"/>
      <c r="K5957" s="3"/>
      <c r="L5957" s="3"/>
      <c r="M5957" s="3"/>
      <c r="N5957" s="3"/>
      <c r="O5957" s="3"/>
      <c r="P5957" s="3"/>
      <c r="Q5957" s="3"/>
      <c r="R5957" s="3"/>
      <c r="S5957" s="120"/>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row>
    <row r="5958" spans="1:53" x14ac:dyDescent="0.3">
      <c r="A5958" s="3"/>
      <c r="B5958" s="3"/>
      <c r="C5958" s="3"/>
      <c r="D5958" s="3"/>
      <c r="E5958" s="3"/>
      <c r="F5958" s="3"/>
      <c r="G5958" s="3"/>
      <c r="H5958" s="3"/>
      <c r="I5958" s="3"/>
      <c r="J5958" s="3"/>
      <c r="K5958" s="3"/>
      <c r="L5958" s="3"/>
      <c r="M5958" s="3"/>
      <c r="N5958" s="3"/>
      <c r="O5958" s="3"/>
      <c r="P5958" s="3"/>
      <c r="Q5958" s="3"/>
      <c r="R5958" s="3"/>
      <c r="S5958" s="120"/>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row>
    <row r="5959" spans="1:53" x14ac:dyDescent="0.3">
      <c r="A5959" s="3"/>
      <c r="B5959" s="3"/>
      <c r="C5959" s="3"/>
      <c r="D5959" s="3"/>
      <c r="E5959" s="3"/>
      <c r="F5959" s="3"/>
      <c r="G5959" s="3"/>
      <c r="H5959" s="3"/>
      <c r="I5959" s="3"/>
      <c r="J5959" s="3"/>
      <c r="K5959" s="3"/>
      <c r="L5959" s="3"/>
      <c r="M5959" s="3"/>
      <c r="N5959" s="3"/>
      <c r="O5959" s="3"/>
      <c r="P5959" s="3"/>
      <c r="Q5959" s="3"/>
      <c r="R5959" s="3"/>
      <c r="S5959" s="120"/>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row>
    <row r="5960" spans="1:53" x14ac:dyDescent="0.3">
      <c r="A5960" s="3"/>
      <c r="B5960" s="3"/>
      <c r="C5960" s="3"/>
      <c r="D5960" s="3"/>
      <c r="E5960" s="3"/>
      <c r="F5960" s="3"/>
      <c r="G5960" s="3"/>
      <c r="H5960" s="3"/>
      <c r="I5960" s="3"/>
      <c r="J5960" s="3"/>
      <c r="K5960" s="3"/>
      <c r="L5960" s="3"/>
      <c r="M5960" s="3"/>
      <c r="N5960" s="3"/>
      <c r="O5960" s="3"/>
      <c r="P5960" s="3"/>
      <c r="Q5960" s="3"/>
      <c r="R5960" s="3"/>
      <c r="S5960" s="120"/>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row>
    <row r="5961" spans="1:53" x14ac:dyDescent="0.3">
      <c r="A5961" s="3"/>
      <c r="B5961" s="3"/>
      <c r="C5961" s="3"/>
      <c r="D5961" s="3"/>
      <c r="E5961" s="3"/>
      <c r="F5961" s="3"/>
      <c r="G5961" s="3"/>
      <c r="H5961" s="3"/>
      <c r="I5961" s="3"/>
      <c r="J5961" s="3"/>
      <c r="K5961" s="3"/>
      <c r="L5961" s="3"/>
      <c r="M5961" s="3"/>
      <c r="N5961" s="3"/>
      <c r="O5961" s="3"/>
      <c r="P5961" s="3"/>
      <c r="Q5961" s="3"/>
      <c r="R5961" s="3"/>
      <c r="S5961" s="120"/>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row>
    <row r="5962" spans="1:53" x14ac:dyDescent="0.3">
      <c r="A5962" s="3"/>
      <c r="B5962" s="3"/>
      <c r="C5962" s="3"/>
      <c r="D5962" s="3"/>
      <c r="E5962" s="3"/>
      <c r="F5962" s="3"/>
      <c r="G5962" s="3"/>
      <c r="H5962" s="3"/>
      <c r="I5962" s="3"/>
      <c r="J5962" s="3"/>
      <c r="K5962" s="3"/>
      <c r="L5962" s="3"/>
      <c r="M5962" s="3"/>
      <c r="N5962" s="3"/>
      <c r="O5962" s="3"/>
      <c r="P5962" s="3"/>
      <c r="Q5962" s="3"/>
      <c r="R5962" s="3"/>
      <c r="S5962" s="120"/>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row>
    <row r="5963" spans="1:53" x14ac:dyDescent="0.3">
      <c r="A5963" s="3"/>
      <c r="B5963" s="3"/>
      <c r="C5963" s="3"/>
      <c r="D5963" s="3"/>
      <c r="E5963" s="3"/>
      <c r="F5963" s="3"/>
      <c r="G5963" s="3"/>
      <c r="H5963" s="3"/>
      <c r="I5963" s="3"/>
      <c r="J5963" s="3"/>
      <c r="K5963" s="3"/>
      <c r="L5963" s="3"/>
      <c r="M5963" s="3"/>
      <c r="N5963" s="3"/>
      <c r="O5963" s="3"/>
      <c r="P5963" s="3"/>
      <c r="Q5963" s="3"/>
      <c r="R5963" s="3"/>
      <c r="S5963" s="120"/>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row>
    <row r="5964" spans="1:53" x14ac:dyDescent="0.3">
      <c r="A5964" s="3"/>
      <c r="B5964" s="3"/>
      <c r="C5964" s="3"/>
      <c r="D5964" s="3"/>
      <c r="E5964" s="3"/>
      <c r="F5964" s="3"/>
      <c r="G5964" s="3"/>
      <c r="H5964" s="3"/>
      <c r="I5964" s="3"/>
      <c r="J5964" s="3"/>
      <c r="K5964" s="3"/>
      <c r="L5964" s="3"/>
      <c r="M5964" s="3"/>
      <c r="N5964" s="3"/>
      <c r="O5964" s="3"/>
      <c r="P5964" s="3"/>
      <c r="Q5964" s="3"/>
      <c r="R5964" s="3"/>
      <c r="S5964" s="120"/>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row>
    <row r="5965" spans="1:53" x14ac:dyDescent="0.3">
      <c r="A5965" s="3"/>
      <c r="B5965" s="3"/>
      <c r="C5965" s="3"/>
      <c r="D5965" s="3"/>
      <c r="E5965" s="3"/>
      <c r="F5965" s="3"/>
      <c r="G5965" s="3"/>
      <c r="H5965" s="3"/>
      <c r="I5965" s="3"/>
      <c r="J5965" s="3"/>
      <c r="K5965" s="3"/>
      <c r="L5965" s="3"/>
      <c r="M5965" s="3"/>
      <c r="N5965" s="3"/>
      <c r="O5965" s="3"/>
      <c r="P5965" s="3"/>
      <c r="Q5965" s="3"/>
      <c r="R5965" s="3"/>
      <c r="S5965" s="120"/>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row>
    <row r="5966" spans="1:53" x14ac:dyDescent="0.3">
      <c r="A5966" s="3"/>
      <c r="B5966" s="3"/>
      <c r="C5966" s="3"/>
      <c r="D5966" s="3"/>
      <c r="E5966" s="3"/>
      <c r="F5966" s="3"/>
      <c r="G5966" s="3"/>
      <c r="H5966" s="3"/>
      <c r="I5966" s="3"/>
      <c r="J5966" s="3"/>
      <c r="K5966" s="3"/>
      <c r="L5966" s="3"/>
      <c r="M5966" s="3"/>
      <c r="N5966" s="3"/>
      <c r="O5966" s="3"/>
      <c r="P5966" s="3"/>
      <c r="Q5966" s="3"/>
      <c r="R5966" s="3"/>
      <c r="S5966" s="120"/>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row>
    <row r="5967" spans="1:53" x14ac:dyDescent="0.3">
      <c r="A5967" s="3"/>
      <c r="B5967" s="3"/>
      <c r="C5967" s="3"/>
      <c r="D5967" s="3"/>
      <c r="E5967" s="3"/>
      <c r="F5967" s="3"/>
      <c r="G5967" s="3"/>
      <c r="H5967" s="3"/>
      <c r="I5967" s="3"/>
      <c r="J5967" s="3"/>
      <c r="K5967" s="3"/>
      <c r="L5967" s="3"/>
      <c r="M5967" s="3"/>
      <c r="N5967" s="3"/>
      <c r="O5967" s="3"/>
      <c r="P5967" s="3"/>
      <c r="Q5967" s="3"/>
      <c r="R5967" s="3"/>
      <c r="S5967" s="120"/>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row>
    <row r="5968" spans="1:53" x14ac:dyDescent="0.3">
      <c r="A5968" s="3"/>
      <c r="B5968" s="3"/>
      <c r="C5968" s="3"/>
      <c r="D5968" s="3"/>
      <c r="E5968" s="3"/>
      <c r="F5968" s="3"/>
      <c r="G5968" s="3"/>
      <c r="H5968" s="3"/>
      <c r="I5968" s="3"/>
      <c r="J5968" s="3"/>
      <c r="K5968" s="3"/>
      <c r="L5968" s="3"/>
      <c r="M5968" s="3"/>
      <c r="N5968" s="3"/>
      <c r="O5968" s="3"/>
      <c r="P5968" s="3"/>
      <c r="Q5968" s="3"/>
      <c r="R5968" s="3"/>
      <c r="S5968" s="120"/>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row>
    <row r="5969" spans="1:53" x14ac:dyDescent="0.3">
      <c r="A5969" s="3"/>
      <c r="B5969" s="3"/>
      <c r="C5969" s="3"/>
      <c r="D5969" s="3"/>
      <c r="E5969" s="3"/>
      <c r="F5969" s="3"/>
      <c r="G5969" s="3"/>
      <c r="H5969" s="3"/>
      <c r="I5969" s="3"/>
      <c r="J5969" s="3"/>
      <c r="K5969" s="3"/>
      <c r="L5969" s="3"/>
      <c r="M5969" s="3"/>
      <c r="N5969" s="3"/>
      <c r="O5969" s="3"/>
      <c r="P5969" s="3"/>
      <c r="Q5969" s="3"/>
      <c r="R5969" s="3"/>
      <c r="S5969" s="120"/>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row>
    <row r="5970" spans="1:53" x14ac:dyDescent="0.3">
      <c r="A5970" s="3"/>
      <c r="B5970" s="3"/>
      <c r="C5970" s="3"/>
      <c r="D5970" s="3"/>
      <c r="E5970" s="3"/>
      <c r="F5970" s="3"/>
      <c r="G5970" s="3"/>
      <c r="H5970" s="3"/>
      <c r="I5970" s="3"/>
      <c r="J5970" s="3"/>
      <c r="K5970" s="3"/>
      <c r="L5970" s="3"/>
      <c r="M5970" s="3"/>
      <c r="N5970" s="3"/>
      <c r="O5970" s="3"/>
      <c r="P5970" s="3"/>
      <c r="Q5970" s="3"/>
      <c r="R5970" s="3"/>
      <c r="S5970" s="120"/>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row>
    <row r="5971" spans="1:53" x14ac:dyDescent="0.3">
      <c r="A5971" s="3"/>
      <c r="B5971" s="3"/>
      <c r="C5971" s="3"/>
      <c r="D5971" s="3"/>
      <c r="E5971" s="3"/>
      <c r="F5971" s="3"/>
      <c r="G5971" s="3"/>
      <c r="H5971" s="3"/>
      <c r="I5971" s="3"/>
      <c r="J5971" s="3"/>
      <c r="K5971" s="3"/>
      <c r="L5971" s="3"/>
      <c r="M5971" s="3"/>
      <c r="N5971" s="3"/>
      <c r="O5971" s="3"/>
      <c r="P5971" s="3"/>
      <c r="Q5971" s="3"/>
      <c r="R5971" s="3"/>
      <c r="S5971" s="120"/>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row>
    <row r="5972" spans="1:53" x14ac:dyDescent="0.3">
      <c r="A5972" s="3"/>
      <c r="B5972" s="3"/>
      <c r="C5972" s="3"/>
      <c r="D5972" s="3"/>
      <c r="E5972" s="3"/>
      <c r="F5972" s="3"/>
      <c r="G5972" s="3"/>
      <c r="H5972" s="3"/>
      <c r="I5972" s="3"/>
      <c r="J5972" s="3"/>
      <c r="K5972" s="3"/>
      <c r="L5972" s="3"/>
      <c r="M5972" s="3"/>
      <c r="N5972" s="3"/>
      <c r="O5972" s="3"/>
      <c r="P5972" s="3"/>
      <c r="Q5972" s="3"/>
      <c r="R5972" s="3"/>
      <c r="S5972" s="120"/>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row>
    <row r="5973" spans="1:53" x14ac:dyDescent="0.3">
      <c r="A5973" s="3"/>
      <c r="B5973" s="3"/>
      <c r="C5973" s="3"/>
      <c r="D5973" s="3"/>
      <c r="E5973" s="3"/>
      <c r="F5973" s="3"/>
      <c r="G5973" s="3"/>
      <c r="H5973" s="3"/>
      <c r="I5973" s="3"/>
      <c r="J5973" s="3"/>
      <c r="K5973" s="3"/>
      <c r="L5973" s="3"/>
      <c r="M5973" s="3"/>
      <c r="N5973" s="3"/>
      <c r="O5973" s="3"/>
      <c r="P5973" s="3"/>
      <c r="Q5973" s="3"/>
      <c r="R5973" s="3"/>
      <c r="S5973" s="120"/>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row>
    <row r="5974" spans="1:53" x14ac:dyDescent="0.3">
      <c r="A5974" s="3"/>
      <c r="B5974" s="3"/>
      <c r="C5974" s="3"/>
      <c r="D5974" s="3"/>
      <c r="E5974" s="3"/>
      <c r="F5974" s="3"/>
      <c r="G5974" s="3"/>
      <c r="H5974" s="3"/>
      <c r="I5974" s="3"/>
      <c r="J5974" s="3"/>
      <c r="K5974" s="3"/>
      <c r="L5974" s="3"/>
      <c r="M5974" s="3"/>
      <c r="N5974" s="3"/>
      <c r="O5974" s="3"/>
      <c r="P5974" s="3"/>
      <c r="Q5974" s="3"/>
      <c r="R5974" s="3"/>
      <c r="S5974" s="120"/>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row>
    <row r="5975" spans="1:53" x14ac:dyDescent="0.3">
      <c r="A5975" s="3"/>
      <c r="B5975" s="3"/>
      <c r="C5975" s="3"/>
      <c r="D5975" s="3"/>
      <c r="E5975" s="3"/>
      <c r="F5975" s="3"/>
      <c r="G5975" s="3"/>
      <c r="H5975" s="3"/>
      <c r="I5975" s="3"/>
      <c r="J5975" s="3"/>
      <c r="K5975" s="3"/>
      <c r="L5975" s="3"/>
      <c r="M5975" s="3"/>
      <c r="N5975" s="3"/>
      <c r="O5975" s="3"/>
      <c r="P5975" s="3"/>
      <c r="Q5975" s="3"/>
      <c r="R5975" s="3"/>
      <c r="S5975" s="120"/>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row>
    <row r="5976" spans="1:53" x14ac:dyDescent="0.3">
      <c r="A5976" s="3"/>
      <c r="B5976" s="3"/>
      <c r="C5976" s="3"/>
      <c r="D5976" s="3"/>
      <c r="E5976" s="3"/>
      <c r="F5976" s="3"/>
      <c r="G5976" s="3"/>
      <c r="H5976" s="3"/>
      <c r="I5976" s="3"/>
      <c r="J5976" s="3"/>
      <c r="K5976" s="3"/>
      <c r="L5976" s="3"/>
      <c r="M5976" s="3"/>
      <c r="N5976" s="3"/>
      <c r="O5976" s="3"/>
      <c r="P5976" s="3"/>
      <c r="Q5976" s="3"/>
      <c r="R5976" s="3"/>
      <c r="S5976" s="120"/>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row>
    <row r="5977" spans="1:53" x14ac:dyDescent="0.3">
      <c r="A5977" s="3"/>
      <c r="B5977" s="3"/>
      <c r="C5977" s="3"/>
      <c r="D5977" s="3"/>
      <c r="E5977" s="3"/>
      <c r="F5977" s="3"/>
      <c r="G5977" s="3"/>
      <c r="H5977" s="3"/>
      <c r="I5977" s="3"/>
      <c r="J5977" s="3"/>
      <c r="K5977" s="3"/>
      <c r="L5977" s="3"/>
      <c r="M5977" s="3"/>
      <c r="N5977" s="3"/>
      <c r="O5977" s="3"/>
      <c r="P5977" s="3"/>
      <c r="Q5977" s="3"/>
      <c r="R5977" s="3"/>
      <c r="S5977" s="120"/>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row>
    <row r="5978" spans="1:53" x14ac:dyDescent="0.3">
      <c r="A5978" s="3"/>
      <c r="B5978" s="3"/>
      <c r="C5978" s="3"/>
      <c r="D5978" s="3"/>
      <c r="E5978" s="3"/>
      <c r="F5978" s="3"/>
      <c r="G5978" s="3"/>
      <c r="H5978" s="3"/>
      <c r="I5978" s="3"/>
      <c r="J5978" s="3"/>
      <c r="K5978" s="3"/>
      <c r="L5978" s="3"/>
      <c r="M5978" s="3"/>
      <c r="N5978" s="3"/>
      <c r="O5978" s="3"/>
      <c r="P5978" s="3"/>
      <c r="Q5978" s="3"/>
      <c r="R5978" s="3"/>
      <c r="S5978" s="120"/>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row>
    <row r="5979" spans="1:53" x14ac:dyDescent="0.3">
      <c r="A5979" s="3"/>
      <c r="B5979" s="3"/>
      <c r="C5979" s="3"/>
      <c r="D5979" s="3"/>
      <c r="E5979" s="3"/>
      <c r="F5979" s="3"/>
      <c r="G5979" s="3"/>
      <c r="H5979" s="3"/>
      <c r="I5979" s="3"/>
      <c r="J5979" s="3"/>
      <c r="K5979" s="3"/>
      <c r="L5979" s="3"/>
      <c r="M5979" s="3"/>
      <c r="N5979" s="3"/>
      <c r="O5979" s="3"/>
      <c r="P5979" s="3"/>
      <c r="Q5979" s="3"/>
      <c r="R5979" s="3"/>
      <c r="S5979" s="120"/>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row>
    <row r="5980" spans="1:53" x14ac:dyDescent="0.3">
      <c r="A5980" s="3"/>
      <c r="B5980" s="3"/>
      <c r="C5980" s="3"/>
      <c r="D5980" s="3"/>
      <c r="E5980" s="3"/>
      <c r="F5980" s="3"/>
      <c r="G5980" s="3"/>
      <c r="H5980" s="3"/>
      <c r="I5980" s="3"/>
      <c r="J5980" s="3"/>
      <c r="K5980" s="3"/>
      <c r="L5980" s="3"/>
      <c r="M5980" s="3"/>
      <c r="N5980" s="3"/>
      <c r="O5980" s="3"/>
      <c r="P5980" s="3"/>
      <c r="Q5980" s="3"/>
      <c r="R5980" s="3"/>
      <c r="S5980" s="120"/>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row>
    <row r="5981" spans="1:53" x14ac:dyDescent="0.3">
      <c r="A5981" s="3"/>
      <c r="B5981" s="3"/>
      <c r="C5981" s="3"/>
      <c r="D5981" s="3"/>
      <c r="E5981" s="3"/>
      <c r="F5981" s="3"/>
      <c r="G5981" s="3"/>
      <c r="H5981" s="3"/>
      <c r="I5981" s="3"/>
      <c r="J5981" s="3"/>
      <c r="K5981" s="3"/>
      <c r="L5981" s="3"/>
      <c r="M5981" s="3"/>
      <c r="N5981" s="3"/>
      <c r="O5981" s="3"/>
      <c r="P5981" s="3"/>
      <c r="Q5981" s="3"/>
      <c r="R5981" s="3"/>
      <c r="S5981" s="120"/>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row>
    <row r="5982" spans="1:53" x14ac:dyDescent="0.3">
      <c r="A5982" s="3"/>
      <c r="B5982" s="3"/>
      <c r="C5982" s="3"/>
      <c r="D5982" s="3"/>
      <c r="E5982" s="3"/>
      <c r="F5982" s="3"/>
      <c r="G5982" s="3"/>
      <c r="H5982" s="3"/>
      <c r="I5982" s="3"/>
      <c r="J5982" s="3"/>
      <c r="K5982" s="3"/>
      <c r="L5982" s="3"/>
      <c r="M5982" s="3"/>
      <c r="N5982" s="3"/>
      <c r="O5982" s="3"/>
      <c r="P5982" s="3"/>
      <c r="Q5982" s="3"/>
      <c r="R5982" s="3"/>
      <c r="S5982" s="120"/>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row>
    <row r="5983" spans="1:53" x14ac:dyDescent="0.3">
      <c r="A5983" s="3"/>
      <c r="B5983" s="3"/>
      <c r="C5983" s="3"/>
      <c r="D5983" s="3"/>
      <c r="E5983" s="3"/>
      <c r="F5983" s="3"/>
      <c r="G5983" s="3"/>
      <c r="H5983" s="3"/>
      <c r="I5983" s="3"/>
      <c r="J5983" s="3"/>
      <c r="K5983" s="3"/>
      <c r="L5983" s="3"/>
      <c r="M5983" s="3"/>
      <c r="N5983" s="3"/>
      <c r="O5983" s="3"/>
      <c r="P5983" s="3"/>
      <c r="Q5983" s="3"/>
      <c r="R5983" s="3"/>
      <c r="S5983" s="120"/>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row>
    <row r="5984" spans="1:53" x14ac:dyDescent="0.3">
      <c r="A5984" s="3"/>
      <c r="B5984" s="3"/>
      <c r="C5984" s="3"/>
      <c r="D5984" s="3"/>
      <c r="E5984" s="3"/>
      <c r="F5984" s="3"/>
      <c r="G5984" s="3"/>
      <c r="H5984" s="3"/>
      <c r="I5984" s="3"/>
      <c r="J5984" s="3"/>
      <c r="K5984" s="3"/>
      <c r="L5984" s="3"/>
      <c r="M5984" s="3"/>
      <c r="N5984" s="3"/>
      <c r="O5984" s="3"/>
      <c r="P5984" s="3"/>
      <c r="Q5984" s="3"/>
      <c r="R5984" s="3"/>
      <c r="S5984" s="120"/>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row>
    <row r="5985" spans="1:53" x14ac:dyDescent="0.3">
      <c r="A5985" s="3"/>
      <c r="B5985" s="3"/>
      <c r="C5985" s="3"/>
      <c r="D5985" s="3"/>
      <c r="E5985" s="3"/>
      <c r="F5985" s="3"/>
      <c r="G5985" s="3"/>
      <c r="H5985" s="3"/>
      <c r="I5985" s="3"/>
      <c r="J5985" s="3"/>
      <c r="K5985" s="3"/>
      <c r="L5985" s="3"/>
      <c r="M5985" s="3"/>
      <c r="N5985" s="3"/>
      <c r="O5985" s="3"/>
      <c r="P5985" s="3"/>
      <c r="Q5985" s="3"/>
      <c r="R5985" s="3"/>
      <c r="S5985" s="120"/>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row>
    <row r="5986" spans="1:53" x14ac:dyDescent="0.3">
      <c r="A5986" s="3"/>
      <c r="B5986" s="3"/>
      <c r="C5986" s="3"/>
      <c r="D5986" s="3"/>
      <c r="E5986" s="3"/>
      <c r="F5986" s="3"/>
      <c r="G5986" s="3"/>
      <c r="H5986" s="3"/>
      <c r="I5986" s="3"/>
      <c r="J5986" s="3"/>
      <c r="K5986" s="3"/>
      <c r="L5986" s="3"/>
      <c r="M5986" s="3"/>
      <c r="N5986" s="3"/>
      <c r="O5986" s="3"/>
      <c r="P5986" s="3"/>
      <c r="Q5986" s="3"/>
      <c r="R5986" s="3"/>
      <c r="S5986" s="120"/>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row>
    <row r="5987" spans="1:53" x14ac:dyDescent="0.3">
      <c r="A5987" s="3"/>
      <c r="B5987" s="3"/>
      <c r="C5987" s="3"/>
      <c r="D5987" s="3"/>
      <c r="E5987" s="3"/>
      <c r="F5987" s="3"/>
      <c r="G5987" s="3"/>
      <c r="H5987" s="3"/>
      <c r="I5987" s="3"/>
      <c r="J5987" s="3"/>
      <c r="K5987" s="3"/>
      <c r="L5987" s="3"/>
      <c r="M5987" s="3"/>
      <c r="N5987" s="3"/>
      <c r="O5987" s="3"/>
      <c r="P5987" s="3"/>
      <c r="Q5987" s="3"/>
      <c r="R5987" s="3"/>
      <c r="S5987" s="120"/>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row>
    <row r="5988" spans="1:53" x14ac:dyDescent="0.3">
      <c r="A5988" s="3"/>
      <c r="B5988" s="3"/>
      <c r="C5988" s="3"/>
      <c r="D5988" s="3"/>
      <c r="E5988" s="3"/>
      <c r="F5988" s="3"/>
      <c r="G5988" s="3"/>
      <c r="H5988" s="3"/>
      <c r="I5988" s="3"/>
      <c r="J5988" s="3"/>
      <c r="K5988" s="3"/>
      <c r="L5988" s="3"/>
      <c r="M5988" s="3"/>
      <c r="N5988" s="3"/>
      <c r="O5988" s="3"/>
      <c r="P5988" s="3"/>
      <c r="Q5988" s="3"/>
      <c r="R5988" s="3"/>
      <c r="S5988" s="120"/>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row>
    <row r="5989" spans="1:53" x14ac:dyDescent="0.3">
      <c r="A5989" s="3"/>
      <c r="B5989" s="3"/>
      <c r="C5989" s="3"/>
      <c r="D5989" s="3"/>
      <c r="E5989" s="3"/>
      <c r="F5989" s="3"/>
      <c r="G5989" s="3"/>
      <c r="H5989" s="3"/>
      <c r="I5989" s="3"/>
      <c r="J5989" s="3"/>
      <c r="K5989" s="3"/>
      <c r="L5989" s="3"/>
      <c r="M5989" s="3"/>
      <c r="N5989" s="3"/>
      <c r="O5989" s="3"/>
      <c r="P5989" s="3"/>
      <c r="Q5989" s="3"/>
      <c r="R5989" s="3"/>
      <c r="S5989" s="120"/>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row>
    <row r="5990" spans="1:53" x14ac:dyDescent="0.3">
      <c r="A5990" s="3"/>
      <c r="B5990" s="3"/>
      <c r="C5990" s="3"/>
      <c r="D5990" s="3"/>
      <c r="E5990" s="3"/>
      <c r="F5990" s="3"/>
      <c r="G5990" s="3"/>
      <c r="H5990" s="3"/>
      <c r="I5990" s="3"/>
      <c r="J5990" s="3"/>
      <c r="K5990" s="3"/>
      <c r="L5990" s="3"/>
      <c r="M5990" s="3"/>
      <c r="N5990" s="3"/>
      <c r="O5990" s="3"/>
      <c r="P5990" s="3"/>
      <c r="Q5990" s="3"/>
      <c r="R5990" s="3"/>
      <c r="S5990" s="120"/>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row>
    <row r="5991" spans="1:53" x14ac:dyDescent="0.3">
      <c r="A5991" s="3"/>
      <c r="B5991" s="3"/>
      <c r="C5991" s="3"/>
      <c r="D5991" s="3"/>
      <c r="E5991" s="3"/>
      <c r="F5991" s="3"/>
      <c r="G5991" s="3"/>
      <c r="H5991" s="3"/>
      <c r="I5991" s="3"/>
      <c r="J5991" s="3"/>
      <c r="K5991" s="3"/>
      <c r="L5991" s="3"/>
      <c r="M5991" s="3"/>
      <c r="N5991" s="3"/>
      <c r="O5991" s="3"/>
      <c r="P5991" s="3"/>
      <c r="Q5991" s="3"/>
      <c r="R5991" s="3"/>
      <c r="S5991" s="120"/>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row>
    <row r="5992" spans="1:53" x14ac:dyDescent="0.3">
      <c r="A5992" s="3"/>
      <c r="B5992" s="3"/>
      <c r="C5992" s="3"/>
      <c r="D5992" s="3"/>
      <c r="E5992" s="3"/>
      <c r="F5992" s="3"/>
      <c r="G5992" s="3"/>
      <c r="H5992" s="3"/>
      <c r="I5992" s="3"/>
      <c r="J5992" s="3"/>
      <c r="K5992" s="3"/>
      <c r="L5992" s="3"/>
      <c r="M5992" s="3"/>
      <c r="N5992" s="3"/>
      <c r="O5992" s="3"/>
      <c r="P5992" s="3"/>
      <c r="Q5992" s="3"/>
      <c r="R5992" s="3"/>
      <c r="S5992" s="120"/>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row>
    <row r="5993" spans="1:53" x14ac:dyDescent="0.3">
      <c r="A5993" s="3"/>
      <c r="B5993" s="3"/>
      <c r="C5993" s="3"/>
      <c r="D5993" s="3"/>
      <c r="E5993" s="3"/>
      <c r="F5993" s="3"/>
      <c r="G5993" s="3"/>
      <c r="H5993" s="3"/>
      <c r="I5993" s="3"/>
      <c r="J5993" s="3"/>
      <c r="K5993" s="3"/>
      <c r="L5993" s="3"/>
      <c r="M5993" s="3"/>
      <c r="N5993" s="3"/>
      <c r="O5993" s="3"/>
      <c r="P5993" s="3"/>
      <c r="Q5993" s="3"/>
      <c r="R5993" s="3"/>
      <c r="S5993" s="120"/>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row>
    <row r="5994" spans="1:53" x14ac:dyDescent="0.3">
      <c r="A5994" s="3"/>
      <c r="B5994" s="3"/>
      <c r="C5994" s="3"/>
      <c r="D5994" s="3"/>
      <c r="E5994" s="3"/>
      <c r="F5994" s="3"/>
      <c r="G5994" s="3"/>
      <c r="H5994" s="3"/>
      <c r="I5994" s="3"/>
      <c r="J5994" s="3"/>
      <c r="K5994" s="3"/>
      <c r="L5994" s="3"/>
      <c r="M5994" s="3"/>
      <c r="N5994" s="3"/>
      <c r="O5994" s="3"/>
      <c r="P5994" s="3"/>
      <c r="Q5994" s="3"/>
      <c r="R5994" s="3"/>
      <c r="S5994" s="120"/>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row>
    <row r="5995" spans="1:53" x14ac:dyDescent="0.3">
      <c r="A5995" s="3"/>
      <c r="B5995" s="3"/>
      <c r="C5995" s="3"/>
      <c r="D5995" s="3"/>
      <c r="E5995" s="3"/>
      <c r="F5995" s="3"/>
      <c r="G5995" s="3"/>
      <c r="H5995" s="3"/>
      <c r="I5995" s="3"/>
      <c r="J5995" s="3"/>
      <c r="K5995" s="3"/>
      <c r="L5995" s="3"/>
      <c r="M5995" s="3"/>
      <c r="N5995" s="3"/>
      <c r="O5995" s="3"/>
      <c r="P5995" s="3"/>
      <c r="Q5995" s="3"/>
      <c r="R5995" s="3"/>
      <c r="S5995" s="120"/>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row>
    <row r="5996" spans="1:53" x14ac:dyDescent="0.3">
      <c r="A5996" s="3"/>
      <c r="B5996" s="3"/>
      <c r="C5996" s="3"/>
      <c r="D5996" s="3"/>
      <c r="E5996" s="3"/>
      <c r="F5996" s="3"/>
      <c r="G5996" s="3"/>
      <c r="H5996" s="3"/>
      <c r="I5996" s="3"/>
      <c r="J5996" s="3"/>
      <c r="K5996" s="3"/>
      <c r="L5996" s="3"/>
      <c r="M5996" s="3"/>
      <c r="N5996" s="3"/>
      <c r="O5996" s="3"/>
      <c r="P5996" s="3"/>
      <c r="Q5996" s="3"/>
      <c r="R5996" s="3"/>
      <c r="S5996" s="120"/>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row>
    <row r="5997" spans="1:53" x14ac:dyDescent="0.3">
      <c r="A5997" s="3"/>
      <c r="B5997" s="3"/>
      <c r="C5997" s="3"/>
      <c r="D5997" s="3"/>
      <c r="E5997" s="3"/>
      <c r="F5997" s="3"/>
      <c r="G5997" s="3"/>
      <c r="H5997" s="3"/>
      <c r="I5997" s="3"/>
      <c r="J5997" s="3"/>
      <c r="K5997" s="3"/>
      <c r="L5997" s="3"/>
      <c r="M5997" s="3"/>
      <c r="N5997" s="3"/>
      <c r="O5997" s="3"/>
      <c r="P5997" s="3"/>
      <c r="Q5997" s="3"/>
      <c r="R5997" s="3"/>
      <c r="S5997" s="120"/>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row>
    <row r="5998" spans="1:53" x14ac:dyDescent="0.3">
      <c r="A5998" s="3"/>
      <c r="B5998" s="3"/>
      <c r="C5998" s="3"/>
      <c r="D5998" s="3"/>
      <c r="E5998" s="3"/>
      <c r="F5998" s="3"/>
      <c r="G5998" s="3"/>
      <c r="H5998" s="3"/>
      <c r="I5998" s="3"/>
      <c r="J5998" s="3"/>
      <c r="K5998" s="3"/>
      <c r="L5998" s="3"/>
      <c r="M5998" s="3"/>
      <c r="N5998" s="3"/>
      <c r="O5998" s="3"/>
      <c r="P5998" s="3"/>
      <c r="Q5998" s="3"/>
      <c r="R5998" s="3"/>
      <c r="S5998" s="120"/>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row>
    <row r="5999" spans="1:53" x14ac:dyDescent="0.3">
      <c r="A5999" s="3"/>
      <c r="B5999" s="3"/>
      <c r="C5999" s="3"/>
      <c r="D5999" s="3"/>
      <c r="E5999" s="3"/>
      <c r="F5999" s="3"/>
      <c r="G5999" s="3"/>
      <c r="H5999" s="3"/>
      <c r="I5999" s="3"/>
      <c r="J5999" s="3"/>
      <c r="K5999" s="3"/>
      <c r="L5999" s="3"/>
      <c r="M5999" s="3"/>
      <c r="N5999" s="3"/>
      <c r="O5999" s="3"/>
      <c r="P5999" s="3"/>
      <c r="Q5999" s="3"/>
      <c r="R5999" s="3"/>
      <c r="S5999" s="120"/>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row>
    <row r="6000" spans="1:53" x14ac:dyDescent="0.3">
      <c r="A6000" s="3"/>
      <c r="B6000" s="3"/>
      <c r="C6000" s="3"/>
      <c r="D6000" s="3"/>
      <c r="E6000" s="3"/>
      <c r="F6000" s="3"/>
      <c r="G6000" s="3"/>
      <c r="H6000" s="3"/>
      <c r="I6000" s="3"/>
      <c r="J6000" s="3"/>
      <c r="K6000" s="3"/>
      <c r="L6000" s="3"/>
      <c r="M6000" s="3"/>
      <c r="N6000" s="3"/>
      <c r="O6000" s="3"/>
      <c r="P6000" s="3"/>
      <c r="Q6000" s="3"/>
      <c r="R6000" s="3"/>
      <c r="S6000" s="120"/>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row>
    <row r="6001" spans="1:53" x14ac:dyDescent="0.3">
      <c r="A6001" s="3"/>
      <c r="B6001" s="3"/>
      <c r="C6001" s="3"/>
      <c r="D6001" s="3"/>
      <c r="E6001" s="3"/>
      <c r="F6001" s="3"/>
      <c r="G6001" s="3"/>
      <c r="H6001" s="3"/>
      <c r="I6001" s="3"/>
      <c r="J6001" s="3"/>
      <c r="K6001" s="3"/>
      <c r="L6001" s="3"/>
      <c r="M6001" s="3"/>
      <c r="N6001" s="3"/>
      <c r="O6001" s="3"/>
      <c r="P6001" s="3"/>
      <c r="Q6001" s="3"/>
      <c r="R6001" s="3"/>
      <c r="S6001" s="120"/>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row>
    <row r="6002" spans="1:53" x14ac:dyDescent="0.3">
      <c r="A6002" s="3"/>
      <c r="B6002" s="3"/>
      <c r="C6002" s="3"/>
      <c r="D6002" s="3"/>
      <c r="E6002" s="3"/>
      <c r="F6002" s="3"/>
      <c r="G6002" s="3"/>
      <c r="H6002" s="3"/>
      <c r="I6002" s="3"/>
      <c r="J6002" s="3"/>
      <c r="K6002" s="3"/>
      <c r="L6002" s="3"/>
      <c r="M6002" s="3"/>
      <c r="N6002" s="3"/>
      <c r="O6002" s="3"/>
      <c r="P6002" s="3"/>
      <c r="Q6002" s="3"/>
      <c r="R6002" s="3"/>
      <c r="S6002" s="120"/>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row>
    <row r="6003" spans="1:53" x14ac:dyDescent="0.3">
      <c r="A6003" s="3"/>
      <c r="B6003" s="3"/>
      <c r="C6003" s="3"/>
      <c r="D6003" s="3"/>
      <c r="E6003" s="3"/>
      <c r="F6003" s="3"/>
      <c r="G6003" s="3"/>
      <c r="H6003" s="3"/>
      <c r="I6003" s="3"/>
      <c r="J6003" s="3"/>
      <c r="K6003" s="3"/>
      <c r="L6003" s="3"/>
      <c r="M6003" s="3"/>
      <c r="N6003" s="3"/>
      <c r="O6003" s="3"/>
      <c r="P6003" s="3"/>
      <c r="Q6003" s="3"/>
      <c r="R6003" s="3"/>
      <c r="S6003" s="120"/>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row>
    <row r="6004" spans="1:53" x14ac:dyDescent="0.3">
      <c r="A6004" s="3"/>
      <c r="B6004" s="3"/>
      <c r="C6004" s="3"/>
      <c r="D6004" s="3"/>
      <c r="E6004" s="3"/>
      <c r="F6004" s="3"/>
      <c r="G6004" s="3"/>
      <c r="H6004" s="3"/>
      <c r="I6004" s="3"/>
      <c r="J6004" s="3"/>
      <c r="K6004" s="3"/>
      <c r="L6004" s="3"/>
      <c r="M6004" s="3"/>
      <c r="N6004" s="3"/>
      <c r="O6004" s="3"/>
      <c r="P6004" s="3"/>
      <c r="Q6004" s="3"/>
      <c r="R6004" s="3"/>
      <c r="S6004" s="120"/>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row>
    <row r="6005" spans="1:53" x14ac:dyDescent="0.3">
      <c r="A6005" s="3"/>
      <c r="B6005" s="3"/>
      <c r="C6005" s="3"/>
      <c r="D6005" s="3"/>
      <c r="E6005" s="3"/>
      <c r="F6005" s="3"/>
      <c r="G6005" s="3"/>
      <c r="H6005" s="3"/>
      <c r="I6005" s="3"/>
      <c r="J6005" s="3"/>
      <c r="K6005" s="3"/>
      <c r="L6005" s="3"/>
      <c r="M6005" s="3"/>
      <c r="N6005" s="3"/>
      <c r="O6005" s="3"/>
      <c r="P6005" s="3"/>
      <c r="Q6005" s="3"/>
      <c r="R6005" s="3"/>
      <c r="S6005" s="120"/>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row>
    <row r="6006" spans="1:53" x14ac:dyDescent="0.3">
      <c r="A6006" s="3"/>
      <c r="B6006" s="3"/>
      <c r="C6006" s="3"/>
      <c r="D6006" s="3"/>
      <c r="E6006" s="3"/>
      <c r="F6006" s="3"/>
      <c r="G6006" s="3"/>
      <c r="H6006" s="3"/>
      <c r="I6006" s="3"/>
      <c r="J6006" s="3"/>
      <c r="K6006" s="3"/>
      <c r="L6006" s="3"/>
      <c r="M6006" s="3"/>
      <c r="N6006" s="3"/>
      <c r="O6006" s="3"/>
      <c r="P6006" s="3"/>
      <c r="Q6006" s="3"/>
      <c r="R6006" s="3"/>
      <c r="S6006" s="120"/>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row>
    <row r="6007" spans="1:53" x14ac:dyDescent="0.3">
      <c r="A6007" s="3"/>
      <c r="B6007" s="3"/>
      <c r="C6007" s="3"/>
      <c r="D6007" s="3"/>
      <c r="E6007" s="3"/>
      <c r="F6007" s="3"/>
      <c r="G6007" s="3"/>
      <c r="H6007" s="3"/>
      <c r="I6007" s="3"/>
      <c r="J6007" s="3"/>
      <c r="K6007" s="3"/>
      <c r="L6007" s="3"/>
      <c r="M6007" s="3"/>
      <c r="N6007" s="3"/>
      <c r="O6007" s="3"/>
      <c r="P6007" s="3"/>
      <c r="Q6007" s="3"/>
      <c r="R6007" s="3"/>
      <c r="S6007" s="120"/>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row>
    <row r="6008" spans="1:53" x14ac:dyDescent="0.3">
      <c r="A6008" s="3"/>
      <c r="B6008" s="3"/>
      <c r="C6008" s="3"/>
      <c r="D6008" s="3"/>
      <c r="E6008" s="3"/>
      <c r="F6008" s="3"/>
      <c r="G6008" s="3"/>
      <c r="H6008" s="3"/>
      <c r="I6008" s="3"/>
      <c r="J6008" s="3"/>
      <c r="K6008" s="3"/>
      <c r="L6008" s="3"/>
      <c r="M6008" s="3"/>
      <c r="N6008" s="3"/>
      <c r="O6008" s="3"/>
      <c r="P6008" s="3"/>
      <c r="Q6008" s="3"/>
      <c r="R6008" s="3"/>
      <c r="S6008" s="120"/>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row>
    <row r="6009" spans="1:53" x14ac:dyDescent="0.3">
      <c r="A6009" s="3"/>
      <c r="B6009" s="3"/>
      <c r="C6009" s="3"/>
      <c r="D6009" s="3"/>
      <c r="E6009" s="3"/>
      <c r="F6009" s="3"/>
      <c r="G6009" s="3"/>
      <c r="H6009" s="3"/>
      <c r="I6009" s="3"/>
      <c r="J6009" s="3"/>
      <c r="K6009" s="3"/>
      <c r="L6009" s="3"/>
      <c r="M6009" s="3"/>
      <c r="N6009" s="3"/>
      <c r="O6009" s="3"/>
      <c r="P6009" s="3"/>
      <c r="Q6009" s="3"/>
      <c r="R6009" s="3"/>
      <c r="S6009" s="120"/>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row>
    <row r="6010" spans="1:53" x14ac:dyDescent="0.3">
      <c r="A6010" s="3"/>
      <c r="B6010" s="3"/>
      <c r="C6010" s="3"/>
      <c r="D6010" s="3"/>
      <c r="E6010" s="3"/>
      <c r="F6010" s="3"/>
      <c r="G6010" s="3"/>
      <c r="H6010" s="3"/>
      <c r="I6010" s="3"/>
      <c r="J6010" s="3"/>
      <c r="K6010" s="3"/>
      <c r="L6010" s="3"/>
      <c r="M6010" s="3"/>
      <c r="N6010" s="3"/>
      <c r="O6010" s="3"/>
      <c r="P6010" s="3"/>
      <c r="Q6010" s="3"/>
      <c r="R6010" s="3"/>
      <c r="S6010" s="120"/>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row>
    <row r="6011" spans="1:53" x14ac:dyDescent="0.3">
      <c r="A6011" s="3"/>
      <c r="B6011" s="3"/>
      <c r="C6011" s="3"/>
      <c r="D6011" s="3"/>
      <c r="E6011" s="3"/>
      <c r="F6011" s="3"/>
      <c r="G6011" s="3"/>
      <c r="H6011" s="3"/>
      <c r="I6011" s="3"/>
      <c r="J6011" s="3"/>
      <c r="K6011" s="3"/>
      <c r="L6011" s="3"/>
      <c r="M6011" s="3"/>
      <c r="N6011" s="3"/>
      <c r="O6011" s="3"/>
      <c r="P6011" s="3"/>
      <c r="Q6011" s="3"/>
      <c r="R6011" s="3"/>
      <c r="S6011" s="120"/>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row>
    <row r="6012" spans="1:53" x14ac:dyDescent="0.3">
      <c r="A6012" s="3"/>
      <c r="B6012" s="3"/>
      <c r="C6012" s="3"/>
      <c r="D6012" s="3"/>
      <c r="E6012" s="3"/>
      <c r="F6012" s="3"/>
      <c r="G6012" s="3"/>
      <c r="H6012" s="3"/>
      <c r="I6012" s="3"/>
      <c r="J6012" s="3"/>
      <c r="K6012" s="3"/>
      <c r="L6012" s="3"/>
      <c r="M6012" s="3"/>
      <c r="N6012" s="3"/>
      <c r="O6012" s="3"/>
      <c r="P6012" s="3"/>
      <c r="Q6012" s="3"/>
      <c r="R6012" s="3"/>
      <c r="S6012" s="120"/>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row>
    <row r="6013" spans="1:53" x14ac:dyDescent="0.3">
      <c r="A6013" s="3"/>
      <c r="B6013" s="3"/>
      <c r="C6013" s="3"/>
      <c r="D6013" s="3"/>
      <c r="E6013" s="3"/>
      <c r="F6013" s="3"/>
      <c r="G6013" s="3"/>
      <c r="H6013" s="3"/>
      <c r="I6013" s="3"/>
      <c r="J6013" s="3"/>
      <c r="K6013" s="3"/>
      <c r="L6013" s="3"/>
      <c r="M6013" s="3"/>
      <c r="N6013" s="3"/>
      <c r="O6013" s="3"/>
      <c r="P6013" s="3"/>
      <c r="Q6013" s="3"/>
      <c r="R6013" s="3"/>
      <c r="S6013" s="120"/>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row>
    <row r="6014" spans="1:53" x14ac:dyDescent="0.3">
      <c r="A6014" s="3"/>
      <c r="B6014" s="3"/>
      <c r="C6014" s="3"/>
      <c r="D6014" s="3"/>
      <c r="E6014" s="3"/>
      <c r="F6014" s="3"/>
      <c r="G6014" s="3"/>
      <c r="H6014" s="3"/>
      <c r="I6014" s="3"/>
      <c r="J6014" s="3"/>
      <c r="K6014" s="3"/>
      <c r="L6014" s="3"/>
      <c r="M6014" s="3"/>
      <c r="N6014" s="3"/>
      <c r="O6014" s="3"/>
      <c r="P6014" s="3"/>
      <c r="Q6014" s="3"/>
      <c r="R6014" s="3"/>
      <c r="S6014" s="120"/>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row>
    <row r="6015" spans="1:53" x14ac:dyDescent="0.3">
      <c r="A6015" s="3"/>
      <c r="B6015" s="3"/>
      <c r="C6015" s="3"/>
      <c r="D6015" s="3"/>
      <c r="E6015" s="3"/>
      <c r="F6015" s="3"/>
      <c r="G6015" s="3"/>
      <c r="H6015" s="3"/>
      <c r="I6015" s="3"/>
      <c r="J6015" s="3"/>
      <c r="K6015" s="3"/>
      <c r="L6015" s="3"/>
      <c r="M6015" s="3"/>
      <c r="N6015" s="3"/>
      <c r="O6015" s="3"/>
      <c r="P6015" s="3"/>
      <c r="Q6015" s="3"/>
      <c r="R6015" s="3"/>
      <c r="S6015" s="120"/>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row>
    <row r="6016" spans="1:53" x14ac:dyDescent="0.3">
      <c r="A6016" s="3"/>
      <c r="B6016" s="3"/>
      <c r="C6016" s="3"/>
      <c r="D6016" s="3"/>
      <c r="E6016" s="3"/>
      <c r="F6016" s="3"/>
      <c r="G6016" s="3"/>
      <c r="H6016" s="3"/>
      <c r="I6016" s="3"/>
      <c r="J6016" s="3"/>
      <c r="K6016" s="3"/>
      <c r="L6016" s="3"/>
      <c r="M6016" s="3"/>
      <c r="N6016" s="3"/>
      <c r="O6016" s="3"/>
      <c r="P6016" s="3"/>
      <c r="Q6016" s="3"/>
      <c r="R6016" s="3"/>
      <c r="S6016" s="120"/>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row>
    <row r="6017" spans="1:53" x14ac:dyDescent="0.3">
      <c r="A6017" s="3"/>
      <c r="B6017" s="3"/>
      <c r="C6017" s="3"/>
      <c r="D6017" s="3"/>
      <c r="E6017" s="3"/>
      <c r="F6017" s="3"/>
      <c r="G6017" s="3"/>
      <c r="H6017" s="3"/>
      <c r="I6017" s="3"/>
      <c r="J6017" s="3"/>
      <c r="K6017" s="3"/>
      <c r="L6017" s="3"/>
      <c r="M6017" s="3"/>
      <c r="N6017" s="3"/>
      <c r="O6017" s="3"/>
      <c r="P6017" s="3"/>
      <c r="Q6017" s="3"/>
      <c r="R6017" s="3"/>
      <c r="S6017" s="120"/>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row>
    <row r="6018" spans="1:53" x14ac:dyDescent="0.3">
      <c r="A6018" s="3"/>
      <c r="B6018" s="3"/>
      <c r="C6018" s="3"/>
      <c r="D6018" s="3"/>
      <c r="E6018" s="3"/>
      <c r="F6018" s="3"/>
      <c r="G6018" s="3"/>
      <c r="H6018" s="3"/>
      <c r="I6018" s="3"/>
      <c r="J6018" s="3"/>
      <c r="K6018" s="3"/>
      <c r="L6018" s="3"/>
      <c r="M6018" s="3"/>
      <c r="N6018" s="3"/>
      <c r="O6018" s="3"/>
      <c r="P6018" s="3"/>
      <c r="Q6018" s="3"/>
      <c r="R6018" s="3"/>
      <c r="S6018" s="120"/>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row>
    <row r="6019" spans="1:53" x14ac:dyDescent="0.3">
      <c r="A6019" s="3"/>
      <c r="B6019" s="3"/>
      <c r="C6019" s="3"/>
      <c r="D6019" s="3"/>
      <c r="E6019" s="3"/>
      <c r="F6019" s="3"/>
      <c r="G6019" s="3"/>
      <c r="H6019" s="3"/>
      <c r="I6019" s="3"/>
      <c r="J6019" s="3"/>
      <c r="K6019" s="3"/>
      <c r="L6019" s="3"/>
      <c r="M6019" s="3"/>
      <c r="N6019" s="3"/>
      <c r="O6019" s="3"/>
      <c r="P6019" s="3"/>
      <c r="Q6019" s="3"/>
      <c r="R6019" s="3"/>
      <c r="S6019" s="120"/>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row>
    <row r="6020" spans="1:53" x14ac:dyDescent="0.3">
      <c r="A6020" s="3"/>
      <c r="B6020" s="3"/>
      <c r="C6020" s="3"/>
      <c r="D6020" s="3"/>
      <c r="E6020" s="3"/>
      <c r="F6020" s="3"/>
      <c r="G6020" s="3"/>
      <c r="H6020" s="3"/>
      <c r="I6020" s="3"/>
      <c r="J6020" s="3"/>
      <c r="K6020" s="3"/>
      <c r="L6020" s="3"/>
      <c r="M6020" s="3"/>
      <c r="N6020" s="3"/>
      <c r="O6020" s="3"/>
      <c r="P6020" s="3"/>
      <c r="Q6020" s="3"/>
      <c r="R6020" s="3"/>
      <c r="S6020" s="120"/>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row>
    <row r="6021" spans="1:53" x14ac:dyDescent="0.3">
      <c r="A6021" s="3"/>
      <c r="B6021" s="3"/>
      <c r="C6021" s="3"/>
      <c r="D6021" s="3"/>
      <c r="E6021" s="3"/>
      <c r="F6021" s="3"/>
      <c r="G6021" s="3"/>
      <c r="H6021" s="3"/>
      <c r="I6021" s="3"/>
      <c r="J6021" s="3"/>
      <c r="K6021" s="3"/>
      <c r="L6021" s="3"/>
      <c r="M6021" s="3"/>
      <c r="N6021" s="3"/>
      <c r="O6021" s="3"/>
      <c r="P6021" s="3"/>
      <c r="Q6021" s="3"/>
      <c r="R6021" s="3"/>
      <c r="S6021" s="120"/>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row>
    <row r="6022" spans="1:53" x14ac:dyDescent="0.3">
      <c r="A6022" s="3"/>
      <c r="B6022" s="3"/>
      <c r="C6022" s="3"/>
      <c r="D6022" s="3"/>
      <c r="E6022" s="3"/>
      <c r="F6022" s="3"/>
      <c r="G6022" s="3"/>
      <c r="H6022" s="3"/>
      <c r="I6022" s="3"/>
      <c r="J6022" s="3"/>
      <c r="K6022" s="3"/>
      <c r="L6022" s="3"/>
      <c r="M6022" s="3"/>
      <c r="N6022" s="3"/>
      <c r="O6022" s="3"/>
      <c r="P6022" s="3"/>
      <c r="Q6022" s="3"/>
      <c r="R6022" s="3"/>
      <c r="S6022" s="120"/>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row>
    <row r="6023" spans="1:53" x14ac:dyDescent="0.3">
      <c r="A6023" s="3"/>
      <c r="B6023" s="3"/>
      <c r="C6023" s="3"/>
      <c r="D6023" s="3"/>
      <c r="E6023" s="3"/>
      <c r="F6023" s="3"/>
      <c r="G6023" s="3"/>
      <c r="H6023" s="3"/>
      <c r="I6023" s="3"/>
      <c r="J6023" s="3"/>
      <c r="K6023" s="3"/>
      <c r="L6023" s="3"/>
      <c r="M6023" s="3"/>
      <c r="N6023" s="3"/>
      <c r="O6023" s="3"/>
      <c r="P6023" s="3"/>
      <c r="Q6023" s="3"/>
      <c r="R6023" s="3"/>
      <c r="S6023" s="120"/>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row>
    <row r="6024" spans="1:53" x14ac:dyDescent="0.3">
      <c r="A6024" s="3"/>
      <c r="B6024" s="3"/>
      <c r="C6024" s="3"/>
      <c r="D6024" s="3"/>
      <c r="E6024" s="3"/>
      <c r="F6024" s="3"/>
      <c r="G6024" s="3"/>
      <c r="H6024" s="3"/>
      <c r="I6024" s="3"/>
      <c r="J6024" s="3"/>
      <c r="K6024" s="3"/>
      <c r="L6024" s="3"/>
      <c r="M6024" s="3"/>
      <c r="N6024" s="3"/>
      <c r="O6024" s="3"/>
      <c r="P6024" s="3"/>
      <c r="Q6024" s="3"/>
      <c r="R6024" s="3"/>
      <c r="S6024" s="120"/>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row>
    <row r="6025" spans="1:53" x14ac:dyDescent="0.3">
      <c r="A6025" s="3"/>
      <c r="B6025" s="3"/>
      <c r="C6025" s="3"/>
      <c r="D6025" s="3"/>
      <c r="E6025" s="3"/>
      <c r="F6025" s="3"/>
      <c r="G6025" s="3"/>
      <c r="H6025" s="3"/>
      <c r="I6025" s="3"/>
      <c r="J6025" s="3"/>
      <c r="K6025" s="3"/>
      <c r="L6025" s="3"/>
      <c r="M6025" s="3"/>
      <c r="N6025" s="3"/>
      <c r="O6025" s="3"/>
      <c r="P6025" s="3"/>
      <c r="Q6025" s="3"/>
      <c r="R6025" s="3"/>
      <c r="S6025" s="120"/>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row>
    <row r="6026" spans="1:53" x14ac:dyDescent="0.3">
      <c r="A6026" s="3"/>
      <c r="B6026" s="3"/>
      <c r="C6026" s="3"/>
      <c r="D6026" s="3"/>
      <c r="E6026" s="3"/>
      <c r="F6026" s="3"/>
      <c r="G6026" s="3"/>
      <c r="H6026" s="3"/>
      <c r="I6026" s="3"/>
      <c r="J6026" s="3"/>
      <c r="K6026" s="3"/>
      <c r="L6026" s="3"/>
      <c r="M6026" s="3"/>
      <c r="N6026" s="3"/>
      <c r="O6026" s="3"/>
      <c r="P6026" s="3"/>
      <c r="Q6026" s="3"/>
      <c r="R6026" s="3"/>
      <c r="S6026" s="120"/>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row>
    <row r="6027" spans="1:53" x14ac:dyDescent="0.3">
      <c r="A6027" s="3"/>
      <c r="B6027" s="3"/>
      <c r="C6027" s="3"/>
      <c r="D6027" s="3"/>
      <c r="E6027" s="3"/>
      <c r="F6027" s="3"/>
      <c r="G6027" s="3"/>
      <c r="H6027" s="3"/>
      <c r="I6027" s="3"/>
      <c r="J6027" s="3"/>
      <c r="K6027" s="3"/>
      <c r="L6027" s="3"/>
      <c r="M6027" s="3"/>
      <c r="N6027" s="3"/>
      <c r="O6027" s="3"/>
      <c r="P6027" s="3"/>
      <c r="Q6027" s="3"/>
      <c r="R6027" s="3"/>
      <c r="S6027" s="120"/>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row>
    <row r="6028" spans="1:53" x14ac:dyDescent="0.3">
      <c r="A6028" s="3"/>
      <c r="B6028" s="3"/>
      <c r="C6028" s="3"/>
      <c r="D6028" s="3"/>
      <c r="E6028" s="3"/>
      <c r="F6028" s="3"/>
      <c r="G6028" s="3"/>
      <c r="H6028" s="3"/>
      <c r="I6028" s="3"/>
      <c r="J6028" s="3"/>
      <c r="K6028" s="3"/>
      <c r="L6028" s="3"/>
      <c r="M6028" s="3"/>
      <c r="N6028" s="3"/>
      <c r="O6028" s="3"/>
      <c r="P6028" s="3"/>
      <c r="Q6028" s="3"/>
      <c r="R6028" s="3"/>
      <c r="S6028" s="120"/>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row>
    <row r="6029" spans="1:53" x14ac:dyDescent="0.3">
      <c r="A6029" s="3"/>
      <c r="B6029" s="3"/>
      <c r="C6029" s="3"/>
      <c r="D6029" s="3"/>
      <c r="E6029" s="3"/>
      <c r="F6029" s="3"/>
      <c r="G6029" s="3"/>
      <c r="H6029" s="3"/>
      <c r="I6029" s="3"/>
      <c r="J6029" s="3"/>
      <c r="K6029" s="3"/>
      <c r="L6029" s="3"/>
      <c r="M6029" s="3"/>
      <c r="N6029" s="3"/>
      <c r="O6029" s="3"/>
      <c r="P6029" s="3"/>
      <c r="Q6029" s="3"/>
      <c r="R6029" s="3"/>
      <c r="S6029" s="120"/>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row>
    <row r="6030" spans="1:53" x14ac:dyDescent="0.3">
      <c r="A6030" s="3"/>
      <c r="B6030" s="3"/>
      <c r="C6030" s="3"/>
      <c r="D6030" s="3"/>
      <c r="E6030" s="3"/>
      <c r="F6030" s="3"/>
      <c r="G6030" s="3"/>
      <c r="H6030" s="3"/>
      <c r="I6030" s="3"/>
      <c r="J6030" s="3"/>
      <c r="K6030" s="3"/>
      <c r="L6030" s="3"/>
      <c r="M6030" s="3"/>
      <c r="N6030" s="3"/>
      <c r="O6030" s="3"/>
      <c r="P6030" s="3"/>
      <c r="Q6030" s="3"/>
      <c r="R6030" s="3"/>
      <c r="S6030" s="120"/>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row>
    <row r="6031" spans="1:53" x14ac:dyDescent="0.3">
      <c r="A6031" s="3"/>
      <c r="B6031" s="3"/>
      <c r="C6031" s="3"/>
      <c r="D6031" s="3"/>
      <c r="E6031" s="3"/>
      <c r="F6031" s="3"/>
      <c r="G6031" s="3"/>
      <c r="H6031" s="3"/>
      <c r="I6031" s="3"/>
      <c r="J6031" s="3"/>
      <c r="K6031" s="3"/>
      <c r="L6031" s="3"/>
      <c r="M6031" s="3"/>
      <c r="N6031" s="3"/>
      <c r="O6031" s="3"/>
      <c r="P6031" s="3"/>
      <c r="Q6031" s="3"/>
      <c r="R6031" s="3"/>
      <c r="S6031" s="120"/>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row>
    <row r="6032" spans="1:53" x14ac:dyDescent="0.3">
      <c r="A6032" s="3"/>
      <c r="B6032" s="3"/>
      <c r="C6032" s="3"/>
      <c r="D6032" s="3"/>
      <c r="E6032" s="3"/>
      <c r="F6032" s="3"/>
      <c r="G6032" s="3"/>
      <c r="H6032" s="3"/>
      <c r="I6032" s="3"/>
      <c r="J6032" s="3"/>
      <c r="K6032" s="3"/>
      <c r="L6032" s="3"/>
      <c r="M6032" s="3"/>
      <c r="N6032" s="3"/>
      <c r="O6032" s="3"/>
      <c r="P6032" s="3"/>
      <c r="Q6032" s="3"/>
      <c r="R6032" s="3"/>
      <c r="S6032" s="120"/>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row>
    <row r="6033" spans="1:53" x14ac:dyDescent="0.3">
      <c r="A6033" s="3"/>
      <c r="B6033" s="3"/>
      <c r="C6033" s="3"/>
      <c r="D6033" s="3"/>
      <c r="E6033" s="3"/>
      <c r="F6033" s="3"/>
      <c r="G6033" s="3"/>
      <c r="H6033" s="3"/>
      <c r="I6033" s="3"/>
      <c r="J6033" s="3"/>
      <c r="K6033" s="3"/>
      <c r="L6033" s="3"/>
      <c r="M6033" s="3"/>
      <c r="N6033" s="3"/>
      <c r="O6033" s="3"/>
      <c r="P6033" s="3"/>
      <c r="Q6033" s="3"/>
      <c r="R6033" s="3"/>
      <c r="S6033" s="120"/>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row>
    <row r="6034" spans="1:53" x14ac:dyDescent="0.3">
      <c r="A6034" s="3"/>
      <c r="B6034" s="3"/>
      <c r="C6034" s="3"/>
      <c r="D6034" s="3"/>
      <c r="E6034" s="3"/>
      <c r="F6034" s="3"/>
      <c r="G6034" s="3"/>
      <c r="H6034" s="3"/>
      <c r="I6034" s="3"/>
      <c r="J6034" s="3"/>
      <c r="K6034" s="3"/>
      <c r="L6034" s="3"/>
      <c r="M6034" s="3"/>
      <c r="N6034" s="3"/>
      <c r="O6034" s="3"/>
      <c r="P6034" s="3"/>
      <c r="Q6034" s="3"/>
      <c r="R6034" s="3"/>
      <c r="S6034" s="120"/>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row>
    <row r="6035" spans="1:53" x14ac:dyDescent="0.3">
      <c r="A6035" s="3"/>
      <c r="B6035" s="3"/>
      <c r="C6035" s="3"/>
      <c r="D6035" s="3"/>
      <c r="E6035" s="3"/>
      <c r="F6035" s="3"/>
      <c r="G6035" s="3"/>
      <c r="H6035" s="3"/>
      <c r="I6035" s="3"/>
      <c r="J6035" s="3"/>
      <c r="K6035" s="3"/>
      <c r="L6035" s="3"/>
      <c r="M6035" s="3"/>
      <c r="N6035" s="3"/>
      <c r="O6035" s="3"/>
      <c r="P6035" s="3"/>
      <c r="Q6035" s="3"/>
      <c r="R6035" s="3"/>
      <c r="S6035" s="120"/>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row>
    <row r="6036" spans="1:53" x14ac:dyDescent="0.3">
      <c r="A6036" s="3"/>
      <c r="B6036" s="3"/>
      <c r="C6036" s="3"/>
      <c r="D6036" s="3"/>
      <c r="E6036" s="3"/>
      <c r="F6036" s="3"/>
      <c r="G6036" s="3"/>
      <c r="H6036" s="3"/>
      <c r="I6036" s="3"/>
      <c r="J6036" s="3"/>
      <c r="K6036" s="3"/>
      <c r="L6036" s="3"/>
      <c r="M6036" s="3"/>
      <c r="N6036" s="3"/>
      <c r="O6036" s="3"/>
      <c r="P6036" s="3"/>
      <c r="Q6036" s="3"/>
      <c r="R6036" s="3"/>
      <c r="S6036" s="120"/>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row>
    <row r="6037" spans="1:53" x14ac:dyDescent="0.3">
      <c r="A6037" s="3"/>
      <c r="B6037" s="3"/>
      <c r="C6037" s="3"/>
      <c r="D6037" s="3"/>
      <c r="E6037" s="3"/>
      <c r="F6037" s="3"/>
      <c r="G6037" s="3"/>
      <c r="H6037" s="3"/>
      <c r="I6037" s="3"/>
      <c r="J6037" s="3"/>
      <c r="K6037" s="3"/>
      <c r="L6037" s="3"/>
      <c r="M6037" s="3"/>
      <c r="N6037" s="3"/>
      <c r="O6037" s="3"/>
      <c r="P6037" s="3"/>
      <c r="Q6037" s="3"/>
      <c r="R6037" s="3"/>
      <c r="S6037" s="120"/>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row>
    <row r="6038" spans="1:53" x14ac:dyDescent="0.3">
      <c r="A6038" s="3"/>
      <c r="B6038" s="3"/>
      <c r="C6038" s="3"/>
      <c r="D6038" s="3"/>
      <c r="E6038" s="3"/>
      <c r="F6038" s="3"/>
      <c r="G6038" s="3"/>
      <c r="H6038" s="3"/>
      <c r="I6038" s="3"/>
      <c r="J6038" s="3"/>
      <c r="K6038" s="3"/>
      <c r="L6038" s="3"/>
      <c r="M6038" s="3"/>
      <c r="N6038" s="3"/>
      <c r="O6038" s="3"/>
      <c r="P6038" s="3"/>
      <c r="Q6038" s="3"/>
      <c r="R6038" s="3"/>
      <c r="S6038" s="120"/>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row>
    <row r="6039" spans="1:53" x14ac:dyDescent="0.3">
      <c r="A6039" s="3"/>
      <c r="B6039" s="3"/>
      <c r="C6039" s="3"/>
      <c r="D6039" s="3"/>
      <c r="E6039" s="3"/>
      <c r="F6039" s="3"/>
      <c r="G6039" s="3"/>
      <c r="H6039" s="3"/>
      <c r="I6039" s="3"/>
      <c r="J6039" s="3"/>
      <c r="K6039" s="3"/>
      <c r="L6039" s="3"/>
      <c r="M6039" s="3"/>
      <c r="N6039" s="3"/>
      <c r="O6039" s="3"/>
      <c r="P6039" s="3"/>
      <c r="Q6039" s="3"/>
      <c r="R6039" s="3"/>
      <c r="S6039" s="120"/>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row>
    <row r="6040" spans="1:53" x14ac:dyDescent="0.3">
      <c r="A6040" s="3"/>
      <c r="B6040" s="3"/>
      <c r="C6040" s="3"/>
      <c r="D6040" s="3"/>
      <c r="E6040" s="3"/>
      <c r="F6040" s="3"/>
      <c r="G6040" s="3"/>
      <c r="H6040" s="3"/>
      <c r="I6040" s="3"/>
      <c r="J6040" s="3"/>
      <c r="K6040" s="3"/>
      <c r="L6040" s="3"/>
      <c r="M6040" s="3"/>
      <c r="N6040" s="3"/>
      <c r="O6040" s="3"/>
      <c r="P6040" s="3"/>
      <c r="Q6040" s="3"/>
      <c r="R6040" s="3"/>
      <c r="S6040" s="120"/>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row>
    <row r="6041" spans="1:53" x14ac:dyDescent="0.3">
      <c r="A6041" s="3"/>
      <c r="B6041" s="3"/>
      <c r="C6041" s="3"/>
      <c r="D6041" s="3"/>
      <c r="E6041" s="3"/>
      <c r="F6041" s="3"/>
      <c r="G6041" s="3"/>
      <c r="H6041" s="3"/>
      <c r="I6041" s="3"/>
      <c r="J6041" s="3"/>
      <c r="K6041" s="3"/>
      <c r="L6041" s="3"/>
      <c r="M6041" s="3"/>
      <c r="N6041" s="3"/>
      <c r="O6041" s="3"/>
      <c r="P6041" s="3"/>
      <c r="Q6041" s="3"/>
      <c r="R6041" s="3"/>
      <c r="S6041" s="120"/>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row>
    <row r="6042" spans="1:53" x14ac:dyDescent="0.3">
      <c r="A6042" s="3"/>
      <c r="B6042" s="3"/>
      <c r="C6042" s="3"/>
      <c r="D6042" s="3"/>
      <c r="E6042" s="3"/>
      <c r="F6042" s="3"/>
      <c r="G6042" s="3"/>
      <c r="H6042" s="3"/>
      <c r="I6042" s="3"/>
      <c r="J6042" s="3"/>
      <c r="K6042" s="3"/>
      <c r="L6042" s="3"/>
      <c r="M6042" s="3"/>
      <c r="N6042" s="3"/>
      <c r="O6042" s="3"/>
      <c r="P6042" s="3"/>
      <c r="Q6042" s="3"/>
      <c r="R6042" s="3"/>
      <c r="S6042" s="120"/>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row>
    <row r="6043" spans="1:53" x14ac:dyDescent="0.3">
      <c r="A6043" s="3"/>
      <c r="B6043" s="3"/>
      <c r="C6043" s="3"/>
      <c r="D6043" s="3"/>
      <c r="E6043" s="3"/>
      <c r="F6043" s="3"/>
      <c r="G6043" s="3"/>
      <c r="H6043" s="3"/>
      <c r="I6043" s="3"/>
      <c r="J6043" s="3"/>
      <c r="K6043" s="3"/>
      <c r="L6043" s="3"/>
      <c r="M6043" s="3"/>
      <c r="N6043" s="3"/>
      <c r="O6043" s="3"/>
      <c r="P6043" s="3"/>
      <c r="Q6043" s="3"/>
      <c r="R6043" s="3"/>
      <c r="S6043" s="120"/>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row>
    <row r="6044" spans="1:53" x14ac:dyDescent="0.3">
      <c r="A6044" s="3"/>
      <c r="B6044" s="3"/>
      <c r="C6044" s="3"/>
      <c r="D6044" s="3"/>
      <c r="E6044" s="3"/>
      <c r="F6044" s="3"/>
      <c r="G6044" s="3"/>
      <c r="H6044" s="3"/>
      <c r="I6044" s="3"/>
      <c r="J6044" s="3"/>
      <c r="K6044" s="3"/>
      <c r="L6044" s="3"/>
      <c r="M6044" s="3"/>
      <c r="N6044" s="3"/>
      <c r="O6044" s="3"/>
      <c r="P6044" s="3"/>
      <c r="Q6044" s="3"/>
      <c r="R6044" s="3"/>
      <c r="S6044" s="120"/>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row>
    <row r="6045" spans="1:53" x14ac:dyDescent="0.3">
      <c r="A6045" s="3"/>
      <c r="B6045" s="3"/>
      <c r="C6045" s="3"/>
      <c r="D6045" s="3"/>
      <c r="E6045" s="3"/>
      <c r="F6045" s="3"/>
      <c r="G6045" s="3"/>
      <c r="H6045" s="3"/>
      <c r="I6045" s="3"/>
      <c r="J6045" s="3"/>
      <c r="K6045" s="3"/>
      <c r="L6045" s="3"/>
      <c r="M6045" s="3"/>
      <c r="N6045" s="3"/>
      <c r="O6045" s="3"/>
      <c r="P6045" s="3"/>
      <c r="Q6045" s="3"/>
      <c r="R6045" s="3"/>
      <c r="S6045" s="120"/>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row>
    <row r="6046" spans="1:53" x14ac:dyDescent="0.3">
      <c r="A6046" s="3"/>
      <c r="B6046" s="3"/>
      <c r="C6046" s="3"/>
      <c r="D6046" s="3"/>
      <c r="E6046" s="3"/>
      <c r="F6046" s="3"/>
      <c r="G6046" s="3"/>
      <c r="H6046" s="3"/>
      <c r="I6046" s="3"/>
      <c r="J6046" s="3"/>
      <c r="K6046" s="3"/>
      <c r="L6046" s="3"/>
      <c r="M6046" s="3"/>
      <c r="N6046" s="3"/>
      <c r="O6046" s="3"/>
      <c r="P6046" s="3"/>
      <c r="Q6046" s="3"/>
      <c r="R6046" s="3"/>
      <c r="S6046" s="120"/>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row>
    <row r="6047" spans="1:53" x14ac:dyDescent="0.3">
      <c r="A6047" s="3"/>
      <c r="B6047" s="3"/>
      <c r="C6047" s="3"/>
      <c r="D6047" s="3"/>
      <c r="E6047" s="3"/>
      <c r="F6047" s="3"/>
      <c r="G6047" s="3"/>
      <c r="H6047" s="3"/>
      <c r="I6047" s="3"/>
      <c r="J6047" s="3"/>
      <c r="K6047" s="3"/>
      <c r="L6047" s="3"/>
      <c r="M6047" s="3"/>
      <c r="N6047" s="3"/>
      <c r="O6047" s="3"/>
      <c r="P6047" s="3"/>
      <c r="Q6047" s="3"/>
      <c r="R6047" s="3"/>
      <c r="S6047" s="120"/>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row>
    <row r="6048" spans="1:53" x14ac:dyDescent="0.3">
      <c r="A6048" s="3"/>
      <c r="B6048" s="3"/>
      <c r="C6048" s="3"/>
      <c r="D6048" s="3"/>
      <c r="E6048" s="3"/>
      <c r="F6048" s="3"/>
      <c r="G6048" s="3"/>
      <c r="H6048" s="3"/>
      <c r="I6048" s="3"/>
      <c r="J6048" s="3"/>
      <c r="K6048" s="3"/>
      <c r="L6048" s="3"/>
      <c r="M6048" s="3"/>
      <c r="N6048" s="3"/>
      <c r="O6048" s="3"/>
      <c r="P6048" s="3"/>
      <c r="Q6048" s="3"/>
      <c r="R6048" s="3"/>
      <c r="S6048" s="120"/>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row>
    <row r="6049" spans="1:53" x14ac:dyDescent="0.3">
      <c r="A6049" s="3"/>
      <c r="B6049" s="3"/>
      <c r="C6049" s="3"/>
      <c r="D6049" s="3"/>
      <c r="E6049" s="3"/>
      <c r="F6049" s="3"/>
      <c r="G6049" s="3"/>
      <c r="H6049" s="3"/>
      <c r="I6049" s="3"/>
      <c r="J6049" s="3"/>
      <c r="K6049" s="3"/>
      <c r="L6049" s="3"/>
      <c r="M6049" s="3"/>
      <c r="N6049" s="3"/>
      <c r="O6049" s="3"/>
      <c r="P6049" s="3"/>
      <c r="Q6049" s="3"/>
      <c r="R6049" s="3"/>
      <c r="S6049" s="120"/>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row>
    <row r="6050" spans="1:53" x14ac:dyDescent="0.3">
      <c r="A6050" s="3"/>
      <c r="B6050" s="3"/>
      <c r="C6050" s="3"/>
      <c r="D6050" s="3"/>
      <c r="E6050" s="3"/>
      <c r="F6050" s="3"/>
      <c r="G6050" s="3"/>
      <c r="H6050" s="3"/>
      <c r="I6050" s="3"/>
      <c r="J6050" s="3"/>
      <c r="K6050" s="3"/>
      <c r="L6050" s="3"/>
      <c r="M6050" s="3"/>
      <c r="N6050" s="3"/>
      <c r="O6050" s="3"/>
      <c r="P6050" s="3"/>
      <c r="Q6050" s="3"/>
      <c r="R6050" s="3"/>
      <c r="S6050" s="120"/>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row>
    <row r="6051" spans="1:53" x14ac:dyDescent="0.3">
      <c r="A6051" s="3"/>
      <c r="B6051" s="3"/>
      <c r="C6051" s="3"/>
      <c r="D6051" s="3"/>
      <c r="E6051" s="3"/>
      <c r="F6051" s="3"/>
      <c r="G6051" s="3"/>
      <c r="H6051" s="3"/>
      <c r="I6051" s="3"/>
      <c r="J6051" s="3"/>
      <c r="K6051" s="3"/>
      <c r="L6051" s="3"/>
      <c r="M6051" s="3"/>
      <c r="N6051" s="3"/>
      <c r="O6051" s="3"/>
      <c r="P6051" s="3"/>
      <c r="Q6051" s="3"/>
      <c r="R6051" s="3"/>
      <c r="S6051" s="120"/>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row>
    <row r="6052" spans="1:53" x14ac:dyDescent="0.3">
      <c r="A6052" s="3"/>
      <c r="B6052" s="3"/>
      <c r="C6052" s="3"/>
      <c r="D6052" s="3"/>
      <c r="E6052" s="3"/>
      <c r="F6052" s="3"/>
      <c r="G6052" s="3"/>
      <c r="H6052" s="3"/>
      <c r="I6052" s="3"/>
      <c r="J6052" s="3"/>
      <c r="K6052" s="3"/>
      <c r="L6052" s="3"/>
      <c r="M6052" s="3"/>
      <c r="N6052" s="3"/>
      <c r="O6052" s="3"/>
      <c r="P6052" s="3"/>
      <c r="Q6052" s="3"/>
      <c r="R6052" s="3"/>
      <c r="S6052" s="120"/>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row>
    <row r="6053" spans="1:53" x14ac:dyDescent="0.3">
      <c r="A6053" s="3"/>
      <c r="B6053" s="3"/>
      <c r="C6053" s="3"/>
      <c r="D6053" s="3"/>
      <c r="E6053" s="3"/>
      <c r="F6053" s="3"/>
      <c r="G6053" s="3"/>
      <c r="H6053" s="3"/>
      <c r="I6053" s="3"/>
      <c r="J6053" s="3"/>
      <c r="K6053" s="3"/>
      <c r="L6053" s="3"/>
      <c r="M6053" s="3"/>
      <c r="N6053" s="3"/>
      <c r="O6053" s="3"/>
      <c r="P6053" s="3"/>
      <c r="Q6053" s="3"/>
      <c r="R6053" s="3"/>
      <c r="S6053" s="120"/>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row>
    <row r="6054" spans="1:53" x14ac:dyDescent="0.3">
      <c r="A6054" s="3"/>
      <c r="B6054" s="3"/>
      <c r="C6054" s="3"/>
      <c r="D6054" s="3"/>
      <c r="E6054" s="3"/>
      <c r="F6054" s="3"/>
      <c r="G6054" s="3"/>
      <c r="H6054" s="3"/>
      <c r="I6054" s="3"/>
      <c r="J6054" s="3"/>
      <c r="K6054" s="3"/>
      <c r="L6054" s="3"/>
      <c r="M6054" s="3"/>
      <c r="N6054" s="3"/>
      <c r="O6054" s="3"/>
      <c r="P6054" s="3"/>
      <c r="Q6054" s="3"/>
      <c r="R6054" s="3"/>
      <c r="S6054" s="120"/>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row>
    <row r="6055" spans="1:53" x14ac:dyDescent="0.3">
      <c r="A6055" s="3"/>
      <c r="B6055" s="3"/>
      <c r="C6055" s="3"/>
      <c r="D6055" s="3"/>
      <c r="E6055" s="3"/>
      <c r="F6055" s="3"/>
      <c r="G6055" s="3"/>
      <c r="H6055" s="3"/>
      <c r="I6055" s="3"/>
      <c r="J6055" s="3"/>
      <c r="K6055" s="3"/>
      <c r="L6055" s="3"/>
      <c r="M6055" s="3"/>
      <c r="N6055" s="3"/>
      <c r="O6055" s="3"/>
      <c r="P6055" s="3"/>
      <c r="Q6055" s="3"/>
      <c r="R6055" s="3"/>
      <c r="S6055" s="120"/>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row>
    <row r="6056" spans="1:53" x14ac:dyDescent="0.3">
      <c r="A6056" s="3"/>
      <c r="B6056" s="3"/>
      <c r="C6056" s="3"/>
      <c r="D6056" s="3"/>
      <c r="E6056" s="3"/>
      <c r="F6056" s="3"/>
      <c r="G6056" s="3"/>
      <c r="H6056" s="3"/>
      <c r="I6056" s="3"/>
      <c r="J6056" s="3"/>
      <c r="K6056" s="3"/>
      <c r="L6056" s="3"/>
      <c r="M6056" s="3"/>
      <c r="N6056" s="3"/>
      <c r="O6056" s="3"/>
      <c r="P6056" s="3"/>
      <c r="Q6056" s="3"/>
      <c r="R6056" s="3"/>
      <c r="S6056" s="120"/>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row>
    <row r="6057" spans="1:53" x14ac:dyDescent="0.3">
      <c r="A6057" s="3"/>
      <c r="B6057" s="3"/>
      <c r="C6057" s="3"/>
      <c r="D6057" s="3"/>
      <c r="E6057" s="3"/>
      <c r="F6057" s="3"/>
      <c r="G6057" s="3"/>
      <c r="H6057" s="3"/>
      <c r="I6057" s="3"/>
      <c r="J6057" s="3"/>
      <c r="K6057" s="3"/>
      <c r="L6057" s="3"/>
      <c r="M6057" s="3"/>
      <c r="N6057" s="3"/>
      <c r="O6057" s="3"/>
      <c r="P6057" s="3"/>
      <c r="Q6057" s="3"/>
      <c r="R6057" s="3"/>
      <c r="S6057" s="120"/>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row>
    <row r="6058" spans="1:53" x14ac:dyDescent="0.3">
      <c r="A6058" s="3"/>
      <c r="B6058" s="3"/>
      <c r="C6058" s="3"/>
      <c r="D6058" s="3"/>
      <c r="E6058" s="3"/>
      <c r="F6058" s="3"/>
      <c r="G6058" s="3"/>
      <c r="H6058" s="3"/>
      <c r="I6058" s="3"/>
      <c r="J6058" s="3"/>
      <c r="K6058" s="3"/>
      <c r="L6058" s="3"/>
      <c r="M6058" s="3"/>
      <c r="N6058" s="3"/>
      <c r="O6058" s="3"/>
      <c r="P6058" s="3"/>
      <c r="Q6058" s="3"/>
      <c r="R6058" s="3"/>
      <c r="S6058" s="120"/>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row>
    <row r="6059" spans="1:53" x14ac:dyDescent="0.3">
      <c r="A6059" s="3"/>
      <c r="B6059" s="3"/>
      <c r="C6059" s="3"/>
      <c r="D6059" s="3"/>
      <c r="E6059" s="3"/>
      <c r="F6059" s="3"/>
      <c r="G6059" s="3"/>
      <c r="H6059" s="3"/>
      <c r="I6059" s="3"/>
      <c r="J6059" s="3"/>
      <c r="K6059" s="3"/>
      <c r="L6059" s="3"/>
      <c r="M6059" s="3"/>
      <c r="N6059" s="3"/>
      <c r="O6059" s="3"/>
      <c r="P6059" s="3"/>
      <c r="Q6059" s="3"/>
      <c r="R6059" s="3"/>
      <c r="S6059" s="120"/>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row>
    <row r="6060" spans="1:53" x14ac:dyDescent="0.3">
      <c r="A6060" s="3"/>
      <c r="B6060" s="3"/>
      <c r="C6060" s="3"/>
      <c r="D6060" s="3"/>
      <c r="E6060" s="3"/>
      <c r="F6060" s="3"/>
      <c r="G6060" s="3"/>
      <c r="H6060" s="3"/>
      <c r="I6060" s="3"/>
      <c r="J6060" s="3"/>
      <c r="K6060" s="3"/>
      <c r="L6060" s="3"/>
      <c r="M6060" s="3"/>
      <c r="N6060" s="3"/>
      <c r="O6060" s="3"/>
      <c r="P6060" s="3"/>
      <c r="Q6060" s="3"/>
      <c r="R6060" s="3"/>
      <c r="S6060" s="120"/>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row>
    <row r="6061" spans="1:53" x14ac:dyDescent="0.3">
      <c r="A6061" s="3"/>
      <c r="B6061" s="3"/>
      <c r="C6061" s="3"/>
      <c r="D6061" s="3"/>
      <c r="E6061" s="3"/>
      <c r="F6061" s="3"/>
      <c r="G6061" s="3"/>
      <c r="H6061" s="3"/>
      <c r="I6061" s="3"/>
      <c r="J6061" s="3"/>
      <c r="K6061" s="3"/>
      <c r="L6061" s="3"/>
      <c r="M6061" s="3"/>
      <c r="N6061" s="3"/>
      <c r="O6061" s="3"/>
      <c r="P6061" s="3"/>
      <c r="Q6061" s="3"/>
      <c r="R6061" s="3"/>
      <c r="S6061" s="120"/>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row>
    <row r="6062" spans="1:53" x14ac:dyDescent="0.3">
      <c r="A6062" s="3"/>
      <c r="B6062" s="3"/>
      <c r="C6062" s="3"/>
      <c r="D6062" s="3"/>
      <c r="E6062" s="3"/>
      <c r="F6062" s="3"/>
      <c r="G6062" s="3"/>
      <c r="H6062" s="3"/>
      <c r="I6062" s="3"/>
      <c r="J6062" s="3"/>
      <c r="K6062" s="3"/>
      <c r="L6062" s="3"/>
      <c r="M6062" s="3"/>
      <c r="N6062" s="3"/>
      <c r="O6062" s="3"/>
      <c r="P6062" s="3"/>
      <c r="Q6062" s="3"/>
      <c r="R6062" s="3"/>
      <c r="S6062" s="120"/>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row>
    <row r="6063" spans="1:53" x14ac:dyDescent="0.3">
      <c r="A6063" s="3"/>
      <c r="B6063" s="3"/>
      <c r="C6063" s="3"/>
      <c r="D6063" s="3"/>
      <c r="E6063" s="3"/>
      <c r="F6063" s="3"/>
      <c r="G6063" s="3"/>
      <c r="H6063" s="3"/>
      <c r="I6063" s="3"/>
      <c r="J6063" s="3"/>
      <c r="K6063" s="3"/>
      <c r="L6063" s="3"/>
      <c r="M6063" s="3"/>
      <c r="N6063" s="3"/>
      <c r="O6063" s="3"/>
      <c r="P6063" s="3"/>
      <c r="Q6063" s="3"/>
      <c r="R6063" s="3"/>
      <c r="S6063" s="120"/>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row>
    <row r="6064" spans="1:53" x14ac:dyDescent="0.3">
      <c r="A6064" s="3"/>
      <c r="B6064" s="3"/>
      <c r="C6064" s="3"/>
      <c r="D6064" s="3"/>
      <c r="E6064" s="3"/>
      <c r="F6064" s="3"/>
      <c r="G6064" s="3"/>
      <c r="H6064" s="3"/>
      <c r="I6064" s="3"/>
      <c r="J6064" s="3"/>
      <c r="K6064" s="3"/>
      <c r="L6064" s="3"/>
      <c r="M6064" s="3"/>
      <c r="N6064" s="3"/>
      <c r="O6064" s="3"/>
      <c r="P6064" s="3"/>
      <c r="Q6064" s="3"/>
      <c r="R6064" s="3"/>
      <c r="S6064" s="120"/>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row>
    <row r="6065" spans="1:53" x14ac:dyDescent="0.3">
      <c r="A6065" s="3"/>
      <c r="B6065" s="3"/>
      <c r="C6065" s="3"/>
      <c r="D6065" s="3"/>
      <c r="E6065" s="3"/>
      <c r="F6065" s="3"/>
      <c r="G6065" s="3"/>
      <c r="H6065" s="3"/>
      <c r="I6065" s="3"/>
      <c r="J6065" s="3"/>
      <c r="K6065" s="3"/>
      <c r="L6065" s="3"/>
      <c r="M6065" s="3"/>
      <c r="N6065" s="3"/>
      <c r="O6065" s="3"/>
      <c r="P6065" s="3"/>
      <c r="Q6065" s="3"/>
      <c r="R6065" s="3"/>
      <c r="S6065" s="120"/>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row>
    <row r="6066" spans="1:53" x14ac:dyDescent="0.3">
      <c r="A6066" s="3"/>
      <c r="B6066" s="3"/>
      <c r="C6066" s="3"/>
      <c r="D6066" s="3"/>
      <c r="E6066" s="3"/>
      <c r="F6066" s="3"/>
      <c r="G6066" s="3"/>
      <c r="H6066" s="3"/>
      <c r="I6066" s="3"/>
      <c r="J6066" s="3"/>
      <c r="K6066" s="3"/>
      <c r="L6066" s="3"/>
      <c r="M6066" s="3"/>
      <c r="N6066" s="3"/>
      <c r="O6066" s="3"/>
      <c r="P6066" s="3"/>
      <c r="Q6066" s="3"/>
      <c r="R6066" s="3"/>
      <c r="S6066" s="120"/>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row>
    <row r="6067" spans="1:53" x14ac:dyDescent="0.3">
      <c r="A6067" s="3"/>
      <c r="B6067" s="3"/>
      <c r="C6067" s="3"/>
      <c r="D6067" s="3"/>
      <c r="E6067" s="3"/>
      <c r="F6067" s="3"/>
      <c r="G6067" s="3"/>
      <c r="H6067" s="3"/>
      <c r="I6067" s="3"/>
      <c r="J6067" s="3"/>
      <c r="K6067" s="3"/>
      <c r="L6067" s="3"/>
      <c r="M6067" s="3"/>
      <c r="N6067" s="3"/>
      <c r="O6067" s="3"/>
      <c r="P6067" s="3"/>
      <c r="Q6067" s="3"/>
      <c r="R6067" s="3"/>
      <c r="S6067" s="120"/>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row>
    <row r="6068" spans="1:53" x14ac:dyDescent="0.3">
      <c r="A6068" s="3"/>
      <c r="B6068" s="3"/>
      <c r="C6068" s="3"/>
      <c r="D6068" s="3"/>
      <c r="E6068" s="3"/>
      <c r="F6068" s="3"/>
      <c r="G6068" s="3"/>
      <c r="H6068" s="3"/>
      <c r="I6068" s="3"/>
      <c r="J6068" s="3"/>
      <c r="K6068" s="3"/>
      <c r="L6068" s="3"/>
      <c r="M6068" s="3"/>
      <c r="N6068" s="3"/>
      <c r="O6068" s="3"/>
      <c r="P6068" s="3"/>
      <c r="Q6068" s="3"/>
      <c r="R6068" s="3"/>
      <c r="S6068" s="120"/>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row>
    <row r="6069" spans="1:53" x14ac:dyDescent="0.3">
      <c r="A6069" s="3"/>
      <c r="B6069" s="3"/>
      <c r="C6069" s="3"/>
      <c r="D6069" s="3"/>
      <c r="E6069" s="3"/>
      <c r="F6069" s="3"/>
      <c r="G6069" s="3"/>
      <c r="H6069" s="3"/>
      <c r="I6069" s="3"/>
      <c r="J6069" s="3"/>
      <c r="K6069" s="3"/>
      <c r="L6069" s="3"/>
      <c r="M6069" s="3"/>
      <c r="N6069" s="3"/>
      <c r="O6069" s="3"/>
      <c r="P6069" s="3"/>
      <c r="Q6069" s="3"/>
      <c r="R6069" s="3"/>
      <c r="S6069" s="120"/>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row>
    <row r="6070" spans="1:53" x14ac:dyDescent="0.3">
      <c r="A6070" s="3"/>
      <c r="B6070" s="3"/>
      <c r="C6070" s="3"/>
      <c r="D6070" s="3"/>
      <c r="E6070" s="3"/>
      <c r="F6070" s="3"/>
      <c r="G6070" s="3"/>
      <c r="H6070" s="3"/>
      <c r="I6070" s="3"/>
      <c r="J6070" s="3"/>
      <c r="K6070" s="3"/>
      <c r="L6070" s="3"/>
      <c r="M6070" s="3"/>
      <c r="N6070" s="3"/>
      <c r="O6070" s="3"/>
      <c r="P6070" s="3"/>
      <c r="Q6070" s="3"/>
      <c r="R6070" s="3"/>
      <c r="S6070" s="120"/>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row>
    <row r="6071" spans="1:53" x14ac:dyDescent="0.3">
      <c r="A6071" s="3"/>
      <c r="B6071" s="3"/>
      <c r="C6071" s="3"/>
      <c r="D6071" s="3"/>
      <c r="E6071" s="3"/>
      <c r="F6071" s="3"/>
      <c r="G6071" s="3"/>
      <c r="H6071" s="3"/>
      <c r="I6071" s="3"/>
      <c r="J6071" s="3"/>
      <c r="K6071" s="3"/>
      <c r="L6071" s="3"/>
      <c r="M6071" s="3"/>
      <c r="N6071" s="3"/>
      <c r="O6071" s="3"/>
      <c r="P6071" s="3"/>
      <c r="Q6071" s="3"/>
      <c r="R6071" s="3"/>
      <c r="S6071" s="120"/>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row>
    <row r="6072" spans="1:53" x14ac:dyDescent="0.3">
      <c r="A6072" s="3"/>
      <c r="B6072" s="3"/>
      <c r="C6072" s="3"/>
      <c r="D6072" s="3"/>
      <c r="E6072" s="3"/>
      <c r="F6072" s="3"/>
      <c r="G6072" s="3"/>
      <c r="H6072" s="3"/>
      <c r="I6072" s="3"/>
      <c r="J6072" s="3"/>
      <c r="K6072" s="3"/>
      <c r="L6072" s="3"/>
      <c r="M6072" s="3"/>
      <c r="N6072" s="3"/>
      <c r="O6072" s="3"/>
      <c r="P6072" s="3"/>
      <c r="Q6072" s="3"/>
      <c r="R6072" s="3"/>
      <c r="S6072" s="120"/>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row>
    <row r="6073" spans="1:53" x14ac:dyDescent="0.3">
      <c r="A6073" s="3"/>
      <c r="B6073" s="3"/>
      <c r="C6073" s="3"/>
      <c r="D6073" s="3"/>
      <c r="E6073" s="3"/>
      <c r="F6073" s="3"/>
      <c r="G6073" s="3"/>
      <c r="H6073" s="3"/>
      <c r="I6073" s="3"/>
      <c r="J6073" s="3"/>
      <c r="K6073" s="3"/>
      <c r="L6073" s="3"/>
      <c r="M6073" s="3"/>
      <c r="N6073" s="3"/>
      <c r="O6073" s="3"/>
      <c r="P6073" s="3"/>
      <c r="Q6073" s="3"/>
      <c r="R6073" s="3"/>
      <c r="S6073" s="120"/>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row>
    <row r="6074" spans="1:53" x14ac:dyDescent="0.3">
      <c r="A6074" s="3"/>
      <c r="B6074" s="3"/>
      <c r="C6074" s="3"/>
      <c r="D6074" s="3"/>
      <c r="E6074" s="3"/>
      <c r="F6074" s="3"/>
      <c r="G6074" s="3"/>
      <c r="H6074" s="3"/>
      <c r="I6074" s="3"/>
      <c r="J6074" s="3"/>
      <c r="K6074" s="3"/>
      <c r="L6074" s="3"/>
      <c r="M6074" s="3"/>
      <c r="N6074" s="3"/>
      <c r="O6074" s="3"/>
      <c r="P6074" s="3"/>
      <c r="Q6074" s="3"/>
      <c r="R6074" s="3"/>
      <c r="S6074" s="120"/>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row>
    <row r="6075" spans="1:53" x14ac:dyDescent="0.3">
      <c r="A6075" s="3"/>
      <c r="B6075" s="3"/>
      <c r="C6075" s="3"/>
      <c r="D6075" s="3"/>
      <c r="E6075" s="3"/>
      <c r="F6075" s="3"/>
      <c r="G6075" s="3"/>
      <c r="H6075" s="3"/>
      <c r="I6075" s="3"/>
      <c r="J6075" s="3"/>
      <c r="K6075" s="3"/>
      <c r="L6075" s="3"/>
      <c r="M6075" s="3"/>
      <c r="N6075" s="3"/>
      <c r="O6075" s="3"/>
      <c r="P6075" s="3"/>
      <c r="Q6075" s="3"/>
      <c r="R6075" s="3"/>
      <c r="S6075" s="120"/>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row>
    <row r="6076" spans="1:53" x14ac:dyDescent="0.3">
      <c r="A6076" s="3"/>
      <c r="B6076" s="3"/>
      <c r="C6076" s="3"/>
      <c r="D6076" s="3"/>
      <c r="E6076" s="3"/>
      <c r="F6076" s="3"/>
      <c r="G6076" s="3"/>
      <c r="H6076" s="3"/>
      <c r="I6076" s="3"/>
      <c r="J6076" s="3"/>
      <c r="K6076" s="3"/>
      <c r="L6076" s="3"/>
      <c r="M6076" s="3"/>
      <c r="N6076" s="3"/>
      <c r="O6076" s="3"/>
      <c r="P6076" s="3"/>
      <c r="Q6076" s="3"/>
      <c r="R6076" s="3"/>
      <c r="S6076" s="120"/>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row>
    <row r="6077" spans="1:53" x14ac:dyDescent="0.3">
      <c r="A6077" s="3"/>
      <c r="B6077" s="3"/>
      <c r="C6077" s="3"/>
      <c r="D6077" s="3"/>
      <c r="E6077" s="3"/>
      <c r="F6077" s="3"/>
      <c r="G6077" s="3"/>
      <c r="H6077" s="3"/>
      <c r="I6077" s="3"/>
      <c r="J6077" s="3"/>
      <c r="K6077" s="3"/>
      <c r="L6077" s="3"/>
      <c r="M6077" s="3"/>
      <c r="N6077" s="3"/>
      <c r="O6077" s="3"/>
      <c r="P6077" s="3"/>
      <c r="Q6077" s="3"/>
      <c r="R6077" s="3"/>
      <c r="S6077" s="120"/>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row>
    <row r="6078" spans="1:53" x14ac:dyDescent="0.3">
      <c r="A6078" s="3"/>
      <c r="B6078" s="3"/>
      <c r="C6078" s="3"/>
      <c r="D6078" s="3"/>
      <c r="E6078" s="3"/>
      <c r="F6078" s="3"/>
      <c r="G6078" s="3"/>
      <c r="H6078" s="3"/>
      <c r="I6078" s="3"/>
      <c r="J6078" s="3"/>
      <c r="K6078" s="3"/>
      <c r="L6078" s="3"/>
      <c r="M6078" s="3"/>
      <c r="N6078" s="3"/>
      <c r="O6078" s="3"/>
      <c r="P6078" s="3"/>
      <c r="Q6078" s="3"/>
      <c r="R6078" s="3"/>
      <c r="S6078" s="120"/>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row>
    <row r="6079" spans="1:53" x14ac:dyDescent="0.3">
      <c r="A6079" s="3"/>
      <c r="B6079" s="3"/>
      <c r="C6079" s="3"/>
      <c r="D6079" s="3"/>
      <c r="E6079" s="3"/>
      <c r="F6079" s="3"/>
      <c r="G6079" s="3"/>
      <c r="H6079" s="3"/>
      <c r="I6079" s="3"/>
      <c r="J6079" s="3"/>
      <c r="K6079" s="3"/>
      <c r="L6079" s="3"/>
      <c r="M6079" s="3"/>
      <c r="N6079" s="3"/>
      <c r="O6079" s="3"/>
      <c r="P6079" s="3"/>
      <c r="Q6079" s="3"/>
      <c r="R6079" s="3"/>
      <c r="S6079" s="120"/>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row>
    <row r="6080" spans="1:53" x14ac:dyDescent="0.3">
      <c r="A6080" s="3"/>
      <c r="B6080" s="3"/>
      <c r="C6080" s="3"/>
      <c r="D6080" s="3"/>
      <c r="E6080" s="3"/>
      <c r="F6080" s="3"/>
      <c r="G6080" s="3"/>
      <c r="H6080" s="3"/>
      <c r="I6080" s="3"/>
      <c r="J6080" s="3"/>
      <c r="K6080" s="3"/>
      <c r="L6080" s="3"/>
      <c r="M6080" s="3"/>
      <c r="N6080" s="3"/>
      <c r="O6080" s="3"/>
      <c r="P6080" s="3"/>
      <c r="Q6080" s="3"/>
      <c r="R6080" s="3"/>
      <c r="S6080" s="120"/>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row>
    <row r="6081" spans="1:53" x14ac:dyDescent="0.3">
      <c r="A6081" s="3"/>
      <c r="B6081" s="3"/>
      <c r="C6081" s="3"/>
      <c r="D6081" s="3"/>
      <c r="E6081" s="3"/>
      <c r="F6081" s="3"/>
      <c r="G6081" s="3"/>
      <c r="H6081" s="3"/>
      <c r="I6081" s="3"/>
      <c r="J6081" s="3"/>
      <c r="K6081" s="3"/>
      <c r="L6081" s="3"/>
      <c r="M6081" s="3"/>
      <c r="N6081" s="3"/>
      <c r="O6081" s="3"/>
      <c r="P6081" s="3"/>
      <c r="Q6081" s="3"/>
      <c r="R6081" s="3"/>
      <c r="S6081" s="120"/>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row>
    <row r="6082" spans="1:53" x14ac:dyDescent="0.3">
      <c r="A6082" s="3"/>
      <c r="B6082" s="3"/>
      <c r="C6082" s="3"/>
      <c r="D6082" s="3"/>
      <c r="E6082" s="3"/>
      <c r="F6082" s="3"/>
      <c r="G6082" s="3"/>
      <c r="H6082" s="3"/>
      <c r="I6082" s="3"/>
      <c r="J6082" s="3"/>
      <c r="K6082" s="3"/>
      <c r="L6082" s="3"/>
      <c r="M6082" s="3"/>
      <c r="N6082" s="3"/>
      <c r="O6082" s="3"/>
      <c r="P6082" s="3"/>
      <c r="Q6082" s="3"/>
      <c r="R6082" s="3"/>
      <c r="S6082" s="120"/>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row>
    <row r="6083" spans="1:53" x14ac:dyDescent="0.3">
      <c r="A6083" s="3"/>
      <c r="B6083" s="3"/>
      <c r="C6083" s="3"/>
      <c r="D6083" s="3"/>
      <c r="E6083" s="3"/>
      <c r="F6083" s="3"/>
      <c r="G6083" s="3"/>
      <c r="H6083" s="3"/>
      <c r="I6083" s="3"/>
      <c r="J6083" s="3"/>
      <c r="K6083" s="3"/>
      <c r="L6083" s="3"/>
      <c r="M6083" s="3"/>
      <c r="N6083" s="3"/>
      <c r="O6083" s="3"/>
      <c r="P6083" s="3"/>
      <c r="Q6083" s="3"/>
      <c r="R6083" s="3"/>
      <c r="S6083" s="120"/>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row>
    <row r="6084" spans="1:53" x14ac:dyDescent="0.3">
      <c r="A6084" s="3"/>
      <c r="B6084" s="3"/>
      <c r="C6084" s="3"/>
      <c r="D6084" s="3"/>
      <c r="E6084" s="3"/>
      <c r="F6084" s="3"/>
      <c r="G6084" s="3"/>
      <c r="H6084" s="3"/>
      <c r="I6084" s="3"/>
      <c r="J6084" s="3"/>
      <c r="K6084" s="3"/>
      <c r="L6084" s="3"/>
      <c r="M6084" s="3"/>
      <c r="N6084" s="3"/>
      <c r="O6084" s="3"/>
      <c r="P6084" s="3"/>
      <c r="Q6084" s="3"/>
      <c r="R6084" s="3"/>
      <c r="S6084" s="120"/>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row>
    <row r="6085" spans="1:53" x14ac:dyDescent="0.3">
      <c r="A6085" s="3"/>
      <c r="B6085" s="3"/>
      <c r="C6085" s="3"/>
      <c r="D6085" s="3"/>
      <c r="E6085" s="3"/>
      <c r="F6085" s="3"/>
      <c r="G6085" s="3"/>
      <c r="H6085" s="3"/>
      <c r="I6085" s="3"/>
      <c r="J6085" s="3"/>
      <c r="K6085" s="3"/>
      <c r="L6085" s="3"/>
      <c r="M6085" s="3"/>
      <c r="N6085" s="3"/>
      <c r="O6085" s="3"/>
      <c r="P6085" s="3"/>
      <c r="Q6085" s="3"/>
      <c r="R6085" s="3"/>
      <c r="S6085" s="120"/>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row>
    <row r="6086" spans="1:53" x14ac:dyDescent="0.3">
      <c r="A6086" s="3"/>
      <c r="B6086" s="3"/>
      <c r="C6086" s="3"/>
      <c r="D6086" s="3"/>
      <c r="E6086" s="3"/>
      <c r="F6086" s="3"/>
      <c r="G6086" s="3"/>
      <c r="H6086" s="3"/>
      <c r="I6086" s="3"/>
      <c r="J6086" s="3"/>
      <c r="K6086" s="3"/>
      <c r="L6086" s="3"/>
      <c r="M6086" s="3"/>
      <c r="N6086" s="3"/>
      <c r="O6086" s="3"/>
      <c r="P6086" s="3"/>
      <c r="Q6086" s="3"/>
      <c r="R6086" s="3"/>
      <c r="S6086" s="120"/>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row>
    <row r="6087" spans="1:53" x14ac:dyDescent="0.3">
      <c r="A6087" s="3"/>
      <c r="B6087" s="3"/>
      <c r="C6087" s="3"/>
      <c r="D6087" s="3"/>
      <c r="E6087" s="3"/>
      <c r="F6087" s="3"/>
      <c r="G6087" s="3"/>
      <c r="H6087" s="3"/>
      <c r="I6087" s="3"/>
      <c r="J6087" s="3"/>
      <c r="K6087" s="3"/>
      <c r="L6087" s="3"/>
      <c r="M6087" s="3"/>
      <c r="N6087" s="3"/>
      <c r="O6087" s="3"/>
      <c r="P6087" s="3"/>
      <c r="Q6087" s="3"/>
      <c r="R6087" s="3"/>
      <c r="S6087" s="120"/>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row>
    <row r="6088" spans="1:53" x14ac:dyDescent="0.3">
      <c r="A6088" s="3"/>
      <c r="B6088" s="3"/>
      <c r="C6088" s="3"/>
      <c r="D6088" s="3"/>
      <c r="E6088" s="3"/>
      <c r="F6088" s="3"/>
      <c r="G6088" s="3"/>
      <c r="H6088" s="3"/>
      <c r="I6088" s="3"/>
      <c r="J6088" s="3"/>
      <c r="K6088" s="3"/>
      <c r="L6088" s="3"/>
      <c r="M6088" s="3"/>
      <c r="N6088" s="3"/>
      <c r="O6088" s="3"/>
      <c r="P6088" s="3"/>
      <c r="Q6088" s="3"/>
      <c r="R6088" s="3"/>
      <c r="S6088" s="120"/>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row>
    <row r="6089" spans="1:53" x14ac:dyDescent="0.3">
      <c r="A6089" s="3"/>
      <c r="B6089" s="3"/>
      <c r="C6089" s="3"/>
      <c r="D6089" s="3"/>
      <c r="E6089" s="3"/>
      <c r="F6089" s="3"/>
      <c r="G6089" s="3"/>
      <c r="H6089" s="3"/>
      <c r="I6089" s="3"/>
      <c r="J6089" s="3"/>
      <c r="K6089" s="3"/>
      <c r="L6089" s="3"/>
      <c r="M6089" s="3"/>
      <c r="N6089" s="3"/>
      <c r="O6089" s="3"/>
      <c r="P6089" s="3"/>
      <c r="Q6089" s="3"/>
      <c r="R6089" s="3"/>
      <c r="S6089" s="120"/>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row>
    <row r="6090" spans="1:53" x14ac:dyDescent="0.3">
      <c r="A6090" s="3"/>
      <c r="B6090" s="3"/>
      <c r="C6090" s="3"/>
      <c r="D6090" s="3"/>
      <c r="E6090" s="3"/>
      <c r="F6090" s="3"/>
      <c r="G6090" s="3"/>
      <c r="H6090" s="3"/>
      <c r="I6090" s="3"/>
      <c r="J6090" s="3"/>
      <c r="K6090" s="3"/>
      <c r="L6090" s="3"/>
      <c r="M6090" s="3"/>
      <c r="N6090" s="3"/>
      <c r="O6090" s="3"/>
      <c r="P6090" s="3"/>
      <c r="Q6090" s="3"/>
      <c r="R6090" s="3"/>
      <c r="S6090" s="120"/>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row>
    <row r="6091" spans="1:53" x14ac:dyDescent="0.3">
      <c r="A6091" s="3"/>
      <c r="B6091" s="3"/>
      <c r="C6091" s="3"/>
      <c r="D6091" s="3"/>
      <c r="E6091" s="3"/>
      <c r="F6091" s="3"/>
      <c r="G6091" s="3"/>
      <c r="H6091" s="3"/>
      <c r="I6091" s="3"/>
      <c r="J6091" s="3"/>
      <c r="K6091" s="3"/>
      <c r="L6091" s="3"/>
      <c r="M6091" s="3"/>
      <c r="N6091" s="3"/>
      <c r="O6091" s="3"/>
      <c r="P6091" s="3"/>
      <c r="Q6091" s="3"/>
      <c r="R6091" s="3"/>
      <c r="S6091" s="120"/>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row>
    <row r="6092" spans="1:53" x14ac:dyDescent="0.3">
      <c r="A6092" s="3"/>
      <c r="B6092" s="3"/>
      <c r="C6092" s="3"/>
      <c r="D6092" s="3"/>
      <c r="E6092" s="3"/>
      <c r="F6092" s="3"/>
      <c r="G6092" s="3"/>
      <c r="H6092" s="3"/>
      <c r="I6092" s="3"/>
      <c r="J6092" s="3"/>
      <c r="K6092" s="3"/>
      <c r="L6092" s="3"/>
      <c r="M6092" s="3"/>
      <c r="N6092" s="3"/>
      <c r="O6092" s="3"/>
      <c r="P6092" s="3"/>
      <c r="Q6092" s="3"/>
      <c r="R6092" s="3"/>
      <c r="S6092" s="120"/>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row>
    <row r="6093" spans="1:53" x14ac:dyDescent="0.3">
      <c r="A6093" s="3"/>
      <c r="B6093" s="3"/>
      <c r="C6093" s="3"/>
      <c r="D6093" s="3"/>
      <c r="E6093" s="3"/>
      <c r="F6093" s="3"/>
      <c r="G6093" s="3"/>
      <c r="H6093" s="3"/>
      <c r="I6093" s="3"/>
      <c r="J6093" s="3"/>
      <c r="K6093" s="3"/>
      <c r="L6093" s="3"/>
      <c r="M6093" s="3"/>
      <c r="N6093" s="3"/>
      <c r="O6093" s="3"/>
      <c r="P6093" s="3"/>
      <c r="Q6093" s="3"/>
      <c r="R6093" s="3"/>
      <c r="S6093" s="120"/>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row>
    <row r="6094" spans="1:53" x14ac:dyDescent="0.3">
      <c r="A6094" s="3"/>
      <c r="B6094" s="3"/>
      <c r="C6094" s="3"/>
      <c r="D6094" s="3"/>
      <c r="E6094" s="3"/>
      <c r="F6094" s="3"/>
      <c r="G6094" s="3"/>
      <c r="H6094" s="3"/>
      <c r="I6094" s="3"/>
      <c r="J6094" s="3"/>
      <c r="K6094" s="3"/>
      <c r="L6094" s="3"/>
      <c r="M6094" s="3"/>
      <c r="N6094" s="3"/>
      <c r="O6094" s="3"/>
      <c r="P6094" s="3"/>
      <c r="Q6094" s="3"/>
      <c r="R6094" s="3"/>
      <c r="S6094" s="120"/>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row>
    <row r="6095" spans="1:53" x14ac:dyDescent="0.3">
      <c r="A6095" s="3"/>
      <c r="B6095" s="3"/>
      <c r="C6095" s="3"/>
      <c r="D6095" s="3"/>
      <c r="E6095" s="3"/>
      <c r="F6095" s="3"/>
      <c r="G6095" s="3"/>
      <c r="H6095" s="3"/>
      <c r="I6095" s="3"/>
      <c r="J6095" s="3"/>
      <c r="K6095" s="3"/>
      <c r="L6095" s="3"/>
      <c r="M6095" s="3"/>
      <c r="N6095" s="3"/>
      <c r="O6095" s="3"/>
      <c r="P6095" s="3"/>
      <c r="Q6095" s="3"/>
      <c r="R6095" s="3"/>
      <c r="S6095" s="120"/>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row>
    <row r="6096" spans="1:53" x14ac:dyDescent="0.3">
      <c r="A6096" s="3"/>
      <c r="B6096" s="3"/>
      <c r="C6096" s="3"/>
      <c r="D6096" s="3"/>
      <c r="E6096" s="3"/>
      <c r="F6096" s="3"/>
      <c r="G6096" s="3"/>
      <c r="H6096" s="3"/>
      <c r="I6096" s="3"/>
      <c r="J6096" s="3"/>
      <c r="K6096" s="3"/>
      <c r="L6096" s="3"/>
      <c r="M6096" s="3"/>
      <c r="N6096" s="3"/>
      <c r="O6096" s="3"/>
      <c r="P6096" s="3"/>
      <c r="Q6096" s="3"/>
      <c r="R6096" s="3"/>
      <c r="S6096" s="120"/>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row>
    <row r="6097" spans="1:53" x14ac:dyDescent="0.3">
      <c r="A6097" s="3"/>
      <c r="B6097" s="3"/>
      <c r="C6097" s="3"/>
      <c r="D6097" s="3"/>
      <c r="E6097" s="3"/>
      <c r="F6097" s="3"/>
      <c r="G6097" s="3"/>
      <c r="H6097" s="3"/>
      <c r="I6097" s="3"/>
      <c r="J6097" s="3"/>
      <c r="K6097" s="3"/>
      <c r="L6097" s="3"/>
      <c r="M6097" s="3"/>
      <c r="N6097" s="3"/>
      <c r="O6097" s="3"/>
      <c r="P6097" s="3"/>
      <c r="Q6097" s="3"/>
      <c r="R6097" s="3"/>
      <c r="S6097" s="120"/>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row>
    <row r="6098" spans="1:53" x14ac:dyDescent="0.3">
      <c r="A6098" s="3"/>
      <c r="B6098" s="3"/>
      <c r="C6098" s="3"/>
      <c r="D6098" s="3"/>
      <c r="E6098" s="3"/>
      <c r="F6098" s="3"/>
      <c r="G6098" s="3"/>
      <c r="H6098" s="3"/>
      <c r="I6098" s="3"/>
      <c r="J6098" s="3"/>
      <c r="K6098" s="3"/>
      <c r="L6098" s="3"/>
      <c r="M6098" s="3"/>
      <c r="N6098" s="3"/>
      <c r="O6098" s="3"/>
      <c r="P6098" s="3"/>
      <c r="Q6098" s="3"/>
      <c r="R6098" s="3"/>
      <c r="S6098" s="120"/>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row>
    <row r="6099" spans="1:53" x14ac:dyDescent="0.3">
      <c r="A6099" s="3"/>
      <c r="B6099" s="3"/>
      <c r="C6099" s="3"/>
      <c r="D6099" s="3"/>
      <c r="E6099" s="3"/>
      <c r="F6099" s="3"/>
      <c r="G6099" s="3"/>
      <c r="H6099" s="3"/>
      <c r="I6099" s="3"/>
      <c r="J6099" s="3"/>
      <c r="K6099" s="3"/>
      <c r="L6099" s="3"/>
      <c r="M6099" s="3"/>
      <c r="N6099" s="3"/>
      <c r="O6099" s="3"/>
      <c r="P6099" s="3"/>
      <c r="Q6099" s="3"/>
      <c r="R6099" s="3"/>
      <c r="S6099" s="120"/>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row>
    <row r="6100" spans="1:53" x14ac:dyDescent="0.3">
      <c r="A6100" s="3"/>
      <c r="B6100" s="3"/>
      <c r="C6100" s="3"/>
      <c r="D6100" s="3"/>
      <c r="E6100" s="3"/>
      <c r="F6100" s="3"/>
      <c r="G6100" s="3"/>
      <c r="H6100" s="3"/>
      <c r="I6100" s="3"/>
      <c r="J6100" s="3"/>
      <c r="K6100" s="3"/>
      <c r="L6100" s="3"/>
      <c r="M6100" s="3"/>
      <c r="N6100" s="3"/>
      <c r="O6100" s="3"/>
      <c r="P6100" s="3"/>
      <c r="Q6100" s="3"/>
      <c r="R6100" s="3"/>
      <c r="S6100" s="120"/>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row>
    <row r="6101" spans="1:53" x14ac:dyDescent="0.3">
      <c r="A6101" s="3"/>
      <c r="B6101" s="3"/>
      <c r="C6101" s="3"/>
      <c r="D6101" s="3"/>
      <c r="E6101" s="3"/>
      <c r="F6101" s="3"/>
      <c r="G6101" s="3"/>
      <c r="H6101" s="3"/>
      <c r="I6101" s="3"/>
      <c r="J6101" s="3"/>
      <c r="K6101" s="3"/>
      <c r="L6101" s="3"/>
      <c r="M6101" s="3"/>
      <c r="N6101" s="3"/>
      <c r="O6101" s="3"/>
      <c r="P6101" s="3"/>
      <c r="Q6101" s="3"/>
      <c r="R6101" s="3"/>
      <c r="S6101" s="120"/>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row>
    <row r="6102" spans="1:53" x14ac:dyDescent="0.3">
      <c r="A6102" s="3"/>
      <c r="B6102" s="3"/>
      <c r="C6102" s="3"/>
      <c r="D6102" s="3"/>
      <c r="E6102" s="3"/>
      <c r="F6102" s="3"/>
      <c r="G6102" s="3"/>
      <c r="H6102" s="3"/>
      <c r="I6102" s="3"/>
      <c r="J6102" s="3"/>
      <c r="K6102" s="3"/>
      <c r="L6102" s="3"/>
      <c r="M6102" s="3"/>
      <c r="N6102" s="3"/>
      <c r="O6102" s="3"/>
      <c r="P6102" s="3"/>
      <c r="Q6102" s="3"/>
      <c r="R6102" s="3"/>
      <c r="S6102" s="120"/>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row>
    <row r="6103" spans="1:53" x14ac:dyDescent="0.3">
      <c r="A6103" s="3"/>
      <c r="B6103" s="3"/>
      <c r="C6103" s="3"/>
      <c r="D6103" s="3"/>
      <c r="E6103" s="3"/>
      <c r="F6103" s="3"/>
      <c r="G6103" s="3"/>
      <c r="H6103" s="3"/>
      <c r="I6103" s="3"/>
      <c r="J6103" s="3"/>
      <c r="K6103" s="3"/>
      <c r="L6103" s="3"/>
      <c r="M6103" s="3"/>
      <c r="N6103" s="3"/>
      <c r="O6103" s="3"/>
      <c r="P6103" s="3"/>
      <c r="Q6103" s="3"/>
      <c r="R6103" s="3"/>
      <c r="S6103" s="120"/>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row>
    <row r="6104" spans="1:53" x14ac:dyDescent="0.3">
      <c r="A6104" s="3"/>
      <c r="B6104" s="3"/>
      <c r="C6104" s="3"/>
      <c r="D6104" s="3"/>
      <c r="E6104" s="3"/>
      <c r="F6104" s="3"/>
      <c r="G6104" s="3"/>
      <c r="H6104" s="3"/>
      <c r="I6104" s="3"/>
      <c r="J6104" s="3"/>
      <c r="K6104" s="3"/>
      <c r="L6104" s="3"/>
      <c r="M6104" s="3"/>
      <c r="N6104" s="3"/>
      <c r="O6104" s="3"/>
      <c r="P6104" s="3"/>
      <c r="Q6104" s="3"/>
      <c r="R6104" s="3"/>
      <c r="S6104" s="120"/>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row>
    <row r="6105" spans="1:53" x14ac:dyDescent="0.3">
      <c r="A6105" s="3"/>
      <c r="B6105" s="3"/>
      <c r="C6105" s="3"/>
      <c r="D6105" s="3"/>
      <c r="E6105" s="3"/>
      <c r="F6105" s="3"/>
      <c r="G6105" s="3"/>
      <c r="H6105" s="3"/>
      <c r="I6105" s="3"/>
      <c r="J6105" s="3"/>
      <c r="K6105" s="3"/>
      <c r="L6105" s="3"/>
      <c r="M6105" s="3"/>
      <c r="N6105" s="3"/>
      <c r="O6105" s="3"/>
      <c r="P6105" s="3"/>
      <c r="Q6105" s="3"/>
      <c r="R6105" s="3"/>
      <c r="S6105" s="120"/>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row>
    <row r="6106" spans="1:53" x14ac:dyDescent="0.3">
      <c r="A6106" s="3"/>
      <c r="B6106" s="3"/>
      <c r="C6106" s="3"/>
      <c r="D6106" s="3"/>
      <c r="E6106" s="3"/>
      <c r="F6106" s="3"/>
      <c r="G6106" s="3"/>
      <c r="H6106" s="3"/>
      <c r="I6106" s="3"/>
      <c r="J6106" s="3"/>
      <c r="K6106" s="3"/>
      <c r="L6106" s="3"/>
      <c r="M6106" s="3"/>
      <c r="N6106" s="3"/>
      <c r="O6106" s="3"/>
      <c r="P6106" s="3"/>
      <c r="Q6106" s="3"/>
      <c r="R6106" s="3"/>
      <c r="S6106" s="120"/>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row>
    <row r="6107" spans="1:53" x14ac:dyDescent="0.3">
      <c r="A6107" s="3"/>
      <c r="B6107" s="3"/>
      <c r="C6107" s="3"/>
      <c r="D6107" s="3"/>
      <c r="E6107" s="3"/>
      <c r="F6107" s="3"/>
      <c r="G6107" s="3"/>
      <c r="H6107" s="3"/>
      <c r="I6107" s="3"/>
      <c r="J6107" s="3"/>
      <c r="K6107" s="3"/>
      <c r="L6107" s="3"/>
      <c r="M6107" s="3"/>
      <c r="N6107" s="3"/>
      <c r="O6107" s="3"/>
      <c r="P6107" s="3"/>
      <c r="Q6107" s="3"/>
      <c r="R6107" s="3"/>
      <c r="S6107" s="120"/>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row>
    <row r="6108" spans="1:53" x14ac:dyDescent="0.3">
      <c r="A6108" s="3"/>
      <c r="B6108" s="3"/>
      <c r="C6108" s="3"/>
      <c r="D6108" s="3"/>
      <c r="E6108" s="3"/>
      <c r="F6108" s="3"/>
      <c r="G6108" s="3"/>
      <c r="H6108" s="3"/>
      <c r="I6108" s="3"/>
      <c r="J6108" s="3"/>
      <c r="K6108" s="3"/>
      <c r="L6108" s="3"/>
      <c r="M6108" s="3"/>
      <c r="N6108" s="3"/>
      <c r="O6108" s="3"/>
      <c r="P6108" s="3"/>
      <c r="Q6108" s="3"/>
      <c r="R6108" s="3"/>
      <c r="S6108" s="120"/>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row>
    <row r="6109" spans="1:53" x14ac:dyDescent="0.3">
      <c r="A6109" s="3"/>
      <c r="B6109" s="3"/>
      <c r="C6109" s="3"/>
      <c r="D6109" s="3"/>
      <c r="E6109" s="3"/>
      <c r="F6109" s="3"/>
      <c r="G6109" s="3"/>
      <c r="H6109" s="3"/>
      <c r="I6109" s="3"/>
      <c r="J6109" s="3"/>
      <c r="K6109" s="3"/>
      <c r="L6109" s="3"/>
      <c r="M6109" s="3"/>
      <c r="N6109" s="3"/>
      <c r="O6109" s="3"/>
      <c r="P6109" s="3"/>
      <c r="Q6109" s="3"/>
      <c r="R6109" s="3"/>
      <c r="S6109" s="120"/>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row>
    <row r="6110" spans="1:53" x14ac:dyDescent="0.3">
      <c r="A6110" s="3"/>
      <c r="B6110" s="3"/>
      <c r="C6110" s="3"/>
      <c r="D6110" s="3"/>
      <c r="E6110" s="3"/>
      <c r="F6110" s="3"/>
      <c r="G6110" s="3"/>
      <c r="H6110" s="3"/>
      <c r="I6110" s="3"/>
      <c r="J6110" s="3"/>
      <c r="K6110" s="3"/>
      <c r="L6110" s="3"/>
      <c r="M6110" s="3"/>
      <c r="N6110" s="3"/>
      <c r="O6110" s="3"/>
      <c r="P6110" s="3"/>
      <c r="Q6110" s="3"/>
      <c r="R6110" s="3"/>
      <c r="S6110" s="120"/>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row>
    <row r="6111" spans="1:53" x14ac:dyDescent="0.3">
      <c r="A6111" s="3"/>
      <c r="B6111" s="3"/>
      <c r="C6111" s="3"/>
      <c r="D6111" s="3"/>
      <c r="E6111" s="3"/>
      <c r="F6111" s="3"/>
      <c r="G6111" s="3"/>
      <c r="H6111" s="3"/>
      <c r="I6111" s="3"/>
      <c r="J6111" s="3"/>
      <c r="K6111" s="3"/>
      <c r="L6111" s="3"/>
      <c r="M6111" s="3"/>
      <c r="N6111" s="3"/>
      <c r="O6111" s="3"/>
      <c r="P6111" s="3"/>
      <c r="Q6111" s="3"/>
      <c r="R6111" s="3"/>
      <c r="S6111" s="120"/>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row>
    <row r="6112" spans="1:53" x14ac:dyDescent="0.3">
      <c r="A6112" s="3"/>
      <c r="B6112" s="3"/>
      <c r="C6112" s="3"/>
      <c r="D6112" s="3"/>
      <c r="E6112" s="3"/>
      <c r="F6112" s="3"/>
      <c r="G6112" s="3"/>
      <c r="H6112" s="3"/>
      <c r="I6112" s="3"/>
      <c r="J6112" s="3"/>
      <c r="K6112" s="3"/>
      <c r="L6112" s="3"/>
      <c r="M6112" s="3"/>
      <c r="N6112" s="3"/>
      <c r="O6112" s="3"/>
      <c r="P6112" s="3"/>
      <c r="Q6112" s="3"/>
      <c r="R6112" s="3"/>
      <c r="S6112" s="120"/>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row>
    <row r="6113" spans="1:53" x14ac:dyDescent="0.3">
      <c r="A6113" s="3"/>
      <c r="B6113" s="3"/>
      <c r="C6113" s="3"/>
      <c r="D6113" s="3"/>
      <c r="E6113" s="3"/>
      <c r="F6113" s="3"/>
      <c r="G6113" s="3"/>
      <c r="H6113" s="3"/>
      <c r="I6113" s="3"/>
      <c r="J6113" s="3"/>
      <c r="K6113" s="3"/>
      <c r="L6113" s="3"/>
      <c r="M6113" s="3"/>
      <c r="N6113" s="3"/>
      <c r="O6113" s="3"/>
      <c r="P6113" s="3"/>
      <c r="Q6113" s="3"/>
      <c r="R6113" s="3"/>
      <c r="S6113" s="120"/>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row>
    <row r="6114" spans="1:53" x14ac:dyDescent="0.3">
      <c r="A6114" s="3"/>
      <c r="B6114" s="3"/>
      <c r="C6114" s="3"/>
      <c r="D6114" s="3"/>
      <c r="E6114" s="3"/>
      <c r="F6114" s="3"/>
      <c r="G6114" s="3"/>
      <c r="H6114" s="3"/>
      <c r="I6114" s="3"/>
      <c r="J6114" s="3"/>
      <c r="K6114" s="3"/>
      <c r="L6114" s="3"/>
      <c r="M6114" s="3"/>
      <c r="N6114" s="3"/>
      <c r="O6114" s="3"/>
      <c r="P6114" s="3"/>
      <c r="Q6114" s="3"/>
      <c r="R6114" s="3"/>
      <c r="S6114" s="120"/>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row>
    <row r="6115" spans="1:53" x14ac:dyDescent="0.3">
      <c r="A6115" s="3"/>
      <c r="B6115" s="3"/>
      <c r="C6115" s="3"/>
      <c r="D6115" s="3"/>
      <c r="E6115" s="3"/>
      <c r="F6115" s="3"/>
      <c r="G6115" s="3"/>
      <c r="H6115" s="3"/>
      <c r="I6115" s="3"/>
      <c r="J6115" s="3"/>
      <c r="K6115" s="3"/>
      <c r="L6115" s="3"/>
      <c r="M6115" s="3"/>
      <c r="N6115" s="3"/>
      <c r="O6115" s="3"/>
      <c r="P6115" s="3"/>
      <c r="Q6115" s="3"/>
      <c r="R6115" s="3"/>
      <c r="S6115" s="120"/>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row>
    <row r="6116" spans="1:53" x14ac:dyDescent="0.3">
      <c r="A6116" s="3"/>
      <c r="B6116" s="3"/>
      <c r="C6116" s="3"/>
      <c r="D6116" s="3"/>
      <c r="E6116" s="3"/>
      <c r="F6116" s="3"/>
      <c r="G6116" s="3"/>
      <c r="H6116" s="3"/>
      <c r="I6116" s="3"/>
      <c r="J6116" s="3"/>
      <c r="K6116" s="3"/>
      <c r="L6116" s="3"/>
      <c r="M6116" s="3"/>
      <c r="N6116" s="3"/>
      <c r="O6116" s="3"/>
      <c r="P6116" s="3"/>
      <c r="Q6116" s="3"/>
      <c r="R6116" s="3"/>
      <c r="S6116" s="120"/>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row>
    <row r="6117" spans="1:53" x14ac:dyDescent="0.3">
      <c r="A6117" s="3"/>
      <c r="B6117" s="3"/>
      <c r="C6117" s="3"/>
      <c r="D6117" s="3"/>
      <c r="E6117" s="3"/>
      <c r="F6117" s="3"/>
      <c r="G6117" s="3"/>
      <c r="H6117" s="3"/>
      <c r="I6117" s="3"/>
      <c r="J6117" s="3"/>
      <c r="K6117" s="3"/>
      <c r="L6117" s="3"/>
      <c r="M6117" s="3"/>
      <c r="N6117" s="3"/>
      <c r="O6117" s="3"/>
      <c r="P6117" s="3"/>
      <c r="Q6117" s="3"/>
      <c r="R6117" s="3"/>
      <c r="S6117" s="120"/>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row>
    <row r="6118" spans="1:53" x14ac:dyDescent="0.3">
      <c r="A6118" s="3"/>
      <c r="B6118" s="3"/>
      <c r="C6118" s="3"/>
      <c r="D6118" s="3"/>
      <c r="E6118" s="3"/>
      <c r="F6118" s="3"/>
      <c r="G6118" s="3"/>
      <c r="H6118" s="3"/>
      <c r="I6118" s="3"/>
      <c r="J6118" s="3"/>
      <c r="K6118" s="3"/>
      <c r="L6118" s="3"/>
      <c r="M6118" s="3"/>
      <c r="N6118" s="3"/>
      <c r="O6118" s="3"/>
      <c r="P6118" s="3"/>
      <c r="Q6118" s="3"/>
      <c r="R6118" s="3"/>
      <c r="S6118" s="120"/>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row>
    <row r="6119" spans="1:53" x14ac:dyDescent="0.3">
      <c r="A6119" s="3"/>
      <c r="B6119" s="3"/>
      <c r="C6119" s="3"/>
      <c r="D6119" s="3"/>
      <c r="E6119" s="3"/>
      <c r="F6119" s="3"/>
      <c r="G6119" s="3"/>
      <c r="H6119" s="3"/>
      <c r="I6119" s="3"/>
      <c r="J6119" s="3"/>
      <c r="K6119" s="3"/>
      <c r="L6119" s="3"/>
      <c r="M6119" s="3"/>
      <c r="N6119" s="3"/>
      <c r="O6119" s="3"/>
      <c r="P6119" s="3"/>
      <c r="Q6119" s="3"/>
      <c r="R6119" s="3"/>
      <c r="S6119" s="120"/>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row>
    <row r="6120" spans="1:53" x14ac:dyDescent="0.3">
      <c r="A6120" s="3"/>
      <c r="B6120" s="3"/>
      <c r="C6120" s="3"/>
      <c r="D6120" s="3"/>
      <c r="E6120" s="3"/>
      <c r="F6120" s="3"/>
      <c r="G6120" s="3"/>
      <c r="H6120" s="3"/>
      <c r="I6120" s="3"/>
      <c r="J6120" s="3"/>
      <c r="K6120" s="3"/>
      <c r="L6120" s="3"/>
      <c r="M6120" s="3"/>
      <c r="N6120" s="3"/>
      <c r="O6120" s="3"/>
      <c r="P6120" s="3"/>
      <c r="Q6120" s="3"/>
      <c r="R6120" s="3"/>
      <c r="S6120" s="120"/>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row>
    <row r="6121" spans="1:53" x14ac:dyDescent="0.3">
      <c r="A6121" s="3"/>
      <c r="B6121" s="3"/>
      <c r="C6121" s="3"/>
      <c r="D6121" s="3"/>
      <c r="E6121" s="3"/>
      <c r="F6121" s="3"/>
      <c r="G6121" s="3"/>
      <c r="H6121" s="3"/>
      <c r="I6121" s="3"/>
      <c r="J6121" s="3"/>
      <c r="K6121" s="3"/>
      <c r="L6121" s="3"/>
      <c r="M6121" s="3"/>
      <c r="N6121" s="3"/>
      <c r="O6121" s="3"/>
      <c r="P6121" s="3"/>
      <c r="Q6121" s="3"/>
      <c r="R6121" s="3"/>
      <c r="S6121" s="120"/>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row>
    <row r="6122" spans="1:53" x14ac:dyDescent="0.3">
      <c r="A6122" s="3"/>
      <c r="B6122" s="3"/>
      <c r="C6122" s="3"/>
      <c r="D6122" s="3"/>
      <c r="E6122" s="3"/>
      <c r="F6122" s="3"/>
      <c r="G6122" s="3"/>
      <c r="H6122" s="3"/>
      <c r="I6122" s="3"/>
      <c r="J6122" s="3"/>
      <c r="K6122" s="3"/>
      <c r="L6122" s="3"/>
      <c r="M6122" s="3"/>
      <c r="N6122" s="3"/>
      <c r="O6122" s="3"/>
      <c r="P6122" s="3"/>
      <c r="Q6122" s="3"/>
      <c r="R6122" s="3"/>
      <c r="S6122" s="120"/>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row>
    <row r="6123" spans="1:53" x14ac:dyDescent="0.3">
      <c r="A6123" s="3"/>
      <c r="B6123" s="3"/>
      <c r="C6123" s="3"/>
      <c r="D6123" s="3"/>
      <c r="E6123" s="3"/>
      <c r="F6123" s="3"/>
      <c r="G6123" s="3"/>
      <c r="H6123" s="3"/>
      <c r="I6123" s="3"/>
      <c r="J6123" s="3"/>
      <c r="K6123" s="3"/>
      <c r="L6123" s="3"/>
      <c r="M6123" s="3"/>
      <c r="N6123" s="3"/>
      <c r="O6123" s="3"/>
      <c r="P6123" s="3"/>
      <c r="Q6123" s="3"/>
      <c r="R6123" s="3"/>
      <c r="S6123" s="120"/>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row>
    <row r="6124" spans="1:53" x14ac:dyDescent="0.3">
      <c r="A6124" s="3"/>
      <c r="B6124" s="3"/>
      <c r="C6124" s="3"/>
      <c r="D6124" s="3"/>
      <c r="E6124" s="3"/>
      <c r="F6124" s="3"/>
      <c r="G6124" s="3"/>
      <c r="H6124" s="3"/>
      <c r="I6124" s="3"/>
      <c r="J6124" s="3"/>
      <c r="K6124" s="3"/>
      <c r="L6124" s="3"/>
      <c r="M6124" s="3"/>
      <c r="N6124" s="3"/>
      <c r="O6124" s="3"/>
      <c r="P6124" s="3"/>
      <c r="Q6124" s="3"/>
      <c r="R6124" s="3"/>
      <c r="S6124" s="120"/>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row>
    <row r="6125" spans="1:53" x14ac:dyDescent="0.3">
      <c r="A6125" s="3"/>
      <c r="B6125" s="3"/>
      <c r="C6125" s="3"/>
      <c r="D6125" s="3"/>
      <c r="E6125" s="3"/>
      <c r="F6125" s="3"/>
      <c r="G6125" s="3"/>
      <c r="H6125" s="3"/>
      <c r="I6125" s="3"/>
      <c r="J6125" s="3"/>
      <c r="K6125" s="3"/>
      <c r="L6125" s="3"/>
      <c r="M6125" s="3"/>
      <c r="N6125" s="3"/>
      <c r="O6125" s="3"/>
      <c r="P6125" s="3"/>
      <c r="Q6125" s="3"/>
      <c r="R6125" s="3"/>
      <c r="S6125" s="120"/>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row>
    <row r="6126" spans="1:53" x14ac:dyDescent="0.3">
      <c r="A6126" s="3"/>
      <c r="B6126" s="3"/>
      <c r="C6126" s="3"/>
      <c r="D6126" s="3"/>
      <c r="E6126" s="3"/>
      <c r="F6126" s="3"/>
      <c r="G6126" s="3"/>
      <c r="H6126" s="3"/>
      <c r="I6126" s="3"/>
      <c r="J6126" s="3"/>
      <c r="K6126" s="3"/>
      <c r="L6126" s="3"/>
      <c r="M6126" s="3"/>
      <c r="N6126" s="3"/>
      <c r="O6126" s="3"/>
      <c r="P6126" s="3"/>
      <c r="Q6126" s="3"/>
      <c r="R6126" s="3"/>
      <c r="S6126" s="120"/>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row>
    <row r="6127" spans="1:53" x14ac:dyDescent="0.3">
      <c r="A6127" s="3"/>
      <c r="B6127" s="3"/>
      <c r="C6127" s="3"/>
      <c r="D6127" s="3"/>
      <c r="E6127" s="3"/>
      <c r="F6127" s="3"/>
      <c r="G6127" s="3"/>
      <c r="H6127" s="3"/>
      <c r="I6127" s="3"/>
      <c r="J6127" s="3"/>
      <c r="K6127" s="3"/>
      <c r="L6127" s="3"/>
      <c r="M6127" s="3"/>
      <c r="N6127" s="3"/>
      <c r="O6127" s="3"/>
      <c r="P6127" s="3"/>
      <c r="Q6127" s="3"/>
      <c r="R6127" s="3"/>
      <c r="S6127" s="120"/>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row>
    <row r="6128" spans="1:53" x14ac:dyDescent="0.3">
      <c r="A6128" s="3"/>
      <c r="B6128" s="3"/>
      <c r="C6128" s="3"/>
      <c r="D6128" s="3"/>
      <c r="E6128" s="3"/>
      <c r="F6128" s="3"/>
      <c r="G6128" s="3"/>
      <c r="H6128" s="3"/>
      <c r="I6128" s="3"/>
      <c r="J6128" s="3"/>
      <c r="K6128" s="3"/>
      <c r="L6128" s="3"/>
      <c r="M6128" s="3"/>
      <c r="N6128" s="3"/>
      <c r="O6128" s="3"/>
      <c r="P6128" s="3"/>
      <c r="Q6128" s="3"/>
      <c r="R6128" s="3"/>
      <c r="S6128" s="120"/>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row>
    <row r="6129" spans="1:53" x14ac:dyDescent="0.3">
      <c r="A6129" s="3"/>
      <c r="B6129" s="3"/>
      <c r="C6129" s="3"/>
      <c r="D6129" s="3"/>
      <c r="E6129" s="3"/>
      <c r="F6129" s="3"/>
      <c r="G6129" s="3"/>
      <c r="H6129" s="3"/>
      <c r="I6129" s="3"/>
      <c r="J6129" s="3"/>
      <c r="K6129" s="3"/>
      <c r="L6129" s="3"/>
      <c r="M6129" s="3"/>
      <c r="N6129" s="3"/>
      <c r="O6129" s="3"/>
      <c r="P6129" s="3"/>
      <c r="Q6129" s="3"/>
      <c r="R6129" s="3"/>
      <c r="S6129" s="120"/>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row>
    <row r="6130" spans="1:53" x14ac:dyDescent="0.3">
      <c r="A6130" s="3"/>
      <c r="B6130" s="3"/>
      <c r="C6130" s="3"/>
      <c r="D6130" s="3"/>
      <c r="E6130" s="3"/>
      <c r="F6130" s="3"/>
      <c r="G6130" s="3"/>
      <c r="H6130" s="3"/>
      <c r="I6130" s="3"/>
      <c r="J6130" s="3"/>
      <c r="K6130" s="3"/>
      <c r="L6130" s="3"/>
      <c r="M6130" s="3"/>
      <c r="N6130" s="3"/>
      <c r="O6130" s="3"/>
      <c r="P6130" s="3"/>
      <c r="Q6130" s="3"/>
      <c r="R6130" s="3"/>
      <c r="S6130" s="120"/>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row>
    <row r="6131" spans="1:53" x14ac:dyDescent="0.3">
      <c r="A6131" s="3"/>
      <c r="B6131" s="3"/>
      <c r="C6131" s="3"/>
      <c r="D6131" s="3"/>
      <c r="E6131" s="3"/>
      <c r="F6131" s="3"/>
      <c r="G6131" s="3"/>
      <c r="H6131" s="3"/>
      <c r="I6131" s="3"/>
      <c r="J6131" s="3"/>
      <c r="K6131" s="3"/>
      <c r="L6131" s="3"/>
      <c r="M6131" s="3"/>
      <c r="N6131" s="3"/>
      <c r="O6131" s="3"/>
      <c r="P6131" s="3"/>
      <c r="Q6131" s="3"/>
      <c r="R6131" s="3"/>
      <c r="S6131" s="120"/>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row>
    <row r="6132" spans="1:53" x14ac:dyDescent="0.3">
      <c r="A6132" s="3"/>
      <c r="B6132" s="3"/>
      <c r="C6132" s="3"/>
      <c r="D6132" s="3"/>
      <c r="E6132" s="3"/>
      <c r="F6132" s="3"/>
      <c r="G6132" s="3"/>
      <c r="H6132" s="3"/>
      <c r="I6132" s="3"/>
      <c r="J6132" s="3"/>
      <c r="K6132" s="3"/>
      <c r="L6132" s="3"/>
      <c r="M6132" s="3"/>
      <c r="N6132" s="3"/>
      <c r="O6132" s="3"/>
      <c r="P6132" s="3"/>
      <c r="Q6132" s="3"/>
      <c r="R6132" s="3"/>
      <c r="S6132" s="120"/>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row>
    <row r="6133" spans="1:53" x14ac:dyDescent="0.3">
      <c r="A6133" s="3"/>
      <c r="B6133" s="3"/>
      <c r="C6133" s="3"/>
      <c r="D6133" s="3"/>
      <c r="E6133" s="3"/>
      <c r="F6133" s="3"/>
      <c r="G6133" s="3"/>
      <c r="H6133" s="3"/>
      <c r="I6133" s="3"/>
      <c r="J6133" s="3"/>
      <c r="K6133" s="3"/>
      <c r="L6133" s="3"/>
      <c r="M6133" s="3"/>
      <c r="N6133" s="3"/>
      <c r="O6133" s="3"/>
      <c r="P6133" s="3"/>
      <c r="Q6133" s="3"/>
      <c r="R6133" s="3"/>
      <c r="S6133" s="120"/>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row>
    <row r="6134" spans="1:53" x14ac:dyDescent="0.3">
      <c r="A6134" s="3"/>
      <c r="B6134" s="3"/>
      <c r="C6134" s="3"/>
      <c r="D6134" s="3"/>
      <c r="E6134" s="3"/>
      <c r="F6134" s="3"/>
      <c r="G6134" s="3"/>
      <c r="H6134" s="3"/>
      <c r="I6134" s="3"/>
      <c r="J6134" s="3"/>
      <c r="K6134" s="3"/>
      <c r="L6134" s="3"/>
      <c r="M6134" s="3"/>
      <c r="N6134" s="3"/>
      <c r="O6134" s="3"/>
      <c r="P6134" s="3"/>
      <c r="Q6134" s="3"/>
      <c r="R6134" s="3"/>
      <c r="S6134" s="120"/>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row>
    <row r="6135" spans="1:53" x14ac:dyDescent="0.3">
      <c r="A6135" s="3"/>
      <c r="B6135" s="3"/>
      <c r="C6135" s="3"/>
      <c r="D6135" s="3"/>
      <c r="E6135" s="3"/>
      <c r="F6135" s="3"/>
      <c r="G6135" s="3"/>
      <c r="H6135" s="3"/>
      <c r="I6135" s="3"/>
      <c r="J6135" s="3"/>
      <c r="K6135" s="3"/>
      <c r="L6135" s="3"/>
      <c r="M6135" s="3"/>
      <c r="N6135" s="3"/>
      <c r="O6135" s="3"/>
      <c r="P6135" s="3"/>
      <c r="Q6135" s="3"/>
      <c r="R6135" s="3"/>
      <c r="S6135" s="120"/>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row>
    <row r="6136" spans="1:53" x14ac:dyDescent="0.3">
      <c r="A6136" s="3"/>
      <c r="B6136" s="3"/>
      <c r="C6136" s="3"/>
      <c r="D6136" s="3"/>
      <c r="E6136" s="3"/>
      <c r="F6136" s="3"/>
      <c r="G6136" s="3"/>
      <c r="H6136" s="3"/>
      <c r="I6136" s="3"/>
      <c r="J6136" s="3"/>
      <c r="K6136" s="3"/>
      <c r="L6136" s="3"/>
      <c r="M6136" s="3"/>
      <c r="N6136" s="3"/>
      <c r="O6136" s="3"/>
      <c r="P6136" s="3"/>
      <c r="Q6136" s="3"/>
      <c r="R6136" s="3"/>
      <c r="S6136" s="120"/>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row>
    <row r="6137" spans="1:53" x14ac:dyDescent="0.3">
      <c r="A6137" s="3"/>
      <c r="B6137" s="3"/>
      <c r="C6137" s="3"/>
      <c r="D6137" s="3"/>
      <c r="E6137" s="3"/>
      <c r="F6137" s="3"/>
      <c r="G6137" s="3"/>
      <c r="H6137" s="3"/>
      <c r="I6137" s="3"/>
      <c r="J6137" s="3"/>
      <c r="K6137" s="3"/>
      <c r="L6137" s="3"/>
      <c r="M6137" s="3"/>
      <c r="N6137" s="3"/>
      <c r="O6137" s="3"/>
      <c r="P6137" s="3"/>
      <c r="Q6137" s="3"/>
      <c r="R6137" s="3"/>
      <c r="S6137" s="120"/>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row>
    <row r="6138" spans="1:53" x14ac:dyDescent="0.3">
      <c r="A6138" s="3"/>
      <c r="B6138" s="3"/>
      <c r="C6138" s="3"/>
      <c r="D6138" s="3"/>
      <c r="E6138" s="3"/>
      <c r="F6138" s="3"/>
      <c r="G6138" s="3"/>
      <c r="H6138" s="3"/>
      <c r="I6138" s="3"/>
      <c r="J6138" s="3"/>
      <c r="K6138" s="3"/>
      <c r="L6138" s="3"/>
      <c r="M6138" s="3"/>
      <c r="N6138" s="3"/>
      <c r="O6138" s="3"/>
      <c r="P6138" s="3"/>
      <c r="Q6138" s="3"/>
      <c r="R6138" s="3"/>
      <c r="S6138" s="120"/>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row>
    <row r="6139" spans="1:53" x14ac:dyDescent="0.3">
      <c r="A6139" s="3"/>
      <c r="B6139" s="3"/>
      <c r="C6139" s="3"/>
      <c r="D6139" s="3"/>
      <c r="E6139" s="3"/>
      <c r="F6139" s="3"/>
      <c r="G6139" s="3"/>
      <c r="H6139" s="3"/>
      <c r="I6139" s="3"/>
      <c r="J6139" s="3"/>
      <c r="K6139" s="3"/>
      <c r="L6139" s="3"/>
      <c r="M6139" s="3"/>
      <c r="N6139" s="3"/>
      <c r="O6139" s="3"/>
      <c r="P6139" s="3"/>
      <c r="Q6139" s="3"/>
      <c r="R6139" s="3"/>
      <c r="S6139" s="120"/>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row>
    <row r="6140" spans="1:53" x14ac:dyDescent="0.3">
      <c r="A6140" s="3"/>
      <c r="B6140" s="3"/>
      <c r="C6140" s="3"/>
      <c r="D6140" s="3"/>
      <c r="E6140" s="3"/>
      <c r="F6140" s="3"/>
      <c r="G6140" s="3"/>
      <c r="H6140" s="3"/>
      <c r="I6140" s="3"/>
      <c r="J6140" s="3"/>
      <c r="K6140" s="3"/>
      <c r="L6140" s="3"/>
      <c r="M6140" s="3"/>
      <c r="N6140" s="3"/>
      <c r="O6140" s="3"/>
      <c r="P6140" s="3"/>
      <c r="Q6140" s="3"/>
      <c r="R6140" s="3"/>
      <c r="S6140" s="120"/>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row>
    <row r="6141" spans="1:53" x14ac:dyDescent="0.3">
      <c r="A6141" s="3"/>
      <c r="B6141" s="3"/>
      <c r="C6141" s="3"/>
      <c r="D6141" s="3"/>
      <c r="E6141" s="3"/>
      <c r="F6141" s="3"/>
      <c r="G6141" s="3"/>
      <c r="H6141" s="3"/>
      <c r="I6141" s="3"/>
      <c r="J6141" s="3"/>
      <c r="K6141" s="3"/>
      <c r="L6141" s="3"/>
      <c r="M6141" s="3"/>
      <c r="N6141" s="3"/>
      <c r="O6141" s="3"/>
      <c r="P6141" s="3"/>
      <c r="Q6141" s="3"/>
      <c r="R6141" s="3"/>
      <c r="S6141" s="120"/>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row>
    <row r="6142" spans="1:53" x14ac:dyDescent="0.3">
      <c r="A6142" s="3"/>
      <c r="B6142" s="3"/>
      <c r="C6142" s="3"/>
      <c r="D6142" s="3"/>
      <c r="E6142" s="3"/>
      <c r="F6142" s="3"/>
      <c r="G6142" s="3"/>
      <c r="H6142" s="3"/>
      <c r="I6142" s="3"/>
      <c r="J6142" s="3"/>
      <c r="K6142" s="3"/>
      <c r="L6142" s="3"/>
      <c r="M6142" s="3"/>
      <c r="N6142" s="3"/>
      <c r="O6142" s="3"/>
      <c r="P6142" s="3"/>
      <c r="Q6142" s="3"/>
      <c r="R6142" s="3"/>
      <c r="S6142" s="120"/>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row>
    <row r="6143" spans="1:53" x14ac:dyDescent="0.3">
      <c r="A6143" s="3"/>
      <c r="B6143" s="3"/>
      <c r="C6143" s="3"/>
      <c r="D6143" s="3"/>
      <c r="E6143" s="3"/>
      <c r="F6143" s="3"/>
      <c r="G6143" s="3"/>
      <c r="H6143" s="3"/>
      <c r="I6143" s="3"/>
      <c r="J6143" s="3"/>
      <c r="K6143" s="3"/>
      <c r="L6143" s="3"/>
      <c r="M6143" s="3"/>
      <c r="N6143" s="3"/>
      <c r="O6143" s="3"/>
      <c r="P6143" s="3"/>
      <c r="Q6143" s="3"/>
      <c r="R6143" s="3"/>
      <c r="S6143" s="120"/>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row>
    <row r="6144" spans="1:53" x14ac:dyDescent="0.3">
      <c r="A6144" s="3"/>
      <c r="B6144" s="3"/>
      <c r="C6144" s="3"/>
      <c r="D6144" s="3"/>
      <c r="E6144" s="3"/>
      <c r="F6144" s="3"/>
      <c r="G6144" s="3"/>
      <c r="H6144" s="3"/>
      <c r="I6144" s="3"/>
      <c r="J6144" s="3"/>
      <c r="K6144" s="3"/>
      <c r="L6144" s="3"/>
      <c r="M6144" s="3"/>
      <c r="N6144" s="3"/>
      <c r="O6144" s="3"/>
      <c r="P6144" s="3"/>
      <c r="Q6144" s="3"/>
      <c r="R6144" s="3"/>
      <c r="S6144" s="120"/>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row>
    <row r="6145" spans="1:53" x14ac:dyDescent="0.3">
      <c r="A6145" s="3"/>
      <c r="B6145" s="3"/>
      <c r="C6145" s="3"/>
      <c r="D6145" s="3"/>
      <c r="E6145" s="3"/>
      <c r="F6145" s="3"/>
      <c r="G6145" s="3"/>
      <c r="H6145" s="3"/>
      <c r="I6145" s="3"/>
      <c r="J6145" s="3"/>
      <c r="K6145" s="3"/>
      <c r="L6145" s="3"/>
      <c r="M6145" s="3"/>
      <c r="N6145" s="3"/>
      <c r="O6145" s="3"/>
      <c r="P6145" s="3"/>
      <c r="Q6145" s="3"/>
      <c r="R6145" s="3"/>
      <c r="S6145" s="120"/>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row>
    <row r="6146" spans="1:53" x14ac:dyDescent="0.3">
      <c r="A6146" s="3"/>
      <c r="B6146" s="3"/>
      <c r="C6146" s="3"/>
      <c r="D6146" s="3"/>
      <c r="E6146" s="3"/>
      <c r="F6146" s="3"/>
      <c r="G6146" s="3"/>
      <c r="H6146" s="3"/>
      <c r="I6146" s="3"/>
      <c r="J6146" s="3"/>
      <c r="K6146" s="3"/>
      <c r="L6146" s="3"/>
      <c r="M6146" s="3"/>
      <c r="N6146" s="3"/>
      <c r="O6146" s="3"/>
      <c r="P6146" s="3"/>
      <c r="Q6146" s="3"/>
      <c r="R6146" s="3"/>
      <c r="S6146" s="120"/>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row>
    <row r="6147" spans="1:53" x14ac:dyDescent="0.3">
      <c r="A6147" s="3"/>
      <c r="B6147" s="3"/>
      <c r="C6147" s="3"/>
      <c r="D6147" s="3"/>
      <c r="E6147" s="3"/>
      <c r="F6147" s="3"/>
      <c r="G6147" s="3"/>
      <c r="H6147" s="3"/>
      <c r="I6147" s="3"/>
      <c r="J6147" s="3"/>
      <c r="K6147" s="3"/>
      <c r="L6147" s="3"/>
      <c r="M6147" s="3"/>
      <c r="N6147" s="3"/>
      <c r="O6147" s="3"/>
      <c r="P6147" s="3"/>
      <c r="Q6147" s="3"/>
      <c r="R6147" s="3"/>
      <c r="S6147" s="120"/>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row>
    <row r="6148" spans="1:53" x14ac:dyDescent="0.3">
      <c r="A6148" s="3"/>
      <c r="B6148" s="3"/>
      <c r="C6148" s="3"/>
      <c r="D6148" s="3"/>
      <c r="E6148" s="3"/>
      <c r="F6148" s="3"/>
      <c r="G6148" s="3"/>
      <c r="H6148" s="3"/>
      <c r="I6148" s="3"/>
      <c r="J6148" s="3"/>
      <c r="K6148" s="3"/>
      <c r="L6148" s="3"/>
      <c r="M6148" s="3"/>
      <c r="N6148" s="3"/>
      <c r="O6148" s="3"/>
      <c r="P6148" s="3"/>
      <c r="Q6148" s="3"/>
      <c r="R6148" s="3"/>
      <c r="S6148" s="120"/>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row>
    <row r="6149" spans="1:53" x14ac:dyDescent="0.3">
      <c r="A6149" s="3"/>
      <c r="B6149" s="3"/>
      <c r="C6149" s="3"/>
      <c r="D6149" s="3"/>
      <c r="E6149" s="3"/>
      <c r="F6149" s="3"/>
      <c r="G6149" s="3"/>
      <c r="H6149" s="3"/>
      <c r="I6149" s="3"/>
      <c r="J6149" s="3"/>
      <c r="K6149" s="3"/>
      <c r="L6149" s="3"/>
      <c r="M6149" s="3"/>
      <c r="N6149" s="3"/>
      <c r="O6149" s="3"/>
      <c r="P6149" s="3"/>
      <c r="Q6149" s="3"/>
      <c r="R6149" s="3"/>
      <c r="S6149" s="120"/>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row>
    <row r="6150" spans="1:53" x14ac:dyDescent="0.3">
      <c r="A6150" s="3"/>
      <c r="B6150" s="3"/>
      <c r="C6150" s="3"/>
      <c r="D6150" s="3"/>
      <c r="E6150" s="3"/>
      <c r="F6150" s="3"/>
      <c r="G6150" s="3"/>
      <c r="H6150" s="3"/>
      <c r="I6150" s="3"/>
      <c r="J6150" s="3"/>
      <c r="K6150" s="3"/>
      <c r="L6150" s="3"/>
      <c r="M6150" s="3"/>
      <c r="N6150" s="3"/>
      <c r="O6150" s="3"/>
      <c r="P6150" s="3"/>
      <c r="Q6150" s="3"/>
      <c r="R6150" s="3"/>
      <c r="S6150" s="120"/>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row>
    <row r="6151" spans="1:53" x14ac:dyDescent="0.3">
      <c r="A6151" s="3"/>
      <c r="B6151" s="3"/>
      <c r="C6151" s="3"/>
      <c r="D6151" s="3"/>
      <c r="E6151" s="3"/>
      <c r="F6151" s="3"/>
      <c r="G6151" s="3"/>
      <c r="H6151" s="3"/>
      <c r="I6151" s="3"/>
      <c r="J6151" s="3"/>
      <c r="K6151" s="3"/>
      <c r="L6151" s="3"/>
      <c r="M6151" s="3"/>
      <c r="N6151" s="3"/>
      <c r="O6151" s="3"/>
      <c r="P6151" s="3"/>
      <c r="Q6151" s="3"/>
      <c r="R6151" s="3"/>
      <c r="S6151" s="120"/>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row>
    <row r="6152" spans="1:53" x14ac:dyDescent="0.3">
      <c r="A6152" s="3"/>
      <c r="B6152" s="3"/>
      <c r="C6152" s="3"/>
      <c r="D6152" s="3"/>
      <c r="E6152" s="3"/>
      <c r="F6152" s="3"/>
      <c r="G6152" s="3"/>
      <c r="H6152" s="3"/>
      <c r="I6152" s="3"/>
      <c r="J6152" s="3"/>
      <c r="K6152" s="3"/>
      <c r="L6152" s="3"/>
      <c r="M6152" s="3"/>
      <c r="N6152" s="3"/>
      <c r="O6152" s="3"/>
      <c r="P6152" s="3"/>
      <c r="Q6152" s="3"/>
      <c r="R6152" s="3"/>
      <c r="S6152" s="120"/>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row>
    <row r="6153" spans="1:53" x14ac:dyDescent="0.3">
      <c r="A6153" s="3"/>
      <c r="B6153" s="3"/>
      <c r="C6153" s="3"/>
      <c r="D6153" s="3"/>
      <c r="E6153" s="3"/>
      <c r="F6153" s="3"/>
      <c r="G6153" s="3"/>
      <c r="H6153" s="3"/>
      <c r="I6153" s="3"/>
      <c r="J6153" s="3"/>
      <c r="K6153" s="3"/>
      <c r="L6153" s="3"/>
      <c r="M6153" s="3"/>
      <c r="N6153" s="3"/>
      <c r="O6153" s="3"/>
      <c r="P6153" s="3"/>
      <c r="Q6153" s="3"/>
      <c r="R6153" s="3"/>
      <c r="S6153" s="120"/>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row>
    <row r="6154" spans="1:53" x14ac:dyDescent="0.3">
      <c r="A6154" s="3"/>
      <c r="B6154" s="3"/>
      <c r="C6154" s="3"/>
      <c r="D6154" s="3"/>
      <c r="E6154" s="3"/>
      <c r="F6154" s="3"/>
      <c r="G6154" s="3"/>
      <c r="H6154" s="3"/>
      <c r="I6154" s="3"/>
      <c r="J6154" s="3"/>
      <c r="K6154" s="3"/>
      <c r="L6154" s="3"/>
      <c r="M6154" s="3"/>
      <c r="N6154" s="3"/>
      <c r="O6154" s="3"/>
      <c r="P6154" s="3"/>
      <c r="Q6154" s="3"/>
      <c r="R6154" s="3"/>
      <c r="S6154" s="120"/>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row>
    <row r="6155" spans="1:53" x14ac:dyDescent="0.3">
      <c r="A6155" s="3"/>
      <c r="B6155" s="3"/>
      <c r="C6155" s="3"/>
      <c r="D6155" s="3"/>
      <c r="E6155" s="3"/>
      <c r="F6155" s="3"/>
      <c r="G6155" s="3"/>
      <c r="H6155" s="3"/>
      <c r="I6155" s="3"/>
      <c r="J6155" s="3"/>
      <c r="K6155" s="3"/>
      <c r="L6155" s="3"/>
      <c r="M6155" s="3"/>
      <c r="N6155" s="3"/>
      <c r="O6155" s="3"/>
      <c r="P6155" s="3"/>
      <c r="Q6155" s="3"/>
      <c r="R6155" s="3"/>
      <c r="S6155" s="120"/>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row>
    <row r="6156" spans="1:53" x14ac:dyDescent="0.3">
      <c r="A6156" s="3"/>
      <c r="B6156" s="3"/>
      <c r="C6156" s="3"/>
      <c r="D6156" s="3"/>
      <c r="E6156" s="3"/>
      <c r="F6156" s="3"/>
      <c r="G6156" s="3"/>
      <c r="H6156" s="3"/>
      <c r="I6156" s="3"/>
      <c r="J6156" s="3"/>
      <c r="K6156" s="3"/>
      <c r="L6156" s="3"/>
      <c r="M6156" s="3"/>
      <c r="N6156" s="3"/>
      <c r="O6156" s="3"/>
      <c r="P6156" s="3"/>
      <c r="Q6156" s="3"/>
      <c r="R6156" s="3"/>
      <c r="S6156" s="120"/>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row>
    <row r="6157" spans="1:53" x14ac:dyDescent="0.3">
      <c r="A6157" s="3"/>
      <c r="B6157" s="3"/>
      <c r="C6157" s="3"/>
      <c r="D6157" s="3"/>
      <c r="E6157" s="3"/>
      <c r="F6157" s="3"/>
      <c r="G6157" s="3"/>
      <c r="H6157" s="3"/>
      <c r="I6157" s="3"/>
      <c r="J6157" s="3"/>
      <c r="K6157" s="3"/>
      <c r="L6157" s="3"/>
      <c r="M6157" s="3"/>
      <c r="N6157" s="3"/>
      <c r="O6157" s="3"/>
      <c r="P6157" s="3"/>
      <c r="Q6157" s="3"/>
      <c r="R6157" s="3"/>
      <c r="S6157" s="120"/>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row>
    <row r="6158" spans="1:53" x14ac:dyDescent="0.3">
      <c r="A6158" s="3"/>
      <c r="B6158" s="3"/>
      <c r="C6158" s="3"/>
      <c r="D6158" s="3"/>
      <c r="E6158" s="3"/>
      <c r="F6158" s="3"/>
      <c r="G6158" s="3"/>
      <c r="H6158" s="3"/>
      <c r="I6158" s="3"/>
      <c r="J6158" s="3"/>
      <c r="K6158" s="3"/>
      <c r="L6158" s="3"/>
      <c r="M6158" s="3"/>
      <c r="N6158" s="3"/>
      <c r="O6158" s="3"/>
      <c r="P6158" s="3"/>
      <c r="Q6158" s="3"/>
      <c r="R6158" s="3"/>
      <c r="S6158" s="120"/>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row>
    <row r="6159" spans="1:53" x14ac:dyDescent="0.3">
      <c r="A6159" s="3"/>
      <c r="B6159" s="3"/>
      <c r="C6159" s="3"/>
      <c r="D6159" s="3"/>
      <c r="E6159" s="3"/>
      <c r="F6159" s="3"/>
      <c r="G6159" s="3"/>
      <c r="H6159" s="3"/>
      <c r="I6159" s="3"/>
      <c r="J6159" s="3"/>
      <c r="K6159" s="3"/>
      <c r="L6159" s="3"/>
      <c r="M6159" s="3"/>
      <c r="N6159" s="3"/>
      <c r="O6159" s="3"/>
      <c r="P6159" s="3"/>
      <c r="Q6159" s="3"/>
      <c r="R6159" s="3"/>
      <c r="S6159" s="120"/>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row>
    <row r="6160" spans="1:53" x14ac:dyDescent="0.3">
      <c r="A6160" s="3"/>
      <c r="B6160" s="3"/>
      <c r="C6160" s="3"/>
      <c r="D6160" s="3"/>
      <c r="E6160" s="3"/>
      <c r="F6160" s="3"/>
      <c r="G6160" s="3"/>
      <c r="H6160" s="3"/>
      <c r="I6160" s="3"/>
      <c r="J6160" s="3"/>
      <c r="K6160" s="3"/>
      <c r="L6160" s="3"/>
      <c r="M6160" s="3"/>
      <c r="N6160" s="3"/>
      <c r="O6160" s="3"/>
      <c r="P6160" s="3"/>
      <c r="Q6160" s="3"/>
      <c r="R6160" s="3"/>
      <c r="S6160" s="120"/>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row>
    <row r="6161" spans="1:53" x14ac:dyDescent="0.3">
      <c r="A6161" s="3"/>
      <c r="B6161" s="3"/>
      <c r="C6161" s="3"/>
      <c r="D6161" s="3"/>
      <c r="E6161" s="3"/>
      <c r="F6161" s="3"/>
      <c r="G6161" s="3"/>
      <c r="H6161" s="3"/>
      <c r="I6161" s="3"/>
      <c r="J6161" s="3"/>
      <c r="K6161" s="3"/>
      <c r="L6161" s="3"/>
      <c r="M6161" s="3"/>
      <c r="N6161" s="3"/>
      <c r="O6161" s="3"/>
      <c r="P6161" s="3"/>
      <c r="Q6161" s="3"/>
      <c r="R6161" s="3"/>
      <c r="S6161" s="120"/>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row>
    <row r="6162" spans="1:53" x14ac:dyDescent="0.3">
      <c r="A6162" s="3"/>
      <c r="B6162" s="3"/>
      <c r="C6162" s="3"/>
      <c r="D6162" s="3"/>
      <c r="E6162" s="3"/>
      <c r="F6162" s="3"/>
      <c r="G6162" s="3"/>
      <c r="H6162" s="3"/>
      <c r="I6162" s="3"/>
      <c r="J6162" s="3"/>
      <c r="K6162" s="3"/>
      <c r="L6162" s="3"/>
      <c r="M6162" s="3"/>
      <c r="N6162" s="3"/>
      <c r="O6162" s="3"/>
      <c r="P6162" s="3"/>
      <c r="Q6162" s="3"/>
      <c r="R6162" s="3"/>
      <c r="S6162" s="120"/>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row>
    <row r="6163" spans="1:53" x14ac:dyDescent="0.3">
      <c r="A6163" s="3"/>
      <c r="B6163" s="3"/>
      <c r="C6163" s="3"/>
      <c r="D6163" s="3"/>
      <c r="E6163" s="3"/>
      <c r="F6163" s="3"/>
      <c r="G6163" s="3"/>
      <c r="H6163" s="3"/>
      <c r="I6163" s="3"/>
      <c r="J6163" s="3"/>
      <c r="K6163" s="3"/>
      <c r="L6163" s="3"/>
      <c r="M6163" s="3"/>
      <c r="N6163" s="3"/>
      <c r="O6163" s="3"/>
      <c r="P6163" s="3"/>
      <c r="Q6163" s="3"/>
      <c r="R6163" s="3"/>
      <c r="S6163" s="120"/>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row>
    <row r="6164" spans="1:53" x14ac:dyDescent="0.3">
      <c r="A6164" s="3"/>
      <c r="B6164" s="3"/>
      <c r="C6164" s="3"/>
      <c r="D6164" s="3"/>
      <c r="E6164" s="3"/>
      <c r="F6164" s="3"/>
      <c r="G6164" s="3"/>
      <c r="H6164" s="3"/>
      <c r="I6164" s="3"/>
      <c r="J6164" s="3"/>
      <c r="K6164" s="3"/>
      <c r="L6164" s="3"/>
      <c r="M6164" s="3"/>
      <c r="N6164" s="3"/>
      <c r="O6164" s="3"/>
      <c r="P6164" s="3"/>
      <c r="Q6164" s="3"/>
      <c r="R6164" s="3"/>
      <c r="S6164" s="120"/>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row>
    <row r="6165" spans="1:53" x14ac:dyDescent="0.3">
      <c r="A6165" s="3"/>
      <c r="B6165" s="3"/>
      <c r="C6165" s="3"/>
      <c r="D6165" s="3"/>
      <c r="E6165" s="3"/>
      <c r="F6165" s="3"/>
      <c r="G6165" s="3"/>
      <c r="H6165" s="3"/>
      <c r="I6165" s="3"/>
      <c r="J6165" s="3"/>
      <c r="K6165" s="3"/>
      <c r="L6165" s="3"/>
      <c r="M6165" s="3"/>
      <c r="N6165" s="3"/>
      <c r="O6165" s="3"/>
      <c r="P6165" s="3"/>
      <c r="Q6165" s="3"/>
      <c r="R6165" s="3"/>
      <c r="S6165" s="120"/>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row>
    <row r="6166" spans="1:53" x14ac:dyDescent="0.3">
      <c r="A6166" s="3"/>
      <c r="B6166" s="3"/>
      <c r="C6166" s="3"/>
      <c r="D6166" s="3"/>
      <c r="E6166" s="3"/>
      <c r="F6166" s="3"/>
      <c r="G6166" s="3"/>
      <c r="H6166" s="3"/>
      <c r="I6166" s="3"/>
      <c r="J6166" s="3"/>
      <c r="K6166" s="3"/>
      <c r="L6166" s="3"/>
      <c r="M6166" s="3"/>
      <c r="N6166" s="3"/>
      <c r="O6166" s="3"/>
      <c r="P6166" s="3"/>
      <c r="Q6166" s="3"/>
      <c r="R6166" s="3"/>
      <c r="S6166" s="120"/>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row>
    <row r="6167" spans="1:53" x14ac:dyDescent="0.3">
      <c r="A6167" s="3"/>
      <c r="B6167" s="3"/>
      <c r="C6167" s="3"/>
      <c r="D6167" s="3"/>
      <c r="E6167" s="3"/>
      <c r="F6167" s="3"/>
      <c r="G6167" s="3"/>
      <c r="H6167" s="3"/>
      <c r="I6167" s="3"/>
      <c r="J6167" s="3"/>
      <c r="K6167" s="3"/>
      <c r="L6167" s="3"/>
      <c r="M6167" s="3"/>
      <c r="N6167" s="3"/>
      <c r="O6167" s="3"/>
      <c r="P6167" s="3"/>
      <c r="Q6167" s="3"/>
      <c r="R6167" s="3"/>
      <c r="S6167" s="120"/>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row>
    <row r="6168" spans="1:53" x14ac:dyDescent="0.3">
      <c r="A6168" s="3"/>
      <c r="B6168" s="3"/>
      <c r="C6168" s="3"/>
      <c r="D6168" s="3"/>
      <c r="E6168" s="3"/>
      <c r="F6168" s="3"/>
      <c r="G6168" s="3"/>
      <c r="H6168" s="3"/>
      <c r="I6168" s="3"/>
      <c r="J6168" s="3"/>
      <c r="K6168" s="3"/>
      <c r="L6168" s="3"/>
      <c r="M6168" s="3"/>
      <c r="N6168" s="3"/>
      <c r="O6168" s="3"/>
      <c r="P6168" s="3"/>
      <c r="Q6168" s="3"/>
      <c r="R6168" s="3"/>
      <c r="S6168" s="120"/>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row>
    <row r="6169" spans="1:53" x14ac:dyDescent="0.3">
      <c r="A6169" s="3"/>
      <c r="B6169" s="3"/>
      <c r="C6169" s="3"/>
      <c r="D6169" s="3"/>
      <c r="E6169" s="3"/>
      <c r="F6169" s="3"/>
      <c r="G6169" s="3"/>
      <c r="H6169" s="3"/>
      <c r="I6169" s="3"/>
      <c r="J6169" s="3"/>
      <c r="K6169" s="3"/>
      <c r="L6169" s="3"/>
      <c r="M6169" s="3"/>
      <c r="N6169" s="3"/>
      <c r="O6169" s="3"/>
      <c r="P6169" s="3"/>
      <c r="Q6169" s="3"/>
      <c r="R6169" s="3"/>
      <c r="S6169" s="120"/>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row>
    <row r="6170" spans="1:53" x14ac:dyDescent="0.3">
      <c r="A6170" s="3"/>
      <c r="B6170" s="3"/>
      <c r="C6170" s="3"/>
      <c r="D6170" s="3"/>
      <c r="E6170" s="3"/>
      <c r="F6170" s="3"/>
      <c r="G6170" s="3"/>
      <c r="H6170" s="3"/>
      <c r="I6170" s="3"/>
      <c r="J6170" s="3"/>
      <c r="K6170" s="3"/>
      <c r="L6170" s="3"/>
      <c r="M6170" s="3"/>
      <c r="N6170" s="3"/>
      <c r="O6170" s="3"/>
      <c r="P6170" s="3"/>
      <c r="Q6170" s="3"/>
      <c r="R6170" s="3"/>
      <c r="S6170" s="120"/>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row>
    <row r="6171" spans="1:53" x14ac:dyDescent="0.3">
      <c r="A6171" s="3"/>
      <c r="B6171" s="3"/>
      <c r="C6171" s="3"/>
      <c r="D6171" s="3"/>
      <c r="E6171" s="3"/>
      <c r="F6171" s="3"/>
      <c r="G6171" s="3"/>
      <c r="H6171" s="3"/>
      <c r="I6171" s="3"/>
      <c r="J6171" s="3"/>
      <c r="K6171" s="3"/>
      <c r="L6171" s="3"/>
      <c r="M6171" s="3"/>
      <c r="N6171" s="3"/>
      <c r="O6171" s="3"/>
      <c r="P6171" s="3"/>
      <c r="Q6171" s="3"/>
      <c r="R6171" s="3"/>
      <c r="S6171" s="120"/>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row>
    <row r="6172" spans="1:53" x14ac:dyDescent="0.3">
      <c r="A6172" s="3"/>
      <c r="B6172" s="3"/>
      <c r="C6172" s="3"/>
      <c r="D6172" s="3"/>
      <c r="E6172" s="3"/>
      <c r="F6172" s="3"/>
      <c r="G6172" s="3"/>
      <c r="H6172" s="3"/>
      <c r="I6172" s="3"/>
      <c r="J6172" s="3"/>
      <c r="K6172" s="3"/>
      <c r="L6172" s="3"/>
      <c r="M6172" s="3"/>
      <c r="N6172" s="3"/>
      <c r="O6172" s="3"/>
      <c r="P6172" s="3"/>
      <c r="Q6172" s="3"/>
      <c r="R6172" s="3"/>
      <c r="S6172" s="120"/>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row>
    <row r="6173" spans="1:53" x14ac:dyDescent="0.3">
      <c r="A6173" s="3"/>
      <c r="B6173" s="3"/>
      <c r="C6173" s="3"/>
      <c r="D6173" s="3"/>
      <c r="E6173" s="3"/>
      <c r="F6173" s="3"/>
      <c r="G6173" s="3"/>
      <c r="H6173" s="3"/>
      <c r="I6173" s="3"/>
      <c r="J6173" s="3"/>
      <c r="K6173" s="3"/>
      <c r="L6173" s="3"/>
      <c r="M6173" s="3"/>
      <c r="N6173" s="3"/>
      <c r="O6173" s="3"/>
      <c r="P6173" s="3"/>
      <c r="Q6173" s="3"/>
      <c r="R6173" s="3"/>
      <c r="S6173" s="120"/>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row>
    <row r="6174" spans="1:53" x14ac:dyDescent="0.3">
      <c r="A6174" s="3"/>
      <c r="B6174" s="3"/>
      <c r="C6174" s="3"/>
      <c r="D6174" s="3"/>
      <c r="E6174" s="3"/>
      <c r="F6174" s="3"/>
      <c r="G6174" s="3"/>
      <c r="H6174" s="3"/>
      <c r="I6174" s="3"/>
      <c r="J6174" s="3"/>
      <c r="K6174" s="3"/>
      <c r="L6174" s="3"/>
      <c r="M6174" s="3"/>
      <c r="N6174" s="3"/>
      <c r="O6174" s="3"/>
      <c r="P6174" s="3"/>
      <c r="Q6174" s="3"/>
      <c r="R6174" s="3"/>
      <c r="S6174" s="120"/>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row>
    <row r="6175" spans="1:53" x14ac:dyDescent="0.3">
      <c r="A6175" s="3"/>
      <c r="B6175" s="3"/>
      <c r="C6175" s="3"/>
      <c r="D6175" s="3"/>
      <c r="E6175" s="3"/>
      <c r="F6175" s="3"/>
      <c r="G6175" s="3"/>
      <c r="H6175" s="3"/>
      <c r="I6175" s="3"/>
      <c r="J6175" s="3"/>
      <c r="K6175" s="3"/>
      <c r="L6175" s="3"/>
      <c r="M6175" s="3"/>
      <c r="N6175" s="3"/>
      <c r="O6175" s="3"/>
      <c r="P6175" s="3"/>
      <c r="Q6175" s="3"/>
      <c r="R6175" s="3"/>
      <c r="S6175" s="120"/>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row>
    <row r="6176" spans="1:53" x14ac:dyDescent="0.3">
      <c r="A6176" s="3"/>
      <c r="B6176" s="3"/>
      <c r="C6176" s="3"/>
      <c r="D6176" s="3"/>
      <c r="E6176" s="3"/>
      <c r="F6176" s="3"/>
      <c r="G6176" s="3"/>
      <c r="H6176" s="3"/>
      <c r="I6176" s="3"/>
      <c r="J6176" s="3"/>
      <c r="K6176" s="3"/>
      <c r="L6176" s="3"/>
      <c r="M6176" s="3"/>
      <c r="N6176" s="3"/>
      <c r="O6176" s="3"/>
      <c r="P6176" s="3"/>
      <c r="Q6176" s="3"/>
      <c r="R6176" s="3"/>
      <c r="S6176" s="120"/>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row>
    <row r="6177" spans="1:53" x14ac:dyDescent="0.3">
      <c r="A6177" s="3"/>
      <c r="B6177" s="3"/>
      <c r="C6177" s="3"/>
      <c r="D6177" s="3"/>
      <c r="E6177" s="3"/>
      <c r="F6177" s="3"/>
      <c r="G6177" s="3"/>
      <c r="H6177" s="3"/>
      <c r="I6177" s="3"/>
      <c r="J6177" s="3"/>
      <c r="K6177" s="3"/>
      <c r="L6177" s="3"/>
      <c r="M6177" s="3"/>
      <c r="N6177" s="3"/>
      <c r="O6177" s="3"/>
      <c r="P6177" s="3"/>
      <c r="Q6177" s="3"/>
      <c r="R6177" s="3"/>
      <c r="S6177" s="120"/>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row>
    <row r="6178" spans="1:53" x14ac:dyDescent="0.3">
      <c r="A6178" s="3"/>
      <c r="B6178" s="3"/>
      <c r="C6178" s="3"/>
      <c r="D6178" s="3"/>
      <c r="E6178" s="3"/>
      <c r="F6178" s="3"/>
      <c r="G6178" s="3"/>
      <c r="H6178" s="3"/>
      <c r="I6178" s="3"/>
      <c r="J6178" s="3"/>
      <c r="K6178" s="3"/>
      <c r="L6178" s="3"/>
      <c r="M6178" s="3"/>
      <c r="N6178" s="3"/>
      <c r="O6178" s="3"/>
      <c r="P6178" s="3"/>
      <c r="Q6178" s="3"/>
      <c r="R6178" s="3"/>
      <c r="S6178" s="120"/>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row>
    <row r="6179" spans="1:53" x14ac:dyDescent="0.3">
      <c r="A6179" s="3"/>
      <c r="B6179" s="3"/>
      <c r="C6179" s="3"/>
      <c r="D6179" s="3"/>
      <c r="E6179" s="3"/>
      <c r="F6179" s="3"/>
      <c r="G6179" s="3"/>
      <c r="H6179" s="3"/>
      <c r="I6179" s="3"/>
      <c r="J6179" s="3"/>
      <c r="K6179" s="3"/>
      <c r="L6179" s="3"/>
      <c r="M6179" s="3"/>
      <c r="N6179" s="3"/>
      <c r="O6179" s="3"/>
      <c r="P6179" s="3"/>
      <c r="Q6179" s="3"/>
      <c r="R6179" s="3"/>
      <c r="S6179" s="120"/>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row>
    <row r="6180" spans="1:53" x14ac:dyDescent="0.3">
      <c r="A6180" s="3"/>
      <c r="B6180" s="3"/>
      <c r="C6180" s="3"/>
      <c r="D6180" s="3"/>
      <c r="E6180" s="3"/>
      <c r="F6180" s="3"/>
      <c r="G6180" s="3"/>
      <c r="H6180" s="3"/>
      <c r="I6180" s="3"/>
      <c r="J6180" s="3"/>
      <c r="K6180" s="3"/>
      <c r="L6180" s="3"/>
      <c r="M6180" s="3"/>
      <c r="N6180" s="3"/>
      <c r="O6180" s="3"/>
      <c r="P6180" s="3"/>
      <c r="Q6180" s="3"/>
      <c r="R6180" s="3"/>
      <c r="S6180" s="120"/>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row>
    <row r="6181" spans="1:53" x14ac:dyDescent="0.3">
      <c r="A6181" s="3"/>
      <c r="B6181" s="3"/>
      <c r="C6181" s="3"/>
      <c r="D6181" s="3"/>
      <c r="E6181" s="3"/>
      <c r="F6181" s="3"/>
      <c r="G6181" s="3"/>
      <c r="H6181" s="3"/>
      <c r="I6181" s="3"/>
      <c r="J6181" s="3"/>
      <c r="K6181" s="3"/>
      <c r="L6181" s="3"/>
      <c r="M6181" s="3"/>
      <c r="N6181" s="3"/>
      <c r="O6181" s="3"/>
      <c r="P6181" s="3"/>
      <c r="Q6181" s="3"/>
      <c r="R6181" s="3"/>
      <c r="S6181" s="120"/>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row>
    <row r="6182" spans="1:53" x14ac:dyDescent="0.3">
      <c r="A6182" s="3"/>
      <c r="B6182" s="3"/>
      <c r="C6182" s="3"/>
      <c r="D6182" s="3"/>
      <c r="E6182" s="3"/>
      <c r="F6182" s="3"/>
      <c r="G6182" s="3"/>
      <c r="H6182" s="3"/>
      <c r="I6182" s="3"/>
      <c r="J6182" s="3"/>
      <c r="K6182" s="3"/>
      <c r="L6182" s="3"/>
      <c r="M6182" s="3"/>
      <c r="N6182" s="3"/>
      <c r="O6182" s="3"/>
      <c r="P6182" s="3"/>
      <c r="Q6182" s="3"/>
      <c r="R6182" s="3"/>
      <c r="S6182" s="120"/>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row>
    <row r="6183" spans="1:53" x14ac:dyDescent="0.3">
      <c r="A6183" s="3"/>
      <c r="B6183" s="3"/>
      <c r="C6183" s="3"/>
      <c r="D6183" s="3"/>
      <c r="E6183" s="3"/>
      <c r="F6183" s="3"/>
      <c r="G6183" s="3"/>
      <c r="H6183" s="3"/>
      <c r="I6183" s="3"/>
      <c r="J6183" s="3"/>
      <c r="K6183" s="3"/>
      <c r="L6183" s="3"/>
      <c r="M6183" s="3"/>
      <c r="N6183" s="3"/>
      <c r="O6183" s="3"/>
      <c r="P6183" s="3"/>
      <c r="Q6183" s="3"/>
      <c r="R6183" s="3"/>
      <c r="S6183" s="120"/>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row>
    <row r="6184" spans="1:53" x14ac:dyDescent="0.3">
      <c r="A6184" s="3"/>
      <c r="B6184" s="3"/>
      <c r="C6184" s="3"/>
      <c r="D6184" s="3"/>
      <c r="E6184" s="3"/>
      <c r="F6184" s="3"/>
      <c r="G6184" s="3"/>
      <c r="H6184" s="3"/>
      <c r="I6184" s="3"/>
      <c r="J6184" s="3"/>
      <c r="K6184" s="3"/>
      <c r="L6184" s="3"/>
      <c r="M6184" s="3"/>
      <c r="N6184" s="3"/>
      <c r="O6184" s="3"/>
      <c r="P6184" s="3"/>
      <c r="Q6184" s="3"/>
      <c r="R6184" s="3"/>
      <c r="S6184" s="120"/>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row>
    <row r="6185" spans="1:53" x14ac:dyDescent="0.3">
      <c r="A6185" s="3"/>
      <c r="B6185" s="3"/>
      <c r="C6185" s="3"/>
      <c r="D6185" s="3"/>
      <c r="E6185" s="3"/>
      <c r="F6185" s="3"/>
      <c r="G6185" s="3"/>
      <c r="H6185" s="3"/>
      <c r="I6185" s="3"/>
      <c r="J6185" s="3"/>
      <c r="K6185" s="3"/>
      <c r="L6185" s="3"/>
      <c r="M6185" s="3"/>
      <c r="N6185" s="3"/>
      <c r="O6185" s="3"/>
      <c r="P6185" s="3"/>
      <c r="Q6185" s="3"/>
      <c r="R6185" s="3"/>
      <c r="S6185" s="120"/>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row>
    <row r="6186" spans="1:53" x14ac:dyDescent="0.3">
      <c r="A6186" s="3"/>
      <c r="B6186" s="3"/>
      <c r="C6186" s="3"/>
      <c r="D6186" s="3"/>
      <c r="E6186" s="3"/>
      <c r="F6186" s="3"/>
      <c r="G6186" s="3"/>
      <c r="H6186" s="3"/>
      <c r="I6186" s="3"/>
      <c r="J6186" s="3"/>
      <c r="K6186" s="3"/>
      <c r="L6186" s="3"/>
      <c r="M6186" s="3"/>
      <c r="N6186" s="3"/>
      <c r="O6186" s="3"/>
      <c r="P6186" s="3"/>
      <c r="Q6186" s="3"/>
      <c r="R6186" s="3"/>
      <c r="S6186" s="120"/>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row>
    <row r="6187" spans="1:53" x14ac:dyDescent="0.3">
      <c r="A6187" s="3"/>
      <c r="B6187" s="3"/>
      <c r="C6187" s="3"/>
      <c r="D6187" s="3"/>
      <c r="E6187" s="3"/>
      <c r="F6187" s="3"/>
      <c r="G6187" s="3"/>
      <c r="H6187" s="3"/>
      <c r="I6187" s="3"/>
      <c r="J6187" s="3"/>
      <c r="K6187" s="3"/>
      <c r="L6187" s="3"/>
      <c r="M6187" s="3"/>
      <c r="N6187" s="3"/>
      <c r="O6187" s="3"/>
      <c r="P6187" s="3"/>
      <c r="Q6187" s="3"/>
      <c r="R6187" s="3"/>
      <c r="S6187" s="120"/>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row>
    <row r="6188" spans="1:53" x14ac:dyDescent="0.3">
      <c r="A6188" s="3"/>
      <c r="B6188" s="3"/>
      <c r="C6188" s="3"/>
      <c r="D6188" s="3"/>
      <c r="E6188" s="3"/>
      <c r="F6188" s="3"/>
      <c r="G6188" s="3"/>
      <c r="H6188" s="3"/>
      <c r="I6188" s="3"/>
      <c r="J6188" s="3"/>
      <c r="K6188" s="3"/>
      <c r="L6188" s="3"/>
      <c r="M6188" s="3"/>
      <c r="N6188" s="3"/>
      <c r="O6188" s="3"/>
      <c r="P6188" s="3"/>
      <c r="Q6188" s="3"/>
      <c r="R6188" s="3"/>
      <c r="S6188" s="120"/>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row>
    <row r="6189" spans="1:53" x14ac:dyDescent="0.3">
      <c r="A6189" s="3"/>
      <c r="B6189" s="3"/>
      <c r="C6189" s="3"/>
      <c r="D6189" s="3"/>
      <c r="E6189" s="3"/>
      <c r="F6189" s="3"/>
      <c r="G6189" s="3"/>
      <c r="H6189" s="3"/>
      <c r="I6189" s="3"/>
      <c r="J6189" s="3"/>
      <c r="K6189" s="3"/>
      <c r="L6189" s="3"/>
      <c r="M6189" s="3"/>
      <c r="N6189" s="3"/>
      <c r="O6189" s="3"/>
      <c r="P6189" s="3"/>
      <c r="Q6189" s="3"/>
      <c r="R6189" s="3"/>
      <c r="S6189" s="120"/>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row>
    <row r="6190" spans="1:53" x14ac:dyDescent="0.3">
      <c r="A6190" s="3"/>
      <c r="B6190" s="3"/>
      <c r="C6190" s="3"/>
      <c r="D6190" s="3"/>
      <c r="E6190" s="3"/>
      <c r="F6190" s="3"/>
      <c r="G6190" s="3"/>
      <c r="H6190" s="3"/>
      <c r="I6190" s="3"/>
      <c r="J6190" s="3"/>
      <c r="K6190" s="3"/>
      <c r="L6190" s="3"/>
      <c r="M6190" s="3"/>
      <c r="N6190" s="3"/>
      <c r="O6190" s="3"/>
      <c r="P6190" s="3"/>
      <c r="Q6190" s="3"/>
      <c r="R6190" s="3"/>
      <c r="S6190" s="120"/>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row>
    <row r="6191" spans="1:53" x14ac:dyDescent="0.3">
      <c r="A6191" s="3"/>
      <c r="B6191" s="3"/>
      <c r="C6191" s="3"/>
      <c r="D6191" s="3"/>
      <c r="E6191" s="3"/>
      <c r="F6191" s="3"/>
      <c r="G6191" s="3"/>
      <c r="H6191" s="3"/>
      <c r="I6191" s="3"/>
      <c r="J6191" s="3"/>
      <c r="K6191" s="3"/>
      <c r="L6191" s="3"/>
      <c r="M6191" s="3"/>
      <c r="N6191" s="3"/>
      <c r="O6191" s="3"/>
      <c r="P6191" s="3"/>
      <c r="Q6191" s="3"/>
      <c r="R6191" s="3"/>
      <c r="S6191" s="120"/>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row>
    <row r="6192" spans="1:53" x14ac:dyDescent="0.3">
      <c r="A6192" s="3"/>
      <c r="B6192" s="3"/>
      <c r="C6192" s="3"/>
      <c r="D6192" s="3"/>
      <c r="E6192" s="3"/>
      <c r="F6192" s="3"/>
      <c r="G6192" s="3"/>
      <c r="H6192" s="3"/>
      <c r="I6192" s="3"/>
      <c r="J6192" s="3"/>
      <c r="K6192" s="3"/>
      <c r="L6192" s="3"/>
      <c r="M6192" s="3"/>
      <c r="N6192" s="3"/>
      <c r="O6192" s="3"/>
      <c r="P6192" s="3"/>
      <c r="Q6192" s="3"/>
      <c r="R6192" s="3"/>
      <c r="S6192" s="120"/>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row>
    <row r="6193" spans="1:53" x14ac:dyDescent="0.3">
      <c r="A6193" s="3"/>
      <c r="B6193" s="3"/>
      <c r="C6193" s="3"/>
      <c r="D6193" s="3"/>
      <c r="E6193" s="3"/>
      <c r="F6193" s="3"/>
      <c r="G6193" s="3"/>
      <c r="H6193" s="3"/>
      <c r="I6193" s="3"/>
      <c r="J6193" s="3"/>
      <c r="K6193" s="3"/>
      <c r="L6193" s="3"/>
      <c r="M6193" s="3"/>
      <c r="N6193" s="3"/>
      <c r="O6193" s="3"/>
      <c r="P6193" s="3"/>
      <c r="Q6193" s="3"/>
      <c r="R6193" s="3"/>
      <c r="S6193" s="120"/>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row>
    <row r="6194" spans="1:53" x14ac:dyDescent="0.3">
      <c r="A6194" s="3"/>
      <c r="B6194" s="3"/>
      <c r="C6194" s="3"/>
      <c r="D6194" s="3"/>
      <c r="E6194" s="3"/>
      <c r="F6194" s="3"/>
      <c r="G6194" s="3"/>
      <c r="H6194" s="3"/>
      <c r="I6194" s="3"/>
      <c r="J6194" s="3"/>
      <c r="K6194" s="3"/>
      <c r="L6194" s="3"/>
      <c r="M6194" s="3"/>
      <c r="N6194" s="3"/>
      <c r="O6194" s="3"/>
      <c r="P6194" s="3"/>
      <c r="Q6194" s="3"/>
      <c r="R6194" s="3"/>
      <c r="S6194" s="120"/>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row>
    <row r="6195" spans="1:53" x14ac:dyDescent="0.3">
      <c r="A6195" s="3"/>
      <c r="B6195" s="3"/>
      <c r="C6195" s="3"/>
      <c r="D6195" s="3"/>
      <c r="E6195" s="3"/>
      <c r="F6195" s="3"/>
      <c r="G6195" s="3"/>
      <c r="H6195" s="3"/>
      <c r="I6195" s="3"/>
      <c r="J6195" s="3"/>
      <c r="K6195" s="3"/>
      <c r="L6195" s="3"/>
      <c r="M6195" s="3"/>
      <c r="N6195" s="3"/>
      <c r="O6195" s="3"/>
      <c r="P6195" s="3"/>
      <c r="Q6195" s="3"/>
      <c r="R6195" s="3"/>
      <c r="S6195" s="120"/>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row>
    <row r="6196" spans="1:53" x14ac:dyDescent="0.3">
      <c r="A6196" s="3"/>
      <c r="B6196" s="3"/>
      <c r="C6196" s="3"/>
      <c r="D6196" s="3"/>
      <c r="E6196" s="3"/>
      <c r="F6196" s="3"/>
      <c r="G6196" s="3"/>
      <c r="H6196" s="3"/>
      <c r="I6196" s="3"/>
      <c r="J6196" s="3"/>
      <c r="K6196" s="3"/>
      <c r="L6196" s="3"/>
      <c r="M6196" s="3"/>
      <c r="N6196" s="3"/>
      <c r="O6196" s="3"/>
      <c r="P6196" s="3"/>
      <c r="Q6196" s="3"/>
      <c r="R6196" s="3"/>
      <c r="S6196" s="120"/>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row>
    <row r="6197" spans="1:53" x14ac:dyDescent="0.3">
      <c r="A6197" s="3"/>
      <c r="B6197" s="3"/>
      <c r="C6197" s="3"/>
      <c r="D6197" s="3"/>
      <c r="E6197" s="3"/>
      <c r="F6197" s="3"/>
      <c r="G6197" s="3"/>
      <c r="H6197" s="3"/>
      <c r="I6197" s="3"/>
      <c r="J6197" s="3"/>
      <c r="K6197" s="3"/>
      <c r="L6197" s="3"/>
      <c r="M6197" s="3"/>
      <c r="N6197" s="3"/>
      <c r="O6197" s="3"/>
      <c r="P6197" s="3"/>
      <c r="Q6197" s="3"/>
      <c r="R6197" s="3"/>
      <c r="S6197" s="120"/>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row>
    <row r="6198" spans="1:53" x14ac:dyDescent="0.3">
      <c r="A6198" s="3"/>
      <c r="B6198" s="3"/>
      <c r="C6198" s="3"/>
      <c r="D6198" s="3"/>
      <c r="E6198" s="3"/>
      <c r="F6198" s="3"/>
      <c r="G6198" s="3"/>
      <c r="H6198" s="3"/>
      <c r="I6198" s="3"/>
      <c r="J6198" s="3"/>
      <c r="K6198" s="3"/>
      <c r="L6198" s="3"/>
      <c r="M6198" s="3"/>
      <c r="N6198" s="3"/>
      <c r="O6198" s="3"/>
      <c r="P6198" s="3"/>
      <c r="Q6198" s="3"/>
      <c r="R6198" s="3"/>
      <c r="S6198" s="120"/>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row>
    <row r="6199" spans="1:53" x14ac:dyDescent="0.3">
      <c r="A6199" s="3"/>
      <c r="B6199" s="3"/>
      <c r="C6199" s="3"/>
      <c r="D6199" s="3"/>
      <c r="E6199" s="3"/>
      <c r="F6199" s="3"/>
      <c r="G6199" s="3"/>
      <c r="H6199" s="3"/>
      <c r="I6199" s="3"/>
      <c r="J6199" s="3"/>
      <c r="K6199" s="3"/>
      <c r="L6199" s="3"/>
      <c r="M6199" s="3"/>
      <c r="N6199" s="3"/>
      <c r="O6199" s="3"/>
      <c r="P6199" s="3"/>
      <c r="Q6199" s="3"/>
      <c r="R6199" s="3"/>
      <c r="S6199" s="120"/>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row>
    <row r="6200" spans="1:53" x14ac:dyDescent="0.3">
      <c r="A6200" s="3"/>
      <c r="B6200" s="3"/>
      <c r="C6200" s="3"/>
      <c r="D6200" s="3"/>
      <c r="E6200" s="3"/>
      <c r="F6200" s="3"/>
      <c r="G6200" s="3"/>
      <c r="H6200" s="3"/>
      <c r="I6200" s="3"/>
      <c r="J6200" s="3"/>
      <c r="K6200" s="3"/>
      <c r="L6200" s="3"/>
      <c r="M6200" s="3"/>
      <c r="N6200" s="3"/>
      <c r="O6200" s="3"/>
      <c r="P6200" s="3"/>
      <c r="Q6200" s="3"/>
      <c r="R6200" s="3"/>
      <c r="S6200" s="120"/>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row>
    <row r="6201" spans="1:53" x14ac:dyDescent="0.3">
      <c r="A6201" s="3"/>
      <c r="B6201" s="3"/>
      <c r="C6201" s="3"/>
      <c r="D6201" s="3"/>
      <c r="E6201" s="3"/>
      <c r="F6201" s="3"/>
      <c r="G6201" s="3"/>
      <c r="H6201" s="3"/>
      <c r="I6201" s="3"/>
      <c r="J6201" s="3"/>
      <c r="K6201" s="3"/>
      <c r="L6201" s="3"/>
      <c r="M6201" s="3"/>
      <c r="N6201" s="3"/>
      <c r="O6201" s="3"/>
      <c r="P6201" s="3"/>
      <c r="Q6201" s="3"/>
      <c r="R6201" s="3"/>
      <c r="S6201" s="120"/>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row>
    <row r="6202" spans="1:53" x14ac:dyDescent="0.3">
      <c r="A6202" s="3"/>
      <c r="B6202" s="3"/>
      <c r="C6202" s="3"/>
      <c r="D6202" s="3"/>
      <c r="E6202" s="3"/>
      <c r="F6202" s="3"/>
      <c r="G6202" s="3"/>
      <c r="H6202" s="3"/>
      <c r="I6202" s="3"/>
      <c r="J6202" s="3"/>
      <c r="K6202" s="3"/>
      <c r="L6202" s="3"/>
      <c r="M6202" s="3"/>
      <c r="N6202" s="3"/>
      <c r="O6202" s="3"/>
      <c r="P6202" s="3"/>
      <c r="Q6202" s="3"/>
      <c r="R6202" s="3"/>
      <c r="S6202" s="120"/>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row>
    <row r="6203" spans="1:53" x14ac:dyDescent="0.3">
      <c r="A6203" s="3"/>
      <c r="B6203" s="3"/>
      <c r="C6203" s="3"/>
      <c r="D6203" s="3"/>
      <c r="E6203" s="3"/>
      <c r="F6203" s="3"/>
      <c r="G6203" s="3"/>
      <c r="H6203" s="3"/>
      <c r="I6203" s="3"/>
      <c r="J6203" s="3"/>
      <c r="K6203" s="3"/>
      <c r="L6203" s="3"/>
      <c r="M6203" s="3"/>
      <c r="N6203" s="3"/>
      <c r="O6203" s="3"/>
      <c r="P6203" s="3"/>
      <c r="Q6203" s="3"/>
      <c r="R6203" s="3"/>
      <c r="S6203" s="120"/>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row>
    <row r="6204" spans="1:53" x14ac:dyDescent="0.3">
      <c r="A6204" s="3"/>
      <c r="B6204" s="3"/>
      <c r="C6204" s="3"/>
      <c r="D6204" s="3"/>
      <c r="E6204" s="3"/>
      <c r="F6204" s="3"/>
      <c r="G6204" s="3"/>
      <c r="H6204" s="3"/>
      <c r="I6204" s="3"/>
      <c r="J6204" s="3"/>
      <c r="K6204" s="3"/>
      <c r="L6204" s="3"/>
      <c r="M6204" s="3"/>
      <c r="N6204" s="3"/>
      <c r="O6204" s="3"/>
      <c r="P6204" s="3"/>
      <c r="Q6204" s="3"/>
      <c r="R6204" s="3"/>
      <c r="S6204" s="120"/>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row>
    <row r="6205" spans="1:53" x14ac:dyDescent="0.3">
      <c r="A6205" s="3"/>
      <c r="B6205" s="3"/>
      <c r="C6205" s="3"/>
      <c r="D6205" s="3"/>
      <c r="E6205" s="3"/>
      <c r="F6205" s="3"/>
      <c r="G6205" s="3"/>
      <c r="H6205" s="3"/>
      <c r="I6205" s="3"/>
      <c r="J6205" s="3"/>
      <c r="K6205" s="3"/>
      <c r="L6205" s="3"/>
      <c r="M6205" s="3"/>
      <c r="N6205" s="3"/>
      <c r="O6205" s="3"/>
      <c r="P6205" s="3"/>
      <c r="Q6205" s="3"/>
      <c r="R6205" s="3"/>
      <c r="S6205" s="120"/>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row>
    <row r="6206" spans="1:53" x14ac:dyDescent="0.3">
      <c r="A6206" s="3"/>
      <c r="B6206" s="3"/>
      <c r="C6206" s="3"/>
      <c r="D6206" s="3"/>
      <c r="E6206" s="3"/>
      <c r="F6206" s="3"/>
      <c r="G6206" s="3"/>
      <c r="H6206" s="3"/>
      <c r="I6206" s="3"/>
      <c r="J6206" s="3"/>
      <c r="K6206" s="3"/>
      <c r="L6206" s="3"/>
      <c r="M6206" s="3"/>
      <c r="N6206" s="3"/>
      <c r="O6206" s="3"/>
      <c r="P6206" s="3"/>
      <c r="Q6206" s="3"/>
      <c r="R6206" s="3"/>
      <c r="S6206" s="120"/>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row>
    <row r="6207" spans="1:53" x14ac:dyDescent="0.3">
      <c r="A6207" s="3"/>
      <c r="B6207" s="3"/>
      <c r="C6207" s="3"/>
      <c r="D6207" s="3"/>
      <c r="E6207" s="3"/>
      <c r="F6207" s="3"/>
      <c r="G6207" s="3"/>
      <c r="H6207" s="3"/>
      <c r="I6207" s="3"/>
      <c r="J6207" s="3"/>
      <c r="K6207" s="3"/>
      <c r="L6207" s="3"/>
      <c r="M6207" s="3"/>
      <c r="N6207" s="3"/>
      <c r="O6207" s="3"/>
      <c r="P6207" s="3"/>
      <c r="Q6207" s="3"/>
      <c r="R6207" s="3"/>
      <c r="S6207" s="120"/>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row>
    <row r="6208" spans="1:53" x14ac:dyDescent="0.3">
      <c r="A6208" s="3"/>
      <c r="B6208" s="3"/>
      <c r="C6208" s="3"/>
      <c r="D6208" s="3"/>
      <c r="E6208" s="3"/>
      <c r="F6208" s="3"/>
      <c r="G6208" s="3"/>
      <c r="H6208" s="3"/>
      <c r="I6208" s="3"/>
      <c r="J6208" s="3"/>
      <c r="K6208" s="3"/>
      <c r="L6208" s="3"/>
      <c r="M6208" s="3"/>
      <c r="N6208" s="3"/>
      <c r="O6208" s="3"/>
      <c r="P6208" s="3"/>
      <c r="Q6208" s="3"/>
      <c r="R6208" s="3"/>
      <c r="S6208" s="120"/>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row>
    <row r="6209" spans="1:53" x14ac:dyDescent="0.3">
      <c r="A6209" s="3"/>
      <c r="B6209" s="3"/>
      <c r="C6209" s="3"/>
      <c r="D6209" s="3"/>
      <c r="E6209" s="3"/>
      <c r="F6209" s="3"/>
      <c r="G6209" s="3"/>
      <c r="H6209" s="3"/>
      <c r="I6209" s="3"/>
      <c r="J6209" s="3"/>
      <c r="K6209" s="3"/>
      <c r="L6209" s="3"/>
      <c r="M6209" s="3"/>
      <c r="N6209" s="3"/>
      <c r="O6209" s="3"/>
      <c r="P6209" s="3"/>
      <c r="Q6209" s="3"/>
      <c r="R6209" s="3"/>
      <c r="S6209" s="120"/>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row>
    <row r="6210" spans="1:53" x14ac:dyDescent="0.3">
      <c r="A6210" s="3"/>
      <c r="B6210" s="3"/>
      <c r="C6210" s="3"/>
      <c r="D6210" s="3"/>
      <c r="E6210" s="3"/>
      <c r="F6210" s="3"/>
      <c r="G6210" s="3"/>
      <c r="H6210" s="3"/>
      <c r="I6210" s="3"/>
      <c r="J6210" s="3"/>
      <c r="K6210" s="3"/>
      <c r="L6210" s="3"/>
      <c r="M6210" s="3"/>
      <c r="N6210" s="3"/>
      <c r="O6210" s="3"/>
      <c r="P6210" s="3"/>
      <c r="Q6210" s="3"/>
      <c r="R6210" s="3"/>
      <c r="S6210" s="120"/>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row>
    <row r="6211" spans="1:53" x14ac:dyDescent="0.3">
      <c r="A6211" s="3"/>
      <c r="B6211" s="3"/>
      <c r="C6211" s="3"/>
      <c r="D6211" s="3"/>
      <c r="E6211" s="3"/>
      <c r="F6211" s="3"/>
      <c r="G6211" s="3"/>
      <c r="H6211" s="3"/>
      <c r="I6211" s="3"/>
      <c r="J6211" s="3"/>
      <c r="K6211" s="3"/>
      <c r="L6211" s="3"/>
      <c r="M6211" s="3"/>
      <c r="N6211" s="3"/>
      <c r="O6211" s="3"/>
      <c r="P6211" s="3"/>
      <c r="Q6211" s="3"/>
      <c r="R6211" s="3"/>
      <c r="S6211" s="120"/>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row>
    <row r="6212" spans="1:53" x14ac:dyDescent="0.3">
      <c r="A6212" s="3"/>
      <c r="B6212" s="3"/>
      <c r="C6212" s="3"/>
      <c r="D6212" s="3"/>
      <c r="E6212" s="3"/>
      <c r="F6212" s="3"/>
      <c r="G6212" s="3"/>
      <c r="H6212" s="3"/>
      <c r="I6212" s="3"/>
      <c r="J6212" s="3"/>
      <c r="K6212" s="3"/>
      <c r="L6212" s="3"/>
      <c r="M6212" s="3"/>
      <c r="N6212" s="3"/>
      <c r="O6212" s="3"/>
      <c r="P6212" s="3"/>
      <c r="Q6212" s="3"/>
      <c r="R6212" s="3"/>
      <c r="S6212" s="120"/>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row>
    <row r="6213" spans="1:53" x14ac:dyDescent="0.3">
      <c r="A6213" s="3"/>
      <c r="B6213" s="3"/>
      <c r="C6213" s="3"/>
      <c r="D6213" s="3"/>
      <c r="E6213" s="3"/>
      <c r="F6213" s="3"/>
      <c r="G6213" s="3"/>
      <c r="H6213" s="3"/>
      <c r="I6213" s="3"/>
      <c r="J6213" s="3"/>
      <c r="K6213" s="3"/>
      <c r="L6213" s="3"/>
      <c r="M6213" s="3"/>
      <c r="N6213" s="3"/>
      <c r="O6213" s="3"/>
      <c r="P6213" s="3"/>
      <c r="Q6213" s="3"/>
      <c r="R6213" s="3"/>
      <c r="S6213" s="120"/>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row>
    <row r="6214" spans="1:53" x14ac:dyDescent="0.3">
      <c r="A6214" s="3"/>
      <c r="B6214" s="3"/>
      <c r="C6214" s="3"/>
      <c r="D6214" s="3"/>
      <c r="E6214" s="3"/>
      <c r="F6214" s="3"/>
      <c r="G6214" s="3"/>
      <c r="H6214" s="3"/>
      <c r="I6214" s="3"/>
      <c r="J6214" s="3"/>
      <c r="K6214" s="3"/>
      <c r="L6214" s="3"/>
      <c r="M6214" s="3"/>
      <c r="N6214" s="3"/>
      <c r="O6214" s="3"/>
      <c r="P6214" s="3"/>
      <c r="Q6214" s="3"/>
      <c r="R6214" s="3"/>
      <c r="S6214" s="120"/>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row>
    <row r="6215" spans="1:53" x14ac:dyDescent="0.3">
      <c r="A6215" s="3"/>
      <c r="B6215" s="3"/>
      <c r="C6215" s="3"/>
      <c r="D6215" s="3"/>
      <c r="E6215" s="3"/>
      <c r="F6215" s="3"/>
      <c r="G6215" s="3"/>
      <c r="H6215" s="3"/>
      <c r="I6215" s="3"/>
      <c r="J6215" s="3"/>
      <c r="K6215" s="3"/>
      <c r="L6215" s="3"/>
      <c r="M6215" s="3"/>
      <c r="N6215" s="3"/>
      <c r="O6215" s="3"/>
      <c r="P6215" s="3"/>
      <c r="Q6215" s="3"/>
      <c r="R6215" s="3"/>
      <c r="S6215" s="120"/>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row>
    <row r="6216" spans="1:53" x14ac:dyDescent="0.3">
      <c r="A6216" s="3"/>
      <c r="B6216" s="3"/>
      <c r="C6216" s="3"/>
      <c r="D6216" s="3"/>
      <c r="E6216" s="3"/>
      <c r="F6216" s="3"/>
      <c r="G6216" s="3"/>
      <c r="H6216" s="3"/>
      <c r="I6216" s="3"/>
      <c r="J6216" s="3"/>
      <c r="K6216" s="3"/>
      <c r="L6216" s="3"/>
      <c r="M6216" s="3"/>
      <c r="N6216" s="3"/>
      <c r="O6216" s="3"/>
      <c r="P6216" s="3"/>
      <c r="Q6216" s="3"/>
      <c r="R6216" s="3"/>
      <c r="S6216" s="120"/>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row>
    <row r="6217" spans="1:53" x14ac:dyDescent="0.3">
      <c r="A6217" s="3"/>
      <c r="B6217" s="3"/>
      <c r="C6217" s="3"/>
      <c r="D6217" s="3"/>
      <c r="E6217" s="3"/>
      <c r="F6217" s="3"/>
      <c r="G6217" s="3"/>
      <c r="H6217" s="3"/>
      <c r="I6217" s="3"/>
      <c r="J6217" s="3"/>
      <c r="K6217" s="3"/>
      <c r="L6217" s="3"/>
      <c r="M6217" s="3"/>
      <c r="N6217" s="3"/>
      <c r="O6217" s="3"/>
      <c r="P6217" s="3"/>
      <c r="Q6217" s="3"/>
      <c r="R6217" s="3"/>
      <c r="S6217" s="120"/>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row>
    <row r="6218" spans="1:53" x14ac:dyDescent="0.3">
      <c r="A6218" s="3"/>
      <c r="B6218" s="3"/>
      <c r="C6218" s="3"/>
      <c r="D6218" s="3"/>
      <c r="E6218" s="3"/>
      <c r="F6218" s="3"/>
      <c r="G6218" s="3"/>
      <c r="H6218" s="3"/>
      <c r="I6218" s="3"/>
      <c r="J6218" s="3"/>
      <c r="K6218" s="3"/>
      <c r="L6218" s="3"/>
      <c r="M6218" s="3"/>
      <c r="N6218" s="3"/>
      <c r="O6218" s="3"/>
      <c r="P6218" s="3"/>
      <c r="Q6218" s="3"/>
      <c r="R6218" s="3"/>
      <c r="S6218" s="120"/>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row>
    <row r="6219" spans="1:53" x14ac:dyDescent="0.3">
      <c r="A6219" s="3"/>
      <c r="B6219" s="3"/>
      <c r="C6219" s="3"/>
      <c r="D6219" s="3"/>
      <c r="E6219" s="3"/>
      <c r="F6219" s="3"/>
      <c r="G6219" s="3"/>
      <c r="H6219" s="3"/>
      <c r="I6219" s="3"/>
      <c r="J6219" s="3"/>
      <c r="K6219" s="3"/>
      <c r="L6219" s="3"/>
      <c r="M6219" s="3"/>
      <c r="N6219" s="3"/>
      <c r="O6219" s="3"/>
      <c r="P6219" s="3"/>
      <c r="Q6219" s="3"/>
      <c r="R6219" s="3"/>
      <c r="S6219" s="120"/>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row>
    <row r="6220" spans="1:53" x14ac:dyDescent="0.3">
      <c r="A6220" s="3"/>
      <c r="B6220" s="3"/>
      <c r="C6220" s="3"/>
      <c r="D6220" s="3"/>
      <c r="E6220" s="3"/>
      <c r="F6220" s="3"/>
      <c r="G6220" s="3"/>
      <c r="H6220" s="3"/>
      <c r="I6220" s="3"/>
      <c r="J6220" s="3"/>
      <c r="K6220" s="3"/>
      <c r="L6220" s="3"/>
      <c r="M6220" s="3"/>
      <c r="N6220" s="3"/>
      <c r="O6220" s="3"/>
      <c r="P6220" s="3"/>
      <c r="Q6220" s="3"/>
      <c r="R6220" s="3"/>
      <c r="S6220" s="120"/>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row>
    <row r="6221" spans="1:53" x14ac:dyDescent="0.3">
      <c r="A6221" s="3"/>
      <c r="B6221" s="3"/>
      <c r="C6221" s="3"/>
      <c r="D6221" s="3"/>
      <c r="E6221" s="3"/>
      <c r="F6221" s="3"/>
      <c r="G6221" s="3"/>
      <c r="H6221" s="3"/>
      <c r="I6221" s="3"/>
      <c r="J6221" s="3"/>
      <c r="K6221" s="3"/>
      <c r="L6221" s="3"/>
      <c r="M6221" s="3"/>
      <c r="N6221" s="3"/>
      <c r="O6221" s="3"/>
      <c r="P6221" s="3"/>
      <c r="Q6221" s="3"/>
      <c r="R6221" s="3"/>
      <c r="S6221" s="120"/>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row>
    <row r="6222" spans="1:53" x14ac:dyDescent="0.3">
      <c r="A6222" s="3"/>
      <c r="B6222" s="3"/>
      <c r="C6222" s="3"/>
      <c r="D6222" s="3"/>
      <c r="E6222" s="3"/>
      <c r="F6222" s="3"/>
      <c r="G6222" s="3"/>
      <c r="H6222" s="3"/>
      <c r="I6222" s="3"/>
      <c r="J6222" s="3"/>
      <c r="K6222" s="3"/>
      <c r="L6222" s="3"/>
      <c r="M6222" s="3"/>
      <c r="N6222" s="3"/>
      <c r="O6222" s="3"/>
      <c r="P6222" s="3"/>
      <c r="Q6222" s="3"/>
      <c r="R6222" s="3"/>
      <c r="S6222" s="120"/>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row>
    <row r="6223" spans="1:53" x14ac:dyDescent="0.3">
      <c r="A6223" s="3"/>
      <c r="B6223" s="3"/>
      <c r="C6223" s="3"/>
      <c r="D6223" s="3"/>
      <c r="E6223" s="3"/>
      <c r="F6223" s="3"/>
      <c r="G6223" s="3"/>
      <c r="H6223" s="3"/>
      <c r="I6223" s="3"/>
      <c r="J6223" s="3"/>
      <c r="K6223" s="3"/>
      <c r="L6223" s="3"/>
      <c r="M6223" s="3"/>
      <c r="N6223" s="3"/>
      <c r="O6223" s="3"/>
      <c r="P6223" s="3"/>
      <c r="Q6223" s="3"/>
      <c r="R6223" s="3"/>
      <c r="S6223" s="120"/>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row>
    <row r="6224" spans="1:53" x14ac:dyDescent="0.3">
      <c r="A6224" s="3"/>
      <c r="B6224" s="3"/>
      <c r="C6224" s="3"/>
      <c r="D6224" s="3"/>
      <c r="E6224" s="3"/>
      <c r="F6224" s="3"/>
      <c r="G6224" s="3"/>
      <c r="H6224" s="3"/>
      <c r="I6224" s="3"/>
      <c r="J6224" s="3"/>
      <c r="K6224" s="3"/>
      <c r="L6224" s="3"/>
      <c r="M6224" s="3"/>
      <c r="N6224" s="3"/>
      <c r="O6224" s="3"/>
      <c r="P6224" s="3"/>
      <c r="Q6224" s="3"/>
      <c r="R6224" s="3"/>
      <c r="S6224" s="120"/>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row>
    <row r="6225" spans="1:53" x14ac:dyDescent="0.3">
      <c r="A6225" s="3"/>
      <c r="B6225" s="3"/>
      <c r="C6225" s="3"/>
      <c r="D6225" s="3"/>
      <c r="E6225" s="3"/>
      <c r="F6225" s="3"/>
      <c r="G6225" s="3"/>
      <c r="H6225" s="3"/>
      <c r="I6225" s="3"/>
      <c r="J6225" s="3"/>
      <c r="K6225" s="3"/>
      <c r="L6225" s="3"/>
      <c r="M6225" s="3"/>
      <c r="N6225" s="3"/>
      <c r="O6225" s="3"/>
      <c r="P6225" s="3"/>
      <c r="Q6225" s="3"/>
      <c r="R6225" s="3"/>
      <c r="S6225" s="120"/>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row>
    <row r="6226" spans="1:53" x14ac:dyDescent="0.3">
      <c r="A6226" s="3"/>
      <c r="B6226" s="3"/>
      <c r="C6226" s="3"/>
      <c r="D6226" s="3"/>
      <c r="E6226" s="3"/>
      <c r="F6226" s="3"/>
      <c r="G6226" s="3"/>
      <c r="H6226" s="3"/>
      <c r="I6226" s="3"/>
      <c r="J6226" s="3"/>
      <c r="K6226" s="3"/>
      <c r="L6226" s="3"/>
      <c r="M6226" s="3"/>
      <c r="N6226" s="3"/>
      <c r="O6226" s="3"/>
      <c r="P6226" s="3"/>
      <c r="Q6226" s="3"/>
      <c r="R6226" s="3"/>
      <c r="S6226" s="120"/>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row>
    <row r="6227" spans="1:53" x14ac:dyDescent="0.3">
      <c r="A6227" s="3"/>
      <c r="B6227" s="3"/>
      <c r="C6227" s="3"/>
      <c r="D6227" s="3"/>
      <c r="E6227" s="3"/>
      <c r="F6227" s="3"/>
      <c r="G6227" s="3"/>
      <c r="H6227" s="3"/>
      <c r="I6227" s="3"/>
      <c r="J6227" s="3"/>
      <c r="K6227" s="3"/>
      <c r="L6227" s="3"/>
      <c r="M6227" s="3"/>
      <c r="N6227" s="3"/>
      <c r="O6227" s="3"/>
      <c r="P6227" s="3"/>
      <c r="Q6227" s="3"/>
      <c r="R6227" s="3"/>
      <c r="S6227" s="120"/>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row>
    <row r="6228" spans="1:53" x14ac:dyDescent="0.3">
      <c r="A6228" s="3"/>
      <c r="B6228" s="3"/>
      <c r="C6228" s="3"/>
      <c r="D6228" s="3"/>
      <c r="E6228" s="3"/>
      <c r="F6228" s="3"/>
      <c r="G6228" s="3"/>
      <c r="H6228" s="3"/>
      <c r="I6228" s="3"/>
      <c r="J6228" s="3"/>
      <c r="K6228" s="3"/>
      <c r="L6228" s="3"/>
      <c r="M6228" s="3"/>
      <c r="N6228" s="3"/>
      <c r="O6228" s="3"/>
      <c r="P6228" s="3"/>
      <c r="Q6228" s="3"/>
      <c r="R6228" s="3"/>
      <c r="S6228" s="120"/>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row>
    <row r="6229" spans="1:53" x14ac:dyDescent="0.3">
      <c r="A6229" s="3"/>
      <c r="B6229" s="3"/>
      <c r="C6229" s="3"/>
      <c r="D6229" s="3"/>
      <c r="E6229" s="3"/>
      <c r="F6229" s="3"/>
      <c r="G6229" s="3"/>
      <c r="H6229" s="3"/>
      <c r="I6229" s="3"/>
      <c r="J6229" s="3"/>
      <c r="K6229" s="3"/>
      <c r="L6229" s="3"/>
      <c r="M6229" s="3"/>
      <c r="N6229" s="3"/>
      <c r="O6229" s="3"/>
      <c r="P6229" s="3"/>
      <c r="Q6229" s="3"/>
      <c r="R6229" s="3"/>
      <c r="S6229" s="120"/>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row>
    <row r="6230" spans="1:53" x14ac:dyDescent="0.3">
      <c r="A6230" s="3"/>
      <c r="B6230" s="3"/>
      <c r="C6230" s="3"/>
      <c r="D6230" s="3"/>
      <c r="E6230" s="3"/>
      <c r="F6230" s="3"/>
      <c r="G6230" s="3"/>
      <c r="H6230" s="3"/>
      <c r="I6230" s="3"/>
      <c r="J6230" s="3"/>
      <c r="K6230" s="3"/>
      <c r="L6230" s="3"/>
      <c r="M6230" s="3"/>
      <c r="N6230" s="3"/>
      <c r="O6230" s="3"/>
      <c r="P6230" s="3"/>
      <c r="Q6230" s="3"/>
      <c r="R6230" s="3"/>
      <c r="S6230" s="120"/>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row>
    <row r="6231" spans="1:53" x14ac:dyDescent="0.3">
      <c r="A6231" s="3"/>
      <c r="B6231" s="3"/>
      <c r="C6231" s="3"/>
      <c r="D6231" s="3"/>
      <c r="E6231" s="3"/>
      <c r="F6231" s="3"/>
      <c r="G6231" s="3"/>
      <c r="H6231" s="3"/>
      <c r="I6231" s="3"/>
      <c r="J6231" s="3"/>
      <c r="K6231" s="3"/>
      <c r="L6231" s="3"/>
      <c r="M6231" s="3"/>
      <c r="N6231" s="3"/>
      <c r="O6231" s="3"/>
      <c r="P6231" s="3"/>
      <c r="Q6231" s="3"/>
      <c r="R6231" s="3"/>
      <c r="S6231" s="120"/>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row>
    <row r="6232" spans="1:53" x14ac:dyDescent="0.3">
      <c r="A6232" s="3"/>
      <c r="B6232" s="3"/>
      <c r="C6232" s="3"/>
      <c r="D6232" s="3"/>
      <c r="E6232" s="3"/>
      <c r="F6232" s="3"/>
      <c r="G6232" s="3"/>
      <c r="H6232" s="3"/>
      <c r="I6232" s="3"/>
      <c r="J6232" s="3"/>
      <c r="K6232" s="3"/>
      <c r="L6232" s="3"/>
      <c r="M6232" s="3"/>
      <c r="N6232" s="3"/>
      <c r="O6232" s="3"/>
      <c r="P6232" s="3"/>
      <c r="Q6232" s="3"/>
      <c r="R6232" s="3"/>
      <c r="S6232" s="120"/>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row>
    <row r="6233" spans="1:53" x14ac:dyDescent="0.3">
      <c r="A6233" s="3"/>
      <c r="B6233" s="3"/>
      <c r="C6233" s="3"/>
      <c r="D6233" s="3"/>
      <c r="E6233" s="3"/>
      <c r="F6233" s="3"/>
      <c r="G6233" s="3"/>
      <c r="H6233" s="3"/>
      <c r="I6233" s="3"/>
      <c r="J6233" s="3"/>
      <c r="K6233" s="3"/>
      <c r="L6233" s="3"/>
      <c r="M6233" s="3"/>
      <c r="N6233" s="3"/>
      <c r="O6233" s="3"/>
      <c r="P6233" s="3"/>
      <c r="Q6233" s="3"/>
      <c r="R6233" s="3"/>
      <c r="S6233" s="120"/>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row>
    <row r="6234" spans="1:53" x14ac:dyDescent="0.3">
      <c r="A6234" s="3"/>
      <c r="B6234" s="3"/>
      <c r="C6234" s="3"/>
      <c r="D6234" s="3"/>
      <c r="E6234" s="3"/>
      <c r="F6234" s="3"/>
      <c r="G6234" s="3"/>
      <c r="H6234" s="3"/>
      <c r="I6234" s="3"/>
      <c r="J6234" s="3"/>
      <c r="K6234" s="3"/>
      <c r="L6234" s="3"/>
      <c r="M6234" s="3"/>
      <c r="N6234" s="3"/>
      <c r="O6234" s="3"/>
      <c r="P6234" s="3"/>
      <c r="Q6234" s="3"/>
      <c r="R6234" s="3"/>
      <c r="S6234" s="120"/>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row>
    <row r="6235" spans="1:53" x14ac:dyDescent="0.3">
      <c r="A6235" s="3"/>
      <c r="B6235" s="3"/>
      <c r="C6235" s="3"/>
      <c r="D6235" s="3"/>
      <c r="E6235" s="3"/>
      <c r="F6235" s="3"/>
      <c r="G6235" s="3"/>
      <c r="H6235" s="3"/>
      <c r="I6235" s="3"/>
      <c r="J6235" s="3"/>
      <c r="K6235" s="3"/>
      <c r="L6235" s="3"/>
      <c r="M6235" s="3"/>
      <c r="N6235" s="3"/>
      <c r="O6235" s="3"/>
      <c r="P6235" s="3"/>
      <c r="Q6235" s="3"/>
      <c r="R6235" s="3"/>
      <c r="S6235" s="120"/>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row>
    <row r="6236" spans="1:53" x14ac:dyDescent="0.3">
      <c r="A6236" s="3"/>
      <c r="B6236" s="3"/>
      <c r="C6236" s="3"/>
      <c r="D6236" s="3"/>
      <c r="E6236" s="3"/>
      <c r="F6236" s="3"/>
      <c r="G6236" s="3"/>
      <c r="H6236" s="3"/>
      <c r="I6236" s="3"/>
      <c r="J6236" s="3"/>
      <c r="K6236" s="3"/>
      <c r="L6236" s="3"/>
      <c r="M6236" s="3"/>
      <c r="N6236" s="3"/>
      <c r="O6236" s="3"/>
      <c r="P6236" s="3"/>
      <c r="Q6236" s="3"/>
      <c r="R6236" s="3"/>
      <c r="S6236" s="120"/>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row>
    <row r="6237" spans="1:53" x14ac:dyDescent="0.3">
      <c r="A6237" s="3"/>
      <c r="B6237" s="3"/>
      <c r="C6237" s="3"/>
      <c r="D6237" s="3"/>
      <c r="E6237" s="3"/>
      <c r="F6237" s="3"/>
      <c r="G6237" s="3"/>
      <c r="H6237" s="3"/>
      <c r="I6237" s="3"/>
      <c r="J6237" s="3"/>
      <c r="K6237" s="3"/>
      <c r="L6237" s="3"/>
      <c r="M6237" s="3"/>
      <c r="N6237" s="3"/>
      <c r="O6237" s="3"/>
      <c r="P6237" s="3"/>
      <c r="Q6237" s="3"/>
      <c r="R6237" s="3"/>
      <c r="S6237" s="120"/>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row>
    <row r="6238" spans="1:53" x14ac:dyDescent="0.3">
      <c r="A6238" s="3"/>
      <c r="B6238" s="3"/>
      <c r="C6238" s="3"/>
      <c r="D6238" s="3"/>
      <c r="E6238" s="3"/>
      <c r="F6238" s="3"/>
      <c r="G6238" s="3"/>
      <c r="H6238" s="3"/>
      <c r="I6238" s="3"/>
      <c r="J6238" s="3"/>
      <c r="K6238" s="3"/>
      <c r="L6238" s="3"/>
      <c r="M6238" s="3"/>
      <c r="N6238" s="3"/>
      <c r="O6238" s="3"/>
      <c r="P6238" s="3"/>
      <c r="Q6238" s="3"/>
      <c r="R6238" s="3"/>
      <c r="S6238" s="120"/>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row>
    <row r="6239" spans="1:53" x14ac:dyDescent="0.3">
      <c r="A6239" s="3"/>
      <c r="B6239" s="3"/>
      <c r="C6239" s="3"/>
      <c r="D6239" s="3"/>
      <c r="E6239" s="3"/>
      <c r="F6239" s="3"/>
      <c r="G6239" s="3"/>
      <c r="H6239" s="3"/>
      <c r="I6239" s="3"/>
      <c r="J6239" s="3"/>
      <c r="K6239" s="3"/>
      <c r="L6239" s="3"/>
      <c r="M6239" s="3"/>
      <c r="N6239" s="3"/>
      <c r="O6239" s="3"/>
      <c r="P6239" s="3"/>
      <c r="Q6239" s="3"/>
      <c r="R6239" s="3"/>
      <c r="S6239" s="120"/>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row>
    <row r="6240" spans="1:53" x14ac:dyDescent="0.3">
      <c r="A6240" s="3"/>
      <c r="B6240" s="3"/>
      <c r="C6240" s="3"/>
      <c r="D6240" s="3"/>
      <c r="E6240" s="3"/>
      <c r="F6240" s="3"/>
      <c r="G6240" s="3"/>
      <c r="H6240" s="3"/>
      <c r="I6240" s="3"/>
      <c r="J6240" s="3"/>
      <c r="K6240" s="3"/>
      <c r="L6240" s="3"/>
      <c r="M6240" s="3"/>
      <c r="N6240" s="3"/>
      <c r="O6240" s="3"/>
      <c r="P6240" s="3"/>
      <c r="Q6240" s="3"/>
      <c r="R6240" s="3"/>
      <c r="S6240" s="120"/>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row>
    <row r="6241" spans="1:53" x14ac:dyDescent="0.3">
      <c r="A6241" s="3"/>
      <c r="B6241" s="3"/>
      <c r="C6241" s="3"/>
      <c r="D6241" s="3"/>
      <c r="E6241" s="3"/>
      <c r="F6241" s="3"/>
      <c r="G6241" s="3"/>
      <c r="H6241" s="3"/>
      <c r="I6241" s="3"/>
      <c r="J6241" s="3"/>
      <c r="K6241" s="3"/>
      <c r="L6241" s="3"/>
      <c r="M6241" s="3"/>
      <c r="N6241" s="3"/>
      <c r="O6241" s="3"/>
      <c r="P6241" s="3"/>
      <c r="Q6241" s="3"/>
      <c r="R6241" s="3"/>
      <c r="S6241" s="120"/>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row>
    <row r="6242" spans="1:53" x14ac:dyDescent="0.3">
      <c r="A6242" s="3"/>
      <c r="B6242" s="3"/>
      <c r="C6242" s="3"/>
      <c r="D6242" s="3"/>
      <c r="E6242" s="3"/>
      <c r="F6242" s="3"/>
      <c r="G6242" s="3"/>
      <c r="H6242" s="3"/>
      <c r="I6242" s="3"/>
      <c r="J6242" s="3"/>
      <c r="K6242" s="3"/>
      <c r="L6242" s="3"/>
      <c r="M6242" s="3"/>
      <c r="N6242" s="3"/>
      <c r="O6242" s="3"/>
      <c r="P6242" s="3"/>
      <c r="Q6242" s="3"/>
      <c r="R6242" s="3"/>
      <c r="S6242" s="120"/>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row>
    <row r="6243" spans="1:53" x14ac:dyDescent="0.3">
      <c r="A6243" s="3"/>
      <c r="B6243" s="3"/>
      <c r="C6243" s="3"/>
      <c r="D6243" s="3"/>
      <c r="E6243" s="3"/>
      <c r="F6243" s="3"/>
      <c r="G6243" s="3"/>
      <c r="H6243" s="3"/>
      <c r="I6243" s="3"/>
      <c r="J6243" s="3"/>
      <c r="K6243" s="3"/>
      <c r="L6243" s="3"/>
      <c r="M6243" s="3"/>
      <c r="N6243" s="3"/>
      <c r="O6243" s="3"/>
      <c r="P6243" s="3"/>
      <c r="Q6243" s="3"/>
      <c r="R6243" s="3"/>
      <c r="S6243" s="120"/>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row>
    <row r="6244" spans="1:53" x14ac:dyDescent="0.3">
      <c r="A6244" s="3"/>
      <c r="B6244" s="3"/>
      <c r="C6244" s="3"/>
      <c r="D6244" s="3"/>
      <c r="E6244" s="3"/>
      <c r="F6244" s="3"/>
      <c r="G6244" s="3"/>
      <c r="H6244" s="3"/>
      <c r="I6244" s="3"/>
      <c r="J6244" s="3"/>
      <c r="K6244" s="3"/>
      <c r="L6244" s="3"/>
      <c r="M6244" s="3"/>
      <c r="N6244" s="3"/>
      <c r="O6244" s="3"/>
      <c r="P6244" s="3"/>
      <c r="Q6244" s="3"/>
      <c r="R6244" s="3"/>
      <c r="S6244" s="120"/>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row>
    <row r="6245" spans="1:53" x14ac:dyDescent="0.3">
      <c r="A6245" s="3"/>
      <c r="B6245" s="3"/>
      <c r="C6245" s="3"/>
      <c r="D6245" s="3"/>
      <c r="E6245" s="3"/>
      <c r="F6245" s="3"/>
      <c r="G6245" s="3"/>
      <c r="H6245" s="3"/>
      <c r="I6245" s="3"/>
      <c r="J6245" s="3"/>
      <c r="K6245" s="3"/>
      <c r="L6245" s="3"/>
      <c r="M6245" s="3"/>
      <c r="N6245" s="3"/>
      <c r="O6245" s="3"/>
      <c r="P6245" s="3"/>
      <c r="Q6245" s="3"/>
      <c r="R6245" s="3"/>
      <c r="S6245" s="120"/>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row>
    <row r="6246" spans="1:53" x14ac:dyDescent="0.3">
      <c r="A6246" s="3"/>
      <c r="B6246" s="3"/>
      <c r="C6246" s="3"/>
      <c r="D6246" s="3"/>
      <c r="E6246" s="3"/>
      <c r="F6246" s="3"/>
      <c r="G6246" s="3"/>
      <c r="H6246" s="3"/>
      <c r="I6246" s="3"/>
      <c r="J6246" s="3"/>
      <c r="K6246" s="3"/>
      <c r="L6246" s="3"/>
      <c r="M6246" s="3"/>
      <c r="N6246" s="3"/>
      <c r="O6246" s="3"/>
      <c r="P6246" s="3"/>
      <c r="Q6246" s="3"/>
      <c r="R6246" s="3"/>
      <c r="S6246" s="120"/>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row>
    <row r="6247" spans="1:53" x14ac:dyDescent="0.3">
      <c r="A6247" s="3"/>
      <c r="B6247" s="3"/>
      <c r="C6247" s="3"/>
      <c r="D6247" s="3"/>
      <c r="E6247" s="3"/>
      <c r="F6247" s="3"/>
      <c r="G6247" s="3"/>
      <c r="H6247" s="3"/>
      <c r="I6247" s="3"/>
      <c r="J6247" s="3"/>
      <c r="K6247" s="3"/>
      <c r="L6247" s="3"/>
      <c r="M6247" s="3"/>
      <c r="N6247" s="3"/>
      <c r="O6247" s="3"/>
      <c r="P6247" s="3"/>
      <c r="Q6247" s="3"/>
      <c r="R6247" s="3"/>
      <c r="S6247" s="120"/>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row>
    <row r="6248" spans="1:53" x14ac:dyDescent="0.3">
      <c r="A6248" s="3"/>
      <c r="B6248" s="3"/>
      <c r="C6248" s="3"/>
      <c r="D6248" s="3"/>
      <c r="E6248" s="3"/>
      <c r="F6248" s="3"/>
      <c r="G6248" s="3"/>
      <c r="H6248" s="3"/>
      <c r="I6248" s="3"/>
      <c r="J6248" s="3"/>
      <c r="K6248" s="3"/>
      <c r="L6248" s="3"/>
      <c r="M6248" s="3"/>
      <c r="N6248" s="3"/>
      <c r="O6248" s="3"/>
      <c r="P6248" s="3"/>
      <c r="Q6248" s="3"/>
      <c r="R6248" s="3"/>
      <c r="S6248" s="120"/>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row>
    <row r="6249" spans="1:53" x14ac:dyDescent="0.3">
      <c r="A6249" s="3"/>
      <c r="B6249" s="3"/>
      <c r="C6249" s="3"/>
      <c r="D6249" s="3"/>
      <c r="E6249" s="3"/>
      <c r="F6249" s="3"/>
      <c r="G6249" s="3"/>
      <c r="H6249" s="3"/>
      <c r="I6249" s="3"/>
      <c r="J6249" s="3"/>
      <c r="K6249" s="3"/>
      <c r="L6249" s="3"/>
      <c r="M6249" s="3"/>
      <c r="N6249" s="3"/>
      <c r="O6249" s="3"/>
      <c r="P6249" s="3"/>
      <c r="Q6249" s="3"/>
      <c r="R6249" s="3"/>
      <c r="S6249" s="120"/>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row>
    <row r="6250" spans="1:53" x14ac:dyDescent="0.3">
      <c r="A6250" s="3"/>
      <c r="B6250" s="3"/>
      <c r="C6250" s="3"/>
      <c r="D6250" s="3"/>
      <c r="E6250" s="3"/>
      <c r="F6250" s="3"/>
      <c r="G6250" s="3"/>
      <c r="H6250" s="3"/>
      <c r="I6250" s="3"/>
      <c r="J6250" s="3"/>
      <c r="K6250" s="3"/>
      <c r="L6250" s="3"/>
      <c r="M6250" s="3"/>
      <c r="N6250" s="3"/>
      <c r="O6250" s="3"/>
      <c r="P6250" s="3"/>
      <c r="Q6250" s="3"/>
      <c r="R6250" s="3"/>
      <c r="S6250" s="120"/>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row>
    <row r="6251" spans="1:53" x14ac:dyDescent="0.3">
      <c r="A6251" s="3"/>
      <c r="B6251" s="3"/>
      <c r="C6251" s="3"/>
      <c r="D6251" s="3"/>
      <c r="E6251" s="3"/>
      <c r="F6251" s="3"/>
      <c r="G6251" s="3"/>
      <c r="H6251" s="3"/>
      <c r="I6251" s="3"/>
      <c r="J6251" s="3"/>
      <c r="K6251" s="3"/>
      <c r="L6251" s="3"/>
      <c r="M6251" s="3"/>
      <c r="N6251" s="3"/>
      <c r="O6251" s="3"/>
      <c r="P6251" s="3"/>
      <c r="Q6251" s="3"/>
      <c r="R6251" s="3"/>
      <c r="S6251" s="120"/>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row>
    <row r="6252" spans="1:53" x14ac:dyDescent="0.3">
      <c r="A6252" s="3"/>
      <c r="B6252" s="3"/>
      <c r="C6252" s="3"/>
      <c r="D6252" s="3"/>
      <c r="E6252" s="3"/>
      <c r="F6252" s="3"/>
      <c r="G6252" s="3"/>
      <c r="H6252" s="3"/>
      <c r="I6252" s="3"/>
      <c r="J6252" s="3"/>
      <c r="K6252" s="3"/>
      <c r="L6252" s="3"/>
      <c r="M6252" s="3"/>
      <c r="N6252" s="3"/>
      <c r="O6252" s="3"/>
      <c r="P6252" s="3"/>
      <c r="Q6252" s="3"/>
      <c r="R6252" s="3"/>
      <c r="S6252" s="120"/>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row>
    <row r="6253" spans="1:53" x14ac:dyDescent="0.3">
      <c r="A6253" s="3"/>
      <c r="B6253" s="3"/>
      <c r="C6253" s="3"/>
      <c r="D6253" s="3"/>
      <c r="E6253" s="3"/>
      <c r="F6253" s="3"/>
      <c r="G6253" s="3"/>
      <c r="H6253" s="3"/>
      <c r="I6253" s="3"/>
      <c r="J6253" s="3"/>
      <c r="K6253" s="3"/>
      <c r="L6253" s="3"/>
      <c r="M6253" s="3"/>
      <c r="N6253" s="3"/>
      <c r="O6253" s="3"/>
      <c r="P6253" s="3"/>
      <c r="Q6253" s="3"/>
      <c r="R6253" s="3"/>
      <c r="S6253" s="120"/>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row>
    <row r="6254" spans="1:53" x14ac:dyDescent="0.3">
      <c r="A6254" s="3"/>
      <c r="B6254" s="3"/>
      <c r="C6254" s="3"/>
      <c r="D6254" s="3"/>
      <c r="E6254" s="3"/>
      <c r="F6254" s="3"/>
      <c r="G6254" s="3"/>
      <c r="H6254" s="3"/>
      <c r="I6254" s="3"/>
      <c r="J6254" s="3"/>
      <c r="K6254" s="3"/>
      <c r="L6254" s="3"/>
      <c r="M6254" s="3"/>
      <c r="N6254" s="3"/>
      <c r="O6254" s="3"/>
      <c r="P6254" s="3"/>
      <c r="Q6254" s="3"/>
      <c r="R6254" s="3"/>
      <c r="S6254" s="120"/>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row>
    <row r="6255" spans="1:53" x14ac:dyDescent="0.3">
      <c r="A6255" s="3"/>
      <c r="B6255" s="3"/>
      <c r="C6255" s="3"/>
      <c r="D6255" s="3"/>
      <c r="E6255" s="3"/>
      <c r="F6255" s="3"/>
      <c r="G6255" s="3"/>
      <c r="H6255" s="3"/>
      <c r="I6255" s="3"/>
      <c r="J6255" s="3"/>
      <c r="K6255" s="3"/>
      <c r="L6255" s="3"/>
      <c r="M6255" s="3"/>
      <c r="N6255" s="3"/>
      <c r="O6255" s="3"/>
      <c r="P6255" s="3"/>
      <c r="Q6255" s="3"/>
      <c r="R6255" s="3"/>
      <c r="S6255" s="120"/>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row>
    <row r="6256" spans="1:53" x14ac:dyDescent="0.3">
      <c r="A6256" s="3"/>
      <c r="B6256" s="3"/>
      <c r="C6256" s="3"/>
      <c r="D6256" s="3"/>
      <c r="E6256" s="3"/>
      <c r="F6256" s="3"/>
      <c r="G6256" s="3"/>
      <c r="H6256" s="3"/>
      <c r="I6256" s="3"/>
      <c r="J6256" s="3"/>
      <c r="K6256" s="3"/>
      <c r="L6256" s="3"/>
      <c r="M6256" s="3"/>
      <c r="N6256" s="3"/>
      <c r="O6256" s="3"/>
      <c r="P6256" s="3"/>
      <c r="Q6256" s="3"/>
      <c r="R6256" s="3"/>
      <c r="S6256" s="120"/>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row>
    <row r="6257" spans="1:53" x14ac:dyDescent="0.3">
      <c r="A6257" s="3"/>
      <c r="B6257" s="3"/>
      <c r="C6257" s="3"/>
      <c r="D6257" s="3"/>
      <c r="E6257" s="3"/>
      <c r="F6257" s="3"/>
      <c r="G6257" s="3"/>
      <c r="H6257" s="3"/>
      <c r="I6257" s="3"/>
      <c r="J6257" s="3"/>
      <c r="K6257" s="3"/>
      <c r="L6257" s="3"/>
      <c r="M6257" s="3"/>
      <c r="N6257" s="3"/>
      <c r="O6257" s="3"/>
      <c r="P6257" s="3"/>
      <c r="Q6257" s="3"/>
      <c r="R6257" s="3"/>
      <c r="S6257" s="120"/>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row>
    <row r="6258" spans="1:53" x14ac:dyDescent="0.3">
      <c r="A6258" s="3"/>
      <c r="B6258" s="3"/>
      <c r="C6258" s="3"/>
      <c r="D6258" s="3"/>
      <c r="E6258" s="3"/>
      <c r="F6258" s="3"/>
      <c r="G6258" s="3"/>
      <c r="H6258" s="3"/>
      <c r="I6258" s="3"/>
      <c r="J6258" s="3"/>
      <c r="K6258" s="3"/>
      <c r="L6258" s="3"/>
      <c r="M6258" s="3"/>
      <c r="N6258" s="3"/>
      <c r="O6258" s="3"/>
      <c r="P6258" s="3"/>
      <c r="Q6258" s="3"/>
      <c r="R6258" s="3"/>
      <c r="S6258" s="120"/>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row>
    <row r="6259" spans="1:53" x14ac:dyDescent="0.3">
      <c r="A6259" s="3"/>
      <c r="B6259" s="3"/>
      <c r="C6259" s="3"/>
      <c r="D6259" s="3"/>
      <c r="E6259" s="3"/>
      <c r="F6259" s="3"/>
      <c r="G6259" s="3"/>
      <c r="H6259" s="3"/>
      <c r="I6259" s="3"/>
      <c r="J6259" s="3"/>
      <c r="K6259" s="3"/>
      <c r="L6259" s="3"/>
      <c r="M6259" s="3"/>
      <c r="N6259" s="3"/>
      <c r="O6259" s="3"/>
      <c r="P6259" s="3"/>
      <c r="Q6259" s="3"/>
      <c r="R6259" s="3"/>
      <c r="S6259" s="120"/>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row>
    <row r="6260" spans="1:53" x14ac:dyDescent="0.3">
      <c r="A6260" s="3"/>
      <c r="B6260" s="3"/>
      <c r="C6260" s="3"/>
      <c r="D6260" s="3"/>
      <c r="E6260" s="3"/>
      <c r="F6260" s="3"/>
      <c r="G6260" s="3"/>
      <c r="H6260" s="3"/>
      <c r="I6260" s="3"/>
      <c r="J6260" s="3"/>
      <c r="K6260" s="3"/>
      <c r="L6260" s="3"/>
      <c r="M6260" s="3"/>
      <c r="N6260" s="3"/>
      <c r="O6260" s="3"/>
      <c r="P6260" s="3"/>
      <c r="Q6260" s="3"/>
      <c r="R6260" s="3"/>
      <c r="S6260" s="120"/>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row>
    <row r="6261" spans="1:53" x14ac:dyDescent="0.3">
      <c r="A6261" s="3"/>
      <c r="B6261" s="3"/>
      <c r="C6261" s="3"/>
      <c r="D6261" s="3"/>
      <c r="E6261" s="3"/>
      <c r="F6261" s="3"/>
      <c r="G6261" s="3"/>
      <c r="H6261" s="3"/>
      <c r="I6261" s="3"/>
      <c r="J6261" s="3"/>
      <c r="K6261" s="3"/>
      <c r="L6261" s="3"/>
      <c r="M6261" s="3"/>
      <c r="N6261" s="3"/>
      <c r="O6261" s="3"/>
      <c r="P6261" s="3"/>
      <c r="Q6261" s="3"/>
      <c r="R6261" s="3"/>
      <c r="S6261" s="120"/>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row>
    <row r="6262" spans="1:53" x14ac:dyDescent="0.3">
      <c r="A6262" s="3"/>
      <c r="B6262" s="3"/>
      <c r="C6262" s="3"/>
      <c r="D6262" s="3"/>
      <c r="E6262" s="3"/>
      <c r="F6262" s="3"/>
      <c r="G6262" s="3"/>
      <c r="H6262" s="3"/>
      <c r="I6262" s="3"/>
      <c r="J6262" s="3"/>
      <c r="K6262" s="3"/>
      <c r="L6262" s="3"/>
      <c r="M6262" s="3"/>
      <c r="N6262" s="3"/>
      <c r="O6262" s="3"/>
      <c r="P6262" s="3"/>
      <c r="Q6262" s="3"/>
      <c r="R6262" s="3"/>
      <c r="S6262" s="120"/>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row>
    <row r="6263" spans="1:53" x14ac:dyDescent="0.3">
      <c r="A6263" s="3"/>
      <c r="B6263" s="3"/>
      <c r="C6263" s="3"/>
      <c r="D6263" s="3"/>
      <c r="E6263" s="3"/>
      <c r="F6263" s="3"/>
      <c r="G6263" s="3"/>
      <c r="H6263" s="3"/>
      <c r="I6263" s="3"/>
      <c r="J6263" s="3"/>
      <c r="K6263" s="3"/>
      <c r="L6263" s="3"/>
      <c r="M6263" s="3"/>
      <c r="N6263" s="3"/>
      <c r="O6263" s="3"/>
      <c r="P6263" s="3"/>
      <c r="Q6263" s="3"/>
      <c r="R6263" s="3"/>
      <c r="S6263" s="120"/>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row>
    <row r="6264" spans="1:53" x14ac:dyDescent="0.3">
      <c r="A6264" s="3"/>
      <c r="B6264" s="3"/>
      <c r="C6264" s="3"/>
      <c r="D6264" s="3"/>
      <c r="E6264" s="3"/>
      <c r="F6264" s="3"/>
      <c r="G6264" s="3"/>
      <c r="H6264" s="3"/>
      <c r="I6264" s="3"/>
      <c r="J6264" s="3"/>
      <c r="K6264" s="3"/>
      <c r="L6264" s="3"/>
      <c r="M6264" s="3"/>
      <c r="N6264" s="3"/>
      <c r="O6264" s="3"/>
      <c r="P6264" s="3"/>
      <c r="Q6264" s="3"/>
      <c r="R6264" s="3"/>
      <c r="S6264" s="120"/>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row>
    <row r="6265" spans="1:53" x14ac:dyDescent="0.3">
      <c r="A6265" s="3"/>
      <c r="B6265" s="3"/>
      <c r="C6265" s="3"/>
      <c r="D6265" s="3"/>
      <c r="E6265" s="3"/>
      <c r="F6265" s="3"/>
      <c r="G6265" s="3"/>
      <c r="H6265" s="3"/>
      <c r="I6265" s="3"/>
      <c r="J6265" s="3"/>
      <c r="K6265" s="3"/>
      <c r="L6265" s="3"/>
      <c r="M6265" s="3"/>
      <c r="N6265" s="3"/>
      <c r="O6265" s="3"/>
      <c r="P6265" s="3"/>
      <c r="Q6265" s="3"/>
      <c r="R6265" s="3"/>
      <c r="S6265" s="120"/>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row>
    <row r="6266" spans="1:53" x14ac:dyDescent="0.3">
      <c r="A6266" s="3"/>
      <c r="B6266" s="3"/>
      <c r="C6266" s="3"/>
      <c r="D6266" s="3"/>
      <c r="E6266" s="3"/>
      <c r="F6266" s="3"/>
      <c r="G6266" s="3"/>
      <c r="H6266" s="3"/>
      <c r="I6266" s="3"/>
      <c r="J6266" s="3"/>
      <c r="K6266" s="3"/>
      <c r="L6266" s="3"/>
      <c r="M6266" s="3"/>
      <c r="N6266" s="3"/>
      <c r="O6266" s="3"/>
      <c r="P6266" s="3"/>
      <c r="Q6266" s="3"/>
      <c r="R6266" s="3"/>
      <c r="S6266" s="120"/>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row>
    <row r="6267" spans="1:53" x14ac:dyDescent="0.3">
      <c r="A6267" s="3"/>
      <c r="B6267" s="3"/>
      <c r="C6267" s="3"/>
      <c r="D6267" s="3"/>
      <c r="E6267" s="3"/>
      <c r="F6267" s="3"/>
      <c r="G6267" s="3"/>
      <c r="H6267" s="3"/>
      <c r="I6267" s="3"/>
      <c r="J6267" s="3"/>
      <c r="K6267" s="3"/>
      <c r="L6267" s="3"/>
      <c r="M6267" s="3"/>
      <c r="N6267" s="3"/>
      <c r="O6267" s="3"/>
      <c r="P6267" s="3"/>
      <c r="Q6267" s="3"/>
      <c r="R6267" s="3"/>
      <c r="S6267" s="120"/>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row>
    <row r="6268" spans="1:53" x14ac:dyDescent="0.3">
      <c r="A6268" s="3"/>
      <c r="B6268" s="3"/>
      <c r="C6268" s="3"/>
      <c r="D6268" s="3"/>
      <c r="E6268" s="3"/>
      <c r="F6268" s="3"/>
      <c r="G6268" s="3"/>
      <c r="H6268" s="3"/>
      <c r="I6268" s="3"/>
      <c r="J6268" s="3"/>
      <c r="K6268" s="3"/>
      <c r="L6268" s="3"/>
      <c r="M6268" s="3"/>
      <c r="N6268" s="3"/>
      <c r="O6268" s="3"/>
      <c r="P6268" s="3"/>
      <c r="Q6268" s="3"/>
      <c r="R6268" s="3"/>
      <c r="S6268" s="120"/>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row>
    <row r="6269" spans="1:53" x14ac:dyDescent="0.3">
      <c r="A6269" s="3"/>
      <c r="B6269" s="3"/>
      <c r="C6269" s="3"/>
      <c r="D6269" s="3"/>
      <c r="E6269" s="3"/>
      <c r="F6269" s="3"/>
      <c r="G6269" s="3"/>
      <c r="H6269" s="3"/>
      <c r="I6269" s="3"/>
      <c r="J6269" s="3"/>
      <c r="K6269" s="3"/>
      <c r="L6269" s="3"/>
      <c r="M6269" s="3"/>
      <c r="N6269" s="3"/>
      <c r="O6269" s="3"/>
      <c r="P6269" s="3"/>
      <c r="Q6269" s="3"/>
      <c r="R6269" s="3"/>
      <c r="S6269" s="120"/>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row>
    <row r="6270" spans="1:53" x14ac:dyDescent="0.3">
      <c r="A6270" s="3"/>
      <c r="B6270" s="3"/>
      <c r="C6270" s="3"/>
      <c r="D6270" s="3"/>
      <c r="E6270" s="3"/>
      <c r="F6270" s="3"/>
      <c r="G6270" s="3"/>
      <c r="H6270" s="3"/>
      <c r="I6270" s="3"/>
      <c r="J6270" s="3"/>
      <c r="K6270" s="3"/>
      <c r="L6270" s="3"/>
      <c r="M6270" s="3"/>
      <c r="N6270" s="3"/>
      <c r="O6270" s="3"/>
      <c r="P6270" s="3"/>
      <c r="Q6270" s="3"/>
      <c r="R6270" s="3"/>
      <c r="S6270" s="120"/>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row>
    <row r="6271" spans="1:53" x14ac:dyDescent="0.3">
      <c r="A6271" s="3"/>
      <c r="B6271" s="3"/>
      <c r="C6271" s="3"/>
      <c r="D6271" s="3"/>
      <c r="E6271" s="3"/>
      <c r="F6271" s="3"/>
      <c r="G6271" s="3"/>
      <c r="H6271" s="3"/>
      <c r="I6271" s="3"/>
      <c r="J6271" s="3"/>
      <c r="K6271" s="3"/>
      <c r="L6271" s="3"/>
      <c r="M6271" s="3"/>
      <c r="N6271" s="3"/>
      <c r="O6271" s="3"/>
      <c r="P6271" s="3"/>
      <c r="Q6271" s="3"/>
      <c r="R6271" s="3"/>
      <c r="S6271" s="120"/>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row>
    <row r="6272" spans="1:53" x14ac:dyDescent="0.3">
      <c r="A6272" s="3"/>
      <c r="B6272" s="3"/>
      <c r="C6272" s="3"/>
      <c r="D6272" s="3"/>
      <c r="E6272" s="3"/>
      <c r="F6272" s="3"/>
      <c r="G6272" s="3"/>
      <c r="H6272" s="3"/>
      <c r="I6272" s="3"/>
      <c r="J6272" s="3"/>
      <c r="K6272" s="3"/>
      <c r="L6272" s="3"/>
      <c r="M6272" s="3"/>
      <c r="N6272" s="3"/>
      <c r="O6272" s="3"/>
      <c r="P6272" s="3"/>
      <c r="Q6272" s="3"/>
      <c r="R6272" s="3"/>
      <c r="S6272" s="120"/>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row>
    <row r="6273" spans="1:53" x14ac:dyDescent="0.3">
      <c r="A6273" s="3"/>
      <c r="B6273" s="3"/>
      <c r="C6273" s="3"/>
      <c r="D6273" s="3"/>
      <c r="E6273" s="3"/>
      <c r="F6273" s="3"/>
      <c r="G6273" s="3"/>
      <c r="H6273" s="3"/>
      <c r="I6273" s="3"/>
      <c r="J6273" s="3"/>
      <c r="K6273" s="3"/>
      <c r="L6273" s="3"/>
      <c r="M6273" s="3"/>
      <c r="N6273" s="3"/>
      <c r="O6273" s="3"/>
      <c r="P6273" s="3"/>
      <c r="Q6273" s="3"/>
      <c r="R6273" s="3"/>
      <c r="S6273" s="120"/>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row>
    <row r="6274" spans="1:53" x14ac:dyDescent="0.3">
      <c r="A6274" s="3"/>
      <c r="B6274" s="3"/>
      <c r="C6274" s="3"/>
      <c r="D6274" s="3"/>
      <c r="E6274" s="3"/>
      <c r="F6274" s="3"/>
      <c r="G6274" s="3"/>
      <c r="H6274" s="3"/>
      <c r="I6274" s="3"/>
      <c r="J6274" s="3"/>
      <c r="K6274" s="3"/>
      <c r="L6274" s="3"/>
      <c r="M6274" s="3"/>
      <c r="N6274" s="3"/>
      <c r="O6274" s="3"/>
      <c r="P6274" s="3"/>
      <c r="Q6274" s="3"/>
      <c r="R6274" s="3"/>
      <c r="S6274" s="120"/>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row>
    <row r="6275" spans="1:53" x14ac:dyDescent="0.3">
      <c r="A6275" s="3"/>
      <c r="B6275" s="3"/>
      <c r="C6275" s="3"/>
      <c r="D6275" s="3"/>
      <c r="E6275" s="3"/>
      <c r="F6275" s="3"/>
      <c r="G6275" s="3"/>
      <c r="H6275" s="3"/>
      <c r="I6275" s="3"/>
      <c r="J6275" s="3"/>
      <c r="K6275" s="3"/>
      <c r="L6275" s="3"/>
      <c r="M6275" s="3"/>
      <c r="N6275" s="3"/>
      <c r="O6275" s="3"/>
      <c r="P6275" s="3"/>
      <c r="Q6275" s="3"/>
      <c r="R6275" s="3"/>
      <c r="S6275" s="120"/>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row>
    <row r="6276" spans="1:53" x14ac:dyDescent="0.3">
      <c r="A6276" s="3"/>
      <c r="B6276" s="3"/>
      <c r="C6276" s="3"/>
      <c r="D6276" s="3"/>
      <c r="E6276" s="3"/>
      <c r="F6276" s="3"/>
      <c r="G6276" s="3"/>
      <c r="H6276" s="3"/>
      <c r="I6276" s="3"/>
      <c r="J6276" s="3"/>
      <c r="K6276" s="3"/>
      <c r="L6276" s="3"/>
      <c r="M6276" s="3"/>
      <c r="N6276" s="3"/>
      <c r="O6276" s="3"/>
      <c r="P6276" s="3"/>
      <c r="Q6276" s="3"/>
      <c r="R6276" s="3"/>
      <c r="S6276" s="120"/>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row>
    <row r="6277" spans="1:53" x14ac:dyDescent="0.3">
      <c r="A6277" s="3"/>
      <c r="B6277" s="3"/>
      <c r="C6277" s="3"/>
      <c r="D6277" s="3"/>
      <c r="E6277" s="3"/>
      <c r="F6277" s="3"/>
      <c r="G6277" s="3"/>
      <c r="H6277" s="3"/>
      <c r="I6277" s="3"/>
      <c r="J6277" s="3"/>
      <c r="K6277" s="3"/>
      <c r="L6277" s="3"/>
      <c r="M6277" s="3"/>
      <c r="N6277" s="3"/>
      <c r="O6277" s="3"/>
      <c r="P6277" s="3"/>
      <c r="Q6277" s="3"/>
      <c r="R6277" s="3"/>
      <c r="S6277" s="120"/>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row>
    <row r="6278" spans="1:53" x14ac:dyDescent="0.3">
      <c r="A6278" s="3"/>
      <c r="B6278" s="3"/>
      <c r="C6278" s="3"/>
      <c r="D6278" s="3"/>
      <c r="E6278" s="3"/>
      <c r="F6278" s="3"/>
      <c r="G6278" s="3"/>
      <c r="H6278" s="3"/>
      <c r="I6278" s="3"/>
      <c r="J6278" s="3"/>
      <c r="K6278" s="3"/>
      <c r="L6278" s="3"/>
      <c r="M6278" s="3"/>
      <c r="N6278" s="3"/>
      <c r="O6278" s="3"/>
      <c r="P6278" s="3"/>
      <c r="Q6278" s="3"/>
      <c r="R6278" s="3"/>
      <c r="S6278" s="120"/>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row>
    <row r="6279" spans="1:53" x14ac:dyDescent="0.3">
      <c r="A6279" s="3"/>
      <c r="B6279" s="3"/>
      <c r="C6279" s="3"/>
      <c r="D6279" s="3"/>
      <c r="E6279" s="3"/>
      <c r="F6279" s="3"/>
      <c r="G6279" s="3"/>
      <c r="H6279" s="3"/>
      <c r="I6279" s="3"/>
      <c r="J6279" s="3"/>
      <c r="K6279" s="3"/>
      <c r="L6279" s="3"/>
      <c r="M6279" s="3"/>
      <c r="N6279" s="3"/>
      <c r="O6279" s="3"/>
      <c r="P6279" s="3"/>
      <c r="Q6279" s="3"/>
      <c r="R6279" s="3"/>
      <c r="S6279" s="120"/>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row>
    <row r="6280" spans="1:53" x14ac:dyDescent="0.3">
      <c r="A6280" s="3"/>
      <c r="B6280" s="3"/>
      <c r="C6280" s="3"/>
      <c r="D6280" s="3"/>
      <c r="E6280" s="3"/>
      <c r="F6280" s="3"/>
      <c r="G6280" s="3"/>
      <c r="H6280" s="3"/>
      <c r="I6280" s="3"/>
      <c r="J6280" s="3"/>
      <c r="K6280" s="3"/>
      <c r="L6280" s="3"/>
      <c r="M6280" s="3"/>
      <c r="N6280" s="3"/>
      <c r="O6280" s="3"/>
      <c r="P6280" s="3"/>
      <c r="Q6280" s="3"/>
      <c r="R6280" s="3"/>
      <c r="S6280" s="120"/>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row>
    <row r="6281" spans="1:53" x14ac:dyDescent="0.3">
      <c r="A6281" s="3"/>
      <c r="B6281" s="3"/>
      <c r="C6281" s="3"/>
      <c r="D6281" s="3"/>
      <c r="E6281" s="3"/>
      <c r="F6281" s="3"/>
      <c r="G6281" s="3"/>
      <c r="H6281" s="3"/>
      <c r="I6281" s="3"/>
      <c r="J6281" s="3"/>
      <c r="K6281" s="3"/>
      <c r="L6281" s="3"/>
      <c r="M6281" s="3"/>
      <c r="N6281" s="3"/>
      <c r="O6281" s="3"/>
      <c r="P6281" s="3"/>
      <c r="Q6281" s="3"/>
      <c r="R6281" s="3"/>
      <c r="S6281" s="120"/>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row>
    <row r="6282" spans="1:53" x14ac:dyDescent="0.3">
      <c r="A6282" s="3"/>
      <c r="B6282" s="3"/>
      <c r="C6282" s="3"/>
      <c r="D6282" s="3"/>
      <c r="E6282" s="3"/>
      <c r="F6282" s="3"/>
      <c r="G6282" s="3"/>
      <c r="H6282" s="3"/>
      <c r="I6282" s="3"/>
      <c r="J6282" s="3"/>
      <c r="K6282" s="3"/>
      <c r="L6282" s="3"/>
      <c r="M6282" s="3"/>
      <c r="N6282" s="3"/>
      <c r="O6282" s="3"/>
      <c r="P6282" s="3"/>
      <c r="Q6282" s="3"/>
      <c r="R6282" s="3"/>
      <c r="S6282" s="120"/>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row>
    <row r="6283" spans="1:53" x14ac:dyDescent="0.3">
      <c r="A6283" s="3"/>
      <c r="B6283" s="3"/>
      <c r="C6283" s="3"/>
      <c r="D6283" s="3"/>
      <c r="E6283" s="3"/>
      <c r="F6283" s="3"/>
      <c r="G6283" s="3"/>
      <c r="H6283" s="3"/>
      <c r="I6283" s="3"/>
      <c r="J6283" s="3"/>
      <c r="K6283" s="3"/>
      <c r="L6283" s="3"/>
      <c r="M6283" s="3"/>
      <c r="N6283" s="3"/>
      <c r="O6283" s="3"/>
      <c r="P6283" s="3"/>
      <c r="Q6283" s="3"/>
      <c r="R6283" s="3"/>
      <c r="S6283" s="120"/>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row>
    <row r="6284" spans="1:53" x14ac:dyDescent="0.3">
      <c r="A6284" s="3"/>
      <c r="B6284" s="3"/>
      <c r="C6284" s="3"/>
      <c r="D6284" s="3"/>
      <c r="E6284" s="3"/>
      <c r="F6284" s="3"/>
      <c r="G6284" s="3"/>
      <c r="H6284" s="3"/>
      <c r="I6284" s="3"/>
      <c r="J6284" s="3"/>
      <c r="K6284" s="3"/>
      <c r="L6284" s="3"/>
      <c r="M6284" s="3"/>
      <c r="N6284" s="3"/>
      <c r="O6284" s="3"/>
      <c r="P6284" s="3"/>
      <c r="Q6284" s="3"/>
      <c r="R6284" s="3"/>
      <c r="S6284" s="120"/>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row>
    <row r="6285" spans="1:53" x14ac:dyDescent="0.3">
      <c r="A6285" s="3"/>
      <c r="B6285" s="3"/>
      <c r="C6285" s="3"/>
      <c r="D6285" s="3"/>
      <c r="E6285" s="3"/>
      <c r="F6285" s="3"/>
      <c r="G6285" s="3"/>
      <c r="H6285" s="3"/>
      <c r="I6285" s="3"/>
      <c r="J6285" s="3"/>
      <c r="K6285" s="3"/>
      <c r="L6285" s="3"/>
      <c r="M6285" s="3"/>
      <c r="N6285" s="3"/>
      <c r="O6285" s="3"/>
      <c r="P6285" s="3"/>
      <c r="Q6285" s="3"/>
      <c r="R6285" s="3"/>
      <c r="S6285" s="120"/>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row>
    <row r="6286" spans="1:53" x14ac:dyDescent="0.3">
      <c r="A6286" s="3"/>
      <c r="B6286" s="3"/>
      <c r="C6286" s="3"/>
      <c r="D6286" s="3"/>
      <c r="E6286" s="3"/>
      <c r="F6286" s="3"/>
      <c r="G6286" s="3"/>
      <c r="H6286" s="3"/>
      <c r="I6286" s="3"/>
      <c r="J6286" s="3"/>
      <c r="K6286" s="3"/>
      <c r="L6286" s="3"/>
      <c r="M6286" s="3"/>
      <c r="N6286" s="3"/>
      <c r="O6286" s="3"/>
      <c r="P6286" s="3"/>
      <c r="Q6286" s="3"/>
      <c r="R6286" s="3"/>
      <c r="S6286" s="120"/>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row>
    <row r="6287" spans="1:53" x14ac:dyDescent="0.3">
      <c r="A6287" s="3"/>
      <c r="B6287" s="3"/>
      <c r="C6287" s="3"/>
      <c r="D6287" s="3"/>
      <c r="E6287" s="3"/>
      <c r="F6287" s="3"/>
      <c r="G6287" s="3"/>
      <c r="H6287" s="3"/>
      <c r="I6287" s="3"/>
      <c r="J6287" s="3"/>
      <c r="K6287" s="3"/>
      <c r="L6287" s="3"/>
      <c r="M6287" s="3"/>
      <c r="N6287" s="3"/>
      <c r="O6287" s="3"/>
      <c r="P6287" s="3"/>
      <c r="Q6287" s="3"/>
      <c r="R6287" s="3"/>
      <c r="S6287" s="120"/>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row>
    <row r="6288" spans="1:53" x14ac:dyDescent="0.3">
      <c r="A6288" s="3"/>
      <c r="B6288" s="3"/>
      <c r="C6288" s="3"/>
      <c r="D6288" s="3"/>
      <c r="E6288" s="3"/>
      <c r="F6288" s="3"/>
      <c r="G6288" s="3"/>
      <c r="H6288" s="3"/>
      <c r="I6288" s="3"/>
      <c r="J6288" s="3"/>
      <c r="K6288" s="3"/>
      <c r="L6288" s="3"/>
      <c r="M6288" s="3"/>
      <c r="N6288" s="3"/>
      <c r="O6288" s="3"/>
      <c r="P6288" s="3"/>
      <c r="Q6288" s="3"/>
      <c r="R6288" s="3"/>
      <c r="S6288" s="120"/>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row>
    <row r="6289" spans="1:53" x14ac:dyDescent="0.3">
      <c r="A6289" s="3"/>
      <c r="B6289" s="3"/>
      <c r="C6289" s="3"/>
      <c r="D6289" s="3"/>
      <c r="E6289" s="3"/>
      <c r="F6289" s="3"/>
      <c r="G6289" s="3"/>
      <c r="H6289" s="3"/>
      <c r="I6289" s="3"/>
      <c r="J6289" s="3"/>
      <c r="K6289" s="3"/>
      <c r="L6289" s="3"/>
      <c r="M6289" s="3"/>
      <c r="N6289" s="3"/>
      <c r="O6289" s="3"/>
      <c r="P6289" s="3"/>
      <c r="Q6289" s="3"/>
      <c r="R6289" s="3"/>
      <c r="S6289" s="120"/>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row>
    <row r="6290" spans="1:53" x14ac:dyDescent="0.3">
      <c r="A6290" s="3"/>
      <c r="B6290" s="3"/>
      <c r="C6290" s="3"/>
      <c r="D6290" s="3"/>
      <c r="E6290" s="3"/>
      <c r="F6290" s="3"/>
      <c r="G6290" s="3"/>
      <c r="H6290" s="3"/>
      <c r="I6290" s="3"/>
      <c r="J6290" s="3"/>
      <c r="K6290" s="3"/>
      <c r="L6290" s="3"/>
      <c r="M6290" s="3"/>
      <c r="N6290" s="3"/>
      <c r="O6290" s="3"/>
      <c r="P6290" s="3"/>
      <c r="Q6290" s="3"/>
      <c r="R6290" s="3"/>
      <c r="S6290" s="120"/>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row>
    <row r="6291" spans="1:53" x14ac:dyDescent="0.3">
      <c r="A6291" s="3"/>
      <c r="B6291" s="3"/>
      <c r="C6291" s="3"/>
      <c r="D6291" s="3"/>
      <c r="E6291" s="3"/>
      <c r="F6291" s="3"/>
      <c r="G6291" s="3"/>
      <c r="H6291" s="3"/>
      <c r="I6291" s="3"/>
      <c r="J6291" s="3"/>
      <c r="K6291" s="3"/>
      <c r="L6291" s="3"/>
      <c r="M6291" s="3"/>
      <c r="N6291" s="3"/>
      <c r="O6291" s="3"/>
      <c r="P6291" s="3"/>
      <c r="Q6291" s="3"/>
      <c r="R6291" s="3"/>
      <c r="S6291" s="120"/>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row>
    <row r="6292" spans="1:53" x14ac:dyDescent="0.3">
      <c r="A6292" s="3"/>
      <c r="B6292" s="3"/>
      <c r="C6292" s="3"/>
      <c r="D6292" s="3"/>
      <c r="E6292" s="3"/>
      <c r="F6292" s="3"/>
      <c r="G6292" s="3"/>
      <c r="H6292" s="3"/>
      <c r="I6292" s="3"/>
      <c r="J6292" s="3"/>
      <c r="K6292" s="3"/>
      <c r="L6292" s="3"/>
      <c r="M6292" s="3"/>
      <c r="N6292" s="3"/>
      <c r="O6292" s="3"/>
      <c r="P6292" s="3"/>
      <c r="Q6292" s="3"/>
      <c r="R6292" s="3"/>
      <c r="S6292" s="120"/>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row>
    <row r="6293" spans="1:53" x14ac:dyDescent="0.3">
      <c r="A6293" s="3"/>
      <c r="B6293" s="3"/>
      <c r="C6293" s="3"/>
      <c r="D6293" s="3"/>
      <c r="E6293" s="3"/>
      <c r="F6293" s="3"/>
      <c r="G6293" s="3"/>
      <c r="H6293" s="3"/>
      <c r="I6293" s="3"/>
      <c r="J6293" s="3"/>
      <c r="K6293" s="3"/>
      <c r="L6293" s="3"/>
      <c r="M6293" s="3"/>
      <c r="N6293" s="3"/>
      <c r="O6293" s="3"/>
      <c r="P6293" s="3"/>
      <c r="Q6293" s="3"/>
      <c r="R6293" s="3"/>
      <c r="S6293" s="120"/>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row>
    <row r="6294" spans="1:53" x14ac:dyDescent="0.3">
      <c r="A6294" s="3"/>
      <c r="B6294" s="3"/>
      <c r="C6294" s="3"/>
      <c r="D6294" s="3"/>
      <c r="E6294" s="3"/>
      <c r="F6294" s="3"/>
      <c r="G6294" s="3"/>
      <c r="H6294" s="3"/>
      <c r="I6294" s="3"/>
      <c r="J6294" s="3"/>
      <c r="K6294" s="3"/>
      <c r="L6294" s="3"/>
      <c r="M6294" s="3"/>
      <c r="N6294" s="3"/>
      <c r="O6294" s="3"/>
      <c r="P6294" s="3"/>
      <c r="Q6294" s="3"/>
      <c r="R6294" s="3"/>
      <c r="S6294" s="120"/>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row>
    <row r="6295" spans="1:53" x14ac:dyDescent="0.3">
      <c r="A6295" s="3"/>
      <c r="B6295" s="3"/>
      <c r="C6295" s="3"/>
      <c r="D6295" s="3"/>
      <c r="E6295" s="3"/>
      <c r="F6295" s="3"/>
      <c r="G6295" s="3"/>
      <c r="H6295" s="3"/>
      <c r="I6295" s="3"/>
      <c r="J6295" s="3"/>
      <c r="K6295" s="3"/>
      <c r="L6295" s="3"/>
      <c r="M6295" s="3"/>
      <c r="N6295" s="3"/>
      <c r="O6295" s="3"/>
      <c r="P6295" s="3"/>
      <c r="Q6295" s="3"/>
      <c r="R6295" s="3"/>
      <c r="S6295" s="120"/>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row>
    <row r="6296" spans="1:53" x14ac:dyDescent="0.3">
      <c r="A6296" s="3"/>
      <c r="B6296" s="3"/>
      <c r="C6296" s="3"/>
      <c r="D6296" s="3"/>
      <c r="E6296" s="3"/>
      <c r="F6296" s="3"/>
      <c r="G6296" s="3"/>
      <c r="H6296" s="3"/>
      <c r="I6296" s="3"/>
      <c r="J6296" s="3"/>
      <c r="K6296" s="3"/>
      <c r="L6296" s="3"/>
      <c r="M6296" s="3"/>
      <c r="N6296" s="3"/>
      <c r="O6296" s="3"/>
      <c r="P6296" s="3"/>
      <c r="Q6296" s="3"/>
      <c r="R6296" s="3"/>
      <c r="S6296" s="120"/>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row>
    <row r="6297" spans="1:53" x14ac:dyDescent="0.3">
      <c r="A6297" s="3"/>
      <c r="B6297" s="3"/>
      <c r="C6297" s="3"/>
      <c r="D6297" s="3"/>
      <c r="E6297" s="3"/>
      <c r="F6297" s="3"/>
      <c r="G6297" s="3"/>
      <c r="H6297" s="3"/>
      <c r="I6297" s="3"/>
      <c r="J6297" s="3"/>
      <c r="K6297" s="3"/>
      <c r="L6297" s="3"/>
      <c r="M6297" s="3"/>
      <c r="N6297" s="3"/>
      <c r="O6297" s="3"/>
      <c r="P6297" s="3"/>
      <c r="Q6297" s="3"/>
      <c r="R6297" s="3"/>
      <c r="S6297" s="120"/>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row>
    <row r="6298" spans="1:53" x14ac:dyDescent="0.3">
      <c r="A6298" s="3"/>
      <c r="B6298" s="3"/>
      <c r="C6298" s="3"/>
      <c r="D6298" s="3"/>
      <c r="E6298" s="3"/>
      <c r="F6298" s="3"/>
      <c r="G6298" s="3"/>
      <c r="H6298" s="3"/>
      <c r="I6298" s="3"/>
      <c r="J6298" s="3"/>
      <c r="K6298" s="3"/>
      <c r="L6298" s="3"/>
      <c r="M6298" s="3"/>
      <c r="N6298" s="3"/>
      <c r="O6298" s="3"/>
      <c r="P6298" s="3"/>
      <c r="Q6298" s="3"/>
      <c r="R6298" s="3"/>
      <c r="S6298" s="120"/>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row>
    <row r="6299" spans="1:53" x14ac:dyDescent="0.3">
      <c r="A6299" s="3"/>
      <c r="B6299" s="3"/>
      <c r="C6299" s="3"/>
      <c r="D6299" s="3"/>
      <c r="E6299" s="3"/>
      <c r="F6299" s="3"/>
      <c r="G6299" s="3"/>
      <c r="H6299" s="3"/>
      <c r="I6299" s="3"/>
      <c r="J6299" s="3"/>
      <c r="K6299" s="3"/>
      <c r="L6299" s="3"/>
      <c r="M6299" s="3"/>
      <c r="N6299" s="3"/>
      <c r="O6299" s="3"/>
      <c r="P6299" s="3"/>
      <c r="Q6299" s="3"/>
      <c r="R6299" s="3"/>
      <c r="S6299" s="120"/>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row>
    <row r="6300" spans="1:53" x14ac:dyDescent="0.3">
      <c r="A6300" s="3"/>
      <c r="B6300" s="3"/>
      <c r="C6300" s="3"/>
      <c r="D6300" s="3"/>
      <c r="E6300" s="3"/>
      <c r="F6300" s="3"/>
      <c r="G6300" s="3"/>
      <c r="H6300" s="3"/>
      <c r="I6300" s="3"/>
      <c r="J6300" s="3"/>
      <c r="K6300" s="3"/>
      <c r="L6300" s="3"/>
      <c r="M6300" s="3"/>
      <c r="N6300" s="3"/>
      <c r="O6300" s="3"/>
      <c r="P6300" s="3"/>
      <c r="Q6300" s="3"/>
      <c r="R6300" s="3"/>
      <c r="S6300" s="120"/>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row>
    <row r="6301" spans="1:53" x14ac:dyDescent="0.3">
      <c r="A6301" s="3"/>
      <c r="B6301" s="3"/>
      <c r="C6301" s="3"/>
      <c r="D6301" s="3"/>
      <c r="E6301" s="3"/>
      <c r="F6301" s="3"/>
      <c r="G6301" s="3"/>
      <c r="H6301" s="3"/>
      <c r="I6301" s="3"/>
      <c r="J6301" s="3"/>
      <c r="K6301" s="3"/>
      <c r="L6301" s="3"/>
      <c r="M6301" s="3"/>
      <c r="N6301" s="3"/>
      <c r="O6301" s="3"/>
      <c r="P6301" s="3"/>
      <c r="Q6301" s="3"/>
      <c r="R6301" s="3"/>
      <c r="S6301" s="120"/>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row>
    <row r="6302" spans="1:53" x14ac:dyDescent="0.3">
      <c r="A6302" s="3"/>
      <c r="B6302" s="3"/>
      <c r="C6302" s="3"/>
      <c r="D6302" s="3"/>
      <c r="E6302" s="3"/>
      <c r="F6302" s="3"/>
      <c r="G6302" s="3"/>
      <c r="H6302" s="3"/>
      <c r="I6302" s="3"/>
      <c r="J6302" s="3"/>
      <c r="K6302" s="3"/>
      <c r="L6302" s="3"/>
      <c r="M6302" s="3"/>
      <c r="N6302" s="3"/>
      <c r="O6302" s="3"/>
      <c r="P6302" s="3"/>
      <c r="Q6302" s="3"/>
      <c r="R6302" s="3"/>
      <c r="S6302" s="120"/>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row>
    <row r="6303" spans="1:53" x14ac:dyDescent="0.3">
      <c r="A6303" s="3"/>
      <c r="B6303" s="3"/>
      <c r="C6303" s="3"/>
      <c r="D6303" s="3"/>
      <c r="E6303" s="3"/>
      <c r="F6303" s="3"/>
      <c r="G6303" s="3"/>
      <c r="H6303" s="3"/>
      <c r="I6303" s="3"/>
      <c r="J6303" s="3"/>
      <c r="K6303" s="3"/>
      <c r="L6303" s="3"/>
      <c r="M6303" s="3"/>
      <c r="N6303" s="3"/>
      <c r="O6303" s="3"/>
      <c r="P6303" s="3"/>
      <c r="Q6303" s="3"/>
      <c r="R6303" s="3"/>
      <c r="S6303" s="120"/>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row>
    <row r="6304" spans="1:53" x14ac:dyDescent="0.3">
      <c r="A6304" s="3"/>
      <c r="B6304" s="3"/>
      <c r="C6304" s="3"/>
      <c r="D6304" s="3"/>
      <c r="E6304" s="3"/>
      <c r="F6304" s="3"/>
      <c r="G6304" s="3"/>
      <c r="H6304" s="3"/>
      <c r="I6304" s="3"/>
      <c r="J6304" s="3"/>
      <c r="K6304" s="3"/>
      <c r="L6304" s="3"/>
      <c r="M6304" s="3"/>
      <c r="N6304" s="3"/>
      <c r="O6304" s="3"/>
      <c r="P6304" s="3"/>
      <c r="Q6304" s="3"/>
      <c r="R6304" s="3"/>
      <c r="S6304" s="120"/>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row>
    <row r="6305" spans="1:53" x14ac:dyDescent="0.3">
      <c r="A6305" s="3"/>
      <c r="B6305" s="3"/>
      <c r="C6305" s="3"/>
      <c r="D6305" s="3"/>
      <c r="E6305" s="3"/>
      <c r="F6305" s="3"/>
      <c r="G6305" s="3"/>
      <c r="H6305" s="3"/>
      <c r="I6305" s="3"/>
      <c r="J6305" s="3"/>
      <c r="K6305" s="3"/>
      <c r="L6305" s="3"/>
      <c r="M6305" s="3"/>
      <c r="N6305" s="3"/>
      <c r="O6305" s="3"/>
      <c r="P6305" s="3"/>
      <c r="Q6305" s="3"/>
      <c r="R6305" s="3"/>
      <c r="S6305" s="120"/>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row>
    <row r="6306" spans="1:53" x14ac:dyDescent="0.3">
      <c r="A6306" s="3"/>
      <c r="B6306" s="3"/>
      <c r="C6306" s="3"/>
      <c r="D6306" s="3"/>
      <c r="E6306" s="3"/>
      <c r="F6306" s="3"/>
      <c r="G6306" s="3"/>
      <c r="H6306" s="3"/>
      <c r="I6306" s="3"/>
      <c r="J6306" s="3"/>
      <c r="K6306" s="3"/>
      <c r="L6306" s="3"/>
      <c r="M6306" s="3"/>
      <c r="N6306" s="3"/>
      <c r="O6306" s="3"/>
      <c r="P6306" s="3"/>
      <c r="Q6306" s="3"/>
      <c r="R6306" s="3"/>
      <c r="S6306" s="120"/>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row>
    <row r="6307" spans="1:53" x14ac:dyDescent="0.3">
      <c r="A6307" s="3"/>
      <c r="B6307" s="3"/>
      <c r="C6307" s="3"/>
      <c r="D6307" s="3"/>
      <c r="E6307" s="3"/>
      <c r="F6307" s="3"/>
      <c r="G6307" s="3"/>
      <c r="H6307" s="3"/>
      <c r="I6307" s="3"/>
      <c r="J6307" s="3"/>
      <c r="K6307" s="3"/>
      <c r="L6307" s="3"/>
      <c r="M6307" s="3"/>
      <c r="N6307" s="3"/>
      <c r="O6307" s="3"/>
      <c r="P6307" s="3"/>
      <c r="Q6307" s="3"/>
      <c r="R6307" s="3"/>
      <c r="S6307" s="120"/>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row>
    <row r="6308" spans="1:53" x14ac:dyDescent="0.3">
      <c r="A6308" s="3"/>
      <c r="B6308" s="3"/>
      <c r="C6308" s="3"/>
      <c r="D6308" s="3"/>
      <c r="E6308" s="3"/>
      <c r="F6308" s="3"/>
      <c r="G6308" s="3"/>
      <c r="H6308" s="3"/>
      <c r="I6308" s="3"/>
      <c r="J6308" s="3"/>
      <c r="K6308" s="3"/>
      <c r="L6308" s="3"/>
      <c r="M6308" s="3"/>
      <c r="N6308" s="3"/>
      <c r="O6308" s="3"/>
      <c r="P6308" s="3"/>
      <c r="Q6308" s="3"/>
      <c r="R6308" s="3"/>
      <c r="S6308" s="120"/>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row>
    <row r="6309" spans="1:53" x14ac:dyDescent="0.3">
      <c r="A6309" s="3"/>
      <c r="B6309" s="3"/>
      <c r="C6309" s="3"/>
      <c r="D6309" s="3"/>
      <c r="E6309" s="3"/>
      <c r="F6309" s="3"/>
      <c r="G6309" s="3"/>
      <c r="H6309" s="3"/>
      <c r="I6309" s="3"/>
      <c r="J6309" s="3"/>
      <c r="K6309" s="3"/>
      <c r="L6309" s="3"/>
      <c r="M6309" s="3"/>
      <c r="N6309" s="3"/>
      <c r="O6309" s="3"/>
      <c r="P6309" s="3"/>
      <c r="Q6309" s="3"/>
      <c r="R6309" s="3"/>
      <c r="S6309" s="120"/>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row>
    <row r="6310" spans="1:53" x14ac:dyDescent="0.3">
      <c r="A6310" s="3"/>
      <c r="B6310" s="3"/>
      <c r="C6310" s="3"/>
      <c r="D6310" s="3"/>
      <c r="E6310" s="3"/>
      <c r="F6310" s="3"/>
      <c r="G6310" s="3"/>
      <c r="H6310" s="3"/>
      <c r="I6310" s="3"/>
      <c r="J6310" s="3"/>
      <c r="K6310" s="3"/>
      <c r="L6310" s="3"/>
      <c r="M6310" s="3"/>
      <c r="N6310" s="3"/>
      <c r="O6310" s="3"/>
      <c r="P6310" s="3"/>
      <c r="Q6310" s="3"/>
      <c r="R6310" s="3"/>
      <c r="S6310" s="120"/>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row>
    <row r="6311" spans="1:53" x14ac:dyDescent="0.3">
      <c r="A6311" s="3"/>
      <c r="B6311" s="3"/>
      <c r="C6311" s="3"/>
      <c r="D6311" s="3"/>
      <c r="E6311" s="3"/>
      <c r="F6311" s="3"/>
      <c r="G6311" s="3"/>
      <c r="H6311" s="3"/>
      <c r="I6311" s="3"/>
      <c r="J6311" s="3"/>
      <c r="K6311" s="3"/>
      <c r="L6311" s="3"/>
      <c r="M6311" s="3"/>
      <c r="N6311" s="3"/>
      <c r="O6311" s="3"/>
      <c r="P6311" s="3"/>
      <c r="Q6311" s="3"/>
      <c r="R6311" s="3"/>
      <c r="S6311" s="120"/>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row>
    <row r="6312" spans="1:53" x14ac:dyDescent="0.3">
      <c r="A6312" s="3"/>
      <c r="B6312" s="3"/>
      <c r="C6312" s="3"/>
      <c r="D6312" s="3"/>
      <c r="E6312" s="3"/>
      <c r="F6312" s="3"/>
      <c r="G6312" s="3"/>
      <c r="H6312" s="3"/>
      <c r="I6312" s="3"/>
      <c r="J6312" s="3"/>
      <c r="K6312" s="3"/>
      <c r="L6312" s="3"/>
      <c r="M6312" s="3"/>
      <c r="N6312" s="3"/>
      <c r="O6312" s="3"/>
      <c r="P6312" s="3"/>
      <c r="Q6312" s="3"/>
      <c r="R6312" s="3"/>
      <c r="S6312" s="120"/>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row>
    <row r="6313" spans="1:53" x14ac:dyDescent="0.3">
      <c r="A6313" s="3"/>
      <c r="B6313" s="3"/>
      <c r="C6313" s="3"/>
      <c r="D6313" s="3"/>
      <c r="E6313" s="3"/>
      <c r="F6313" s="3"/>
      <c r="G6313" s="3"/>
      <c r="H6313" s="3"/>
      <c r="I6313" s="3"/>
      <c r="J6313" s="3"/>
      <c r="K6313" s="3"/>
      <c r="L6313" s="3"/>
      <c r="M6313" s="3"/>
      <c r="N6313" s="3"/>
      <c r="O6313" s="3"/>
      <c r="P6313" s="3"/>
      <c r="Q6313" s="3"/>
      <c r="R6313" s="3"/>
      <c r="S6313" s="120"/>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row>
    <row r="6314" spans="1:53" x14ac:dyDescent="0.3">
      <c r="A6314" s="3"/>
      <c r="B6314" s="3"/>
      <c r="C6314" s="3"/>
      <c r="D6314" s="3"/>
      <c r="E6314" s="3"/>
      <c r="F6314" s="3"/>
      <c r="G6314" s="3"/>
      <c r="H6314" s="3"/>
      <c r="I6314" s="3"/>
      <c r="J6314" s="3"/>
      <c r="K6314" s="3"/>
      <c r="L6314" s="3"/>
      <c r="M6314" s="3"/>
      <c r="N6314" s="3"/>
      <c r="O6314" s="3"/>
      <c r="P6314" s="3"/>
      <c r="Q6314" s="3"/>
      <c r="R6314" s="3"/>
      <c r="S6314" s="120"/>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row>
    <row r="6315" spans="1:53" x14ac:dyDescent="0.3">
      <c r="A6315" s="3"/>
      <c r="B6315" s="3"/>
      <c r="C6315" s="3"/>
      <c r="D6315" s="3"/>
      <c r="E6315" s="3"/>
      <c r="F6315" s="3"/>
      <c r="G6315" s="3"/>
      <c r="H6315" s="3"/>
      <c r="I6315" s="3"/>
      <c r="J6315" s="3"/>
      <c r="K6315" s="3"/>
      <c r="L6315" s="3"/>
      <c r="M6315" s="3"/>
      <c r="N6315" s="3"/>
      <c r="O6315" s="3"/>
      <c r="P6315" s="3"/>
      <c r="Q6315" s="3"/>
      <c r="R6315" s="3"/>
      <c r="S6315" s="120"/>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row>
    <row r="6316" spans="1:53" x14ac:dyDescent="0.3">
      <c r="A6316" s="3"/>
      <c r="B6316" s="3"/>
      <c r="C6316" s="3"/>
      <c r="D6316" s="3"/>
      <c r="E6316" s="3"/>
      <c r="F6316" s="3"/>
      <c r="G6316" s="3"/>
      <c r="H6316" s="3"/>
      <c r="I6316" s="3"/>
      <c r="J6316" s="3"/>
      <c r="K6316" s="3"/>
      <c r="L6316" s="3"/>
      <c r="M6316" s="3"/>
      <c r="N6316" s="3"/>
      <c r="O6316" s="3"/>
      <c r="P6316" s="3"/>
      <c r="Q6316" s="3"/>
      <c r="R6316" s="3"/>
      <c r="S6316" s="120"/>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row>
    <row r="6317" spans="1:53" x14ac:dyDescent="0.3">
      <c r="A6317" s="3"/>
      <c r="B6317" s="3"/>
      <c r="C6317" s="3"/>
      <c r="D6317" s="3"/>
      <c r="E6317" s="3"/>
      <c r="F6317" s="3"/>
      <c r="G6317" s="3"/>
      <c r="H6317" s="3"/>
      <c r="I6317" s="3"/>
      <c r="J6317" s="3"/>
      <c r="K6317" s="3"/>
      <c r="L6317" s="3"/>
      <c r="M6317" s="3"/>
      <c r="N6317" s="3"/>
      <c r="O6317" s="3"/>
      <c r="P6317" s="3"/>
      <c r="Q6317" s="3"/>
      <c r="R6317" s="3"/>
      <c r="S6317" s="120"/>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row>
    <row r="6318" spans="1:53" x14ac:dyDescent="0.3">
      <c r="A6318" s="3"/>
      <c r="B6318" s="3"/>
      <c r="C6318" s="3"/>
      <c r="D6318" s="3"/>
      <c r="E6318" s="3"/>
      <c r="F6318" s="3"/>
      <c r="G6318" s="3"/>
      <c r="H6318" s="3"/>
      <c r="I6318" s="3"/>
      <c r="J6318" s="3"/>
      <c r="K6318" s="3"/>
      <c r="L6318" s="3"/>
      <c r="M6318" s="3"/>
      <c r="N6318" s="3"/>
      <c r="O6318" s="3"/>
      <c r="P6318" s="3"/>
      <c r="Q6318" s="3"/>
      <c r="R6318" s="3"/>
      <c r="S6318" s="120"/>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row>
    <row r="6319" spans="1:53" x14ac:dyDescent="0.3">
      <c r="A6319" s="3"/>
      <c r="B6319" s="3"/>
      <c r="C6319" s="3"/>
      <c r="D6319" s="3"/>
      <c r="E6319" s="3"/>
      <c r="F6319" s="3"/>
      <c r="G6319" s="3"/>
      <c r="H6319" s="3"/>
      <c r="I6319" s="3"/>
      <c r="J6319" s="3"/>
      <c r="K6319" s="3"/>
      <c r="L6319" s="3"/>
      <c r="M6319" s="3"/>
      <c r="N6319" s="3"/>
      <c r="O6319" s="3"/>
      <c r="P6319" s="3"/>
      <c r="Q6319" s="3"/>
      <c r="R6319" s="3"/>
      <c r="S6319" s="120"/>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row>
    <row r="6320" spans="1:53" x14ac:dyDescent="0.3">
      <c r="A6320" s="3"/>
      <c r="B6320" s="3"/>
      <c r="C6320" s="3"/>
      <c r="D6320" s="3"/>
      <c r="E6320" s="3"/>
      <c r="F6320" s="3"/>
      <c r="G6320" s="3"/>
      <c r="H6320" s="3"/>
      <c r="I6320" s="3"/>
      <c r="J6320" s="3"/>
      <c r="K6320" s="3"/>
      <c r="L6320" s="3"/>
      <c r="M6320" s="3"/>
      <c r="N6320" s="3"/>
      <c r="O6320" s="3"/>
      <c r="P6320" s="3"/>
      <c r="Q6320" s="3"/>
      <c r="R6320" s="3"/>
      <c r="S6320" s="120"/>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row>
    <row r="6321" spans="1:53" x14ac:dyDescent="0.3">
      <c r="A6321" s="3"/>
      <c r="B6321" s="3"/>
      <c r="C6321" s="3"/>
      <c r="D6321" s="3"/>
      <c r="E6321" s="3"/>
      <c r="F6321" s="3"/>
      <c r="G6321" s="3"/>
      <c r="H6321" s="3"/>
      <c r="I6321" s="3"/>
      <c r="J6321" s="3"/>
      <c r="K6321" s="3"/>
      <c r="L6321" s="3"/>
      <c r="M6321" s="3"/>
      <c r="N6321" s="3"/>
      <c r="O6321" s="3"/>
      <c r="P6321" s="3"/>
      <c r="Q6321" s="3"/>
      <c r="R6321" s="3"/>
      <c r="S6321" s="120"/>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row>
    <row r="6322" spans="1:53" x14ac:dyDescent="0.3">
      <c r="A6322" s="3"/>
      <c r="B6322" s="3"/>
      <c r="C6322" s="3"/>
      <c r="D6322" s="3"/>
      <c r="E6322" s="3"/>
      <c r="F6322" s="3"/>
      <c r="G6322" s="3"/>
      <c r="H6322" s="3"/>
      <c r="I6322" s="3"/>
      <c r="J6322" s="3"/>
      <c r="K6322" s="3"/>
      <c r="L6322" s="3"/>
      <c r="M6322" s="3"/>
      <c r="N6322" s="3"/>
      <c r="O6322" s="3"/>
      <c r="P6322" s="3"/>
      <c r="Q6322" s="3"/>
      <c r="R6322" s="3"/>
      <c r="S6322" s="120"/>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row>
    <row r="6323" spans="1:53" x14ac:dyDescent="0.3">
      <c r="A6323" s="3"/>
      <c r="B6323" s="3"/>
      <c r="C6323" s="3"/>
      <c r="D6323" s="3"/>
      <c r="E6323" s="3"/>
      <c r="F6323" s="3"/>
      <c r="G6323" s="3"/>
      <c r="H6323" s="3"/>
      <c r="I6323" s="3"/>
      <c r="J6323" s="3"/>
      <c r="K6323" s="3"/>
      <c r="L6323" s="3"/>
      <c r="M6323" s="3"/>
      <c r="N6323" s="3"/>
      <c r="O6323" s="3"/>
      <c r="P6323" s="3"/>
      <c r="Q6323" s="3"/>
      <c r="R6323" s="3"/>
      <c r="S6323" s="120"/>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row>
    <row r="6324" spans="1:53" x14ac:dyDescent="0.3">
      <c r="A6324" s="3"/>
      <c r="B6324" s="3"/>
      <c r="C6324" s="3"/>
      <c r="D6324" s="3"/>
      <c r="E6324" s="3"/>
      <c r="F6324" s="3"/>
      <c r="G6324" s="3"/>
      <c r="H6324" s="3"/>
      <c r="I6324" s="3"/>
      <c r="J6324" s="3"/>
      <c r="K6324" s="3"/>
      <c r="L6324" s="3"/>
      <c r="M6324" s="3"/>
      <c r="N6324" s="3"/>
      <c r="O6324" s="3"/>
      <c r="P6324" s="3"/>
      <c r="Q6324" s="3"/>
      <c r="R6324" s="3"/>
      <c r="S6324" s="120"/>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row>
    <row r="6325" spans="1:53" x14ac:dyDescent="0.3">
      <c r="A6325" s="3"/>
      <c r="B6325" s="3"/>
      <c r="C6325" s="3"/>
      <c r="D6325" s="3"/>
      <c r="E6325" s="3"/>
      <c r="F6325" s="3"/>
      <c r="G6325" s="3"/>
      <c r="H6325" s="3"/>
      <c r="I6325" s="3"/>
      <c r="J6325" s="3"/>
      <c r="K6325" s="3"/>
      <c r="L6325" s="3"/>
      <c r="M6325" s="3"/>
      <c r="N6325" s="3"/>
      <c r="O6325" s="3"/>
      <c r="P6325" s="3"/>
      <c r="Q6325" s="3"/>
      <c r="R6325" s="3"/>
      <c r="S6325" s="120"/>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row>
    <row r="6326" spans="1:53" x14ac:dyDescent="0.3">
      <c r="A6326" s="3"/>
      <c r="B6326" s="3"/>
      <c r="C6326" s="3"/>
      <c r="D6326" s="3"/>
      <c r="E6326" s="3"/>
      <c r="F6326" s="3"/>
      <c r="G6326" s="3"/>
      <c r="H6326" s="3"/>
      <c r="I6326" s="3"/>
      <c r="J6326" s="3"/>
      <c r="K6326" s="3"/>
      <c r="L6326" s="3"/>
      <c r="M6326" s="3"/>
      <c r="N6326" s="3"/>
      <c r="O6326" s="3"/>
      <c r="P6326" s="3"/>
      <c r="Q6326" s="3"/>
      <c r="R6326" s="3"/>
      <c r="S6326" s="120"/>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row>
    <row r="6327" spans="1:53" x14ac:dyDescent="0.3">
      <c r="A6327" s="3"/>
      <c r="B6327" s="3"/>
      <c r="C6327" s="3"/>
      <c r="D6327" s="3"/>
      <c r="E6327" s="3"/>
      <c r="F6327" s="3"/>
      <c r="G6327" s="3"/>
      <c r="H6327" s="3"/>
      <c r="I6327" s="3"/>
      <c r="J6327" s="3"/>
      <c r="K6327" s="3"/>
      <c r="L6327" s="3"/>
      <c r="M6327" s="3"/>
      <c r="N6327" s="3"/>
      <c r="O6327" s="3"/>
      <c r="P6327" s="3"/>
      <c r="Q6327" s="3"/>
      <c r="R6327" s="3"/>
      <c r="S6327" s="120"/>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row>
    <row r="6328" spans="1:53" x14ac:dyDescent="0.3">
      <c r="A6328" s="3"/>
      <c r="B6328" s="3"/>
      <c r="C6328" s="3"/>
      <c r="D6328" s="3"/>
      <c r="E6328" s="3"/>
      <c r="F6328" s="3"/>
      <c r="G6328" s="3"/>
      <c r="H6328" s="3"/>
      <c r="I6328" s="3"/>
      <c r="J6328" s="3"/>
      <c r="K6328" s="3"/>
      <c r="L6328" s="3"/>
      <c r="M6328" s="3"/>
      <c r="N6328" s="3"/>
      <c r="O6328" s="3"/>
      <c r="P6328" s="3"/>
      <c r="Q6328" s="3"/>
      <c r="R6328" s="3"/>
      <c r="S6328" s="120"/>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row>
    <row r="6329" spans="1:53" x14ac:dyDescent="0.3">
      <c r="A6329" s="3"/>
      <c r="B6329" s="3"/>
      <c r="C6329" s="3"/>
      <c r="D6329" s="3"/>
      <c r="E6329" s="3"/>
      <c r="F6329" s="3"/>
      <c r="G6329" s="3"/>
      <c r="H6329" s="3"/>
      <c r="I6329" s="3"/>
      <c r="J6329" s="3"/>
      <c r="K6329" s="3"/>
      <c r="L6329" s="3"/>
      <c r="M6329" s="3"/>
      <c r="N6329" s="3"/>
      <c r="O6329" s="3"/>
      <c r="P6329" s="3"/>
      <c r="Q6329" s="3"/>
      <c r="R6329" s="3"/>
      <c r="S6329" s="120"/>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row>
    <row r="6330" spans="1:53" x14ac:dyDescent="0.3">
      <c r="A6330" s="3"/>
      <c r="B6330" s="3"/>
      <c r="C6330" s="3"/>
      <c r="D6330" s="3"/>
      <c r="E6330" s="3"/>
      <c r="F6330" s="3"/>
      <c r="G6330" s="3"/>
      <c r="H6330" s="3"/>
      <c r="I6330" s="3"/>
      <c r="J6330" s="3"/>
      <c r="K6330" s="3"/>
      <c r="L6330" s="3"/>
      <c r="M6330" s="3"/>
      <c r="N6330" s="3"/>
      <c r="O6330" s="3"/>
      <c r="P6330" s="3"/>
      <c r="Q6330" s="3"/>
      <c r="R6330" s="3"/>
      <c r="S6330" s="120"/>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row>
    <row r="6331" spans="1:53" x14ac:dyDescent="0.3">
      <c r="A6331" s="3"/>
      <c r="B6331" s="3"/>
      <c r="C6331" s="3"/>
      <c r="D6331" s="3"/>
      <c r="E6331" s="3"/>
      <c r="F6331" s="3"/>
      <c r="G6331" s="3"/>
      <c r="H6331" s="3"/>
      <c r="I6331" s="3"/>
      <c r="J6331" s="3"/>
      <c r="K6331" s="3"/>
      <c r="L6331" s="3"/>
      <c r="M6331" s="3"/>
      <c r="N6331" s="3"/>
      <c r="O6331" s="3"/>
      <c r="P6331" s="3"/>
      <c r="Q6331" s="3"/>
      <c r="R6331" s="3"/>
      <c r="S6331" s="120"/>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row>
    <row r="6332" spans="1:53" x14ac:dyDescent="0.3">
      <c r="A6332" s="3"/>
      <c r="B6332" s="3"/>
      <c r="C6332" s="3"/>
      <c r="D6332" s="3"/>
      <c r="E6332" s="3"/>
      <c r="F6332" s="3"/>
      <c r="G6332" s="3"/>
      <c r="H6332" s="3"/>
      <c r="I6332" s="3"/>
      <c r="J6332" s="3"/>
      <c r="K6332" s="3"/>
      <c r="L6332" s="3"/>
      <c r="M6332" s="3"/>
      <c r="N6332" s="3"/>
      <c r="O6332" s="3"/>
      <c r="P6332" s="3"/>
      <c r="Q6332" s="3"/>
      <c r="R6332" s="3"/>
      <c r="S6332" s="120"/>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row>
    <row r="6333" spans="1:53" x14ac:dyDescent="0.3">
      <c r="A6333" s="3"/>
      <c r="B6333" s="3"/>
      <c r="C6333" s="3"/>
      <c r="D6333" s="3"/>
      <c r="E6333" s="3"/>
      <c r="F6333" s="3"/>
      <c r="G6333" s="3"/>
      <c r="H6333" s="3"/>
      <c r="I6333" s="3"/>
      <c r="J6333" s="3"/>
      <c r="K6333" s="3"/>
      <c r="L6333" s="3"/>
      <c r="M6333" s="3"/>
      <c r="N6333" s="3"/>
      <c r="O6333" s="3"/>
      <c r="P6333" s="3"/>
      <c r="Q6333" s="3"/>
      <c r="R6333" s="3"/>
      <c r="S6333" s="120"/>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row>
    <row r="6334" spans="1:53" x14ac:dyDescent="0.3">
      <c r="A6334" s="3"/>
      <c r="B6334" s="3"/>
      <c r="C6334" s="3"/>
      <c r="D6334" s="3"/>
      <c r="E6334" s="3"/>
      <c r="F6334" s="3"/>
      <c r="G6334" s="3"/>
      <c r="H6334" s="3"/>
      <c r="I6334" s="3"/>
      <c r="J6334" s="3"/>
      <c r="K6334" s="3"/>
      <c r="L6334" s="3"/>
      <c r="M6334" s="3"/>
      <c r="N6334" s="3"/>
      <c r="O6334" s="3"/>
      <c r="P6334" s="3"/>
      <c r="Q6334" s="3"/>
      <c r="R6334" s="3"/>
      <c r="S6334" s="120"/>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row>
    <row r="6335" spans="1:53" x14ac:dyDescent="0.3">
      <c r="A6335" s="3"/>
      <c r="B6335" s="3"/>
      <c r="C6335" s="3"/>
      <c r="D6335" s="3"/>
      <c r="E6335" s="3"/>
      <c r="F6335" s="3"/>
      <c r="G6335" s="3"/>
      <c r="H6335" s="3"/>
      <c r="I6335" s="3"/>
      <c r="J6335" s="3"/>
      <c r="K6335" s="3"/>
      <c r="L6335" s="3"/>
      <c r="M6335" s="3"/>
      <c r="N6335" s="3"/>
      <c r="O6335" s="3"/>
      <c r="P6335" s="3"/>
      <c r="Q6335" s="3"/>
      <c r="R6335" s="3"/>
      <c r="S6335" s="120"/>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row>
    <row r="6336" spans="1:53" x14ac:dyDescent="0.3">
      <c r="A6336" s="3"/>
      <c r="B6336" s="3"/>
      <c r="C6336" s="3"/>
      <c r="D6336" s="3"/>
      <c r="E6336" s="3"/>
      <c r="F6336" s="3"/>
      <c r="G6336" s="3"/>
      <c r="H6336" s="3"/>
      <c r="I6336" s="3"/>
      <c r="J6336" s="3"/>
      <c r="K6336" s="3"/>
      <c r="L6336" s="3"/>
      <c r="M6336" s="3"/>
      <c r="N6336" s="3"/>
      <c r="O6336" s="3"/>
      <c r="P6336" s="3"/>
      <c r="Q6336" s="3"/>
      <c r="R6336" s="3"/>
      <c r="S6336" s="120"/>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row>
    <row r="6337" spans="1:53" x14ac:dyDescent="0.3">
      <c r="A6337" s="3"/>
      <c r="B6337" s="3"/>
      <c r="C6337" s="3"/>
      <c r="D6337" s="3"/>
      <c r="E6337" s="3"/>
      <c r="F6337" s="3"/>
      <c r="G6337" s="3"/>
      <c r="H6337" s="3"/>
      <c r="I6337" s="3"/>
      <c r="J6337" s="3"/>
      <c r="K6337" s="3"/>
      <c r="L6337" s="3"/>
      <c r="M6337" s="3"/>
      <c r="N6337" s="3"/>
      <c r="O6337" s="3"/>
      <c r="P6337" s="3"/>
      <c r="Q6337" s="3"/>
      <c r="R6337" s="3"/>
      <c r="S6337" s="120"/>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row>
    <row r="6338" spans="1:53" x14ac:dyDescent="0.3">
      <c r="A6338" s="3"/>
      <c r="B6338" s="3"/>
      <c r="C6338" s="3"/>
      <c r="D6338" s="3"/>
      <c r="E6338" s="3"/>
      <c r="F6338" s="3"/>
      <c r="G6338" s="3"/>
      <c r="H6338" s="3"/>
      <c r="I6338" s="3"/>
      <c r="J6338" s="3"/>
      <c r="K6338" s="3"/>
      <c r="L6338" s="3"/>
      <c r="M6338" s="3"/>
      <c r="N6338" s="3"/>
      <c r="O6338" s="3"/>
      <c r="P6338" s="3"/>
      <c r="Q6338" s="3"/>
      <c r="R6338" s="3"/>
      <c r="S6338" s="120"/>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row>
    <row r="6339" spans="1:53" x14ac:dyDescent="0.3">
      <c r="A6339" s="3"/>
      <c r="B6339" s="3"/>
      <c r="C6339" s="3"/>
      <c r="D6339" s="3"/>
      <c r="E6339" s="3"/>
      <c r="F6339" s="3"/>
      <c r="G6339" s="3"/>
      <c r="H6339" s="3"/>
      <c r="I6339" s="3"/>
      <c r="J6339" s="3"/>
      <c r="K6339" s="3"/>
      <c r="L6339" s="3"/>
      <c r="M6339" s="3"/>
      <c r="N6339" s="3"/>
      <c r="O6339" s="3"/>
      <c r="P6339" s="3"/>
      <c r="Q6339" s="3"/>
      <c r="R6339" s="3"/>
      <c r="S6339" s="120"/>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row>
    <row r="6340" spans="1:53" x14ac:dyDescent="0.3">
      <c r="A6340" s="3"/>
      <c r="B6340" s="3"/>
      <c r="C6340" s="3"/>
      <c r="D6340" s="3"/>
      <c r="E6340" s="3"/>
      <c r="F6340" s="3"/>
      <c r="G6340" s="3"/>
      <c r="H6340" s="3"/>
      <c r="I6340" s="3"/>
      <c r="J6340" s="3"/>
      <c r="K6340" s="3"/>
      <c r="L6340" s="3"/>
      <c r="M6340" s="3"/>
      <c r="N6340" s="3"/>
      <c r="O6340" s="3"/>
      <c r="P6340" s="3"/>
      <c r="Q6340" s="3"/>
      <c r="R6340" s="3"/>
      <c r="S6340" s="120"/>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row>
    <row r="6341" spans="1:53" x14ac:dyDescent="0.3">
      <c r="A6341" s="3"/>
      <c r="B6341" s="3"/>
      <c r="C6341" s="3"/>
      <c r="D6341" s="3"/>
      <c r="E6341" s="3"/>
      <c r="F6341" s="3"/>
      <c r="G6341" s="3"/>
      <c r="H6341" s="3"/>
      <c r="I6341" s="3"/>
      <c r="J6341" s="3"/>
      <c r="K6341" s="3"/>
      <c r="L6341" s="3"/>
      <c r="M6341" s="3"/>
      <c r="N6341" s="3"/>
      <c r="O6341" s="3"/>
      <c r="P6341" s="3"/>
      <c r="Q6341" s="3"/>
      <c r="R6341" s="3"/>
      <c r="S6341" s="120"/>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row>
    <row r="6342" spans="1:53" x14ac:dyDescent="0.3">
      <c r="A6342" s="3"/>
      <c r="B6342" s="3"/>
      <c r="C6342" s="3"/>
      <c r="D6342" s="3"/>
      <c r="E6342" s="3"/>
      <c r="F6342" s="3"/>
      <c r="G6342" s="3"/>
      <c r="H6342" s="3"/>
      <c r="I6342" s="3"/>
      <c r="J6342" s="3"/>
      <c r="K6342" s="3"/>
      <c r="L6342" s="3"/>
      <c r="M6342" s="3"/>
      <c r="N6342" s="3"/>
      <c r="O6342" s="3"/>
      <c r="P6342" s="3"/>
      <c r="Q6342" s="3"/>
      <c r="R6342" s="3"/>
      <c r="S6342" s="120"/>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row>
    <row r="6343" spans="1:53" x14ac:dyDescent="0.3">
      <c r="A6343" s="3"/>
      <c r="B6343" s="3"/>
      <c r="C6343" s="3"/>
      <c r="D6343" s="3"/>
      <c r="E6343" s="3"/>
      <c r="F6343" s="3"/>
      <c r="G6343" s="3"/>
      <c r="H6343" s="3"/>
      <c r="I6343" s="3"/>
      <c r="J6343" s="3"/>
      <c r="K6343" s="3"/>
      <c r="L6343" s="3"/>
      <c r="M6343" s="3"/>
      <c r="N6343" s="3"/>
      <c r="O6343" s="3"/>
      <c r="P6343" s="3"/>
      <c r="Q6343" s="3"/>
      <c r="R6343" s="3"/>
      <c r="S6343" s="120"/>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row>
    <row r="6344" spans="1:53" x14ac:dyDescent="0.3">
      <c r="A6344" s="3"/>
      <c r="B6344" s="3"/>
      <c r="C6344" s="3"/>
      <c r="D6344" s="3"/>
      <c r="E6344" s="3"/>
      <c r="F6344" s="3"/>
      <c r="G6344" s="3"/>
      <c r="H6344" s="3"/>
      <c r="I6344" s="3"/>
      <c r="J6344" s="3"/>
      <c r="K6344" s="3"/>
      <c r="L6344" s="3"/>
      <c r="M6344" s="3"/>
      <c r="N6344" s="3"/>
      <c r="O6344" s="3"/>
      <c r="P6344" s="3"/>
      <c r="Q6344" s="3"/>
      <c r="R6344" s="3"/>
      <c r="S6344" s="120"/>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row>
    <row r="6345" spans="1:53" x14ac:dyDescent="0.3">
      <c r="A6345" s="3"/>
      <c r="B6345" s="3"/>
      <c r="C6345" s="3"/>
      <c r="D6345" s="3"/>
      <c r="E6345" s="3"/>
      <c r="F6345" s="3"/>
      <c r="G6345" s="3"/>
      <c r="H6345" s="3"/>
      <c r="I6345" s="3"/>
      <c r="J6345" s="3"/>
      <c r="K6345" s="3"/>
      <c r="L6345" s="3"/>
      <c r="M6345" s="3"/>
      <c r="N6345" s="3"/>
      <c r="O6345" s="3"/>
      <c r="P6345" s="3"/>
      <c r="Q6345" s="3"/>
      <c r="R6345" s="3"/>
      <c r="S6345" s="120"/>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row>
    <row r="6346" spans="1:53" x14ac:dyDescent="0.3">
      <c r="A6346" s="3"/>
      <c r="B6346" s="3"/>
      <c r="C6346" s="3"/>
      <c r="D6346" s="3"/>
      <c r="E6346" s="3"/>
      <c r="F6346" s="3"/>
      <c r="G6346" s="3"/>
      <c r="H6346" s="3"/>
      <c r="I6346" s="3"/>
      <c r="J6346" s="3"/>
      <c r="K6346" s="3"/>
      <c r="L6346" s="3"/>
      <c r="M6346" s="3"/>
      <c r="N6346" s="3"/>
      <c r="O6346" s="3"/>
      <c r="P6346" s="3"/>
      <c r="Q6346" s="3"/>
      <c r="R6346" s="3"/>
      <c r="S6346" s="120"/>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row>
    <row r="6347" spans="1:53" x14ac:dyDescent="0.3">
      <c r="A6347" s="3"/>
      <c r="B6347" s="3"/>
      <c r="C6347" s="3"/>
      <c r="D6347" s="3"/>
      <c r="E6347" s="3"/>
      <c r="F6347" s="3"/>
      <c r="G6347" s="3"/>
      <c r="H6347" s="3"/>
      <c r="I6347" s="3"/>
      <c r="J6347" s="3"/>
      <c r="K6347" s="3"/>
      <c r="L6347" s="3"/>
      <c r="M6347" s="3"/>
      <c r="N6347" s="3"/>
      <c r="O6347" s="3"/>
      <c r="P6347" s="3"/>
      <c r="Q6347" s="3"/>
      <c r="R6347" s="3"/>
      <c r="S6347" s="120"/>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row>
    <row r="6348" spans="1:53" x14ac:dyDescent="0.3">
      <c r="A6348" s="3"/>
      <c r="B6348" s="3"/>
      <c r="C6348" s="3"/>
      <c r="D6348" s="3"/>
      <c r="E6348" s="3"/>
      <c r="F6348" s="3"/>
      <c r="G6348" s="3"/>
      <c r="H6348" s="3"/>
      <c r="I6348" s="3"/>
      <c r="J6348" s="3"/>
      <c r="K6348" s="3"/>
      <c r="L6348" s="3"/>
      <c r="M6348" s="3"/>
      <c r="N6348" s="3"/>
      <c r="O6348" s="3"/>
      <c r="P6348" s="3"/>
      <c r="Q6348" s="3"/>
      <c r="R6348" s="3"/>
      <c r="S6348" s="120"/>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row>
    <row r="6349" spans="1:53" x14ac:dyDescent="0.3">
      <c r="A6349" s="3"/>
      <c r="B6349" s="3"/>
      <c r="C6349" s="3"/>
      <c r="D6349" s="3"/>
      <c r="E6349" s="3"/>
      <c r="F6349" s="3"/>
      <c r="G6349" s="3"/>
      <c r="H6349" s="3"/>
      <c r="I6349" s="3"/>
      <c r="J6349" s="3"/>
      <c r="K6349" s="3"/>
      <c r="L6349" s="3"/>
      <c r="M6349" s="3"/>
      <c r="N6349" s="3"/>
      <c r="O6349" s="3"/>
      <c r="P6349" s="3"/>
      <c r="Q6349" s="3"/>
      <c r="R6349" s="3"/>
      <c r="S6349" s="120"/>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row>
    <row r="6350" spans="1:53" x14ac:dyDescent="0.3">
      <c r="A6350" s="3"/>
      <c r="B6350" s="3"/>
      <c r="C6350" s="3"/>
      <c r="D6350" s="3"/>
      <c r="E6350" s="3"/>
      <c r="F6350" s="3"/>
      <c r="G6350" s="3"/>
      <c r="H6350" s="3"/>
      <c r="I6350" s="3"/>
      <c r="J6350" s="3"/>
      <c r="K6350" s="3"/>
      <c r="L6350" s="3"/>
      <c r="M6350" s="3"/>
      <c r="N6350" s="3"/>
      <c r="O6350" s="3"/>
      <c r="P6350" s="3"/>
      <c r="Q6350" s="3"/>
      <c r="R6350" s="3"/>
      <c r="S6350" s="120"/>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row>
    <row r="6351" spans="1:53" x14ac:dyDescent="0.3">
      <c r="A6351" s="3"/>
      <c r="B6351" s="3"/>
      <c r="C6351" s="3"/>
      <c r="D6351" s="3"/>
      <c r="E6351" s="3"/>
      <c r="F6351" s="3"/>
      <c r="G6351" s="3"/>
      <c r="H6351" s="3"/>
      <c r="I6351" s="3"/>
      <c r="J6351" s="3"/>
      <c r="K6351" s="3"/>
      <c r="L6351" s="3"/>
      <c r="M6351" s="3"/>
      <c r="N6351" s="3"/>
      <c r="O6351" s="3"/>
      <c r="P6351" s="3"/>
      <c r="Q6351" s="3"/>
      <c r="R6351" s="3"/>
      <c r="S6351" s="120"/>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row>
    <row r="6352" spans="1:53" x14ac:dyDescent="0.3">
      <c r="A6352" s="3"/>
      <c r="B6352" s="3"/>
      <c r="C6352" s="3"/>
      <c r="D6352" s="3"/>
      <c r="E6352" s="3"/>
      <c r="F6352" s="3"/>
      <c r="G6352" s="3"/>
      <c r="H6352" s="3"/>
      <c r="I6352" s="3"/>
      <c r="J6352" s="3"/>
      <c r="K6352" s="3"/>
      <c r="L6352" s="3"/>
      <c r="M6352" s="3"/>
      <c r="N6352" s="3"/>
      <c r="O6352" s="3"/>
      <c r="P6352" s="3"/>
      <c r="Q6352" s="3"/>
      <c r="R6352" s="3"/>
      <c r="S6352" s="120"/>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row>
    <row r="6353" spans="1:53" x14ac:dyDescent="0.3">
      <c r="A6353" s="3"/>
      <c r="B6353" s="3"/>
      <c r="C6353" s="3"/>
      <c r="D6353" s="3"/>
      <c r="E6353" s="3"/>
      <c r="F6353" s="3"/>
      <c r="G6353" s="3"/>
      <c r="H6353" s="3"/>
      <c r="I6353" s="3"/>
      <c r="J6353" s="3"/>
      <c r="K6353" s="3"/>
      <c r="L6353" s="3"/>
      <c r="M6353" s="3"/>
      <c r="N6353" s="3"/>
      <c r="O6353" s="3"/>
      <c r="P6353" s="3"/>
      <c r="Q6353" s="3"/>
      <c r="R6353" s="3"/>
      <c r="S6353" s="120"/>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row>
    <row r="6354" spans="1:53" x14ac:dyDescent="0.3">
      <c r="A6354" s="3"/>
      <c r="B6354" s="3"/>
      <c r="C6354" s="3"/>
      <c r="D6354" s="3"/>
      <c r="E6354" s="3"/>
      <c r="F6354" s="3"/>
      <c r="G6354" s="3"/>
      <c r="H6354" s="3"/>
      <c r="I6354" s="3"/>
      <c r="J6354" s="3"/>
      <c r="K6354" s="3"/>
      <c r="L6354" s="3"/>
      <c r="M6354" s="3"/>
      <c r="N6354" s="3"/>
      <c r="O6354" s="3"/>
      <c r="P6354" s="3"/>
      <c r="Q6354" s="3"/>
      <c r="R6354" s="3"/>
      <c r="S6354" s="120"/>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row>
    <row r="6355" spans="1:53" x14ac:dyDescent="0.3">
      <c r="A6355" s="3"/>
      <c r="B6355" s="3"/>
      <c r="C6355" s="3"/>
      <c r="D6355" s="3"/>
      <c r="E6355" s="3"/>
      <c r="F6355" s="3"/>
      <c r="G6355" s="3"/>
      <c r="H6355" s="3"/>
      <c r="I6355" s="3"/>
      <c r="J6355" s="3"/>
      <c r="K6355" s="3"/>
      <c r="L6355" s="3"/>
      <c r="M6355" s="3"/>
      <c r="N6355" s="3"/>
      <c r="O6355" s="3"/>
      <c r="P6355" s="3"/>
      <c r="Q6355" s="3"/>
      <c r="R6355" s="3"/>
      <c r="S6355" s="120"/>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row>
    <row r="6356" spans="1:53" x14ac:dyDescent="0.3">
      <c r="A6356" s="3"/>
      <c r="B6356" s="3"/>
      <c r="C6356" s="3"/>
      <c r="D6356" s="3"/>
      <c r="E6356" s="3"/>
      <c r="F6356" s="3"/>
      <c r="G6356" s="3"/>
      <c r="H6356" s="3"/>
      <c r="I6356" s="3"/>
      <c r="J6356" s="3"/>
      <c r="K6356" s="3"/>
      <c r="L6356" s="3"/>
      <c r="M6356" s="3"/>
      <c r="N6356" s="3"/>
      <c r="O6356" s="3"/>
      <c r="P6356" s="3"/>
      <c r="Q6356" s="3"/>
      <c r="R6356" s="3"/>
      <c r="S6356" s="120"/>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row>
    <row r="6357" spans="1:53" x14ac:dyDescent="0.3">
      <c r="A6357" s="3"/>
      <c r="B6357" s="3"/>
      <c r="C6357" s="3"/>
      <c r="D6357" s="3"/>
      <c r="E6357" s="3"/>
      <c r="F6357" s="3"/>
      <c r="G6357" s="3"/>
      <c r="H6357" s="3"/>
      <c r="I6357" s="3"/>
      <c r="J6357" s="3"/>
      <c r="K6357" s="3"/>
      <c r="L6357" s="3"/>
      <c r="M6357" s="3"/>
      <c r="N6357" s="3"/>
      <c r="O6357" s="3"/>
      <c r="P6357" s="3"/>
      <c r="Q6357" s="3"/>
      <c r="R6357" s="3"/>
      <c r="S6357" s="120"/>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row>
    <row r="6358" spans="1:53" x14ac:dyDescent="0.3">
      <c r="A6358" s="3"/>
      <c r="B6358" s="3"/>
      <c r="C6358" s="3"/>
      <c r="D6358" s="3"/>
      <c r="E6358" s="3"/>
      <c r="F6358" s="3"/>
      <c r="G6358" s="3"/>
      <c r="H6358" s="3"/>
      <c r="I6358" s="3"/>
      <c r="J6358" s="3"/>
      <c r="K6358" s="3"/>
      <c r="L6358" s="3"/>
      <c r="M6358" s="3"/>
      <c r="N6358" s="3"/>
      <c r="O6358" s="3"/>
      <c r="P6358" s="3"/>
      <c r="Q6358" s="3"/>
      <c r="R6358" s="3"/>
      <c r="S6358" s="120"/>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row>
    <row r="6359" spans="1:53" x14ac:dyDescent="0.3">
      <c r="A6359" s="3"/>
      <c r="B6359" s="3"/>
      <c r="C6359" s="3"/>
      <c r="D6359" s="3"/>
      <c r="E6359" s="3"/>
      <c r="F6359" s="3"/>
      <c r="G6359" s="3"/>
      <c r="H6359" s="3"/>
      <c r="I6359" s="3"/>
      <c r="J6359" s="3"/>
      <c r="K6359" s="3"/>
      <c r="L6359" s="3"/>
      <c r="M6359" s="3"/>
      <c r="N6359" s="3"/>
      <c r="O6359" s="3"/>
      <c r="P6359" s="3"/>
      <c r="Q6359" s="3"/>
      <c r="R6359" s="3"/>
      <c r="S6359" s="120"/>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row>
    <row r="6360" spans="1:53" x14ac:dyDescent="0.3">
      <c r="A6360" s="3"/>
      <c r="B6360" s="3"/>
      <c r="C6360" s="3"/>
      <c r="D6360" s="3"/>
      <c r="E6360" s="3"/>
      <c r="F6360" s="3"/>
      <c r="G6360" s="3"/>
      <c r="H6360" s="3"/>
      <c r="I6360" s="3"/>
      <c r="J6360" s="3"/>
      <c r="K6360" s="3"/>
      <c r="L6360" s="3"/>
      <c r="M6360" s="3"/>
      <c r="N6360" s="3"/>
      <c r="O6360" s="3"/>
      <c r="P6360" s="3"/>
      <c r="Q6360" s="3"/>
      <c r="R6360" s="3"/>
      <c r="S6360" s="120"/>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row>
    <row r="6361" spans="1:53" x14ac:dyDescent="0.3">
      <c r="A6361" s="3"/>
      <c r="B6361" s="3"/>
      <c r="C6361" s="3"/>
      <c r="D6361" s="3"/>
      <c r="E6361" s="3"/>
      <c r="F6361" s="3"/>
      <c r="G6361" s="3"/>
      <c r="H6361" s="3"/>
      <c r="I6361" s="3"/>
      <c r="J6361" s="3"/>
      <c r="K6361" s="3"/>
      <c r="L6361" s="3"/>
      <c r="M6361" s="3"/>
      <c r="N6361" s="3"/>
      <c r="O6361" s="3"/>
      <c r="P6361" s="3"/>
      <c r="Q6361" s="3"/>
      <c r="R6361" s="3"/>
      <c r="S6361" s="120"/>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row>
    <row r="6362" spans="1:53" x14ac:dyDescent="0.3">
      <c r="A6362" s="3"/>
      <c r="B6362" s="3"/>
      <c r="C6362" s="3"/>
      <c r="D6362" s="3"/>
      <c r="E6362" s="3"/>
      <c r="F6362" s="3"/>
      <c r="G6362" s="3"/>
      <c r="H6362" s="3"/>
      <c r="I6362" s="3"/>
      <c r="J6362" s="3"/>
      <c r="K6362" s="3"/>
      <c r="L6362" s="3"/>
      <c r="M6362" s="3"/>
      <c r="N6362" s="3"/>
      <c r="O6362" s="3"/>
      <c r="P6362" s="3"/>
      <c r="Q6362" s="3"/>
      <c r="R6362" s="3"/>
      <c r="S6362" s="120"/>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row>
    <row r="6363" spans="1:53" x14ac:dyDescent="0.3">
      <c r="A6363" s="3"/>
      <c r="B6363" s="3"/>
      <c r="C6363" s="3"/>
      <c r="D6363" s="3"/>
      <c r="E6363" s="3"/>
      <c r="F6363" s="3"/>
      <c r="G6363" s="3"/>
      <c r="H6363" s="3"/>
      <c r="I6363" s="3"/>
      <c r="J6363" s="3"/>
      <c r="K6363" s="3"/>
      <c r="L6363" s="3"/>
      <c r="M6363" s="3"/>
      <c r="N6363" s="3"/>
      <c r="O6363" s="3"/>
      <c r="P6363" s="3"/>
      <c r="Q6363" s="3"/>
      <c r="R6363" s="3"/>
      <c r="S6363" s="120"/>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row>
    <row r="6364" spans="1:53" x14ac:dyDescent="0.3">
      <c r="A6364" s="3"/>
      <c r="B6364" s="3"/>
      <c r="C6364" s="3"/>
      <c r="D6364" s="3"/>
      <c r="E6364" s="3"/>
      <c r="F6364" s="3"/>
      <c r="G6364" s="3"/>
      <c r="H6364" s="3"/>
      <c r="I6364" s="3"/>
      <c r="J6364" s="3"/>
      <c r="K6364" s="3"/>
      <c r="L6364" s="3"/>
      <c r="M6364" s="3"/>
      <c r="N6364" s="3"/>
      <c r="O6364" s="3"/>
      <c r="P6364" s="3"/>
      <c r="Q6364" s="3"/>
      <c r="R6364" s="3"/>
      <c r="S6364" s="120"/>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row>
    <row r="6365" spans="1:53" x14ac:dyDescent="0.3">
      <c r="A6365" s="3"/>
      <c r="B6365" s="3"/>
      <c r="C6365" s="3"/>
      <c r="D6365" s="3"/>
      <c r="E6365" s="3"/>
      <c r="F6365" s="3"/>
      <c r="G6365" s="3"/>
      <c r="H6365" s="3"/>
      <c r="I6365" s="3"/>
      <c r="J6365" s="3"/>
      <c r="K6365" s="3"/>
      <c r="L6365" s="3"/>
      <c r="M6365" s="3"/>
      <c r="N6365" s="3"/>
      <c r="O6365" s="3"/>
      <c r="P6365" s="3"/>
      <c r="Q6365" s="3"/>
      <c r="R6365" s="3"/>
      <c r="S6365" s="120"/>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row>
    <row r="6366" spans="1:53" x14ac:dyDescent="0.3">
      <c r="A6366" s="3"/>
      <c r="B6366" s="3"/>
      <c r="C6366" s="3"/>
      <c r="D6366" s="3"/>
      <c r="E6366" s="3"/>
      <c r="F6366" s="3"/>
      <c r="G6366" s="3"/>
      <c r="H6366" s="3"/>
      <c r="I6366" s="3"/>
      <c r="J6366" s="3"/>
      <c r="K6366" s="3"/>
      <c r="L6366" s="3"/>
      <c r="M6366" s="3"/>
      <c r="N6366" s="3"/>
      <c r="O6366" s="3"/>
      <c r="P6366" s="3"/>
      <c r="Q6366" s="3"/>
      <c r="R6366" s="3"/>
      <c r="S6366" s="120"/>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row>
    <row r="6367" spans="1:53" x14ac:dyDescent="0.3">
      <c r="A6367" s="3"/>
      <c r="B6367" s="3"/>
      <c r="C6367" s="3"/>
      <c r="D6367" s="3"/>
      <c r="E6367" s="3"/>
      <c r="F6367" s="3"/>
      <c r="G6367" s="3"/>
      <c r="H6367" s="3"/>
      <c r="I6367" s="3"/>
      <c r="J6367" s="3"/>
      <c r="K6367" s="3"/>
      <c r="L6367" s="3"/>
      <c r="M6367" s="3"/>
      <c r="N6367" s="3"/>
      <c r="O6367" s="3"/>
      <c r="P6367" s="3"/>
      <c r="Q6367" s="3"/>
      <c r="R6367" s="3"/>
      <c r="S6367" s="120"/>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row>
    <row r="6368" spans="1:53" x14ac:dyDescent="0.3">
      <c r="A6368" s="3"/>
      <c r="B6368" s="3"/>
      <c r="C6368" s="3"/>
      <c r="D6368" s="3"/>
      <c r="E6368" s="3"/>
      <c r="F6368" s="3"/>
      <c r="G6368" s="3"/>
      <c r="H6368" s="3"/>
      <c r="I6368" s="3"/>
      <c r="J6368" s="3"/>
      <c r="K6368" s="3"/>
      <c r="L6368" s="3"/>
      <c r="M6368" s="3"/>
      <c r="N6368" s="3"/>
      <c r="O6368" s="3"/>
      <c r="P6368" s="3"/>
      <c r="Q6368" s="3"/>
      <c r="R6368" s="3"/>
      <c r="S6368" s="120"/>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row>
    <row r="6369" spans="1:53" x14ac:dyDescent="0.3">
      <c r="A6369" s="3"/>
      <c r="B6369" s="3"/>
      <c r="C6369" s="3"/>
      <c r="D6369" s="3"/>
      <c r="E6369" s="3"/>
      <c r="F6369" s="3"/>
      <c r="G6369" s="3"/>
      <c r="H6369" s="3"/>
      <c r="I6369" s="3"/>
      <c r="J6369" s="3"/>
      <c r="K6369" s="3"/>
      <c r="L6369" s="3"/>
      <c r="M6369" s="3"/>
      <c r="N6369" s="3"/>
      <c r="O6369" s="3"/>
      <c r="P6369" s="3"/>
      <c r="Q6369" s="3"/>
      <c r="R6369" s="3"/>
      <c r="S6369" s="120"/>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row>
    <row r="6370" spans="1:53" x14ac:dyDescent="0.3">
      <c r="A6370" s="3"/>
      <c r="B6370" s="3"/>
      <c r="C6370" s="3"/>
      <c r="D6370" s="3"/>
      <c r="E6370" s="3"/>
      <c r="F6370" s="3"/>
      <c r="G6370" s="3"/>
      <c r="H6370" s="3"/>
      <c r="I6370" s="3"/>
      <c r="J6370" s="3"/>
      <c r="K6370" s="3"/>
      <c r="L6370" s="3"/>
      <c r="M6370" s="3"/>
      <c r="N6370" s="3"/>
      <c r="O6370" s="3"/>
      <c r="P6370" s="3"/>
      <c r="Q6370" s="3"/>
      <c r="R6370" s="3"/>
      <c r="S6370" s="120"/>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row>
    <row r="6371" spans="1:53" x14ac:dyDescent="0.3">
      <c r="A6371" s="3"/>
      <c r="B6371" s="3"/>
      <c r="C6371" s="3"/>
      <c r="D6371" s="3"/>
      <c r="E6371" s="3"/>
      <c r="F6371" s="3"/>
      <c r="G6371" s="3"/>
      <c r="H6371" s="3"/>
      <c r="I6371" s="3"/>
      <c r="J6371" s="3"/>
      <c r="K6371" s="3"/>
      <c r="L6371" s="3"/>
      <c r="M6371" s="3"/>
      <c r="N6371" s="3"/>
      <c r="O6371" s="3"/>
      <c r="P6371" s="3"/>
      <c r="Q6371" s="3"/>
      <c r="R6371" s="3"/>
      <c r="S6371" s="120"/>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row>
    <row r="6372" spans="1:53" x14ac:dyDescent="0.3">
      <c r="A6372" s="3"/>
      <c r="B6372" s="3"/>
      <c r="C6372" s="3"/>
      <c r="D6372" s="3"/>
      <c r="E6372" s="3"/>
      <c r="F6372" s="3"/>
      <c r="G6372" s="3"/>
      <c r="H6372" s="3"/>
      <c r="I6372" s="3"/>
      <c r="J6372" s="3"/>
      <c r="K6372" s="3"/>
      <c r="L6372" s="3"/>
      <c r="M6372" s="3"/>
      <c r="N6372" s="3"/>
      <c r="O6372" s="3"/>
      <c r="P6372" s="3"/>
      <c r="Q6372" s="3"/>
      <c r="R6372" s="3"/>
      <c r="S6372" s="120"/>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row>
    <row r="6373" spans="1:53" x14ac:dyDescent="0.3">
      <c r="A6373" s="3"/>
      <c r="B6373" s="3"/>
      <c r="C6373" s="3"/>
      <c r="D6373" s="3"/>
      <c r="E6373" s="3"/>
      <c r="F6373" s="3"/>
      <c r="G6373" s="3"/>
      <c r="H6373" s="3"/>
      <c r="I6373" s="3"/>
      <c r="J6373" s="3"/>
      <c r="K6373" s="3"/>
      <c r="L6373" s="3"/>
      <c r="M6373" s="3"/>
      <c r="N6373" s="3"/>
      <c r="O6373" s="3"/>
      <c r="P6373" s="3"/>
      <c r="Q6373" s="3"/>
      <c r="R6373" s="3"/>
      <c r="S6373" s="120"/>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row>
    <row r="6374" spans="1:53" x14ac:dyDescent="0.3">
      <c r="A6374" s="3"/>
      <c r="B6374" s="3"/>
      <c r="C6374" s="3"/>
      <c r="D6374" s="3"/>
      <c r="E6374" s="3"/>
      <c r="F6374" s="3"/>
      <c r="G6374" s="3"/>
      <c r="H6374" s="3"/>
      <c r="I6374" s="3"/>
      <c r="J6374" s="3"/>
      <c r="K6374" s="3"/>
      <c r="L6374" s="3"/>
      <c r="M6374" s="3"/>
      <c r="N6374" s="3"/>
      <c r="O6374" s="3"/>
      <c r="P6374" s="3"/>
      <c r="Q6374" s="3"/>
      <c r="R6374" s="3"/>
      <c r="S6374" s="120"/>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row>
    <row r="6375" spans="1:53" x14ac:dyDescent="0.3">
      <c r="A6375" s="3"/>
      <c r="B6375" s="3"/>
      <c r="C6375" s="3"/>
      <c r="D6375" s="3"/>
      <c r="E6375" s="3"/>
      <c r="F6375" s="3"/>
      <c r="G6375" s="3"/>
      <c r="H6375" s="3"/>
      <c r="I6375" s="3"/>
      <c r="J6375" s="3"/>
      <c r="K6375" s="3"/>
      <c r="L6375" s="3"/>
      <c r="M6375" s="3"/>
      <c r="N6375" s="3"/>
      <c r="O6375" s="3"/>
      <c r="P6375" s="3"/>
      <c r="Q6375" s="3"/>
      <c r="R6375" s="3"/>
      <c r="S6375" s="120"/>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row>
    <row r="6376" spans="1:53" x14ac:dyDescent="0.3">
      <c r="A6376" s="3"/>
      <c r="B6376" s="3"/>
      <c r="C6376" s="3"/>
      <c r="D6376" s="3"/>
      <c r="E6376" s="3"/>
      <c r="F6376" s="3"/>
      <c r="G6376" s="3"/>
      <c r="H6376" s="3"/>
      <c r="I6376" s="3"/>
      <c r="J6376" s="3"/>
      <c r="K6376" s="3"/>
      <c r="L6376" s="3"/>
      <c r="M6376" s="3"/>
      <c r="N6376" s="3"/>
      <c r="O6376" s="3"/>
      <c r="P6376" s="3"/>
      <c r="Q6376" s="3"/>
      <c r="R6376" s="3"/>
      <c r="S6376" s="120"/>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row>
    <row r="6377" spans="1:53" x14ac:dyDescent="0.3">
      <c r="A6377" s="3"/>
      <c r="B6377" s="3"/>
      <c r="C6377" s="3"/>
      <c r="D6377" s="3"/>
      <c r="E6377" s="3"/>
      <c r="F6377" s="3"/>
      <c r="G6377" s="3"/>
      <c r="H6377" s="3"/>
      <c r="I6377" s="3"/>
      <c r="J6377" s="3"/>
      <c r="K6377" s="3"/>
      <c r="L6377" s="3"/>
      <c r="M6377" s="3"/>
      <c r="N6377" s="3"/>
      <c r="O6377" s="3"/>
      <c r="P6377" s="3"/>
      <c r="Q6377" s="3"/>
      <c r="R6377" s="3"/>
      <c r="S6377" s="120"/>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row>
    <row r="6378" spans="1:53" x14ac:dyDescent="0.3">
      <c r="A6378" s="3"/>
      <c r="B6378" s="3"/>
      <c r="C6378" s="3"/>
      <c r="D6378" s="3"/>
      <c r="E6378" s="3"/>
      <c r="F6378" s="3"/>
      <c r="G6378" s="3"/>
      <c r="H6378" s="3"/>
      <c r="I6378" s="3"/>
      <c r="J6378" s="3"/>
      <c r="K6378" s="3"/>
      <c r="L6378" s="3"/>
      <c r="M6378" s="3"/>
      <c r="N6378" s="3"/>
      <c r="O6378" s="3"/>
      <c r="P6378" s="3"/>
      <c r="Q6378" s="3"/>
      <c r="R6378" s="3"/>
      <c r="S6378" s="120"/>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row>
    <row r="6379" spans="1:53" x14ac:dyDescent="0.3">
      <c r="A6379" s="3"/>
      <c r="B6379" s="3"/>
      <c r="C6379" s="3"/>
      <c r="D6379" s="3"/>
      <c r="E6379" s="3"/>
      <c r="F6379" s="3"/>
      <c r="G6379" s="3"/>
      <c r="H6379" s="3"/>
      <c r="I6379" s="3"/>
      <c r="J6379" s="3"/>
      <c r="K6379" s="3"/>
      <c r="L6379" s="3"/>
      <c r="M6379" s="3"/>
      <c r="N6379" s="3"/>
      <c r="O6379" s="3"/>
      <c r="P6379" s="3"/>
      <c r="Q6379" s="3"/>
      <c r="R6379" s="3"/>
      <c r="S6379" s="120"/>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row>
    <row r="6380" spans="1:53" x14ac:dyDescent="0.3">
      <c r="A6380" s="3"/>
      <c r="B6380" s="3"/>
      <c r="C6380" s="3"/>
      <c r="D6380" s="3"/>
      <c r="E6380" s="3"/>
      <c r="F6380" s="3"/>
      <c r="G6380" s="3"/>
      <c r="H6380" s="3"/>
      <c r="I6380" s="3"/>
      <c r="J6380" s="3"/>
      <c r="K6380" s="3"/>
      <c r="L6380" s="3"/>
      <c r="M6380" s="3"/>
      <c r="N6380" s="3"/>
      <c r="O6380" s="3"/>
      <c r="P6380" s="3"/>
      <c r="Q6380" s="3"/>
      <c r="R6380" s="3"/>
      <c r="S6380" s="120"/>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row>
    <row r="6381" spans="1:53" x14ac:dyDescent="0.3">
      <c r="A6381" s="3"/>
      <c r="B6381" s="3"/>
      <c r="C6381" s="3"/>
      <c r="D6381" s="3"/>
      <c r="E6381" s="3"/>
      <c r="F6381" s="3"/>
      <c r="G6381" s="3"/>
      <c r="H6381" s="3"/>
      <c r="I6381" s="3"/>
      <c r="J6381" s="3"/>
      <c r="K6381" s="3"/>
      <c r="L6381" s="3"/>
      <c r="M6381" s="3"/>
      <c r="N6381" s="3"/>
      <c r="O6381" s="3"/>
      <c r="P6381" s="3"/>
      <c r="Q6381" s="3"/>
      <c r="R6381" s="3"/>
      <c r="S6381" s="120"/>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row>
    <row r="6382" spans="1:53" x14ac:dyDescent="0.3">
      <c r="A6382" s="3"/>
      <c r="B6382" s="3"/>
      <c r="C6382" s="3"/>
      <c r="D6382" s="3"/>
      <c r="E6382" s="3"/>
      <c r="F6382" s="3"/>
      <c r="G6382" s="3"/>
      <c r="H6382" s="3"/>
      <c r="I6382" s="3"/>
      <c r="J6382" s="3"/>
      <c r="K6382" s="3"/>
      <c r="L6382" s="3"/>
      <c r="M6382" s="3"/>
      <c r="N6382" s="3"/>
      <c r="O6382" s="3"/>
      <c r="P6382" s="3"/>
      <c r="Q6382" s="3"/>
      <c r="R6382" s="3"/>
      <c r="S6382" s="120"/>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row>
    <row r="6383" spans="1:53" x14ac:dyDescent="0.3">
      <c r="A6383" s="3"/>
      <c r="B6383" s="3"/>
      <c r="C6383" s="3"/>
      <c r="D6383" s="3"/>
      <c r="E6383" s="3"/>
      <c r="F6383" s="3"/>
      <c r="G6383" s="3"/>
      <c r="H6383" s="3"/>
      <c r="I6383" s="3"/>
      <c r="J6383" s="3"/>
      <c r="K6383" s="3"/>
      <c r="L6383" s="3"/>
      <c r="M6383" s="3"/>
      <c r="N6383" s="3"/>
      <c r="O6383" s="3"/>
      <c r="P6383" s="3"/>
      <c r="Q6383" s="3"/>
      <c r="R6383" s="3"/>
      <c r="S6383" s="120"/>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row>
    <row r="6384" spans="1:53" x14ac:dyDescent="0.3">
      <c r="A6384" s="3"/>
      <c r="B6384" s="3"/>
      <c r="C6384" s="3"/>
      <c r="D6384" s="3"/>
      <c r="E6384" s="3"/>
      <c r="F6384" s="3"/>
      <c r="G6384" s="3"/>
      <c r="H6384" s="3"/>
      <c r="I6384" s="3"/>
      <c r="J6384" s="3"/>
      <c r="K6384" s="3"/>
      <c r="L6384" s="3"/>
      <c r="M6384" s="3"/>
      <c r="N6384" s="3"/>
      <c r="O6384" s="3"/>
      <c r="P6384" s="3"/>
      <c r="Q6384" s="3"/>
      <c r="R6384" s="3"/>
      <c r="S6384" s="120"/>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row>
    <row r="6385" spans="1:53" x14ac:dyDescent="0.3">
      <c r="A6385" s="3"/>
      <c r="B6385" s="3"/>
      <c r="C6385" s="3"/>
      <c r="D6385" s="3"/>
      <c r="E6385" s="3"/>
      <c r="F6385" s="3"/>
      <c r="G6385" s="3"/>
      <c r="H6385" s="3"/>
      <c r="I6385" s="3"/>
      <c r="J6385" s="3"/>
      <c r="K6385" s="3"/>
      <c r="L6385" s="3"/>
      <c r="M6385" s="3"/>
      <c r="N6385" s="3"/>
      <c r="O6385" s="3"/>
      <c r="P6385" s="3"/>
      <c r="Q6385" s="3"/>
      <c r="R6385" s="3"/>
      <c r="S6385" s="120"/>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row>
    <row r="6386" spans="1:53" x14ac:dyDescent="0.3">
      <c r="A6386" s="3"/>
      <c r="B6386" s="3"/>
      <c r="C6386" s="3"/>
      <c r="D6386" s="3"/>
      <c r="E6386" s="3"/>
      <c r="F6386" s="3"/>
      <c r="G6386" s="3"/>
      <c r="H6386" s="3"/>
      <c r="I6386" s="3"/>
      <c r="J6386" s="3"/>
      <c r="K6386" s="3"/>
      <c r="L6386" s="3"/>
      <c r="M6386" s="3"/>
      <c r="N6386" s="3"/>
      <c r="O6386" s="3"/>
      <c r="P6386" s="3"/>
      <c r="Q6386" s="3"/>
      <c r="R6386" s="3"/>
      <c r="S6386" s="120"/>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row>
    <row r="6387" spans="1:53" x14ac:dyDescent="0.3">
      <c r="A6387" s="3"/>
      <c r="B6387" s="3"/>
      <c r="C6387" s="3"/>
      <c r="D6387" s="3"/>
      <c r="E6387" s="3"/>
      <c r="F6387" s="3"/>
      <c r="G6387" s="3"/>
      <c r="H6387" s="3"/>
      <c r="I6387" s="3"/>
      <c r="J6387" s="3"/>
      <c r="K6387" s="3"/>
      <c r="L6387" s="3"/>
      <c r="M6387" s="3"/>
      <c r="N6387" s="3"/>
      <c r="O6387" s="3"/>
      <c r="P6387" s="3"/>
      <c r="Q6387" s="3"/>
      <c r="R6387" s="3"/>
      <c r="S6387" s="120"/>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row>
    <row r="6388" spans="1:53" x14ac:dyDescent="0.3">
      <c r="A6388" s="3"/>
      <c r="B6388" s="3"/>
      <c r="C6388" s="3"/>
      <c r="D6388" s="3"/>
      <c r="E6388" s="3"/>
      <c r="F6388" s="3"/>
      <c r="G6388" s="3"/>
      <c r="H6388" s="3"/>
      <c r="I6388" s="3"/>
      <c r="J6388" s="3"/>
      <c r="K6388" s="3"/>
      <c r="L6388" s="3"/>
      <c r="M6388" s="3"/>
      <c r="N6388" s="3"/>
      <c r="O6388" s="3"/>
      <c r="P6388" s="3"/>
      <c r="Q6388" s="3"/>
      <c r="R6388" s="3"/>
      <c r="S6388" s="120"/>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row>
    <row r="6389" spans="1:53" x14ac:dyDescent="0.3">
      <c r="A6389" s="3"/>
      <c r="B6389" s="3"/>
      <c r="C6389" s="3"/>
      <c r="D6389" s="3"/>
      <c r="E6389" s="3"/>
      <c r="F6389" s="3"/>
      <c r="G6389" s="3"/>
      <c r="H6389" s="3"/>
      <c r="I6389" s="3"/>
      <c r="J6389" s="3"/>
      <c r="K6389" s="3"/>
      <c r="L6389" s="3"/>
      <c r="M6389" s="3"/>
      <c r="N6389" s="3"/>
      <c r="O6389" s="3"/>
      <c r="P6389" s="3"/>
      <c r="Q6389" s="3"/>
      <c r="R6389" s="3"/>
      <c r="S6389" s="120"/>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row>
    <row r="6390" spans="1:53" x14ac:dyDescent="0.3">
      <c r="A6390" s="3"/>
      <c r="B6390" s="3"/>
      <c r="C6390" s="3"/>
      <c r="D6390" s="3"/>
      <c r="E6390" s="3"/>
      <c r="F6390" s="3"/>
      <c r="G6390" s="3"/>
      <c r="H6390" s="3"/>
      <c r="I6390" s="3"/>
      <c r="J6390" s="3"/>
      <c r="K6390" s="3"/>
      <c r="L6390" s="3"/>
      <c r="M6390" s="3"/>
      <c r="N6390" s="3"/>
      <c r="O6390" s="3"/>
      <c r="P6390" s="3"/>
      <c r="Q6390" s="3"/>
      <c r="R6390" s="3"/>
      <c r="S6390" s="120"/>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row>
    <row r="6391" spans="1:53" x14ac:dyDescent="0.3">
      <c r="A6391" s="3"/>
      <c r="B6391" s="3"/>
      <c r="C6391" s="3"/>
      <c r="D6391" s="3"/>
      <c r="E6391" s="3"/>
      <c r="F6391" s="3"/>
      <c r="G6391" s="3"/>
      <c r="H6391" s="3"/>
      <c r="I6391" s="3"/>
      <c r="J6391" s="3"/>
      <c r="K6391" s="3"/>
      <c r="L6391" s="3"/>
      <c r="M6391" s="3"/>
      <c r="N6391" s="3"/>
      <c r="O6391" s="3"/>
      <c r="P6391" s="3"/>
      <c r="Q6391" s="3"/>
      <c r="R6391" s="3"/>
      <c r="S6391" s="120"/>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row>
    <row r="6392" spans="1:53" x14ac:dyDescent="0.3">
      <c r="A6392" s="3"/>
      <c r="B6392" s="3"/>
      <c r="C6392" s="3"/>
      <c r="D6392" s="3"/>
      <c r="E6392" s="3"/>
      <c r="F6392" s="3"/>
      <c r="G6392" s="3"/>
      <c r="H6392" s="3"/>
      <c r="I6392" s="3"/>
      <c r="J6392" s="3"/>
      <c r="K6392" s="3"/>
      <c r="L6392" s="3"/>
      <c r="M6392" s="3"/>
      <c r="N6392" s="3"/>
      <c r="O6392" s="3"/>
      <c r="P6392" s="3"/>
      <c r="Q6392" s="3"/>
      <c r="R6392" s="3"/>
      <c r="S6392" s="120"/>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row>
    <row r="6393" spans="1:53" x14ac:dyDescent="0.3">
      <c r="A6393" s="3"/>
      <c r="B6393" s="3"/>
      <c r="C6393" s="3"/>
      <c r="D6393" s="3"/>
      <c r="E6393" s="3"/>
      <c r="F6393" s="3"/>
      <c r="G6393" s="3"/>
      <c r="H6393" s="3"/>
      <c r="I6393" s="3"/>
      <c r="J6393" s="3"/>
      <c r="K6393" s="3"/>
      <c r="L6393" s="3"/>
      <c r="M6393" s="3"/>
      <c r="N6393" s="3"/>
      <c r="O6393" s="3"/>
      <c r="P6393" s="3"/>
      <c r="Q6393" s="3"/>
      <c r="R6393" s="3"/>
      <c r="S6393" s="120"/>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row>
    <row r="6394" spans="1:53" x14ac:dyDescent="0.3">
      <c r="A6394" s="3"/>
      <c r="B6394" s="3"/>
      <c r="C6394" s="3"/>
      <c r="D6394" s="3"/>
      <c r="E6394" s="3"/>
      <c r="F6394" s="3"/>
      <c r="G6394" s="3"/>
      <c r="H6394" s="3"/>
      <c r="I6394" s="3"/>
      <c r="J6394" s="3"/>
      <c r="K6394" s="3"/>
      <c r="L6394" s="3"/>
      <c r="M6394" s="3"/>
      <c r="N6394" s="3"/>
      <c r="O6394" s="3"/>
      <c r="P6394" s="3"/>
      <c r="Q6394" s="3"/>
      <c r="R6394" s="3"/>
      <c r="S6394" s="120"/>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row>
    <row r="6395" spans="1:53" x14ac:dyDescent="0.3">
      <c r="A6395" s="3"/>
      <c r="B6395" s="3"/>
      <c r="C6395" s="3"/>
      <c r="D6395" s="3"/>
      <c r="E6395" s="3"/>
      <c r="F6395" s="3"/>
      <c r="G6395" s="3"/>
      <c r="H6395" s="3"/>
      <c r="I6395" s="3"/>
      <c r="J6395" s="3"/>
      <c r="K6395" s="3"/>
      <c r="L6395" s="3"/>
      <c r="M6395" s="3"/>
      <c r="N6395" s="3"/>
      <c r="O6395" s="3"/>
      <c r="P6395" s="3"/>
      <c r="Q6395" s="3"/>
      <c r="R6395" s="3"/>
      <c r="S6395" s="120"/>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row>
    <row r="6396" spans="1:53" x14ac:dyDescent="0.3">
      <c r="A6396" s="3"/>
      <c r="B6396" s="3"/>
      <c r="C6396" s="3"/>
      <c r="D6396" s="3"/>
      <c r="E6396" s="3"/>
      <c r="F6396" s="3"/>
      <c r="G6396" s="3"/>
      <c r="H6396" s="3"/>
      <c r="I6396" s="3"/>
      <c r="J6396" s="3"/>
      <c r="K6396" s="3"/>
      <c r="L6396" s="3"/>
      <c r="M6396" s="3"/>
      <c r="N6396" s="3"/>
      <c r="O6396" s="3"/>
      <c r="P6396" s="3"/>
      <c r="Q6396" s="3"/>
      <c r="R6396" s="3"/>
      <c r="S6396" s="120"/>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row>
    <row r="6397" spans="1:53" x14ac:dyDescent="0.3">
      <c r="A6397" s="3"/>
      <c r="B6397" s="3"/>
      <c r="C6397" s="3"/>
      <c r="D6397" s="3"/>
      <c r="E6397" s="3"/>
      <c r="F6397" s="3"/>
      <c r="G6397" s="3"/>
      <c r="H6397" s="3"/>
      <c r="I6397" s="3"/>
      <c r="J6397" s="3"/>
      <c r="K6397" s="3"/>
      <c r="L6397" s="3"/>
      <c r="M6397" s="3"/>
      <c r="N6397" s="3"/>
      <c r="O6397" s="3"/>
      <c r="P6397" s="3"/>
      <c r="Q6397" s="3"/>
      <c r="R6397" s="3"/>
      <c r="S6397" s="120"/>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row>
    <row r="6398" spans="1:53" x14ac:dyDescent="0.3">
      <c r="A6398" s="3"/>
      <c r="B6398" s="3"/>
      <c r="C6398" s="3"/>
      <c r="D6398" s="3"/>
      <c r="E6398" s="3"/>
      <c r="F6398" s="3"/>
      <c r="G6398" s="3"/>
      <c r="H6398" s="3"/>
      <c r="I6398" s="3"/>
      <c r="J6398" s="3"/>
      <c r="K6398" s="3"/>
      <c r="L6398" s="3"/>
      <c r="M6398" s="3"/>
      <c r="N6398" s="3"/>
      <c r="O6398" s="3"/>
      <c r="P6398" s="3"/>
      <c r="Q6398" s="3"/>
      <c r="R6398" s="3"/>
      <c r="S6398" s="120"/>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row>
    <row r="6399" spans="1:53" x14ac:dyDescent="0.3">
      <c r="A6399" s="3"/>
      <c r="B6399" s="3"/>
      <c r="C6399" s="3"/>
      <c r="D6399" s="3"/>
      <c r="E6399" s="3"/>
      <c r="F6399" s="3"/>
      <c r="G6399" s="3"/>
      <c r="H6399" s="3"/>
      <c r="I6399" s="3"/>
      <c r="J6399" s="3"/>
      <c r="K6399" s="3"/>
      <c r="L6399" s="3"/>
      <c r="M6399" s="3"/>
      <c r="N6399" s="3"/>
      <c r="O6399" s="3"/>
      <c r="P6399" s="3"/>
      <c r="Q6399" s="3"/>
      <c r="R6399" s="3"/>
      <c r="S6399" s="120"/>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row>
    <row r="6400" spans="1:53" x14ac:dyDescent="0.3">
      <c r="A6400" s="3"/>
      <c r="B6400" s="3"/>
      <c r="C6400" s="3"/>
      <c r="D6400" s="3"/>
      <c r="E6400" s="3"/>
      <c r="F6400" s="3"/>
      <c r="G6400" s="3"/>
      <c r="H6400" s="3"/>
      <c r="I6400" s="3"/>
      <c r="J6400" s="3"/>
      <c r="K6400" s="3"/>
      <c r="L6400" s="3"/>
      <c r="M6400" s="3"/>
      <c r="N6400" s="3"/>
      <c r="O6400" s="3"/>
      <c r="P6400" s="3"/>
      <c r="Q6400" s="3"/>
      <c r="R6400" s="3"/>
      <c r="S6400" s="120"/>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row>
    <row r="6401" spans="1:53" x14ac:dyDescent="0.3">
      <c r="A6401" s="3"/>
      <c r="B6401" s="3"/>
      <c r="C6401" s="3"/>
      <c r="D6401" s="3"/>
      <c r="E6401" s="3"/>
      <c r="F6401" s="3"/>
      <c r="G6401" s="3"/>
      <c r="H6401" s="3"/>
      <c r="I6401" s="3"/>
      <c r="J6401" s="3"/>
      <c r="K6401" s="3"/>
      <c r="L6401" s="3"/>
      <c r="M6401" s="3"/>
      <c r="N6401" s="3"/>
      <c r="O6401" s="3"/>
      <c r="P6401" s="3"/>
      <c r="Q6401" s="3"/>
      <c r="R6401" s="3"/>
      <c r="S6401" s="120"/>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row>
    <row r="6402" spans="1:53" x14ac:dyDescent="0.3">
      <c r="A6402" s="3"/>
      <c r="B6402" s="3"/>
      <c r="C6402" s="3"/>
      <c r="D6402" s="3"/>
      <c r="E6402" s="3"/>
      <c r="F6402" s="3"/>
      <c r="G6402" s="3"/>
      <c r="H6402" s="3"/>
      <c r="I6402" s="3"/>
      <c r="J6402" s="3"/>
      <c r="K6402" s="3"/>
      <c r="L6402" s="3"/>
      <c r="M6402" s="3"/>
      <c r="N6402" s="3"/>
      <c r="O6402" s="3"/>
      <c r="P6402" s="3"/>
      <c r="Q6402" s="3"/>
      <c r="R6402" s="3"/>
      <c r="S6402" s="120"/>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row>
    <row r="6403" spans="1:53" x14ac:dyDescent="0.3">
      <c r="A6403" s="3"/>
      <c r="B6403" s="3"/>
      <c r="C6403" s="3"/>
      <c r="D6403" s="3"/>
      <c r="E6403" s="3"/>
      <c r="F6403" s="3"/>
      <c r="G6403" s="3"/>
      <c r="H6403" s="3"/>
      <c r="I6403" s="3"/>
      <c r="J6403" s="3"/>
      <c r="K6403" s="3"/>
      <c r="L6403" s="3"/>
      <c r="M6403" s="3"/>
      <c r="N6403" s="3"/>
      <c r="O6403" s="3"/>
      <c r="P6403" s="3"/>
      <c r="Q6403" s="3"/>
      <c r="R6403" s="3"/>
      <c r="S6403" s="120"/>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row>
    <row r="6404" spans="1:53" x14ac:dyDescent="0.3">
      <c r="A6404" s="3"/>
      <c r="B6404" s="3"/>
      <c r="C6404" s="3"/>
      <c r="D6404" s="3"/>
      <c r="E6404" s="3"/>
      <c r="F6404" s="3"/>
      <c r="G6404" s="3"/>
      <c r="H6404" s="3"/>
      <c r="I6404" s="3"/>
      <c r="J6404" s="3"/>
      <c r="K6404" s="3"/>
      <c r="L6404" s="3"/>
      <c r="M6404" s="3"/>
      <c r="N6404" s="3"/>
      <c r="O6404" s="3"/>
      <c r="P6404" s="3"/>
      <c r="Q6404" s="3"/>
      <c r="R6404" s="3"/>
      <c r="S6404" s="120"/>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row>
    <row r="6405" spans="1:53" x14ac:dyDescent="0.3">
      <c r="A6405" s="3"/>
      <c r="B6405" s="3"/>
      <c r="C6405" s="3"/>
      <c r="D6405" s="3"/>
      <c r="E6405" s="3"/>
      <c r="F6405" s="3"/>
      <c r="G6405" s="3"/>
      <c r="H6405" s="3"/>
      <c r="I6405" s="3"/>
      <c r="J6405" s="3"/>
      <c r="K6405" s="3"/>
      <c r="L6405" s="3"/>
      <c r="M6405" s="3"/>
      <c r="N6405" s="3"/>
      <c r="O6405" s="3"/>
      <c r="P6405" s="3"/>
      <c r="Q6405" s="3"/>
      <c r="R6405" s="3"/>
      <c r="S6405" s="120"/>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row>
    <row r="6406" spans="1:53" x14ac:dyDescent="0.3">
      <c r="A6406" s="3"/>
      <c r="B6406" s="3"/>
      <c r="C6406" s="3"/>
      <c r="D6406" s="3"/>
      <c r="E6406" s="3"/>
      <c r="F6406" s="3"/>
      <c r="G6406" s="3"/>
      <c r="H6406" s="3"/>
      <c r="I6406" s="3"/>
      <c r="J6406" s="3"/>
      <c r="K6406" s="3"/>
      <c r="L6406" s="3"/>
      <c r="M6406" s="3"/>
      <c r="N6406" s="3"/>
      <c r="O6406" s="3"/>
      <c r="P6406" s="3"/>
      <c r="Q6406" s="3"/>
      <c r="R6406" s="3"/>
      <c r="S6406" s="120"/>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row>
    <row r="6407" spans="1:53" x14ac:dyDescent="0.3">
      <c r="A6407" s="3"/>
      <c r="B6407" s="3"/>
      <c r="C6407" s="3"/>
      <c r="D6407" s="3"/>
      <c r="E6407" s="3"/>
      <c r="F6407" s="3"/>
      <c r="G6407" s="3"/>
      <c r="H6407" s="3"/>
      <c r="I6407" s="3"/>
      <c r="J6407" s="3"/>
      <c r="K6407" s="3"/>
      <c r="L6407" s="3"/>
      <c r="M6407" s="3"/>
      <c r="N6407" s="3"/>
      <c r="O6407" s="3"/>
      <c r="P6407" s="3"/>
      <c r="Q6407" s="3"/>
      <c r="R6407" s="3"/>
      <c r="S6407" s="120"/>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row>
    <row r="6408" spans="1:53" x14ac:dyDescent="0.3">
      <c r="A6408" s="3"/>
      <c r="B6408" s="3"/>
      <c r="C6408" s="3"/>
      <c r="D6408" s="3"/>
      <c r="E6408" s="3"/>
      <c r="F6408" s="3"/>
      <c r="G6408" s="3"/>
      <c r="H6408" s="3"/>
      <c r="I6408" s="3"/>
      <c r="J6408" s="3"/>
      <c r="K6408" s="3"/>
      <c r="L6408" s="3"/>
      <c r="M6408" s="3"/>
      <c r="N6408" s="3"/>
      <c r="O6408" s="3"/>
      <c r="P6408" s="3"/>
      <c r="Q6408" s="3"/>
      <c r="R6408" s="3"/>
      <c r="S6408" s="120"/>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row>
    <row r="6409" spans="1:53" x14ac:dyDescent="0.3">
      <c r="A6409" s="3"/>
      <c r="B6409" s="3"/>
      <c r="C6409" s="3"/>
      <c r="D6409" s="3"/>
      <c r="E6409" s="3"/>
      <c r="F6409" s="3"/>
      <c r="G6409" s="3"/>
      <c r="H6409" s="3"/>
      <c r="I6409" s="3"/>
      <c r="J6409" s="3"/>
      <c r="K6409" s="3"/>
      <c r="L6409" s="3"/>
      <c r="M6409" s="3"/>
      <c r="N6409" s="3"/>
      <c r="O6409" s="3"/>
      <c r="P6409" s="3"/>
      <c r="Q6409" s="3"/>
      <c r="R6409" s="3"/>
      <c r="S6409" s="120"/>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row>
    <row r="6410" spans="1:53" x14ac:dyDescent="0.3">
      <c r="A6410" s="3"/>
      <c r="B6410" s="3"/>
      <c r="C6410" s="3"/>
      <c r="D6410" s="3"/>
      <c r="E6410" s="3"/>
      <c r="F6410" s="3"/>
      <c r="G6410" s="3"/>
      <c r="H6410" s="3"/>
      <c r="I6410" s="3"/>
      <c r="J6410" s="3"/>
      <c r="K6410" s="3"/>
      <c r="L6410" s="3"/>
      <c r="M6410" s="3"/>
      <c r="N6410" s="3"/>
      <c r="O6410" s="3"/>
      <c r="P6410" s="3"/>
      <c r="Q6410" s="3"/>
      <c r="R6410" s="3"/>
      <c r="S6410" s="120"/>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row>
    <row r="6411" spans="1:53" x14ac:dyDescent="0.3">
      <c r="A6411" s="3"/>
      <c r="B6411" s="3"/>
      <c r="C6411" s="3"/>
      <c r="D6411" s="3"/>
      <c r="E6411" s="3"/>
      <c r="F6411" s="3"/>
      <c r="G6411" s="3"/>
      <c r="H6411" s="3"/>
      <c r="I6411" s="3"/>
      <c r="J6411" s="3"/>
      <c r="K6411" s="3"/>
      <c r="L6411" s="3"/>
      <c r="M6411" s="3"/>
      <c r="N6411" s="3"/>
      <c r="O6411" s="3"/>
      <c r="P6411" s="3"/>
      <c r="Q6411" s="3"/>
      <c r="R6411" s="3"/>
      <c r="S6411" s="120"/>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row>
    <row r="6412" spans="1:53" x14ac:dyDescent="0.3">
      <c r="A6412" s="3"/>
      <c r="B6412" s="3"/>
      <c r="C6412" s="3"/>
      <c r="D6412" s="3"/>
      <c r="E6412" s="3"/>
      <c r="F6412" s="3"/>
      <c r="G6412" s="3"/>
      <c r="H6412" s="3"/>
      <c r="I6412" s="3"/>
      <c r="J6412" s="3"/>
      <c r="K6412" s="3"/>
      <c r="L6412" s="3"/>
      <c r="M6412" s="3"/>
      <c r="N6412" s="3"/>
      <c r="O6412" s="3"/>
      <c r="P6412" s="3"/>
      <c r="Q6412" s="3"/>
      <c r="R6412" s="3"/>
      <c r="S6412" s="120"/>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row>
    <row r="6413" spans="1:53" x14ac:dyDescent="0.3">
      <c r="A6413" s="3"/>
      <c r="B6413" s="3"/>
      <c r="C6413" s="3"/>
      <c r="D6413" s="3"/>
      <c r="E6413" s="3"/>
      <c r="F6413" s="3"/>
      <c r="G6413" s="3"/>
      <c r="H6413" s="3"/>
      <c r="I6413" s="3"/>
      <c r="J6413" s="3"/>
      <c r="K6413" s="3"/>
      <c r="L6413" s="3"/>
      <c r="M6413" s="3"/>
      <c r="N6413" s="3"/>
      <c r="O6413" s="3"/>
      <c r="P6413" s="3"/>
      <c r="Q6413" s="3"/>
      <c r="R6413" s="3"/>
      <c r="S6413" s="120"/>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row>
    <row r="6414" spans="1:53" x14ac:dyDescent="0.3">
      <c r="A6414" s="3"/>
      <c r="B6414" s="3"/>
      <c r="C6414" s="3"/>
      <c r="D6414" s="3"/>
      <c r="E6414" s="3"/>
      <c r="F6414" s="3"/>
      <c r="G6414" s="3"/>
      <c r="H6414" s="3"/>
      <c r="I6414" s="3"/>
      <c r="J6414" s="3"/>
      <c r="K6414" s="3"/>
      <c r="L6414" s="3"/>
      <c r="M6414" s="3"/>
      <c r="N6414" s="3"/>
      <c r="O6414" s="3"/>
      <c r="P6414" s="3"/>
      <c r="Q6414" s="3"/>
      <c r="R6414" s="3"/>
      <c r="S6414" s="120"/>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row>
    <row r="6415" spans="1:53" x14ac:dyDescent="0.3">
      <c r="A6415" s="3"/>
      <c r="B6415" s="3"/>
      <c r="C6415" s="3"/>
      <c r="D6415" s="3"/>
      <c r="E6415" s="3"/>
      <c r="F6415" s="3"/>
      <c r="G6415" s="3"/>
      <c r="H6415" s="3"/>
      <c r="I6415" s="3"/>
      <c r="J6415" s="3"/>
      <c r="K6415" s="3"/>
      <c r="L6415" s="3"/>
      <c r="M6415" s="3"/>
      <c r="N6415" s="3"/>
      <c r="O6415" s="3"/>
      <c r="P6415" s="3"/>
      <c r="Q6415" s="3"/>
      <c r="R6415" s="3"/>
      <c r="S6415" s="120"/>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row>
    <row r="6416" spans="1:53" x14ac:dyDescent="0.3">
      <c r="A6416" s="3"/>
      <c r="B6416" s="3"/>
      <c r="C6416" s="3"/>
      <c r="D6416" s="3"/>
      <c r="E6416" s="3"/>
      <c r="F6416" s="3"/>
      <c r="G6416" s="3"/>
      <c r="H6416" s="3"/>
      <c r="I6416" s="3"/>
      <c r="J6416" s="3"/>
      <c r="K6416" s="3"/>
      <c r="L6416" s="3"/>
      <c r="M6416" s="3"/>
      <c r="N6416" s="3"/>
      <c r="O6416" s="3"/>
      <c r="P6416" s="3"/>
      <c r="Q6416" s="3"/>
      <c r="R6416" s="3"/>
      <c r="S6416" s="120"/>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row>
    <row r="6417" spans="1:53" x14ac:dyDescent="0.3">
      <c r="A6417" s="3"/>
      <c r="B6417" s="3"/>
      <c r="C6417" s="3"/>
      <c r="D6417" s="3"/>
      <c r="E6417" s="3"/>
      <c r="F6417" s="3"/>
      <c r="G6417" s="3"/>
      <c r="H6417" s="3"/>
      <c r="I6417" s="3"/>
      <c r="J6417" s="3"/>
      <c r="K6417" s="3"/>
      <c r="L6417" s="3"/>
      <c r="M6417" s="3"/>
      <c r="N6417" s="3"/>
      <c r="O6417" s="3"/>
      <c r="P6417" s="3"/>
      <c r="Q6417" s="3"/>
      <c r="R6417" s="3"/>
      <c r="S6417" s="120"/>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row>
    <row r="6418" spans="1:53" x14ac:dyDescent="0.3">
      <c r="A6418" s="3"/>
      <c r="B6418" s="3"/>
      <c r="C6418" s="3"/>
      <c r="D6418" s="3"/>
      <c r="E6418" s="3"/>
      <c r="F6418" s="3"/>
      <c r="G6418" s="3"/>
      <c r="H6418" s="3"/>
      <c r="I6418" s="3"/>
      <c r="J6418" s="3"/>
      <c r="K6418" s="3"/>
      <c r="L6418" s="3"/>
      <c r="M6418" s="3"/>
      <c r="N6418" s="3"/>
      <c r="O6418" s="3"/>
      <c r="P6418" s="3"/>
      <c r="Q6418" s="3"/>
      <c r="R6418" s="3"/>
      <c r="S6418" s="120"/>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row>
    <row r="6419" spans="1:53" x14ac:dyDescent="0.3">
      <c r="A6419" s="3"/>
      <c r="B6419" s="3"/>
      <c r="C6419" s="3"/>
      <c r="D6419" s="3"/>
      <c r="E6419" s="3"/>
      <c r="F6419" s="3"/>
      <c r="G6419" s="3"/>
      <c r="H6419" s="3"/>
      <c r="I6419" s="3"/>
      <c r="J6419" s="3"/>
      <c r="K6419" s="3"/>
      <c r="L6419" s="3"/>
      <c r="M6419" s="3"/>
      <c r="N6419" s="3"/>
      <c r="O6419" s="3"/>
      <c r="P6419" s="3"/>
      <c r="Q6419" s="3"/>
      <c r="R6419" s="3"/>
      <c r="S6419" s="120"/>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row>
    <row r="6420" spans="1:53" x14ac:dyDescent="0.3">
      <c r="A6420" s="3"/>
      <c r="B6420" s="3"/>
      <c r="C6420" s="3"/>
      <c r="D6420" s="3"/>
      <c r="E6420" s="3"/>
      <c r="F6420" s="3"/>
      <c r="G6420" s="3"/>
      <c r="H6420" s="3"/>
      <c r="I6420" s="3"/>
      <c r="J6420" s="3"/>
      <c r="K6420" s="3"/>
      <c r="L6420" s="3"/>
      <c r="M6420" s="3"/>
      <c r="N6420" s="3"/>
      <c r="O6420" s="3"/>
      <c r="P6420" s="3"/>
      <c r="Q6420" s="3"/>
      <c r="R6420" s="3"/>
      <c r="S6420" s="120"/>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row>
    <row r="6421" spans="1:53" x14ac:dyDescent="0.3">
      <c r="A6421" s="3"/>
      <c r="B6421" s="3"/>
      <c r="C6421" s="3"/>
      <c r="D6421" s="3"/>
      <c r="E6421" s="3"/>
      <c r="F6421" s="3"/>
      <c r="G6421" s="3"/>
      <c r="H6421" s="3"/>
      <c r="I6421" s="3"/>
      <c r="J6421" s="3"/>
      <c r="K6421" s="3"/>
      <c r="L6421" s="3"/>
      <c r="M6421" s="3"/>
      <c r="N6421" s="3"/>
      <c r="O6421" s="3"/>
      <c r="P6421" s="3"/>
      <c r="Q6421" s="3"/>
      <c r="R6421" s="3"/>
      <c r="S6421" s="120"/>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row>
    <row r="6422" spans="1:53" x14ac:dyDescent="0.3">
      <c r="A6422" s="3"/>
      <c r="B6422" s="3"/>
      <c r="C6422" s="3"/>
      <c r="D6422" s="3"/>
      <c r="E6422" s="3"/>
      <c r="F6422" s="3"/>
      <c r="G6422" s="3"/>
      <c r="H6422" s="3"/>
      <c r="I6422" s="3"/>
      <c r="J6422" s="3"/>
      <c r="K6422" s="3"/>
      <c r="L6422" s="3"/>
      <c r="M6422" s="3"/>
      <c r="N6422" s="3"/>
      <c r="O6422" s="3"/>
      <c r="P6422" s="3"/>
      <c r="Q6422" s="3"/>
      <c r="R6422" s="3"/>
      <c r="S6422" s="120"/>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row>
    <row r="6423" spans="1:53" x14ac:dyDescent="0.3">
      <c r="A6423" s="3"/>
      <c r="B6423" s="3"/>
      <c r="C6423" s="3"/>
      <c r="D6423" s="3"/>
      <c r="E6423" s="3"/>
      <c r="F6423" s="3"/>
      <c r="G6423" s="3"/>
      <c r="H6423" s="3"/>
      <c r="I6423" s="3"/>
      <c r="J6423" s="3"/>
      <c r="K6423" s="3"/>
      <c r="L6423" s="3"/>
      <c r="M6423" s="3"/>
      <c r="N6423" s="3"/>
      <c r="O6423" s="3"/>
      <c r="P6423" s="3"/>
      <c r="Q6423" s="3"/>
      <c r="R6423" s="3"/>
      <c r="S6423" s="120"/>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row>
    <row r="6424" spans="1:53" x14ac:dyDescent="0.3">
      <c r="A6424" s="3"/>
      <c r="B6424" s="3"/>
      <c r="C6424" s="3"/>
      <c r="D6424" s="3"/>
      <c r="E6424" s="3"/>
      <c r="F6424" s="3"/>
      <c r="G6424" s="3"/>
      <c r="H6424" s="3"/>
      <c r="I6424" s="3"/>
      <c r="J6424" s="3"/>
      <c r="K6424" s="3"/>
      <c r="L6424" s="3"/>
      <c r="M6424" s="3"/>
      <c r="N6424" s="3"/>
      <c r="O6424" s="3"/>
      <c r="P6424" s="3"/>
      <c r="Q6424" s="3"/>
      <c r="R6424" s="3"/>
      <c r="S6424" s="120"/>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row>
    <row r="6425" spans="1:53" x14ac:dyDescent="0.3">
      <c r="A6425" s="3"/>
      <c r="B6425" s="3"/>
      <c r="C6425" s="3"/>
      <c r="D6425" s="3"/>
      <c r="E6425" s="3"/>
      <c r="F6425" s="3"/>
      <c r="G6425" s="3"/>
      <c r="H6425" s="3"/>
      <c r="I6425" s="3"/>
      <c r="J6425" s="3"/>
      <c r="K6425" s="3"/>
      <c r="L6425" s="3"/>
      <c r="M6425" s="3"/>
      <c r="N6425" s="3"/>
      <c r="O6425" s="3"/>
      <c r="P6425" s="3"/>
      <c r="Q6425" s="3"/>
      <c r="R6425" s="3"/>
      <c r="S6425" s="120"/>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row>
    <row r="6426" spans="1:53" x14ac:dyDescent="0.3">
      <c r="A6426" s="3"/>
      <c r="B6426" s="3"/>
      <c r="C6426" s="3"/>
      <c r="D6426" s="3"/>
      <c r="E6426" s="3"/>
      <c r="F6426" s="3"/>
      <c r="G6426" s="3"/>
      <c r="H6426" s="3"/>
      <c r="I6426" s="3"/>
      <c r="J6426" s="3"/>
      <c r="K6426" s="3"/>
      <c r="L6426" s="3"/>
      <c r="M6426" s="3"/>
      <c r="N6426" s="3"/>
      <c r="O6426" s="3"/>
      <c r="P6426" s="3"/>
      <c r="Q6426" s="3"/>
      <c r="R6426" s="3"/>
      <c r="S6426" s="120"/>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row>
    <row r="6427" spans="1:53" x14ac:dyDescent="0.3">
      <c r="A6427" s="3"/>
      <c r="B6427" s="3"/>
      <c r="C6427" s="3"/>
      <c r="D6427" s="3"/>
      <c r="E6427" s="3"/>
      <c r="F6427" s="3"/>
      <c r="G6427" s="3"/>
      <c r="H6427" s="3"/>
      <c r="I6427" s="3"/>
      <c r="J6427" s="3"/>
      <c r="K6427" s="3"/>
      <c r="L6427" s="3"/>
      <c r="M6427" s="3"/>
      <c r="N6427" s="3"/>
      <c r="O6427" s="3"/>
      <c r="P6427" s="3"/>
      <c r="Q6427" s="3"/>
      <c r="R6427" s="3"/>
      <c r="S6427" s="120"/>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row>
    <row r="6428" spans="1:53" x14ac:dyDescent="0.3">
      <c r="A6428" s="3"/>
      <c r="B6428" s="3"/>
      <c r="C6428" s="3"/>
      <c r="D6428" s="3"/>
      <c r="E6428" s="3"/>
      <c r="F6428" s="3"/>
      <c r="G6428" s="3"/>
      <c r="H6428" s="3"/>
      <c r="I6428" s="3"/>
      <c r="J6428" s="3"/>
      <c r="K6428" s="3"/>
      <c r="L6428" s="3"/>
      <c r="M6428" s="3"/>
      <c r="N6428" s="3"/>
      <c r="O6428" s="3"/>
      <c r="P6428" s="3"/>
      <c r="Q6428" s="3"/>
      <c r="R6428" s="3"/>
      <c r="S6428" s="120"/>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row>
    <row r="6429" spans="1:53" x14ac:dyDescent="0.3">
      <c r="A6429" s="3"/>
      <c r="B6429" s="3"/>
      <c r="C6429" s="3"/>
      <c r="D6429" s="3"/>
      <c r="E6429" s="3"/>
      <c r="F6429" s="3"/>
      <c r="G6429" s="3"/>
      <c r="H6429" s="3"/>
      <c r="I6429" s="3"/>
      <c r="J6429" s="3"/>
      <c r="K6429" s="3"/>
      <c r="L6429" s="3"/>
      <c r="M6429" s="3"/>
      <c r="N6429" s="3"/>
      <c r="O6429" s="3"/>
      <c r="P6429" s="3"/>
      <c r="Q6429" s="3"/>
      <c r="R6429" s="3"/>
      <c r="S6429" s="120"/>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row>
    <row r="6430" spans="1:53" x14ac:dyDescent="0.3">
      <c r="A6430" s="3"/>
      <c r="B6430" s="3"/>
      <c r="C6430" s="3"/>
      <c r="D6430" s="3"/>
      <c r="E6430" s="3"/>
      <c r="F6430" s="3"/>
      <c r="G6430" s="3"/>
      <c r="H6430" s="3"/>
      <c r="I6430" s="3"/>
      <c r="J6430" s="3"/>
      <c r="K6430" s="3"/>
      <c r="L6430" s="3"/>
      <c r="M6430" s="3"/>
      <c r="N6430" s="3"/>
      <c r="O6430" s="3"/>
      <c r="P6430" s="3"/>
      <c r="Q6430" s="3"/>
      <c r="R6430" s="3"/>
      <c r="S6430" s="120"/>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row>
    <row r="6431" spans="1:53" x14ac:dyDescent="0.3">
      <c r="A6431" s="3"/>
      <c r="B6431" s="3"/>
      <c r="C6431" s="3"/>
      <c r="D6431" s="3"/>
      <c r="E6431" s="3"/>
      <c r="F6431" s="3"/>
      <c r="G6431" s="3"/>
      <c r="H6431" s="3"/>
      <c r="I6431" s="3"/>
      <c r="J6431" s="3"/>
      <c r="K6431" s="3"/>
      <c r="L6431" s="3"/>
      <c r="M6431" s="3"/>
      <c r="N6431" s="3"/>
      <c r="O6431" s="3"/>
      <c r="P6431" s="3"/>
      <c r="Q6431" s="3"/>
      <c r="R6431" s="3"/>
      <c r="S6431" s="120"/>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row>
    <row r="6432" spans="1:53" x14ac:dyDescent="0.3">
      <c r="A6432" s="3"/>
      <c r="B6432" s="3"/>
      <c r="C6432" s="3"/>
      <c r="D6432" s="3"/>
      <c r="E6432" s="3"/>
      <c r="F6432" s="3"/>
      <c r="G6432" s="3"/>
      <c r="H6432" s="3"/>
      <c r="I6432" s="3"/>
      <c r="J6432" s="3"/>
      <c r="K6432" s="3"/>
      <c r="L6432" s="3"/>
      <c r="M6432" s="3"/>
      <c r="N6432" s="3"/>
      <c r="O6432" s="3"/>
      <c r="P6432" s="3"/>
      <c r="Q6432" s="3"/>
      <c r="R6432" s="3"/>
      <c r="S6432" s="120"/>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row>
    <row r="6433" spans="1:53" x14ac:dyDescent="0.3">
      <c r="A6433" s="3"/>
      <c r="B6433" s="3"/>
      <c r="C6433" s="3"/>
      <c r="D6433" s="3"/>
      <c r="E6433" s="3"/>
      <c r="F6433" s="3"/>
      <c r="G6433" s="3"/>
      <c r="H6433" s="3"/>
      <c r="I6433" s="3"/>
      <c r="J6433" s="3"/>
      <c r="K6433" s="3"/>
      <c r="L6433" s="3"/>
      <c r="M6433" s="3"/>
      <c r="N6433" s="3"/>
      <c r="O6433" s="3"/>
      <c r="P6433" s="3"/>
      <c r="Q6433" s="3"/>
      <c r="R6433" s="3"/>
      <c r="S6433" s="120"/>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row>
    <row r="6434" spans="1:53" x14ac:dyDescent="0.3">
      <c r="A6434" s="3"/>
      <c r="B6434" s="3"/>
      <c r="C6434" s="3"/>
      <c r="D6434" s="3"/>
      <c r="E6434" s="3"/>
      <c r="F6434" s="3"/>
      <c r="G6434" s="3"/>
      <c r="H6434" s="3"/>
      <c r="I6434" s="3"/>
      <c r="J6434" s="3"/>
      <c r="K6434" s="3"/>
      <c r="L6434" s="3"/>
      <c r="M6434" s="3"/>
      <c r="N6434" s="3"/>
      <c r="O6434" s="3"/>
      <c r="P6434" s="3"/>
      <c r="Q6434" s="3"/>
      <c r="R6434" s="3"/>
      <c r="S6434" s="120"/>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row>
    <row r="6435" spans="1:53" x14ac:dyDescent="0.3">
      <c r="A6435" s="3"/>
      <c r="B6435" s="3"/>
      <c r="C6435" s="3"/>
      <c r="D6435" s="3"/>
      <c r="E6435" s="3"/>
      <c r="F6435" s="3"/>
      <c r="G6435" s="3"/>
      <c r="H6435" s="3"/>
      <c r="I6435" s="3"/>
      <c r="J6435" s="3"/>
      <c r="K6435" s="3"/>
      <c r="L6435" s="3"/>
      <c r="M6435" s="3"/>
      <c r="N6435" s="3"/>
      <c r="O6435" s="3"/>
      <c r="P6435" s="3"/>
      <c r="Q6435" s="3"/>
      <c r="R6435" s="3"/>
      <c r="S6435" s="120"/>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row>
    <row r="6436" spans="1:53" x14ac:dyDescent="0.3">
      <c r="A6436" s="3"/>
      <c r="B6436" s="3"/>
      <c r="C6436" s="3"/>
      <c r="D6436" s="3"/>
      <c r="E6436" s="3"/>
      <c r="F6436" s="3"/>
      <c r="G6436" s="3"/>
      <c r="H6436" s="3"/>
      <c r="I6436" s="3"/>
      <c r="J6436" s="3"/>
      <c r="K6436" s="3"/>
      <c r="L6436" s="3"/>
      <c r="M6436" s="3"/>
      <c r="N6436" s="3"/>
      <c r="O6436" s="3"/>
      <c r="P6436" s="3"/>
      <c r="Q6436" s="3"/>
      <c r="R6436" s="3"/>
      <c r="S6436" s="120"/>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row>
    <row r="6437" spans="1:53" x14ac:dyDescent="0.3">
      <c r="A6437" s="3"/>
      <c r="B6437" s="3"/>
      <c r="C6437" s="3"/>
      <c r="D6437" s="3"/>
      <c r="E6437" s="3"/>
      <c r="F6437" s="3"/>
      <c r="G6437" s="3"/>
      <c r="H6437" s="3"/>
      <c r="I6437" s="3"/>
      <c r="J6437" s="3"/>
      <c r="K6437" s="3"/>
      <c r="L6437" s="3"/>
      <c r="M6437" s="3"/>
      <c r="N6437" s="3"/>
      <c r="O6437" s="3"/>
      <c r="P6437" s="3"/>
      <c r="Q6437" s="3"/>
      <c r="R6437" s="3"/>
      <c r="S6437" s="120"/>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row>
    <row r="6438" spans="1:53" x14ac:dyDescent="0.3">
      <c r="A6438" s="3"/>
      <c r="B6438" s="3"/>
      <c r="C6438" s="3"/>
      <c r="D6438" s="3"/>
      <c r="E6438" s="3"/>
      <c r="F6438" s="3"/>
      <c r="G6438" s="3"/>
      <c r="H6438" s="3"/>
      <c r="I6438" s="3"/>
      <c r="J6438" s="3"/>
      <c r="K6438" s="3"/>
      <c r="L6438" s="3"/>
      <c r="M6438" s="3"/>
      <c r="N6438" s="3"/>
      <c r="O6438" s="3"/>
      <c r="P6438" s="3"/>
      <c r="Q6438" s="3"/>
      <c r="R6438" s="3"/>
      <c r="S6438" s="120"/>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row>
    <row r="6439" spans="1:53" x14ac:dyDescent="0.3">
      <c r="A6439" s="3"/>
      <c r="B6439" s="3"/>
      <c r="C6439" s="3"/>
      <c r="D6439" s="3"/>
      <c r="E6439" s="3"/>
      <c r="F6439" s="3"/>
      <c r="G6439" s="3"/>
      <c r="H6439" s="3"/>
      <c r="I6439" s="3"/>
      <c r="J6439" s="3"/>
      <c r="K6439" s="3"/>
      <c r="L6439" s="3"/>
      <c r="M6439" s="3"/>
      <c r="N6439" s="3"/>
      <c r="O6439" s="3"/>
      <c r="P6439" s="3"/>
      <c r="Q6439" s="3"/>
      <c r="R6439" s="3"/>
      <c r="S6439" s="120"/>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row>
    <row r="6440" spans="1:53" x14ac:dyDescent="0.3">
      <c r="A6440" s="3"/>
      <c r="B6440" s="3"/>
      <c r="C6440" s="3"/>
      <c r="D6440" s="3"/>
      <c r="E6440" s="3"/>
      <c r="F6440" s="3"/>
      <c r="G6440" s="3"/>
      <c r="H6440" s="3"/>
      <c r="I6440" s="3"/>
      <c r="J6440" s="3"/>
      <c r="K6440" s="3"/>
      <c r="L6440" s="3"/>
      <c r="M6440" s="3"/>
      <c r="N6440" s="3"/>
      <c r="O6440" s="3"/>
      <c r="P6440" s="3"/>
      <c r="Q6440" s="3"/>
      <c r="R6440" s="3"/>
      <c r="S6440" s="120"/>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row>
    <row r="6441" spans="1:53" x14ac:dyDescent="0.3">
      <c r="A6441" s="3"/>
      <c r="B6441" s="3"/>
      <c r="C6441" s="3"/>
      <c r="D6441" s="3"/>
      <c r="E6441" s="3"/>
      <c r="F6441" s="3"/>
      <c r="G6441" s="3"/>
      <c r="H6441" s="3"/>
      <c r="I6441" s="3"/>
      <c r="J6441" s="3"/>
      <c r="K6441" s="3"/>
      <c r="L6441" s="3"/>
      <c r="M6441" s="3"/>
      <c r="N6441" s="3"/>
      <c r="O6441" s="3"/>
      <c r="P6441" s="3"/>
      <c r="Q6441" s="3"/>
      <c r="R6441" s="3"/>
      <c r="S6441" s="120"/>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row>
    <row r="6442" spans="1:53" x14ac:dyDescent="0.3">
      <c r="A6442" s="3"/>
      <c r="B6442" s="3"/>
      <c r="C6442" s="3"/>
      <c r="D6442" s="3"/>
      <c r="E6442" s="3"/>
      <c r="F6442" s="3"/>
      <c r="G6442" s="3"/>
      <c r="H6442" s="3"/>
      <c r="I6442" s="3"/>
      <c r="J6442" s="3"/>
      <c r="K6442" s="3"/>
      <c r="L6442" s="3"/>
      <c r="M6442" s="3"/>
      <c r="N6442" s="3"/>
      <c r="O6442" s="3"/>
      <c r="P6442" s="3"/>
      <c r="Q6442" s="3"/>
      <c r="R6442" s="3"/>
      <c r="S6442" s="120"/>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row>
    <row r="6443" spans="1:53" x14ac:dyDescent="0.3">
      <c r="A6443" s="3"/>
      <c r="B6443" s="3"/>
      <c r="C6443" s="3"/>
      <c r="D6443" s="3"/>
      <c r="E6443" s="3"/>
      <c r="F6443" s="3"/>
      <c r="G6443" s="3"/>
      <c r="H6443" s="3"/>
      <c r="I6443" s="3"/>
      <c r="J6443" s="3"/>
      <c r="K6443" s="3"/>
      <c r="L6443" s="3"/>
      <c r="M6443" s="3"/>
      <c r="N6443" s="3"/>
      <c r="O6443" s="3"/>
      <c r="P6443" s="3"/>
      <c r="Q6443" s="3"/>
      <c r="R6443" s="3"/>
      <c r="S6443" s="120"/>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row>
    <row r="6444" spans="1:53" x14ac:dyDescent="0.3">
      <c r="A6444" s="3"/>
      <c r="B6444" s="3"/>
      <c r="C6444" s="3"/>
      <c r="D6444" s="3"/>
      <c r="E6444" s="3"/>
      <c r="F6444" s="3"/>
      <c r="G6444" s="3"/>
      <c r="H6444" s="3"/>
      <c r="I6444" s="3"/>
      <c r="J6444" s="3"/>
      <c r="K6444" s="3"/>
      <c r="L6444" s="3"/>
      <c r="M6444" s="3"/>
      <c r="N6444" s="3"/>
      <c r="O6444" s="3"/>
      <c r="P6444" s="3"/>
      <c r="Q6444" s="3"/>
      <c r="R6444" s="3"/>
      <c r="S6444" s="120"/>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row>
    <row r="6445" spans="1:53" x14ac:dyDescent="0.3">
      <c r="A6445" s="3"/>
      <c r="B6445" s="3"/>
      <c r="C6445" s="3"/>
      <c r="D6445" s="3"/>
      <c r="E6445" s="3"/>
      <c r="F6445" s="3"/>
      <c r="G6445" s="3"/>
      <c r="H6445" s="3"/>
      <c r="I6445" s="3"/>
      <c r="J6445" s="3"/>
      <c r="K6445" s="3"/>
      <c r="L6445" s="3"/>
      <c r="M6445" s="3"/>
      <c r="N6445" s="3"/>
      <c r="O6445" s="3"/>
      <c r="P6445" s="3"/>
      <c r="Q6445" s="3"/>
      <c r="R6445" s="3"/>
      <c r="S6445" s="120"/>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row>
    <row r="6446" spans="1:53" x14ac:dyDescent="0.3">
      <c r="A6446" s="3"/>
      <c r="B6446" s="3"/>
      <c r="C6446" s="3"/>
      <c r="D6446" s="3"/>
      <c r="E6446" s="3"/>
      <c r="F6446" s="3"/>
      <c r="G6446" s="3"/>
      <c r="H6446" s="3"/>
      <c r="I6446" s="3"/>
      <c r="J6446" s="3"/>
      <c r="K6446" s="3"/>
      <c r="L6446" s="3"/>
      <c r="M6446" s="3"/>
      <c r="N6446" s="3"/>
      <c r="O6446" s="3"/>
      <c r="P6446" s="3"/>
      <c r="Q6446" s="3"/>
      <c r="R6446" s="3"/>
      <c r="S6446" s="120"/>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row>
    <row r="6447" spans="1:53" x14ac:dyDescent="0.3">
      <c r="A6447" s="3"/>
      <c r="B6447" s="3"/>
      <c r="C6447" s="3"/>
      <c r="D6447" s="3"/>
      <c r="E6447" s="3"/>
      <c r="F6447" s="3"/>
      <c r="G6447" s="3"/>
      <c r="H6447" s="3"/>
      <c r="I6447" s="3"/>
      <c r="J6447" s="3"/>
      <c r="K6447" s="3"/>
      <c r="L6447" s="3"/>
      <c r="M6447" s="3"/>
      <c r="N6447" s="3"/>
      <c r="O6447" s="3"/>
      <c r="P6447" s="3"/>
      <c r="Q6447" s="3"/>
      <c r="R6447" s="3"/>
      <c r="S6447" s="120"/>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row>
    <row r="6448" spans="1:53" x14ac:dyDescent="0.3">
      <c r="A6448" s="3"/>
      <c r="B6448" s="3"/>
      <c r="C6448" s="3"/>
      <c r="D6448" s="3"/>
      <c r="E6448" s="3"/>
      <c r="F6448" s="3"/>
      <c r="G6448" s="3"/>
      <c r="H6448" s="3"/>
      <c r="I6448" s="3"/>
      <c r="J6448" s="3"/>
      <c r="K6448" s="3"/>
      <c r="L6448" s="3"/>
      <c r="M6448" s="3"/>
      <c r="N6448" s="3"/>
      <c r="O6448" s="3"/>
      <c r="P6448" s="3"/>
      <c r="Q6448" s="3"/>
      <c r="R6448" s="3"/>
      <c r="S6448" s="120"/>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row>
    <row r="6449" spans="1:53" x14ac:dyDescent="0.3">
      <c r="A6449" s="3"/>
      <c r="B6449" s="3"/>
      <c r="C6449" s="3"/>
      <c r="D6449" s="3"/>
      <c r="E6449" s="3"/>
      <c r="F6449" s="3"/>
      <c r="G6449" s="3"/>
      <c r="H6449" s="3"/>
      <c r="I6449" s="3"/>
      <c r="J6449" s="3"/>
      <c r="K6449" s="3"/>
      <c r="L6449" s="3"/>
      <c r="M6449" s="3"/>
      <c r="N6449" s="3"/>
      <c r="O6449" s="3"/>
      <c r="P6449" s="3"/>
      <c r="Q6449" s="3"/>
      <c r="R6449" s="3"/>
      <c r="S6449" s="120"/>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row>
    <row r="6450" spans="1:53" x14ac:dyDescent="0.3">
      <c r="A6450" s="3"/>
      <c r="B6450" s="3"/>
      <c r="C6450" s="3"/>
      <c r="D6450" s="3"/>
      <c r="E6450" s="3"/>
      <c r="F6450" s="3"/>
      <c r="G6450" s="3"/>
      <c r="H6450" s="3"/>
      <c r="I6450" s="3"/>
      <c r="J6450" s="3"/>
      <c r="K6450" s="3"/>
      <c r="L6450" s="3"/>
      <c r="M6450" s="3"/>
      <c r="N6450" s="3"/>
      <c r="O6450" s="3"/>
      <c r="P6450" s="3"/>
      <c r="Q6450" s="3"/>
      <c r="R6450" s="3"/>
      <c r="S6450" s="120"/>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row>
    <row r="6451" spans="1:53" x14ac:dyDescent="0.3">
      <c r="A6451" s="3"/>
      <c r="B6451" s="3"/>
      <c r="C6451" s="3"/>
      <c r="D6451" s="3"/>
      <c r="E6451" s="3"/>
      <c r="F6451" s="3"/>
      <c r="G6451" s="3"/>
      <c r="H6451" s="3"/>
      <c r="I6451" s="3"/>
      <c r="J6451" s="3"/>
      <c r="K6451" s="3"/>
      <c r="L6451" s="3"/>
      <c r="M6451" s="3"/>
      <c r="N6451" s="3"/>
      <c r="O6451" s="3"/>
      <c r="P6451" s="3"/>
      <c r="Q6451" s="3"/>
      <c r="R6451" s="3"/>
      <c r="S6451" s="120"/>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row>
    <row r="6452" spans="1:53" x14ac:dyDescent="0.3">
      <c r="A6452" s="3"/>
      <c r="B6452" s="3"/>
      <c r="C6452" s="3"/>
      <c r="D6452" s="3"/>
      <c r="E6452" s="3"/>
      <c r="F6452" s="3"/>
      <c r="G6452" s="3"/>
      <c r="H6452" s="3"/>
      <c r="I6452" s="3"/>
      <c r="J6452" s="3"/>
      <c r="K6452" s="3"/>
      <c r="L6452" s="3"/>
      <c r="M6452" s="3"/>
      <c r="N6452" s="3"/>
      <c r="O6452" s="3"/>
      <c r="P6452" s="3"/>
      <c r="Q6452" s="3"/>
      <c r="R6452" s="3"/>
      <c r="S6452" s="120"/>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row>
    <row r="6453" spans="1:53" x14ac:dyDescent="0.3">
      <c r="A6453" s="3"/>
      <c r="B6453" s="3"/>
      <c r="C6453" s="3"/>
      <c r="D6453" s="3"/>
      <c r="E6453" s="3"/>
      <c r="F6453" s="3"/>
      <c r="G6453" s="3"/>
      <c r="H6453" s="3"/>
      <c r="I6453" s="3"/>
      <c r="J6453" s="3"/>
      <c r="K6453" s="3"/>
      <c r="L6453" s="3"/>
      <c r="M6453" s="3"/>
      <c r="N6453" s="3"/>
      <c r="O6453" s="3"/>
      <c r="P6453" s="3"/>
      <c r="Q6453" s="3"/>
      <c r="R6453" s="3"/>
      <c r="S6453" s="120"/>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row>
    <row r="6454" spans="1:53" x14ac:dyDescent="0.3">
      <c r="A6454" s="3"/>
      <c r="B6454" s="3"/>
      <c r="C6454" s="3"/>
      <c r="D6454" s="3"/>
      <c r="E6454" s="3"/>
      <c r="F6454" s="3"/>
      <c r="G6454" s="3"/>
      <c r="H6454" s="3"/>
      <c r="I6454" s="3"/>
      <c r="J6454" s="3"/>
      <c r="K6454" s="3"/>
      <c r="L6454" s="3"/>
      <c r="M6454" s="3"/>
      <c r="N6454" s="3"/>
      <c r="O6454" s="3"/>
      <c r="P6454" s="3"/>
      <c r="Q6454" s="3"/>
      <c r="R6454" s="3"/>
      <c r="S6454" s="120"/>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row>
    <row r="6455" spans="1:53" x14ac:dyDescent="0.3">
      <c r="A6455" s="3"/>
      <c r="B6455" s="3"/>
      <c r="C6455" s="3"/>
      <c r="D6455" s="3"/>
      <c r="E6455" s="3"/>
      <c r="F6455" s="3"/>
      <c r="G6455" s="3"/>
      <c r="H6455" s="3"/>
      <c r="I6455" s="3"/>
      <c r="J6455" s="3"/>
      <c r="K6455" s="3"/>
      <c r="L6455" s="3"/>
      <c r="M6455" s="3"/>
      <c r="N6455" s="3"/>
      <c r="O6455" s="3"/>
      <c r="P6455" s="3"/>
      <c r="Q6455" s="3"/>
      <c r="R6455" s="3"/>
      <c r="S6455" s="120"/>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row>
    <row r="6456" spans="1:53" x14ac:dyDescent="0.3">
      <c r="A6456" s="3"/>
      <c r="B6456" s="3"/>
      <c r="C6456" s="3"/>
      <c r="D6456" s="3"/>
      <c r="E6456" s="3"/>
      <c r="F6456" s="3"/>
      <c r="G6456" s="3"/>
      <c r="H6456" s="3"/>
      <c r="I6456" s="3"/>
      <c r="J6456" s="3"/>
      <c r="K6456" s="3"/>
      <c r="L6456" s="3"/>
      <c r="M6456" s="3"/>
      <c r="N6456" s="3"/>
      <c r="O6456" s="3"/>
      <c r="P6456" s="3"/>
      <c r="Q6456" s="3"/>
      <c r="R6456" s="3"/>
      <c r="S6456" s="120"/>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row>
    <row r="6457" spans="1:53" x14ac:dyDescent="0.3">
      <c r="A6457" s="3"/>
      <c r="B6457" s="3"/>
      <c r="C6457" s="3"/>
      <c r="D6457" s="3"/>
      <c r="E6457" s="3"/>
      <c r="F6457" s="3"/>
      <c r="G6457" s="3"/>
      <c r="H6457" s="3"/>
      <c r="I6457" s="3"/>
      <c r="J6457" s="3"/>
      <c r="K6457" s="3"/>
      <c r="L6457" s="3"/>
      <c r="M6457" s="3"/>
      <c r="N6457" s="3"/>
      <c r="O6457" s="3"/>
      <c r="P6457" s="3"/>
      <c r="Q6457" s="3"/>
      <c r="R6457" s="3"/>
      <c r="S6457" s="120"/>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row>
    <row r="6458" spans="1:53" x14ac:dyDescent="0.3">
      <c r="A6458" s="3"/>
      <c r="B6458" s="3"/>
      <c r="C6458" s="3"/>
      <c r="D6458" s="3"/>
      <c r="E6458" s="3"/>
      <c r="F6458" s="3"/>
      <c r="G6458" s="3"/>
      <c r="H6458" s="3"/>
      <c r="I6458" s="3"/>
      <c r="J6458" s="3"/>
      <c r="K6458" s="3"/>
      <c r="L6458" s="3"/>
      <c r="M6458" s="3"/>
      <c r="N6458" s="3"/>
      <c r="O6458" s="3"/>
      <c r="P6458" s="3"/>
      <c r="Q6458" s="3"/>
      <c r="R6458" s="3"/>
      <c r="S6458" s="120"/>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row>
    <row r="6459" spans="1:53" x14ac:dyDescent="0.3">
      <c r="A6459" s="3"/>
      <c r="B6459" s="3"/>
      <c r="C6459" s="3"/>
      <c r="D6459" s="3"/>
      <c r="E6459" s="3"/>
      <c r="F6459" s="3"/>
      <c r="G6459" s="3"/>
      <c r="H6459" s="3"/>
      <c r="I6459" s="3"/>
      <c r="J6459" s="3"/>
      <c r="K6459" s="3"/>
      <c r="L6459" s="3"/>
      <c r="M6459" s="3"/>
      <c r="N6459" s="3"/>
      <c r="O6459" s="3"/>
      <c r="P6459" s="3"/>
      <c r="Q6459" s="3"/>
      <c r="R6459" s="3"/>
      <c r="S6459" s="120"/>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row>
    <row r="6460" spans="1:53" x14ac:dyDescent="0.3">
      <c r="A6460" s="3"/>
      <c r="B6460" s="3"/>
      <c r="C6460" s="3"/>
      <c r="D6460" s="3"/>
      <c r="E6460" s="3"/>
      <c r="F6460" s="3"/>
      <c r="G6460" s="3"/>
      <c r="H6460" s="3"/>
      <c r="I6460" s="3"/>
      <c r="J6460" s="3"/>
      <c r="K6460" s="3"/>
      <c r="L6460" s="3"/>
      <c r="M6460" s="3"/>
      <c r="N6460" s="3"/>
      <c r="O6460" s="3"/>
      <c r="P6460" s="3"/>
      <c r="Q6460" s="3"/>
      <c r="R6460" s="3"/>
      <c r="S6460" s="120"/>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row>
    <row r="6461" spans="1:53" x14ac:dyDescent="0.3">
      <c r="A6461" s="3"/>
      <c r="B6461" s="3"/>
      <c r="C6461" s="3"/>
      <c r="D6461" s="3"/>
      <c r="E6461" s="3"/>
      <c r="F6461" s="3"/>
      <c r="G6461" s="3"/>
      <c r="H6461" s="3"/>
      <c r="I6461" s="3"/>
      <c r="J6461" s="3"/>
      <c r="K6461" s="3"/>
      <c r="L6461" s="3"/>
      <c r="M6461" s="3"/>
      <c r="N6461" s="3"/>
      <c r="O6461" s="3"/>
      <c r="P6461" s="3"/>
      <c r="Q6461" s="3"/>
      <c r="R6461" s="3"/>
      <c r="S6461" s="120"/>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row>
    <row r="6462" spans="1:53" x14ac:dyDescent="0.3">
      <c r="A6462" s="3"/>
      <c r="B6462" s="3"/>
      <c r="C6462" s="3"/>
      <c r="D6462" s="3"/>
      <c r="E6462" s="3"/>
      <c r="F6462" s="3"/>
      <c r="G6462" s="3"/>
      <c r="H6462" s="3"/>
      <c r="I6462" s="3"/>
      <c r="J6462" s="3"/>
      <c r="K6462" s="3"/>
      <c r="L6462" s="3"/>
      <c r="M6462" s="3"/>
      <c r="N6462" s="3"/>
      <c r="O6462" s="3"/>
      <c r="P6462" s="3"/>
      <c r="Q6462" s="3"/>
      <c r="R6462" s="3"/>
      <c r="S6462" s="120"/>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row>
    <row r="6463" spans="1:53" x14ac:dyDescent="0.3">
      <c r="A6463" s="3"/>
      <c r="B6463" s="3"/>
      <c r="C6463" s="3"/>
      <c r="D6463" s="3"/>
      <c r="E6463" s="3"/>
      <c r="F6463" s="3"/>
      <c r="G6463" s="3"/>
      <c r="H6463" s="3"/>
      <c r="I6463" s="3"/>
      <c r="J6463" s="3"/>
      <c r="K6463" s="3"/>
      <c r="L6463" s="3"/>
      <c r="M6463" s="3"/>
      <c r="N6463" s="3"/>
      <c r="O6463" s="3"/>
      <c r="P6463" s="3"/>
      <c r="Q6463" s="3"/>
      <c r="R6463" s="3"/>
      <c r="S6463" s="120"/>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row>
    <row r="6464" spans="1:53" x14ac:dyDescent="0.3">
      <c r="A6464" s="3"/>
      <c r="B6464" s="3"/>
      <c r="C6464" s="3"/>
      <c r="D6464" s="3"/>
      <c r="E6464" s="3"/>
      <c r="F6464" s="3"/>
      <c r="G6464" s="3"/>
      <c r="H6464" s="3"/>
      <c r="I6464" s="3"/>
      <c r="J6464" s="3"/>
      <c r="K6464" s="3"/>
      <c r="L6464" s="3"/>
      <c r="M6464" s="3"/>
      <c r="N6464" s="3"/>
      <c r="O6464" s="3"/>
      <c r="P6464" s="3"/>
      <c r="Q6464" s="3"/>
      <c r="R6464" s="3"/>
      <c r="S6464" s="120"/>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row>
    <row r="6465" spans="1:53" x14ac:dyDescent="0.3">
      <c r="A6465" s="3"/>
      <c r="B6465" s="3"/>
      <c r="C6465" s="3"/>
      <c r="D6465" s="3"/>
      <c r="E6465" s="3"/>
      <c r="F6465" s="3"/>
      <c r="G6465" s="3"/>
      <c r="H6465" s="3"/>
      <c r="I6465" s="3"/>
      <c r="J6465" s="3"/>
      <c r="K6465" s="3"/>
      <c r="L6465" s="3"/>
      <c r="M6465" s="3"/>
      <c r="N6465" s="3"/>
      <c r="O6465" s="3"/>
      <c r="P6465" s="3"/>
      <c r="Q6465" s="3"/>
      <c r="R6465" s="3"/>
      <c r="S6465" s="120"/>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row>
    <row r="6466" spans="1:53" x14ac:dyDescent="0.3">
      <c r="A6466" s="3"/>
      <c r="B6466" s="3"/>
      <c r="C6466" s="3"/>
      <c r="D6466" s="3"/>
      <c r="E6466" s="3"/>
      <c r="F6466" s="3"/>
      <c r="G6466" s="3"/>
      <c r="H6466" s="3"/>
      <c r="I6466" s="3"/>
      <c r="J6466" s="3"/>
      <c r="K6466" s="3"/>
      <c r="L6466" s="3"/>
      <c r="M6466" s="3"/>
      <c r="N6466" s="3"/>
      <c r="O6466" s="3"/>
      <c r="P6466" s="3"/>
      <c r="Q6466" s="3"/>
      <c r="R6466" s="3"/>
      <c r="S6466" s="120"/>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row>
    <row r="6467" spans="1:53" x14ac:dyDescent="0.3">
      <c r="A6467" s="3"/>
      <c r="B6467" s="3"/>
      <c r="C6467" s="3"/>
      <c r="D6467" s="3"/>
      <c r="E6467" s="3"/>
      <c r="F6467" s="3"/>
      <c r="G6467" s="3"/>
      <c r="H6467" s="3"/>
      <c r="I6467" s="3"/>
      <c r="J6467" s="3"/>
      <c r="K6467" s="3"/>
      <c r="L6467" s="3"/>
      <c r="M6467" s="3"/>
      <c r="N6467" s="3"/>
      <c r="O6467" s="3"/>
      <c r="P6467" s="3"/>
      <c r="Q6467" s="3"/>
      <c r="R6467" s="3"/>
      <c r="S6467" s="120"/>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row>
    <row r="6468" spans="1:53" x14ac:dyDescent="0.3">
      <c r="A6468" s="3"/>
      <c r="B6468" s="3"/>
      <c r="C6468" s="3"/>
      <c r="D6468" s="3"/>
      <c r="E6468" s="3"/>
      <c r="F6468" s="3"/>
      <c r="G6468" s="3"/>
      <c r="H6468" s="3"/>
      <c r="I6468" s="3"/>
      <c r="J6468" s="3"/>
      <c r="K6468" s="3"/>
      <c r="L6468" s="3"/>
      <c r="M6468" s="3"/>
      <c r="N6468" s="3"/>
      <c r="O6468" s="3"/>
      <c r="P6468" s="3"/>
      <c r="Q6468" s="3"/>
      <c r="R6468" s="3"/>
      <c r="S6468" s="120"/>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row>
    <row r="6469" spans="1:53" x14ac:dyDescent="0.3">
      <c r="A6469" s="3"/>
      <c r="B6469" s="3"/>
      <c r="C6469" s="3"/>
      <c r="D6469" s="3"/>
      <c r="E6469" s="3"/>
      <c r="F6469" s="3"/>
      <c r="G6469" s="3"/>
      <c r="H6469" s="3"/>
      <c r="I6469" s="3"/>
      <c r="J6469" s="3"/>
      <c r="K6469" s="3"/>
      <c r="L6469" s="3"/>
      <c r="M6469" s="3"/>
      <c r="N6469" s="3"/>
      <c r="O6469" s="3"/>
      <c r="P6469" s="3"/>
      <c r="Q6469" s="3"/>
      <c r="R6469" s="3"/>
      <c r="S6469" s="120"/>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row>
    <row r="6470" spans="1:53" x14ac:dyDescent="0.3">
      <c r="A6470" s="3"/>
      <c r="B6470" s="3"/>
      <c r="C6470" s="3"/>
      <c r="D6470" s="3"/>
      <c r="E6470" s="3"/>
      <c r="F6470" s="3"/>
      <c r="G6470" s="3"/>
      <c r="H6470" s="3"/>
      <c r="I6470" s="3"/>
      <c r="J6470" s="3"/>
      <c r="K6470" s="3"/>
      <c r="L6470" s="3"/>
      <c r="M6470" s="3"/>
      <c r="N6470" s="3"/>
      <c r="O6470" s="3"/>
      <c r="P6470" s="3"/>
      <c r="Q6470" s="3"/>
      <c r="R6470" s="3"/>
      <c r="S6470" s="120"/>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row>
    <row r="6471" spans="1:53" x14ac:dyDescent="0.3">
      <c r="A6471" s="3"/>
      <c r="B6471" s="3"/>
      <c r="C6471" s="3"/>
      <c r="D6471" s="3"/>
      <c r="E6471" s="3"/>
      <c r="F6471" s="3"/>
      <c r="G6471" s="3"/>
      <c r="H6471" s="3"/>
      <c r="I6471" s="3"/>
      <c r="J6471" s="3"/>
      <c r="K6471" s="3"/>
      <c r="L6471" s="3"/>
      <c r="M6471" s="3"/>
      <c r="N6471" s="3"/>
      <c r="O6471" s="3"/>
      <c r="P6471" s="3"/>
      <c r="Q6471" s="3"/>
      <c r="R6471" s="3"/>
      <c r="S6471" s="120"/>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row>
    <row r="6472" spans="1:53" x14ac:dyDescent="0.3">
      <c r="A6472" s="3"/>
      <c r="B6472" s="3"/>
      <c r="C6472" s="3"/>
      <c r="D6472" s="3"/>
      <c r="E6472" s="3"/>
      <c r="F6472" s="3"/>
      <c r="G6472" s="3"/>
      <c r="H6472" s="3"/>
      <c r="I6472" s="3"/>
      <c r="J6472" s="3"/>
      <c r="K6472" s="3"/>
      <c r="L6472" s="3"/>
      <c r="M6472" s="3"/>
      <c r="N6472" s="3"/>
      <c r="O6472" s="3"/>
      <c r="P6472" s="3"/>
      <c r="Q6472" s="3"/>
      <c r="R6472" s="3"/>
      <c r="S6472" s="120"/>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row>
    <row r="6473" spans="1:53" x14ac:dyDescent="0.3">
      <c r="A6473" s="3"/>
      <c r="B6473" s="3"/>
      <c r="C6473" s="3"/>
      <c r="D6473" s="3"/>
      <c r="E6473" s="3"/>
      <c r="F6473" s="3"/>
      <c r="G6473" s="3"/>
      <c r="H6473" s="3"/>
      <c r="I6473" s="3"/>
      <c r="J6473" s="3"/>
      <c r="K6473" s="3"/>
      <c r="L6473" s="3"/>
      <c r="M6473" s="3"/>
      <c r="N6473" s="3"/>
      <c r="O6473" s="3"/>
      <c r="P6473" s="3"/>
      <c r="Q6473" s="3"/>
      <c r="R6473" s="3"/>
      <c r="S6473" s="120"/>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row>
    <row r="6474" spans="1:53" x14ac:dyDescent="0.3">
      <c r="A6474" s="3"/>
      <c r="B6474" s="3"/>
      <c r="C6474" s="3"/>
      <c r="D6474" s="3"/>
      <c r="E6474" s="3"/>
      <c r="F6474" s="3"/>
      <c r="G6474" s="3"/>
      <c r="H6474" s="3"/>
      <c r="I6474" s="3"/>
      <c r="J6474" s="3"/>
      <c r="K6474" s="3"/>
      <c r="L6474" s="3"/>
      <c r="M6474" s="3"/>
      <c r="N6474" s="3"/>
      <c r="O6474" s="3"/>
      <c r="P6474" s="3"/>
      <c r="Q6474" s="3"/>
      <c r="R6474" s="3"/>
      <c r="S6474" s="120"/>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row>
    <row r="6475" spans="1:53" x14ac:dyDescent="0.3">
      <c r="A6475" s="3"/>
      <c r="B6475" s="3"/>
      <c r="C6475" s="3"/>
      <c r="D6475" s="3"/>
      <c r="E6475" s="3"/>
      <c r="F6475" s="3"/>
      <c r="G6475" s="3"/>
      <c r="H6475" s="3"/>
      <c r="I6475" s="3"/>
      <c r="J6475" s="3"/>
      <c r="K6475" s="3"/>
      <c r="L6475" s="3"/>
      <c r="M6475" s="3"/>
      <c r="N6475" s="3"/>
      <c r="O6475" s="3"/>
      <c r="P6475" s="3"/>
      <c r="Q6475" s="3"/>
      <c r="R6475" s="3"/>
      <c r="S6475" s="120"/>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row>
    <row r="6476" spans="1:53" x14ac:dyDescent="0.3">
      <c r="A6476" s="3"/>
      <c r="B6476" s="3"/>
      <c r="C6476" s="3"/>
      <c r="D6476" s="3"/>
      <c r="E6476" s="3"/>
      <c r="F6476" s="3"/>
      <c r="G6476" s="3"/>
      <c r="H6476" s="3"/>
      <c r="I6476" s="3"/>
      <c r="J6476" s="3"/>
      <c r="K6476" s="3"/>
      <c r="L6476" s="3"/>
      <c r="M6476" s="3"/>
      <c r="N6476" s="3"/>
      <c r="O6476" s="3"/>
      <c r="P6476" s="3"/>
      <c r="Q6476" s="3"/>
      <c r="R6476" s="3"/>
      <c r="S6476" s="120"/>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row>
    <row r="6477" spans="1:53" x14ac:dyDescent="0.3">
      <c r="A6477" s="3"/>
      <c r="B6477" s="3"/>
      <c r="C6477" s="3"/>
      <c r="D6477" s="3"/>
      <c r="E6477" s="3"/>
      <c r="F6477" s="3"/>
      <c r="G6477" s="3"/>
      <c r="H6477" s="3"/>
      <c r="I6477" s="3"/>
      <c r="J6477" s="3"/>
      <c r="K6477" s="3"/>
      <c r="L6477" s="3"/>
      <c r="M6477" s="3"/>
      <c r="N6477" s="3"/>
      <c r="O6477" s="3"/>
      <c r="P6477" s="3"/>
      <c r="Q6477" s="3"/>
      <c r="R6477" s="3"/>
      <c r="S6477" s="120"/>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row>
    <row r="6478" spans="1:53" x14ac:dyDescent="0.3">
      <c r="A6478" s="3"/>
      <c r="B6478" s="3"/>
      <c r="C6478" s="3"/>
      <c r="D6478" s="3"/>
      <c r="E6478" s="3"/>
      <c r="F6478" s="3"/>
      <c r="G6478" s="3"/>
      <c r="H6478" s="3"/>
      <c r="I6478" s="3"/>
      <c r="J6478" s="3"/>
      <c r="K6478" s="3"/>
      <c r="L6478" s="3"/>
      <c r="M6478" s="3"/>
      <c r="N6478" s="3"/>
      <c r="O6478" s="3"/>
      <c r="P6478" s="3"/>
      <c r="Q6478" s="3"/>
      <c r="R6478" s="3"/>
      <c r="S6478" s="120"/>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row>
    <row r="6479" spans="1:53" x14ac:dyDescent="0.3">
      <c r="A6479" s="3"/>
      <c r="B6479" s="3"/>
      <c r="C6479" s="3"/>
      <c r="D6479" s="3"/>
      <c r="E6479" s="3"/>
      <c r="F6479" s="3"/>
      <c r="G6479" s="3"/>
      <c r="H6479" s="3"/>
      <c r="I6479" s="3"/>
      <c r="J6479" s="3"/>
      <c r="K6479" s="3"/>
      <c r="L6479" s="3"/>
      <c r="M6479" s="3"/>
      <c r="N6479" s="3"/>
      <c r="O6479" s="3"/>
      <c r="P6479" s="3"/>
      <c r="Q6479" s="3"/>
      <c r="R6479" s="3"/>
      <c r="S6479" s="120"/>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row>
    <row r="6480" spans="1:53" x14ac:dyDescent="0.3">
      <c r="A6480" s="3"/>
      <c r="B6480" s="3"/>
      <c r="C6480" s="3"/>
      <c r="D6480" s="3"/>
      <c r="E6480" s="3"/>
      <c r="F6480" s="3"/>
      <c r="G6480" s="3"/>
      <c r="H6480" s="3"/>
      <c r="I6480" s="3"/>
      <c r="J6480" s="3"/>
      <c r="K6480" s="3"/>
      <c r="L6480" s="3"/>
      <c r="M6480" s="3"/>
      <c r="N6480" s="3"/>
      <c r="O6480" s="3"/>
      <c r="P6480" s="3"/>
      <c r="Q6480" s="3"/>
      <c r="R6480" s="3"/>
      <c r="S6480" s="120"/>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row>
    <row r="6481" spans="1:53" x14ac:dyDescent="0.3">
      <c r="A6481" s="3"/>
      <c r="B6481" s="3"/>
      <c r="C6481" s="3"/>
      <c r="D6481" s="3"/>
      <c r="E6481" s="3"/>
      <c r="F6481" s="3"/>
      <c r="G6481" s="3"/>
      <c r="H6481" s="3"/>
      <c r="I6481" s="3"/>
      <c r="J6481" s="3"/>
      <c r="K6481" s="3"/>
      <c r="L6481" s="3"/>
      <c r="M6481" s="3"/>
      <c r="N6481" s="3"/>
      <c r="O6481" s="3"/>
      <c r="P6481" s="3"/>
      <c r="Q6481" s="3"/>
      <c r="R6481" s="3"/>
      <c r="S6481" s="120"/>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row>
    <row r="6482" spans="1:53" x14ac:dyDescent="0.3">
      <c r="A6482" s="3"/>
      <c r="B6482" s="3"/>
      <c r="C6482" s="3"/>
      <c r="D6482" s="3"/>
      <c r="E6482" s="3"/>
      <c r="F6482" s="3"/>
      <c r="G6482" s="3"/>
      <c r="H6482" s="3"/>
      <c r="I6482" s="3"/>
      <c r="J6482" s="3"/>
      <c r="K6482" s="3"/>
      <c r="L6482" s="3"/>
      <c r="M6482" s="3"/>
      <c r="N6482" s="3"/>
      <c r="O6482" s="3"/>
      <c r="P6482" s="3"/>
      <c r="Q6482" s="3"/>
      <c r="R6482" s="3"/>
      <c r="S6482" s="120"/>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row>
    <row r="6483" spans="1:53" x14ac:dyDescent="0.3">
      <c r="A6483" s="3"/>
      <c r="B6483" s="3"/>
      <c r="C6483" s="3"/>
      <c r="D6483" s="3"/>
      <c r="E6483" s="3"/>
      <c r="F6483" s="3"/>
      <c r="G6483" s="3"/>
      <c r="H6483" s="3"/>
      <c r="I6483" s="3"/>
      <c r="J6483" s="3"/>
      <c r="K6483" s="3"/>
      <c r="L6483" s="3"/>
      <c r="M6483" s="3"/>
      <c r="N6483" s="3"/>
      <c r="O6483" s="3"/>
      <c r="P6483" s="3"/>
      <c r="Q6483" s="3"/>
      <c r="R6483" s="3"/>
      <c r="S6483" s="120"/>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row>
    <row r="6484" spans="1:53" x14ac:dyDescent="0.3">
      <c r="A6484" s="3"/>
      <c r="B6484" s="3"/>
      <c r="C6484" s="3"/>
      <c r="D6484" s="3"/>
      <c r="E6484" s="3"/>
      <c r="F6484" s="3"/>
      <c r="G6484" s="3"/>
      <c r="H6484" s="3"/>
      <c r="I6484" s="3"/>
      <c r="J6484" s="3"/>
      <c r="K6484" s="3"/>
      <c r="L6484" s="3"/>
      <c r="M6484" s="3"/>
      <c r="N6484" s="3"/>
      <c r="O6484" s="3"/>
      <c r="P6484" s="3"/>
      <c r="Q6484" s="3"/>
      <c r="R6484" s="3"/>
      <c r="S6484" s="120"/>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row>
    <row r="6485" spans="1:53" x14ac:dyDescent="0.3">
      <c r="A6485" s="3"/>
      <c r="B6485" s="3"/>
      <c r="C6485" s="3"/>
      <c r="D6485" s="3"/>
      <c r="E6485" s="3"/>
      <c r="F6485" s="3"/>
      <c r="G6485" s="3"/>
      <c r="H6485" s="3"/>
      <c r="I6485" s="3"/>
      <c r="J6485" s="3"/>
      <c r="K6485" s="3"/>
      <c r="L6485" s="3"/>
      <c r="M6485" s="3"/>
      <c r="N6485" s="3"/>
      <c r="O6485" s="3"/>
      <c r="P6485" s="3"/>
      <c r="Q6485" s="3"/>
      <c r="R6485" s="3"/>
      <c r="S6485" s="120"/>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row>
    <row r="6486" spans="1:53" x14ac:dyDescent="0.3">
      <c r="A6486" s="3"/>
      <c r="B6486" s="3"/>
      <c r="C6486" s="3"/>
      <c r="D6486" s="3"/>
      <c r="E6486" s="3"/>
      <c r="F6486" s="3"/>
      <c r="G6486" s="3"/>
      <c r="H6486" s="3"/>
      <c r="I6486" s="3"/>
      <c r="J6486" s="3"/>
      <c r="K6486" s="3"/>
      <c r="L6486" s="3"/>
      <c r="M6486" s="3"/>
      <c r="N6486" s="3"/>
      <c r="O6486" s="3"/>
      <c r="P6486" s="3"/>
      <c r="Q6486" s="3"/>
      <c r="R6486" s="3"/>
      <c r="S6486" s="120"/>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row>
    <row r="6487" spans="1:53" x14ac:dyDescent="0.3">
      <c r="A6487" s="3"/>
      <c r="B6487" s="3"/>
      <c r="C6487" s="3"/>
      <c r="D6487" s="3"/>
      <c r="E6487" s="3"/>
      <c r="F6487" s="3"/>
      <c r="G6487" s="3"/>
      <c r="H6487" s="3"/>
      <c r="I6487" s="3"/>
      <c r="J6487" s="3"/>
      <c r="K6487" s="3"/>
      <c r="L6487" s="3"/>
      <c r="M6487" s="3"/>
      <c r="N6487" s="3"/>
      <c r="O6487" s="3"/>
      <c r="P6487" s="3"/>
      <c r="Q6487" s="3"/>
      <c r="R6487" s="3"/>
      <c r="S6487" s="120"/>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row>
    <row r="6488" spans="1:53" x14ac:dyDescent="0.3">
      <c r="A6488" s="3"/>
      <c r="B6488" s="3"/>
      <c r="C6488" s="3"/>
      <c r="D6488" s="3"/>
      <c r="E6488" s="3"/>
      <c r="F6488" s="3"/>
      <c r="G6488" s="3"/>
      <c r="H6488" s="3"/>
      <c r="I6488" s="3"/>
      <c r="J6488" s="3"/>
      <c r="K6488" s="3"/>
      <c r="L6488" s="3"/>
      <c r="M6488" s="3"/>
      <c r="N6488" s="3"/>
      <c r="O6488" s="3"/>
      <c r="P6488" s="3"/>
      <c r="Q6488" s="3"/>
      <c r="R6488" s="3"/>
      <c r="S6488" s="120"/>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row>
    <row r="6489" spans="1:53" x14ac:dyDescent="0.3">
      <c r="A6489" s="3"/>
      <c r="B6489" s="3"/>
      <c r="C6489" s="3"/>
      <c r="D6489" s="3"/>
      <c r="E6489" s="3"/>
      <c r="F6489" s="3"/>
      <c r="G6489" s="3"/>
      <c r="H6489" s="3"/>
      <c r="I6489" s="3"/>
      <c r="J6489" s="3"/>
      <c r="K6489" s="3"/>
      <c r="L6489" s="3"/>
      <c r="M6489" s="3"/>
      <c r="N6489" s="3"/>
      <c r="O6489" s="3"/>
      <c r="P6489" s="3"/>
      <c r="Q6489" s="3"/>
      <c r="R6489" s="3"/>
      <c r="S6489" s="120"/>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row>
    <row r="6490" spans="1:53" x14ac:dyDescent="0.3">
      <c r="A6490" s="3"/>
      <c r="B6490" s="3"/>
      <c r="C6490" s="3"/>
      <c r="D6490" s="3"/>
      <c r="E6490" s="3"/>
      <c r="F6490" s="3"/>
      <c r="G6490" s="3"/>
      <c r="H6490" s="3"/>
      <c r="I6490" s="3"/>
      <c r="J6490" s="3"/>
      <c r="K6490" s="3"/>
      <c r="L6490" s="3"/>
      <c r="M6490" s="3"/>
      <c r="N6490" s="3"/>
      <c r="O6490" s="3"/>
      <c r="P6490" s="3"/>
      <c r="Q6490" s="3"/>
      <c r="R6490" s="3"/>
      <c r="S6490" s="120"/>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row>
    <row r="6491" spans="1:53" x14ac:dyDescent="0.3">
      <c r="A6491" s="3"/>
      <c r="B6491" s="3"/>
      <c r="C6491" s="3"/>
      <c r="D6491" s="3"/>
      <c r="E6491" s="3"/>
      <c r="F6491" s="3"/>
      <c r="G6491" s="3"/>
      <c r="H6491" s="3"/>
      <c r="I6491" s="3"/>
      <c r="J6491" s="3"/>
      <c r="K6491" s="3"/>
      <c r="L6491" s="3"/>
      <c r="M6491" s="3"/>
      <c r="N6491" s="3"/>
      <c r="O6491" s="3"/>
      <c r="P6491" s="3"/>
      <c r="Q6491" s="3"/>
      <c r="R6491" s="3"/>
      <c r="S6491" s="120"/>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row>
    <row r="6492" spans="1:53" x14ac:dyDescent="0.3">
      <c r="A6492" s="3"/>
      <c r="B6492" s="3"/>
      <c r="C6492" s="3"/>
      <c r="D6492" s="3"/>
      <c r="E6492" s="3"/>
      <c r="F6492" s="3"/>
      <c r="G6492" s="3"/>
      <c r="H6492" s="3"/>
      <c r="I6492" s="3"/>
      <c r="J6492" s="3"/>
      <c r="K6492" s="3"/>
      <c r="L6492" s="3"/>
      <c r="M6492" s="3"/>
      <c r="N6492" s="3"/>
      <c r="O6492" s="3"/>
      <c r="P6492" s="3"/>
      <c r="Q6492" s="3"/>
      <c r="R6492" s="3"/>
      <c r="S6492" s="120"/>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row>
    <row r="6493" spans="1:53" x14ac:dyDescent="0.3">
      <c r="A6493" s="3"/>
      <c r="B6493" s="3"/>
      <c r="C6493" s="3"/>
      <c r="D6493" s="3"/>
      <c r="E6493" s="3"/>
      <c r="F6493" s="3"/>
      <c r="G6493" s="3"/>
      <c r="H6493" s="3"/>
      <c r="I6493" s="3"/>
      <c r="J6493" s="3"/>
      <c r="K6493" s="3"/>
      <c r="L6493" s="3"/>
      <c r="M6493" s="3"/>
      <c r="N6493" s="3"/>
      <c r="O6493" s="3"/>
      <c r="P6493" s="3"/>
      <c r="Q6493" s="3"/>
      <c r="R6493" s="3"/>
      <c r="S6493" s="120"/>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row>
    <row r="6494" spans="1:53" x14ac:dyDescent="0.3">
      <c r="A6494" s="3"/>
      <c r="B6494" s="3"/>
      <c r="C6494" s="3"/>
      <c r="D6494" s="3"/>
      <c r="E6494" s="3"/>
      <c r="F6494" s="3"/>
      <c r="G6494" s="3"/>
      <c r="H6494" s="3"/>
      <c r="I6494" s="3"/>
      <c r="J6494" s="3"/>
      <c r="K6494" s="3"/>
      <c r="L6494" s="3"/>
      <c r="M6494" s="3"/>
      <c r="N6494" s="3"/>
      <c r="O6494" s="3"/>
      <c r="P6494" s="3"/>
      <c r="Q6494" s="3"/>
      <c r="R6494" s="3"/>
      <c r="S6494" s="120"/>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row>
    <row r="6495" spans="1:53" x14ac:dyDescent="0.3">
      <c r="A6495" s="3"/>
      <c r="B6495" s="3"/>
      <c r="C6495" s="3"/>
      <c r="D6495" s="3"/>
      <c r="E6495" s="3"/>
      <c r="F6495" s="3"/>
      <c r="G6495" s="3"/>
      <c r="H6495" s="3"/>
      <c r="I6495" s="3"/>
      <c r="J6495" s="3"/>
      <c r="K6495" s="3"/>
      <c r="L6495" s="3"/>
      <c r="M6495" s="3"/>
      <c r="N6495" s="3"/>
      <c r="O6495" s="3"/>
      <c r="P6495" s="3"/>
      <c r="Q6495" s="3"/>
      <c r="R6495" s="3"/>
      <c r="S6495" s="120"/>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row>
    <row r="6496" spans="1:53" x14ac:dyDescent="0.3">
      <c r="A6496" s="3"/>
      <c r="B6496" s="3"/>
      <c r="C6496" s="3"/>
      <c r="D6496" s="3"/>
      <c r="E6496" s="3"/>
      <c r="F6496" s="3"/>
      <c r="G6496" s="3"/>
      <c r="H6496" s="3"/>
      <c r="I6496" s="3"/>
      <c r="J6496" s="3"/>
      <c r="K6496" s="3"/>
      <c r="L6496" s="3"/>
      <c r="M6496" s="3"/>
      <c r="N6496" s="3"/>
      <c r="O6496" s="3"/>
      <c r="P6496" s="3"/>
      <c r="Q6496" s="3"/>
      <c r="R6496" s="3"/>
      <c r="S6496" s="120"/>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row>
    <row r="6497" spans="1:53" x14ac:dyDescent="0.3">
      <c r="A6497" s="3"/>
      <c r="B6497" s="3"/>
      <c r="C6497" s="3"/>
      <c r="D6497" s="3"/>
      <c r="E6497" s="3"/>
      <c r="F6497" s="3"/>
      <c r="G6497" s="3"/>
      <c r="H6497" s="3"/>
      <c r="I6497" s="3"/>
      <c r="J6497" s="3"/>
      <c r="K6497" s="3"/>
      <c r="L6497" s="3"/>
      <c r="M6497" s="3"/>
      <c r="N6497" s="3"/>
      <c r="O6497" s="3"/>
      <c r="P6497" s="3"/>
      <c r="Q6497" s="3"/>
      <c r="R6497" s="3"/>
      <c r="S6497" s="120"/>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row>
    <row r="6498" spans="1:53" x14ac:dyDescent="0.3">
      <c r="A6498" s="3"/>
      <c r="B6498" s="3"/>
      <c r="C6498" s="3"/>
      <c r="D6498" s="3"/>
      <c r="E6498" s="3"/>
      <c r="F6498" s="3"/>
      <c r="G6498" s="3"/>
      <c r="H6498" s="3"/>
      <c r="I6498" s="3"/>
      <c r="J6498" s="3"/>
      <c r="K6498" s="3"/>
      <c r="L6498" s="3"/>
      <c r="M6498" s="3"/>
      <c r="N6498" s="3"/>
      <c r="O6498" s="3"/>
      <c r="P6498" s="3"/>
      <c r="Q6498" s="3"/>
      <c r="R6498" s="3"/>
      <c r="S6498" s="120"/>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row>
    <row r="6499" spans="1:53" x14ac:dyDescent="0.3">
      <c r="A6499" s="3"/>
      <c r="B6499" s="3"/>
      <c r="C6499" s="3"/>
      <c r="D6499" s="3"/>
      <c r="E6499" s="3"/>
      <c r="F6499" s="3"/>
      <c r="G6499" s="3"/>
      <c r="H6499" s="3"/>
      <c r="I6499" s="3"/>
      <c r="J6499" s="3"/>
      <c r="K6499" s="3"/>
      <c r="L6499" s="3"/>
      <c r="M6499" s="3"/>
      <c r="N6499" s="3"/>
      <c r="O6499" s="3"/>
      <c r="P6499" s="3"/>
      <c r="Q6499" s="3"/>
      <c r="R6499" s="3"/>
      <c r="S6499" s="120"/>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row>
    <row r="6500" spans="1:53" x14ac:dyDescent="0.3">
      <c r="A6500" s="3"/>
      <c r="B6500" s="3"/>
      <c r="C6500" s="3"/>
      <c r="D6500" s="3"/>
      <c r="E6500" s="3"/>
      <c r="F6500" s="3"/>
      <c r="G6500" s="3"/>
      <c r="H6500" s="3"/>
      <c r="I6500" s="3"/>
      <c r="J6500" s="3"/>
      <c r="K6500" s="3"/>
      <c r="L6500" s="3"/>
      <c r="M6500" s="3"/>
      <c r="N6500" s="3"/>
      <c r="O6500" s="3"/>
      <c r="P6500" s="3"/>
      <c r="Q6500" s="3"/>
      <c r="R6500" s="3"/>
      <c r="S6500" s="120"/>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row>
    <row r="6501" spans="1:53" x14ac:dyDescent="0.3">
      <c r="A6501" s="3"/>
      <c r="B6501" s="3"/>
      <c r="C6501" s="3"/>
      <c r="D6501" s="3"/>
      <c r="E6501" s="3"/>
      <c r="F6501" s="3"/>
      <c r="G6501" s="3"/>
      <c r="H6501" s="3"/>
      <c r="I6501" s="3"/>
      <c r="J6501" s="3"/>
      <c r="K6501" s="3"/>
      <c r="L6501" s="3"/>
      <c r="M6501" s="3"/>
      <c r="N6501" s="3"/>
      <c r="O6501" s="3"/>
      <c r="P6501" s="3"/>
      <c r="Q6501" s="3"/>
      <c r="R6501" s="3"/>
      <c r="S6501" s="120"/>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row>
    <row r="6502" spans="1:53" x14ac:dyDescent="0.3">
      <c r="A6502" s="3"/>
      <c r="B6502" s="3"/>
      <c r="C6502" s="3"/>
      <c r="D6502" s="3"/>
      <c r="E6502" s="3"/>
      <c r="F6502" s="3"/>
      <c r="G6502" s="3"/>
      <c r="H6502" s="3"/>
      <c r="I6502" s="3"/>
      <c r="J6502" s="3"/>
      <c r="K6502" s="3"/>
      <c r="L6502" s="3"/>
      <c r="M6502" s="3"/>
      <c r="N6502" s="3"/>
      <c r="O6502" s="3"/>
      <c r="P6502" s="3"/>
      <c r="Q6502" s="3"/>
      <c r="R6502" s="3"/>
      <c r="S6502" s="120"/>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row>
    <row r="6503" spans="1:53" x14ac:dyDescent="0.3">
      <c r="A6503" s="3"/>
      <c r="B6503" s="3"/>
      <c r="C6503" s="3"/>
      <c r="D6503" s="3"/>
      <c r="E6503" s="3"/>
      <c r="F6503" s="3"/>
      <c r="G6503" s="3"/>
      <c r="H6503" s="3"/>
      <c r="I6503" s="3"/>
      <c r="J6503" s="3"/>
      <c r="K6503" s="3"/>
      <c r="L6503" s="3"/>
      <c r="M6503" s="3"/>
      <c r="N6503" s="3"/>
      <c r="O6503" s="3"/>
      <c r="P6503" s="3"/>
      <c r="Q6503" s="3"/>
      <c r="R6503" s="3"/>
      <c r="S6503" s="120"/>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row>
    <row r="6504" spans="1:53" x14ac:dyDescent="0.3">
      <c r="A6504" s="3"/>
      <c r="B6504" s="3"/>
      <c r="C6504" s="3"/>
      <c r="D6504" s="3"/>
      <c r="E6504" s="3"/>
      <c r="F6504" s="3"/>
      <c r="G6504" s="3"/>
      <c r="H6504" s="3"/>
      <c r="I6504" s="3"/>
      <c r="J6504" s="3"/>
      <c r="K6504" s="3"/>
      <c r="L6504" s="3"/>
      <c r="M6504" s="3"/>
      <c r="N6504" s="3"/>
      <c r="O6504" s="3"/>
      <c r="P6504" s="3"/>
      <c r="Q6504" s="3"/>
      <c r="R6504" s="3"/>
      <c r="S6504" s="120"/>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row>
    <row r="6505" spans="1:53" x14ac:dyDescent="0.3">
      <c r="A6505" s="3"/>
      <c r="B6505" s="3"/>
      <c r="C6505" s="3"/>
      <c r="D6505" s="3"/>
      <c r="E6505" s="3"/>
      <c r="F6505" s="3"/>
      <c r="G6505" s="3"/>
      <c r="H6505" s="3"/>
      <c r="I6505" s="3"/>
      <c r="J6505" s="3"/>
      <c r="K6505" s="3"/>
      <c r="L6505" s="3"/>
      <c r="M6505" s="3"/>
      <c r="N6505" s="3"/>
      <c r="O6505" s="3"/>
      <c r="P6505" s="3"/>
      <c r="Q6505" s="3"/>
      <c r="R6505" s="3"/>
      <c r="S6505" s="120"/>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row>
    <row r="6506" spans="1:53" x14ac:dyDescent="0.3">
      <c r="A6506" s="3"/>
      <c r="B6506" s="3"/>
      <c r="C6506" s="3"/>
      <c r="D6506" s="3"/>
      <c r="E6506" s="3"/>
      <c r="F6506" s="3"/>
      <c r="G6506" s="3"/>
      <c r="H6506" s="3"/>
      <c r="I6506" s="3"/>
      <c r="J6506" s="3"/>
      <c r="K6506" s="3"/>
      <c r="L6506" s="3"/>
      <c r="M6506" s="3"/>
      <c r="N6506" s="3"/>
      <c r="O6506" s="3"/>
      <c r="P6506" s="3"/>
      <c r="Q6506" s="3"/>
      <c r="R6506" s="3"/>
      <c r="S6506" s="120"/>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row>
    <row r="6507" spans="1:53" x14ac:dyDescent="0.3">
      <c r="A6507" s="3"/>
      <c r="B6507" s="3"/>
      <c r="C6507" s="3"/>
      <c r="D6507" s="3"/>
      <c r="E6507" s="3"/>
      <c r="F6507" s="3"/>
      <c r="G6507" s="3"/>
      <c r="H6507" s="3"/>
      <c r="I6507" s="3"/>
      <c r="J6507" s="3"/>
      <c r="K6507" s="3"/>
      <c r="L6507" s="3"/>
      <c r="M6507" s="3"/>
      <c r="N6507" s="3"/>
      <c r="O6507" s="3"/>
      <c r="P6507" s="3"/>
      <c r="Q6507" s="3"/>
      <c r="R6507" s="3"/>
      <c r="S6507" s="120"/>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row>
    <row r="6508" spans="1:53" x14ac:dyDescent="0.3">
      <c r="A6508" s="3"/>
      <c r="B6508" s="3"/>
      <c r="C6508" s="3"/>
      <c r="D6508" s="3"/>
      <c r="E6508" s="3"/>
      <c r="F6508" s="3"/>
      <c r="G6508" s="3"/>
      <c r="H6508" s="3"/>
      <c r="I6508" s="3"/>
      <c r="J6508" s="3"/>
      <c r="K6508" s="3"/>
      <c r="L6508" s="3"/>
      <c r="M6508" s="3"/>
      <c r="N6508" s="3"/>
      <c r="O6508" s="3"/>
      <c r="P6508" s="3"/>
      <c r="Q6508" s="3"/>
      <c r="R6508" s="3"/>
      <c r="S6508" s="120"/>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row>
    <row r="6509" spans="1:53" x14ac:dyDescent="0.3">
      <c r="A6509" s="3"/>
      <c r="B6509" s="3"/>
      <c r="C6509" s="3"/>
      <c r="D6509" s="3"/>
      <c r="E6509" s="3"/>
      <c r="F6509" s="3"/>
      <c r="G6509" s="3"/>
      <c r="H6509" s="3"/>
      <c r="I6509" s="3"/>
      <c r="J6509" s="3"/>
      <c r="K6509" s="3"/>
      <c r="L6509" s="3"/>
      <c r="M6509" s="3"/>
      <c r="N6509" s="3"/>
      <c r="O6509" s="3"/>
      <c r="P6509" s="3"/>
      <c r="Q6509" s="3"/>
      <c r="R6509" s="3"/>
      <c r="S6509" s="120"/>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row>
    <row r="6510" spans="1:53" x14ac:dyDescent="0.3">
      <c r="A6510" s="3"/>
      <c r="B6510" s="3"/>
      <c r="C6510" s="3"/>
      <c r="D6510" s="3"/>
      <c r="E6510" s="3"/>
      <c r="F6510" s="3"/>
      <c r="G6510" s="3"/>
      <c r="H6510" s="3"/>
      <c r="I6510" s="3"/>
      <c r="J6510" s="3"/>
      <c r="K6510" s="3"/>
      <c r="L6510" s="3"/>
      <c r="M6510" s="3"/>
      <c r="N6510" s="3"/>
      <c r="O6510" s="3"/>
      <c r="P6510" s="3"/>
      <c r="Q6510" s="3"/>
      <c r="R6510" s="3"/>
      <c r="S6510" s="120"/>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row>
    <row r="6511" spans="1:53" x14ac:dyDescent="0.3">
      <c r="A6511" s="3"/>
      <c r="B6511" s="3"/>
      <c r="C6511" s="3"/>
      <c r="D6511" s="3"/>
      <c r="E6511" s="3"/>
      <c r="F6511" s="3"/>
      <c r="G6511" s="3"/>
      <c r="H6511" s="3"/>
      <c r="I6511" s="3"/>
      <c r="J6511" s="3"/>
      <c r="K6511" s="3"/>
      <c r="L6511" s="3"/>
      <c r="M6511" s="3"/>
      <c r="N6511" s="3"/>
      <c r="O6511" s="3"/>
      <c r="P6511" s="3"/>
      <c r="Q6511" s="3"/>
      <c r="R6511" s="3"/>
      <c r="S6511" s="120"/>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row>
    <row r="6512" spans="1:53" x14ac:dyDescent="0.3">
      <c r="A6512" s="3"/>
      <c r="B6512" s="3"/>
      <c r="C6512" s="3"/>
      <c r="D6512" s="3"/>
      <c r="E6512" s="3"/>
      <c r="F6512" s="3"/>
      <c r="G6512" s="3"/>
      <c r="H6512" s="3"/>
      <c r="I6512" s="3"/>
      <c r="J6512" s="3"/>
      <c r="K6512" s="3"/>
      <c r="L6512" s="3"/>
      <c r="M6512" s="3"/>
      <c r="N6512" s="3"/>
      <c r="O6512" s="3"/>
      <c r="P6512" s="3"/>
      <c r="Q6512" s="3"/>
      <c r="R6512" s="3"/>
      <c r="S6512" s="120"/>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row>
    <row r="6513" spans="1:53" x14ac:dyDescent="0.3">
      <c r="A6513" s="3"/>
      <c r="B6513" s="3"/>
      <c r="C6513" s="3"/>
      <c r="D6513" s="3"/>
      <c r="E6513" s="3"/>
      <c r="F6513" s="3"/>
      <c r="G6513" s="3"/>
      <c r="H6513" s="3"/>
      <c r="I6513" s="3"/>
      <c r="J6513" s="3"/>
      <c r="K6513" s="3"/>
      <c r="L6513" s="3"/>
      <c r="M6513" s="3"/>
      <c r="N6513" s="3"/>
      <c r="O6513" s="3"/>
      <c r="P6513" s="3"/>
      <c r="Q6513" s="3"/>
      <c r="R6513" s="3"/>
      <c r="S6513" s="120"/>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row>
    <row r="6514" spans="1:53" x14ac:dyDescent="0.3">
      <c r="A6514" s="3"/>
      <c r="B6514" s="3"/>
      <c r="C6514" s="3"/>
      <c r="D6514" s="3"/>
      <c r="E6514" s="3"/>
      <c r="F6514" s="3"/>
      <c r="G6514" s="3"/>
      <c r="H6514" s="3"/>
      <c r="I6514" s="3"/>
      <c r="J6514" s="3"/>
      <c r="K6514" s="3"/>
      <c r="L6514" s="3"/>
      <c r="M6514" s="3"/>
      <c r="N6514" s="3"/>
      <c r="O6514" s="3"/>
      <c r="P6514" s="3"/>
      <c r="Q6514" s="3"/>
      <c r="R6514" s="3"/>
      <c r="S6514" s="120"/>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row>
    <row r="6515" spans="1:53" x14ac:dyDescent="0.3">
      <c r="A6515" s="3"/>
      <c r="B6515" s="3"/>
      <c r="C6515" s="3"/>
      <c r="D6515" s="3"/>
      <c r="E6515" s="3"/>
      <c r="F6515" s="3"/>
      <c r="G6515" s="3"/>
      <c r="H6515" s="3"/>
      <c r="I6515" s="3"/>
      <c r="J6515" s="3"/>
      <c r="K6515" s="3"/>
      <c r="L6515" s="3"/>
      <c r="M6515" s="3"/>
      <c r="N6515" s="3"/>
      <c r="O6515" s="3"/>
      <c r="P6515" s="3"/>
      <c r="Q6515" s="3"/>
      <c r="R6515" s="3"/>
      <c r="S6515" s="120"/>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row>
    <row r="6516" spans="1:53" x14ac:dyDescent="0.3">
      <c r="A6516" s="3"/>
      <c r="B6516" s="3"/>
      <c r="C6516" s="3"/>
      <c r="D6516" s="3"/>
      <c r="E6516" s="3"/>
      <c r="F6516" s="3"/>
      <c r="G6516" s="3"/>
      <c r="H6516" s="3"/>
      <c r="I6516" s="3"/>
      <c r="J6516" s="3"/>
      <c r="K6516" s="3"/>
      <c r="L6516" s="3"/>
      <c r="M6516" s="3"/>
      <c r="N6516" s="3"/>
      <c r="O6516" s="3"/>
      <c r="P6516" s="3"/>
      <c r="Q6516" s="3"/>
      <c r="R6516" s="3"/>
      <c r="S6516" s="120"/>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row>
    <row r="6517" spans="1:53" x14ac:dyDescent="0.3">
      <c r="A6517" s="3"/>
      <c r="B6517" s="3"/>
      <c r="C6517" s="3"/>
      <c r="D6517" s="3"/>
      <c r="E6517" s="3"/>
      <c r="F6517" s="3"/>
      <c r="G6517" s="3"/>
      <c r="H6517" s="3"/>
      <c r="I6517" s="3"/>
      <c r="J6517" s="3"/>
      <c r="K6517" s="3"/>
      <c r="L6517" s="3"/>
      <c r="M6517" s="3"/>
      <c r="N6517" s="3"/>
      <c r="O6517" s="3"/>
      <c r="P6517" s="3"/>
      <c r="Q6517" s="3"/>
      <c r="R6517" s="3"/>
      <c r="S6517" s="120"/>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row>
    <row r="6518" spans="1:53" x14ac:dyDescent="0.3">
      <c r="A6518" s="3"/>
      <c r="B6518" s="3"/>
      <c r="C6518" s="3"/>
      <c r="D6518" s="3"/>
      <c r="E6518" s="3"/>
      <c r="F6518" s="3"/>
      <c r="G6518" s="3"/>
      <c r="H6518" s="3"/>
      <c r="I6518" s="3"/>
      <c r="J6518" s="3"/>
      <c r="K6518" s="3"/>
      <c r="L6518" s="3"/>
      <c r="M6518" s="3"/>
      <c r="N6518" s="3"/>
      <c r="O6518" s="3"/>
      <c r="P6518" s="3"/>
      <c r="Q6518" s="3"/>
      <c r="R6518" s="3"/>
      <c r="S6518" s="120"/>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row>
    <row r="6519" spans="1:53" x14ac:dyDescent="0.3">
      <c r="A6519" s="3"/>
      <c r="B6519" s="3"/>
      <c r="C6519" s="3"/>
      <c r="D6519" s="3"/>
      <c r="E6519" s="3"/>
      <c r="F6519" s="3"/>
      <c r="G6519" s="3"/>
      <c r="H6519" s="3"/>
      <c r="I6519" s="3"/>
      <c r="J6519" s="3"/>
      <c r="K6519" s="3"/>
      <c r="L6519" s="3"/>
      <c r="M6519" s="3"/>
      <c r="N6519" s="3"/>
      <c r="O6519" s="3"/>
      <c r="P6519" s="3"/>
      <c r="Q6519" s="3"/>
      <c r="R6519" s="3"/>
      <c r="S6519" s="120"/>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row>
    <row r="6520" spans="1:53" x14ac:dyDescent="0.3">
      <c r="A6520" s="3"/>
      <c r="B6520" s="3"/>
      <c r="C6520" s="3"/>
      <c r="D6520" s="3"/>
      <c r="E6520" s="3"/>
      <c r="F6520" s="3"/>
      <c r="G6520" s="3"/>
      <c r="H6520" s="3"/>
      <c r="I6520" s="3"/>
      <c r="J6520" s="3"/>
      <c r="K6520" s="3"/>
      <c r="L6520" s="3"/>
      <c r="M6520" s="3"/>
      <c r="N6520" s="3"/>
      <c r="O6520" s="3"/>
      <c r="P6520" s="3"/>
      <c r="Q6520" s="3"/>
      <c r="R6520" s="3"/>
      <c r="S6520" s="120"/>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row>
    <row r="6521" spans="1:53" x14ac:dyDescent="0.3">
      <c r="A6521" s="3"/>
      <c r="B6521" s="3"/>
      <c r="C6521" s="3"/>
      <c r="D6521" s="3"/>
      <c r="E6521" s="3"/>
      <c r="F6521" s="3"/>
      <c r="G6521" s="3"/>
      <c r="H6521" s="3"/>
      <c r="I6521" s="3"/>
      <c r="J6521" s="3"/>
      <c r="K6521" s="3"/>
      <c r="L6521" s="3"/>
      <c r="M6521" s="3"/>
      <c r="N6521" s="3"/>
      <c r="O6521" s="3"/>
      <c r="P6521" s="3"/>
      <c r="Q6521" s="3"/>
      <c r="R6521" s="3"/>
      <c r="S6521" s="120"/>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row>
    <row r="6522" spans="1:53" x14ac:dyDescent="0.3">
      <c r="A6522" s="3"/>
      <c r="B6522" s="3"/>
      <c r="C6522" s="3"/>
      <c r="D6522" s="3"/>
      <c r="E6522" s="3"/>
      <c r="F6522" s="3"/>
      <c r="G6522" s="3"/>
      <c r="H6522" s="3"/>
      <c r="I6522" s="3"/>
      <c r="J6522" s="3"/>
      <c r="K6522" s="3"/>
      <c r="L6522" s="3"/>
      <c r="M6522" s="3"/>
      <c r="N6522" s="3"/>
      <c r="O6522" s="3"/>
      <c r="P6522" s="3"/>
      <c r="Q6522" s="3"/>
      <c r="R6522" s="3"/>
      <c r="S6522" s="120"/>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row>
    <row r="6523" spans="1:53" x14ac:dyDescent="0.3">
      <c r="A6523" s="3"/>
      <c r="B6523" s="3"/>
      <c r="C6523" s="3"/>
      <c r="D6523" s="3"/>
      <c r="E6523" s="3"/>
      <c r="F6523" s="3"/>
      <c r="G6523" s="3"/>
      <c r="H6523" s="3"/>
      <c r="I6523" s="3"/>
      <c r="J6523" s="3"/>
      <c r="K6523" s="3"/>
      <c r="L6523" s="3"/>
      <c r="M6523" s="3"/>
      <c r="N6523" s="3"/>
      <c r="O6523" s="3"/>
      <c r="P6523" s="3"/>
      <c r="Q6523" s="3"/>
      <c r="R6523" s="3"/>
      <c r="S6523" s="120"/>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row>
    <row r="6524" spans="1:53" x14ac:dyDescent="0.3">
      <c r="A6524" s="3"/>
      <c r="B6524" s="3"/>
      <c r="C6524" s="3"/>
      <c r="D6524" s="3"/>
      <c r="E6524" s="3"/>
      <c r="F6524" s="3"/>
      <c r="G6524" s="3"/>
      <c r="H6524" s="3"/>
      <c r="I6524" s="3"/>
      <c r="J6524" s="3"/>
      <c r="K6524" s="3"/>
      <c r="L6524" s="3"/>
      <c r="M6524" s="3"/>
      <c r="N6524" s="3"/>
      <c r="O6524" s="3"/>
      <c r="P6524" s="3"/>
      <c r="Q6524" s="3"/>
      <c r="R6524" s="3"/>
      <c r="S6524" s="120"/>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row>
    <row r="6525" spans="1:53" x14ac:dyDescent="0.3">
      <c r="A6525" s="3"/>
      <c r="B6525" s="3"/>
      <c r="C6525" s="3"/>
      <c r="D6525" s="3"/>
      <c r="E6525" s="3"/>
      <c r="F6525" s="3"/>
      <c r="G6525" s="3"/>
      <c r="H6525" s="3"/>
      <c r="I6525" s="3"/>
      <c r="J6525" s="3"/>
      <c r="K6525" s="3"/>
      <c r="L6525" s="3"/>
      <c r="M6525" s="3"/>
      <c r="N6525" s="3"/>
      <c r="O6525" s="3"/>
      <c r="P6525" s="3"/>
      <c r="Q6525" s="3"/>
      <c r="R6525" s="3"/>
      <c r="S6525" s="120"/>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row>
    <row r="6526" spans="1:53" x14ac:dyDescent="0.3">
      <c r="A6526" s="3"/>
      <c r="B6526" s="3"/>
      <c r="C6526" s="3"/>
      <c r="D6526" s="3"/>
      <c r="E6526" s="3"/>
      <c r="F6526" s="3"/>
      <c r="G6526" s="3"/>
      <c r="H6526" s="3"/>
      <c r="I6526" s="3"/>
      <c r="J6526" s="3"/>
      <c r="K6526" s="3"/>
      <c r="L6526" s="3"/>
      <c r="M6526" s="3"/>
      <c r="N6526" s="3"/>
      <c r="O6526" s="3"/>
      <c r="P6526" s="3"/>
      <c r="Q6526" s="3"/>
      <c r="R6526" s="3"/>
      <c r="S6526" s="120"/>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row>
    <row r="6527" spans="1:53" x14ac:dyDescent="0.3">
      <c r="A6527" s="3"/>
      <c r="B6527" s="3"/>
      <c r="C6527" s="3"/>
      <c r="D6527" s="3"/>
      <c r="E6527" s="3"/>
      <c r="F6527" s="3"/>
      <c r="G6527" s="3"/>
      <c r="H6527" s="3"/>
      <c r="I6527" s="3"/>
      <c r="J6527" s="3"/>
      <c r="K6527" s="3"/>
      <c r="L6527" s="3"/>
      <c r="M6527" s="3"/>
      <c r="N6527" s="3"/>
      <c r="O6527" s="3"/>
      <c r="P6527" s="3"/>
      <c r="Q6527" s="3"/>
      <c r="R6527" s="3"/>
      <c r="S6527" s="120"/>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row>
    <row r="6528" spans="1:53" x14ac:dyDescent="0.3">
      <c r="A6528" s="3"/>
      <c r="B6528" s="3"/>
      <c r="C6528" s="3"/>
      <c r="D6528" s="3"/>
      <c r="E6528" s="3"/>
      <c r="F6528" s="3"/>
      <c r="G6528" s="3"/>
      <c r="H6528" s="3"/>
      <c r="I6528" s="3"/>
      <c r="J6528" s="3"/>
      <c r="K6528" s="3"/>
      <c r="L6528" s="3"/>
      <c r="M6528" s="3"/>
      <c r="N6528" s="3"/>
      <c r="O6528" s="3"/>
      <c r="P6528" s="3"/>
      <c r="Q6528" s="3"/>
      <c r="R6528" s="3"/>
      <c r="S6528" s="120"/>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row>
    <row r="6529" spans="1:53" x14ac:dyDescent="0.3">
      <c r="A6529" s="3"/>
      <c r="B6529" s="3"/>
      <c r="C6529" s="3"/>
      <c r="D6529" s="3"/>
      <c r="E6529" s="3"/>
      <c r="F6529" s="3"/>
      <c r="G6529" s="3"/>
      <c r="H6529" s="3"/>
      <c r="I6529" s="3"/>
      <c r="J6529" s="3"/>
      <c r="K6529" s="3"/>
      <c r="L6529" s="3"/>
      <c r="M6529" s="3"/>
      <c r="N6529" s="3"/>
      <c r="O6529" s="3"/>
      <c r="P6529" s="3"/>
      <c r="Q6529" s="3"/>
      <c r="R6529" s="3"/>
      <c r="S6529" s="120"/>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row>
    <row r="6530" spans="1:53" x14ac:dyDescent="0.3">
      <c r="A6530" s="3"/>
      <c r="B6530" s="3"/>
      <c r="C6530" s="3"/>
      <c r="D6530" s="3"/>
      <c r="E6530" s="3"/>
      <c r="F6530" s="3"/>
      <c r="G6530" s="3"/>
      <c r="H6530" s="3"/>
      <c r="I6530" s="3"/>
      <c r="J6530" s="3"/>
      <c r="K6530" s="3"/>
      <c r="L6530" s="3"/>
      <c r="M6530" s="3"/>
      <c r="N6530" s="3"/>
      <c r="O6530" s="3"/>
      <c r="P6530" s="3"/>
      <c r="Q6530" s="3"/>
      <c r="R6530" s="3"/>
      <c r="S6530" s="120"/>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row>
    <row r="6531" spans="1:53" x14ac:dyDescent="0.3">
      <c r="A6531" s="3"/>
      <c r="B6531" s="3"/>
      <c r="C6531" s="3"/>
      <c r="D6531" s="3"/>
      <c r="E6531" s="3"/>
      <c r="F6531" s="3"/>
      <c r="G6531" s="3"/>
      <c r="H6531" s="3"/>
      <c r="I6531" s="3"/>
      <c r="J6531" s="3"/>
      <c r="K6531" s="3"/>
      <c r="L6531" s="3"/>
      <c r="M6531" s="3"/>
      <c r="N6531" s="3"/>
      <c r="O6531" s="3"/>
      <c r="P6531" s="3"/>
      <c r="Q6531" s="3"/>
      <c r="R6531" s="3"/>
      <c r="S6531" s="120"/>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row>
    <row r="6532" spans="1:53" x14ac:dyDescent="0.3">
      <c r="A6532" s="3"/>
      <c r="B6532" s="3"/>
      <c r="C6532" s="3"/>
      <c r="D6532" s="3"/>
      <c r="E6532" s="3"/>
      <c r="F6532" s="3"/>
      <c r="G6532" s="3"/>
      <c r="H6532" s="3"/>
      <c r="I6532" s="3"/>
      <c r="J6532" s="3"/>
      <c r="K6532" s="3"/>
      <c r="L6532" s="3"/>
      <c r="M6532" s="3"/>
      <c r="N6532" s="3"/>
      <c r="O6532" s="3"/>
      <c r="P6532" s="3"/>
      <c r="Q6532" s="3"/>
      <c r="R6532" s="3"/>
      <c r="S6532" s="120"/>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row>
    <row r="6533" spans="1:53" x14ac:dyDescent="0.3">
      <c r="A6533" s="3"/>
      <c r="B6533" s="3"/>
      <c r="C6533" s="3"/>
      <c r="D6533" s="3"/>
      <c r="E6533" s="3"/>
      <c r="F6533" s="3"/>
      <c r="G6533" s="3"/>
      <c r="H6533" s="3"/>
      <c r="I6533" s="3"/>
      <c r="J6533" s="3"/>
      <c r="K6533" s="3"/>
      <c r="L6533" s="3"/>
      <c r="M6533" s="3"/>
      <c r="N6533" s="3"/>
      <c r="O6533" s="3"/>
      <c r="P6533" s="3"/>
      <c r="Q6533" s="3"/>
      <c r="R6533" s="3"/>
      <c r="S6533" s="120"/>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row>
    <row r="6534" spans="1:53" x14ac:dyDescent="0.3">
      <c r="A6534" s="3"/>
      <c r="B6534" s="3"/>
      <c r="C6534" s="3"/>
      <c r="D6534" s="3"/>
      <c r="E6534" s="3"/>
      <c r="F6534" s="3"/>
      <c r="G6534" s="3"/>
      <c r="H6534" s="3"/>
      <c r="I6534" s="3"/>
      <c r="J6534" s="3"/>
      <c r="K6534" s="3"/>
      <c r="L6534" s="3"/>
      <c r="M6534" s="3"/>
      <c r="N6534" s="3"/>
      <c r="O6534" s="3"/>
      <c r="P6534" s="3"/>
      <c r="Q6534" s="3"/>
      <c r="R6534" s="3"/>
      <c r="S6534" s="120"/>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row>
    <row r="6535" spans="1:53" x14ac:dyDescent="0.3">
      <c r="A6535" s="3"/>
      <c r="B6535" s="3"/>
      <c r="C6535" s="3"/>
      <c r="D6535" s="3"/>
      <c r="E6535" s="3"/>
      <c r="F6535" s="3"/>
      <c r="G6535" s="3"/>
      <c r="H6535" s="3"/>
      <c r="I6535" s="3"/>
      <c r="J6535" s="3"/>
      <c r="K6535" s="3"/>
      <c r="L6535" s="3"/>
      <c r="M6535" s="3"/>
      <c r="N6535" s="3"/>
      <c r="O6535" s="3"/>
      <c r="P6535" s="3"/>
      <c r="Q6535" s="3"/>
      <c r="R6535" s="3"/>
      <c r="S6535" s="120"/>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row>
    <row r="6536" spans="1:53" x14ac:dyDescent="0.3">
      <c r="A6536" s="3"/>
      <c r="B6536" s="3"/>
      <c r="C6536" s="3"/>
      <c r="D6536" s="3"/>
      <c r="E6536" s="3"/>
      <c r="F6536" s="3"/>
      <c r="G6536" s="3"/>
      <c r="H6536" s="3"/>
      <c r="I6536" s="3"/>
      <c r="J6536" s="3"/>
      <c r="K6536" s="3"/>
      <c r="L6536" s="3"/>
      <c r="M6536" s="3"/>
      <c r="N6536" s="3"/>
      <c r="O6536" s="3"/>
      <c r="P6536" s="3"/>
      <c r="Q6536" s="3"/>
      <c r="R6536" s="3"/>
      <c r="S6536" s="120"/>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row>
    <row r="6537" spans="1:53" x14ac:dyDescent="0.3">
      <c r="A6537" s="3"/>
      <c r="B6537" s="3"/>
      <c r="C6537" s="3"/>
      <c r="D6537" s="3"/>
      <c r="E6537" s="3"/>
      <c r="F6537" s="3"/>
      <c r="G6537" s="3"/>
      <c r="H6537" s="3"/>
      <c r="I6537" s="3"/>
      <c r="J6537" s="3"/>
      <c r="K6537" s="3"/>
      <c r="L6537" s="3"/>
      <c r="M6537" s="3"/>
      <c r="N6537" s="3"/>
      <c r="O6537" s="3"/>
      <c r="P6537" s="3"/>
      <c r="Q6537" s="3"/>
      <c r="R6537" s="3"/>
      <c r="S6537" s="120"/>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row>
    <row r="6538" spans="1:53" x14ac:dyDescent="0.3">
      <c r="A6538" s="3"/>
      <c r="B6538" s="3"/>
      <c r="C6538" s="3"/>
      <c r="D6538" s="3"/>
      <c r="E6538" s="3"/>
      <c r="F6538" s="3"/>
      <c r="G6538" s="3"/>
      <c r="H6538" s="3"/>
      <c r="I6538" s="3"/>
      <c r="J6538" s="3"/>
      <c r="K6538" s="3"/>
      <c r="L6538" s="3"/>
      <c r="M6538" s="3"/>
      <c r="N6538" s="3"/>
      <c r="O6538" s="3"/>
      <c r="P6538" s="3"/>
      <c r="Q6538" s="3"/>
      <c r="R6538" s="3"/>
      <c r="S6538" s="120"/>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row>
    <row r="6539" spans="1:53" x14ac:dyDescent="0.3">
      <c r="A6539" s="3"/>
      <c r="B6539" s="3"/>
      <c r="C6539" s="3"/>
      <c r="D6539" s="3"/>
      <c r="E6539" s="3"/>
      <c r="F6539" s="3"/>
      <c r="G6539" s="3"/>
      <c r="H6539" s="3"/>
      <c r="I6539" s="3"/>
      <c r="J6539" s="3"/>
      <c r="K6539" s="3"/>
      <c r="L6539" s="3"/>
      <c r="M6539" s="3"/>
      <c r="N6539" s="3"/>
      <c r="O6539" s="3"/>
      <c r="P6539" s="3"/>
      <c r="Q6539" s="3"/>
      <c r="R6539" s="3"/>
      <c r="S6539" s="120"/>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row>
    <row r="6540" spans="1:53" x14ac:dyDescent="0.3">
      <c r="A6540" s="3"/>
      <c r="B6540" s="3"/>
      <c r="C6540" s="3"/>
      <c r="D6540" s="3"/>
      <c r="E6540" s="3"/>
      <c r="F6540" s="3"/>
      <c r="G6540" s="3"/>
      <c r="H6540" s="3"/>
      <c r="I6540" s="3"/>
      <c r="J6540" s="3"/>
      <c r="K6540" s="3"/>
      <c r="L6540" s="3"/>
      <c r="M6540" s="3"/>
      <c r="N6540" s="3"/>
      <c r="O6540" s="3"/>
      <c r="P6540" s="3"/>
      <c r="Q6540" s="3"/>
      <c r="R6540" s="3"/>
      <c r="S6540" s="120"/>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row>
    <row r="6541" spans="1:53" x14ac:dyDescent="0.3">
      <c r="A6541" s="3"/>
      <c r="B6541" s="3"/>
      <c r="C6541" s="3"/>
      <c r="D6541" s="3"/>
      <c r="E6541" s="3"/>
      <c r="F6541" s="3"/>
      <c r="G6541" s="3"/>
      <c r="H6541" s="3"/>
      <c r="I6541" s="3"/>
      <c r="J6541" s="3"/>
      <c r="K6541" s="3"/>
      <c r="L6541" s="3"/>
      <c r="M6541" s="3"/>
      <c r="N6541" s="3"/>
      <c r="O6541" s="3"/>
      <c r="P6541" s="3"/>
      <c r="Q6541" s="3"/>
      <c r="R6541" s="3"/>
      <c r="S6541" s="120"/>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row>
    <row r="6542" spans="1:53" x14ac:dyDescent="0.3">
      <c r="A6542" s="3"/>
      <c r="B6542" s="3"/>
      <c r="C6542" s="3"/>
      <c r="D6542" s="3"/>
      <c r="E6542" s="3"/>
      <c r="F6542" s="3"/>
      <c r="G6542" s="3"/>
      <c r="H6542" s="3"/>
      <c r="I6542" s="3"/>
      <c r="J6542" s="3"/>
      <c r="K6542" s="3"/>
      <c r="L6542" s="3"/>
      <c r="M6542" s="3"/>
      <c r="N6542" s="3"/>
      <c r="O6542" s="3"/>
      <c r="P6542" s="3"/>
      <c r="Q6542" s="3"/>
      <c r="R6542" s="3"/>
      <c r="S6542" s="120"/>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row>
    <row r="6543" spans="1:53" x14ac:dyDescent="0.3">
      <c r="A6543" s="3"/>
      <c r="B6543" s="3"/>
      <c r="C6543" s="3"/>
      <c r="D6543" s="3"/>
      <c r="E6543" s="3"/>
      <c r="F6543" s="3"/>
      <c r="G6543" s="3"/>
      <c r="H6543" s="3"/>
      <c r="I6543" s="3"/>
      <c r="J6543" s="3"/>
      <c r="K6543" s="3"/>
      <c r="L6543" s="3"/>
      <c r="M6543" s="3"/>
      <c r="N6543" s="3"/>
      <c r="O6543" s="3"/>
      <c r="P6543" s="3"/>
      <c r="Q6543" s="3"/>
      <c r="R6543" s="3"/>
      <c r="S6543" s="120"/>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row>
    <row r="6544" spans="1:53" x14ac:dyDescent="0.3">
      <c r="A6544" s="3"/>
      <c r="B6544" s="3"/>
      <c r="C6544" s="3"/>
      <c r="D6544" s="3"/>
      <c r="E6544" s="3"/>
      <c r="F6544" s="3"/>
      <c r="G6544" s="3"/>
      <c r="H6544" s="3"/>
      <c r="I6544" s="3"/>
      <c r="J6544" s="3"/>
      <c r="K6544" s="3"/>
      <c r="L6544" s="3"/>
      <c r="M6544" s="3"/>
      <c r="N6544" s="3"/>
      <c r="O6544" s="3"/>
      <c r="P6544" s="3"/>
      <c r="Q6544" s="3"/>
      <c r="R6544" s="3"/>
      <c r="S6544" s="120"/>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row>
    <row r="6545" spans="1:53" x14ac:dyDescent="0.3">
      <c r="A6545" s="3"/>
      <c r="B6545" s="3"/>
      <c r="C6545" s="3"/>
      <c r="D6545" s="3"/>
      <c r="E6545" s="3"/>
      <c r="F6545" s="3"/>
      <c r="G6545" s="3"/>
      <c r="H6545" s="3"/>
      <c r="I6545" s="3"/>
      <c r="J6545" s="3"/>
      <c r="K6545" s="3"/>
      <c r="L6545" s="3"/>
      <c r="M6545" s="3"/>
      <c r="N6545" s="3"/>
      <c r="O6545" s="3"/>
      <c r="P6545" s="3"/>
      <c r="Q6545" s="3"/>
      <c r="R6545" s="3"/>
      <c r="S6545" s="120"/>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row>
    <row r="6546" spans="1:53" x14ac:dyDescent="0.3">
      <c r="A6546" s="3"/>
      <c r="B6546" s="3"/>
      <c r="C6546" s="3"/>
      <c r="D6546" s="3"/>
      <c r="E6546" s="3"/>
      <c r="F6546" s="3"/>
      <c r="G6546" s="3"/>
      <c r="H6546" s="3"/>
      <c r="I6546" s="3"/>
      <c r="J6546" s="3"/>
      <c r="K6546" s="3"/>
      <c r="L6546" s="3"/>
      <c r="M6546" s="3"/>
      <c r="N6546" s="3"/>
      <c r="O6546" s="3"/>
      <c r="P6546" s="3"/>
      <c r="Q6546" s="3"/>
      <c r="R6546" s="3"/>
      <c r="S6546" s="120"/>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row>
    <row r="6547" spans="1:53" x14ac:dyDescent="0.3">
      <c r="A6547" s="3"/>
      <c r="B6547" s="3"/>
      <c r="C6547" s="3"/>
      <c r="D6547" s="3"/>
      <c r="E6547" s="3"/>
      <c r="F6547" s="3"/>
      <c r="G6547" s="3"/>
      <c r="H6547" s="3"/>
      <c r="I6547" s="3"/>
      <c r="J6547" s="3"/>
      <c r="K6547" s="3"/>
      <c r="L6547" s="3"/>
      <c r="M6547" s="3"/>
      <c r="N6547" s="3"/>
      <c r="O6547" s="3"/>
      <c r="P6547" s="3"/>
      <c r="Q6547" s="3"/>
      <c r="R6547" s="3"/>
      <c r="S6547" s="120"/>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row>
    <row r="6548" spans="1:53" x14ac:dyDescent="0.3">
      <c r="A6548" s="3"/>
      <c r="B6548" s="3"/>
      <c r="C6548" s="3"/>
      <c r="D6548" s="3"/>
      <c r="E6548" s="3"/>
      <c r="F6548" s="3"/>
      <c r="G6548" s="3"/>
      <c r="H6548" s="3"/>
      <c r="I6548" s="3"/>
      <c r="J6548" s="3"/>
      <c r="K6548" s="3"/>
      <c r="L6548" s="3"/>
      <c r="M6548" s="3"/>
      <c r="N6548" s="3"/>
      <c r="O6548" s="3"/>
      <c r="P6548" s="3"/>
      <c r="Q6548" s="3"/>
      <c r="R6548" s="3"/>
      <c r="S6548" s="120"/>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row>
    <row r="6549" spans="1:53" x14ac:dyDescent="0.3">
      <c r="A6549" s="3"/>
      <c r="B6549" s="3"/>
      <c r="C6549" s="3"/>
      <c r="D6549" s="3"/>
      <c r="E6549" s="3"/>
      <c r="F6549" s="3"/>
      <c r="G6549" s="3"/>
      <c r="H6549" s="3"/>
      <c r="I6549" s="3"/>
      <c r="J6549" s="3"/>
      <c r="K6549" s="3"/>
      <c r="L6549" s="3"/>
      <c r="M6549" s="3"/>
      <c r="N6549" s="3"/>
      <c r="O6549" s="3"/>
      <c r="P6549" s="3"/>
      <c r="Q6549" s="3"/>
      <c r="R6549" s="3"/>
      <c r="S6549" s="120"/>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row>
    <row r="6550" spans="1:53" x14ac:dyDescent="0.3">
      <c r="A6550" s="3"/>
      <c r="B6550" s="3"/>
      <c r="C6550" s="3"/>
      <c r="D6550" s="3"/>
      <c r="E6550" s="3"/>
      <c r="F6550" s="3"/>
      <c r="G6550" s="3"/>
      <c r="H6550" s="3"/>
      <c r="I6550" s="3"/>
      <c r="J6550" s="3"/>
      <c r="K6550" s="3"/>
      <c r="L6550" s="3"/>
      <c r="M6550" s="3"/>
      <c r="N6550" s="3"/>
      <c r="O6550" s="3"/>
      <c r="P6550" s="3"/>
      <c r="Q6550" s="3"/>
      <c r="R6550" s="3"/>
      <c r="S6550" s="120"/>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row>
    <row r="6551" spans="1:53" x14ac:dyDescent="0.3">
      <c r="A6551" s="3"/>
      <c r="B6551" s="3"/>
      <c r="C6551" s="3"/>
      <c r="D6551" s="3"/>
      <c r="E6551" s="3"/>
      <c r="F6551" s="3"/>
      <c r="G6551" s="3"/>
      <c r="H6551" s="3"/>
      <c r="I6551" s="3"/>
      <c r="J6551" s="3"/>
      <c r="K6551" s="3"/>
      <c r="L6551" s="3"/>
      <c r="M6551" s="3"/>
      <c r="N6551" s="3"/>
      <c r="O6551" s="3"/>
      <c r="P6551" s="3"/>
      <c r="Q6551" s="3"/>
      <c r="R6551" s="3"/>
      <c r="S6551" s="120"/>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row>
    <row r="6552" spans="1:53" x14ac:dyDescent="0.3">
      <c r="A6552" s="3"/>
      <c r="B6552" s="3"/>
      <c r="C6552" s="3"/>
      <c r="D6552" s="3"/>
      <c r="E6552" s="3"/>
      <c r="F6552" s="3"/>
      <c r="G6552" s="3"/>
      <c r="H6552" s="3"/>
      <c r="I6552" s="3"/>
      <c r="J6552" s="3"/>
      <c r="K6552" s="3"/>
      <c r="L6552" s="3"/>
      <c r="M6552" s="3"/>
      <c r="N6552" s="3"/>
      <c r="O6552" s="3"/>
      <c r="P6552" s="3"/>
      <c r="Q6552" s="3"/>
      <c r="R6552" s="3"/>
      <c r="S6552" s="120"/>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row>
    <row r="6553" spans="1:53" x14ac:dyDescent="0.3">
      <c r="A6553" s="3"/>
      <c r="B6553" s="3"/>
      <c r="C6553" s="3"/>
      <c r="D6553" s="3"/>
      <c r="E6553" s="3"/>
      <c r="F6553" s="3"/>
      <c r="G6553" s="3"/>
      <c r="H6553" s="3"/>
      <c r="I6553" s="3"/>
      <c r="J6553" s="3"/>
      <c r="K6553" s="3"/>
      <c r="L6553" s="3"/>
      <c r="M6553" s="3"/>
      <c r="N6553" s="3"/>
      <c r="O6553" s="3"/>
      <c r="P6553" s="3"/>
      <c r="Q6553" s="3"/>
      <c r="R6553" s="3"/>
      <c r="S6553" s="120"/>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row>
    <row r="6554" spans="1:53" x14ac:dyDescent="0.3">
      <c r="A6554" s="3"/>
      <c r="B6554" s="3"/>
      <c r="C6554" s="3"/>
      <c r="D6554" s="3"/>
      <c r="E6554" s="3"/>
      <c r="F6554" s="3"/>
      <c r="G6554" s="3"/>
      <c r="H6554" s="3"/>
      <c r="I6554" s="3"/>
      <c r="J6554" s="3"/>
      <c r="K6554" s="3"/>
      <c r="L6554" s="3"/>
      <c r="M6554" s="3"/>
      <c r="N6554" s="3"/>
      <c r="O6554" s="3"/>
      <c r="P6554" s="3"/>
      <c r="Q6554" s="3"/>
      <c r="R6554" s="3"/>
      <c r="S6554" s="120"/>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row>
    <row r="6555" spans="1:53" x14ac:dyDescent="0.3">
      <c r="A6555" s="3"/>
      <c r="B6555" s="3"/>
      <c r="C6555" s="3"/>
      <c r="D6555" s="3"/>
      <c r="E6555" s="3"/>
      <c r="F6555" s="3"/>
      <c r="G6555" s="3"/>
      <c r="H6555" s="3"/>
      <c r="I6555" s="3"/>
      <c r="J6555" s="3"/>
      <c r="K6555" s="3"/>
      <c r="L6555" s="3"/>
      <c r="M6555" s="3"/>
      <c r="N6555" s="3"/>
      <c r="O6555" s="3"/>
      <c r="P6555" s="3"/>
      <c r="Q6555" s="3"/>
      <c r="R6555" s="3"/>
      <c r="S6555" s="120"/>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row>
    <row r="6556" spans="1:53" x14ac:dyDescent="0.3">
      <c r="A6556" s="3"/>
      <c r="B6556" s="3"/>
      <c r="C6556" s="3"/>
      <c r="D6556" s="3"/>
      <c r="E6556" s="3"/>
      <c r="F6556" s="3"/>
      <c r="G6556" s="3"/>
      <c r="H6556" s="3"/>
      <c r="I6556" s="3"/>
      <c r="J6556" s="3"/>
      <c r="K6556" s="3"/>
      <c r="L6556" s="3"/>
      <c r="M6556" s="3"/>
      <c r="N6556" s="3"/>
      <c r="O6556" s="3"/>
      <c r="P6556" s="3"/>
      <c r="Q6556" s="3"/>
      <c r="R6556" s="3"/>
      <c r="S6556" s="120"/>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row>
    <row r="6557" spans="1:53" x14ac:dyDescent="0.3">
      <c r="A6557" s="3"/>
      <c r="B6557" s="3"/>
      <c r="C6557" s="3"/>
      <c r="D6557" s="3"/>
      <c r="E6557" s="3"/>
      <c r="F6557" s="3"/>
      <c r="G6557" s="3"/>
      <c r="H6557" s="3"/>
      <c r="I6557" s="3"/>
      <c r="J6557" s="3"/>
      <c r="K6557" s="3"/>
      <c r="L6557" s="3"/>
      <c r="M6557" s="3"/>
      <c r="N6557" s="3"/>
      <c r="O6557" s="3"/>
      <c r="P6557" s="3"/>
      <c r="Q6557" s="3"/>
      <c r="R6557" s="3"/>
      <c r="S6557" s="120"/>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row>
    <row r="6558" spans="1:53" x14ac:dyDescent="0.3">
      <c r="A6558" s="3"/>
      <c r="B6558" s="3"/>
      <c r="C6558" s="3"/>
      <c r="D6558" s="3"/>
      <c r="E6558" s="3"/>
      <c r="F6558" s="3"/>
      <c r="G6558" s="3"/>
      <c r="H6558" s="3"/>
      <c r="I6558" s="3"/>
      <c r="J6558" s="3"/>
      <c r="K6558" s="3"/>
      <c r="L6558" s="3"/>
      <c r="M6558" s="3"/>
      <c r="N6558" s="3"/>
      <c r="O6558" s="3"/>
      <c r="P6558" s="3"/>
      <c r="Q6558" s="3"/>
      <c r="R6558" s="3"/>
      <c r="S6558" s="120"/>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row>
    <row r="6559" spans="1:53" x14ac:dyDescent="0.3">
      <c r="A6559" s="3"/>
      <c r="B6559" s="3"/>
      <c r="C6559" s="3"/>
      <c r="D6559" s="3"/>
      <c r="E6559" s="3"/>
      <c r="F6559" s="3"/>
      <c r="G6559" s="3"/>
      <c r="H6559" s="3"/>
      <c r="I6559" s="3"/>
      <c r="J6559" s="3"/>
      <c r="K6559" s="3"/>
      <c r="L6559" s="3"/>
      <c r="M6559" s="3"/>
      <c r="N6559" s="3"/>
      <c r="O6559" s="3"/>
      <c r="P6559" s="3"/>
      <c r="Q6559" s="3"/>
      <c r="R6559" s="3"/>
      <c r="S6559" s="120"/>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row>
    <row r="6560" spans="1:53" x14ac:dyDescent="0.3">
      <c r="A6560" s="3"/>
      <c r="B6560" s="3"/>
      <c r="C6560" s="3"/>
      <c r="D6560" s="3"/>
      <c r="E6560" s="3"/>
      <c r="F6560" s="3"/>
      <c r="G6560" s="3"/>
      <c r="H6560" s="3"/>
      <c r="I6560" s="3"/>
      <c r="J6560" s="3"/>
      <c r="K6560" s="3"/>
      <c r="L6560" s="3"/>
      <c r="M6560" s="3"/>
      <c r="N6560" s="3"/>
      <c r="O6560" s="3"/>
      <c r="P6560" s="3"/>
      <c r="Q6560" s="3"/>
      <c r="R6560" s="3"/>
      <c r="S6560" s="120"/>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row>
    <row r="6561" spans="1:53" x14ac:dyDescent="0.3">
      <c r="A6561" s="3"/>
      <c r="B6561" s="3"/>
      <c r="C6561" s="3"/>
      <c r="D6561" s="3"/>
      <c r="E6561" s="3"/>
      <c r="F6561" s="3"/>
      <c r="G6561" s="3"/>
      <c r="H6561" s="3"/>
      <c r="I6561" s="3"/>
      <c r="J6561" s="3"/>
      <c r="K6561" s="3"/>
      <c r="L6561" s="3"/>
      <c r="M6561" s="3"/>
      <c r="N6561" s="3"/>
      <c r="O6561" s="3"/>
      <c r="P6561" s="3"/>
      <c r="Q6561" s="3"/>
      <c r="R6561" s="3"/>
      <c r="S6561" s="120"/>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row>
    <row r="6562" spans="1:53" x14ac:dyDescent="0.3">
      <c r="A6562" s="3"/>
      <c r="B6562" s="3"/>
      <c r="C6562" s="3"/>
      <c r="D6562" s="3"/>
      <c r="E6562" s="3"/>
      <c r="F6562" s="3"/>
      <c r="G6562" s="3"/>
      <c r="H6562" s="3"/>
      <c r="I6562" s="3"/>
      <c r="J6562" s="3"/>
      <c r="K6562" s="3"/>
      <c r="L6562" s="3"/>
      <c r="M6562" s="3"/>
      <c r="N6562" s="3"/>
      <c r="O6562" s="3"/>
      <c r="P6562" s="3"/>
      <c r="Q6562" s="3"/>
      <c r="R6562" s="3"/>
      <c r="S6562" s="120"/>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row>
    <row r="6563" spans="1:53" x14ac:dyDescent="0.3">
      <c r="A6563" s="3"/>
      <c r="B6563" s="3"/>
      <c r="C6563" s="3"/>
      <c r="D6563" s="3"/>
      <c r="E6563" s="3"/>
      <c r="F6563" s="3"/>
      <c r="G6563" s="3"/>
      <c r="H6563" s="3"/>
      <c r="I6563" s="3"/>
      <c r="J6563" s="3"/>
      <c r="K6563" s="3"/>
      <c r="L6563" s="3"/>
      <c r="M6563" s="3"/>
      <c r="N6563" s="3"/>
      <c r="O6563" s="3"/>
      <c r="P6563" s="3"/>
      <c r="Q6563" s="3"/>
      <c r="R6563" s="3"/>
      <c r="S6563" s="120"/>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row>
    <row r="6564" spans="1:53" x14ac:dyDescent="0.3">
      <c r="A6564" s="3"/>
      <c r="B6564" s="3"/>
      <c r="C6564" s="3"/>
      <c r="D6564" s="3"/>
      <c r="E6564" s="3"/>
      <c r="F6564" s="3"/>
      <c r="G6564" s="3"/>
      <c r="H6564" s="3"/>
      <c r="I6564" s="3"/>
      <c r="J6564" s="3"/>
      <c r="K6564" s="3"/>
      <c r="L6564" s="3"/>
      <c r="M6564" s="3"/>
      <c r="N6564" s="3"/>
      <c r="O6564" s="3"/>
      <c r="P6564" s="3"/>
      <c r="Q6564" s="3"/>
      <c r="R6564" s="3"/>
      <c r="S6564" s="120"/>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row>
    <row r="6565" spans="1:53" x14ac:dyDescent="0.3">
      <c r="A6565" s="3"/>
      <c r="B6565" s="3"/>
      <c r="C6565" s="3"/>
      <c r="D6565" s="3"/>
      <c r="E6565" s="3"/>
      <c r="F6565" s="3"/>
      <c r="G6565" s="3"/>
      <c r="H6565" s="3"/>
      <c r="I6565" s="3"/>
      <c r="J6565" s="3"/>
      <c r="K6565" s="3"/>
      <c r="L6565" s="3"/>
      <c r="M6565" s="3"/>
      <c r="N6565" s="3"/>
      <c r="O6565" s="3"/>
      <c r="P6565" s="3"/>
      <c r="Q6565" s="3"/>
      <c r="R6565" s="3"/>
      <c r="S6565" s="120"/>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row>
    <row r="6566" spans="1:53" x14ac:dyDescent="0.3">
      <c r="A6566" s="3"/>
      <c r="B6566" s="3"/>
      <c r="C6566" s="3"/>
      <c r="D6566" s="3"/>
      <c r="E6566" s="3"/>
      <c r="F6566" s="3"/>
      <c r="G6566" s="3"/>
      <c r="H6566" s="3"/>
      <c r="I6566" s="3"/>
      <c r="J6566" s="3"/>
      <c r="K6566" s="3"/>
      <c r="L6566" s="3"/>
      <c r="M6566" s="3"/>
      <c r="N6566" s="3"/>
      <c r="O6566" s="3"/>
      <c r="P6566" s="3"/>
      <c r="Q6566" s="3"/>
      <c r="R6566" s="3"/>
      <c r="S6566" s="120"/>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row>
    <row r="6567" spans="1:53" x14ac:dyDescent="0.3">
      <c r="A6567" s="3"/>
      <c r="B6567" s="3"/>
      <c r="C6567" s="3"/>
      <c r="D6567" s="3"/>
      <c r="E6567" s="3"/>
      <c r="F6567" s="3"/>
      <c r="G6567" s="3"/>
      <c r="H6567" s="3"/>
      <c r="I6567" s="3"/>
      <c r="J6567" s="3"/>
      <c r="K6567" s="3"/>
      <c r="L6567" s="3"/>
      <c r="M6567" s="3"/>
      <c r="N6567" s="3"/>
      <c r="O6567" s="3"/>
      <c r="P6567" s="3"/>
      <c r="Q6567" s="3"/>
      <c r="R6567" s="3"/>
      <c r="S6567" s="120"/>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row>
    <row r="6568" spans="1:53" x14ac:dyDescent="0.3">
      <c r="A6568" s="3"/>
      <c r="B6568" s="3"/>
      <c r="C6568" s="3"/>
      <c r="D6568" s="3"/>
      <c r="E6568" s="3"/>
      <c r="F6568" s="3"/>
      <c r="G6568" s="3"/>
      <c r="H6568" s="3"/>
      <c r="I6568" s="3"/>
      <c r="J6568" s="3"/>
      <c r="K6568" s="3"/>
      <c r="L6568" s="3"/>
      <c r="M6568" s="3"/>
      <c r="N6568" s="3"/>
      <c r="O6568" s="3"/>
      <c r="P6568" s="3"/>
      <c r="Q6568" s="3"/>
      <c r="R6568" s="3"/>
      <c r="S6568" s="120"/>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row>
    <row r="6569" spans="1:53" x14ac:dyDescent="0.3">
      <c r="A6569" s="3"/>
      <c r="B6569" s="3"/>
      <c r="C6569" s="3"/>
      <c r="D6569" s="3"/>
      <c r="E6569" s="3"/>
      <c r="F6569" s="3"/>
      <c r="G6569" s="3"/>
      <c r="H6569" s="3"/>
      <c r="I6569" s="3"/>
      <c r="J6569" s="3"/>
      <c r="K6569" s="3"/>
      <c r="L6569" s="3"/>
      <c r="M6569" s="3"/>
      <c r="N6569" s="3"/>
      <c r="O6569" s="3"/>
      <c r="P6569" s="3"/>
      <c r="Q6569" s="3"/>
      <c r="R6569" s="3"/>
      <c r="S6569" s="120"/>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row>
    <row r="6570" spans="1:53" x14ac:dyDescent="0.3">
      <c r="A6570" s="3"/>
      <c r="B6570" s="3"/>
      <c r="C6570" s="3"/>
      <c r="D6570" s="3"/>
      <c r="E6570" s="3"/>
      <c r="F6570" s="3"/>
      <c r="G6570" s="3"/>
      <c r="H6570" s="3"/>
      <c r="I6570" s="3"/>
      <c r="J6570" s="3"/>
      <c r="K6570" s="3"/>
      <c r="L6570" s="3"/>
      <c r="M6570" s="3"/>
      <c r="N6570" s="3"/>
      <c r="O6570" s="3"/>
      <c r="P6570" s="3"/>
      <c r="Q6570" s="3"/>
      <c r="R6570" s="3"/>
      <c r="S6570" s="120"/>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row>
    <row r="6571" spans="1:53" x14ac:dyDescent="0.3">
      <c r="A6571" s="3"/>
      <c r="B6571" s="3"/>
      <c r="C6571" s="3"/>
      <c r="D6571" s="3"/>
      <c r="E6571" s="3"/>
      <c r="F6571" s="3"/>
      <c r="G6571" s="3"/>
      <c r="H6571" s="3"/>
      <c r="I6571" s="3"/>
      <c r="J6571" s="3"/>
      <c r="K6571" s="3"/>
      <c r="L6571" s="3"/>
      <c r="M6571" s="3"/>
      <c r="N6571" s="3"/>
      <c r="O6571" s="3"/>
      <c r="P6571" s="3"/>
      <c r="Q6571" s="3"/>
      <c r="R6571" s="3"/>
      <c r="S6571" s="120"/>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row>
    <row r="6572" spans="1:53" x14ac:dyDescent="0.3">
      <c r="A6572" s="3"/>
      <c r="B6572" s="3"/>
      <c r="C6572" s="3"/>
      <c r="D6572" s="3"/>
      <c r="E6572" s="3"/>
      <c r="F6572" s="3"/>
      <c r="G6572" s="3"/>
      <c r="H6572" s="3"/>
      <c r="I6572" s="3"/>
      <c r="J6572" s="3"/>
      <c r="K6572" s="3"/>
      <c r="L6572" s="3"/>
      <c r="M6572" s="3"/>
      <c r="N6572" s="3"/>
      <c r="O6572" s="3"/>
      <c r="P6572" s="3"/>
      <c r="Q6572" s="3"/>
      <c r="R6572" s="3"/>
      <c r="S6572" s="120"/>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row>
    <row r="6573" spans="1:53" x14ac:dyDescent="0.3">
      <c r="A6573" s="3"/>
      <c r="B6573" s="3"/>
      <c r="C6573" s="3"/>
      <c r="D6573" s="3"/>
      <c r="E6573" s="3"/>
      <c r="F6573" s="3"/>
      <c r="G6573" s="3"/>
      <c r="H6573" s="3"/>
      <c r="I6573" s="3"/>
      <c r="J6573" s="3"/>
      <c r="K6573" s="3"/>
      <c r="L6573" s="3"/>
      <c r="M6573" s="3"/>
      <c r="N6573" s="3"/>
      <c r="O6573" s="3"/>
      <c r="P6573" s="3"/>
      <c r="Q6573" s="3"/>
      <c r="R6573" s="3"/>
      <c r="S6573" s="120"/>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row>
    <row r="6574" spans="1:53" x14ac:dyDescent="0.3">
      <c r="A6574" s="3"/>
      <c r="B6574" s="3"/>
      <c r="C6574" s="3"/>
      <c r="D6574" s="3"/>
      <c r="E6574" s="3"/>
      <c r="F6574" s="3"/>
      <c r="G6574" s="3"/>
      <c r="H6574" s="3"/>
      <c r="I6574" s="3"/>
      <c r="J6574" s="3"/>
      <c r="K6574" s="3"/>
      <c r="L6574" s="3"/>
      <c r="M6574" s="3"/>
      <c r="N6574" s="3"/>
      <c r="O6574" s="3"/>
      <c r="P6574" s="3"/>
      <c r="Q6574" s="3"/>
      <c r="R6574" s="3"/>
      <c r="S6574" s="120"/>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row>
    <row r="6575" spans="1:53" x14ac:dyDescent="0.3">
      <c r="A6575" s="3"/>
      <c r="B6575" s="3"/>
      <c r="C6575" s="3"/>
      <c r="D6575" s="3"/>
      <c r="E6575" s="3"/>
      <c r="F6575" s="3"/>
      <c r="G6575" s="3"/>
      <c r="H6575" s="3"/>
      <c r="I6575" s="3"/>
      <c r="J6575" s="3"/>
      <c r="K6575" s="3"/>
      <c r="L6575" s="3"/>
      <c r="M6575" s="3"/>
      <c r="N6575" s="3"/>
      <c r="O6575" s="3"/>
      <c r="P6575" s="3"/>
      <c r="Q6575" s="3"/>
      <c r="R6575" s="3"/>
      <c r="S6575" s="120"/>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row>
    <row r="6576" spans="1:53" x14ac:dyDescent="0.3">
      <c r="A6576" s="3"/>
      <c r="B6576" s="3"/>
      <c r="C6576" s="3"/>
      <c r="D6576" s="3"/>
      <c r="E6576" s="3"/>
      <c r="F6576" s="3"/>
      <c r="G6576" s="3"/>
      <c r="H6576" s="3"/>
      <c r="I6576" s="3"/>
      <c r="J6576" s="3"/>
      <c r="K6576" s="3"/>
      <c r="L6576" s="3"/>
      <c r="M6576" s="3"/>
      <c r="N6576" s="3"/>
      <c r="O6576" s="3"/>
      <c r="P6576" s="3"/>
      <c r="Q6576" s="3"/>
      <c r="R6576" s="3"/>
      <c r="S6576" s="120"/>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row>
    <row r="6577" spans="1:53" x14ac:dyDescent="0.3">
      <c r="A6577" s="3"/>
      <c r="B6577" s="3"/>
      <c r="C6577" s="3"/>
      <c r="D6577" s="3"/>
      <c r="E6577" s="3"/>
      <c r="F6577" s="3"/>
      <c r="G6577" s="3"/>
      <c r="H6577" s="3"/>
      <c r="I6577" s="3"/>
      <c r="J6577" s="3"/>
      <c r="K6577" s="3"/>
      <c r="L6577" s="3"/>
      <c r="M6577" s="3"/>
      <c r="N6577" s="3"/>
      <c r="O6577" s="3"/>
      <c r="P6577" s="3"/>
      <c r="Q6577" s="3"/>
      <c r="R6577" s="3"/>
      <c r="S6577" s="120"/>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row>
    <row r="6578" spans="1:53" x14ac:dyDescent="0.3">
      <c r="A6578" s="3"/>
      <c r="B6578" s="3"/>
      <c r="C6578" s="3"/>
      <c r="D6578" s="3"/>
      <c r="E6578" s="3"/>
      <c r="F6578" s="3"/>
      <c r="G6578" s="3"/>
      <c r="H6578" s="3"/>
      <c r="I6578" s="3"/>
      <c r="J6578" s="3"/>
      <c r="K6578" s="3"/>
      <c r="L6578" s="3"/>
      <c r="M6578" s="3"/>
      <c r="N6578" s="3"/>
      <c r="O6578" s="3"/>
      <c r="P6578" s="3"/>
      <c r="Q6578" s="3"/>
      <c r="R6578" s="3"/>
      <c r="S6578" s="120"/>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row>
    <row r="6579" spans="1:53" x14ac:dyDescent="0.3">
      <c r="A6579" s="3"/>
      <c r="B6579" s="3"/>
      <c r="C6579" s="3"/>
      <c r="D6579" s="3"/>
      <c r="E6579" s="3"/>
      <c r="F6579" s="3"/>
      <c r="G6579" s="3"/>
      <c r="H6579" s="3"/>
      <c r="I6579" s="3"/>
      <c r="J6579" s="3"/>
      <c r="K6579" s="3"/>
      <c r="L6579" s="3"/>
      <c r="M6579" s="3"/>
      <c r="N6579" s="3"/>
      <c r="O6579" s="3"/>
      <c r="P6579" s="3"/>
      <c r="Q6579" s="3"/>
      <c r="R6579" s="3"/>
      <c r="S6579" s="120"/>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row>
    <row r="6580" spans="1:53" x14ac:dyDescent="0.3">
      <c r="A6580" s="3"/>
      <c r="B6580" s="3"/>
      <c r="C6580" s="3"/>
      <c r="D6580" s="3"/>
      <c r="E6580" s="3"/>
      <c r="F6580" s="3"/>
      <c r="G6580" s="3"/>
      <c r="H6580" s="3"/>
      <c r="I6580" s="3"/>
      <c r="J6580" s="3"/>
      <c r="K6580" s="3"/>
      <c r="L6580" s="3"/>
      <c r="M6580" s="3"/>
      <c r="N6580" s="3"/>
      <c r="O6580" s="3"/>
      <c r="P6580" s="3"/>
      <c r="Q6580" s="3"/>
      <c r="R6580" s="3"/>
      <c r="S6580" s="120"/>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row>
    <row r="6581" spans="1:53" x14ac:dyDescent="0.3">
      <c r="A6581" s="3"/>
      <c r="B6581" s="3"/>
      <c r="C6581" s="3"/>
      <c r="D6581" s="3"/>
      <c r="E6581" s="3"/>
      <c r="F6581" s="3"/>
      <c r="G6581" s="3"/>
      <c r="H6581" s="3"/>
      <c r="I6581" s="3"/>
      <c r="J6581" s="3"/>
      <c r="K6581" s="3"/>
      <c r="L6581" s="3"/>
      <c r="M6581" s="3"/>
      <c r="N6581" s="3"/>
      <c r="O6581" s="3"/>
      <c r="P6581" s="3"/>
      <c r="Q6581" s="3"/>
      <c r="R6581" s="3"/>
      <c r="S6581" s="120"/>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row>
    <row r="6582" spans="1:53" x14ac:dyDescent="0.3">
      <c r="A6582" s="3"/>
      <c r="B6582" s="3"/>
      <c r="C6582" s="3"/>
      <c r="D6582" s="3"/>
      <c r="E6582" s="3"/>
      <c r="F6582" s="3"/>
      <c r="G6582" s="3"/>
      <c r="H6582" s="3"/>
      <c r="I6582" s="3"/>
      <c r="J6582" s="3"/>
      <c r="K6582" s="3"/>
      <c r="L6582" s="3"/>
      <c r="M6582" s="3"/>
      <c r="N6582" s="3"/>
      <c r="O6582" s="3"/>
      <c r="P6582" s="3"/>
      <c r="Q6582" s="3"/>
      <c r="R6582" s="3"/>
      <c r="S6582" s="120"/>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row>
    <row r="6583" spans="1:53" x14ac:dyDescent="0.3">
      <c r="A6583" s="3"/>
      <c r="B6583" s="3"/>
      <c r="C6583" s="3"/>
      <c r="D6583" s="3"/>
      <c r="E6583" s="3"/>
      <c r="F6583" s="3"/>
      <c r="G6583" s="3"/>
      <c r="H6583" s="3"/>
      <c r="I6583" s="3"/>
      <c r="J6583" s="3"/>
      <c r="K6583" s="3"/>
      <c r="L6583" s="3"/>
      <c r="M6583" s="3"/>
      <c r="N6583" s="3"/>
      <c r="O6583" s="3"/>
      <c r="P6583" s="3"/>
      <c r="Q6583" s="3"/>
      <c r="R6583" s="3"/>
      <c r="S6583" s="120"/>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row>
    <row r="6584" spans="1:53" x14ac:dyDescent="0.3">
      <c r="A6584" s="3"/>
      <c r="B6584" s="3"/>
      <c r="C6584" s="3"/>
      <c r="D6584" s="3"/>
      <c r="E6584" s="3"/>
      <c r="F6584" s="3"/>
      <c r="G6584" s="3"/>
      <c r="H6584" s="3"/>
      <c r="I6584" s="3"/>
      <c r="J6584" s="3"/>
      <c r="K6584" s="3"/>
      <c r="L6584" s="3"/>
      <c r="M6584" s="3"/>
      <c r="N6584" s="3"/>
      <c r="O6584" s="3"/>
      <c r="P6584" s="3"/>
      <c r="Q6584" s="3"/>
      <c r="R6584" s="3"/>
      <c r="S6584" s="120"/>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row>
    <row r="6585" spans="1:53" x14ac:dyDescent="0.3">
      <c r="A6585" s="3"/>
      <c r="B6585" s="3"/>
      <c r="C6585" s="3"/>
      <c r="D6585" s="3"/>
      <c r="E6585" s="3"/>
      <c r="F6585" s="3"/>
      <c r="G6585" s="3"/>
      <c r="H6585" s="3"/>
      <c r="I6585" s="3"/>
      <c r="J6585" s="3"/>
      <c r="K6585" s="3"/>
      <c r="L6585" s="3"/>
      <c r="M6585" s="3"/>
      <c r="N6585" s="3"/>
      <c r="O6585" s="3"/>
      <c r="P6585" s="3"/>
      <c r="Q6585" s="3"/>
      <c r="R6585" s="3"/>
      <c r="S6585" s="120"/>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row>
    <row r="6586" spans="1:53" x14ac:dyDescent="0.3">
      <c r="A6586" s="3"/>
      <c r="B6586" s="3"/>
      <c r="C6586" s="3"/>
      <c r="D6586" s="3"/>
      <c r="E6586" s="3"/>
      <c r="F6586" s="3"/>
      <c r="G6586" s="3"/>
      <c r="H6586" s="3"/>
      <c r="I6586" s="3"/>
      <c r="J6586" s="3"/>
      <c r="K6586" s="3"/>
      <c r="L6586" s="3"/>
      <c r="M6586" s="3"/>
      <c r="N6586" s="3"/>
      <c r="O6586" s="3"/>
      <c r="P6586" s="3"/>
      <c r="Q6586" s="3"/>
      <c r="R6586" s="3"/>
      <c r="S6586" s="120"/>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row>
    <row r="6587" spans="1:53" x14ac:dyDescent="0.3">
      <c r="A6587" s="3"/>
      <c r="B6587" s="3"/>
      <c r="C6587" s="3"/>
      <c r="D6587" s="3"/>
      <c r="E6587" s="3"/>
      <c r="F6587" s="3"/>
      <c r="G6587" s="3"/>
      <c r="H6587" s="3"/>
      <c r="I6587" s="3"/>
      <c r="J6587" s="3"/>
      <c r="K6587" s="3"/>
      <c r="L6587" s="3"/>
      <c r="M6587" s="3"/>
      <c r="N6587" s="3"/>
      <c r="O6587" s="3"/>
      <c r="P6587" s="3"/>
      <c r="Q6587" s="3"/>
      <c r="R6587" s="3"/>
      <c r="S6587" s="120"/>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row>
    <row r="6588" spans="1:53" x14ac:dyDescent="0.3">
      <c r="A6588" s="3"/>
      <c r="B6588" s="3"/>
      <c r="C6588" s="3"/>
      <c r="D6588" s="3"/>
      <c r="E6588" s="3"/>
      <c r="F6588" s="3"/>
      <c r="G6588" s="3"/>
      <c r="H6588" s="3"/>
      <c r="I6588" s="3"/>
      <c r="J6588" s="3"/>
      <c r="K6588" s="3"/>
      <c r="L6588" s="3"/>
      <c r="M6588" s="3"/>
      <c r="N6588" s="3"/>
      <c r="O6588" s="3"/>
      <c r="P6588" s="3"/>
      <c r="Q6588" s="3"/>
      <c r="R6588" s="3"/>
      <c r="S6588" s="120"/>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row>
    <row r="6589" spans="1:53" x14ac:dyDescent="0.3">
      <c r="A6589" s="3"/>
      <c r="B6589" s="3"/>
      <c r="C6589" s="3"/>
      <c r="D6589" s="3"/>
      <c r="E6589" s="3"/>
      <c r="F6589" s="3"/>
      <c r="G6589" s="3"/>
      <c r="H6589" s="3"/>
      <c r="I6589" s="3"/>
      <c r="J6589" s="3"/>
      <c r="K6589" s="3"/>
      <c r="L6589" s="3"/>
      <c r="M6589" s="3"/>
      <c r="N6589" s="3"/>
      <c r="O6589" s="3"/>
      <c r="P6589" s="3"/>
      <c r="Q6589" s="3"/>
      <c r="R6589" s="3"/>
      <c r="S6589" s="120"/>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row>
    <row r="6590" spans="1:53" x14ac:dyDescent="0.3">
      <c r="A6590" s="3"/>
      <c r="B6590" s="3"/>
      <c r="C6590" s="3"/>
      <c r="D6590" s="3"/>
      <c r="E6590" s="3"/>
      <c r="F6590" s="3"/>
      <c r="G6590" s="3"/>
      <c r="H6590" s="3"/>
      <c r="I6590" s="3"/>
      <c r="J6590" s="3"/>
      <c r="K6590" s="3"/>
      <c r="L6590" s="3"/>
      <c r="M6590" s="3"/>
      <c r="N6590" s="3"/>
      <c r="O6590" s="3"/>
      <c r="P6590" s="3"/>
      <c r="Q6590" s="3"/>
      <c r="R6590" s="3"/>
      <c r="S6590" s="120"/>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row>
    <row r="6591" spans="1:53" x14ac:dyDescent="0.3">
      <c r="A6591" s="3"/>
      <c r="B6591" s="3"/>
      <c r="C6591" s="3"/>
      <c r="D6591" s="3"/>
      <c r="E6591" s="3"/>
      <c r="F6591" s="3"/>
      <c r="G6591" s="3"/>
      <c r="H6591" s="3"/>
      <c r="I6591" s="3"/>
      <c r="J6591" s="3"/>
      <c r="K6591" s="3"/>
      <c r="L6591" s="3"/>
      <c r="M6591" s="3"/>
      <c r="N6591" s="3"/>
      <c r="O6591" s="3"/>
      <c r="P6591" s="3"/>
      <c r="Q6591" s="3"/>
      <c r="R6591" s="3"/>
      <c r="S6591" s="120"/>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row>
    <row r="6592" spans="1:53" x14ac:dyDescent="0.3">
      <c r="A6592" s="3"/>
      <c r="B6592" s="3"/>
      <c r="C6592" s="3"/>
      <c r="D6592" s="3"/>
      <c r="E6592" s="3"/>
      <c r="F6592" s="3"/>
      <c r="G6592" s="3"/>
      <c r="H6592" s="3"/>
      <c r="I6592" s="3"/>
      <c r="J6592" s="3"/>
      <c r="K6592" s="3"/>
      <c r="L6592" s="3"/>
      <c r="M6592" s="3"/>
      <c r="N6592" s="3"/>
      <c r="O6592" s="3"/>
      <c r="P6592" s="3"/>
      <c r="Q6592" s="3"/>
      <c r="R6592" s="3"/>
      <c r="S6592" s="120"/>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row>
    <row r="6593" spans="1:53" x14ac:dyDescent="0.3">
      <c r="A6593" s="3"/>
      <c r="B6593" s="3"/>
      <c r="C6593" s="3"/>
      <c r="D6593" s="3"/>
      <c r="E6593" s="3"/>
      <c r="F6593" s="3"/>
      <c r="G6593" s="3"/>
      <c r="H6593" s="3"/>
      <c r="I6593" s="3"/>
      <c r="J6593" s="3"/>
      <c r="K6593" s="3"/>
      <c r="L6593" s="3"/>
      <c r="M6593" s="3"/>
      <c r="N6593" s="3"/>
      <c r="O6593" s="3"/>
      <c r="P6593" s="3"/>
      <c r="Q6593" s="3"/>
      <c r="R6593" s="3"/>
      <c r="S6593" s="120"/>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row>
    <row r="6594" spans="1:53" x14ac:dyDescent="0.3">
      <c r="A6594" s="3"/>
      <c r="B6594" s="3"/>
      <c r="C6594" s="3"/>
      <c r="D6594" s="3"/>
      <c r="E6594" s="3"/>
      <c r="F6594" s="3"/>
      <c r="G6594" s="3"/>
      <c r="H6594" s="3"/>
      <c r="I6594" s="3"/>
      <c r="J6594" s="3"/>
      <c r="K6594" s="3"/>
      <c r="L6594" s="3"/>
      <c r="M6594" s="3"/>
      <c r="N6594" s="3"/>
      <c r="O6594" s="3"/>
      <c r="P6594" s="3"/>
      <c r="Q6594" s="3"/>
      <c r="R6594" s="3"/>
      <c r="S6594" s="120"/>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row>
    <row r="6595" spans="1:53" x14ac:dyDescent="0.3">
      <c r="A6595" s="3"/>
      <c r="B6595" s="3"/>
      <c r="C6595" s="3"/>
      <c r="D6595" s="3"/>
      <c r="E6595" s="3"/>
      <c r="F6595" s="3"/>
      <c r="G6595" s="3"/>
      <c r="H6595" s="3"/>
      <c r="I6595" s="3"/>
      <c r="J6595" s="3"/>
      <c r="K6595" s="3"/>
      <c r="L6595" s="3"/>
      <c r="M6595" s="3"/>
      <c r="N6595" s="3"/>
      <c r="O6595" s="3"/>
      <c r="P6595" s="3"/>
      <c r="Q6595" s="3"/>
      <c r="R6595" s="3"/>
      <c r="S6595" s="120"/>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row>
    <row r="6596" spans="1:53" x14ac:dyDescent="0.3">
      <c r="A6596" s="3"/>
      <c r="B6596" s="3"/>
      <c r="C6596" s="3"/>
      <c r="D6596" s="3"/>
      <c r="E6596" s="3"/>
      <c r="F6596" s="3"/>
      <c r="G6596" s="3"/>
      <c r="H6596" s="3"/>
      <c r="I6596" s="3"/>
      <c r="J6596" s="3"/>
      <c r="K6596" s="3"/>
      <c r="L6596" s="3"/>
      <c r="M6596" s="3"/>
      <c r="N6596" s="3"/>
      <c r="O6596" s="3"/>
      <c r="P6596" s="3"/>
      <c r="Q6596" s="3"/>
      <c r="R6596" s="3"/>
      <c r="S6596" s="120"/>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row>
    <row r="6597" spans="1:53" x14ac:dyDescent="0.3">
      <c r="A6597" s="3"/>
      <c r="B6597" s="3"/>
      <c r="C6597" s="3"/>
      <c r="D6597" s="3"/>
      <c r="E6597" s="3"/>
      <c r="F6597" s="3"/>
      <c r="G6597" s="3"/>
      <c r="H6597" s="3"/>
      <c r="I6597" s="3"/>
      <c r="J6597" s="3"/>
      <c r="K6597" s="3"/>
      <c r="L6597" s="3"/>
      <c r="M6597" s="3"/>
      <c r="N6597" s="3"/>
      <c r="O6597" s="3"/>
      <c r="P6597" s="3"/>
      <c r="Q6597" s="3"/>
      <c r="R6597" s="3"/>
      <c r="S6597" s="120"/>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row>
    <row r="6598" spans="1:53" x14ac:dyDescent="0.3">
      <c r="A6598" s="3"/>
      <c r="B6598" s="3"/>
      <c r="C6598" s="3"/>
      <c r="D6598" s="3"/>
      <c r="E6598" s="3"/>
      <c r="F6598" s="3"/>
      <c r="G6598" s="3"/>
      <c r="H6598" s="3"/>
      <c r="I6598" s="3"/>
      <c r="J6598" s="3"/>
      <c r="K6598" s="3"/>
      <c r="L6598" s="3"/>
      <c r="M6598" s="3"/>
      <c r="N6598" s="3"/>
      <c r="O6598" s="3"/>
      <c r="P6598" s="3"/>
      <c r="Q6598" s="3"/>
      <c r="R6598" s="3"/>
      <c r="S6598" s="120"/>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row>
    <row r="6599" spans="1:53" x14ac:dyDescent="0.3">
      <c r="A6599" s="3"/>
      <c r="B6599" s="3"/>
      <c r="C6599" s="3"/>
      <c r="D6599" s="3"/>
      <c r="E6599" s="3"/>
      <c r="F6599" s="3"/>
      <c r="G6599" s="3"/>
      <c r="H6599" s="3"/>
      <c r="I6599" s="3"/>
      <c r="J6599" s="3"/>
      <c r="K6599" s="3"/>
      <c r="L6599" s="3"/>
      <c r="M6599" s="3"/>
      <c r="N6599" s="3"/>
      <c r="O6599" s="3"/>
      <c r="P6599" s="3"/>
      <c r="Q6599" s="3"/>
      <c r="R6599" s="3"/>
      <c r="S6599" s="120"/>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row>
    <row r="6600" spans="1:53" x14ac:dyDescent="0.3">
      <c r="A6600" s="3"/>
      <c r="B6600" s="3"/>
      <c r="C6600" s="3"/>
      <c r="D6600" s="3"/>
      <c r="E6600" s="3"/>
      <c r="F6600" s="3"/>
      <c r="G6600" s="3"/>
      <c r="H6600" s="3"/>
      <c r="I6600" s="3"/>
      <c r="J6600" s="3"/>
      <c r="K6600" s="3"/>
      <c r="L6600" s="3"/>
      <c r="M6600" s="3"/>
      <c r="N6600" s="3"/>
      <c r="O6600" s="3"/>
      <c r="P6600" s="3"/>
      <c r="Q6600" s="3"/>
      <c r="R6600" s="3"/>
      <c r="S6600" s="120"/>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row>
    <row r="6601" spans="1:53" x14ac:dyDescent="0.3">
      <c r="A6601" s="3"/>
      <c r="B6601" s="3"/>
      <c r="C6601" s="3"/>
      <c r="D6601" s="3"/>
      <c r="E6601" s="3"/>
      <c r="F6601" s="3"/>
      <c r="G6601" s="3"/>
      <c r="H6601" s="3"/>
      <c r="I6601" s="3"/>
      <c r="J6601" s="3"/>
      <c r="K6601" s="3"/>
      <c r="L6601" s="3"/>
      <c r="M6601" s="3"/>
      <c r="N6601" s="3"/>
      <c r="O6601" s="3"/>
      <c r="P6601" s="3"/>
      <c r="Q6601" s="3"/>
      <c r="R6601" s="3"/>
      <c r="S6601" s="120"/>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row>
    <row r="6602" spans="1:53" x14ac:dyDescent="0.3">
      <c r="A6602" s="3"/>
      <c r="B6602" s="3"/>
      <c r="C6602" s="3"/>
      <c r="D6602" s="3"/>
      <c r="E6602" s="3"/>
      <c r="F6602" s="3"/>
      <c r="G6602" s="3"/>
      <c r="H6602" s="3"/>
      <c r="I6602" s="3"/>
      <c r="J6602" s="3"/>
      <c r="K6602" s="3"/>
      <c r="L6602" s="3"/>
      <c r="M6602" s="3"/>
      <c r="N6602" s="3"/>
      <c r="O6602" s="3"/>
      <c r="P6602" s="3"/>
      <c r="Q6602" s="3"/>
      <c r="R6602" s="3"/>
      <c r="S6602" s="120"/>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row>
    <row r="6603" spans="1:53" x14ac:dyDescent="0.3">
      <c r="A6603" s="3"/>
      <c r="B6603" s="3"/>
      <c r="C6603" s="3"/>
      <c r="D6603" s="3"/>
      <c r="E6603" s="3"/>
      <c r="F6603" s="3"/>
      <c r="G6603" s="3"/>
      <c r="H6603" s="3"/>
      <c r="I6603" s="3"/>
      <c r="J6603" s="3"/>
      <c r="K6603" s="3"/>
      <c r="L6603" s="3"/>
      <c r="M6603" s="3"/>
      <c r="N6603" s="3"/>
      <c r="O6603" s="3"/>
      <c r="P6603" s="3"/>
      <c r="Q6603" s="3"/>
      <c r="R6603" s="3"/>
      <c r="S6603" s="120"/>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row>
    <row r="6604" spans="1:53" x14ac:dyDescent="0.3">
      <c r="A6604" s="3"/>
      <c r="B6604" s="3"/>
      <c r="C6604" s="3"/>
      <c r="D6604" s="3"/>
      <c r="E6604" s="3"/>
      <c r="F6604" s="3"/>
      <c r="G6604" s="3"/>
      <c r="H6604" s="3"/>
      <c r="I6604" s="3"/>
      <c r="J6604" s="3"/>
      <c r="K6604" s="3"/>
      <c r="L6604" s="3"/>
      <c r="M6604" s="3"/>
      <c r="N6604" s="3"/>
      <c r="O6604" s="3"/>
      <c r="P6604" s="3"/>
      <c r="Q6604" s="3"/>
      <c r="R6604" s="3"/>
      <c r="S6604" s="120"/>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row>
    <row r="6605" spans="1:53" x14ac:dyDescent="0.3">
      <c r="A6605" s="3"/>
      <c r="B6605" s="3"/>
      <c r="C6605" s="3"/>
      <c r="D6605" s="3"/>
      <c r="E6605" s="3"/>
      <c r="F6605" s="3"/>
      <c r="G6605" s="3"/>
      <c r="H6605" s="3"/>
      <c r="I6605" s="3"/>
      <c r="J6605" s="3"/>
      <c r="K6605" s="3"/>
      <c r="L6605" s="3"/>
      <c r="M6605" s="3"/>
      <c r="N6605" s="3"/>
      <c r="O6605" s="3"/>
      <c r="P6605" s="3"/>
      <c r="Q6605" s="3"/>
      <c r="R6605" s="3"/>
      <c r="S6605" s="120"/>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row>
    <row r="6606" spans="1:53" x14ac:dyDescent="0.3">
      <c r="A6606" s="3"/>
      <c r="B6606" s="3"/>
      <c r="C6606" s="3"/>
      <c r="D6606" s="3"/>
      <c r="E6606" s="3"/>
      <c r="F6606" s="3"/>
      <c r="G6606" s="3"/>
      <c r="H6606" s="3"/>
      <c r="I6606" s="3"/>
      <c r="J6606" s="3"/>
      <c r="K6606" s="3"/>
      <c r="L6606" s="3"/>
      <c r="M6606" s="3"/>
      <c r="N6606" s="3"/>
      <c r="O6606" s="3"/>
      <c r="P6606" s="3"/>
      <c r="Q6606" s="3"/>
      <c r="R6606" s="3"/>
      <c r="S6606" s="120"/>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row>
    <row r="6607" spans="1:53" x14ac:dyDescent="0.3">
      <c r="A6607" s="3"/>
      <c r="B6607" s="3"/>
      <c r="C6607" s="3"/>
      <c r="D6607" s="3"/>
      <c r="E6607" s="3"/>
      <c r="F6607" s="3"/>
      <c r="G6607" s="3"/>
      <c r="H6607" s="3"/>
      <c r="I6607" s="3"/>
      <c r="J6607" s="3"/>
      <c r="K6607" s="3"/>
      <c r="L6607" s="3"/>
      <c r="M6607" s="3"/>
      <c r="N6607" s="3"/>
      <c r="O6607" s="3"/>
      <c r="P6607" s="3"/>
      <c r="Q6607" s="3"/>
      <c r="R6607" s="3"/>
      <c r="S6607" s="120"/>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row>
    <row r="6608" spans="1:53" x14ac:dyDescent="0.3">
      <c r="A6608" s="3"/>
      <c r="B6608" s="3"/>
      <c r="C6608" s="3"/>
      <c r="D6608" s="3"/>
      <c r="E6608" s="3"/>
      <c r="F6608" s="3"/>
      <c r="G6608" s="3"/>
      <c r="H6608" s="3"/>
      <c r="I6608" s="3"/>
      <c r="J6608" s="3"/>
      <c r="K6608" s="3"/>
      <c r="L6608" s="3"/>
      <c r="M6608" s="3"/>
      <c r="N6608" s="3"/>
      <c r="O6608" s="3"/>
      <c r="P6608" s="3"/>
      <c r="Q6608" s="3"/>
      <c r="R6608" s="3"/>
      <c r="S6608" s="120"/>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row>
    <row r="6609" spans="1:53" x14ac:dyDescent="0.3">
      <c r="A6609" s="3"/>
      <c r="B6609" s="3"/>
      <c r="C6609" s="3"/>
      <c r="D6609" s="3"/>
      <c r="E6609" s="3"/>
      <c r="F6609" s="3"/>
      <c r="G6609" s="3"/>
      <c r="H6609" s="3"/>
      <c r="I6609" s="3"/>
      <c r="J6609" s="3"/>
      <c r="K6609" s="3"/>
      <c r="L6609" s="3"/>
      <c r="M6609" s="3"/>
      <c r="N6609" s="3"/>
      <c r="O6609" s="3"/>
      <c r="P6609" s="3"/>
      <c r="Q6609" s="3"/>
      <c r="R6609" s="3"/>
      <c r="S6609" s="120"/>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row>
    <row r="6610" spans="1:53" x14ac:dyDescent="0.3">
      <c r="A6610" s="3"/>
      <c r="B6610" s="3"/>
      <c r="C6610" s="3"/>
      <c r="D6610" s="3"/>
      <c r="E6610" s="3"/>
      <c r="F6610" s="3"/>
      <c r="G6610" s="3"/>
      <c r="H6610" s="3"/>
      <c r="I6610" s="3"/>
      <c r="J6610" s="3"/>
      <c r="K6610" s="3"/>
      <c r="L6610" s="3"/>
      <c r="M6610" s="3"/>
      <c r="N6610" s="3"/>
      <c r="O6610" s="3"/>
      <c r="P6610" s="3"/>
      <c r="Q6610" s="3"/>
      <c r="R6610" s="3"/>
      <c r="S6610" s="120"/>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row>
    <row r="6611" spans="1:53" x14ac:dyDescent="0.3">
      <c r="A6611" s="3"/>
      <c r="B6611" s="3"/>
      <c r="C6611" s="3"/>
      <c r="D6611" s="3"/>
      <c r="E6611" s="3"/>
      <c r="F6611" s="3"/>
      <c r="G6611" s="3"/>
      <c r="H6611" s="3"/>
      <c r="I6611" s="3"/>
      <c r="J6611" s="3"/>
      <c r="K6611" s="3"/>
      <c r="L6611" s="3"/>
      <c r="M6611" s="3"/>
      <c r="N6611" s="3"/>
      <c r="O6611" s="3"/>
      <c r="P6611" s="3"/>
      <c r="Q6611" s="3"/>
      <c r="R6611" s="3"/>
      <c r="S6611" s="120"/>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row>
    <row r="6612" spans="1:53" x14ac:dyDescent="0.3">
      <c r="A6612" s="3"/>
      <c r="B6612" s="3"/>
      <c r="C6612" s="3"/>
      <c r="D6612" s="3"/>
      <c r="E6612" s="3"/>
      <c r="F6612" s="3"/>
      <c r="G6612" s="3"/>
      <c r="H6612" s="3"/>
      <c r="I6612" s="3"/>
      <c r="J6612" s="3"/>
      <c r="K6612" s="3"/>
      <c r="L6612" s="3"/>
      <c r="M6612" s="3"/>
      <c r="N6612" s="3"/>
      <c r="O6612" s="3"/>
      <c r="P6612" s="3"/>
      <c r="Q6612" s="3"/>
      <c r="R6612" s="3"/>
      <c r="S6612" s="120"/>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row>
    <row r="6613" spans="1:53" x14ac:dyDescent="0.3">
      <c r="A6613" s="3"/>
      <c r="B6613" s="3"/>
      <c r="C6613" s="3"/>
      <c r="D6613" s="3"/>
      <c r="E6613" s="3"/>
      <c r="F6613" s="3"/>
      <c r="G6613" s="3"/>
      <c r="H6613" s="3"/>
      <c r="I6613" s="3"/>
      <c r="J6613" s="3"/>
      <c r="K6613" s="3"/>
      <c r="L6613" s="3"/>
      <c r="M6613" s="3"/>
      <c r="N6613" s="3"/>
      <c r="O6613" s="3"/>
      <c r="P6613" s="3"/>
      <c r="Q6613" s="3"/>
      <c r="R6613" s="3"/>
      <c r="S6613" s="120"/>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row>
    <row r="6614" spans="1:53" x14ac:dyDescent="0.3">
      <c r="A6614" s="3"/>
      <c r="B6614" s="3"/>
      <c r="C6614" s="3"/>
      <c r="D6614" s="3"/>
      <c r="E6614" s="3"/>
      <c r="F6614" s="3"/>
      <c r="G6614" s="3"/>
      <c r="H6614" s="3"/>
      <c r="I6614" s="3"/>
      <c r="J6614" s="3"/>
      <c r="K6614" s="3"/>
      <c r="L6614" s="3"/>
      <c r="M6614" s="3"/>
      <c r="N6614" s="3"/>
      <c r="O6614" s="3"/>
      <c r="P6614" s="3"/>
      <c r="Q6614" s="3"/>
      <c r="R6614" s="3"/>
      <c r="S6614" s="120"/>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row>
    <row r="6615" spans="1:53" x14ac:dyDescent="0.3">
      <c r="A6615" s="3"/>
      <c r="B6615" s="3"/>
      <c r="C6615" s="3"/>
      <c r="D6615" s="3"/>
      <c r="E6615" s="3"/>
      <c r="F6615" s="3"/>
      <c r="G6615" s="3"/>
      <c r="H6615" s="3"/>
      <c r="I6615" s="3"/>
      <c r="J6615" s="3"/>
      <c r="K6615" s="3"/>
      <c r="L6615" s="3"/>
      <c r="M6615" s="3"/>
      <c r="N6615" s="3"/>
      <c r="O6615" s="3"/>
      <c r="P6615" s="3"/>
      <c r="Q6615" s="3"/>
      <c r="R6615" s="3"/>
      <c r="S6615" s="120"/>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row>
    <row r="6616" spans="1:53" x14ac:dyDescent="0.3">
      <c r="A6616" s="3"/>
      <c r="B6616" s="3"/>
      <c r="C6616" s="3"/>
      <c r="D6616" s="3"/>
      <c r="E6616" s="3"/>
      <c r="F6616" s="3"/>
      <c r="G6616" s="3"/>
      <c r="H6616" s="3"/>
      <c r="I6616" s="3"/>
      <c r="J6616" s="3"/>
      <c r="K6616" s="3"/>
      <c r="L6616" s="3"/>
      <c r="M6616" s="3"/>
      <c r="N6616" s="3"/>
      <c r="O6616" s="3"/>
      <c r="P6616" s="3"/>
      <c r="Q6616" s="3"/>
      <c r="R6616" s="3"/>
      <c r="S6616" s="120"/>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row>
    <row r="6617" spans="1:53" x14ac:dyDescent="0.3">
      <c r="A6617" s="3"/>
      <c r="B6617" s="3"/>
      <c r="C6617" s="3"/>
      <c r="D6617" s="3"/>
      <c r="E6617" s="3"/>
      <c r="F6617" s="3"/>
      <c r="G6617" s="3"/>
      <c r="H6617" s="3"/>
      <c r="I6617" s="3"/>
      <c r="J6617" s="3"/>
      <c r="K6617" s="3"/>
      <c r="L6617" s="3"/>
      <c r="M6617" s="3"/>
      <c r="N6617" s="3"/>
      <c r="O6617" s="3"/>
      <c r="P6617" s="3"/>
      <c r="Q6617" s="3"/>
      <c r="R6617" s="3"/>
      <c r="S6617" s="120"/>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row>
    <row r="6618" spans="1:53" x14ac:dyDescent="0.3">
      <c r="A6618" s="3"/>
      <c r="B6618" s="3"/>
      <c r="C6618" s="3"/>
      <c r="D6618" s="3"/>
      <c r="E6618" s="3"/>
      <c r="F6618" s="3"/>
      <c r="G6618" s="3"/>
      <c r="H6618" s="3"/>
      <c r="I6618" s="3"/>
      <c r="J6618" s="3"/>
      <c r="K6618" s="3"/>
      <c r="L6618" s="3"/>
      <c r="M6618" s="3"/>
      <c r="N6618" s="3"/>
      <c r="O6618" s="3"/>
      <c r="P6618" s="3"/>
      <c r="Q6618" s="3"/>
      <c r="R6618" s="3"/>
      <c r="S6618" s="120"/>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row>
    <row r="6619" spans="1:53" x14ac:dyDescent="0.3">
      <c r="A6619" s="3"/>
      <c r="B6619" s="3"/>
      <c r="C6619" s="3"/>
      <c r="D6619" s="3"/>
      <c r="E6619" s="3"/>
      <c r="F6619" s="3"/>
      <c r="G6619" s="3"/>
      <c r="H6619" s="3"/>
      <c r="I6619" s="3"/>
      <c r="J6619" s="3"/>
      <c r="K6619" s="3"/>
      <c r="L6619" s="3"/>
      <c r="M6619" s="3"/>
      <c r="N6619" s="3"/>
      <c r="O6619" s="3"/>
      <c r="P6619" s="3"/>
      <c r="Q6619" s="3"/>
      <c r="R6619" s="3"/>
      <c r="S6619" s="120"/>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row>
    <row r="6620" spans="1:53" x14ac:dyDescent="0.3">
      <c r="A6620" s="3"/>
      <c r="B6620" s="3"/>
      <c r="C6620" s="3"/>
      <c r="D6620" s="3"/>
      <c r="E6620" s="3"/>
      <c r="F6620" s="3"/>
      <c r="G6620" s="3"/>
      <c r="H6620" s="3"/>
      <c r="I6620" s="3"/>
      <c r="J6620" s="3"/>
      <c r="K6620" s="3"/>
      <c r="L6620" s="3"/>
      <c r="M6620" s="3"/>
      <c r="N6620" s="3"/>
      <c r="O6620" s="3"/>
      <c r="P6620" s="3"/>
      <c r="Q6620" s="3"/>
      <c r="R6620" s="3"/>
      <c r="S6620" s="120"/>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row>
    <row r="6621" spans="1:53" x14ac:dyDescent="0.3">
      <c r="A6621" s="3"/>
      <c r="B6621" s="3"/>
      <c r="C6621" s="3"/>
      <c r="D6621" s="3"/>
      <c r="E6621" s="3"/>
      <c r="F6621" s="3"/>
      <c r="G6621" s="3"/>
      <c r="H6621" s="3"/>
      <c r="I6621" s="3"/>
      <c r="J6621" s="3"/>
      <c r="K6621" s="3"/>
      <c r="L6621" s="3"/>
      <c r="M6621" s="3"/>
      <c r="N6621" s="3"/>
      <c r="O6621" s="3"/>
      <c r="P6621" s="3"/>
      <c r="Q6621" s="3"/>
      <c r="R6621" s="3"/>
      <c r="S6621" s="120"/>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row>
    <row r="6622" spans="1:53" x14ac:dyDescent="0.3">
      <c r="A6622" s="3"/>
      <c r="B6622" s="3"/>
      <c r="C6622" s="3"/>
      <c r="D6622" s="3"/>
      <c r="E6622" s="3"/>
      <c r="F6622" s="3"/>
      <c r="G6622" s="3"/>
      <c r="H6622" s="3"/>
      <c r="I6622" s="3"/>
      <c r="J6622" s="3"/>
      <c r="K6622" s="3"/>
      <c r="L6622" s="3"/>
      <c r="M6622" s="3"/>
      <c r="N6622" s="3"/>
      <c r="O6622" s="3"/>
      <c r="P6622" s="3"/>
      <c r="Q6622" s="3"/>
      <c r="R6622" s="3"/>
      <c r="S6622" s="120"/>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row>
    <row r="6623" spans="1:53" x14ac:dyDescent="0.3">
      <c r="A6623" s="3"/>
      <c r="B6623" s="3"/>
      <c r="C6623" s="3"/>
      <c r="D6623" s="3"/>
      <c r="E6623" s="3"/>
      <c r="F6623" s="3"/>
      <c r="G6623" s="3"/>
      <c r="H6623" s="3"/>
      <c r="I6623" s="3"/>
      <c r="J6623" s="3"/>
      <c r="K6623" s="3"/>
      <c r="L6623" s="3"/>
      <c r="M6623" s="3"/>
      <c r="N6623" s="3"/>
      <c r="O6623" s="3"/>
      <c r="P6623" s="3"/>
      <c r="Q6623" s="3"/>
      <c r="R6623" s="3"/>
      <c r="S6623" s="120"/>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row>
    <row r="6624" spans="1:53" x14ac:dyDescent="0.3">
      <c r="A6624" s="3"/>
      <c r="B6624" s="3"/>
      <c r="C6624" s="3"/>
      <c r="D6624" s="3"/>
      <c r="E6624" s="3"/>
      <c r="F6624" s="3"/>
      <c r="G6624" s="3"/>
      <c r="H6624" s="3"/>
      <c r="I6624" s="3"/>
      <c r="J6624" s="3"/>
      <c r="K6624" s="3"/>
      <c r="L6624" s="3"/>
      <c r="M6624" s="3"/>
      <c r="N6624" s="3"/>
      <c r="O6624" s="3"/>
      <c r="P6624" s="3"/>
      <c r="Q6624" s="3"/>
      <c r="R6624" s="3"/>
      <c r="S6624" s="120"/>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row>
    <row r="6625" spans="1:53" x14ac:dyDescent="0.3">
      <c r="A6625" s="3"/>
      <c r="B6625" s="3"/>
      <c r="C6625" s="3"/>
      <c r="D6625" s="3"/>
      <c r="E6625" s="3"/>
      <c r="F6625" s="3"/>
      <c r="G6625" s="3"/>
      <c r="H6625" s="3"/>
      <c r="I6625" s="3"/>
      <c r="J6625" s="3"/>
      <c r="K6625" s="3"/>
      <c r="L6625" s="3"/>
      <c r="M6625" s="3"/>
      <c r="N6625" s="3"/>
      <c r="O6625" s="3"/>
      <c r="P6625" s="3"/>
      <c r="Q6625" s="3"/>
      <c r="R6625" s="3"/>
      <c r="S6625" s="120"/>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row>
    <row r="6626" spans="1:53" x14ac:dyDescent="0.3">
      <c r="A6626" s="3"/>
      <c r="B6626" s="3"/>
      <c r="C6626" s="3"/>
      <c r="D6626" s="3"/>
      <c r="E6626" s="3"/>
      <c r="F6626" s="3"/>
      <c r="G6626" s="3"/>
      <c r="H6626" s="3"/>
      <c r="I6626" s="3"/>
      <c r="J6626" s="3"/>
      <c r="K6626" s="3"/>
      <c r="L6626" s="3"/>
      <c r="M6626" s="3"/>
      <c r="N6626" s="3"/>
      <c r="O6626" s="3"/>
      <c r="P6626" s="3"/>
      <c r="Q6626" s="3"/>
      <c r="R6626" s="3"/>
      <c r="S6626" s="120"/>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row>
    <row r="6627" spans="1:53" x14ac:dyDescent="0.3">
      <c r="A6627" s="3"/>
      <c r="B6627" s="3"/>
      <c r="C6627" s="3"/>
      <c r="D6627" s="3"/>
      <c r="E6627" s="3"/>
      <c r="F6627" s="3"/>
      <c r="G6627" s="3"/>
      <c r="H6627" s="3"/>
      <c r="I6627" s="3"/>
      <c r="J6627" s="3"/>
      <c r="K6627" s="3"/>
      <c r="L6627" s="3"/>
      <c r="M6627" s="3"/>
      <c r="N6627" s="3"/>
      <c r="O6627" s="3"/>
      <c r="P6627" s="3"/>
      <c r="Q6627" s="3"/>
      <c r="R6627" s="3"/>
      <c r="S6627" s="120"/>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row>
    <row r="6628" spans="1:53" x14ac:dyDescent="0.3">
      <c r="A6628" s="3"/>
      <c r="B6628" s="3"/>
      <c r="C6628" s="3"/>
      <c r="D6628" s="3"/>
      <c r="E6628" s="3"/>
      <c r="F6628" s="3"/>
      <c r="G6628" s="3"/>
      <c r="H6628" s="3"/>
      <c r="I6628" s="3"/>
      <c r="J6628" s="3"/>
      <c r="K6628" s="3"/>
      <c r="L6628" s="3"/>
      <c r="M6628" s="3"/>
      <c r="N6628" s="3"/>
      <c r="O6628" s="3"/>
      <c r="P6628" s="3"/>
      <c r="Q6628" s="3"/>
      <c r="R6628" s="3"/>
      <c r="S6628" s="120"/>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row>
    <row r="6629" spans="1:53" x14ac:dyDescent="0.3">
      <c r="A6629" s="3"/>
      <c r="B6629" s="3"/>
      <c r="C6629" s="3"/>
      <c r="D6629" s="3"/>
      <c r="E6629" s="3"/>
      <c r="F6629" s="3"/>
      <c r="G6629" s="3"/>
      <c r="H6629" s="3"/>
      <c r="I6629" s="3"/>
      <c r="J6629" s="3"/>
      <c r="K6629" s="3"/>
      <c r="L6629" s="3"/>
      <c r="M6629" s="3"/>
      <c r="N6629" s="3"/>
      <c r="O6629" s="3"/>
      <c r="P6629" s="3"/>
      <c r="Q6629" s="3"/>
      <c r="R6629" s="3"/>
      <c r="S6629" s="120"/>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row>
    <row r="6630" spans="1:53" x14ac:dyDescent="0.3">
      <c r="A6630" s="3"/>
      <c r="B6630" s="3"/>
      <c r="C6630" s="3"/>
      <c r="D6630" s="3"/>
      <c r="E6630" s="3"/>
      <c r="F6630" s="3"/>
      <c r="G6630" s="3"/>
      <c r="H6630" s="3"/>
      <c r="I6630" s="3"/>
      <c r="J6630" s="3"/>
      <c r="K6630" s="3"/>
      <c r="L6630" s="3"/>
      <c r="M6630" s="3"/>
      <c r="N6630" s="3"/>
      <c r="O6630" s="3"/>
      <c r="P6630" s="3"/>
      <c r="Q6630" s="3"/>
      <c r="R6630" s="3"/>
      <c r="S6630" s="120"/>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row>
    <row r="6631" spans="1:53" x14ac:dyDescent="0.3">
      <c r="A6631" s="3"/>
      <c r="B6631" s="3"/>
      <c r="C6631" s="3"/>
      <c r="D6631" s="3"/>
      <c r="E6631" s="3"/>
      <c r="F6631" s="3"/>
      <c r="G6631" s="3"/>
      <c r="H6631" s="3"/>
      <c r="I6631" s="3"/>
      <c r="J6631" s="3"/>
      <c r="K6631" s="3"/>
      <c r="L6631" s="3"/>
      <c r="M6631" s="3"/>
      <c r="N6631" s="3"/>
      <c r="O6631" s="3"/>
      <c r="P6631" s="3"/>
      <c r="Q6631" s="3"/>
      <c r="R6631" s="3"/>
      <c r="S6631" s="120"/>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row>
    <row r="6632" spans="1:53" x14ac:dyDescent="0.3">
      <c r="A6632" s="3"/>
      <c r="B6632" s="3"/>
      <c r="C6632" s="3"/>
      <c r="D6632" s="3"/>
      <c r="E6632" s="3"/>
      <c r="F6632" s="3"/>
      <c r="G6632" s="3"/>
      <c r="H6632" s="3"/>
      <c r="I6632" s="3"/>
      <c r="J6632" s="3"/>
      <c r="K6632" s="3"/>
      <c r="L6632" s="3"/>
      <c r="M6632" s="3"/>
      <c r="N6632" s="3"/>
      <c r="O6632" s="3"/>
      <c r="P6632" s="3"/>
      <c r="Q6632" s="3"/>
      <c r="R6632" s="3"/>
      <c r="S6632" s="120"/>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row>
    <row r="6633" spans="1:53" x14ac:dyDescent="0.3">
      <c r="A6633" s="3"/>
      <c r="B6633" s="3"/>
      <c r="C6633" s="3"/>
      <c r="D6633" s="3"/>
      <c r="E6633" s="3"/>
      <c r="F6633" s="3"/>
      <c r="G6633" s="3"/>
      <c r="H6633" s="3"/>
      <c r="I6633" s="3"/>
      <c r="J6633" s="3"/>
      <c r="K6633" s="3"/>
      <c r="L6633" s="3"/>
      <c r="M6633" s="3"/>
      <c r="N6633" s="3"/>
      <c r="O6633" s="3"/>
      <c r="P6633" s="3"/>
      <c r="Q6633" s="3"/>
      <c r="R6633" s="3"/>
      <c r="S6633" s="120"/>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row>
    <row r="6634" spans="1:53" x14ac:dyDescent="0.3">
      <c r="A6634" s="3"/>
      <c r="B6634" s="3"/>
      <c r="C6634" s="3"/>
      <c r="D6634" s="3"/>
      <c r="E6634" s="3"/>
      <c r="F6634" s="3"/>
      <c r="G6634" s="3"/>
      <c r="H6634" s="3"/>
      <c r="I6634" s="3"/>
      <c r="J6634" s="3"/>
      <c r="K6634" s="3"/>
      <c r="L6634" s="3"/>
      <c r="M6634" s="3"/>
      <c r="N6634" s="3"/>
      <c r="O6634" s="3"/>
      <c r="P6634" s="3"/>
      <c r="Q6634" s="3"/>
      <c r="R6634" s="3"/>
      <c r="S6634" s="120"/>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row>
    <row r="6635" spans="1:53" x14ac:dyDescent="0.3">
      <c r="A6635" s="3"/>
      <c r="B6635" s="3"/>
      <c r="C6635" s="3"/>
      <c r="D6635" s="3"/>
      <c r="E6635" s="3"/>
      <c r="F6635" s="3"/>
      <c r="G6635" s="3"/>
      <c r="H6635" s="3"/>
      <c r="I6635" s="3"/>
      <c r="J6635" s="3"/>
      <c r="K6635" s="3"/>
      <c r="L6635" s="3"/>
      <c r="M6635" s="3"/>
      <c r="N6635" s="3"/>
      <c r="O6635" s="3"/>
      <c r="P6635" s="3"/>
      <c r="Q6635" s="3"/>
      <c r="R6635" s="3"/>
      <c r="S6635" s="120"/>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row>
    <row r="6636" spans="1:53" x14ac:dyDescent="0.3">
      <c r="A6636" s="3"/>
      <c r="B6636" s="3"/>
      <c r="C6636" s="3"/>
      <c r="D6636" s="3"/>
      <c r="E6636" s="3"/>
      <c r="F6636" s="3"/>
      <c r="G6636" s="3"/>
      <c r="H6636" s="3"/>
      <c r="I6636" s="3"/>
      <c r="J6636" s="3"/>
      <c r="K6636" s="3"/>
      <c r="L6636" s="3"/>
      <c r="M6636" s="3"/>
      <c r="N6636" s="3"/>
      <c r="O6636" s="3"/>
      <c r="P6636" s="3"/>
      <c r="Q6636" s="3"/>
      <c r="R6636" s="3"/>
      <c r="S6636" s="120"/>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row>
    <row r="6637" spans="1:53" x14ac:dyDescent="0.3">
      <c r="A6637" s="3"/>
      <c r="B6637" s="3"/>
      <c r="C6637" s="3"/>
      <c r="D6637" s="3"/>
      <c r="E6637" s="3"/>
      <c r="F6637" s="3"/>
      <c r="G6637" s="3"/>
      <c r="H6637" s="3"/>
      <c r="I6637" s="3"/>
      <c r="J6637" s="3"/>
      <c r="K6637" s="3"/>
      <c r="L6637" s="3"/>
      <c r="M6637" s="3"/>
      <c r="N6637" s="3"/>
      <c r="O6637" s="3"/>
      <c r="P6637" s="3"/>
      <c r="Q6637" s="3"/>
      <c r="R6637" s="3"/>
      <c r="S6637" s="120"/>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row>
    <row r="6638" spans="1:53" x14ac:dyDescent="0.3">
      <c r="A6638" s="3"/>
      <c r="B6638" s="3"/>
      <c r="C6638" s="3"/>
      <c r="D6638" s="3"/>
      <c r="E6638" s="3"/>
      <c r="F6638" s="3"/>
      <c r="G6638" s="3"/>
      <c r="H6638" s="3"/>
      <c r="I6638" s="3"/>
      <c r="J6638" s="3"/>
      <c r="K6638" s="3"/>
      <c r="L6638" s="3"/>
      <c r="M6638" s="3"/>
      <c r="N6638" s="3"/>
      <c r="O6638" s="3"/>
      <c r="P6638" s="3"/>
      <c r="Q6638" s="3"/>
      <c r="R6638" s="3"/>
      <c r="S6638" s="120"/>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row>
    <row r="6639" spans="1:53" x14ac:dyDescent="0.3">
      <c r="A6639" s="3"/>
      <c r="B6639" s="3"/>
      <c r="C6639" s="3"/>
      <c r="D6639" s="3"/>
      <c r="E6639" s="3"/>
      <c r="F6639" s="3"/>
      <c r="G6639" s="3"/>
      <c r="H6639" s="3"/>
      <c r="I6639" s="3"/>
      <c r="J6639" s="3"/>
      <c r="K6639" s="3"/>
      <c r="L6639" s="3"/>
      <c r="M6639" s="3"/>
      <c r="N6639" s="3"/>
      <c r="O6639" s="3"/>
      <c r="P6639" s="3"/>
      <c r="Q6639" s="3"/>
      <c r="R6639" s="3"/>
      <c r="S6639" s="120"/>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row>
    <row r="6640" spans="1:53" x14ac:dyDescent="0.3">
      <c r="A6640" s="3"/>
      <c r="B6640" s="3"/>
      <c r="C6640" s="3"/>
      <c r="D6640" s="3"/>
      <c r="E6640" s="3"/>
      <c r="F6640" s="3"/>
      <c r="G6640" s="3"/>
      <c r="H6640" s="3"/>
      <c r="I6640" s="3"/>
      <c r="J6640" s="3"/>
      <c r="K6640" s="3"/>
      <c r="L6640" s="3"/>
      <c r="M6640" s="3"/>
      <c r="N6640" s="3"/>
      <c r="O6640" s="3"/>
      <c r="P6640" s="3"/>
      <c r="Q6640" s="3"/>
      <c r="R6640" s="3"/>
      <c r="S6640" s="120"/>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row>
    <row r="6641" spans="1:53" x14ac:dyDescent="0.3">
      <c r="A6641" s="3"/>
      <c r="B6641" s="3"/>
      <c r="C6641" s="3"/>
      <c r="D6641" s="3"/>
      <c r="E6641" s="3"/>
      <c r="F6641" s="3"/>
      <c r="G6641" s="3"/>
      <c r="H6641" s="3"/>
      <c r="I6641" s="3"/>
      <c r="J6641" s="3"/>
      <c r="K6641" s="3"/>
      <c r="L6641" s="3"/>
      <c r="M6641" s="3"/>
      <c r="N6641" s="3"/>
      <c r="O6641" s="3"/>
      <c r="P6641" s="3"/>
      <c r="Q6641" s="3"/>
      <c r="R6641" s="3"/>
      <c r="S6641" s="120"/>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row>
    <row r="6642" spans="1:53" x14ac:dyDescent="0.3">
      <c r="A6642" s="3"/>
      <c r="B6642" s="3"/>
      <c r="C6642" s="3"/>
      <c r="D6642" s="3"/>
      <c r="E6642" s="3"/>
      <c r="F6642" s="3"/>
      <c r="G6642" s="3"/>
      <c r="H6642" s="3"/>
      <c r="I6642" s="3"/>
      <c r="J6642" s="3"/>
      <c r="K6642" s="3"/>
      <c r="L6642" s="3"/>
      <c r="M6642" s="3"/>
      <c r="N6642" s="3"/>
      <c r="O6642" s="3"/>
      <c r="P6642" s="3"/>
      <c r="Q6642" s="3"/>
      <c r="R6642" s="3"/>
      <c r="S6642" s="120"/>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row>
    <row r="6643" spans="1:53" x14ac:dyDescent="0.3">
      <c r="A6643" s="3"/>
      <c r="B6643" s="3"/>
      <c r="C6643" s="3"/>
      <c r="D6643" s="3"/>
      <c r="E6643" s="3"/>
      <c r="F6643" s="3"/>
      <c r="G6643" s="3"/>
      <c r="H6643" s="3"/>
      <c r="I6643" s="3"/>
      <c r="J6643" s="3"/>
      <c r="K6643" s="3"/>
      <c r="L6643" s="3"/>
      <c r="M6643" s="3"/>
      <c r="N6643" s="3"/>
      <c r="O6643" s="3"/>
      <c r="P6643" s="3"/>
      <c r="Q6643" s="3"/>
      <c r="R6643" s="3"/>
      <c r="S6643" s="120"/>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row>
    <row r="6644" spans="1:53" x14ac:dyDescent="0.3">
      <c r="A6644" s="3"/>
      <c r="B6644" s="3"/>
      <c r="C6644" s="3"/>
      <c r="D6644" s="3"/>
      <c r="E6644" s="3"/>
      <c r="F6644" s="3"/>
      <c r="G6644" s="3"/>
      <c r="H6644" s="3"/>
      <c r="I6644" s="3"/>
      <c r="J6644" s="3"/>
      <c r="K6644" s="3"/>
      <c r="L6644" s="3"/>
      <c r="M6644" s="3"/>
      <c r="N6644" s="3"/>
      <c r="O6644" s="3"/>
      <c r="P6644" s="3"/>
      <c r="Q6644" s="3"/>
      <c r="R6644" s="3"/>
      <c r="S6644" s="120"/>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row>
    <row r="6645" spans="1:53" x14ac:dyDescent="0.3">
      <c r="A6645" s="3"/>
      <c r="B6645" s="3"/>
      <c r="C6645" s="3"/>
      <c r="D6645" s="3"/>
      <c r="E6645" s="3"/>
      <c r="F6645" s="3"/>
      <c r="G6645" s="3"/>
      <c r="H6645" s="3"/>
      <c r="I6645" s="3"/>
      <c r="J6645" s="3"/>
      <c r="K6645" s="3"/>
      <c r="L6645" s="3"/>
      <c r="M6645" s="3"/>
      <c r="N6645" s="3"/>
      <c r="O6645" s="3"/>
      <c r="P6645" s="3"/>
      <c r="Q6645" s="3"/>
      <c r="R6645" s="3"/>
      <c r="S6645" s="120"/>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row>
    <row r="6646" spans="1:53" x14ac:dyDescent="0.3">
      <c r="A6646" s="3"/>
      <c r="B6646" s="3"/>
      <c r="C6646" s="3"/>
      <c r="D6646" s="3"/>
      <c r="E6646" s="3"/>
      <c r="F6646" s="3"/>
      <c r="G6646" s="3"/>
      <c r="H6646" s="3"/>
      <c r="I6646" s="3"/>
      <c r="J6646" s="3"/>
      <c r="K6646" s="3"/>
      <c r="L6646" s="3"/>
      <c r="M6646" s="3"/>
      <c r="N6646" s="3"/>
      <c r="O6646" s="3"/>
      <c r="P6646" s="3"/>
      <c r="Q6646" s="3"/>
      <c r="R6646" s="3"/>
      <c r="S6646" s="120"/>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row>
    <row r="6647" spans="1:53" x14ac:dyDescent="0.3">
      <c r="A6647" s="3"/>
      <c r="B6647" s="3"/>
      <c r="C6647" s="3"/>
      <c r="D6647" s="3"/>
      <c r="E6647" s="3"/>
      <c r="F6647" s="3"/>
      <c r="G6647" s="3"/>
      <c r="H6647" s="3"/>
      <c r="I6647" s="3"/>
      <c r="J6647" s="3"/>
      <c r="K6647" s="3"/>
      <c r="L6647" s="3"/>
      <c r="M6647" s="3"/>
      <c r="N6647" s="3"/>
      <c r="O6647" s="3"/>
      <c r="P6647" s="3"/>
      <c r="Q6647" s="3"/>
      <c r="R6647" s="3"/>
      <c r="S6647" s="120"/>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row>
    <row r="6648" spans="1:53" x14ac:dyDescent="0.3">
      <c r="A6648" s="3"/>
      <c r="B6648" s="3"/>
      <c r="C6648" s="3"/>
      <c r="D6648" s="3"/>
      <c r="E6648" s="3"/>
      <c r="F6648" s="3"/>
      <c r="G6648" s="3"/>
      <c r="H6648" s="3"/>
      <c r="I6648" s="3"/>
      <c r="J6648" s="3"/>
      <c r="K6648" s="3"/>
      <c r="L6648" s="3"/>
      <c r="M6648" s="3"/>
      <c r="N6648" s="3"/>
      <c r="O6648" s="3"/>
      <c r="P6648" s="3"/>
      <c r="Q6648" s="3"/>
      <c r="R6648" s="3"/>
      <c r="S6648" s="120"/>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row>
    <row r="6649" spans="1:53" x14ac:dyDescent="0.3">
      <c r="A6649" s="3"/>
      <c r="B6649" s="3"/>
      <c r="C6649" s="3"/>
      <c r="D6649" s="3"/>
      <c r="E6649" s="3"/>
      <c r="F6649" s="3"/>
      <c r="G6649" s="3"/>
      <c r="H6649" s="3"/>
      <c r="I6649" s="3"/>
      <c r="J6649" s="3"/>
      <c r="K6649" s="3"/>
      <c r="L6649" s="3"/>
      <c r="M6649" s="3"/>
      <c r="N6649" s="3"/>
      <c r="O6649" s="3"/>
      <c r="P6649" s="3"/>
      <c r="Q6649" s="3"/>
      <c r="R6649" s="3"/>
      <c r="S6649" s="120"/>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row>
    <row r="6650" spans="1:53" x14ac:dyDescent="0.3">
      <c r="A6650" s="3"/>
      <c r="B6650" s="3"/>
      <c r="C6650" s="3"/>
      <c r="D6650" s="3"/>
      <c r="E6650" s="3"/>
      <c r="F6650" s="3"/>
      <c r="G6650" s="3"/>
      <c r="H6650" s="3"/>
      <c r="I6650" s="3"/>
      <c r="J6650" s="3"/>
      <c r="K6650" s="3"/>
      <c r="L6650" s="3"/>
      <c r="M6650" s="3"/>
      <c r="N6650" s="3"/>
      <c r="O6650" s="3"/>
      <c r="P6650" s="3"/>
      <c r="Q6650" s="3"/>
      <c r="R6650" s="3"/>
      <c r="S6650" s="120"/>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row>
    <row r="6651" spans="1:53" x14ac:dyDescent="0.3">
      <c r="A6651" s="3"/>
      <c r="B6651" s="3"/>
      <c r="C6651" s="3"/>
      <c r="D6651" s="3"/>
      <c r="E6651" s="3"/>
      <c r="F6651" s="3"/>
      <c r="G6651" s="3"/>
      <c r="H6651" s="3"/>
      <c r="I6651" s="3"/>
      <c r="J6651" s="3"/>
      <c r="K6651" s="3"/>
      <c r="L6651" s="3"/>
      <c r="M6651" s="3"/>
      <c r="N6651" s="3"/>
      <c r="O6651" s="3"/>
      <c r="P6651" s="3"/>
      <c r="Q6651" s="3"/>
      <c r="R6651" s="3"/>
      <c r="S6651" s="120"/>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row>
    <row r="6652" spans="1:53" x14ac:dyDescent="0.3">
      <c r="A6652" s="3"/>
      <c r="B6652" s="3"/>
      <c r="C6652" s="3"/>
      <c r="D6652" s="3"/>
      <c r="E6652" s="3"/>
      <c r="F6652" s="3"/>
      <c r="G6652" s="3"/>
      <c r="H6652" s="3"/>
      <c r="I6652" s="3"/>
      <c r="J6652" s="3"/>
      <c r="K6652" s="3"/>
      <c r="L6652" s="3"/>
      <c r="M6652" s="3"/>
      <c r="N6652" s="3"/>
      <c r="O6652" s="3"/>
      <c r="P6652" s="3"/>
      <c r="Q6652" s="3"/>
      <c r="R6652" s="3"/>
      <c r="S6652" s="120"/>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row>
    <row r="6653" spans="1:53" x14ac:dyDescent="0.3">
      <c r="A6653" s="3"/>
      <c r="B6653" s="3"/>
      <c r="C6653" s="3"/>
      <c r="D6653" s="3"/>
      <c r="E6653" s="3"/>
      <c r="F6653" s="3"/>
      <c r="G6653" s="3"/>
      <c r="H6653" s="3"/>
      <c r="I6653" s="3"/>
      <c r="J6653" s="3"/>
      <c r="K6653" s="3"/>
      <c r="L6653" s="3"/>
      <c r="M6653" s="3"/>
      <c r="N6653" s="3"/>
      <c r="O6653" s="3"/>
      <c r="P6653" s="3"/>
      <c r="Q6653" s="3"/>
      <c r="R6653" s="3"/>
      <c r="S6653" s="120"/>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row>
    <row r="6654" spans="1:53" x14ac:dyDescent="0.3">
      <c r="A6654" s="3"/>
      <c r="B6654" s="3"/>
      <c r="C6654" s="3"/>
      <c r="D6654" s="3"/>
      <c r="E6654" s="3"/>
      <c r="F6654" s="3"/>
      <c r="G6654" s="3"/>
      <c r="H6654" s="3"/>
      <c r="I6654" s="3"/>
      <c r="J6654" s="3"/>
      <c r="K6654" s="3"/>
      <c r="L6654" s="3"/>
      <c r="M6654" s="3"/>
      <c r="N6654" s="3"/>
      <c r="O6654" s="3"/>
      <c r="P6654" s="3"/>
      <c r="Q6654" s="3"/>
      <c r="R6654" s="3"/>
      <c r="S6654" s="120"/>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row>
    <row r="6655" spans="1:53" x14ac:dyDescent="0.3">
      <c r="A6655" s="3"/>
      <c r="B6655" s="3"/>
      <c r="C6655" s="3"/>
      <c r="D6655" s="3"/>
      <c r="E6655" s="3"/>
      <c r="F6655" s="3"/>
      <c r="G6655" s="3"/>
      <c r="H6655" s="3"/>
      <c r="I6655" s="3"/>
      <c r="J6655" s="3"/>
      <c r="K6655" s="3"/>
      <c r="L6655" s="3"/>
      <c r="M6655" s="3"/>
      <c r="N6655" s="3"/>
      <c r="O6655" s="3"/>
      <c r="P6655" s="3"/>
      <c r="Q6655" s="3"/>
      <c r="R6655" s="3"/>
      <c r="S6655" s="120"/>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row>
    <row r="6656" spans="1:53" x14ac:dyDescent="0.3">
      <c r="A6656" s="3"/>
      <c r="B6656" s="3"/>
      <c r="C6656" s="3"/>
      <c r="D6656" s="3"/>
      <c r="E6656" s="3"/>
      <c r="F6656" s="3"/>
      <c r="G6656" s="3"/>
      <c r="H6656" s="3"/>
      <c r="I6656" s="3"/>
      <c r="J6656" s="3"/>
      <c r="K6656" s="3"/>
      <c r="L6656" s="3"/>
      <c r="M6656" s="3"/>
      <c r="N6656" s="3"/>
      <c r="O6656" s="3"/>
      <c r="P6656" s="3"/>
      <c r="Q6656" s="3"/>
      <c r="R6656" s="3"/>
      <c r="S6656" s="120"/>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row>
    <row r="6657" spans="1:53" x14ac:dyDescent="0.3">
      <c r="A6657" s="3"/>
      <c r="B6657" s="3"/>
      <c r="C6657" s="3"/>
      <c r="D6657" s="3"/>
      <c r="E6657" s="3"/>
      <c r="F6657" s="3"/>
      <c r="G6657" s="3"/>
      <c r="H6657" s="3"/>
      <c r="I6657" s="3"/>
      <c r="J6657" s="3"/>
      <c r="K6657" s="3"/>
      <c r="L6657" s="3"/>
      <c r="M6657" s="3"/>
      <c r="N6657" s="3"/>
      <c r="O6657" s="3"/>
      <c r="P6657" s="3"/>
      <c r="Q6657" s="3"/>
      <c r="R6657" s="3"/>
      <c r="S6657" s="120"/>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row>
    <row r="6658" spans="1:53" x14ac:dyDescent="0.3">
      <c r="A6658" s="3"/>
      <c r="B6658" s="3"/>
      <c r="C6658" s="3"/>
      <c r="D6658" s="3"/>
      <c r="E6658" s="3"/>
      <c r="F6658" s="3"/>
      <c r="G6658" s="3"/>
      <c r="H6658" s="3"/>
      <c r="I6658" s="3"/>
      <c r="J6658" s="3"/>
      <c r="K6658" s="3"/>
      <c r="L6658" s="3"/>
      <c r="M6658" s="3"/>
      <c r="N6658" s="3"/>
      <c r="O6658" s="3"/>
      <c r="P6658" s="3"/>
      <c r="Q6658" s="3"/>
      <c r="R6658" s="3"/>
      <c r="S6658" s="120"/>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row>
    <row r="6659" spans="1:53" x14ac:dyDescent="0.3">
      <c r="A6659" s="3"/>
      <c r="B6659" s="3"/>
      <c r="C6659" s="3"/>
      <c r="D6659" s="3"/>
      <c r="E6659" s="3"/>
      <c r="F6659" s="3"/>
      <c r="G6659" s="3"/>
      <c r="H6659" s="3"/>
      <c r="I6659" s="3"/>
      <c r="J6659" s="3"/>
      <c r="K6659" s="3"/>
      <c r="L6659" s="3"/>
      <c r="M6659" s="3"/>
      <c r="N6659" s="3"/>
      <c r="O6659" s="3"/>
      <c r="P6659" s="3"/>
      <c r="Q6659" s="3"/>
      <c r="R6659" s="3"/>
      <c r="S6659" s="120"/>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row>
    <row r="6660" spans="1:53" x14ac:dyDescent="0.3">
      <c r="A6660" s="3"/>
      <c r="B6660" s="3"/>
      <c r="C6660" s="3"/>
      <c r="D6660" s="3"/>
      <c r="E6660" s="3"/>
      <c r="F6660" s="3"/>
      <c r="G6660" s="3"/>
      <c r="H6660" s="3"/>
      <c r="I6660" s="3"/>
      <c r="J6660" s="3"/>
      <c r="K6660" s="3"/>
      <c r="L6660" s="3"/>
      <c r="M6660" s="3"/>
      <c r="N6660" s="3"/>
      <c r="O6660" s="3"/>
      <c r="P6660" s="3"/>
      <c r="Q6660" s="3"/>
      <c r="R6660" s="3"/>
      <c r="S6660" s="120"/>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row>
    <row r="6661" spans="1:53" x14ac:dyDescent="0.3">
      <c r="A6661" s="3"/>
      <c r="B6661" s="3"/>
      <c r="C6661" s="3"/>
      <c r="D6661" s="3"/>
      <c r="E6661" s="3"/>
      <c r="F6661" s="3"/>
      <c r="G6661" s="3"/>
      <c r="H6661" s="3"/>
      <c r="I6661" s="3"/>
      <c r="J6661" s="3"/>
      <c r="K6661" s="3"/>
      <c r="L6661" s="3"/>
      <c r="M6661" s="3"/>
      <c r="N6661" s="3"/>
      <c r="O6661" s="3"/>
      <c r="P6661" s="3"/>
      <c r="Q6661" s="3"/>
      <c r="R6661" s="3"/>
      <c r="S6661" s="120"/>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row>
    <row r="6662" spans="1:53" x14ac:dyDescent="0.3">
      <c r="A6662" s="3"/>
      <c r="B6662" s="3"/>
      <c r="C6662" s="3"/>
      <c r="D6662" s="3"/>
      <c r="E6662" s="3"/>
      <c r="F6662" s="3"/>
      <c r="G6662" s="3"/>
      <c r="H6662" s="3"/>
      <c r="I6662" s="3"/>
      <c r="J6662" s="3"/>
      <c r="K6662" s="3"/>
      <c r="L6662" s="3"/>
      <c r="M6662" s="3"/>
      <c r="N6662" s="3"/>
      <c r="O6662" s="3"/>
      <c r="P6662" s="3"/>
      <c r="Q6662" s="3"/>
      <c r="R6662" s="3"/>
      <c r="S6662" s="120"/>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row>
    <row r="6663" spans="1:53" x14ac:dyDescent="0.3">
      <c r="A6663" s="3"/>
      <c r="B6663" s="3"/>
      <c r="C6663" s="3"/>
      <c r="D6663" s="3"/>
      <c r="E6663" s="3"/>
      <c r="F6663" s="3"/>
      <c r="G6663" s="3"/>
      <c r="H6663" s="3"/>
      <c r="I6663" s="3"/>
      <c r="J6663" s="3"/>
      <c r="K6663" s="3"/>
      <c r="L6663" s="3"/>
      <c r="M6663" s="3"/>
      <c r="N6663" s="3"/>
      <c r="O6663" s="3"/>
      <c r="P6663" s="3"/>
      <c r="Q6663" s="3"/>
      <c r="R6663" s="3"/>
      <c r="S6663" s="120"/>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row>
    <row r="6664" spans="1:53" x14ac:dyDescent="0.3">
      <c r="A6664" s="3"/>
      <c r="B6664" s="3"/>
      <c r="C6664" s="3"/>
      <c r="D6664" s="3"/>
      <c r="E6664" s="3"/>
      <c r="F6664" s="3"/>
      <c r="G6664" s="3"/>
      <c r="H6664" s="3"/>
      <c r="I6664" s="3"/>
      <c r="J6664" s="3"/>
      <c r="K6664" s="3"/>
      <c r="L6664" s="3"/>
      <c r="M6664" s="3"/>
      <c r="N6664" s="3"/>
      <c r="O6664" s="3"/>
      <c r="P6664" s="3"/>
      <c r="Q6664" s="3"/>
      <c r="R6664" s="3"/>
      <c r="S6664" s="120"/>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row>
    <row r="6665" spans="1:53" x14ac:dyDescent="0.3">
      <c r="A6665" s="3"/>
      <c r="B6665" s="3"/>
      <c r="C6665" s="3"/>
      <c r="D6665" s="3"/>
      <c r="E6665" s="3"/>
      <c r="F6665" s="3"/>
      <c r="G6665" s="3"/>
      <c r="H6665" s="3"/>
      <c r="I6665" s="3"/>
      <c r="J6665" s="3"/>
      <c r="K6665" s="3"/>
      <c r="L6665" s="3"/>
      <c r="M6665" s="3"/>
      <c r="N6665" s="3"/>
      <c r="O6665" s="3"/>
      <c r="P6665" s="3"/>
      <c r="Q6665" s="3"/>
      <c r="R6665" s="3"/>
      <c r="S6665" s="120"/>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row>
    <row r="6666" spans="1:53" x14ac:dyDescent="0.3">
      <c r="A6666" s="3"/>
      <c r="B6666" s="3"/>
      <c r="C6666" s="3"/>
      <c r="D6666" s="3"/>
      <c r="E6666" s="3"/>
      <c r="F6666" s="3"/>
      <c r="G6666" s="3"/>
      <c r="H6666" s="3"/>
      <c r="I6666" s="3"/>
      <c r="J6666" s="3"/>
      <c r="K6666" s="3"/>
      <c r="L6666" s="3"/>
      <c r="M6666" s="3"/>
      <c r="N6666" s="3"/>
      <c r="O6666" s="3"/>
      <c r="P6666" s="3"/>
      <c r="Q6666" s="3"/>
      <c r="R6666" s="3"/>
      <c r="S6666" s="120"/>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row>
    <row r="6667" spans="1:53" x14ac:dyDescent="0.3">
      <c r="A6667" s="3"/>
      <c r="B6667" s="3"/>
      <c r="C6667" s="3"/>
      <c r="D6667" s="3"/>
      <c r="E6667" s="3"/>
      <c r="F6667" s="3"/>
      <c r="G6667" s="3"/>
      <c r="H6667" s="3"/>
      <c r="I6667" s="3"/>
      <c r="J6667" s="3"/>
      <c r="K6667" s="3"/>
      <c r="L6667" s="3"/>
      <c r="M6667" s="3"/>
      <c r="N6667" s="3"/>
      <c r="O6667" s="3"/>
      <c r="P6667" s="3"/>
      <c r="Q6667" s="3"/>
      <c r="R6667" s="3"/>
      <c r="S6667" s="120"/>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row>
    <row r="6668" spans="1:53" x14ac:dyDescent="0.3">
      <c r="A6668" s="3"/>
      <c r="B6668" s="3"/>
      <c r="C6668" s="3"/>
      <c r="D6668" s="3"/>
      <c r="E6668" s="3"/>
      <c r="F6668" s="3"/>
      <c r="G6668" s="3"/>
      <c r="H6668" s="3"/>
      <c r="I6668" s="3"/>
      <c r="J6668" s="3"/>
      <c r="K6668" s="3"/>
      <c r="L6668" s="3"/>
      <c r="M6668" s="3"/>
      <c r="N6668" s="3"/>
      <c r="O6668" s="3"/>
      <c r="P6668" s="3"/>
      <c r="Q6668" s="3"/>
      <c r="R6668" s="3"/>
      <c r="S6668" s="120"/>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row>
    <row r="6669" spans="1:53" x14ac:dyDescent="0.3">
      <c r="A6669" s="3"/>
      <c r="B6669" s="3"/>
      <c r="C6669" s="3"/>
      <c r="D6669" s="3"/>
      <c r="E6669" s="3"/>
      <c r="F6669" s="3"/>
      <c r="G6669" s="3"/>
      <c r="H6669" s="3"/>
      <c r="I6669" s="3"/>
      <c r="J6669" s="3"/>
      <c r="K6669" s="3"/>
      <c r="L6669" s="3"/>
      <c r="M6669" s="3"/>
      <c r="N6669" s="3"/>
      <c r="O6669" s="3"/>
      <c r="P6669" s="3"/>
      <c r="Q6669" s="3"/>
      <c r="R6669" s="3"/>
      <c r="S6669" s="120"/>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row>
    <row r="6670" spans="1:53" x14ac:dyDescent="0.3">
      <c r="A6670" s="3"/>
      <c r="B6670" s="3"/>
      <c r="C6670" s="3"/>
      <c r="D6670" s="3"/>
      <c r="E6670" s="3"/>
      <c r="F6670" s="3"/>
      <c r="G6670" s="3"/>
      <c r="H6670" s="3"/>
      <c r="I6670" s="3"/>
      <c r="J6670" s="3"/>
      <c r="K6670" s="3"/>
      <c r="L6670" s="3"/>
      <c r="M6670" s="3"/>
      <c r="N6670" s="3"/>
      <c r="O6670" s="3"/>
      <c r="P6670" s="3"/>
      <c r="Q6670" s="3"/>
      <c r="R6670" s="3"/>
      <c r="S6670" s="120"/>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row>
    <row r="6671" spans="1:53" x14ac:dyDescent="0.3">
      <c r="A6671" s="3"/>
      <c r="B6671" s="3"/>
      <c r="C6671" s="3"/>
      <c r="D6671" s="3"/>
      <c r="E6671" s="3"/>
      <c r="F6671" s="3"/>
      <c r="G6671" s="3"/>
      <c r="H6671" s="3"/>
      <c r="I6671" s="3"/>
      <c r="J6671" s="3"/>
      <c r="K6671" s="3"/>
      <c r="L6671" s="3"/>
      <c r="M6671" s="3"/>
      <c r="N6671" s="3"/>
      <c r="O6671" s="3"/>
      <c r="P6671" s="3"/>
      <c r="Q6671" s="3"/>
      <c r="R6671" s="3"/>
      <c r="S6671" s="120"/>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row>
    <row r="6672" spans="1:53" x14ac:dyDescent="0.3">
      <c r="A6672" s="3"/>
      <c r="B6672" s="3"/>
      <c r="C6672" s="3"/>
      <c r="D6672" s="3"/>
      <c r="E6672" s="3"/>
      <c r="F6672" s="3"/>
      <c r="G6672" s="3"/>
      <c r="H6672" s="3"/>
      <c r="I6672" s="3"/>
      <c r="J6672" s="3"/>
      <c r="K6672" s="3"/>
      <c r="L6672" s="3"/>
      <c r="M6672" s="3"/>
      <c r="N6672" s="3"/>
      <c r="O6672" s="3"/>
      <c r="P6672" s="3"/>
      <c r="Q6672" s="3"/>
      <c r="R6672" s="3"/>
      <c r="S6672" s="120"/>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row>
    <row r="6673" spans="1:53" x14ac:dyDescent="0.3">
      <c r="A6673" s="3"/>
      <c r="B6673" s="3"/>
      <c r="C6673" s="3"/>
      <c r="D6673" s="3"/>
      <c r="E6673" s="3"/>
      <c r="F6673" s="3"/>
      <c r="G6673" s="3"/>
      <c r="H6673" s="3"/>
      <c r="I6673" s="3"/>
      <c r="J6673" s="3"/>
      <c r="K6673" s="3"/>
      <c r="L6673" s="3"/>
      <c r="M6673" s="3"/>
      <c r="N6673" s="3"/>
      <c r="O6673" s="3"/>
      <c r="P6673" s="3"/>
      <c r="Q6673" s="3"/>
      <c r="R6673" s="3"/>
      <c r="S6673" s="120"/>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row>
    <row r="6674" spans="1:53" x14ac:dyDescent="0.3">
      <c r="A6674" s="3"/>
      <c r="B6674" s="3"/>
      <c r="C6674" s="3"/>
      <c r="D6674" s="3"/>
      <c r="E6674" s="3"/>
      <c r="F6674" s="3"/>
      <c r="G6674" s="3"/>
      <c r="H6674" s="3"/>
      <c r="I6674" s="3"/>
      <c r="J6674" s="3"/>
      <c r="K6674" s="3"/>
      <c r="L6674" s="3"/>
      <c r="M6674" s="3"/>
      <c r="N6674" s="3"/>
      <c r="O6674" s="3"/>
      <c r="P6674" s="3"/>
      <c r="Q6674" s="3"/>
      <c r="R6674" s="3"/>
      <c r="S6674" s="120"/>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row>
    <row r="6675" spans="1:53" x14ac:dyDescent="0.3">
      <c r="A6675" s="3"/>
      <c r="B6675" s="3"/>
      <c r="C6675" s="3"/>
      <c r="D6675" s="3"/>
      <c r="E6675" s="3"/>
      <c r="F6675" s="3"/>
      <c r="G6675" s="3"/>
      <c r="H6675" s="3"/>
      <c r="I6675" s="3"/>
      <c r="J6675" s="3"/>
      <c r="K6675" s="3"/>
      <c r="L6675" s="3"/>
      <c r="M6675" s="3"/>
      <c r="N6675" s="3"/>
      <c r="O6675" s="3"/>
      <c r="P6675" s="3"/>
      <c r="Q6675" s="3"/>
      <c r="R6675" s="3"/>
      <c r="S6675" s="120"/>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row>
    <row r="6676" spans="1:53" x14ac:dyDescent="0.3">
      <c r="A6676" s="3"/>
      <c r="B6676" s="3"/>
      <c r="C6676" s="3"/>
      <c r="D6676" s="3"/>
      <c r="E6676" s="3"/>
      <c r="F6676" s="3"/>
      <c r="G6676" s="3"/>
      <c r="H6676" s="3"/>
      <c r="I6676" s="3"/>
      <c r="J6676" s="3"/>
      <c r="K6676" s="3"/>
      <c r="L6676" s="3"/>
      <c r="M6676" s="3"/>
      <c r="N6676" s="3"/>
      <c r="O6676" s="3"/>
      <c r="P6676" s="3"/>
      <c r="Q6676" s="3"/>
      <c r="R6676" s="3"/>
      <c r="S6676" s="120"/>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row>
    <row r="6677" spans="1:53" x14ac:dyDescent="0.3">
      <c r="A6677" s="3"/>
      <c r="B6677" s="3"/>
      <c r="C6677" s="3"/>
      <c r="D6677" s="3"/>
      <c r="E6677" s="3"/>
      <c r="F6677" s="3"/>
      <c r="G6677" s="3"/>
      <c r="H6677" s="3"/>
      <c r="I6677" s="3"/>
      <c r="J6677" s="3"/>
      <c r="K6677" s="3"/>
      <c r="L6677" s="3"/>
      <c r="M6677" s="3"/>
      <c r="N6677" s="3"/>
      <c r="O6677" s="3"/>
      <c r="P6677" s="3"/>
      <c r="Q6677" s="3"/>
      <c r="R6677" s="3"/>
      <c r="S6677" s="120"/>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row>
    <row r="6678" spans="1:53" x14ac:dyDescent="0.3">
      <c r="A6678" s="3"/>
      <c r="B6678" s="3"/>
      <c r="C6678" s="3"/>
      <c r="D6678" s="3"/>
      <c r="E6678" s="3"/>
      <c r="F6678" s="3"/>
      <c r="G6678" s="3"/>
      <c r="H6678" s="3"/>
      <c r="I6678" s="3"/>
      <c r="J6678" s="3"/>
      <c r="K6678" s="3"/>
      <c r="L6678" s="3"/>
      <c r="M6678" s="3"/>
      <c r="N6678" s="3"/>
      <c r="O6678" s="3"/>
      <c r="P6678" s="3"/>
      <c r="Q6678" s="3"/>
      <c r="R6678" s="3"/>
      <c r="S6678" s="120"/>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row>
    <row r="6679" spans="1:53" x14ac:dyDescent="0.3">
      <c r="A6679" s="3"/>
      <c r="B6679" s="3"/>
      <c r="C6679" s="3"/>
      <c r="D6679" s="3"/>
      <c r="E6679" s="3"/>
      <c r="F6679" s="3"/>
      <c r="G6679" s="3"/>
      <c r="H6679" s="3"/>
      <c r="I6679" s="3"/>
      <c r="J6679" s="3"/>
      <c r="K6679" s="3"/>
      <c r="L6679" s="3"/>
      <c r="M6679" s="3"/>
      <c r="N6679" s="3"/>
      <c r="O6679" s="3"/>
      <c r="P6679" s="3"/>
      <c r="Q6679" s="3"/>
      <c r="R6679" s="3"/>
      <c r="S6679" s="120"/>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row>
    <row r="6680" spans="1:53" x14ac:dyDescent="0.3">
      <c r="A6680" s="3"/>
      <c r="B6680" s="3"/>
      <c r="C6680" s="3"/>
      <c r="D6680" s="3"/>
      <c r="E6680" s="3"/>
      <c r="F6680" s="3"/>
      <c r="G6680" s="3"/>
      <c r="H6680" s="3"/>
      <c r="I6680" s="3"/>
      <c r="J6680" s="3"/>
      <c r="K6680" s="3"/>
      <c r="L6680" s="3"/>
      <c r="M6680" s="3"/>
      <c r="N6680" s="3"/>
      <c r="O6680" s="3"/>
      <c r="P6680" s="3"/>
      <c r="Q6680" s="3"/>
      <c r="R6680" s="3"/>
      <c r="S6680" s="120"/>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row>
    <row r="6681" spans="1:53" x14ac:dyDescent="0.3">
      <c r="A6681" s="3"/>
      <c r="B6681" s="3"/>
      <c r="C6681" s="3"/>
      <c r="D6681" s="3"/>
      <c r="E6681" s="3"/>
      <c r="F6681" s="3"/>
      <c r="G6681" s="3"/>
      <c r="H6681" s="3"/>
      <c r="I6681" s="3"/>
      <c r="J6681" s="3"/>
      <c r="K6681" s="3"/>
      <c r="L6681" s="3"/>
      <c r="M6681" s="3"/>
      <c r="N6681" s="3"/>
      <c r="O6681" s="3"/>
      <c r="P6681" s="3"/>
      <c r="Q6681" s="3"/>
      <c r="R6681" s="3"/>
      <c r="S6681" s="120"/>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row>
    <row r="6682" spans="1:53" x14ac:dyDescent="0.3">
      <c r="A6682" s="3"/>
      <c r="B6682" s="3"/>
      <c r="C6682" s="3"/>
      <c r="D6682" s="3"/>
      <c r="E6682" s="3"/>
      <c r="F6682" s="3"/>
      <c r="G6682" s="3"/>
      <c r="H6682" s="3"/>
      <c r="I6682" s="3"/>
      <c r="J6682" s="3"/>
      <c r="K6682" s="3"/>
      <c r="L6682" s="3"/>
      <c r="M6682" s="3"/>
      <c r="N6682" s="3"/>
      <c r="O6682" s="3"/>
      <c r="P6682" s="3"/>
      <c r="Q6682" s="3"/>
      <c r="R6682" s="3"/>
      <c r="S6682" s="120"/>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row>
    <row r="6683" spans="1:53" x14ac:dyDescent="0.3">
      <c r="A6683" s="3"/>
      <c r="B6683" s="3"/>
      <c r="C6683" s="3"/>
      <c r="D6683" s="3"/>
      <c r="E6683" s="3"/>
      <c r="F6683" s="3"/>
      <c r="G6683" s="3"/>
      <c r="H6683" s="3"/>
      <c r="I6683" s="3"/>
      <c r="J6683" s="3"/>
      <c r="K6683" s="3"/>
      <c r="L6683" s="3"/>
      <c r="M6683" s="3"/>
      <c r="N6683" s="3"/>
      <c r="O6683" s="3"/>
      <c r="P6683" s="3"/>
      <c r="Q6683" s="3"/>
      <c r="R6683" s="3"/>
      <c r="S6683" s="120"/>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row>
    <row r="6684" spans="1:53" x14ac:dyDescent="0.3">
      <c r="A6684" s="3"/>
      <c r="B6684" s="3"/>
      <c r="C6684" s="3"/>
      <c r="D6684" s="3"/>
      <c r="E6684" s="3"/>
      <c r="F6684" s="3"/>
      <c r="G6684" s="3"/>
      <c r="H6684" s="3"/>
      <c r="I6684" s="3"/>
      <c r="J6684" s="3"/>
      <c r="K6684" s="3"/>
      <c r="L6684" s="3"/>
      <c r="M6684" s="3"/>
      <c r="N6684" s="3"/>
      <c r="O6684" s="3"/>
      <c r="P6684" s="3"/>
      <c r="Q6684" s="3"/>
      <c r="R6684" s="3"/>
      <c r="S6684" s="120"/>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row>
    <row r="6685" spans="1:53" x14ac:dyDescent="0.3">
      <c r="A6685" s="3"/>
      <c r="B6685" s="3"/>
      <c r="C6685" s="3"/>
      <c r="D6685" s="3"/>
      <c r="E6685" s="3"/>
      <c r="F6685" s="3"/>
      <c r="G6685" s="3"/>
      <c r="H6685" s="3"/>
      <c r="I6685" s="3"/>
      <c r="J6685" s="3"/>
      <c r="K6685" s="3"/>
      <c r="L6685" s="3"/>
      <c r="M6685" s="3"/>
      <c r="N6685" s="3"/>
      <c r="O6685" s="3"/>
      <c r="P6685" s="3"/>
      <c r="Q6685" s="3"/>
      <c r="R6685" s="3"/>
      <c r="S6685" s="120"/>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row>
    <row r="6686" spans="1:53" x14ac:dyDescent="0.3">
      <c r="A6686" s="3"/>
      <c r="B6686" s="3"/>
      <c r="C6686" s="3"/>
      <c r="D6686" s="3"/>
      <c r="E6686" s="3"/>
      <c r="F6686" s="3"/>
      <c r="G6686" s="3"/>
      <c r="H6686" s="3"/>
      <c r="I6686" s="3"/>
      <c r="J6686" s="3"/>
      <c r="K6686" s="3"/>
      <c r="L6686" s="3"/>
      <c r="M6686" s="3"/>
      <c r="N6686" s="3"/>
      <c r="O6686" s="3"/>
      <c r="P6686" s="3"/>
      <c r="Q6686" s="3"/>
      <c r="R6686" s="3"/>
      <c r="S6686" s="120"/>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row>
    <row r="6687" spans="1:53" x14ac:dyDescent="0.3">
      <c r="A6687" s="3"/>
      <c r="B6687" s="3"/>
      <c r="C6687" s="3"/>
      <c r="D6687" s="3"/>
      <c r="E6687" s="3"/>
      <c r="F6687" s="3"/>
      <c r="G6687" s="3"/>
      <c r="H6687" s="3"/>
      <c r="I6687" s="3"/>
      <c r="J6687" s="3"/>
      <c r="K6687" s="3"/>
      <c r="L6687" s="3"/>
      <c r="M6687" s="3"/>
      <c r="N6687" s="3"/>
      <c r="O6687" s="3"/>
      <c r="P6687" s="3"/>
      <c r="Q6687" s="3"/>
      <c r="R6687" s="3"/>
      <c r="S6687" s="120"/>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row>
    <row r="6688" spans="1:53" x14ac:dyDescent="0.3">
      <c r="A6688" s="3"/>
      <c r="B6688" s="3"/>
      <c r="C6688" s="3"/>
      <c r="D6688" s="3"/>
      <c r="E6688" s="3"/>
      <c r="F6688" s="3"/>
      <c r="G6688" s="3"/>
      <c r="H6688" s="3"/>
      <c r="I6688" s="3"/>
      <c r="J6688" s="3"/>
      <c r="K6688" s="3"/>
      <c r="L6688" s="3"/>
      <c r="M6688" s="3"/>
      <c r="N6688" s="3"/>
      <c r="O6688" s="3"/>
      <c r="P6688" s="3"/>
      <c r="Q6688" s="3"/>
      <c r="R6688" s="3"/>
      <c r="S6688" s="120"/>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row>
    <row r="6689" spans="1:53" x14ac:dyDescent="0.3">
      <c r="A6689" s="3"/>
      <c r="B6689" s="3"/>
      <c r="C6689" s="3"/>
      <c r="D6689" s="3"/>
      <c r="E6689" s="3"/>
      <c r="F6689" s="3"/>
      <c r="G6689" s="3"/>
      <c r="H6689" s="3"/>
      <c r="I6689" s="3"/>
      <c r="J6689" s="3"/>
      <c r="K6689" s="3"/>
      <c r="L6689" s="3"/>
      <c r="M6689" s="3"/>
      <c r="N6689" s="3"/>
      <c r="O6689" s="3"/>
      <c r="P6689" s="3"/>
      <c r="Q6689" s="3"/>
      <c r="R6689" s="3"/>
      <c r="S6689" s="120"/>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row>
    <row r="6690" spans="1:53" x14ac:dyDescent="0.3">
      <c r="A6690" s="3"/>
      <c r="B6690" s="3"/>
      <c r="C6690" s="3"/>
      <c r="D6690" s="3"/>
      <c r="E6690" s="3"/>
      <c r="F6690" s="3"/>
      <c r="G6690" s="3"/>
      <c r="H6690" s="3"/>
      <c r="I6690" s="3"/>
      <c r="J6690" s="3"/>
      <c r="K6690" s="3"/>
      <c r="L6690" s="3"/>
      <c r="M6690" s="3"/>
      <c r="N6690" s="3"/>
      <c r="O6690" s="3"/>
      <c r="P6690" s="3"/>
      <c r="Q6690" s="3"/>
      <c r="R6690" s="3"/>
      <c r="S6690" s="120"/>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row>
    <row r="6691" spans="1:53" x14ac:dyDescent="0.3">
      <c r="A6691" s="3"/>
      <c r="B6691" s="3"/>
      <c r="C6691" s="3"/>
      <c r="D6691" s="3"/>
      <c r="E6691" s="3"/>
      <c r="F6691" s="3"/>
      <c r="G6691" s="3"/>
      <c r="H6691" s="3"/>
      <c r="I6691" s="3"/>
      <c r="J6691" s="3"/>
      <c r="K6691" s="3"/>
      <c r="L6691" s="3"/>
      <c r="M6691" s="3"/>
      <c r="N6691" s="3"/>
      <c r="O6691" s="3"/>
      <c r="P6691" s="3"/>
      <c r="Q6691" s="3"/>
      <c r="R6691" s="3"/>
      <c r="S6691" s="120"/>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row>
    <row r="6692" spans="1:53" x14ac:dyDescent="0.3">
      <c r="A6692" s="3"/>
      <c r="B6692" s="3"/>
      <c r="C6692" s="3"/>
      <c r="D6692" s="3"/>
      <c r="E6692" s="3"/>
      <c r="F6692" s="3"/>
      <c r="G6692" s="3"/>
      <c r="H6692" s="3"/>
      <c r="I6692" s="3"/>
      <c r="J6692" s="3"/>
      <c r="K6692" s="3"/>
      <c r="L6692" s="3"/>
      <c r="M6692" s="3"/>
      <c r="N6692" s="3"/>
      <c r="O6692" s="3"/>
      <c r="P6692" s="3"/>
      <c r="Q6692" s="3"/>
      <c r="R6692" s="3"/>
      <c r="S6692" s="120"/>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row>
    <row r="6693" spans="1:53" x14ac:dyDescent="0.3">
      <c r="A6693" s="3"/>
      <c r="B6693" s="3"/>
      <c r="C6693" s="3"/>
      <c r="D6693" s="3"/>
      <c r="E6693" s="3"/>
      <c r="F6693" s="3"/>
      <c r="G6693" s="3"/>
      <c r="H6693" s="3"/>
      <c r="I6693" s="3"/>
      <c r="J6693" s="3"/>
      <c r="K6693" s="3"/>
      <c r="L6693" s="3"/>
      <c r="M6693" s="3"/>
      <c r="N6693" s="3"/>
      <c r="O6693" s="3"/>
      <c r="P6693" s="3"/>
      <c r="Q6693" s="3"/>
      <c r="R6693" s="3"/>
      <c r="S6693" s="120"/>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row>
    <row r="6694" spans="1:53" x14ac:dyDescent="0.3">
      <c r="A6694" s="3"/>
      <c r="B6694" s="3"/>
      <c r="C6694" s="3"/>
      <c r="D6694" s="3"/>
      <c r="E6694" s="3"/>
      <c r="F6694" s="3"/>
      <c r="G6694" s="3"/>
      <c r="H6694" s="3"/>
      <c r="I6694" s="3"/>
      <c r="J6694" s="3"/>
      <c r="K6694" s="3"/>
      <c r="L6694" s="3"/>
      <c r="M6694" s="3"/>
      <c r="N6694" s="3"/>
      <c r="O6694" s="3"/>
      <c r="P6694" s="3"/>
      <c r="Q6694" s="3"/>
      <c r="R6694" s="3"/>
      <c r="S6694" s="120"/>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row>
    <row r="6695" spans="1:53" x14ac:dyDescent="0.3">
      <c r="A6695" s="3"/>
      <c r="B6695" s="3"/>
      <c r="C6695" s="3"/>
      <c r="D6695" s="3"/>
      <c r="E6695" s="3"/>
      <c r="F6695" s="3"/>
      <c r="G6695" s="3"/>
      <c r="H6695" s="3"/>
      <c r="I6695" s="3"/>
      <c r="J6695" s="3"/>
      <c r="K6695" s="3"/>
      <c r="L6695" s="3"/>
      <c r="M6695" s="3"/>
      <c r="N6695" s="3"/>
      <c r="O6695" s="3"/>
      <c r="P6695" s="3"/>
      <c r="Q6695" s="3"/>
      <c r="R6695" s="3"/>
      <c r="S6695" s="120"/>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row>
    <row r="6696" spans="1:53" x14ac:dyDescent="0.3">
      <c r="A6696" s="3"/>
      <c r="B6696" s="3"/>
      <c r="C6696" s="3"/>
      <c r="D6696" s="3"/>
      <c r="E6696" s="3"/>
      <c r="F6696" s="3"/>
      <c r="G6696" s="3"/>
      <c r="H6696" s="3"/>
      <c r="I6696" s="3"/>
      <c r="J6696" s="3"/>
      <c r="K6696" s="3"/>
      <c r="L6696" s="3"/>
      <c r="M6696" s="3"/>
      <c r="N6696" s="3"/>
      <c r="O6696" s="3"/>
      <c r="P6696" s="3"/>
      <c r="Q6696" s="3"/>
      <c r="R6696" s="3"/>
      <c r="S6696" s="120"/>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row>
    <row r="6697" spans="1:53" x14ac:dyDescent="0.3">
      <c r="A6697" s="3"/>
      <c r="B6697" s="3"/>
      <c r="C6697" s="3"/>
      <c r="D6697" s="3"/>
      <c r="E6697" s="3"/>
      <c r="F6697" s="3"/>
      <c r="G6697" s="3"/>
      <c r="H6697" s="3"/>
      <c r="I6697" s="3"/>
      <c r="J6697" s="3"/>
      <c r="K6697" s="3"/>
      <c r="L6697" s="3"/>
      <c r="M6697" s="3"/>
      <c r="N6697" s="3"/>
      <c r="O6697" s="3"/>
      <c r="P6697" s="3"/>
      <c r="Q6697" s="3"/>
      <c r="R6697" s="3"/>
      <c r="S6697" s="120"/>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row>
    <row r="6698" spans="1:53" x14ac:dyDescent="0.3">
      <c r="A6698" s="3"/>
      <c r="B6698" s="3"/>
      <c r="C6698" s="3"/>
      <c r="D6698" s="3"/>
      <c r="E6698" s="3"/>
      <c r="F6698" s="3"/>
      <c r="G6698" s="3"/>
      <c r="H6698" s="3"/>
      <c r="I6698" s="3"/>
      <c r="J6698" s="3"/>
      <c r="K6698" s="3"/>
      <c r="L6698" s="3"/>
      <c r="M6698" s="3"/>
      <c r="N6698" s="3"/>
      <c r="O6698" s="3"/>
      <c r="P6698" s="3"/>
      <c r="Q6698" s="3"/>
      <c r="R6698" s="3"/>
      <c r="S6698" s="120"/>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row>
    <row r="6699" spans="1:53" x14ac:dyDescent="0.3">
      <c r="A6699" s="3"/>
      <c r="B6699" s="3"/>
      <c r="C6699" s="3"/>
      <c r="D6699" s="3"/>
      <c r="E6699" s="3"/>
      <c r="F6699" s="3"/>
      <c r="G6699" s="3"/>
      <c r="H6699" s="3"/>
      <c r="I6699" s="3"/>
      <c r="J6699" s="3"/>
      <c r="K6699" s="3"/>
      <c r="L6699" s="3"/>
      <c r="M6699" s="3"/>
      <c r="N6699" s="3"/>
      <c r="O6699" s="3"/>
      <c r="P6699" s="3"/>
      <c r="Q6699" s="3"/>
      <c r="R6699" s="3"/>
      <c r="S6699" s="120"/>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row>
    <row r="6700" spans="1:53" x14ac:dyDescent="0.3">
      <c r="A6700" s="3"/>
      <c r="B6700" s="3"/>
      <c r="C6700" s="3"/>
      <c r="D6700" s="3"/>
      <c r="E6700" s="3"/>
      <c r="F6700" s="3"/>
      <c r="G6700" s="3"/>
      <c r="H6700" s="3"/>
      <c r="I6700" s="3"/>
      <c r="J6700" s="3"/>
      <c r="K6700" s="3"/>
      <c r="L6700" s="3"/>
      <c r="M6700" s="3"/>
      <c r="N6700" s="3"/>
      <c r="O6700" s="3"/>
      <c r="P6700" s="3"/>
      <c r="Q6700" s="3"/>
      <c r="R6700" s="3"/>
      <c r="S6700" s="120"/>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row>
    <row r="6701" spans="1:53" x14ac:dyDescent="0.3">
      <c r="A6701" s="3"/>
      <c r="B6701" s="3"/>
      <c r="C6701" s="3"/>
      <c r="D6701" s="3"/>
      <c r="E6701" s="3"/>
      <c r="F6701" s="3"/>
      <c r="G6701" s="3"/>
      <c r="H6701" s="3"/>
      <c r="I6701" s="3"/>
      <c r="J6701" s="3"/>
      <c r="K6701" s="3"/>
      <c r="L6701" s="3"/>
      <c r="M6701" s="3"/>
      <c r="N6701" s="3"/>
      <c r="O6701" s="3"/>
      <c r="P6701" s="3"/>
      <c r="Q6701" s="3"/>
      <c r="R6701" s="3"/>
      <c r="S6701" s="120"/>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row>
    <row r="6702" spans="1:53" x14ac:dyDescent="0.3">
      <c r="A6702" s="3"/>
      <c r="B6702" s="3"/>
      <c r="C6702" s="3"/>
      <c r="D6702" s="3"/>
      <c r="E6702" s="3"/>
      <c r="F6702" s="3"/>
      <c r="G6702" s="3"/>
      <c r="H6702" s="3"/>
      <c r="I6702" s="3"/>
      <c r="J6702" s="3"/>
      <c r="K6702" s="3"/>
      <c r="L6702" s="3"/>
      <c r="M6702" s="3"/>
      <c r="N6702" s="3"/>
      <c r="O6702" s="3"/>
      <c r="P6702" s="3"/>
      <c r="Q6702" s="3"/>
      <c r="R6702" s="3"/>
      <c r="S6702" s="120"/>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row>
    <row r="6703" spans="1:53" x14ac:dyDescent="0.3">
      <c r="A6703" s="3"/>
      <c r="B6703" s="3"/>
      <c r="C6703" s="3"/>
      <c r="D6703" s="3"/>
      <c r="E6703" s="3"/>
      <c r="F6703" s="3"/>
      <c r="G6703" s="3"/>
      <c r="H6703" s="3"/>
      <c r="I6703" s="3"/>
      <c r="J6703" s="3"/>
      <c r="K6703" s="3"/>
      <c r="L6703" s="3"/>
      <c r="M6703" s="3"/>
      <c r="N6703" s="3"/>
      <c r="O6703" s="3"/>
      <c r="P6703" s="3"/>
      <c r="Q6703" s="3"/>
      <c r="R6703" s="3"/>
      <c r="S6703" s="120"/>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row>
    <row r="6704" spans="1:53" x14ac:dyDescent="0.3">
      <c r="A6704" s="3"/>
      <c r="B6704" s="3"/>
      <c r="C6704" s="3"/>
      <c r="D6704" s="3"/>
      <c r="E6704" s="3"/>
      <c r="F6704" s="3"/>
      <c r="G6704" s="3"/>
      <c r="H6704" s="3"/>
      <c r="I6704" s="3"/>
      <c r="J6704" s="3"/>
      <c r="K6704" s="3"/>
      <c r="L6704" s="3"/>
      <c r="M6704" s="3"/>
      <c r="N6704" s="3"/>
      <c r="O6704" s="3"/>
      <c r="P6704" s="3"/>
      <c r="Q6704" s="3"/>
      <c r="R6704" s="3"/>
      <c r="S6704" s="120"/>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row>
    <row r="6705" spans="1:53" x14ac:dyDescent="0.3">
      <c r="A6705" s="3"/>
      <c r="B6705" s="3"/>
      <c r="C6705" s="3"/>
      <c r="D6705" s="3"/>
      <c r="E6705" s="3"/>
      <c r="F6705" s="3"/>
      <c r="G6705" s="3"/>
      <c r="H6705" s="3"/>
      <c r="I6705" s="3"/>
      <c r="J6705" s="3"/>
      <c r="K6705" s="3"/>
      <c r="L6705" s="3"/>
      <c r="M6705" s="3"/>
      <c r="N6705" s="3"/>
      <c r="O6705" s="3"/>
      <c r="P6705" s="3"/>
      <c r="Q6705" s="3"/>
      <c r="R6705" s="3"/>
      <c r="S6705" s="120"/>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row>
    <row r="6706" spans="1:53" x14ac:dyDescent="0.3">
      <c r="A6706" s="3"/>
      <c r="B6706" s="3"/>
      <c r="C6706" s="3"/>
      <c r="D6706" s="3"/>
      <c r="E6706" s="3"/>
      <c r="F6706" s="3"/>
      <c r="G6706" s="3"/>
      <c r="H6706" s="3"/>
      <c r="I6706" s="3"/>
      <c r="J6706" s="3"/>
      <c r="K6706" s="3"/>
      <c r="L6706" s="3"/>
      <c r="M6706" s="3"/>
      <c r="N6706" s="3"/>
      <c r="O6706" s="3"/>
      <c r="P6706" s="3"/>
      <c r="Q6706" s="3"/>
      <c r="R6706" s="3"/>
      <c r="S6706" s="120"/>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row>
    <row r="6707" spans="1:53" x14ac:dyDescent="0.3">
      <c r="A6707" s="3"/>
      <c r="B6707" s="3"/>
      <c r="C6707" s="3"/>
      <c r="D6707" s="3"/>
      <c r="E6707" s="3"/>
      <c r="F6707" s="3"/>
      <c r="G6707" s="3"/>
      <c r="H6707" s="3"/>
      <c r="I6707" s="3"/>
      <c r="J6707" s="3"/>
      <c r="K6707" s="3"/>
      <c r="L6707" s="3"/>
      <c r="M6707" s="3"/>
      <c r="N6707" s="3"/>
      <c r="O6707" s="3"/>
      <c r="P6707" s="3"/>
      <c r="Q6707" s="3"/>
      <c r="R6707" s="3"/>
      <c r="S6707" s="120"/>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row>
    <row r="6708" spans="1:53" x14ac:dyDescent="0.3">
      <c r="A6708" s="3"/>
      <c r="B6708" s="3"/>
      <c r="C6708" s="3"/>
      <c r="D6708" s="3"/>
      <c r="E6708" s="3"/>
      <c r="F6708" s="3"/>
      <c r="G6708" s="3"/>
      <c r="H6708" s="3"/>
      <c r="I6708" s="3"/>
      <c r="J6708" s="3"/>
      <c r="K6708" s="3"/>
      <c r="L6708" s="3"/>
      <c r="M6708" s="3"/>
      <c r="N6708" s="3"/>
      <c r="O6708" s="3"/>
      <c r="P6708" s="3"/>
      <c r="Q6708" s="3"/>
      <c r="R6708" s="3"/>
      <c r="S6708" s="120"/>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row>
    <row r="6709" spans="1:53" x14ac:dyDescent="0.3">
      <c r="A6709" s="3"/>
      <c r="B6709" s="3"/>
      <c r="C6709" s="3"/>
      <c r="D6709" s="3"/>
      <c r="E6709" s="3"/>
      <c r="F6709" s="3"/>
      <c r="G6709" s="3"/>
      <c r="H6709" s="3"/>
      <c r="I6709" s="3"/>
      <c r="J6709" s="3"/>
      <c r="K6709" s="3"/>
      <c r="L6709" s="3"/>
      <c r="M6709" s="3"/>
      <c r="N6709" s="3"/>
      <c r="O6709" s="3"/>
      <c r="P6709" s="3"/>
      <c r="Q6709" s="3"/>
      <c r="R6709" s="3"/>
      <c r="S6709" s="120"/>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row>
    <row r="6710" spans="1:53" x14ac:dyDescent="0.3">
      <c r="A6710" s="3"/>
      <c r="B6710" s="3"/>
      <c r="C6710" s="3"/>
      <c r="D6710" s="3"/>
      <c r="E6710" s="3"/>
      <c r="F6710" s="3"/>
      <c r="G6710" s="3"/>
      <c r="H6710" s="3"/>
      <c r="I6710" s="3"/>
      <c r="J6710" s="3"/>
      <c r="K6710" s="3"/>
      <c r="L6710" s="3"/>
      <c r="M6710" s="3"/>
      <c r="N6710" s="3"/>
      <c r="O6710" s="3"/>
      <c r="P6710" s="3"/>
      <c r="Q6710" s="3"/>
      <c r="R6710" s="3"/>
      <c r="S6710" s="120"/>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row>
    <row r="6711" spans="1:53" x14ac:dyDescent="0.3">
      <c r="A6711" s="3"/>
      <c r="B6711" s="3"/>
      <c r="C6711" s="3"/>
      <c r="D6711" s="3"/>
      <c r="E6711" s="3"/>
      <c r="F6711" s="3"/>
      <c r="G6711" s="3"/>
      <c r="H6711" s="3"/>
      <c r="I6711" s="3"/>
      <c r="J6711" s="3"/>
      <c r="K6711" s="3"/>
      <c r="L6711" s="3"/>
      <c r="M6711" s="3"/>
      <c r="N6711" s="3"/>
      <c r="O6711" s="3"/>
      <c r="P6711" s="3"/>
      <c r="Q6711" s="3"/>
      <c r="R6711" s="3"/>
      <c r="S6711" s="120"/>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row>
    <row r="6712" spans="1:53" x14ac:dyDescent="0.3">
      <c r="A6712" s="3"/>
      <c r="B6712" s="3"/>
      <c r="C6712" s="3"/>
      <c r="D6712" s="3"/>
      <c r="E6712" s="3"/>
      <c r="F6712" s="3"/>
      <c r="G6712" s="3"/>
      <c r="H6712" s="3"/>
      <c r="I6712" s="3"/>
      <c r="J6712" s="3"/>
      <c r="K6712" s="3"/>
      <c r="L6712" s="3"/>
      <c r="M6712" s="3"/>
      <c r="N6712" s="3"/>
      <c r="O6712" s="3"/>
      <c r="P6712" s="3"/>
      <c r="Q6712" s="3"/>
      <c r="R6712" s="3"/>
      <c r="S6712" s="120"/>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row>
    <row r="6713" spans="1:53" x14ac:dyDescent="0.3">
      <c r="A6713" s="3"/>
      <c r="B6713" s="3"/>
      <c r="C6713" s="3"/>
      <c r="D6713" s="3"/>
      <c r="E6713" s="3"/>
      <c r="F6713" s="3"/>
      <c r="G6713" s="3"/>
      <c r="H6713" s="3"/>
      <c r="I6713" s="3"/>
      <c r="J6713" s="3"/>
      <c r="K6713" s="3"/>
      <c r="L6713" s="3"/>
      <c r="M6713" s="3"/>
      <c r="N6713" s="3"/>
      <c r="O6713" s="3"/>
      <c r="P6713" s="3"/>
      <c r="Q6713" s="3"/>
      <c r="R6713" s="3"/>
      <c r="S6713" s="120"/>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row>
    <row r="6714" spans="1:53" x14ac:dyDescent="0.3">
      <c r="A6714" s="3"/>
      <c r="B6714" s="3"/>
      <c r="C6714" s="3"/>
      <c r="D6714" s="3"/>
      <c r="E6714" s="3"/>
      <c r="F6714" s="3"/>
      <c r="G6714" s="3"/>
      <c r="H6714" s="3"/>
      <c r="I6714" s="3"/>
      <c r="J6714" s="3"/>
      <c r="K6714" s="3"/>
      <c r="L6714" s="3"/>
      <c r="M6714" s="3"/>
      <c r="N6714" s="3"/>
      <c r="O6714" s="3"/>
      <c r="P6714" s="3"/>
      <c r="Q6714" s="3"/>
      <c r="R6714" s="3"/>
      <c r="S6714" s="120"/>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row>
    <row r="6715" spans="1:53" x14ac:dyDescent="0.3">
      <c r="A6715" s="3"/>
      <c r="B6715" s="3"/>
      <c r="C6715" s="3"/>
      <c r="D6715" s="3"/>
      <c r="E6715" s="3"/>
      <c r="F6715" s="3"/>
      <c r="G6715" s="3"/>
      <c r="H6715" s="3"/>
      <c r="I6715" s="3"/>
      <c r="J6715" s="3"/>
      <c r="K6715" s="3"/>
      <c r="L6715" s="3"/>
      <c r="M6715" s="3"/>
      <c r="N6715" s="3"/>
      <c r="O6715" s="3"/>
      <c r="P6715" s="3"/>
      <c r="Q6715" s="3"/>
      <c r="R6715" s="3"/>
      <c r="S6715" s="120"/>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row>
    <row r="6716" spans="1:53" x14ac:dyDescent="0.3">
      <c r="A6716" s="3"/>
      <c r="B6716" s="3"/>
      <c r="C6716" s="3"/>
      <c r="D6716" s="3"/>
      <c r="E6716" s="3"/>
      <c r="F6716" s="3"/>
      <c r="G6716" s="3"/>
      <c r="H6716" s="3"/>
      <c r="I6716" s="3"/>
      <c r="J6716" s="3"/>
      <c r="K6716" s="3"/>
      <c r="L6716" s="3"/>
      <c r="M6716" s="3"/>
      <c r="N6716" s="3"/>
      <c r="O6716" s="3"/>
      <c r="P6716" s="3"/>
      <c r="Q6716" s="3"/>
      <c r="R6716" s="3"/>
      <c r="S6716" s="120"/>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row>
    <row r="6717" spans="1:53" x14ac:dyDescent="0.3">
      <c r="A6717" s="3"/>
      <c r="B6717" s="3"/>
      <c r="C6717" s="3"/>
      <c r="D6717" s="3"/>
      <c r="E6717" s="3"/>
      <c r="F6717" s="3"/>
      <c r="G6717" s="3"/>
      <c r="H6717" s="3"/>
      <c r="I6717" s="3"/>
      <c r="J6717" s="3"/>
      <c r="K6717" s="3"/>
      <c r="L6717" s="3"/>
      <c r="M6717" s="3"/>
      <c r="N6717" s="3"/>
      <c r="O6717" s="3"/>
      <c r="P6717" s="3"/>
      <c r="Q6717" s="3"/>
      <c r="R6717" s="3"/>
      <c r="S6717" s="120"/>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row>
    <row r="6718" spans="1:53" x14ac:dyDescent="0.3">
      <c r="A6718" s="3"/>
      <c r="B6718" s="3"/>
      <c r="C6718" s="3"/>
      <c r="D6718" s="3"/>
      <c r="E6718" s="3"/>
      <c r="F6718" s="3"/>
      <c r="G6718" s="3"/>
      <c r="H6718" s="3"/>
      <c r="I6718" s="3"/>
      <c r="J6718" s="3"/>
      <c r="K6718" s="3"/>
      <c r="L6718" s="3"/>
      <c r="M6718" s="3"/>
      <c r="N6718" s="3"/>
      <c r="O6718" s="3"/>
      <c r="P6718" s="3"/>
      <c r="Q6718" s="3"/>
      <c r="R6718" s="3"/>
      <c r="S6718" s="120"/>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row>
    <row r="6719" spans="1:53" x14ac:dyDescent="0.3">
      <c r="A6719" s="3"/>
      <c r="B6719" s="3"/>
      <c r="C6719" s="3"/>
      <c r="D6719" s="3"/>
      <c r="E6719" s="3"/>
      <c r="F6719" s="3"/>
      <c r="G6719" s="3"/>
      <c r="H6719" s="3"/>
      <c r="I6719" s="3"/>
      <c r="J6719" s="3"/>
      <c r="K6719" s="3"/>
      <c r="L6719" s="3"/>
      <c r="M6719" s="3"/>
      <c r="N6719" s="3"/>
      <c r="O6719" s="3"/>
      <c r="P6719" s="3"/>
      <c r="Q6719" s="3"/>
      <c r="R6719" s="3"/>
      <c r="S6719" s="120"/>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row>
    <row r="6720" spans="1:53" x14ac:dyDescent="0.3">
      <c r="A6720" s="3"/>
      <c r="B6720" s="3"/>
      <c r="C6720" s="3"/>
      <c r="D6720" s="3"/>
      <c r="E6720" s="3"/>
      <c r="F6720" s="3"/>
      <c r="G6720" s="3"/>
      <c r="H6720" s="3"/>
      <c r="I6720" s="3"/>
      <c r="J6720" s="3"/>
      <c r="K6720" s="3"/>
      <c r="L6720" s="3"/>
      <c r="M6720" s="3"/>
      <c r="N6720" s="3"/>
      <c r="O6720" s="3"/>
      <c r="P6720" s="3"/>
      <c r="Q6720" s="3"/>
      <c r="R6720" s="3"/>
      <c r="S6720" s="120"/>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row>
    <row r="6721" spans="1:53" x14ac:dyDescent="0.3">
      <c r="A6721" s="3"/>
      <c r="B6721" s="3"/>
      <c r="C6721" s="3"/>
      <c r="D6721" s="3"/>
      <c r="E6721" s="3"/>
      <c r="F6721" s="3"/>
      <c r="G6721" s="3"/>
      <c r="H6721" s="3"/>
      <c r="I6721" s="3"/>
      <c r="J6721" s="3"/>
      <c r="K6721" s="3"/>
      <c r="L6721" s="3"/>
      <c r="M6721" s="3"/>
      <c r="N6721" s="3"/>
      <c r="O6721" s="3"/>
      <c r="P6721" s="3"/>
      <c r="Q6721" s="3"/>
      <c r="R6721" s="3"/>
      <c r="S6721" s="120"/>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row>
    <row r="6722" spans="1:53" x14ac:dyDescent="0.3">
      <c r="A6722" s="3"/>
      <c r="B6722" s="3"/>
      <c r="C6722" s="3"/>
      <c r="D6722" s="3"/>
      <c r="E6722" s="3"/>
      <c r="F6722" s="3"/>
      <c r="G6722" s="3"/>
      <c r="H6722" s="3"/>
      <c r="I6722" s="3"/>
      <c r="J6722" s="3"/>
      <c r="K6722" s="3"/>
      <c r="L6722" s="3"/>
      <c r="M6722" s="3"/>
      <c r="N6722" s="3"/>
      <c r="O6722" s="3"/>
      <c r="P6722" s="3"/>
      <c r="Q6722" s="3"/>
      <c r="R6722" s="3"/>
      <c r="S6722" s="120"/>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row>
    <row r="6723" spans="1:53" x14ac:dyDescent="0.3">
      <c r="A6723" s="3"/>
      <c r="B6723" s="3"/>
      <c r="C6723" s="3"/>
      <c r="D6723" s="3"/>
      <c r="E6723" s="3"/>
      <c r="F6723" s="3"/>
      <c r="G6723" s="3"/>
      <c r="H6723" s="3"/>
      <c r="I6723" s="3"/>
      <c r="J6723" s="3"/>
      <c r="K6723" s="3"/>
      <c r="L6723" s="3"/>
      <c r="M6723" s="3"/>
      <c r="N6723" s="3"/>
      <c r="O6723" s="3"/>
      <c r="P6723" s="3"/>
      <c r="Q6723" s="3"/>
      <c r="R6723" s="3"/>
      <c r="S6723" s="120"/>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row>
    <row r="6724" spans="1:53" x14ac:dyDescent="0.3">
      <c r="A6724" s="3"/>
      <c r="B6724" s="3"/>
      <c r="C6724" s="3"/>
      <c r="D6724" s="3"/>
      <c r="E6724" s="3"/>
      <c r="F6724" s="3"/>
      <c r="G6724" s="3"/>
      <c r="H6724" s="3"/>
      <c r="I6724" s="3"/>
      <c r="J6724" s="3"/>
      <c r="K6724" s="3"/>
      <c r="L6724" s="3"/>
      <c r="M6724" s="3"/>
      <c r="N6724" s="3"/>
      <c r="O6724" s="3"/>
      <c r="P6724" s="3"/>
      <c r="Q6724" s="3"/>
      <c r="R6724" s="3"/>
      <c r="S6724" s="120"/>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row>
    <row r="6725" spans="1:53" x14ac:dyDescent="0.3">
      <c r="A6725" s="3"/>
      <c r="B6725" s="3"/>
      <c r="C6725" s="3"/>
      <c r="D6725" s="3"/>
      <c r="E6725" s="3"/>
      <c r="F6725" s="3"/>
      <c r="G6725" s="3"/>
      <c r="H6725" s="3"/>
      <c r="I6725" s="3"/>
      <c r="J6725" s="3"/>
      <c r="K6725" s="3"/>
      <c r="L6725" s="3"/>
      <c r="M6725" s="3"/>
      <c r="N6725" s="3"/>
      <c r="O6725" s="3"/>
      <c r="P6725" s="3"/>
      <c r="Q6725" s="3"/>
      <c r="R6725" s="3"/>
      <c r="S6725" s="120"/>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row>
    <row r="6726" spans="1:53" x14ac:dyDescent="0.3">
      <c r="A6726" s="3"/>
      <c r="B6726" s="3"/>
      <c r="C6726" s="3"/>
      <c r="D6726" s="3"/>
      <c r="E6726" s="3"/>
      <c r="F6726" s="3"/>
      <c r="G6726" s="3"/>
      <c r="H6726" s="3"/>
      <c r="I6726" s="3"/>
      <c r="J6726" s="3"/>
      <c r="K6726" s="3"/>
      <c r="L6726" s="3"/>
      <c r="M6726" s="3"/>
      <c r="N6726" s="3"/>
      <c r="O6726" s="3"/>
      <c r="P6726" s="3"/>
      <c r="Q6726" s="3"/>
      <c r="R6726" s="3"/>
      <c r="S6726" s="120"/>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row>
    <row r="6727" spans="1:53" x14ac:dyDescent="0.3">
      <c r="A6727" s="3"/>
      <c r="B6727" s="3"/>
      <c r="C6727" s="3"/>
      <c r="D6727" s="3"/>
      <c r="E6727" s="3"/>
      <c r="F6727" s="3"/>
      <c r="G6727" s="3"/>
      <c r="H6727" s="3"/>
      <c r="I6727" s="3"/>
      <c r="J6727" s="3"/>
      <c r="K6727" s="3"/>
      <c r="L6727" s="3"/>
      <c r="M6727" s="3"/>
      <c r="N6727" s="3"/>
      <c r="O6727" s="3"/>
      <c r="P6727" s="3"/>
      <c r="Q6727" s="3"/>
      <c r="R6727" s="3"/>
      <c r="S6727" s="120"/>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row>
    <row r="6728" spans="1:53" x14ac:dyDescent="0.3">
      <c r="A6728" s="3"/>
      <c r="B6728" s="3"/>
      <c r="C6728" s="3"/>
      <c r="D6728" s="3"/>
      <c r="E6728" s="3"/>
      <c r="F6728" s="3"/>
      <c r="G6728" s="3"/>
      <c r="H6728" s="3"/>
      <c r="I6728" s="3"/>
      <c r="J6728" s="3"/>
      <c r="K6728" s="3"/>
      <c r="L6728" s="3"/>
      <c r="M6728" s="3"/>
      <c r="N6728" s="3"/>
      <c r="O6728" s="3"/>
      <c r="P6728" s="3"/>
      <c r="Q6728" s="3"/>
      <c r="R6728" s="3"/>
      <c r="S6728" s="120"/>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row>
    <row r="6729" spans="1:53" x14ac:dyDescent="0.3">
      <c r="A6729" s="3"/>
      <c r="B6729" s="3"/>
      <c r="C6729" s="3"/>
      <c r="D6729" s="3"/>
      <c r="E6729" s="3"/>
      <c r="F6729" s="3"/>
      <c r="G6729" s="3"/>
      <c r="H6729" s="3"/>
      <c r="I6729" s="3"/>
      <c r="J6729" s="3"/>
      <c r="K6729" s="3"/>
      <c r="L6729" s="3"/>
      <c r="M6729" s="3"/>
      <c r="N6729" s="3"/>
      <c r="O6729" s="3"/>
      <c r="P6729" s="3"/>
      <c r="Q6729" s="3"/>
      <c r="R6729" s="3"/>
      <c r="S6729" s="120"/>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row>
    <row r="6730" spans="1:53" x14ac:dyDescent="0.3">
      <c r="A6730" s="3"/>
      <c r="B6730" s="3"/>
      <c r="C6730" s="3"/>
      <c r="D6730" s="3"/>
      <c r="E6730" s="3"/>
      <c r="F6730" s="3"/>
      <c r="G6730" s="3"/>
      <c r="H6730" s="3"/>
      <c r="I6730" s="3"/>
      <c r="J6730" s="3"/>
      <c r="K6730" s="3"/>
      <c r="L6730" s="3"/>
      <c r="M6730" s="3"/>
      <c r="N6730" s="3"/>
      <c r="O6730" s="3"/>
      <c r="P6730" s="3"/>
      <c r="Q6730" s="3"/>
      <c r="R6730" s="3"/>
      <c r="S6730" s="120"/>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row>
    <row r="6731" spans="1:53" x14ac:dyDescent="0.3">
      <c r="A6731" s="3"/>
      <c r="B6731" s="3"/>
      <c r="C6731" s="3"/>
      <c r="D6731" s="3"/>
      <c r="E6731" s="3"/>
      <c r="F6731" s="3"/>
      <c r="G6731" s="3"/>
      <c r="H6731" s="3"/>
      <c r="I6731" s="3"/>
      <c r="J6731" s="3"/>
      <c r="K6731" s="3"/>
      <c r="L6731" s="3"/>
      <c r="M6731" s="3"/>
      <c r="N6731" s="3"/>
      <c r="O6731" s="3"/>
      <c r="P6731" s="3"/>
      <c r="Q6731" s="3"/>
      <c r="R6731" s="3"/>
      <c r="S6731" s="120"/>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row>
    <row r="6732" spans="1:53" x14ac:dyDescent="0.3">
      <c r="A6732" s="3"/>
      <c r="B6732" s="3"/>
      <c r="C6732" s="3"/>
      <c r="D6732" s="3"/>
      <c r="E6732" s="3"/>
      <c r="F6732" s="3"/>
      <c r="G6732" s="3"/>
      <c r="H6732" s="3"/>
      <c r="I6732" s="3"/>
      <c r="J6732" s="3"/>
      <c r="K6732" s="3"/>
      <c r="L6732" s="3"/>
      <c r="M6732" s="3"/>
      <c r="N6732" s="3"/>
      <c r="O6732" s="3"/>
      <c r="P6732" s="3"/>
      <c r="Q6732" s="3"/>
      <c r="R6732" s="3"/>
      <c r="S6732" s="120"/>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row>
    <row r="6733" spans="1:53" x14ac:dyDescent="0.3">
      <c r="A6733" s="3"/>
      <c r="B6733" s="3"/>
      <c r="C6733" s="3"/>
      <c r="D6733" s="3"/>
      <c r="E6733" s="3"/>
      <c r="F6733" s="3"/>
      <c r="G6733" s="3"/>
      <c r="H6733" s="3"/>
      <c r="I6733" s="3"/>
      <c r="J6733" s="3"/>
      <c r="K6733" s="3"/>
      <c r="L6733" s="3"/>
      <c r="M6733" s="3"/>
      <c r="N6733" s="3"/>
      <c r="O6733" s="3"/>
      <c r="P6733" s="3"/>
      <c r="Q6733" s="3"/>
      <c r="R6733" s="3"/>
      <c r="S6733" s="120"/>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row>
    <row r="6734" spans="1:53" x14ac:dyDescent="0.3">
      <c r="A6734" s="3"/>
      <c r="B6734" s="3"/>
      <c r="C6734" s="3"/>
      <c r="D6734" s="3"/>
      <c r="E6734" s="3"/>
      <c r="F6734" s="3"/>
      <c r="G6734" s="3"/>
      <c r="H6734" s="3"/>
      <c r="I6734" s="3"/>
      <c r="J6734" s="3"/>
      <c r="K6734" s="3"/>
      <c r="L6734" s="3"/>
      <c r="M6734" s="3"/>
      <c r="N6734" s="3"/>
      <c r="O6734" s="3"/>
      <c r="P6734" s="3"/>
      <c r="Q6734" s="3"/>
      <c r="R6734" s="3"/>
      <c r="S6734" s="120"/>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row>
    <row r="6735" spans="1:53" x14ac:dyDescent="0.3">
      <c r="A6735" s="3"/>
      <c r="B6735" s="3"/>
      <c r="C6735" s="3"/>
      <c r="D6735" s="3"/>
      <c r="E6735" s="3"/>
      <c r="F6735" s="3"/>
      <c r="G6735" s="3"/>
      <c r="H6735" s="3"/>
      <c r="I6735" s="3"/>
      <c r="J6735" s="3"/>
      <c r="K6735" s="3"/>
      <c r="L6735" s="3"/>
      <c r="M6735" s="3"/>
      <c r="N6735" s="3"/>
      <c r="O6735" s="3"/>
      <c r="P6735" s="3"/>
      <c r="Q6735" s="3"/>
      <c r="R6735" s="3"/>
      <c r="S6735" s="120"/>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row>
    <row r="6736" spans="1:53" x14ac:dyDescent="0.3">
      <c r="A6736" s="3"/>
      <c r="B6736" s="3"/>
      <c r="C6736" s="3"/>
      <c r="D6736" s="3"/>
      <c r="E6736" s="3"/>
      <c r="F6736" s="3"/>
      <c r="G6736" s="3"/>
      <c r="H6736" s="3"/>
      <c r="I6736" s="3"/>
      <c r="J6736" s="3"/>
      <c r="K6736" s="3"/>
      <c r="L6736" s="3"/>
      <c r="M6736" s="3"/>
      <c r="N6736" s="3"/>
      <c r="O6736" s="3"/>
      <c r="P6736" s="3"/>
      <c r="Q6736" s="3"/>
      <c r="R6736" s="3"/>
      <c r="S6736" s="120"/>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row>
    <row r="6737" spans="1:53" x14ac:dyDescent="0.3">
      <c r="A6737" s="3"/>
      <c r="B6737" s="3"/>
      <c r="C6737" s="3"/>
      <c r="D6737" s="3"/>
      <c r="E6737" s="3"/>
      <c r="F6737" s="3"/>
      <c r="G6737" s="3"/>
      <c r="H6737" s="3"/>
      <c r="I6737" s="3"/>
      <c r="J6737" s="3"/>
      <c r="K6737" s="3"/>
      <c r="L6737" s="3"/>
      <c r="M6737" s="3"/>
      <c r="N6737" s="3"/>
      <c r="O6737" s="3"/>
      <c r="P6737" s="3"/>
      <c r="Q6737" s="3"/>
      <c r="R6737" s="3"/>
      <c r="S6737" s="120"/>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row>
    <row r="6738" spans="1:53" x14ac:dyDescent="0.3">
      <c r="A6738" s="3"/>
      <c r="B6738" s="3"/>
      <c r="C6738" s="3"/>
      <c r="D6738" s="3"/>
      <c r="E6738" s="3"/>
      <c r="F6738" s="3"/>
      <c r="G6738" s="3"/>
      <c r="H6738" s="3"/>
      <c r="I6738" s="3"/>
      <c r="J6738" s="3"/>
      <c r="K6738" s="3"/>
      <c r="L6738" s="3"/>
      <c r="M6738" s="3"/>
      <c r="N6738" s="3"/>
      <c r="O6738" s="3"/>
      <c r="P6738" s="3"/>
      <c r="Q6738" s="3"/>
      <c r="R6738" s="3"/>
      <c r="S6738" s="120"/>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row>
    <row r="6739" spans="1:53" x14ac:dyDescent="0.3">
      <c r="A6739" s="3"/>
      <c r="B6739" s="3"/>
      <c r="C6739" s="3"/>
      <c r="D6739" s="3"/>
      <c r="E6739" s="3"/>
      <c r="F6739" s="3"/>
      <c r="G6739" s="3"/>
      <c r="H6739" s="3"/>
      <c r="I6739" s="3"/>
      <c r="J6739" s="3"/>
      <c r="K6739" s="3"/>
      <c r="L6739" s="3"/>
      <c r="M6739" s="3"/>
      <c r="N6739" s="3"/>
      <c r="O6739" s="3"/>
      <c r="P6739" s="3"/>
      <c r="Q6739" s="3"/>
      <c r="R6739" s="3"/>
      <c r="S6739" s="120"/>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row>
    <row r="6740" spans="1:53" x14ac:dyDescent="0.3">
      <c r="A6740" s="3"/>
      <c r="B6740" s="3"/>
      <c r="C6740" s="3"/>
      <c r="D6740" s="3"/>
      <c r="E6740" s="3"/>
      <c r="F6740" s="3"/>
      <c r="G6740" s="3"/>
      <c r="H6740" s="3"/>
      <c r="I6740" s="3"/>
      <c r="J6740" s="3"/>
      <c r="K6740" s="3"/>
      <c r="L6740" s="3"/>
      <c r="M6740" s="3"/>
      <c r="N6740" s="3"/>
      <c r="O6740" s="3"/>
      <c r="P6740" s="3"/>
      <c r="Q6740" s="3"/>
      <c r="R6740" s="3"/>
      <c r="S6740" s="120"/>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row>
    <row r="6741" spans="1:53" x14ac:dyDescent="0.3">
      <c r="A6741" s="3"/>
      <c r="B6741" s="3"/>
      <c r="C6741" s="3"/>
      <c r="D6741" s="3"/>
      <c r="E6741" s="3"/>
      <c r="F6741" s="3"/>
      <c r="G6741" s="3"/>
      <c r="H6741" s="3"/>
      <c r="I6741" s="3"/>
      <c r="J6741" s="3"/>
      <c r="K6741" s="3"/>
      <c r="L6741" s="3"/>
      <c r="M6741" s="3"/>
      <c r="N6741" s="3"/>
      <c r="O6741" s="3"/>
      <c r="P6741" s="3"/>
      <c r="Q6741" s="3"/>
      <c r="R6741" s="3"/>
      <c r="S6741" s="120"/>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row>
    <row r="6742" spans="1:53" x14ac:dyDescent="0.3">
      <c r="A6742" s="3"/>
      <c r="B6742" s="3"/>
      <c r="C6742" s="3"/>
      <c r="D6742" s="3"/>
      <c r="E6742" s="3"/>
      <c r="F6742" s="3"/>
      <c r="G6742" s="3"/>
      <c r="H6742" s="3"/>
      <c r="I6742" s="3"/>
      <c r="J6742" s="3"/>
      <c r="K6742" s="3"/>
      <c r="L6742" s="3"/>
      <c r="M6742" s="3"/>
      <c r="N6742" s="3"/>
      <c r="O6742" s="3"/>
      <c r="P6742" s="3"/>
      <c r="Q6742" s="3"/>
      <c r="R6742" s="3"/>
      <c r="S6742" s="120"/>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row>
    <row r="6743" spans="1:53" x14ac:dyDescent="0.3">
      <c r="A6743" s="3"/>
      <c r="B6743" s="3"/>
      <c r="C6743" s="3"/>
      <c r="D6743" s="3"/>
      <c r="E6743" s="3"/>
      <c r="F6743" s="3"/>
      <c r="G6743" s="3"/>
      <c r="H6743" s="3"/>
      <c r="I6743" s="3"/>
      <c r="J6743" s="3"/>
      <c r="K6743" s="3"/>
      <c r="L6743" s="3"/>
      <c r="M6743" s="3"/>
      <c r="N6743" s="3"/>
      <c r="O6743" s="3"/>
      <c r="P6743" s="3"/>
      <c r="Q6743" s="3"/>
      <c r="R6743" s="3"/>
      <c r="S6743" s="120"/>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row>
    <row r="6744" spans="1:53" x14ac:dyDescent="0.3">
      <c r="A6744" s="3"/>
      <c r="B6744" s="3"/>
      <c r="C6744" s="3"/>
      <c r="D6744" s="3"/>
      <c r="E6744" s="3"/>
      <c r="F6744" s="3"/>
      <c r="G6744" s="3"/>
      <c r="H6744" s="3"/>
      <c r="I6744" s="3"/>
      <c r="J6744" s="3"/>
      <c r="K6744" s="3"/>
      <c r="L6744" s="3"/>
      <c r="M6744" s="3"/>
      <c r="N6744" s="3"/>
      <c r="O6744" s="3"/>
      <c r="P6744" s="3"/>
      <c r="Q6744" s="3"/>
      <c r="R6744" s="3"/>
      <c r="S6744" s="120"/>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row>
    <row r="6745" spans="1:53" x14ac:dyDescent="0.3">
      <c r="A6745" s="3"/>
      <c r="B6745" s="3"/>
      <c r="C6745" s="3"/>
      <c r="D6745" s="3"/>
      <c r="E6745" s="3"/>
      <c r="F6745" s="3"/>
      <c r="G6745" s="3"/>
      <c r="H6745" s="3"/>
      <c r="I6745" s="3"/>
      <c r="J6745" s="3"/>
      <c r="K6745" s="3"/>
      <c r="L6745" s="3"/>
      <c r="M6745" s="3"/>
      <c r="N6745" s="3"/>
      <c r="O6745" s="3"/>
      <c r="P6745" s="3"/>
      <c r="Q6745" s="3"/>
      <c r="R6745" s="3"/>
      <c r="S6745" s="120"/>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row>
    <row r="6746" spans="1:53" x14ac:dyDescent="0.3">
      <c r="A6746" s="3"/>
      <c r="B6746" s="3"/>
      <c r="C6746" s="3"/>
      <c r="D6746" s="3"/>
      <c r="E6746" s="3"/>
      <c r="F6746" s="3"/>
      <c r="G6746" s="3"/>
      <c r="H6746" s="3"/>
      <c r="I6746" s="3"/>
      <c r="J6746" s="3"/>
      <c r="K6746" s="3"/>
      <c r="L6746" s="3"/>
      <c r="M6746" s="3"/>
      <c r="N6746" s="3"/>
      <c r="O6746" s="3"/>
      <c r="P6746" s="3"/>
      <c r="Q6746" s="3"/>
      <c r="R6746" s="3"/>
      <c r="S6746" s="120"/>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row>
    <row r="6747" spans="1:53" x14ac:dyDescent="0.3">
      <c r="A6747" s="3"/>
      <c r="B6747" s="3"/>
      <c r="C6747" s="3"/>
      <c r="D6747" s="3"/>
      <c r="E6747" s="3"/>
      <c r="F6747" s="3"/>
      <c r="G6747" s="3"/>
      <c r="H6747" s="3"/>
      <c r="I6747" s="3"/>
      <c r="J6747" s="3"/>
      <c r="K6747" s="3"/>
      <c r="L6747" s="3"/>
      <c r="M6747" s="3"/>
      <c r="N6747" s="3"/>
      <c r="O6747" s="3"/>
      <c r="P6747" s="3"/>
      <c r="Q6747" s="3"/>
      <c r="R6747" s="3"/>
      <c r="S6747" s="120"/>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row>
    <row r="6748" spans="1:53" x14ac:dyDescent="0.3">
      <c r="A6748" s="3"/>
      <c r="B6748" s="3"/>
      <c r="C6748" s="3"/>
      <c r="D6748" s="3"/>
      <c r="E6748" s="3"/>
      <c r="F6748" s="3"/>
      <c r="G6748" s="3"/>
      <c r="H6748" s="3"/>
      <c r="I6748" s="3"/>
      <c r="J6748" s="3"/>
      <c r="K6748" s="3"/>
      <c r="L6748" s="3"/>
      <c r="M6748" s="3"/>
      <c r="N6748" s="3"/>
      <c r="O6748" s="3"/>
      <c r="P6748" s="3"/>
      <c r="Q6748" s="3"/>
      <c r="R6748" s="3"/>
      <c r="S6748" s="120"/>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row>
    <row r="6749" spans="1:53" x14ac:dyDescent="0.3">
      <c r="A6749" s="3"/>
      <c r="B6749" s="3"/>
      <c r="C6749" s="3"/>
      <c r="D6749" s="3"/>
      <c r="E6749" s="3"/>
      <c r="F6749" s="3"/>
      <c r="G6749" s="3"/>
      <c r="H6749" s="3"/>
      <c r="I6749" s="3"/>
      <c r="J6749" s="3"/>
      <c r="K6749" s="3"/>
      <c r="L6749" s="3"/>
      <c r="M6749" s="3"/>
      <c r="N6749" s="3"/>
      <c r="O6749" s="3"/>
      <c r="P6749" s="3"/>
      <c r="Q6749" s="3"/>
      <c r="R6749" s="3"/>
      <c r="S6749" s="120"/>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row>
    <row r="6750" spans="1:53" x14ac:dyDescent="0.3">
      <c r="A6750" s="3"/>
      <c r="B6750" s="3"/>
      <c r="C6750" s="3"/>
      <c r="D6750" s="3"/>
      <c r="E6750" s="3"/>
      <c r="F6750" s="3"/>
      <c r="G6750" s="3"/>
      <c r="H6750" s="3"/>
      <c r="I6750" s="3"/>
      <c r="J6750" s="3"/>
      <c r="K6750" s="3"/>
      <c r="L6750" s="3"/>
      <c r="M6750" s="3"/>
      <c r="N6750" s="3"/>
      <c r="O6750" s="3"/>
      <c r="P6750" s="3"/>
      <c r="Q6750" s="3"/>
      <c r="R6750" s="3"/>
      <c r="S6750" s="120"/>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row>
    <row r="6751" spans="1:53" x14ac:dyDescent="0.3">
      <c r="A6751" s="3"/>
      <c r="B6751" s="3"/>
      <c r="C6751" s="3"/>
      <c r="D6751" s="3"/>
      <c r="E6751" s="3"/>
      <c r="F6751" s="3"/>
      <c r="G6751" s="3"/>
      <c r="H6751" s="3"/>
      <c r="I6751" s="3"/>
      <c r="J6751" s="3"/>
      <c r="K6751" s="3"/>
      <c r="L6751" s="3"/>
      <c r="M6751" s="3"/>
      <c r="N6751" s="3"/>
      <c r="O6751" s="3"/>
      <c r="P6751" s="3"/>
      <c r="Q6751" s="3"/>
      <c r="R6751" s="3"/>
      <c r="S6751" s="120"/>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row>
    <row r="6752" spans="1:53" x14ac:dyDescent="0.3">
      <c r="A6752" s="3"/>
      <c r="B6752" s="3"/>
      <c r="C6752" s="3"/>
      <c r="D6752" s="3"/>
      <c r="E6752" s="3"/>
      <c r="F6752" s="3"/>
      <c r="G6752" s="3"/>
      <c r="H6752" s="3"/>
      <c r="I6752" s="3"/>
      <c r="J6752" s="3"/>
      <c r="K6752" s="3"/>
      <c r="L6752" s="3"/>
      <c r="M6752" s="3"/>
      <c r="N6752" s="3"/>
      <c r="O6752" s="3"/>
      <c r="P6752" s="3"/>
      <c r="Q6752" s="3"/>
      <c r="R6752" s="3"/>
      <c r="S6752" s="120"/>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row>
    <row r="6753" spans="1:53" x14ac:dyDescent="0.3">
      <c r="A6753" s="3"/>
      <c r="B6753" s="3"/>
      <c r="C6753" s="3"/>
      <c r="D6753" s="3"/>
      <c r="E6753" s="3"/>
      <c r="F6753" s="3"/>
      <c r="G6753" s="3"/>
      <c r="H6753" s="3"/>
      <c r="I6753" s="3"/>
      <c r="J6753" s="3"/>
      <c r="K6753" s="3"/>
      <c r="L6753" s="3"/>
      <c r="M6753" s="3"/>
      <c r="N6753" s="3"/>
      <c r="O6753" s="3"/>
      <c r="P6753" s="3"/>
      <c r="Q6753" s="3"/>
      <c r="R6753" s="3"/>
      <c r="S6753" s="120"/>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row>
    <row r="6754" spans="1:53" x14ac:dyDescent="0.3">
      <c r="A6754" s="3"/>
      <c r="B6754" s="3"/>
      <c r="C6754" s="3"/>
      <c r="D6754" s="3"/>
      <c r="E6754" s="3"/>
      <c r="F6754" s="3"/>
      <c r="G6754" s="3"/>
      <c r="H6754" s="3"/>
      <c r="I6754" s="3"/>
      <c r="J6754" s="3"/>
      <c r="K6754" s="3"/>
      <c r="L6754" s="3"/>
      <c r="M6754" s="3"/>
      <c r="N6754" s="3"/>
      <c r="O6754" s="3"/>
      <c r="P6754" s="3"/>
      <c r="Q6754" s="3"/>
      <c r="R6754" s="3"/>
      <c r="S6754" s="120"/>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row>
    <row r="6755" spans="1:53" x14ac:dyDescent="0.3">
      <c r="A6755" s="3"/>
      <c r="B6755" s="3"/>
      <c r="C6755" s="3"/>
      <c r="D6755" s="3"/>
      <c r="E6755" s="3"/>
      <c r="F6755" s="3"/>
      <c r="G6755" s="3"/>
      <c r="H6755" s="3"/>
      <c r="I6755" s="3"/>
      <c r="J6755" s="3"/>
      <c r="K6755" s="3"/>
      <c r="L6755" s="3"/>
      <c r="M6755" s="3"/>
      <c r="N6755" s="3"/>
      <c r="O6755" s="3"/>
      <c r="P6755" s="3"/>
      <c r="Q6755" s="3"/>
      <c r="R6755" s="3"/>
      <c r="S6755" s="120"/>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row>
    <row r="6756" spans="1:53" x14ac:dyDescent="0.3">
      <c r="A6756" s="3"/>
      <c r="B6756" s="3"/>
      <c r="C6756" s="3"/>
      <c r="D6756" s="3"/>
      <c r="E6756" s="3"/>
      <c r="F6756" s="3"/>
      <c r="G6756" s="3"/>
      <c r="H6756" s="3"/>
      <c r="I6756" s="3"/>
      <c r="J6756" s="3"/>
      <c r="K6756" s="3"/>
      <c r="L6756" s="3"/>
      <c r="M6756" s="3"/>
      <c r="N6756" s="3"/>
      <c r="O6756" s="3"/>
      <c r="P6756" s="3"/>
      <c r="Q6756" s="3"/>
      <c r="R6756" s="3"/>
      <c r="S6756" s="120"/>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row>
    <row r="6757" spans="1:53" x14ac:dyDescent="0.3">
      <c r="A6757" s="3"/>
      <c r="B6757" s="3"/>
      <c r="C6757" s="3"/>
      <c r="D6757" s="3"/>
      <c r="E6757" s="3"/>
      <c r="F6757" s="3"/>
      <c r="G6757" s="3"/>
      <c r="H6757" s="3"/>
      <c r="I6757" s="3"/>
      <c r="J6757" s="3"/>
      <c r="K6757" s="3"/>
      <c r="L6757" s="3"/>
      <c r="M6757" s="3"/>
      <c r="N6757" s="3"/>
      <c r="O6757" s="3"/>
      <c r="P6757" s="3"/>
      <c r="Q6757" s="3"/>
      <c r="R6757" s="3"/>
      <c r="S6757" s="120"/>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row>
    <row r="6758" spans="1:53" x14ac:dyDescent="0.3">
      <c r="A6758" s="3"/>
      <c r="B6758" s="3"/>
      <c r="C6758" s="3"/>
      <c r="D6758" s="3"/>
      <c r="E6758" s="3"/>
      <c r="F6758" s="3"/>
      <c r="G6758" s="3"/>
      <c r="H6758" s="3"/>
      <c r="I6758" s="3"/>
      <c r="J6758" s="3"/>
      <c r="K6758" s="3"/>
      <c r="L6758" s="3"/>
      <c r="M6758" s="3"/>
      <c r="N6758" s="3"/>
      <c r="O6758" s="3"/>
      <c r="P6758" s="3"/>
      <c r="Q6758" s="3"/>
      <c r="R6758" s="3"/>
      <c r="S6758" s="120"/>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row>
    <row r="6759" spans="1:53" x14ac:dyDescent="0.3">
      <c r="A6759" s="3"/>
      <c r="B6759" s="3"/>
      <c r="C6759" s="3"/>
      <c r="D6759" s="3"/>
      <c r="E6759" s="3"/>
      <c r="F6759" s="3"/>
      <c r="G6759" s="3"/>
      <c r="H6759" s="3"/>
      <c r="I6759" s="3"/>
      <c r="J6759" s="3"/>
      <c r="K6759" s="3"/>
      <c r="L6759" s="3"/>
      <c r="M6759" s="3"/>
      <c r="N6759" s="3"/>
      <c r="O6759" s="3"/>
      <c r="P6759" s="3"/>
      <c r="Q6759" s="3"/>
      <c r="R6759" s="3"/>
      <c r="S6759" s="120"/>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row>
    <row r="6760" spans="1:53" x14ac:dyDescent="0.3">
      <c r="A6760" s="3"/>
      <c r="B6760" s="3"/>
      <c r="C6760" s="3"/>
      <c r="D6760" s="3"/>
      <c r="E6760" s="3"/>
      <c r="F6760" s="3"/>
      <c r="G6760" s="3"/>
      <c r="H6760" s="3"/>
      <c r="I6760" s="3"/>
      <c r="J6760" s="3"/>
      <c r="K6760" s="3"/>
      <c r="L6760" s="3"/>
      <c r="M6760" s="3"/>
      <c r="N6760" s="3"/>
      <c r="O6760" s="3"/>
      <c r="P6760" s="3"/>
      <c r="Q6760" s="3"/>
      <c r="R6760" s="3"/>
      <c r="S6760" s="120"/>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row>
    <row r="6761" spans="1:53" x14ac:dyDescent="0.3">
      <c r="A6761" s="3"/>
      <c r="B6761" s="3"/>
      <c r="C6761" s="3"/>
      <c r="D6761" s="3"/>
      <c r="E6761" s="3"/>
      <c r="F6761" s="3"/>
      <c r="G6761" s="3"/>
      <c r="H6761" s="3"/>
      <c r="I6761" s="3"/>
      <c r="J6761" s="3"/>
      <c r="K6761" s="3"/>
      <c r="L6761" s="3"/>
      <c r="M6761" s="3"/>
      <c r="N6761" s="3"/>
      <c r="O6761" s="3"/>
      <c r="P6761" s="3"/>
      <c r="Q6761" s="3"/>
      <c r="R6761" s="3"/>
      <c r="S6761" s="120"/>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row>
    <row r="6762" spans="1:53" x14ac:dyDescent="0.3">
      <c r="A6762" s="3"/>
      <c r="B6762" s="3"/>
      <c r="C6762" s="3"/>
      <c r="D6762" s="3"/>
      <c r="E6762" s="3"/>
      <c r="F6762" s="3"/>
      <c r="G6762" s="3"/>
      <c r="H6762" s="3"/>
      <c r="I6762" s="3"/>
      <c r="J6762" s="3"/>
      <c r="K6762" s="3"/>
      <c r="L6762" s="3"/>
      <c r="M6762" s="3"/>
      <c r="N6762" s="3"/>
      <c r="O6762" s="3"/>
      <c r="P6762" s="3"/>
      <c r="Q6762" s="3"/>
      <c r="R6762" s="3"/>
      <c r="S6762" s="120"/>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row>
    <row r="6763" spans="1:53" x14ac:dyDescent="0.3">
      <c r="A6763" s="3"/>
      <c r="B6763" s="3"/>
      <c r="C6763" s="3"/>
      <c r="D6763" s="3"/>
      <c r="E6763" s="3"/>
      <c r="F6763" s="3"/>
      <c r="G6763" s="3"/>
      <c r="H6763" s="3"/>
      <c r="I6763" s="3"/>
      <c r="J6763" s="3"/>
      <c r="K6763" s="3"/>
      <c r="L6763" s="3"/>
      <c r="M6763" s="3"/>
      <c r="N6763" s="3"/>
      <c r="O6763" s="3"/>
      <c r="P6763" s="3"/>
      <c r="Q6763" s="3"/>
      <c r="R6763" s="3"/>
      <c r="S6763" s="120"/>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row>
    <row r="6764" spans="1:53" x14ac:dyDescent="0.3">
      <c r="A6764" s="3"/>
      <c r="B6764" s="3"/>
      <c r="C6764" s="3"/>
      <c r="D6764" s="3"/>
      <c r="E6764" s="3"/>
      <c r="F6764" s="3"/>
      <c r="G6764" s="3"/>
      <c r="H6764" s="3"/>
      <c r="I6764" s="3"/>
      <c r="J6764" s="3"/>
      <c r="K6764" s="3"/>
      <c r="L6764" s="3"/>
      <c r="M6764" s="3"/>
      <c r="N6764" s="3"/>
      <c r="O6764" s="3"/>
      <c r="P6764" s="3"/>
      <c r="Q6764" s="3"/>
      <c r="R6764" s="3"/>
      <c r="S6764" s="120"/>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row>
    <row r="6765" spans="1:53" x14ac:dyDescent="0.3">
      <c r="A6765" s="3"/>
      <c r="B6765" s="3"/>
      <c r="C6765" s="3"/>
      <c r="D6765" s="3"/>
      <c r="E6765" s="3"/>
      <c r="F6765" s="3"/>
      <c r="G6765" s="3"/>
      <c r="H6765" s="3"/>
      <c r="I6765" s="3"/>
      <c r="J6765" s="3"/>
      <c r="K6765" s="3"/>
      <c r="L6765" s="3"/>
      <c r="M6765" s="3"/>
      <c r="N6765" s="3"/>
      <c r="O6765" s="3"/>
      <c r="P6765" s="3"/>
      <c r="Q6765" s="3"/>
      <c r="R6765" s="3"/>
      <c r="S6765" s="120"/>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row>
    <row r="6766" spans="1:53" x14ac:dyDescent="0.3">
      <c r="A6766" s="3"/>
      <c r="B6766" s="3"/>
      <c r="C6766" s="3"/>
      <c r="D6766" s="3"/>
      <c r="E6766" s="3"/>
      <c r="F6766" s="3"/>
      <c r="G6766" s="3"/>
      <c r="H6766" s="3"/>
      <c r="I6766" s="3"/>
      <c r="J6766" s="3"/>
      <c r="K6766" s="3"/>
      <c r="L6766" s="3"/>
      <c r="M6766" s="3"/>
      <c r="N6766" s="3"/>
      <c r="O6766" s="3"/>
      <c r="P6766" s="3"/>
      <c r="Q6766" s="3"/>
      <c r="R6766" s="3"/>
      <c r="S6766" s="120"/>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row>
    <row r="6767" spans="1:53" x14ac:dyDescent="0.3">
      <c r="A6767" s="3"/>
      <c r="B6767" s="3"/>
      <c r="C6767" s="3"/>
      <c r="D6767" s="3"/>
      <c r="E6767" s="3"/>
      <c r="F6767" s="3"/>
      <c r="G6767" s="3"/>
      <c r="H6767" s="3"/>
      <c r="I6767" s="3"/>
      <c r="J6767" s="3"/>
      <c r="K6767" s="3"/>
      <c r="L6767" s="3"/>
      <c r="M6767" s="3"/>
      <c r="N6767" s="3"/>
      <c r="O6767" s="3"/>
      <c r="P6767" s="3"/>
      <c r="Q6767" s="3"/>
      <c r="R6767" s="3"/>
      <c r="S6767" s="120"/>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row>
    <row r="6768" spans="1:53" x14ac:dyDescent="0.3">
      <c r="A6768" s="3"/>
      <c r="B6768" s="3"/>
      <c r="C6768" s="3"/>
      <c r="D6768" s="3"/>
      <c r="E6768" s="3"/>
      <c r="F6768" s="3"/>
      <c r="G6768" s="3"/>
      <c r="H6768" s="3"/>
      <c r="I6768" s="3"/>
      <c r="J6768" s="3"/>
      <c r="K6768" s="3"/>
      <c r="L6768" s="3"/>
      <c r="M6768" s="3"/>
      <c r="N6768" s="3"/>
      <c r="O6768" s="3"/>
      <c r="P6768" s="3"/>
      <c r="Q6768" s="3"/>
      <c r="R6768" s="3"/>
      <c r="S6768" s="120"/>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row>
    <row r="6769" spans="1:53" x14ac:dyDescent="0.3">
      <c r="A6769" s="3"/>
      <c r="B6769" s="3"/>
      <c r="C6769" s="3"/>
      <c r="D6769" s="3"/>
      <c r="E6769" s="3"/>
      <c r="F6769" s="3"/>
      <c r="G6769" s="3"/>
      <c r="H6769" s="3"/>
      <c r="I6769" s="3"/>
      <c r="J6769" s="3"/>
      <c r="K6769" s="3"/>
      <c r="L6769" s="3"/>
      <c r="M6769" s="3"/>
      <c r="N6769" s="3"/>
      <c r="O6769" s="3"/>
      <c r="P6769" s="3"/>
      <c r="Q6769" s="3"/>
      <c r="R6769" s="3"/>
      <c r="S6769" s="120"/>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row>
    <row r="6770" spans="1:53" x14ac:dyDescent="0.3">
      <c r="A6770" s="3"/>
      <c r="B6770" s="3"/>
      <c r="C6770" s="3"/>
      <c r="D6770" s="3"/>
      <c r="E6770" s="3"/>
      <c r="F6770" s="3"/>
      <c r="G6770" s="3"/>
      <c r="H6770" s="3"/>
      <c r="I6770" s="3"/>
      <c r="J6770" s="3"/>
      <c r="K6770" s="3"/>
      <c r="L6770" s="3"/>
      <c r="M6770" s="3"/>
      <c r="N6770" s="3"/>
      <c r="O6770" s="3"/>
      <c r="P6770" s="3"/>
      <c r="Q6770" s="3"/>
      <c r="R6770" s="3"/>
      <c r="S6770" s="120"/>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row>
    <row r="6771" spans="1:53" x14ac:dyDescent="0.3">
      <c r="A6771" s="3"/>
      <c r="B6771" s="3"/>
      <c r="C6771" s="3"/>
      <c r="D6771" s="3"/>
      <c r="E6771" s="3"/>
      <c r="F6771" s="3"/>
      <c r="G6771" s="3"/>
      <c r="H6771" s="3"/>
      <c r="I6771" s="3"/>
      <c r="J6771" s="3"/>
      <c r="K6771" s="3"/>
      <c r="L6771" s="3"/>
      <c r="M6771" s="3"/>
      <c r="N6771" s="3"/>
      <c r="O6771" s="3"/>
      <c r="P6771" s="3"/>
      <c r="Q6771" s="3"/>
      <c r="R6771" s="3"/>
      <c r="S6771" s="120"/>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row>
    <row r="6772" spans="1:53" x14ac:dyDescent="0.3">
      <c r="A6772" s="3"/>
      <c r="B6772" s="3"/>
      <c r="C6772" s="3"/>
      <c r="D6772" s="3"/>
      <c r="E6772" s="3"/>
      <c r="F6772" s="3"/>
      <c r="G6772" s="3"/>
      <c r="H6772" s="3"/>
      <c r="I6772" s="3"/>
      <c r="J6772" s="3"/>
      <c r="K6772" s="3"/>
      <c r="L6772" s="3"/>
      <c r="M6772" s="3"/>
      <c r="N6772" s="3"/>
      <c r="O6772" s="3"/>
      <c r="P6772" s="3"/>
      <c r="Q6772" s="3"/>
      <c r="R6772" s="3"/>
      <c r="S6772" s="120"/>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row>
    <row r="6773" spans="1:53" x14ac:dyDescent="0.3">
      <c r="A6773" s="3"/>
      <c r="B6773" s="3"/>
      <c r="C6773" s="3"/>
      <c r="D6773" s="3"/>
      <c r="E6773" s="3"/>
      <c r="F6773" s="3"/>
      <c r="G6773" s="3"/>
      <c r="H6773" s="3"/>
      <c r="I6773" s="3"/>
      <c r="J6773" s="3"/>
      <c r="K6773" s="3"/>
      <c r="L6773" s="3"/>
      <c r="M6773" s="3"/>
      <c r="N6773" s="3"/>
      <c r="O6773" s="3"/>
      <c r="P6773" s="3"/>
      <c r="Q6773" s="3"/>
      <c r="R6773" s="3"/>
      <c r="S6773" s="120"/>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row>
    <row r="6774" spans="1:53" x14ac:dyDescent="0.3">
      <c r="A6774" s="3"/>
      <c r="B6774" s="3"/>
      <c r="C6774" s="3"/>
      <c r="D6774" s="3"/>
      <c r="E6774" s="3"/>
      <c r="F6774" s="3"/>
      <c r="G6774" s="3"/>
      <c r="H6774" s="3"/>
      <c r="I6774" s="3"/>
      <c r="J6774" s="3"/>
      <c r="K6774" s="3"/>
      <c r="L6774" s="3"/>
      <c r="M6774" s="3"/>
      <c r="N6774" s="3"/>
      <c r="O6774" s="3"/>
      <c r="P6774" s="3"/>
      <c r="Q6774" s="3"/>
      <c r="R6774" s="3"/>
      <c r="S6774" s="120"/>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row>
    <row r="6775" spans="1:53" x14ac:dyDescent="0.3">
      <c r="A6775" s="3"/>
      <c r="B6775" s="3"/>
      <c r="C6775" s="3"/>
      <c r="D6775" s="3"/>
      <c r="E6775" s="3"/>
      <c r="F6775" s="3"/>
      <c r="G6775" s="3"/>
      <c r="H6775" s="3"/>
      <c r="I6775" s="3"/>
      <c r="J6775" s="3"/>
      <c r="K6775" s="3"/>
      <c r="L6775" s="3"/>
      <c r="M6775" s="3"/>
      <c r="N6775" s="3"/>
      <c r="O6775" s="3"/>
      <c r="P6775" s="3"/>
      <c r="Q6775" s="3"/>
      <c r="R6775" s="3"/>
      <c r="S6775" s="120"/>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row>
    <row r="6776" spans="1:53" x14ac:dyDescent="0.3">
      <c r="A6776" s="3"/>
      <c r="B6776" s="3"/>
      <c r="C6776" s="3"/>
      <c r="D6776" s="3"/>
      <c r="E6776" s="3"/>
      <c r="F6776" s="3"/>
      <c r="G6776" s="3"/>
      <c r="H6776" s="3"/>
      <c r="I6776" s="3"/>
      <c r="J6776" s="3"/>
      <c r="K6776" s="3"/>
      <c r="L6776" s="3"/>
      <c r="M6776" s="3"/>
      <c r="N6776" s="3"/>
      <c r="O6776" s="3"/>
      <c r="P6776" s="3"/>
      <c r="Q6776" s="3"/>
      <c r="R6776" s="3"/>
      <c r="S6776" s="120"/>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row>
    <row r="6777" spans="1:53" x14ac:dyDescent="0.3">
      <c r="A6777" s="3"/>
      <c r="B6777" s="3"/>
      <c r="C6777" s="3"/>
      <c r="D6777" s="3"/>
      <c r="E6777" s="3"/>
      <c r="F6777" s="3"/>
      <c r="G6777" s="3"/>
      <c r="H6777" s="3"/>
      <c r="I6777" s="3"/>
      <c r="J6777" s="3"/>
      <c r="K6777" s="3"/>
      <c r="L6777" s="3"/>
      <c r="M6777" s="3"/>
      <c r="N6777" s="3"/>
      <c r="O6777" s="3"/>
      <c r="P6777" s="3"/>
      <c r="Q6777" s="3"/>
      <c r="R6777" s="3"/>
      <c r="S6777" s="120"/>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row>
    <row r="6778" spans="1:53" x14ac:dyDescent="0.3">
      <c r="A6778" s="3"/>
      <c r="B6778" s="3"/>
      <c r="C6778" s="3"/>
      <c r="D6778" s="3"/>
      <c r="E6778" s="3"/>
      <c r="F6778" s="3"/>
      <c r="G6778" s="3"/>
      <c r="H6778" s="3"/>
      <c r="I6778" s="3"/>
      <c r="J6778" s="3"/>
      <c r="K6778" s="3"/>
      <c r="L6778" s="3"/>
      <c r="M6778" s="3"/>
      <c r="N6778" s="3"/>
      <c r="O6778" s="3"/>
      <c r="P6778" s="3"/>
      <c r="Q6778" s="3"/>
      <c r="R6778" s="3"/>
      <c r="S6778" s="120"/>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row>
    <row r="6779" spans="1:53" x14ac:dyDescent="0.3">
      <c r="A6779" s="3"/>
      <c r="B6779" s="3"/>
      <c r="C6779" s="3"/>
      <c r="D6779" s="3"/>
      <c r="E6779" s="3"/>
      <c r="F6779" s="3"/>
      <c r="G6779" s="3"/>
      <c r="H6779" s="3"/>
      <c r="I6779" s="3"/>
      <c r="J6779" s="3"/>
      <c r="K6779" s="3"/>
      <c r="L6779" s="3"/>
      <c r="M6779" s="3"/>
      <c r="N6779" s="3"/>
      <c r="O6779" s="3"/>
      <c r="P6779" s="3"/>
      <c r="Q6779" s="3"/>
      <c r="R6779" s="3"/>
      <c r="S6779" s="120"/>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row>
    <row r="6780" spans="1:53" x14ac:dyDescent="0.3">
      <c r="A6780" s="3"/>
      <c r="B6780" s="3"/>
      <c r="C6780" s="3"/>
      <c r="D6780" s="3"/>
      <c r="E6780" s="3"/>
      <c r="F6780" s="3"/>
      <c r="G6780" s="3"/>
      <c r="H6780" s="3"/>
      <c r="I6780" s="3"/>
      <c r="J6780" s="3"/>
      <c r="K6780" s="3"/>
      <c r="L6780" s="3"/>
      <c r="M6780" s="3"/>
      <c r="N6780" s="3"/>
      <c r="O6780" s="3"/>
      <c r="P6780" s="3"/>
      <c r="Q6780" s="3"/>
      <c r="R6780" s="3"/>
      <c r="S6780" s="120"/>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row>
    <row r="6781" spans="1:53" x14ac:dyDescent="0.3">
      <c r="A6781" s="3"/>
      <c r="B6781" s="3"/>
      <c r="C6781" s="3"/>
      <c r="D6781" s="3"/>
      <c r="E6781" s="3"/>
      <c r="F6781" s="3"/>
      <c r="G6781" s="3"/>
      <c r="H6781" s="3"/>
      <c r="I6781" s="3"/>
      <c r="J6781" s="3"/>
      <c r="K6781" s="3"/>
      <c r="L6781" s="3"/>
      <c r="M6781" s="3"/>
      <c r="N6781" s="3"/>
      <c r="O6781" s="3"/>
      <c r="P6781" s="3"/>
      <c r="Q6781" s="3"/>
      <c r="R6781" s="3"/>
      <c r="S6781" s="120"/>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row>
    <row r="6782" spans="1:53" x14ac:dyDescent="0.3">
      <c r="A6782" s="3"/>
      <c r="B6782" s="3"/>
      <c r="C6782" s="3"/>
      <c r="D6782" s="3"/>
      <c r="E6782" s="3"/>
      <c r="F6782" s="3"/>
      <c r="G6782" s="3"/>
      <c r="H6782" s="3"/>
      <c r="I6782" s="3"/>
      <c r="J6782" s="3"/>
      <c r="K6782" s="3"/>
      <c r="L6782" s="3"/>
      <c r="M6782" s="3"/>
      <c r="N6782" s="3"/>
      <c r="O6782" s="3"/>
      <c r="P6782" s="3"/>
      <c r="Q6782" s="3"/>
      <c r="R6782" s="3"/>
      <c r="S6782" s="120"/>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row>
    <row r="6783" spans="1:53" x14ac:dyDescent="0.3">
      <c r="A6783" s="3"/>
      <c r="B6783" s="3"/>
      <c r="C6783" s="3"/>
      <c r="D6783" s="3"/>
      <c r="E6783" s="3"/>
      <c r="F6783" s="3"/>
      <c r="G6783" s="3"/>
      <c r="H6783" s="3"/>
      <c r="I6783" s="3"/>
      <c r="J6783" s="3"/>
      <c r="K6783" s="3"/>
      <c r="L6783" s="3"/>
      <c r="M6783" s="3"/>
      <c r="N6783" s="3"/>
      <c r="O6783" s="3"/>
      <c r="P6783" s="3"/>
      <c r="Q6783" s="3"/>
      <c r="R6783" s="3"/>
      <c r="S6783" s="120"/>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row>
    <row r="6784" spans="1:53" x14ac:dyDescent="0.3">
      <c r="A6784" s="3"/>
      <c r="B6784" s="3"/>
      <c r="C6784" s="3"/>
      <c r="D6784" s="3"/>
      <c r="E6784" s="3"/>
      <c r="F6784" s="3"/>
      <c r="G6784" s="3"/>
      <c r="H6784" s="3"/>
      <c r="I6784" s="3"/>
      <c r="J6784" s="3"/>
      <c r="K6784" s="3"/>
      <c r="L6784" s="3"/>
      <c r="M6784" s="3"/>
      <c r="N6784" s="3"/>
      <c r="O6784" s="3"/>
      <c r="P6784" s="3"/>
      <c r="Q6784" s="3"/>
      <c r="R6784" s="3"/>
      <c r="S6784" s="120"/>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row>
    <row r="6785" spans="1:53" x14ac:dyDescent="0.3">
      <c r="A6785" s="3"/>
      <c r="B6785" s="3"/>
      <c r="C6785" s="3"/>
      <c r="D6785" s="3"/>
      <c r="E6785" s="3"/>
      <c r="F6785" s="3"/>
      <c r="G6785" s="3"/>
      <c r="H6785" s="3"/>
      <c r="I6785" s="3"/>
      <c r="J6785" s="3"/>
      <c r="K6785" s="3"/>
      <c r="L6785" s="3"/>
      <c r="M6785" s="3"/>
      <c r="N6785" s="3"/>
      <c r="O6785" s="3"/>
      <c r="P6785" s="3"/>
      <c r="Q6785" s="3"/>
      <c r="R6785" s="3"/>
      <c r="S6785" s="120"/>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row>
    <row r="6786" spans="1:53" x14ac:dyDescent="0.3">
      <c r="A6786" s="3"/>
      <c r="B6786" s="3"/>
      <c r="C6786" s="3"/>
      <c r="D6786" s="3"/>
      <c r="E6786" s="3"/>
      <c r="F6786" s="3"/>
      <c r="G6786" s="3"/>
      <c r="H6786" s="3"/>
      <c r="I6786" s="3"/>
      <c r="J6786" s="3"/>
      <c r="K6786" s="3"/>
      <c r="L6786" s="3"/>
      <c r="M6786" s="3"/>
      <c r="N6786" s="3"/>
      <c r="O6786" s="3"/>
      <c r="P6786" s="3"/>
      <c r="Q6786" s="3"/>
      <c r="R6786" s="3"/>
      <c r="S6786" s="120"/>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row>
    <row r="6787" spans="1:53" x14ac:dyDescent="0.3">
      <c r="A6787" s="3"/>
      <c r="B6787" s="3"/>
      <c r="C6787" s="3"/>
      <c r="D6787" s="3"/>
      <c r="E6787" s="3"/>
      <c r="F6787" s="3"/>
      <c r="G6787" s="3"/>
      <c r="H6787" s="3"/>
      <c r="I6787" s="3"/>
      <c r="J6787" s="3"/>
      <c r="K6787" s="3"/>
      <c r="L6787" s="3"/>
      <c r="M6787" s="3"/>
      <c r="N6787" s="3"/>
      <c r="O6787" s="3"/>
      <c r="P6787" s="3"/>
      <c r="Q6787" s="3"/>
      <c r="R6787" s="3"/>
      <c r="S6787" s="120"/>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row>
    <row r="6788" spans="1:53" x14ac:dyDescent="0.3">
      <c r="A6788" s="3"/>
      <c r="B6788" s="3"/>
      <c r="C6788" s="3"/>
      <c r="D6788" s="3"/>
      <c r="E6788" s="3"/>
      <c r="F6788" s="3"/>
      <c r="G6788" s="3"/>
      <c r="H6788" s="3"/>
      <c r="I6788" s="3"/>
      <c r="J6788" s="3"/>
      <c r="K6788" s="3"/>
      <c r="L6788" s="3"/>
      <c r="M6788" s="3"/>
      <c r="N6788" s="3"/>
      <c r="O6788" s="3"/>
      <c r="P6788" s="3"/>
      <c r="Q6788" s="3"/>
      <c r="R6788" s="3"/>
      <c r="S6788" s="120"/>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row>
    <row r="6789" spans="1:53" x14ac:dyDescent="0.3">
      <c r="A6789" s="3"/>
      <c r="B6789" s="3"/>
      <c r="C6789" s="3"/>
      <c r="D6789" s="3"/>
      <c r="E6789" s="3"/>
      <c r="F6789" s="3"/>
      <c r="G6789" s="3"/>
      <c r="H6789" s="3"/>
      <c r="I6789" s="3"/>
      <c r="J6789" s="3"/>
      <c r="K6789" s="3"/>
      <c r="L6789" s="3"/>
      <c r="M6789" s="3"/>
      <c r="N6789" s="3"/>
      <c r="O6789" s="3"/>
      <c r="P6789" s="3"/>
      <c r="Q6789" s="3"/>
      <c r="R6789" s="3"/>
      <c r="S6789" s="120"/>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row>
    <row r="6790" spans="1:53" x14ac:dyDescent="0.3">
      <c r="A6790" s="3"/>
      <c r="B6790" s="3"/>
      <c r="C6790" s="3"/>
      <c r="D6790" s="3"/>
      <c r="E6790" s="3"/>
      <c r="F6790" s="3"/>
      <c r="G6790" s="3"/>
      <c r="H6790" s="3"/>
      <c r="I6790" s="3"/>
      <c r="J6790" s="3"/>
      <c r="K6790" s="3"/>
      <c r="L6790" s="3"/>
      <c r="M6790" s="3"/>
      <c r="N6790" s="3"/>
      <c r="O6790" s="3"/>
      <c r="P6790" s="3"/>
      <c r="Q6790" s="3"/>
      <c r="R6790" s="3"/>
      <c r="S6790" s="120"/>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row>
    <row r="6791" spans="1:53" x14ac:dyDescent="0.3">
      <c r="A6791" s="3"/>
      <c r="B6791" s="3"/>
      <c r="C6791" s="3"/>
      <c r="D6791" s="3"/>
      <c r="E6791" s="3"/>
      <c r="F6791" s="3"/>
      <c r="G6791" s="3"/>
      <c r="H6791" s="3"/>
      <c r="I6791" s="3"/>
      <c r="J6791" s="3"/>
      <c r="K6791" s="3"/>
      <c r="L6791" s="3"/>
      <c r="M6791" s="3"/>
      <c r="N6791" s="3"/>
      <c r="O6791" s="3"/>
      <c r="P6791" s="3"/>
      <c r="Q6791" s="3"/>
      <c r="R6791" s="3"/>
      <c r="S6791" s="120"/>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row>
    <row r="6792" spans="1:53" x14ac:dyDescent="0.3">
      <c r="A6792" s="3"/>
      <c r="B6792" s="3"/>
      <c r="C6792" s="3"/>
      <c r="D6792" s="3"/>
      <c r="E6792" s="3"/>
      <c r="F6792" s="3"/>
      <c r="G6792" s="3"/>
      <c r="H6792" s="3"/>
      <c r="I6792" s="3"/>
      <c r="J6792" s="3"/>
      <c r="K6792" s="3"/>
      <c r="L6792" s="3"/>
      <c r="M6792" s="3"/>
      <c r="N6792" s="3"/>
      <c r="O6792" s="3"/>
      <c r="P6792" s="3"/>
      <c r="Q6792" s="3"/>
      <c r="R6792" s="3"/>
      <c r="S6792" s="120"/>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row>
    <row r="6793" spans="1:53" x14ac:dyDescent="0.3">
      <c r="A6793" s="3"/>
      <c r="B6793" s="3"/>
      <c r="C6793" s="3"/>
      <c r="D6793" s="3"/>
      <c r="E6793" s="3"/>
      <c r="F6793" s="3"/>
      <c r="G6793" s="3"/>
      <c r="H6793" s="3"/>
      <c r="I6793" s="3"/>
      <c r="J6793" s="3"/>
      <c r="K6793" s="3"/>
      <c r="L6793" s="3"/>
      <c r="M6793" s="3"/>
      <c r="N6793" s="3"/>
      <c r="O6793" s="3"/>
      <c r="P6793" s="3"/>
      <c r="Q6793" s="3"/>
      <c r="R6793" s="3"/>
      <c r="S6793" s="120"/>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row>
    <row r="6794" spans="1:53" x14ac:dyDescent="0.3">
      <c r="A6794" s="3"/>
      <c r="B6794" s="3"/>
      <c r="C6794" s="3"/>
      <c r="D6794" s="3"/>
      <c r="E6794" s="3"/>
      <c r="F6794" s="3"/>
      <c r="G6794" s="3"/>
      <c r="H6794" s="3"/>
      <c r="I6794" s="3"/>
      <c r="J6794" s="3"/>
      <c r="K6794" s="3"/>
      <c r="L6794" s="3"/>
      <c r="M6794" s="3"/>
      <c r="N6794" s="3"/>
      <c r="O6794" s="3"/>
      <c r="P6794" s="3"/>
      <c r="Q6794" s="3"/>
      <c r="R6794" s="3"/>
      <c r="S6794" s="120"/>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row>
    <row r="6795" spans="1:53" x14ac:dyDescent="0.3">
      <c r="A6795" s="3"/>
      <c r="B6795" s="3"/>
      <c r="C6795" s="3"/>
      <c r="D6795" s="3"/>
      <c r="E6795" s="3"/>
      <c r="F6795" s="3"/>
      <c r="G6795" s="3"/>
      <c r="H6795" s="3"/>
      <c r="I6795" s="3"/>
      <c r="J6795" s="3"/>
      <c r="K6795" s="3"/>
      <c r="L6795" s="3"/>
      <c r="M6795" s="3"/>
      <c r="N6795" s="3"/>
      <c r="O6795" s="3"/>
      <c r="P6795" s="3"/>
      <c r="Q6795" s="3"/>
      <c r="R6795" s="3"/>
      <c r="S6795" s="120"/>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row>
    <row r="6796" spans="1:53" x14ac:dyDescent="0.3">
      <c r="A6796" s="3"/>
      <c r="B6796" s="3"/>
      <c r="C6796" s="3"/>
      <c r="D6796" s="3"/>
      <c r="E6796" s="3"/>
      <c r="F6796" s="3"/>
      <c r="G6796" s="3"/>
      <c r="H6796" s="3"/>
      <c r="I6796" s="3"/>
      <c r="J6796" s="3"/>
      <c r="K6796" s="3"/>
      <c r="L6796" s="3"/>
      <c r="M6796" s="3"/>
      <c r="N6796" s="3"/>
      <c r="O6796" s="3"/>
      <c r="P6796" s="3"/>
      <c r="Q6796" s="3"/>
      <c r="R6796" s="3"/>
      <c r="S6796" s="120"/>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row>
    <row r="6797" spans="1:53" x14ac:dyDescent="0.3">
      <c r="A6797" s="3"/>
      <c r="B6797" s="3"/>
      <c r="C6797" s="3"/>
      <c r="D6797" s="3"/>
      <c r="E6797" s="3"/>
      <c r="F6797" s="3"/>
      <c r="G6797" s="3"/>
      <c r="H6797" s="3"/>
      <c r="I6797" s="3"/>
      <c r="J6797" s="3"/>
      <c r="K6797" s="3"/>
      <c r="L6797" s="3"/>
      <c r="M6797" s="3"/>
      <c r="N6797" s="3"/>
      <c r="O6797" s="3"/>
      <c r="P6797" s="3"/>
      <c r="Q6797" s="3"/>
      <c r="R6797" s="3"/>
      <c r="S6797" s="120"/>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row>
    <row r="6798" spans="1:53" x14ac:dyDescent="0.3">
      <c r="A6798" s="3"/>
      <c r="B6798" s="3"/>
      <c r="C6798" s="3"/>
      <c r="D6798" s="3"/>
      <c r="E6798" s="3"/>
      <c r="F6798" s="3"/>
      <c r="G6798" s="3"/>
      <c r="H6798" s="3"/>
      <c r="I6798" s="3"/>
      <c r="J6798" s="3"/>
      <c r="K6798" s="3"/>
      <c r="L6798" s="3"/>
      <c r="M6798" s="3"/>
      <c r="N6798" s="3"/>
      <c r="O6798" s="3"/>
      <c r="P6798" s="3"/>
      <c r="Q6798" s="3"/>
      <c r="R6798" s="3"/>
      <c r="S6798" s="120"/>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row>
    <row r="6799" spans="1:53" x14ac:dyDescent="0.3">
      <c r="A6799" s="3"/>
      <c r="B6799" s="3"/>
      <c r="C6799" s="3"/>
      <c r="D6799" s="3"/>
      <c r="E6799" s="3"/>
      <c r="F6799" s="3"/>
      <c r="G6799" s="3"/>
      <c r="H6799" s="3"/>
      <c r="I6799" s="3"/>
      <c r="J6799" s="3"/>
      <c r="K6799" s="3"/>
      <c r="L6799" s="3"/>
      <c r="M6799" s="3"/>
      <c r="N6799" s="3"/>
      <c r="O6799" s="3"/>
      <c r="P6799" s="3"/>
      <c r="Q6799" s="3"/>
      <c r="R6799" s="3"/>
      <c r="S6799" s="120"/>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row>
    <row r="6800" spans="1:53" x14ac:dyDescent="0.3">
      <c r="A6800" s="3"/>
      <c r="B6800" s="3"/>
      <c r="C6800" s="3"/>
      <c r="D6800" s="3"/>
      <c r="E6800" s="3"/>
      <c r="F6800" s="3"/>
      <c r="G6800" s="3"/>
      <c r="H6800" s="3"/>
      <c r="I6800" s="3"/>
      <c r="J6800" s="3"/>
      <c r="K6800" s="3"/>
      <c r="L6800" s="3"/>
      <c r="M6800" s="3"/>
      <c r="N6800" s="3"/>
      <c r="O6800" s="3"/>
      <c r="P6800" s="3"/>
      <c r="Q6800" s="3"/>
      <c r="R6800" s="3"/>
      <c r="S6800" s="120"/>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row>
    <row r="6801" spans="1:53" x14ac:dyDescent="0.3">
      <c r="A6801" s="3"/>
      <c r="B6801" s="3"/>
      <c r="C6801" s="3"/>
      <c r="D6801" s="3"/>
      <c r="E6801" s="3"/>
      <c r="F6801" s="3"/>
      <c r="G6801" s="3"/>
      <c r="H6801" s="3"/>
      <c r="I6801" s="3"/>
      <c r="J6801" s="3"/>
      <c r="K6801" s="3"/>
      <c r="L6801" s="3"/>
      <c r="M6801" s="3"/>
      <c r="N6801" s="3"/>
      <c r="O6801" s="3"/>
      <c r="P6801" s="3"/>
      <c r="Q6801" s="3"/>
      <c r="R6801" s="3"/>
      <c r="S6801" s="120"/>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row>
    <row r="6802" spans="1:53" x14ac:dyDescent="0.3">
      <c r="A6802" s="3"/>
      <c r="B6802" s="3"/>
      <c r="C6802" s="3"/>
      <c r="D6802" s="3"/>
      <c r="E6802" s="3"/>
      <c r="F6802" s="3"/>
      <c r="G6802" s="3"/>
      <c r="H6802" s="3"/>
      <c r="I6802" s="3"/>
      <c r="J6802" s="3"/>
      <c r="K6802" s="3"/>
      <c r="L6802" s="3"/>
      <c r="M6802" s="3"/>
      <c r="N6802" s="3"/>
      <c r="O6802" s="3"/>
      <c r="P6802" s="3"/>
      <c r="Q6802" s="3"/>
      <c r="R6802" s="3"/>
      <c r="S6802" s="120"/>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row>
    <row r="6803" spans="1:53" x14ac:dyDescent="0.3">
      <c r="A6803" s="3"/>
      <c r="B6803" s="3"/>
      <c r="C6803" s="3"/>
      <c r="D6803" s="3"/>
      <c r="E6803" s="3"/>
      <c r="F6803" s="3"/>
      <c r="G6803" s="3"/>
      <c r="H6803" s="3"/>
      <c r="I6803" s="3"/>
      <c r="J6803" s="3"/>
      <c r="K6803" s="3"/>
      <c r="L6803" s="3"/>
      <c r="M6803" s="3"/>
      <c r="N6803" s="3"/>
      <c r="O6803" s="3"/>
      <c r="P6803" s="3"/>
      <c r="Q6803" s="3"/>
      <c r="R6803" s="3"/>
      <c r="S6803" s="120"/>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row>
    <row r="6804" spans="1:53" x14ac:dyDescent="0.3">
      <c r="A6804" s="3"/>
      <c r="B6804" s="3"/>
      <c r="C6804" s="3"/>
      <c r="D6804" s="3"/>
      <c r="E6804" s="3"/>
      <c r="F6804" s="3"/>
      <c r="G6804" s="3"/>
      <c r="H6804" s="3"/>
      <c r="I6804" s="3"/>
      <c r="J6804" s="3"/>
      <c r="K6804" s="3"/>
      <c r="L6804" s="3"/>
      <c r="M6804" s="3"/>
      <c r="N6804" s="3"/>
      <c r="O6804" s="3"/>
      <c r="P6804" s="3"/>
      <c r="Q6804" s="3"/>
      <c r="R6804" s="3"/>
      <c r="S6804" s="120"/>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row>
    <row r="6805" spans="1:53" x14ac:dyDescent="0.3">
      <c r="A6805" s="3"/>
      <c r="B6805" s="3"/>
      <c r="C6805" s="3"/>
      <c r="D6805" s="3"/>
      <c r="E6805" s="3"/>
      <c r="F6805" s="3"/>
      <c r="G6805" s="3"/>
      <c r="H6805" s="3"/>
      <c r="I6805" s="3"/>
      <c r="J6805" s="3"/>
      <c r="K6805" s="3"/>
      <c r="L6805" s="3"/>
      <c r="M6805" s="3"/>
      <c r="N6805" s="3"/>
      <c r="O6805" s="3"/>
      <c r="P6805" s="3"/>
      <c r="Q6805" s="3"/>
      <c r="R6805" s="3"/>
      <c r="S6805" s="120"/>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row>
    <row r="6806" spans="1:53" x14ac:dyDescent="0.3">
      <c r="A6806" s="3"/>
      <c r="B6806" s="3"/>
      <c r="C6806" s="3"/>
      <c r="D6806" s="3"/>
      <c r="E6806" s="3"/>
      <c r="F6806" s="3"/>
      <c r="G6806" s="3"/>
      <c r="H6806" s="3"/>
      <c r="I6806" s="3"/>
      <c r="J6806" s="3"/>
      <c r="K6806" s="3"/>
      <c r="L6806" s="3"/>
      <c r="M6806" s="3"/>
      <c r="N6806" s="3"/>
      <c r="O6806" s="3"/>
      <c r="P6806" s="3"/>
      <c r="Q6806" s="3"/>
      <c r="R6806" s="3"/>
      <c r="S6806" s="120"/>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row>
    <row r="6807" spans="1:53" x14ac:dyDescent="0.3">
      <c r="A6807" s="3"/>
      <c r="B6807" s="3"/>
      <c r="C6807" s="3"/>
      <c r="D6807" s="3"/>
      <c r="E6807" s="3"/>
      <c r="F6807" s="3"/>
      <c r="G6807" s="3"/>
      <c r="H6807" s="3"/>
      <c r="I6807" s="3"/>
      <c r="J6807" s="3"/>
      <c r="K6807" s="3"/>
      <c r="L6807" s="3"/>
      <c r="M6807" s="3"/>
      <c r="N6807" s="3"/>
      <c r="O6807" s="3"/>
      <c r="P6807" s="3"/>
      <c r="Q6807" s="3"/>
      <c r="R6807" s="3"/>
      <c r="S6807" s="120"/>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row>
    <row r="6808" spans="1:53" x14ac:dyDescent="0.3">
      <c r="A6808" s="3"/>
      <c r="B6808" s="3"/>
      <c r="C6808" s="3"/>
      <c r="D6808" s="3"/>
      <c r="E6808" s="3"/>
      <c r="F6808" s="3"/>
      <c r="G6808" s="3"/>
      <c r="H6808" s="3"/>
      <c r="I6808" s="3"/>
      <c r="J6808" s="3"/>
      <c r="K6808" s="3"/>
      <c r="L6808" s="3"/>
      <c r="M6808" s="3"/>
      <c r="N6808" s="3"/>
      <c r="O6808" s="3"/>
      <c r="P6808" s="3"/>
      <c r="Q6808" s="3"/>
      <c r="R6808" s="3"/>
      <c r="S6808" s="120"/>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row>
    <row r="6809" spans="1:53" x14ac:dyDescent="0.3">
      <c r="A6809" s="3"/>
      <c r="B6809" s="3"/>
      <c r="C6809" s="3"/>
      <c r="D6809" s="3"/>
      <c r="E6809" s="3"/>
      <c r="F6809" s="3"/>
      <c r="G6809" s="3"/>
      <c r="H6809" s="3"/>
      <c r="I6809" s="3"/>
      <c r="J6809" s="3"/>
      <c r="K6809" s="3"/>
      <c r="L6809" s="3"/>
      <c r="M6809" s="3"/>
      <c r="N6809" s="3"/>
      <c r="O6809" s="3"/>
      <c r="P6809" s="3"/>
      <c r="Q6809" s="3"/>
      <c r="R6809" s="3"/>
      <c r="S6809" s="120"/>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row>
    <row r="6810" spans="1:53" x14ac:dyDescent="0.3">
      <c r="A6810" s="3"/>
      <c r="B6810" s="3"/>
      <c r="C6810" s="3"/>
      <c r="D6810" s="3"/>
      <c r="E6810" s="3"/>
      <c r="F6810" s="3"/>
      <c r="G6810" s="3"/>
      <c r="H6810" s="3"/>
      <c r="I6810" s="3"/>
      <c r="J6810" s="3"/>
      <c r="K6810" s="3"/>
      <c r="L6810" s="3"/>
      <c r="M6810" s="3"/>
      <c r="N6810" s="3"/>
      <c r="O6810" s="3"/>
      <c r="P6810" s="3"/>
      <c r="Q6810" s="3"/>
      <c r="R6810" s="3"/>
      <c r="S6810" s="120"/>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row>
    <row r="6811" spans="1:53" x14ac:dyDescent="0.3">
      <c r="A6811" s="3"/>
      <c r="B6811" s="3"/>
      <c r="C6811" s="3"/>
      <c r="D6811" s="3"/>
      <c r="E6811" s="3"/>
      <c r="F6811" s="3"/>
      <c r="G6811" s="3"/>
      <c r="H6811" s="3"/>
      <c r="I6811" s="3"/>
      <c r="J6811" s="3"/>
      <c r="K6811" s="3"/>
      <c r="L6811" s="3"/>
      <c r="M6811" s="3"/>
      <c r="N6811" s="3"/>
      <c r="O6811" s="3"/>
      <c r="P6811" s="3"/>
      <c r="Q6811" s="3"/>
      <c r="R6811" s="3"/>
      <c r="S6811" s="120"/>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row>
    <row r="6812" spans="1:53" x14ac:dyDescent="0.3">
      <c r="A6812" s="3"/>
      <c r="B6812" s="3"/>
      <c r="C6812" s="3"/>
      <c r="D6812" s="3"/>
      <c r="E6812" s="3"/>
      <c r="F6812" s="3"/>
      <c r="G6812" s="3"/>
      <c r="H6812" s="3"/>
      <c r="I6812" s="3"/>
      <c r="J6812" s="3"/>
      <c r="K6812" s="3"/>
      <c r="L6812" s="3"/>
      <c r="M6812" s="3"/>
      <c r="N6812" s="3"/>
      <c r="O6812" s="3"/>
      <c r="P6812" s="3"/>
      <c r="Q6812" s="3"/>
      <c r="R6812" s="3"/>
      <c r="S6812" s="120"/>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row>
    <row r="6813" spans="1:53" x14ac:dyDescent="0.3">
      <c r="A6813" s="3"/>
      <c r="B6813" s="3"/>
      <c r="C6813" s="3"/>
      <c r="D6813" s="3"/>
      <c r="E6813" s="3"/>
      <c r="F6813" s="3"/>
      <c r="G6813" s="3"/>
      <c r="H6813" s="3"/>
      <c r="I6813" s="3"/>
      <c r="J6813" s="3"/>
      <c r="K6813" s="3"/>
      <c r="L6813" s="3"/>
      <c r="M6813" s="3"/>
      <c r="N6813" s="3"/>
      <c r="O6813" s="3"/>
      <c r="P6813" s="3"/>
      <c r="Q6813" s="3"/>
      <c r="R6813" s="3"/>
      <c r="S6813" s="120"/>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row>
    <row r="6814" spans="1:53" x14ac:dyDescent="0.3">
      <c r="A6814" s="3"/>
      <c r="B6814" s="3"/>
      <c r="C6814" s="3"/>
      <c r="D6814" s="3"/>
      <c r="E6814" s="3"/>
      <c r="F6814" s="3"/>
      <c r="G6814" s="3"/>
      <c r="H6814" s="3"/>
      <c r="I6814" s="3"/>
      <c r="J6814" s="3"/>
      <c r="K6814" s="3"/>
      <c r="L6814" s="3"/>
      <c r="M6814" s="3"/>
      <c r="N6814" s="3"/>
      <c r="O6814" s="3"/>
      <c r="P6814" s="3"/>
      <c r="Q6814" s="3"/>
      <c r="R6814" s="3"/>
      <c r="S6814" s="120"/>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row>
    <row r="6815" spans="1:53" x14ac:dyDescent="0.3">
      <c r="A6815" s="3"/>
      <c r="B6815" s="3"/>
      <c r="C6815" s="3"/>
      <c r="D6815" s="3"/>
      <c r="E6815" s="3"/>
      <c r="F6815" s="3"/>
      <c r="G6815" s="3"/>
      <c r="H6815" s="3"/>
      <c r="I6815" s="3"/>
      <c r="J6815" s="3"/>
      <c r="K6815" s="3"/>
      <c r="L6815" s="3"/>
      <c r="M6815" s="3"/>
      <c r="N6815" s="3"/>
      <c r="O6815" s="3"/>
      <c r="P6815" s="3"/>
      <c r="Q6815" s="3"/>
      <c r="R6815" s="3"/>
      <c r="S6815" s="120"/>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row>
    <row r="6816" spans="1:53" x14ac:dyDescent="0.3">
      <c r="A6816" s="3"/>
      <c r="B6816" s="3"/>
      <c r="C6816" s="3"/>
      <c r="D6816" s="3"/>
      <c r="E6816" s="3"/>
      <c r="F6816" s="3"/>
      <c r="G6816" s="3"/>
      <c r="H6816" s="3"/>
      <c r="I6816" s="3"/>
      <c r="J6816" s="3"/>
      <c r="K6816" s="3"/>
      <c r="L6816" s="3"/>
      <c r="M6816" s="3"/>
      <c r="N6816" s="3"/>
      <c r="O6816" s="3"/>
      <c r="P6816" s="3"/>
      <c r="Q6816" s="3"/>
      <c r="R6816" s="3"/>
      <c r="S6816" s="120"/>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row>
    <row r="6817" spans="1:53" x14ac:dyDescent="0.3">
      <c r="A6817" s="3"/>
      <c r="B6817" s="3"/>
      <c r="C6817" s="3"/>
      <c r="D6817" s="3"/>
      <c r="E6817" s="3"/>
      <c r="F6817" s="3"/>
      <c r="G6817" s="3"/>
      <c r="H6817" s="3"/>
      <c r="I6817" s="3"/>
      <c r="J6817" s="3"/>
      <c r="K6817" s="3"/>
      <c r="L6817" s="3"/>
      <c r="M6817" s="3"/>
      <c r="N6817" s="3"/>
      <c r="O6817" s="3"/>
      <c r="P6817" s="3"/>
      <c r="Q6817" s="3"/>
      <c r="R6817" s="3"/>
      <c r="S6817" s="120"/>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row>
    <row r="6818" spans="1:53" x14ac:dyDescent="0.3">
      <c r="A6818" s="3"/>
      <c r="B6818" s="3"/>
      <c r="C6818" s="3"/>
      <c r="D6818" s="3"/>
      <c r="E6818" s="3"/>
      <c r="F6818" s="3"/>
      <c r="G6818" s="3"/>
      <c r="H6818" s="3"/>
      <c r="I6818" s="3"/>
      <c r="J6818" s="3"/>
      <c r="K6818" s="3"/>
      <c r="L6818" s="3"/>
      <c r="M6818" s="3"/>
      <c r="N6818" s="3"/>
      <c r="O6818" s="3"/>
      <c r="P6818" s="3"/>
      <c r="Q6818" s="3"/>
      <c r="R6818" s="3"/>
      <c r="S6818" s="120"/>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row>
    <row r="6819" spans="1:53" x14ac:dyDescent="0.3">
      <c r="A6819" s="3"/>
      <c r="B6819" s="3"/>
      <c r="C6819" s="3"/>
      <c r="D6819" s="3"/>
      <c r="E6819" s="3"/>
      <c r="F6819" s="3"/>
      <c r="G6819" s="3"/>
      <c r="H6819" s="3"/>
      <c r="I6819" s="3"/>
      <c r="J6819" s="3"/>
      <c r="K6819" s="3"/>
      <c r="L6819" s="3"/>
      <c r="M6819" s="3"/>
      <c r="N6819" s="3"/>
      <c r="O6819" s="3"/>
      <c r="P6819" s="3"/>
      <c r="Q6819" s="3"/>
      <c r="R6819" s="3"/>
      <c r="S6819" s="120"/>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row>
    <row r="6820" spans="1:53" x14ac:dyDescent="0.3">
      <c r="A6820" s="3"/>
      <c r="B6820" s="3"/>
      <c r="C6820" s="3"/>
      <c r="D6820" s="3"/>
      <c r="E6820" s="3"/>
      <c r="F6820" s="3"/>
      <c r="G6820" s="3"/>
      <c r="H6820" s="3"/>
      <c r="I6820" s="3"/>
      <c r="J6820" s="3"/>
      <c r="K6820" s="3"/>
      <c r="L6820" s="3"/>
      <c r="M6820" s="3"/>
      <c r="N6820" s="3"/>
      <c r="O6820" s="3"/>
      <c r="P6820" s="3"/>
      <c r="Q6820" s="3"/>
      <c r="R6820" s="3"/>
      <c r="S6820" s="120"/>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row>
    <row r="6821" spans="1:53" x14ac:dyDescent="0.3">
      <c r="A6821" s="3"/>
      <c r="B6821" s="3"/>
      <c r="C6821" s="3"/>
      <c r="D6821" s="3"/>
      <c r="E6821" s="3"/>
      <c r="F6821" s="3"/>
      <c r="G6821" s="3"/>
      <c r="H6821" s="3"/>
      <c r="I6821" s="3"/>
      <c r="J6821" s="3"/>
      <c r="K6821" s="3"/>
      <c r="L6821" s="3"/>
      <c r="M6821" s="3"/>
      <c r="N6821" s="3"/>
      <c r="O6821" s="3"/>
      <c r="P6821" s="3"/>
      <c r="Q6821" s="3"/>
      <c r="R6821" s="3"/>
      <c r="S6821" s="120"/>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row>
    <row r="6822" spans="1:53" x14ac:dyDescent="0.3">
      <c r="A6822" s="3"/>
      <c r="B6822" s="3"/>
      <c r="C6822" s="3"/>
      <c r="D6822" s="3"/>
      <c r="E6822" s="3"/>
      <c r="F6822" s="3"/>
      <c r="G6822" s="3"/>
      <c r="H6822" s="3"/>
      <c r="I6822" s="3"/>
      <c r="J6822" s="3"/>
      <c r="K6822" s="3"/>
      <c r="L6822" s="3"/>
      <c r="M6822" s="3"/>
      <c r="N6822" s="3"/>
      <c r="O6822" s="3"/>
      <c r="P6822" s="3"/>
      <c r="Q6822" s="3"/>
      <c r="R6822" s="3"/>
      <c r="S6822" s="120"/>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row>
    <row r="6823" spans="1:53" x14ac:dyDescent="0.3">
      <c r="A6823" s="3"/>
      <c r="B6823" s="3"/>
      <c r="C6823" s="3"/>
      <c r="D6823" s="3"/>
      <c r="E6823" s="3"/>
      <c r="F6823" s="3"/>
      <c r="G6823" s="3"/>
      <c r="H6823" s="3"/>
      <c r="I6823" s="3"/>
      <c r="J6823" s="3"/>
      <c r="K6823" s="3"/>
      <c r="L6823" s="3"/>
      <c r="M6823" s="3"/>
      <c r="N6823" s="3"/>
      <c r="O6823" s="3"/>
      <c r="P6823" s="3"/>
      <c r="Q6823" s="3"/>
      <c r="R6823" s="3"/>
      <c r="S6823" s="120"/>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row>
    <row r="6824" spans="1:53" x14ac:dyDescent="0.3">
      <c r="A6824" s="3"/>
      <c r="B6824" s="3"/>
      <c r="C6824" s="3"/>
      <c r="D6824" s="3"/>
      <c r="E6824" s="3"/>
      <c r="F6824" s="3"/>
      <c r="G6824" s="3"/>
      <c r="H6824" s="3"/>
      <c r="I6824" s="3"/>
      <c r="J6824" s="3"/>
      <c r="K6824" s="3"/>
      <c r="L6824" s="3"/>
      <c r="M6824" s="3"/>
      <c r="N6824" s="3"/>
      <c r="O6824" s="3"/>
      <c r="P6824" s="3"/>
      <c r="Q6824" s="3"/>
      <c r="R6824" s="3"/>
      <c r="S6824" s="120"/>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row>
    <row r="6825" spans="1:53" x14ac:dyDescent="0.3">
      <c r="A6825" s="3"/>
      <c r="B6825" s="3"/>
      <c r="C6825" s="3"/>
      <c r="D6825" s="3"/>
      <c r="E6825" s="3"/>
      <c r="F6825" s="3"/>
      <c r="G6825" s="3"/>
      <c r="H6825" s="3"/>
      <c r="I6825" s="3"/>
      <c r="J6825" s="3"/>
      <c r="K6825" s="3"/>
      <c r="L6825" s="3"/>
      <c r="M6825" s="3"/>
      <c r="N6825" s="3"/>
      <c r="O6825" s="3"/>
      <c r="P6825" s="3"/>
      <c r="Q6825" s="3"/>
      <c r="R6825" s="3"/>
      <c r="S6825" s="120"/>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row>
    <row r="6826" spans="1:53" x14ac:dyDescent="0.3">
      <c r="A6826" s="3"/>
      <c r="B6826" s="3"/>
      <c r="C6826" s="3"/>
      <c r="D6826" s="3"/>
      <c r="E6826" s="3"/>
      <c r="F6826" s="3"/>
      <c r="G6826" s="3"/>
      <c r="H6826" s="3"/>
      <c r="I6826" s="3"/>
      <c r="J6826" s="3"/>
      <c r="K6826" s="3"/>
      <c r="L6826" s="3"/>
      <c r="M6826" s="3"/>
      <c r="N6826" s="3"/>
      <c r="O6826" s="3"/>
      <c r="P6826" s="3"/>
      <c r="Q6826" s="3"/>
      <c r="R6826" s="3"/>
      <c r="S6826" s="120"/>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row>
    <row r="6827" spans="1:53" x14ac:dyDescent="0.3">
      <c r="A6827" s="3"/>
      <c r="B6827" s="3"/>
      <c r="C6827" s="3"/>
      <c r="D6827" s="3"/>
      <c r="E6827" s="3"/>
      <c r="F6827" s="3"/>
      <c r="G6827" s="3"/>
      <c r="H6827" s="3"/>
      <c r="I6827" s="3"/>
      <c r="J6827" s="3"/>
      <c r="K6827" s="3"/>
      <c r="L6827" s="3"/>
      <c r="M6827" s="3"/>
      <c r="N6827" s="3"/>
      <c r="O6827" s="3"/>
      <c r="P6827" s="3"/>
      <c r="Q6827" s="3"/>
      <c r="R6827" s="3"/>
      <c r="S6827" s="120"/>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row>
    <row r="6828" spans="1:53" x14ac:dyDescent="0.3">
      <c r="A6828" s="3"/>
      <c r="B6828" s="3"/>
      <c r="C6828" s="3"/>
      <c r="D6828" s="3"/>
      <c r="E6828" s="3"/>
      <c r="F6828" s="3"/>
      <c r="G6828" s="3"/>
      <c r="H6828" s="3"/>
      <c r="I6828" s="3"/>
      <c r="J6828" s="3"/>
      <c r="K6828" s="3"/>
      <c r="L6828" s="3"/>
      <c r="M6828" s="3"/>
      <c r="N6828" s="3"/>
      <c r="O6828" s="3"/>
      <c r="P6828" s="3"/>
      <c r="Q6828" s="3"/>
      <c r="R6828" s="3"/>
      <c r="S6828" s="120"/>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row>
    <row r="6829" spans="1:53" x14ac:dyDescent="0.3">
      <c r="A6829" s="3"/>
      <c r="B6829" s="3"/>
      <c r="C6829" s="3"/>
      <c r="D6829" s="3"/>
      <c r="E6829" s="3"/>
      <c r="F6829" s="3"/>
      <c r="G6829" s="3"/>
      <c r="H6829" s="3"/>
      <c r="I6829" s="3"/>
      <c r="J6829" s="3"/>
      <c r="K6829" s="3"/>
      <c r="L6829" s="3"/>
      <c r="M6829" s="3"/>
      <c r="N6829" s="3"/>
      <c r="O6829" s="3"/>
      <c r="P6829" s="3"/>
      <c r="Q6829" s="3"/>
      <c r="R6829" s="3"/>
      <c r="S6829" s="120"/>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row>
    <row r="6830" spans="1:53" x14ac:dyDescent="0.3">
      <c r="A6830" s="3"/>
      <c r="B6830" s="3"/>
      <c r="C6830" s="3"/>
      <c r="D6830" s="3"/>
      <c r="E6830" s="3"/>
      <c r="F6830" s="3"/>
      <c r="G6830" s="3"/>
      <c r="H6830" s="3"/>
      <c r="I6830" s="3"/>
      <c r="J6830" s="3"/>
      <c r="K6830" s="3"/>
      <c r="L6830" s="3"/>
      <c r="M6830" s="3"/>
      <c r="N6830" s="3"/>
      <c r="O6830" s="3"/>
      <c r="P6830" s="3"/>
      <c r="Q6830" s="3"/>
      <c r="R6830" s="3"/>
      <c r="S6830" s="120"/>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row>
    <row r="6831" spans="1:53" x14ac:dyDescent="0.3">
      <c r="A6831" s="3"/>
      <c r="B6831" s="3"/>
      <c r="C6831" s="3"/>
      <c r="D6831" s="3"/>
      <c r="E6831" s="3"/>
      <c r="F6831" s="3"/>
      <c r="G6831" s="3"/>
      <c r="H6831" s="3"/>
      <c r="I6831" s="3"/>
      <c r="J6831" s="3"/>
      <c r="K6831" s="3"/>
      <c r="L6831" s="3"/>
      <c r="M6831" s="3"/>
      <c r="N6831" s="3"/>
      <c r="O6831" s="3"/>
      <c r="P6831" s="3"/>
      <c r="Q6831" s="3"/>
      <c r="R6831" s="3"/>
      <c r="S6831" s="120"/>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row>
    <row r="6832" spans="1:53" x14ac:dyDescent="0.3">
      <c r="A6832" s="3"/>
      <c r="B6832" s="3"/>
      <c r="C6832" s="3"/>
      <c r="D6832" s="3"/>
      <c r="E6832" s="3"/>
      <c r="F6832" s="3"/>
      <c r="G6832" s="3"/>
      <c r="H6832" s="3"/>
      <c r="I6832" s="3"/>
      <c r="J6832" s="3"/>
      <c r="K6832" s="3"/>
      <c r="L6832" s="3"/>
      <c r="M6832" s="3"/>
      <c r="N6832" s="3"/>
      <c r="O6832" s="3"/>
      <c r="P6832" s="3"/>
      <c r="Q6832" s="3"/>
      <c r="R6832" s="3"/>
      <c r="S6832" s="120"/>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row>
    <row r="6833" spans="1:53" x14ac:dyDescent="0.3">
      <c r="A6833" s="3"/>
      <c r="B6833" s="3"/>
      <c r="C6833" s="3"/>
      <c r="D6833" s="3"/>
      <c r="E6833" s="3"/>
      <c r="F6833" s="3"/>
      <c r="G6833" s="3"/>
      <c r="H6833" s="3"/>
      <c r="I6833" s="3"/>
      <c r="J6833" s="3"/>
      <c r="K6833" s="3"/>
      <c r="L6833" s="3"/>
      <c r="M6833" s="3"/>
      <c r="N6833" s="3"/>
      <c r="O6833" s="3"/>
      <c r="P6833" s="3"/>
      <c r="Q6833" s="3"/>
      <c r="R6833" s="3"/>
      <c r="S6833" s="120"/>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row>
    <row r="6834" spans="1:53" x14ac:dyDescent="0.3">
      <c r="A6834" s="3"/>
      <c r="B6834" s="3"/>
      <c r="C6834" s="3"/>
      <c r="D6834" s="3"/>
      <c r="E6834" s="3"/>
      <c r="F6834" s="3"/>
      <c r="G6834" s="3"/>
      <c r="H6834" s="3"/>
      <c r="I6834" s="3"/>
      <c r="J6834" s="3"/>
      <c r="K6834" s="3"/>
      <c r="L6834" s="3"/>
      <c r="M6834" s="3"/>
      <c r="N6834" s="3"/>
      <c r="O6834" s="3"/>
      <c r="P6834" s="3"/>
      <c r="Q6834" s="3"/>
      <c r="R6834" s="3"/>
      <c r="S6834" s="120"/>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row>
    <row r="6835" spans="1:53" x14ac:dyDescent="0.3">
      <c r="A6835" s="3"/>
      <c r="B6835" s="3"/>
      <c r="C6835" s="3"/>
      <c r="D6835" s="3"/>
      <c r="E6835" s="3"/>
      <c r="F6835" s="3"/>
      <c r="G6835" s="3"/>
      <c r="H6835" s="3"/>
      <c r="I6835" s="3"/>
      <c r="J6835" s="3"/>
      <c r="K6835" s="3"/>
      <c r="L6835" s="3"/>
      <c r="M6835" s="3"/>
      <c r="N6835" s="3"/>
      <c r="O6835" s="3"/>
      <c r="P6835" s="3"/>
      <c r="Q6835" s="3"/>
      <c r="R6835" s="3"/>
      <c r="S6835" s="120"/>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row>
    <row r="6836" spans="1:53" x14ac:dyDescent="0.3">
      <c r="A6836" s="3"/>
      <c r="B6836" s="3"/>
      <c r="C6836" s="3"/>
      <c r="D6836" s="3"/>
      <c r="E6836" s="3"/>
      <c r="F6836" s="3"/>
      <c r="G6836" s="3"/>
      <c r="H6836" s="3"/>
      <c r="I6836" s="3"/>
      <c r="J6836" s="3"/>
      <c r="K6836" s="3"/>
      <c r="L6836" s="3"/>
      <c r="M6836" s="3"/>
      <c r="N6836" s="3"/>
      <c r="O6836" s="3"/>
      <c r="P6836" s="3"/>
      <c r="Q6836" s="3"/>
      <c r="R6836" s="3"/>
      <c r="S6836" s="120"/>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row>
    <row r="6837" spans="1:53" x14ac:dyDescent="0.3">
      <c r="A6837" s="3"/>
      <c r="B6837" s="3"/>
      <c r="C6837" s="3"/>
      <c r="D6837" s="3"/>
      <c r="E6837" s="3"/>
      <c r="F6837" s="3"/>
      <c r="G6837" s="3"/>
      <c r="H6837" s="3"/>
      <c r="I6837" s="3"/>
      <c r="J6837" s="3"/>
      <c r="K6837" s="3"/>
      <c r="L6837" s="3"/>
      <c r="M6837" s="3"/>
      <c r="N6837" s="3"/>
      <c r="O6837" s="3"/>
      <c r="P6837" s="3"/>
      <c r="Q6837" s="3"/>
      <c r="R6837" s="3"/>
      <c r="S6837" s="120"/>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row>
    <row r="6838" spans="1:53" x14ac:dyDescent="0.3">
      <c r="A6838" s="3"/>
      <c r="B6838" s="3"/>
      <c r="C6838" s="3"/>
      <c r="D6838" s="3"/>
      <c r="E6838" s="3"/>
      <c r="F6838" s="3"/>
      <c r="G6838" s="3"/>
      <c r="H6838" s="3"/>
      <c r="I6838" s="3"/>
      <c r="J6838" s="3"/>
      <c r="K6838" s="3"/>
      <c r="L6838" s="3"/>
      <c r="M6838" s="3"/>
      <c r="N6838" s="3"/>
      <c r="O6838" s="3"/>
      <c r="P6838" s="3"/>
      <c r="Q6838" s="3"/>
      <c r="R6838" s="3"/>
      <c r="S6838" s="120"/>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row>
    <row r="6839" spans="1:53" x14ac:dyDescent="0.3">
      <c r="A6839" s="3"/>
      <c r="B6839" s="3"/>
      <c r="C6839" s="3"/>
      <c r="D6839" s="3"/>
      <c r="E6839" s="3"/>
      <c r="F6839" s="3"/>
      <c r="G6839" s="3"/>
      <c r="H6839" s="3"/>
      <c r="I6839" s="3"/>
      <c r="J6839" s="3"/>
      <c r="K6839" s="3"/>
      <c r="L6839" s="3"/>
      <c r="M6839" s="3"/>
      <c r="N6839" s="3"/>
      <c r="O6839" s="3"/>
      <c r="P6839" s="3"/>
      <c r="Q6839" s="3"/>
      <c r="R6839" s="3"/>
      <c r="S6839" s="120"/>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row>
    <row r="6840" spans="1:53" x14ac:dyDescent="0.3">
      <c r="A6840" s="3"/>
      <c r="B6840" s="3"/>
      <c r="C6840" s="3"/>
      <c r="D6840" s="3"/>
      <c r="E6840" s="3"/>
      <c r="F6840" s="3"/>
      <c r="G6840" s="3"/>
      <c r="H6840" s="3"/>
      <c r="I6840" s="3"/>
      <c r="J6840" s="3"/>
      <c r="K6840" s="3"/>
      <c r="L6840" s="3"/>
      <c r="M6840" s="3"/>
      <c r="N6840" s="3"/>
      <c r="O6840" s="3"/>
      <c r="P6840" s="3"/>
      <c r="Q6840" s="3"/>
      <c r="R6840" s="3"/>
      <c r="S6840" s="120"/>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row>
    <row r="6841" spans="1:53" x14ac:dyDescent="0.3">
      <c r="A6841" s="3"/>
      <c r="B6841" s="3"/>
      <c r="C6841" s="3"/>
      <c r="D6841" s="3"/>
      <c r="E6841" s="3"/>
      <c r="F6841" s="3"/>
      <c r="G6841" s="3"/>
      <c r="H6841" s="3"/>
      <c r="I6841" s="3"/>
      <c r="J6841" s="3"/>
      <c r="K6841" s="3"/>
      <c r="L6841" s="3"/>
      <c r="M6841" s="3"/>
      <c r="N6841" s="3"/>
      <c r="O6841" s="3"/>
      <c r="P6841" s="3"/>
      <c r="Q6841" s="3"/>
      <c r="R6841" s="3"/>
      <c r="S6841" s="120"/>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row>
    <row r="6842" spans="1:53" x14ac:dyDescent="0.3">
      <c r="A6842" s="3"/>
      <c r="B6842" s="3"/>
      <c r="C6842" s="3"/>
      <c r="D6842" s="3"/>
      <c r="E6842" s="3"/>
      <c r="F6842" s="3"/>
      <c r="G6842" s="3"/>
      <c r="H6842" s="3"/>
      <c r="I6842" s="3"/>
      <c r="J6842" s="3"/>
      <c r="K6842" s="3"/>
      <c r="L6842" s="3"/>
      <c r="M6842" s="3"/>
      <c r="N6842" s="3"/>
      <c r="O6842" s="3"/>
      <c r="P6842" s="3"/>
      <c r="Q6842" s="3"/>
      <c r="R6842" s="3"/>
      <c r="S6842" s="120"/>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row>
    <row r="6843" spans="1:53" x14ac:dyDescent="0.3">
      <c r="A6843" s="3"/>
      <c r="B6843" s="3"/>
      <c r="C6843" s="3"/>
      <c r="D6843" s="3"/>
      <c r="E6843" s="3"/>
      <c r="F6843" s="3"/>
      <c r="G6843" s="3"/>
      <c r="H6843" s="3"/>
      <c r="I6843" s="3"/>
      <c r="J6843" s="3"/>
      <c r="K6843" s="3"/>
      <c r="L6843" s="3"/>
      <c r="M6843" s="3"/>
      <c r="N6843" s="3"/>
      <c r="O6843" s="3"/>
      <c r="P6843" s="3"/>
      <c r="Q6843" s="3"/>
      <c r="R6843" s="3"/>
      <c r="S6843" s="120"/>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row>
    <row r="6844" spans="1:53" x14ac:dyDescent="0.3">
      <c r="A6844" s="3"/>
      <c r="B6844" s="3"/>
      <c r="C6844" s="3"/>
      <c r="D6844" s="3"/>
      <c r="E6844" s="3"/>
      <c r="F6844" s="3"/>
      <c r="G6844" s="3"/>
      <c r="H6844" s="3"/>
      <c r="I6844" s="3"/>
      <c r="J6844" s="3"/>
      <c r="K6844" s="3"/>
      <c r="L6844" s="3"/>
      <c r="M6844" s="3"/>
      <c r="N6844" s="3"/>
      <c r="O6844" s="3"/>
      <c r="P6844" s="3"/>
      <c r="Q6844" s="3"/>
      <c r="R6844" s="3"/>
      <c r="S6844" s="120"/>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row>
    <row r="6845" spans="1:53" x14ac:dyDescent="0.3">
      <c r="A6845" s="3"/>
      <c r="B6845" s="3"/>
      <c r="C6845" s="3"/>
      <c r="D6845" s="3"/>
      <c r="E6845" s="3"/>
      <c r="F6845" s="3"/>
      <c r="G6845" s="3"/>
      <c r="H6845" s="3"/>
      <c r="I6845" s="3"/>
      <c r="J6845" s="3"/>
      <c r="K6845" s="3"/>
      <c r="L6845" s="3"/>
      <c r="M6845" s="3"/>
      <c r="N6845" s="3"/>
      <c r="O6845" s="3"/>
      <c r="P6845" s="3"/>
      <c r="Q6845" s="3"/>
      <c r="R6845" s="3"/>
      <c r="S6845" s="120"/>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row>
    <row r="6846" spans="1:53" x14ac:dyDescent="0.3">
      <c r="A6846" s="3"/>
      <c r="B6846" s="3"/>
      <c r="C6846" s="3"/>
      <c r="D6846" s="3"/>
      <c r="E6846" s="3"/>
      <c r="F6846" s="3"/>
      <c r="G6846" s="3"/>
      <c r="H6846" s="3"/>
      <c r="I6846" s="3"/>
      <c r="J6846" s="3"/>
      <c r="K6846" s="3"/>
      <c r="L6846" s="3"/>
      <c r="M6846" s="3"/>
      <c r="N6846" s="3"/>
      <c r="O6846" s="3"/>
      <c r="P6846" s="3"/>
      <c r="Q6846" s="3"/>
      <c r="R6846" s="3"/>
      <c r="S6846" s="120"/>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row>
    <row r="6847" spans="1:53" x14ac:dyDescent="0.3">
      <c r="A6847" s="3"/>
      <c r="B6847" s="3"/>
      <c r="C6847" s="3"/>
      <c r="D6847" s="3"/>
      <c r="E6847" s="3"/>
      <c r="F6847" s="3"/>
      <c r="G6847" s="3"/>
      <c r="H6847" s="3"/>
      <c r="I6847" s="3"/>
      <c r="J6847" s="3"/>
      <c r="K6847" s="3"/>
      <c r="L6847" s="3"/>
      <c r="M6847" s="3"/>
      <c r="N6847" s="3"/>
      <c r="O6847" s="3"/>
      <c r="P6847" s="3"/>
      <c r="Q6847" s="3"/>
      <c r="R6847" s="3"/>
      <c r="S6847" s="120"/>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row>
    <row r="6848" spans="1:53" x14ac:dyDescent="0.3">
      <c r="A6848" s="3"/>
      <c r="B6848" s="3"/>
      <c r="C6848" s="3"/>
      <c r="D6848" s="3"/>
      <c r="E6848" s="3"/>
      <c r="F6848" s="3"/>
      <c r="G6848" s="3"/>
      <c r="H6848" s="3"/>
      <c r="I6848" s="3"/>
      <c r="J6848" s="3"/>
      <c r="K6848" s="3"/>
      <c r="L6848" s="3"/>
      <c r="M6848" s="3"/>
      <c r="N6848" s="3"/>
      <c r="O6848" s="3"/>
      <c r="P6848" s="3"/>
      <c r="Q6848" s="3"/>
      <c r="R6848" s="3"/>
      <c r="S6848" s="120"/>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row>
    <row r="6849" spans="1:53" x14ac:dyDescent="0.3">
      <c r="A6849" s="3"/>
      <c r="B6849" s="3"/>
      <c r="C6849" s="3"/>
      <c r="D6849" s="3"/>
      <c r="E6849" s="3"/>
      <c r="F6849" s="3"/>
      <c r="G6849" s="3"/>
      <c r="H6849" s="3"/>
      <c r="I6849" s="3"/>
      <c r="J6849" s="3"/>
      <c r="K6849" s="3"/>
      <c r="L6849" s="3"/>
      <c r="M6849" s="3"/>
      <c r="N6849" s="3"/>
      <c r="O6849" s="3"/>
      <c r="P6849" s="3"/>
      <c r="Q6849" s="3"/>
      <c r="R6849" s="3"/>
      <c r="S6849" s="120"/>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row>
    <row r="6850" spans="1:53" x14ac:dyDescent="0.3">
      <c r="A6850" s="3"/>
      <c r="B6850" s="3"/>
      <c r="C6850" s="3"/>
      <c r="D6850" s="3"/>
      <c r="E6850" s="3"/>
      <c r="F6850" s="3"/>
      <c r="G6850" s="3"/>
      <c r="H6850" s="3"/>
      <c r="I6850" s="3"/>
      <c r="J6850" s="3"/>
      <c r="K6850" s="3"/>
      <c r="L6850" s="3"/>
      <c r="M6850" s="3"/>
      <c r="N6850" s="3"/>
      <c r="O6850" s="3"/>
      <c r="P6850" s="3"/>
      <c r="Q6850" s="3"/>
      <c r="R6850" s="3"/>
      <c r="S6850" s="120"/>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row>
    <row r="6851" spans="1:53" x14ac:dyDescent="0.3">
      <c r="A6851" s="3"/>
      <c r="B6851" s="3"/>
      <c r="C6851" s="3"/>
      <c r="D6851" s="3"/>
      <c r="E6851" s="3"/>
      <c r="F6851" s="3"/>
      <c r="G6851" s="3"/>
      <c r="H6851" s="3"/>
      <c r="I6851" s="3"/>
      <c r="J6851" s="3"/>
      <c r="K6851" s="3"/>
      <c r="L6851" s="3"/>
      <c r="M6851" s="3"/>
      <c r="N6851" s="3"/>
      <c r="O6851" s="3"/>
      <c r="P6851" s="3"/>
      <c r="Q6851" s="3"/>
      <c r="R6851" s="3"/>
      <c r="S6851" s="120"/>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row>
    <row r="6852" spans="1:53" x14ac:dyDescent="0.3">
      <c r="A6852" s="3"/>
      <c r="B6852" s="3"/>
      <c r="C6852" s="3"/>
      <c r="D6852" s="3"/>
      <c r="E6852" s="3"/>
      <c r="F6852" s="3"/>
      <c r="G6852" s="3"/>
      <c r="H6852" s="3"/>
      <c r="I6852" s="3"/>
      <c r="J6852" s="3"/>
      <c r="K6852" s="3"/>
      <c r="L6852" s="3"/>
      <c r="M6852" s="3"/>
      <c r="N6852" s="3"/>
      <c r="O6852" s="3"/>
      <c r="P6852" s="3"/>
      <c r="Q6852" s="3"/>
      <c r="R6852" s="3"/>
      <c r="S6852" s="120"/>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row>
    <row r="6853" spans="1:53" x14ac:dyDescent="0.3">
      <c r="A6853" s="3"/>
      <c r="B6853" s="3"/>
      <c r="C6853" s="3"/>
      <c r="D6853" s="3"/>
      <c r="E6853" s="3"/>
      <c r="F6853" s="3"/>
      <c r="G6853" s="3"/>
      <c r="H6853" s="3"/>
      <c r="I6853" s="3"/>
      <c r="J6853" s="3"/>
      <c r="K6853" s="3"/>
      <c r="L6853" s="3"/>
      <c r="M6853" s="3"/>
      <c r="N6853" s="3"/>
      <c r="O6853" s="3"/>
      <c r="P6853" s="3"/>
      <c r="Q6853" s="3"/>
      <c r="R6853" s="3"/>
      <c r="S6853" s="120"/>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row>
    <row r="6854" spans="1:53" x14ac:dyDescent="0.3">
      <c r="A6854" s="3"/>
      <c r="B6854" s="3"/>
      <c r="C6854" s="3"/>
      <c r="D6854" s="3"/>
      <c r="E6854" s="3"/>
      <c r="F6854" s="3"/>
      <c r="G6854" s="3"/>
      <c r="H6854" s="3"/>
      <c r="I6854" s="3"/>
      <c r="J6854" s="3"/>
      <c r="K6854" s="3"/>
      <c r="L6854" s="3"/>
      <c r="M6854" s="3"/>
      <c r="N6854" s="3"/>
      <c r="O6854" s="3"/>
      <c r="P6854" s="3"/>
      <c r="Q6854" s="3"/>
      <c r="R6854" s="3"/>
      <c r="S6854" s="120"/>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row>
    <row r="6855" spans="1:53" x14ac:dyDescent="0.3">
      <c r="A6855" s="3"/>
      <c r="B6855" s="3"/>
      <c r="C6855" s="3"/>
      <c r="D6855" s="3"/>
      <c r="E6855" s="3"/>
      <c r="F6855" s="3"/>
      <c r="G6855" s="3"/>
      <c r="H6855" s="3"/>
      <c r="I6855" s="3"/>
      <c r="J6855" s="3"/>
      <c r="K6855" s="3"/>
      <c r="L6855" s="3"/>
      <c r="M6855" s="3"/>
      <c r="N6855" s="3"/>
      <c r="O6855" s="3"/>
      <c r="P6855" s="3"/>
      <c r="Q6855" s="3"/>
      <c r="R6855" s="3"/>
      <c r="S6855" s="120"/>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row>
    <row r="6856" spans="1:53" x14ac:dyDescent="0.3">
      <c r="A6856" s="3"/>
      <c r="B6856" s="3"/>
      <c r="C6856" s="3"/>
      <c r="D6856" s="3"/>
      <c r="E6856" s="3"/>
      <c r="F6856" s="3"/>
      <c r="G6856" s="3"/>
      <c r="H6856" s="3"/>
      <c r="I6856" s="3"/>
      <c r="J6856" s="3"/>
      <c r="K6856" s="3"/>
      <c r="L6856" s="3"/>
      <c r="M6856" s="3"/>
      <c r="N6856" s="3"/>
      <c r="O6856" s="3"/>
      <c r="P6856" s="3"/>
      <c r="Q6856" s="3"/>
      <c r="R6856" s="3"/>
      <c r="S6856" s="120"/>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row>
    <row r="6857" spans="1:53" x14ac:dyDescent="0.3">
      <c r="A6857" s="3"/>
      <c r="B6857" s="3"/>
      <c r="C6857" s="3"/>
      <c r="D6857" s="3"/>
      <c r="E6857" s="3"/>
      <c r="F6857" s="3"/>
      <c r="G6857" s="3"/>
      <c r="H6857" s="3"/>
      <c r="I6857" s="3"/>
      <c r="J6857" s="3"/>
      <c r="K6857" s="3"/>
      <c r="L6857" s="3"/>
      <c r="M6857" s="3"/>
      <c r="N6857" s="3"/>
      <c r="O6857" s="3"/>
      <c r="P6857" s="3"/>
      <c r="Q6857" s="3"/>
      <c r="R6857" s="3"/>
      <c r="S6857" s="120"/>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row>
    <row r="6858" spans="1:53" x14ac:dyDescent="0.3">
      <c r="A6858" s="3"/>
      <c r="B6858" s="3"/>
      <c r="C6858" s="3"/>
      <c r="D6858" s="3"/>
      <c r="E6858" s="3"/>
      <c r="F6858" s="3"/>
      <c r="G6858" s="3"/>
      <c r="H6858" s="3"/>
      <c r="I6858" s="3"/>
      <c r="J6858" s="3"/>
      <c r="K6858" s="3"/>
      <c r="L6858" s="3"/>
      <c r="M6858" s="3"/>
      <c r="N6858" s="3"/>
      <c r="O6858" s="3"/>
      <c r="P6858" s="3"/>
      <c r="Q6858" s="3"/>
      <c r="R6858" s="3"/>
      <c r="S6858" s="120"/>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row>
    <row r="6859" spans="1:53" x14ac:dyDescent="0.3">
      <c r="A6859" s="3"/>
      <c r="B6859" s="3"/>
      <c r="C6859" s="3"/>
      <c r="D6859" s="3"/>
      <c r="E6859" s="3"/>
      <c r="F6859" s="3"/>
      <c r="G6859" s="3"/>
      <c r="H6859" s="3"/>
      <c r="I6859" s="3"/>
      <c r="J6859" s="3"/>
      <c r="K6859" s="3"/>
      <c r="L6859" s="3"/>
      <c r="M6859" s="3"/>
      <c r="N6859" s="3"/>
      <c r="O6859" s="3"/>
      <c r="P6859" s="3"/>
      <c r="Q6859" s="3"/>
      <c r="R6859" s="3"/>
      <c r="S6859" s="120"/>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row>
    <row r="6860" spans="1:53" x14ac:dyDescent="0.3">
      <c r="A6860" s="3"/>
      <c r="B6860" s="3"/>
      <c r="C6860" s="3"/>
      <c r="D6860" s="3"/>
      <c r="E6860" s="3"/>
      <c r="F6860" s="3"/>
      <c r="G6860" s="3"/>
      <c r="H6860" s="3"/>
      <c r="I6860" s="3"/>
      <c r="J6860" s="3"/>
      <c r="K6860" s="3"/>
      <c r="L6860" s="3"/>
      <c r="M6860" s="3"/>
      <c r="N6860" s="3"/>
      <c r="O6860" s="3"/>
      <c r="P6860" s="3"/>
      <c r="Q6860" s="3"/>
      <c r="R6860" s="3"/>
      <c r="S6860" s="120"/>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row>
    <row r="6861" spans="1:53" x14ac:dyDescent="0.3">
      <c r="A6861" s="3"/>
      <c r="B6861" s="3"/>
      <c r="C6861" s="3"/>
      <c r="D6861" s="3"/>
      <c r="E6861" s="3"/>
      <c r="F6861" s="3"/>
      <c r="G6861" s="3"/>
      <c r="H6861" s="3"/>
      <c r="I6861" s="3"/>
      <c r="J6861" s="3"/>
      <c r="K6861" s="3"/>
      <c r="L6861" s="3"/>
      <c r="M6861" s="3"/>
      <c r="N6861" s="3"/>
      <c r="O6861" s="3"/>
      <c r="P6861" s="3"/>
      <c r="Q6861" s="3"/>
      <c r="R6861" s="3"/>
      <c r="S6861" s="120"/>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row>
    <row r="6862" spans="1:53" x14ac:dyDescent="0.3">
      <c r="A6862" s="3"/>
      <c r="B6862" s="3"/>
      <c r="C6862" s="3"/>
      <c r="D6862" s="3"/>
      <c r="E6862" s="3"/>
      <c r="F6862" s="3"/>
      <c r="G6862" s="3"/>
      <c r="H6862" s="3"/>
      <c r="I6862" s="3"/>
      <c r="J6862" s="3"/>
      <c r="K6862" s="3"/>
      <c r="L6862" s="3"/>
      <c r="M6862" s="3"/>
      <c r="N6862" s="3"/>
      <c r="O6862" s="3"/>
      <c r="P6862" s="3"/>
      <c r="Q6862" s="3"/>
      <c r="R6862" s="3"/>
      <c r="S6862" s="120"/>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row>
    <row r="6863" spans="1:53" x14ac:dyDescent="0.3">
      <c r="A6863" s="3"/>
      <c r="B6863" s="3"/>
      <c r="C6863" s="3"/>
      <c r="D6863" s="3"/>
      <c r="E6863" s="3"/>
      <c r="F6863" s="3"/>
      <c r="G6863" s="3"/>
      <c r="H6863" s="3"/>
      <c r="I6863" s="3"/>
      <c r="J6863" s="3"/>
      <c r="K6863" s="3"/>
      <c r="L6863" s="3"/>
      <c r="M6863" s="3"/>
      <c r="N6863" s="3"/>
      <c r="O6863" s="3"/>
      <c r="P6863" s="3"/>
      <c r="Q6863" s="3"/>
      <c r="R6863" s="3"/>
      <c r="S6863" s="120"/>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row>
    <row r="6864" spans="1:53" x14ac:dyDescent="0.3">
      <c r="A6864" s="3"/>
      <c r="B6864" s="3"/>
      <c r="C6864" s="3"/>
      <c r="D6864" s="3"/>
      <c r="E6864" s="3"/>
      <c r="F6864" s="3"/>
      <c r="G6864" s="3"/>
      <c r="H6864" s="3"/>
      <c r="I6864" s="3"/>
      <c r="J6864" s="3"/>
      <c r="K6864" s="3"/>
      <c r="L6864" s="3"/>
      <c r="M6864" s="3"/>
      <c r="N6864" s="3"/>
      <c r="O6864" s="3"/>
      <c r="P6864" s="3"/>
      <c r="Q6864" s="3"/>
      <c r="R6864" s="3"/>
      <c r="S6864" s="120"/>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row>
    <row r="6865" spans="1:53" x14ac:dyDescent="0.3">
      <c r="A6865" s="3"/>
      <c r="B6865" s="3"/>
      <c r="C6865" s="3"/>
      <c r="D6865" s="3"/>
      <c r="E6865" s="3"/>
      <c r="F6865" s="3"/>
      <c r="G6865" s="3"/>
      <c r="H6865" s="3"/>
      <c r="I6865" s="3"/>
      <c r="J6865" s="3"/>
      <c r="K6865" s="3"/>
      <c r="L6865" s="3"/>
      <c r="M6865" s="3"/>
      <c r="N6865" s="3"/>
      <c r="O6865" s="3"/>
      <c r="P6865" s="3"/>
      <c r="Q6865" s="3"/>
      <c r="R6865" s="3"/>
      <c r="S6865" s="120"/>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row>
    <row r="6866" spans="1:53" x14ac:dyDescent="0.3">
      <c r="A6866" s="3"/>
      <c r="B6866" s="3"/>
      <c r="C6866" s="3"/>
      <c r="D6866" s="3"/>
      <c r="E6866" s="3"/>
      <c r="F6866" s="3"/>
      <c r="G6866" s="3"/>
      <c r="H6866" s="3"/>
      <c r="I6866" s="3"/>
      <c r="J6866" s="3"/>
      <c r="K6866" s="3"/>
      <c r="L6866" s="3"/>
      <c r="M6866" s="3"/>
      <c r="N6866" s="3"/>
      <c r="O6866" s="3"/>
      <c r="P6866" s="3"/>
      <c r="Q6866" s="3"/>
      <c r="R6866" s="3"/>
      <c r="S6866" s="120"/>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row>
    <row r="6867" spans="1:53" x14ac:dyDescent="0.3">
      <c r="A6867" s="3"/>
      <c r="B6867" s="3"/>
      <c r="C6867" s="3"/>
      <c r="D6867" s="3"/>
      <c r="E6867" s="3"/>
      <c r="F6867" s="3"/>
      <c r="G6867" s="3"/>
      <c r="H6867" s="3"/>
      <c r="I6867" s="3"/>
      <c r="J6867" s="3"/>
      <c r="K6867" s="3"/>
      <c r="L6867" s="3"/>
      <c r="M6867" s="3"/>
      <c r="N6867" s="3"/>
      <c r="O6867" s="3"/>
      <c r="P6867" s="3"/>
      <c r="Q6867" s="3"/>
      <c r="R6867" s="3"/>
      <c r="S6867" s="120"/>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row>
    <row r="6868" spans="1:53" x14ac:dyDescent="0.3">
      <c r="A6868" s="3"/>
      <c r="B6868" s="3"/>
      <c r="C6868" s="3"/>
      <c r="D6868" s="3"/>
      <c r="E6868" s="3"/>
      <c r="F6868" s="3"/>
      <c r="G6868" s="3"/>
      <c r="H6868" s="3"/>
      <c r="I6868" s="3"/>
      <c r="J6868" s="3"/>
      <c r="K6868" s="3"/>
      <c r="L6868" s="3"/>
      <c r="M6868" s="3"/>
      <c r="N6868" s="3"/>
      <c r="O6868" s="3"/>
      <c r="P6868" s="3"/>
      <c r="Q6868" s="3"/>
      <c r="R6868" s="3"/>
      <c r="S6868" s="120"/>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row>
    <row r="6869" spans="1:53" x14ac:dyDescent="0.3">
      <c r="A6869" s="3"/>
      <c r="B6869" s="3"/>
      <c r="C6869" s="3"/>
      <c r="D6869" s="3"/>
      <c r="E6869" s="3"/>
      <c r="F6869" s="3"/>
      <c r="G6869" s="3"/>
      <c r="H6869" s="3"/>
      <c r="I6869" s="3"/>
      <c r="J6869" s="3"/>
      <c r="K6869" s="3"/>
      <c r="L6869" s="3"/>
      <c r="M6869" s="3"/>
      <c r="N6869" s="3"/>
      <c r="O6869" s="3"/>
      <c r="P6869" s="3"/>
      <c r="Q6869" s="3"/>
      <c r="R6869" s="3"/>
      <c r="S6869" s="120"/>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row>
    <row r="6870" spans="1:53" x14ac:dyDescent="0.3">
      <c r="A6870" s="3"/>
      <c r="B6870" s="3"/>
      <c r="C6870" s="3"/>
      <c r="D6870" s="3"/>
      <c r="E6870" s="3"/>
      <c r="F6870" s="3"/>
      <c r="G6870" s="3"/>
      <c r="H6870" s="3"/>
      <c r="I6870" s="3"/>
      <c r="J6870" s="3"/>
      <c r="K6870" s="3"/>
      <c r="L6870" s="3"/>
      <c r="M6870" s="3"/>
      <c r="N6870" s="3"/>
      <c r="O6870" s="3"/>
      <c r="P6870" s="3"/>
      <c r="Q6870" s="3"/>
      <c r="R6870" s="3"/>
      <c r="S6870" s="120"/>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row>
    <row r="6871" spans="1:53" x14ac:dyDescent="0.3">
      <c r="A6871" s="3"/>
      <c r="B6871" s="3"/>
      <c r="C6871" s="3"/>
      <c r="D6871" s="3"/>
      <c r="E6871" s="3"/>
      <c r="F6871" s="3"/>
      <c r="G6871" s="3"/>
      <c r="H6871" s="3"/>
      <c r="I6871" s="3"/>
      <c r="J6871" s="3"/>
      <c r="K6871" s="3"/>
      <c r="L6871" s="3"/>
      <c r="M6871" s="3"/>
      <c r="N6871" s="3"/>
      <c r="O6871" s="3"/>
      <c r="P6871" s="3"/>
      <c r="Q6871" s="3"/>
      <c r="R6871" s="3"/>
      <c r="S6871" s="120"/>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row>
    <row r="6872" spans="1:53" x14ac:dyDescent="0.3">
      <c r="A6872" s="3"/>
      <c r="B6872" s="3"/>
      <c r="C6872" s="3"/>
      <c r="D6872" s="3"/>
      <c r="E6872" s="3"/>
      <c r="F6872" s="3"/>
      <c r="G6872" s="3"/>
      <c r="H6872" s="3"/>
      <c r="I6872" s="3"/>
      <c r="J6872" s="3"/>
      <c r="K6872" s="3"/>
      <c r="L6872" s="3"/>
      <c r="M6872" s="3"/>
      <c r="N6872" s="3"/>
      <c r="O6872" s="3"/>
      <c r="P6872" s="3"/>
      <c r="Q6872" s="3"/>
      <c r="R6872" s="3"/>
      <c r="S6872" s="120"/>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row>
    <row r="6873" spans="1:53" x14ac:dyDescent="0.3">
      <c r="A6873" s="3"/>
      <c r="B6873" s="3"/>
      <c r="C6873" s="3"/>
      <c r="D6873" s="3"/>
      <c r="E6873" s="3"/>
      <c r="F6873" s="3"/>
      <c r="G6873" s="3"/>
      <c r="H6873" s="3"/>
      <c r="I6873" s="3"/>
      <c r="J6873" s="3"/>
      <c r="K6873" s="3"/>
      <c r="L6873" s="3"/>
      <c r="M6873" s="3"/>
      <c r="N6873" s="3"/>
      <c r="O6873" s="3"/>
      <c r="P6873" s="3"/>
      <c r="Q6873" s="3"/>
      <c r="R6873" s="3"/>
      <c r="S6873" s="120"/>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row>
    <row r="6874" spans="1:53" x14ac:dyDescent="0.3">
      <c r="A6874" s="3"/>
      <c r="B6874" s="3"/>
      <c r="C6874" s="3"/>
      <c r="D6874" s="3"/>
      <c r="E6874" s="3"/>
      <c r="F6874" s="3"/>
      <c r="G6874" s="3"/>
      <c r="H6874" s="3"/>
      <c r="I6874" s="3"/>
      <c r="J6874" s="3"/>
      <c r="K6874" s="3"/>
      <c r="L6874" s="3"/>
      <c r="M6874" s="3"/>
      <c r="N6874" s="3"/>
      <c r="O6874" s="3"/>
      <c r="P6874" s="3"/>
      <c r="Q6874" s="3"/>
      <c r="R6874" s="3"/>
      <c r="S6874" s="120"/>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row>
    <row r="6875" spans="1:53" x14ac:dyDescent="0.3">
      <c r="A6875" s="3"/>
      <c r="B6875" s="3"/>
      <c r="C6875" s="3"/>
      <c r="D6875" s="3"/>
      <c r="E6875" s="3"/>
      <c r="F6875" s="3"/>
      <c r="G6875" s="3"/>
      <c r="H6875" s="3"/>
      <c r="I6875" s="3"/>
      <c r="J6875" s="3"/>
      <c r="K6875" s="3"/>
      <c r="L6875" s="3"/>
      <c r="M6875" s="3"/>
      <c r="N6875" s="3"/>
      <c r="O6875" s="3"/>
      <c r="P6875" s="3"/>
      <c r="Q6875" s="3"/>
      <c r="R6875" s="3"/>
      <c r="S6875" s="120"/>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row>
    <row r="6876" spans="1:53" x14ac:dyDescent="0.3">
      <c r="A6876" s="3"/>
      <c r="B6876" s="3"/>
      <c r="C6876" s="3"/>
      <c r="D6876" s="3"/>
      <c r="E6876" s="3"/>
      <c r="F6876" s="3"/>
      <c r="G6876" s="3"/>
      <c r="H6876" s="3"/>
      <c r="I6876" s="3"/>
      <c r="J6876" s="3"/>
      <c r="K6876" s="3"/>
      <c r="L6876" s="3"/>
      <c r="M6876" s="3"/>
      <c r="N6876" s="3"/>
      <c r="O6876" s="3"/>
      <c r="P6876" s="3"/>
      <c r="Q6876" s="3"/>
      <c r="R6876" s="3"/>
      <c r="S6876" s="120"/>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row>
    <row r="6877" spans="1:53" x14ac:dyDescent="0.3">
      <c r="A6877" s="3"/>
      <c r="B6877" s="3"/>
      <c r="C6877" s="3"/>
      <c r="D6877" s="3"/>
      <c r="E6877" s="3"/>
      <c r="F6877" s="3"/>
      <c r="G6877" s="3"/>
      <c r="H6877" s="3"/>
      <c r="I6877" s="3"/>
      <c r="J6877" s="3"/>
      <c r="K6877" s="3"/>
      <c r="L6877" s="3"/>
      <c r="M6877" s="3"/>
      <c r="N6877" s="3"/>
      <c r="O6877" s="3"/>
      <c r="P6877" s="3"/>
      <c r="Q6877" s="3"/>
      <c r="R6877" s="3"/>
      <c r="S6877" s="120"/>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row>
    <row r="6878" spans="1:53" x14ac:dyDescent="0.3">
      <c r="A6878" s="3"/>
      <c r="B6878" s="3"/>
      <c r="C6878" s="3"/>
      <c r="D6878" s="3"/>
      <c r="E6878" s="3"/>
      <c r="F6878" s="3"/>
      <c r="G6878" s="3"/>
      <c r="H6878" s="3"/>
      <c r="I6878" s="3"/>
      <c r="J6878" s="3"/>
      <c r="K6878" s="3"/>
      <c r="L6878" s="3"/>
      <c r="M6878" s="3"/>
      <c r="N6878" s="3"/>
      <c r="O6878" s="3"/>
      <c r="P6878" s="3"/>
      <c r="Q6878" s="3"/>
      <c r="R6878" s="3"/>
      <c r="S6878" s="120"/>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row>
    <row r="6879" spans="1:53" x14ac:dyDescent="0.3">
      <c r="A6879" s="3"/>
      <c r="B6879" s="3"/>
      <c r="C6879" s="3"/>
      <c r="D6879" s="3"/>
      <c r="E6879" s="3"/>
      <c r="F6879" s="3"/>
      <c r="G6879" s="3"/>
      <c r="H6879" s="3"/>
      <c r="I6879" s="3"/>
      <c r="J6879" s="3"/>
      <c r="K6879" s="3"/>
      <c r="L6879" s="3"/>
      <c r="M6879" s="3"/>
      <c r="N6879" s="3"/>
      <c r="O6879" s="3"/>
      <c r="P6879" s="3"/>
      <c r="Q6879" s="3"/>
      <c r="R6879" s="3"/>
      <c r="S6879" s="120"/>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row>
    <row r="6880" spans="1:53" x14ac:dyDescent="0.3">
      <c r="A6880" s="3"/>
      <c r="B6880" s="3"/>
      <c r="C6880" s="3"/>
      <c r="D6880" s="3"/>
      <c r="E6880" s="3"/>
      <c r="F6880" s="3"/>
      <c r="G6880" s="3"/>
      <c r="H6880" s="3"/>
      <c r="I6880" s="3"/>
      <c r="J6880" s="3"/>
      <c r="K6880" s="3"/>
      <c r="L6880" s="3"/>
      <c r="M6880" s="3"/>
      <c r="N6880" s="3"/>
      <c r="O6880" s="3"/>
      <c r="P6880" s="3"/>
      <c r="Q6880" s="3"/>
      <c r="R6880" s="3"/>
      <c r="S6880" s="120"/>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row>
    <row r="6881" spans="1:53" x14ac:dyDescent="0.3">
      <c r="A6881" s="3"/>
      <c r="B6881" s="3"/>
      <c r="C6881" s="3"/>
      <c r="D6881" s="3"/>
      <c r="E6881" s="3"/>
      <c r="F6881" s="3"/>
      <c r="G6881" s="3"/>
      <c r="H6881" s="3"/>
      <c r="I6881" s="3"/>
      <c r="J6881" s="3"/>
      <c r="K6881" s="3"/>
      <c r="L6881" s="3"/>
      <c r="M6881" s="3"/>
      <c r="N6881" s="3"/>
      <c r="O6881" s="3"/>
      <c r="P6881" s="3"/>
      <c r="Q6881" s="3"/>
      <c r="R6881" s="3"/>
      <c r="S6881" s="120"/>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row>
    <row r="6882" spans="1:53" x14ac:dyDescent="0.3">
      <c r="A6882" s="3"/>
      <c r="B6882" s="3"/>
      <c r="C6882" s="3"/>
      <c r="D6882" s="3"/>
      <c r="E6882" s="3"/>
      <c r="F6882" s="3"/>
      <c r="G6882" s="3"/>
      <c r="H6882" s="3"/>
      <c r="I6882" s="3"/>
      <c r="J6882" s="3"/>
      <c r="K6882" s="3"/>
      <c r="L6882" s="3"/>
      <c r="M6882" s="3"/>
      <c r="N6882" s="3"/>
      <c r="O6882" s="3"/>
      <c r="P6882" s="3"/>
      <c r="Q6882" s="3"/>
      <c r="R6882" s="3"/>
      <c r="S6882" s="120"/>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row>
    <row r="6883" spans="1:53" x14ac:dyDescent="0.3">
      <c r="A6883" s="3"/>
      <c r="B6883" s="3"/>
      <c r="C6883" s="3"/>
      <c r="D6883" s="3"/>
      <c r="E6883" s="3"/>
      <c r="F6883" s="3"/>
      <c r="G6883" s="3"/>
      <c r="H6883" s="3"/>
      <c r="I6883" s="3"/>
      <c r="J6883" s="3"/>
      <c r="K6883" s="3"/>
      <c r="L6883" s="3"/>
      <c r="M6883" s="3"/>
      <c r="N6883" s="3"/>
      <c r="O6883" s="3"/>
      <c r="P6883" s="3"/>
      <c r="Q6883" s="3"/>
      <c r="R6883" s="3"/>
      <c r="S6883" s="120"/>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row>
    <row r="6884" spans="1:53" x14ac:dyDescent="0.3">
      <c r="A6884" s="3"/>
      <c r="B6884" s="3"/>
      <c r="C6884" s="3"/>
      <c r="D6884" s="3"/>
      <c r="E6884" s="3"/>
      <c r="F6884" s="3"/>
      <c r="G6884" s="3"/>
      <c r="H6884" s="3"/>
      <c r="I6884" s="3"/>
      <c r="J6884" s="3"/>
      <c r="K6884" s="3"/>
      <c r="L6884" s="3"/>
      <c r="M6884" s="3"/>
      <c r="N6884" s="3"/>
      <c r="O6884" s="3"/>
      <c r="P6884" s="3"/>
      <c r="Q6884" s="3"/>
      <c r="R6884" s="3"/>
      <c r="S6884" s="120"/>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row>
    <row r="6885" spans="1:53" x14ac:dyDescent="0.3">
      <c r="A6885" s="3"/>
      <c r="B6885" s="3"/>
      <c r="C6885" s="3"/>
      <c r="D6885" s="3"/>
      <c r="E6885" s="3"/>
      <c r="F6885" s="3"/>
      <c r="G6885" s="3"/>
      <c r="H6885" s="3"/>
      <c r="I6885" s="3"/>
      <c r="J6885" s="3"/>
      <c r="K6885" s="3"/>
      <c r="L6885" s="3"/>
      <c r="M6885" s="3"/>
      <c r="N6885" s="3"/>
      <c r="O6885" s="3"/>
      <c r="P6885" s="3"/>
      <c r="Q6885" s="3"/>
      <c r="R6885" s="3"/>
      <c r="S6885" s="120"/>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row>
    <row r="6886" spans="1:53" x14ac:dyDescent="0.3">
      <c r="A6886" s="3"/>
      <c r="B6886" s="3"/>
      <c r="C6886" s="3"/>
      <c r="D6886" s="3"/>
      <c r="E6886" s="3"/>
      <c r="F6886" s="3"/>
      <c r="G6886" s="3"/>
      <c r="H6886" s="3"/>
      <c r="I6886" s="3"/>
      <c r="J6886" s="3"/>
      <c r="K6886" s="3"/>
      <c r="L6886" s="3"/>
      <c r="M6886" s="3"/>
      <c r="N6886" s="3"/>
      <c r="O6886" s="3"/>
      <c r="P6886" s="3"/>
      <c r="Q6886" s="3"/>
      <c r="R6886" s="3"/>
      <c r="S6886" s="120"/>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row>
    <row r="6887" spans="1:53" x14ac:dyDescent="0.3">
      <c r="A6887" s="3"/>
      <c r="B6887" s="3"/>
      <c r="C6887" s="3"/>
      <c r="D6887" s="3"/>
      <c r="E6887" s="3"/>
      <c r="F6887" s="3"/>
      <c r="G6887" s="3"/>
      <c r="H6887" s="3"/>
      <c r="I6887" s="3"/>
      <c r="J6887" s="3"/>
      <c r="K6887" s="3"/>
      <c r="L6887" s="3"/>
      <c r="M6887" s="3"/>
      <c r="N6887" s="3"/>
      <c r="O6887" s="3"/>
      <c r="P6887" s="3"/>
      <c r="Q6887" s="3"/>
      <c r="R6887" s="3"/>
      <c r="S6887" s="120"/>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row>
    <row r="6888" spans="1:53" x14ac:dyDescent="0.3">
      <c r="A6888" s="3"/>
      <c r="B6888" s="3"/>
      <c r="C6888" s="3"/>
      <c r="D6888" s="3"/>
      <c r="E6888" s="3"/>
      <c r="F6888" s="3"/>
      <c r="G6888" s="3"/>
      <c r="H6888" s="3"/>
      <c r="I6888" s="3"/>
      <c r="J6888" s="3"/>
      <c r="K6888" s="3"/>
      <c r="L6888" s="3"/>
      <c r="M6888" s="3"/>
      <c r="N6888" s="3"/>
      <c r="O6888" s="3"/>
      <c r="P6888" s="3"/>
      <c r="Q6888" s="3"/>
      <c r="R6888" s="3"/>
      <c r="S6888" s="120"/>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row>
    <row r="6889" spans="1:53" x14ac:dyDescent="0.3">
      <c r="A6889" s="3"/>
      <c r="B6889" s="3"/>
      <c r="C6889" s="3"/>
      <c r="D6889" s="3"/>
      <c r="E6889" s="3"/>
      <c r="F6889" s="3"/>
      <c r="G6889" s="3"/>
      <c r="H6889" s="3"/>
      <c r="I6889" s="3"/>
      <c r="J6889" s="3"/>
      <c r="K6889" s="3"/>
      <c r="L6889" s="3"/>
      <c r="M6889" s="3"/>
      <c r="N6889" s="3"/>
      <c r="O6889" s="3"/>
      <c r="P6889" s="3"/>
      <c r="Q6889" s="3"/>
      <c r="R6889" s="3"/>
      <c r="S6889" s="120"/>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row>
    <row r="6890" spans="1:53" x14ac:dyDescent="0.3">
      <c r="A6890" s="3"/>
      <c r="B6890" s="3"/>
      <c r="C6890" s="3"/>
      <c r="D6890" s="3"/>
      <c r="E6890" s="3"/>
      <c r="F6890" s="3"/>
      <c r="G6890" s="3"/>
      <c r="H6890" s="3"/>
      <c r="I6890" s="3"/>
      <c r="J6890" s="3"/>
      <c r="K6890" s="3"/>
      <c r="L6890" s="3"/>
      <c r="M6890" s="3"/>
      <c r="N6890" s="3"/>
      <c r="O6890" s="3"/>
      <c r="P6890" s="3"/>
      <c r="Q6890" s="3"/>
      <c r="R6890" s="3"/>
      <c r="S6890" s="120"/>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row>
    <row r="6891" spans="1:53" x14ac:dyDescent="0.3">
      <c r="A6891" s="3"/>
      <c r="B6891" s="3"/>
      <c r="C6891" s="3"/>
      <c r="D6891" s="3"/>
      <c r="E6891" s="3"/>
      <c r="F6891" s="3"/>
      <c r="G6891" s="3"/>
      <c r="H6891" s="3"/>
      <c r="I6891" s="3"/>
      <c r="J6891" s="3"/>
      <c r="K6891" s="3"/>
      <c r="L6891" s="3"/>
      <c r="M6891" s="3"/>
      <c r="N6891" s="3"/>
      <c r="O6891" s="3"/>
      <c r="P6891" s="3"/>
      <c r="Q6891" s="3"/>
      <c r="R6891" s="3"/>
      <c r="S6891" s="120"/>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row>
    <row r="6892" spans="1:53" x14ac:dyDescent="0.3">
      <c r="A6892" s="3"/>
      <c r="B6892" s="3"/>
      <c r="C6892" s="3"/>
      <c r="D6892" s="3"/>
      <c r="E6892" s="3"/>
      <c r="F6892" s="3"/>
      <c r="G6892" s="3"/>
      <c r="H6892" s="3"/>
      <c r="I6892" s="3"/>
      <c r="J6892" s="3"/>
      <c r="K6892" s="3"/>
      <c r="L6892" s="3"/>
      <c r="M6892" s="3"/>
      <c r="N6892" s="3"/>
      <c r="O6892" s="3"/>
      <c r="P6892" s="3"/>
      <c r="Q6892" s="3"/>
      <c r="R6892" s="3"/>
      <c r="S6892" s="120"/>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row>
    <row r="6893" spans="1:53" x14ac:dyDescent="0.3">
      <c r="A6893" s="3"/>
      <c r="B6893" s="3"/>
      <c r="C6893" s="3"/>
      <c r="D6893" s="3"/>
      <c r="E6893" s="3"/>
      <c r="F6893" s="3"/>
      <c r="G6893" s="3"/>
      <c r="H6893" s="3"/>
      <c r="I6893" s="3"/>
      <c r="J6893" s="3"/>
      <c r="K6893" s="3"/>
      <c r="L6893" s="3"/>
      <c r="M6893" s="3"/>
      <c r="N6893" s="3"/>
      <c r="O6893" s="3"/>
      <c r="P6893" s="3"/>
      <c r="Q6893" s="3"/>
      <c r="R6893" s="3"/>
      <c r="S6893" s="120"/>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row>
    <row r="6894" spans="1:53" x14ac:dyDescent="0.3">
      <c r="A6894" s="3"/>
      <c r="B6894" s="3"/>
      <c r="C6894" s="3"/>
      <c r="D6894" s="3"/>
      <c r="E6894" s="3"/>
      <c r="F6894" s="3"/>
      <c r="G6894" s="3"/>
      <c r="H6894" s="3"/>
      <c r="I6894" s="3"/>
      <c r="J6894" s="3"/>
      <c r="K6894" s="3"/>
      <c r="L6894" s="3"/>
      <c r="M6894" s="3"/>
      <c r="N6894" s="3"/>
      <c r="O6894" s="3"/>
      <c r="P6894" s="3"/>
      <c r="Q6894" s="3"/>
      <c r="R6894" s="3"/>
      <c r="S6894" s="120"/>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row>
    <row r="6895" spans="1:53" x14ac:dyDescent="0.3">
      <c r="A6895" s="3"/>
      <c r="B6895" s="3"/>
      <c r="C6895" s="3"/>
      <c r="D6895" s="3"/>
      <c r="E6895" s="3"/>
      <c r="F6895" s="3"/>
      <c r="G6895" s="3"/>
      <c r="H6895" s="3"/>
      <c r="I6895" s="3"/>
      <c r="J6895" s="3"/>
      <c r="K6895" s="3"/>
      <c r="L6895" s="3"/>
      <c r="M6895" s="3"/>
      <c r="N6895" s="3"/>
      <c r="O6895" s="3"/>
      <c r="P6895" s="3"/>
      <c r="Q6895" s="3"/>
      <c r="R6895" s="3"/>
      <c r="S6895" s="120"/>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row>
    <row r="6896" spans="1:53" x14ac:dyDescent="0.3">
      <c r="A6896" s="3"/>
      <c r="B6896" s="3"/>
      <c r="C6896" s="3"/>
      <c r="D6896" s="3"/>
      <c r="E6896" s="3"/>
      <c r="F6896" s="3"/>
      <c r="G6896" s="3"/>
      <c r="H6896" s="3"/>
      <c r="I6896" s="3"/>
      <c r="J6896" s="3"/>
      <c r="K6896" s="3"/>
      <c r="L6896" s="3"/>
      <c r="M6896" s="3"/>
      <c r="N6896" s="3"/>
      <c r="O6896" s="3"/>
      <c r="P6896" s="3"/>
      <c r="Q6896" s="3"/>
      <c r="R6896" s="3"/>
      <c r="S6896" s="120"/>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row>
    <row r="6897" spans="1:53" x14ac:dyDescent="0.3">
      <c r="A6897" s="3"/>
      <c r="B6897" s="3"/>
      <c r="C6897" s="3"/>
      <c r="D6897" s="3"/>
      <c r="E6897" s="3"/>
      <c r="F6897" s="3"/>
      <c r="G6897" s="3"/>
      <c r="H6897" s="3"/>
      <c r="I6897" s="3"/>
      <c r="J6897" s="3"/>
      <c r="K6897" s="3"/>
      <c r="L6897" s="3"/>
      <c r="M6897" s="3"/>
      <c r="N6897" s="3"/>
      <c r="O6897" s="3"/>
      <c r="P6897" s="3"/>
      <c r="Q6897" s="3"/>
      <c r="R6897" s="3"/>
      <c r="S6897" s="120"/>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row>
    <row r="6898" spans="1:53" x14ac:dyDescent="0.3">
      <c r="A6898" s="3"/>
      <c r="B6898" s="3"/>
      <c r="C6898" s="3"/>
      <c r="D6898" s="3"/>
      <c r="E6898" s="3"/>
      <c r="F6898" s="3"/>
      <c r="G6898" s="3"/>
      <c r="H6898" s="3"/>
      <c r="I6898" s="3"/>
      <c r="J6898" s="3"/>
      <c r="K6898" s="3"/>
      <c r="L6898" s="3"/>
      <c r="M6898" s="3"/>
      <c r="N6898" s="3"/>
      <c r="O6898" s="3"/>
      <c r="P6898" s="3"/>
      <c r="Q6898" s="3"/>
      <c r="R6898" s="3"/>
      <c r="S6898" s="120"/>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row>
    <row r="6899" spans="1:53" x14ac:dyDescent="0.3">
      <c r="A6899" s="3"/>
      <c r="B6899" s="3"/>
      <c r="C6899" s="3"/>
      <c r="D6899" s="3"/>
      <c r="E6899" s="3"/>
      <c r="F6899" s="3"/>
      <c r="G6899" s="3"/>
      <c r="H6899" s="3"/>
      <c r="I6899" s="3"/>
      <c r="J6899" s="3"/>
      <c r="K6899" s="3"/>
      <c r="L6899" s="3"/>
      <c r="M6899" s="3"/>
      <c r="N6899" s="3"/>
      <c r="O6899" s="3"/>
      <c r="P6899" s="3"/>
      <c r="Q6899" s="3"/>
      <c r="R6899" s="3"/>
      <c r="S6899" s="120"/>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row>
    <row r="6900" spans="1:53" x14ac:dyDescent="0.3">
      <c r="A6900" s="3"/>
      <c r="B6900" s="3"/>
      <c r="C6900" s="3"/>
      <c r="D6900" s="3"/>
      <c r="E6900" s="3"/>
      <c r="F6900" s="3"/>
      <c r="G6900" s="3"/>
      <c r="H6900" s="3"/>
      <c r="I6900" s="3"/>
      <c r="J6900" s="3"/>
      <c r="K6900" s="3"/>
      <c r="L6900" s="3"/>
      <c r="M6900" s="3"/>
      <c r="N6900" s="3"/>
      <c r="O6900" s="3"/>
      <c r="P6900" s="3"/>
      <c r="Q6900" s="3"/>
      <c r="R6900" s="3"/>
      <c r="S6900" s="120"/>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row>
    <row r="6901" spans="1:53" x14ac:dyDescent="0.3">
      <c r="A6901" s="3"/>
      <c r="B6901" s="3"/>
      <c r="C6901" s="3"/>
      <c r="D6901" s="3"/>
      <c r="E6901" s="3"/>
      <c r="F6901" s="3"/>
      <c r="G6901" s="3"/>
      <c r="H6901" s="3"/>
      <c r="I6901" s="3"/>
      <c r="J6901" s="3"/>
      <c r="K6901" s="3"/>
      <c r="L6901" s="3"/>
      <c r="M6901" s="3"/>
      <c r="N6901" s="3"/>
      <c r="O6901" s="3"/>
      <c r="P6901" s="3"/>
      <c r="Q6901" s="3"/>
      <c r="R6901" s="3"/>
      <c r="S6901" s="120"/>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row>
    <row r="6902" spans="1:53" x14ac:dyDescent="0.3">
      <c r="A6902" s="3"/>
      <c r="B6902" s="3"/>
      <c r="C6902" s="3"/>
      <c r="D6902" s="3"/>
      <c r="E6902" s="3"/>
      <c r="F6902" s="3"/>
      <c r="G6902" s="3"/>
      <c r="H6902" s="3"/>
      <c r="I6902" s="3"/>
      <c r="J6902" s="3"/>
      <c r="K6902" s="3"/>
      <c r="L6902" s="3"/>
      <c r="M6902" s="3"/>
      <c r="N6902" s="3"/>
      <c r="O6902" s="3"/>
      <c r="P6902" s="3"/>
      <c r="Q6902" s="3"/>
      <c r="R6902" s="3"/>
      <c r="S6902" s="120"/>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row>
    <row r="6903" spans="1:53" x14ac:dyDescent="0.3">
      <c r="A6903" s="3"/>
      <c r="B6903" s="3"/>
      <c r="C6903" s="3"/>
      <c r="D6903" s="3"/>
      <c r="E6903" s="3"/>
      <c r="F6903" s="3"/>
      <c r="G6903" s="3"/>
      <c r="H6903" s="3"/>
      <c r="I6903" s="3"/>
      <c r="J6903" s="3"/>
      <c r="K6903" s="3"/>
      <c r="L6903" s="3"/>
      <c r="M6903" s="3"/>
      <c r="N6903" s="3"/>
      <c r="O6903" s="3"/>
      <c r="P6903" s="3"/>
      <c r="Q6903" s="3"/>
      <c r="R6903" s="3"/>
      <c r="S6903" s="120"/>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row>
    <row r="6904" spans="1:53" x14ac:dyDescent="0.3">
      <c r="A6904" s="3"/>
      <c r="B6904" s="3"/>
      <c r="C6904" s="3"/>
      <c r="D6904" s="3"/>
      <c r="E6904" s="3"/>
      <c r="F6904" s="3"/>
      <c r="G6904" s="3"/>
      <c r="H6904" s="3"/>
      <c r="I6904" s="3"/>
      <c r="J6904" s="3"/>
      <c r="K6904" s="3"/>
      <c r="L6904" s="3"/>
      <c r="M6904" s="3"/>
      <c r="N6904" s="3"/>
      <c r="O6904" s="3"/>
      <c r="P6904" s="3"/>
      <c r="Q6904" s="3"/>
      <c r="R6904" s="3"/>
      <c r="S6904" s="120"/>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row>
    <row r="6905" spans="1:53" x14ac:dyDescent="0.3">
      <c r="A6905" s="3"/>
      <c r="B6905" s="3"/>
      <c r="C6905" s="3"/>
      <c r="D6905" s="3"/>
      <c r="E6905" s="3"/>
      <c r="F6905" s="3"/>
      <c r="G6905" s="3"/>
      <c r="H6905" s="3"/>
      <c r="I6905" s="3"/>
      <c r="J6905" s="3"/>
      <c r="K6905" s="3"/>
      <c r="L6905" s="3"/>
      <c r="M6905" s="3"/>
      <c r="N6905" s="3"/>
      <c r="O6905" s="3"/>
      <c r="P6905" s="3"/>
      <c r="Q6905" s="3"/>
      <c r="R6905" s="3"/>
      <c r="S6905" s="120"/>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row>
    <row r="6906" spans="1:53" x14ac:dyDescent="0.3">
      <c r="A6906" s="3"/>
      <c r="B6906" s="3"/>
      <c r="C6906" s="3"/>
      <c r="D6906" s="3"/>
      <c r="E6906" s="3"/>
      <c r="F6906" s="3"/>
      <c r="G6906" s="3"/>
      <c r="H6906" s="3"/>
      <c r="I6906" s="3"/>
      <c r="J6906" s="3"/>
      <c r="K6906" s="3"/>
      <c r="L6906" s="3"/>
      <c r="M6906" s="3"/>
      <c r="N6906" s="3"/>
      <c r="O6906" s="3"/>
      <c r="P6906" s="3"/>
      <c r="Q6906" s="3"/>
      <c r="R6906" s="3"/>
      <c r="S6906" s="120"/>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row>
    <row r="6907" spans="1:53" x14ac:dyDescent="0.3">
      <c r="A6907" s="3"/>
      <c r="B6907" s="3"/>
      <c r="C6907" s="3"/>
      <c r="D6907" s="3"/>
      <c r="E6907" s="3"/>
      <c r="F6907" s="3"/>
      <c r="G6907" s="3"/>
      <c r="H6907" s="3"/>
      <c r="I6907" s="3"/>
      <c r="J6907" s="3"/>
      <c r="K6907" s="3"/>
      <c r="L6907" s="3"/>
      <c r="M6907" s="3"/>
      <c r="N6907" s="3"/>
      <c r="O6907" s="3"/>
      <c r="P6907" s="3"/>
      <c r="Q6907" s="3"/>
      <c r="R6907" s="3"/>
      <c r="S6907" s="120"/>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row>
    <row r="6908" spans="1:53" x14ac:dyDescent="0.3">
      <c r="A6908" s="3"/>
      <c r="B6908" s="3"/>
      <c r="C6908" s="3"/>
      <c r="D6908" s="3"/>
      <c r="E6908" s="3"/>
      <c r="F6908" s="3"/>
      <c r="G6908" s="3"/>
      <c r="H6908" s="3"/>
      <c r="I6908" s="3"/>
      <c r="J6908" s="3"/>
      <c r="K6908" s="3"/>
      <c r="L6908" s="3"/>
      <c r="M6908" s="3"/>
      <c r="N6908" s="3"/>
      <c r="O6908" s="3"/>
      <c r="P6908" s="3"/>
      <c r="Q6908" s="3"/>
      <c r="R6908" s="3"/>
      <c r="S6908" s="120"/>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row>
    <row r="6909" spans="1:53" x14ac:dyDescent="0.3">
      <c r="A6909" s="3"/>
      <c r="B6909" s="3"/>
      <c r="C6909" s="3"/>
      <c r="D6909" s="3"/>
      <c r="E6909" s="3"/>
      <c r="F6909" s="3"/>
      <c r="G6909" s="3"/>
      <c r="H6909" s="3"/>
      <c r="I6909" s="3"/>
      <c r="J6909" s="3"/>
      <c r="K6909" s="3"/>
      <c r="L6909" s="3"/>
      <c r="M6909" s="3"/>
      <c r="N6909" s="3"/>
      <c r="O6909" s="3"/>
      <c r="P6909" s="3"/>
      <c r="Q6909" s="3"/>
      <c r="R6909" s="3"/>
      <c r="S6909" s="120"/>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row>
    <row r="6910" spans="1:53" x14ac:dyDescent="0.3">
      <c r="A6910" s="3"/>
      <c r="B6910" s="3"/>
      <c r="C6910" s="3"/>
      <c r="D6910" s="3"/>
      <c r="E6910" s="3"/>
      <c r="F6910" s="3"/>
      <c r="G6910" s="3"/>
      <c r="H6910" s="3"/>
      <c r="I6910" s="3"/>
      <c r="J6910" s="3"/>
      <c r="K6910" s="3"/>
      <c r="L6910" s="3"/>
      <c r="M6910" s="3"/>
      <c r="N6910" s="3"/>
      <c r="O6910" s="3"/>
      <c r="P6910" s="3"/>
      <c r="Q6910" s="3"/>
      <c r="R6910" s="3"/>
      <c r="S6910" s="120"/>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row>
    <row r="6911" spans="1:53" x14ac:dyDescent="0.3">
      <c r="A6911" s="3"/>
      <c r="B6911" s="3"/>
      <c r="C6911" s="3"/>
      <c r="D6911" s="3"/>
      <c r="E6911" s="3"/>
      <c r="F6911" s="3"/>
      <c r="G6911" s="3"/>
      <c r="H6911" s="3"/>
      <c r="I6911" s="3"/>
      <c r="J6911" s="3"/>
      <c r="K6911" s="3"/>
      <c r="L6911" s="3"/>
      <c r="M6911" s="3"/>
      <c r="N6911" s="3"/>
      <c r="O6911" s="3"/>
      <c r="P6911" s="3"/>
      <c r="Q6911" s="3"/>
      <c r="R6911" s="3"/>
      <c r="S6911" s="120"/>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row>
    <row r="6912" spans="1:53" x14ac:dyDescent="0.3">
      <c r="A6912" s="3"/>
      <c r="B6912" s="3"/>
      <c r="C6912" s="3"/>
      <c r="D6912" s="3"/>
      <c r="E6912" s="3"/>
      <c r="F6912" s="3"/>
      <c r="G6912" s="3"/>
      <c r="H6912" s="3"/>
      <c r="I6912" s="3"/>
      <c r="J6912" s="3"/>
      <c r="K6912" s="3"/>
      <c r="L6912" s="3"/>
      <c r="M6912" s="3"/>
      <c r="N6912" s="3"/>
      <c r="O6912" s="3"/>
      <c r="P6912" s="3"/>
      <c r="Q6912" s="3"/>
      <c r="R6912" s="3"/>
      <c r="S6912" s="120"/>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row>
    <row r="6913" spans="1:53" x14ac:dyDescent="0.3">
      <c r="A6913" s="3"/>
      <c r="B6913" s="3"/>
      <c r="C6913" s="3"/>
      <c r="D6913" s="3"/>
      <c r="E6913" s="3"/>
      <c r="F6913" s="3"/>
      <c r="G6913" s="3"/>
      <c r="H6913" s="3"/>
      <c r="I6913" s="3"/>
      <c r="J6913" s="3"/>
      <c r="K6913" s="3"/>
      <c r="L6913" s="3"/>
      <c r="M6913" s="3"/>
      <c r="N6913" s="3"/>
      <c r="O6913" s="3"/>
      <c r="P6913" s="3"/>
      <c r="Q6913" s="3"/>
      <c r="R6913" s="3"/>
      <c r="S6913" s="120"/>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row>
    <row r="6914" spans="1:53" x14ac:dyDescent="0.3">
      <c r="A6914" s="3"/>
      <c r="B6914" s="3"/>
      <c r="C6914" s="3"/>
      <c r="D6914" s="3"/>
      <c r="E6914" s="3"/>
      <c r="F6914" s="3"/>
      <c r="G6914" s="3"/>
      <c r="H6914" s="3"/>
      <c r="I6914" s="3"/>
      <c r="J6914" s="3"/>
      <c r="K6914" s="3"/>
      <c r="L6914" s="3"/>
      <c r="M6914" s="3"/>
      <c r="N6914" s="3"/>
      <c r="O6914" s="3"/>
      <c r="P6914" s="3"/>
      <c r="Q6914" s="3"/>
      <c r="R6914" s="3"/>
      <c r="S6914" s="120"/>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row>
    <row r="6915" spans="1:53" x14ac:dyDescent="0.3">
      <c r="A6915" s="3"/>
      <c r="B6915" s="3"/>
      <c r="C6915" s="3"/>
      <c r="D6915" s="3"/>
      <c r="E6915" s="3"/>
      <c r="F6915" s="3"/>
      <c r="G6915" s="3"/>
      <c r="H6915" s="3"/>
      <c r="I6915" s="3"/>
      <c r="J6915" s="3"/>
      <c r="K6915" s="3"/>
      <c r="L6915" s="3"/>
      <c r="M6915" s="3"/>
      <c r="N6915" s="3"/>
      <c r="O6915" s="3"/>
      <c r="P6915" s="3"/>
      <c r="Q6915" s="3"/>
      <c r="R6915" s="3"/>
      <c r="S6915" s="120"/>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row>
    <row r="6916" spans="1:53" x14ac:dyDescent="0.3">
      <c r="A6916" s="3"/>
      <c r="B6916" s="3"/>
      <c r="C6916" s="3"/>
      <c r="D6916" s="3"/>
      <c r="E6916" s="3"/>
      <c r="F6916" s="3"/>
      <c r="G6916" s="3"/>
      <c r="H6916" s="3"/>
      <c r="I6916" s="3"/>
      <c r="J6916" s="3"/>
      <c r="K6916" s="3"/>
      <c r="L6916" s="3"/>
      <c r="M6916" s="3"/>
      <c r="N6916" s="3"/>
      <c r="O6916" s="3"/>
      <c r="P6916" s="3"/>
      <c r="Q6916" s="3"/>
      <c r="R6916" s="3"/>
      <c r="S6916" s="120"/>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row>
    <row r="6917" spans="1:53" x14ac:dyDescent="0.3">
      <c r="A6917" s="3"/>
      <c r="B6917" s="3"/>
      <c r="C6917" s="3"/>
      <c r="D6917" s="3"/>
      <c r="E6917" s="3"/>
      <c r="F6917" s="3"/>
      <c r="G6917" s="3"/>
      <c r="H6917" s="3"/>
      <c r="I6917" s="3"/>
      <c r="J6917" s="3"/>
      <c r="K6917" s="3"/>
      <c r="L6917" s="3"/>
      <c r="M6917" s="3"/>
      <c r="N6917" s="3"/>
      <c r="O6917" s="3"/>
      <c r="P6917" s="3"/>
      <c r="Q6917" s="3"/>
      <c r="R6917" s="3"/>
      <c r="S6917" s="120"/>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row>
    <row r="6918" spans="1:53" x14ac:dyDescent="0.3">
      <c r="A6918" s="3"/>
      <c r="B6918" s="3"/>
      <c r="C6918" s="3"/>
      <c r="D6918" s="3"/>
      <c r="E6918" s="3"/>
      <c r="F6918" s="3"/>
      <c r="G6918" s="3"/>
      <c r="H6918" s="3"/>
      <c r="I6918" s="3"/>
      <c r="J6918" s="3"/>
      <c r="K6918" s="3"/>
      <c r="L6918" s="3"/>
      <c r="M6918" s="3"/>
      <c r="N6918" s="3"/>
      <c r="O6918" s="3"/>
      <c r="P6918" s="3"/>
      <c r="Q6918" s="3"/>
      <c r="R6918" s="3"/>
      <c r="S6918" s="120"/>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row>
    <row r="6919" spans="1:53" x14ac:dyDescent="0.3">
      <c r="A6919" s="3"/>
      <c r="B6919" s="3"/>
      <c r="C6919" s="3"/>
      <c r="D6919" s="3"/>
      <c r="E6919" s="3"/>
      <c r="F6919" s="3"/>
      <c r="G6919" s="3"/>
      <c r="H6919" s="3"/>
      <c r="I6919" s="3"/>
      <c r="J6919" s="3"/>
      <c r="K6919" s="3"/>
      <c r="L6919" s="3"/>
      <c r="M6919" s="3"/>
      <c r="N6919" s="3"/>
      <c r="O6919" s="3"/>
      <c r="P6919" s="3"/>
      <c r="Q6919" s="3"/>
      <c r="R6919" s="3"/>
      <c r="S6919" s="120"/>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row>
    <row r="6920" spans="1:53" x14ac:dyDescent="0.3">
      <c r="A6920" s="3"/>
      <c r="B6920" s="3"/>
      <c r="C6920" s="3"/>
      <c r="D6920" s="3"/>
      <c r="E6920" s="3"/>
      <c r="F6920" s="3"/>
      <c r="G6920" s="3"/>
      <c r="H6920" s="3"/>
      <c r="I6920" s="3"/>
      <c r="J6920" s="3"/>
      <c r="K6920" s="3"/>
      <c r="L6920" s="3"/>
      <c r="M6920" s="3"/>
      <c r="N6920" s="3"/>
      <c r="O6920" s="3"/>
      <c r="P6920" s="3"/>
      <c r="Q6920" s="3"/>
      <c r="R6920" s="3"/>
      <c r="S6920" s="120"/>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row>
    <row r="6921" spans="1:53" x14ac:dyDescent="0.3">
      <c r="A6921" s="3"/>
      <c r="B6921" s="3"/>
      <c r="C6921" s="3"/>
      <c r="D6921" s="3"/>
      <c r="E6921" s="3"/>
      <c r="F6921" s="3"/>
      <c r="G6921" s="3"/>
      <c r="H6921" s="3"/>
      <c r="I6921" s="3"/>
      <c r="J6921" s="3"/>
      <c r="K6921" s="3"/>
      <c r="L6921" s="3"/>
      <c r="M6921" s="3"/>
      <c r="N6921" s="3"/>
      <c r="O6921" s="3"/>
      <c r="P6921" s="3"/>
      <c r="Q6921" s="3"/>
      <c r="R6921" s="3"/>
      <c r="S6921" s="120"/>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row>
    <row r="6922" spans="1:53" x14ac:dyDescent="0.3">
      <c r="A6922" s="3"/>
      <c r="B6922" s="3"/>
      <c r="C6922" s="3"/>
      <c r="D6922" s="3"/>
      <c r="E6922" s="3"/>
      <c r="F6922" s="3"/>
      <c r="G6922" s="3"/>
      <c r="H6922" s="3"/>
      <c r="I6922" s="3"/>
      <c r="J6922" s="3"/>
      <c r="K6922" s="3"/>
      <c r="L6922" s="3"/>
      <c r="M6922" s="3"/>
      <c r="N6922" s="3"/>
      <c r="O6922" s="3"/>
      <c r="P6922" s="3"/>
      <c r="Q6922" s="3"/>
      <c r="R6922" s="3"/>
      <c r="S6922" s="120"/>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row>
    <row r="6923" spans="1:53" x14ac:dyDescent="0.3">
      <c r="A6923" s="3"/>
      <c r="B6923" s="3"/>
      <c r="C6923" s="3"/>
      <c r="D6923" s="3"/>
      <c r="E6923" s="3"/>
      <c r="F6923" s="3"/>
      <c r="G6923" s="3"/>
      <c r="H6923" s="3"/>
      <c r="I6923" s="3"/>
      <c r="J6923" s="3"/>
      <c r="K6923" s="3"/>
      <c r="L6923" s="3"/>
      <c r="M6923" s="3"/>
      <c r="N6923" s="3"/>
      <c r="O6923" s="3"/>
      <c r="P6923" s="3"/>
      <c r="Q6923" s="3"/>
      <c r="R6923" s="3"/>
      <c r="S6923" s="120"/>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row>
    <row r="6924" spans="1:53" x14ac:dyDescent="0.3">
      <c r="A6924" s="3"/>
      <c r="B6924" s="3"/>
      <c r="C6924" s="3"/>
      <c r="D6924" s="3"/>
      <c r="E6924" s="3"/>
      <c r="F6924" s="3"/>
      <c r="G6924" s="3"/>
      <c r="H6924" s="3"/>
      <c r="I6924" s="3"/>
      <c r="J6924" s="3"/>
      <c r="K6924" s="3"/>
      <c r="L6924" s="3"/>
      <c r="M6924" s="3"/>
      <c r="N6924" s="3"/>
      <c r="O6924" s="3"/>
      <c r="P6924" s="3"/>
      <c r="Q6924" s="3"/>
      <c r="R6924" s="3"/>
      <c r="S6924" s="120"/>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row>
    <row r="6925" spans="1:53" x14ac:dyDescent="0.3">
      <c r="A6925" s="3"/>
      <c r="B6925" s="3"/>
      <c r="C6925" s="3"/>
      <c r="D6925" s="3"/>
      <c r="E6925" s="3"/>
      <c r="F6925" s="3"/>
      <c r="G6925" s="3"/>
      <c r="H6925" s="3"/>
      <c r="I6925" s="3"/>
      <c r="J6925" s="3"/>
      <c r="K6925" s="3"/>
      <c r="L6925" s="3"/>
      <c r="M6925" s="3"/>
      <c r="N6925" s="3"/>
      <c r="O6925" s="3"/>
      <c r="P6925" s="3"/>
      <c r="Q6925" s="3"/>
      <c r="R6925" s="3"/>
      <c r="S6925" s="120"/>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row>
    <row r="6926" spans="1:53" x14ac:dyDescent="0.3">
      <c r="A6926" s="3"/>
      <c r="B6926" s="3"/>
      <c r="C6926" s="3"/>
      <c r="D6926" s="3"/>
      <c r="E6926" s="3"/>
      <c r="F6926" s="3"/>
      <c r="G6926" s="3"/>
      <c r="H6926" s="3"/>
      <c r="I6926" s="3"/>
      <c r="J6926" s="3"/>
      <c r="K6926" s="3"/>
      <c r="L6926" s="3"/>
      <c r="M6926" s="3"/>
      <c r="N6926" s="3"/>
      <c r="O6926" s="3"/>
      <c r="P6926" s="3"/>
      <c r="Q6926" s="3"/>
      <c r="R6926" s="3"/>
      <c r="S6926" s="120"/>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row>
    <row r="6927" spans="1:53" x14ac:dyDescent="0.3">
      <c r="A6927" s="3"/>
      <c r="B6927" s="3"/>
      <c r="C6927" s="3"/>
      <c r="D6927" s="3"/>
      <c r="E6927" s="3"/>
      <c r="F6927" s="3"/>
      <c r="G6927" s="3"/>
      <c r="H6927" s="3"/>
      <c r="I6927" s="3"/>
      <c r="J6927" s="3"/>
      <c r="K6927" s="3"/>
      <c r="L6927" s="3"/>
      <c r="M6927" s="3"/>
      <c r="N6927" s="3"/>
      <c r="O6927" s="3"/>
      <c r="P6927" s="3"/>
      <c r="Q6927" s="3"/>
      <c r="R6927" s="3"/>
      <c r="S6927" s="120"/>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row>
    <row r="6928" spans="1:53" x14ac:dyDescent="0.3">
      <c r="A6928" s="3"/>
      <c r="B6928" s="3"/>
      <c r="C6928" s="3"/>
      <c r="D6928" s="3"/>
      <c r="E6928" s="3"/>
      <c r="F6928" s="3"/>
      <c r="G6928" s="3"/>
      <c r="H6928" s="3"/>
      <c r="I6928" s="3"/>
      <c r="J6928" s="3"/>
      <c r="K6928" s="3"/>
      <c r="L6928" s="3"/>
      <c r="M6928" s="3"/>
      <c r="N6928" s="3"/>
      <c r="O6928" s="3"/>
      <c r="P6928" s="3"/>
      <c r="Q6928" s="3"/>
      <c r="R6928" s="3"/>
      <c r="S6928" s="120"/>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row>
    <row r="6929" spans="1:53" x14ac:dyDescent="0.3">
      <c r="A6929" s="3"/>
      <c r="B6929" s="3"/>
      <c r="C6929" s="3"/>
      <c r="D6929" s="3"/>
      <c r="E6929" s="3"/>
      <c r="F6929" s="3"/>
      <c r="G6929" s="3"/>
      <c r="H6929" s="3"/>
      <c r="I6929" s="3"/>
      <c r="J6929" s="3"/>
      <c r="K6929" s="3"/>
      <c r="L6929" s="3"/>
      <c r="M6929" s="3"/>
      <c r="N6929" s="3"/>
      <c r="O6929" s="3"/>
      <c r="P6929" s="3"/>
      <c r="Q6929" s="3"/>
      <c r="R6929" s="3"/>
      <c r="S6929" s="120"/>
      <c r="T6929" s="3"/>
      <c r="U6929" s="3"/>
      <c r="V6929" s="3"/>
      <c r="W6929" s="3"/>
      <c r="X6929" s="3"/>
      <c r="Y6929" s="3"/>
      <c r="Z6929" s="3"/>
      <c r="AA6929" s="3"/>
      <c r="AB6929" s="3"/>
      <c r="AC6929" s="3"/>
      <c r="AD6929" s="3"/>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row>
    <row r="6930" spans="1:53" x14ac:dyDescent="0.3">
      <c r="A6930" s="3"/>
      <c r="B6930" s="3"/>
      <c r="C6930" s="3"/>
      <c r="D6930" s="3"/>
      <c r="E6930" s="3"/>
      <c r="F6930" s="3"/>
      <c r="G6930" s="3"/>
      <c r="H6930" s="3"/>
      <c r="I6930" s="3"/>
      <c r="J6930" s="3"/>
      <c r="K6930" s="3"/>
      <c r="L6930" s="3"/>
      <c r="M6930" s="3"/>
      <c r="N6930" s="3"/>
      <c r="O6930" s="3"/>
      <c r="P6930" s="3"/>
      <c r="Q6930" s="3"/>
      <c r="R6930" s="3"/>
      <c r="S6930" s="120"/>
      <c r="T6930" s="3"/>
      <c r="U6930" s="3"/>
      <c r="V6930" s="3"/>
      <c r="W6930" s="3"/>
      <c r="X6930" s="3"/>
      <c r="Y6930" s="3"/>
      <c r="Z6930" s="3"/>
      <c r="AA6930" s="3"/>
      <c r="AB6930" s="3"/>
      <c r="AC6930" s="3"/>
      <c r="AD6930" s="3"/>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row>
    <row r="6931" spans="1:53" x14ac:dyDescent="0.3">
      <c r="A6931" s="3"/>
      <c r="B6931" s="3"/>
      <c r="C6931" s="3"/>
      <c r="D6931" s="3"/>
      <c r="E6931" s="3"/>
      <c r="F6931" s="3"/>
      <c r="G6931" s="3"/>
      <c r="H6931" s="3"/>
      <c r="I6931" s="3"/>
      <c r="J6931" s="3"/>
      <c r="K6931" s="3"/>
      <c r="L6931" s="3"/>
      <c r="M6931" s="3"/>
      <c r="N6931" s="3"/>
      <c r="O6931" s="3"/>
      <c r="P6931" s="3"/>
      <c r="Q6931" s="3"/>
      <c r="R6931" s="3"/>
      <c r="S6931" s="120"/>
      <c r="T6931" s="3"/>
      <c r="U6931" s="3"/>
      <c r="V6931" s="3"/>
      <c r="W6931" s="3"/>
      <c r="X6931" s="3"/>
      <c r="Y6931" s="3"/>
      <c r="Z6931" s="3"/>
      <c r="AA6931" s="3"/>
      <c r="AB6931" s="3"/>
      <c r="AC6931" s="3"/>
      <c r="AD6931" s="3"/>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row>
    <row r="6932" spans="1:53" x14ac:dyDescent="0.3">
      <c r="A6932" s="3"/>
      <c r="B6932" s="3"/>
      <c r="C6932" s="3"/>
      <c r="D6932" s="3"/>
      <c r="E6932" s="3"/>
      <c r="F6932" s="3"/>
      <c r="G6932" s="3"/>
      <c r="H6932" s="3"/>
      <c r="I6932" s="3"/>
      <c r="J6932" s="3"/>
      <c r="K6932" s="3"/>
      <c r="L6932" s="3"/>
      <c r="M6932" s="3"/>
      <c r="N6932" s="3"/>
      <c r="O6932" s="3"/>
      <c r="P6932" s="3"/>
      <c r="Q6932" s="3"/>
      <c r="R6932" s="3"/>
      <c r="S6932" s="120"/>
      <c r="T6932" s="3"/>
      <c r="U6932" s="3"/>
      <c r="V6932" s="3"/>
      <c r="W6932" s="3"/>
      <c r="X6932" s="3"/>
      <c r="Y6932" s="3"/>
      <c r="Z6932" s="3"/>
      <c r="AA6932" s="3"/>
      <c r="AB6932" s="3"/>
      <c r="AC6932" s="3"/>
      <c r="AD6932" s="3"/>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row>
    <row r="6933" spans="1:53" x14ac:dyDescent="0.3">
      <c r="A6933" s="3"/>
      <c r="B6933" s="3"/>
      <c r="C6933" s="3"/>
      <c r="D6933" s="3"/>
      <c r="E6933" s="3"/>
      <c r="F6933" s="3"/>
      <c r="G6933" s="3"/>
      <c r="H6933" s="3"/>
      <c r="I6933" s="3"/>
      <c r="J6933" s="3"/>
      <c r="K6933" s="3"/>
      <c r="L6933" s="3"/>
      <c r="M6933" s="3"/>
      <c r="N6933" s="3"/>
      <c r="O6933" s="3"/>
      <c r="P6933" s="3"/>
      <c r="Q6933" s="3"/>
      <c r="R6933" s="3"/>
      <c r="S6933" s="120"/>
      <c r="T6933" s="3"/>
      <c r="U6933" s="3"/>
      <c r="V6933" s="3"/>
      <c r="W6933" s="3"/>
      <c r="X6933" s="3"/>
      <c r="Y6933" s="3"/>
      <c r="Z6933" s="3"/>
      <c r="AA6933" s="3"/>
      <c r="AB6933" s="3"/>
      <c r="AC6933" s="3"/>
      <c r="AD6933" s="3"/>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row>
    <row r="6934" spans="1:53" x14ac:dyDescent="0.3">
      <c r="A6934" s="3"/>
      <c r="B6934" s="3"/>
      <c r="C6934" s="3"/>
      <c r="D6934" s="3"/>
      <c r="E6934" s="3"/>
      <c r="F6934" s="3"/>
      <c r="G6934" s="3"/>
      <c r="H6934" s="3"/>
      <c r="I6934" s="3"/>
      <c r="J6934" s="3"/>
      <c r="K6934" s="3"/>
      <c r="L6934" s="3"/>
      <c r="M6934" s="3"/>
      <c r="N6934" s="3"/>
      <c r="O6934" s="3"/>
      <c r="P6934" s="3"/>
      <c r="Q6934" s="3"/>
      <c r="R6934" s="3"/>
      <c r="S6934" s="120"/>
      <c r="T6934" s="3"/>
      <c r="U6934" s="3"/>
      <c r="V6934" s="3"/>
      <c r="W6934" s="3"/>
      <c r="X6934" s="3"/>
      <c r="Y6934" s="3"/>
      <c r="Z6934" s="3"/>
      <c r="AA6934" s="3"/>
      <c r="AB6934" s="3"/>
      <c r="AC6934" s="3"/>
      <c r="AD6934" s="3"/>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row>
    <row r="6935" spans="1:53" x14ac:dyDescent="0.3">
      <c r="A6935" s="3"/>
      <c r="B6935" s="3"/>
      <c r="C6935" s="3"/>
      <c r="D6935" s="3"/>
      <c r="E6935" s="3"/>
      <c r="F6935" s="3"/>
      <c r="G6935" s="3"/>
      <c r="H6935" s="3"/>
      <c r="I6935" s="3"/>
      <c r="J6935" s="3"/>
      <c r="K6935" s="3"/>
      <c r="L6935" s="3"/>
      <c r="M6935" s="3"/>
      <c r="N6935" s="3"/>
      <c r="O6935" s="3"/>
      <c r="P6935" s="3"/>
      <c r="Q6935" s="3"/>
      <c r="R6935" s="3"/>
      <c r="S6935" s="120"/>
      <c r="T6935" s="3"/>
      <c r="U6935" s="3"/>
      <c r="V6935" s="3"/>
      <c r="W6935" s="3"/>
      <c r="X6935" s="3"/>
      <c r="Y6935" s="3"/>
      <c r="Z6935" s="3"/>
      <c r="AA6935" s="3"/>
      <c r="AB6935" s="3"/>
      <c r="AC6935" s="3"/>
      <c r="AD6935" s="3"/>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row>
    <row r="6936" spans="1:53" x14ac:dyDescent="0.3">
      <c r="A6936" s="3"/>
      <c r="B6936" s="3"/>
      <c r="C6936" s="3"/>
      <c r="D6936" s="3"/>
      <c r="E6936" s="3"/>
      <c r="F6936" s="3"/>
      <c r="G6936" s="3"/>
      <c r="H6936" s="3"/>
      <c r="I6936" s="3"/>
      <c r="J6936" s="3"/>
      <c r="K6936" s="3"/>
      <c r="L6936" s="3"/>
      <c r="M6936" s="3"/>
      <c r="N6936" s="3"/>
      <c r="O6936" s="3"/>
      <c r="P6936" s="3"/>
      <c r="Q6936" s="3"/>
      <c r="R6936" s="3"/>
      <c r="S6936" s="120"/>
      <c r="T6936" s="3"/>
      <c r="U6936" s="3"/>
      <c r="V6936" s="3"/>
      <c r="W6936" s="3"/>
      <c r="X6936" s="3"/>
      <c r="Y6936" s="3"/>
      <c r="Z6936" s="3"/>
      <c r="AA6936" s="3"/>
      <c r="AB6936" s="3"/>
      <c r="AC6936" s="3"/>
      <c r="AD6936" s="3"/>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row>
    <row r="6937" spans="1:53" x14ac:dyDescent="0.3">
      <c r="A6937" s="3"/>
      <c r="B6937" s="3"/>
      <c r="C6937" s="3"/>
      <c r="D6937" s="3"/>
      <c r="E6937" s="3"/>
      <c r="F6937" s="3"/>
      <c r="G6937" s="3"/>
      <c r="H6937" s="3"/>
      <c r="I6937" s="3"/>
      <c r="J6937" s="3"/>
      <c r="K6937" s="3"/>
      <c r="L6937" s="3"/>
      <c r="M6937" s="3"/>
      <c r="N6937" s="3"/>
      <c r="O6937" s="3"/>
      <c r="P6937" s="3"/>
      <c r="Q6937" s="3"/>
      <c r="R6937" s="3"/>
      <c r="S6937" s="120"/>
      <c r="T6937" s="3"/>
      <c r="U6937" s="3"/>
      <c r="V6937" s="3"/>
      <c r="W6937" s="3"/>
      <c r="X6937" s="3"/>
      <c r="Y6937" s="3"/>
      <c r="Z6937" s="3"/>
      <c r="AA6937" s="3"/>
      <c r="AB6937" s="3"/>
      <c r="AC6937" s="3"/>
      <c r="AD6937" s="3"/>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row>
    <row r="6938" spans="1:53" x14ac:dyDescent="0.3">
      <c r="A6938" s="3"/>
      <c r="B6938" s="3"/>
      <c r="C6938" s="3"/>
      <c r="D6938" s="3"/>
      <c r="E6938" s="3"/>
      <c r="F6938" s="3"/>
      <c r="G6938" s="3"/>
      <c r="H6938" s="3"/>
      <c r="I6938" s="3"/>
      <c r="J6938" s="3"/>
      <c r="K6938" s="3"/>
      <c r="L6938" s="3"/>
      <c r="M6938" s="3"/>
      <c r="N6938" s="3"/>
      <c r="O6938" s="3"/>
      <c r="P6938" s="3"/>
      <c r="Q6938" s="3"/>
      <c r="R6938" s="3"/>
      <c r="S6938" s="120"/>
      <c r="T6938" s="3"/>
      <c r="U6938" s="3"/>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row>
    <row r="6939" spans="1:53" x14ac:dyDescent="0.3">
      <c r="A6939" s="3"/>
      <c r="B6939" s="3"/>
      <c r="C6939" s="3"/>
      <c r="D6939" s="3"/>
      <c r="E6939" s="3"/>
      <c r="F6939" s="3"/>
      <c r="G6939" s="3"/>
      <c r="H6939" s="3"/>
      <c r="I6939" s="3"/>
      <c r="J6939" s="3"/>
      <c r="K6939" s="3"/>
      <c r="L6939" s="3"/>
      <c r="M6939" s="3"/>
      <c r="N6939" s="3"/>
      <c r="O6939" s="3"/>
      <c r="P6939" s="3"/>
      <c r="Q6939" s="3"/>
      <c r="R6939" s="3"/>
      <c r="S6939" s="120"/>
      <c r="T6939" s="3"/>
      <c r="U6939" s="3"/>
      <c r="V6939" s="3"/>
      <c r="W6939" s="3"/>
      <c r="X6939" s="3"/>
      <c r="Y6939" s="3"/>
      <c r="Z6939" s="3"/>
      <c r="AA6939" s="3"/>
      <c r="AB6939" s="3"/>
      <c r="AC6939" s="3"/>
      <c r="AD6939" s="3"/>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row>
    <row r="6940" spans="1:53" x14ac:dyDescent="0.3">
      <c r="A6940" s="3"/>
      <c r="B6940" s="3"/>
      <c r="C6940" s="3"/>
      <c r="D6940" s="3"/>
      <c r="E6940" s="3"/>
      <c r="F6940" s="3"/>
      <c r="G6940" s="3"/>
      <c r="H6940" s="3"/>
      <c r="I6940" s="3"/>
      <c r="J6940" s="3"/>
      <c r="K6940" s="3"/>
      <c r="L6940" s="3"/>
      <c r="M6940" s="3"/>
      <c r="N6940" s="3"/>
      <c r="O6940" s="3"/>
      <c r="P6940" s="3"/>
      <c r="Q6940" s="3"/>
      <c r="R6940" s="3"/>
      <c r="S6940" s="120"/>
      <c r="T6940" s="3"/>
      <c r="U6940" s="3"/>
      <c r="V6940" s="3"/>
      <c r="W6940" s="3"/>
      <c r="X6940" s="3"/>
      <c r="Y6940" s="3"/>
      <c r="Z6940" s="3"/>
      <c r="AA6940" s="3"/>
      <c r="AB6940" s="3"/>
      <c r="AC6940" s="3"/>
      <c r="AD6940" s="3"/>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row>
    <row r="6941" spans="1:53" x14ac:dyDescent="0.3">
      <c r="A6941" s="3"/>
      <c r="B6941" s="3"/>
      <c r="C6941" s="3"/>
      <c r="D6941" s="3"/>
      <c r="E6941" s="3"/>
      <c r="F6941" s="3"/>
      <c r="G6941" s="3"/>
      <c r="H6941" s="3"/>
      <c r="I6941" s="3"/>
      <c r="J6941" s="3"/>
      <c r="K6941" s="3"/>
      <c r="L6941" s="3"/>
      <c r="M6941" s="3"/>
      <c r="N6941" s="3"/>
      <c r="O6941" s="3"/>
      <c r="P6941" s="3"/>
      <c r="Q6941" s="3"/>
      <c r="R6941" s="3"/>
      <c r="S6941" s="120"/>
      <c r="T6941" s="3"/>
      <c r="U6941" s="3"/>
      <c r="V6941" s="3"/>
      <c r="W6941" s="3"/>
      <c r="X6941" s="3"/>
      <c r="Y6941" s="3"/>
      <c r="Z6941" s="3"/>
      <c r="AA6941" s="3"/>
      <c r="AB6941" s="3"/>
      <c r="AC6941" s="3"/>
      <c r="AD6941" s="3"/>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row>
    <row r="6942" spans="1:53" x14ac:dyDescent="0.3">
      <c r="A6942" s="3"/>
      <c r="B6942" s="3"/>
      <c r="C6942" s="3"/>
      <c r="D6942" s="3"/>
      <c r="E6942" s="3"/>
      <c r="F6942" s="3"/>
      <c r="G6942" s="3"/>
      <c r="H6942" s="3"/>
      <c r="I6942" s="3"/>
      <c r="J6942" s="3"/>
      <c r="K6942" s="3"/>
      <c r="L6942" s="3"/>
      <c r="M6942" s="3"/>
      <c r="N6942" s="3"/>
      <c r="O6942" s="3"/>
      <c r="P6942" s="3"/>
      <c r="Q6942" s="3"/>
      <c r="R6942" s="3"/>
      <c r="S6942" s="120"/>
      <c r="T6942" s="3"/>
      <c r="U6942" s="3"/>
      <c r="V6942" s="3"/>
      <c r="W6942" s="3"/>
      <c r="X6942" s="3"/>
      <c r="Y6942" s="3"/>
      <c r="Z6942" s="3"/>
      <c r="AA6942" s="3"/>
      <c r="AB6942" s="3"/>
      <c r="AC6942" s="3"/>
      <c r="AD6942" s="3"/>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row>
    <row r="6943" spans="1:53" x14ac:dyDescent="0.3">
      <c r="A6943" s="3"/>
      <c r="B6943" s="3"/>
      <c r="C6943" s="3"/>
      <c r="D6943" s="3"/>
      <c r="E6943" s="3"/>
      <c r="F6943" s="3"/>
      <c r="G6943" s="3"/>
      <c r="H6943" s="3"/>
      <c r="I6943" s="3"/>
      <c r="J6943" s="3"/>
      <c r="K6943" s="3"/>
      <c r="L6943" s="3"/>
      <c r="M6943" s="3"/>
      <c r="N6943" s="3"/>
      <c r="O6943" s="3"/>
      <c r="P6943" s="3"/>
      <c r="Q6943" s="3"/>
      <c r="R6943" s="3"/>
      <c r="S6943" s="120"/>
      <c r="T6943" s="3"/>
      <c r="U6943" s="3"/>
      <c r="V6943" s="3"/>
      <c r="W6943" s="3"/>
      <c r="X6943" s="3"/>
      <c r="Y6943" s="3"/>
      <c r="Z6943" s="3"/>
      <c r="AA6943" s="3"/>
      <c r="AB6943" s="3"/>
      <c r="AC6943" s="3"/>
      <c r="AD6943" s="3"/>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row>
    <row r="6944" spans="1:53" x14ac:dyDescent="0.3">
      <c r="A6944" s="3"/>
      <c r="B6944" s="3"/>
      <c r="C6944" s="3"/>
      <c r="D6944" s="3"/>
      <c r="E6944" s="3"/>
      <c r="F6944" s="3"/>
      <c r="G6944" s="3"/>
      <c r="H6944" s="3"/>
      <c r="I6944" s="3"/>
      <c r="J6944" s="3"/>
      <c r="K6944" s="3"/>
      <c r="L6944" s="3"/>
      <c r="M6944" s="3"/>
      <c r="N6944" s="3"/>
      <c r="O6944" s="3"/>
      <c r="P6944" s="3"/>
      <c r="Q6944" s="3"/>
      <c r="R6944" s="3"/>
      <c r="S6944" s="120"/>
      <c r="T6944" s="3"/>
      <c r="U6944" s="3"/>
      <c r="V6944" s="3"/>
      <c r="W6944" s="3"/>
      <c r="X6944" s="3"/>
      <c r="Y6944" s="3"/>
      <c r="Z6944" s="3"/>
      <c r="AA6944" s="3"/>
      <c r="AB6944" s="3"/>
      <c r="AC6944" s="3"/>
      <c r="AD6944" s="3"/>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row>
    <row r="6945" spans="1:53" x14ac:dyDescent="0.3">
      <c r="A6945" s="3"/>
      <c r="B6945" s="3"/>
      <c r="C6945" s="3"/>
      <c r="D6945" s="3"/>
      <c r="E6945" s="3"/>
      <c r="F6945" s="3"/>
      <c r="G6945" s="3"/>
      <c r="H6945" s="3"/>
      <c r="I6945" s="3"/>
      <c r="J6945" s="3"/>
      <c r="K6945" s="3"/>
      <c r="L6945" s="3"/>
      <c r="M6945" s="3"/>
      <c r="N6945" s="3"/>
      <c r="O6945" s="3"/>
      <c r="P6945" s="3"/>
      <c r="Q6945" s="3"/>
      <c r="R6945" s="3"/>
      <c r="S6945" s="120"/>
      <c r="T6945" s="3"/>
      <c r="U6945" s="3"/>
      <c r="V6945" s="3"/>
      <c r="W6945" s="3"/>
      <c r="X6945" s="3"/>
      <c r="Y6945" s="3"/>
      <c r="Z6945" s="3"/>
      <c r="AA6945" s="3"/>
      <c r="AB6945" s="3"/>
      <c r="AC6945" s="3"/>
      <c r="AD6945" s="3"/>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row>
    <row r="6946" spans="1:53" x14ac:dyDescent="0.3">
      <c r="A6946" s="3"/>
      <c r="B6946" s="3"/>
      <c r="C6946" s="3"/>
      <c r="D6946" s="3"/>
      <c r="E6946" s="3"/>
      <c r="F6946" s="3"/>
      <c r="G6946" s="3"/>
      <c r="H6946" s="3"/>
      <c r="I6946" s="3"/>
      <c r="J6946" s="3"/>
      <c r="K6946" s="3"/>
      <c r="L6946" s="3"/>
      <c r="M6946" s="3"/>
      <c r="N6946" s="3"/>
      <c r="O6946" s="3"/>
      <c r="P6946" s="3"/>
      <c r="Q6946" s="3"/>
      <c r="R6946" s="3"/>
      <c r="S6946" s="120"/>
      <c r="T6946" s="3"/>
      <c r="U6946" s="3"/>
      <c r="V6946" s="3"/>
      <c r="W6946" s="3"/>
      <c r="X6946" s="3"/>
      <c r="Y6946" s="3"/>
      <c r="Z6946" s="3"/>
      <c r="AA6946" s="3"/>
      <c r="AB6946" s="3"/>
      <c r="AC6946" s="3"/>
      <c r="AD6946" s="3"/>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row>
    <row r="6947" spans="1:53" x14ac:dyDescent="0.3">
      <c r="A6947" s="3"/>
      <c r="B6947" s="3"/>
      <c r="C6947" s="3"/>
      <c r="D6947" s="3"/>
      <c r="E6947" s="3"/>
      <c r="F6947" s="3"/>
      <c r="G6947" s="3"/>
      <c r="H6947" s="3"/>
      <c r="I6947" s="3"/>
      <c r="J6947" s="3"/>
      <c r="K6947" s="3"/>
      <c r="L6947" s="3"/>
      <c r="M6947" s="3"/>
      <c r="N6947" s="3"/>
      <c r="O6947" s="3"/>
      <c r="P6947" s="3"/>
      <c r="Q6947" s="3"/>
      <c r="R6947" s="3"/>
      <c r="S6947" s="120"/>
      <c r="T6947" s="3"/>
      <c r="U6947" s="3"/>
      <c r="V6947" s="3"/>
      <c r="W6947" s="3"/>
      <c r="X6947" s="3"/>
      <c r="Y6947" s="3"/>
      <c r="Z6947" s="3"/>
      <c r="AA6947" s="3"/>
      <c r="AB6947" s="3"/>
      <c r="AC6947" s="3"/>
      <c r="AD6947" s="3"/>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row>
    <row r="6948" spans="1:53" x14ac:dyDescent="0.3">
      <c r="A6948" s="3"/>
      <c r="B6948" s="3"/>
      <c r="C6948" s="3"/>
      <c r="D6948" s="3"/>
      <c r="E6948" s="3"/>
      <c r="F6948" s="3"/>
      <c r="G6948" s="3"/>
      <c r="H6948" s="3"/>
      <c r="I6948" s="3"/>
      <c r="J6948" s="3"/>
      <c r="K6948" s="3"/>
      <c r="L6948" s="3"/>
      <c r="M6948" s="3"/>
      <c r="N6948" s="3"/>
      <c r="O6948" s="3"/>
      <c r="P6948" s="3"/>
      <c r="Q6948" s="3"/>
      <c r="R6948" s="3"/>
      <c r="S6948" s="120"/>
      <c r="T6948" s="3"/>
      <c r="U6948" s="3"/>
      <c r="V6948" s="3"/>
      <c r="W6948" s="3"/>
      <c r="X6948" s="3"/>
      <c r="Y6948" s="3"/>
      <c r="Z6948" s="3"/>
      <c r="AA6948" s="3"/>
      <c r="AB6948" s="3"/>
      <c r="AC6948" s="3"/>
      <c r="AD6948" s="3"/>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row>
    <row r="6949" spans="1:53" x14ac:dyDescent="0.3">
      <c r="A6949" s="3"/>
      <c r="B6949" s="3"/>
      <c r="C6949" s="3"/>
      <c r="D6949" s="3"/>
      <c r="E6949" s="3"/>
      <c r="F6949" s="3"/>
      <c r="G6949" s="3"/>
      <c r="H6949" s="3"/>
      <c r="I6949" s="3"/>
      <c r="J6949" s="3"/>
      <c r="K6949" s="3"/>
      <c r="L6949" s="3"/>
      <c r="M6949" s="3"/>
      <c r="N6949" s="3"/>
      <c r="O6949" s="3"/>
      <c r="P6949" s="3"/>
      <c r="Q6949" s="3"/>
      <c r="R6949" s="3"/>
      <c r="S6949" s="120"/>
      <c r="T6949" s="3"/>
      <c r="U6949" s="3"/>
      <c r="V6949" s="3"/>
      <c r="W6949" s="3"/>
      <c r="X6949" s="3"/>
      <c r="Y6949" s="3"/>
      <c r="Z6949" s="3"/>
      <c r="AA6949" s="3"/>
      <c r="AB6949" s="3"/>
      <c r="AC6949" s="3"/>
      <c r="AD6949" s="3"/>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row>
    <row r="6950" spans="1:53" x14ac:dyDescent="0.3">
      <c r="A6950" s="3"/>
      <c r="B6950" s="3"/>
      <c r="C6950" s="3"/>
      <c r="D6950" s="3"/>
      <c r="E6950" s="3"/>
      <c r="F6950" s="3"/>
      <c r="G6950" s="3"/>
      <c r="H6950" s="3"/>
      <c r="I6950" s="3"/>
      <c r="J6950" s="3"/>
      <c r="K6950" s="3"/>
      <c r="L6950" s="3"/>
      <c r="M6950" s="3"/>
      <c r="N6950" s="3"/>
      <c r="O6950" s="3"/>
      <c r="P6950" s="3"/>
      <c r="Q6950" s="3"/>
      <c r="R6950" s="3"/>
      <c r="S6950" s="120"/>
      <c r="T6950" s="3"/>
      <c r="U6950" s="3"/>
      <c r="V6950" s="3"/>
      <c r="W6950" s="3"/>
      <c r="X6950" s="3"/>
      <c r="Y6950" s="3"/>
      <c r="Z6950" s="3"/>
      <c r="AA6950" s="3"/>
      <c r="AB6950" s="3"/>
      <c r="AC6950" s="3"/>
      <c r="AD6950" s="3"/>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row>
    <row r="6951" spans="1:53" x14ac:dyDescent="0.3">
      <c r="A6951" s="3"/>
      <c r="B6951" s="3"/>
      <c r="C6951" s="3"/>
      <c r="D6951" s="3"/>
      <c r="E6951" s="3"/>
      <c r="F6951" s="3"/>
      <c r="G6951" s="3"/>
      <c r="H6951" s="3"/>
      <c r="I6951" s="3"/>
      <c r="J6951" s="3"/>
      <c r="K6951" s="3"/>
      <c r="L6951" s="3"/>
      <c r="M6951" s="3"/>
      <c r="N6951" s="3"/>
      <c r="O6951" s="3"/>
      <c r="P6951" s="3"/>
      <c r="Q6951" s="3"/>
      <c r="R6951" s="3"/>
      <c r="S6951" s="120"/>
      <c r="T6951" s="3"/>
      <c r="U6951" s="3"/>
      <c r="V6951" s="3"/>
      <c r="W6951" s="3"/>
      <c r="X6951" s="3"/>
      <c r="Y6951" s="3"/>
      <c r="Z6951" s="3"/>
      <c r="AA6951" s="3"/>
      <c r="AB6951" s="3"/>
      <c r="AC6951" s="3"/>
      <c r="AD6951" s="3"/>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row>
    <row r="6952" spans="1:53" x14ac:dyDescent="0.3">
      <c r="A6952" s="3"/>
      <c r="B6952" s="3"/>
      <c r="C6952" s="3"/>
      <c r="D6952" s="3"/>
      <c r="E6952" s="3"/>
      <c r="F6952" s="3"/>
      <c r="G6952" s="3"/>
      <c r="H6952" s="3"/>
      <c r="I6952" s="3"/>
      <c r="J6952" s="3"/>
      <c r="K6952" s="3"/>
      <c r="L6952" s="3"/>
      <c r="M6952" s="3"/>
      <c r="N6952" s="3"/>
      <c r="O6952" s="3"/>
      <c r="P6952" s="3"/>
      <c r="Q6952" s="3"/>
      <c r="R6952" s="3"/>
      <c r="S6952" s="120"/>
      <c r="T6952" s="3"/>
      <c r="U6952" s="3"/>
      <c r="V6952" s="3"/>
      <c r="W6952" s="3"/>
      <c r="X6952" s="3"/>
      <c r="Y6952" s="3"/>
      <c r="Z6952" s="3"/>
      <c r="AA6952" s="3"/>
      <c r="AB6952" s="3"/>
      <c r="AC6952" s="3"/>
      <c r="AD6952" s="3"/>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row>
    <row r="6953" spans="1:53" x14ac:dyDescent="0.3">
      <c r="A6953" s="3"/>
      <c r="B6953" s="3"/>
      <c r="C6953" s="3"/>
      <c r="D6953" s="3"/>
      <c r="E6953" s="3"/>
      <c r="F6953" s="3"/>
      <c r="G6953" s="3"/>
      <c r="H6953" s="3"/>
      <c r="I6953" s="3"/>
      <c r="J6953" s="3"/>
      <c r="K6953" s="3"/>
      <c r="L6953" s="3"/>
      <c r="M6953" s="3"/>
      <c r="N6953" s="3"/>
      <c r="O6953" s="3"/>
      <c r="P6953" s="3"/>
      <c r="Q6953" s="3"/>
      <c r="R6953" s="3"/>
      <c r="S6953" s="120"/>
      <c r="T6953" s="3"/>
      <c r="U6953" s="3"/>
      <c r="V6953" s="3"/>
      <c r="W6953" s="3"/>
      <c r="X6953" s="3"/>
      <c r="Y6953" s="3"/>
      <c r="Z6953" s="3"/>
      <c r="AA6953" s="3"/>
      <c r="AB6953" s="3"/>
      <c r="AC6953" s="3"/>
      <c r="AD6953" s="3"/>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row>
    <row r="6954" spans="1:53" x14ac:dyDescent="0.3">
      <c r="A6954" s="3"/>
      <c r="B6954" s="3"/>
      <c r="C6954" s="3"/>
      <c r="D6954" s="3"/>
      <c r="E6954" s="3"/>
      <c r="F6954" s="3"/>
      <c r="G6954" s="3"/>
      <c r="H6954" s="3"/>
      <c r="I6954" s="3"/>
      <c r="J6954" s="3"/>
      <c r="K6954" s="3"/>
      <c r="L6954" s="3"/>
      <c r="M6954" s="3"/>
      <c r="N6954" s="3"/>
      <c r="O6954" s="3"/>
      <c r="P6954" s="3"/>
      <c r="Q6954" s="3"/>
      <c r="R6954" s="3"/>
      <c r="S6954" s="120"/>
      <c r="T6954" s="3"/>
      <c r="U6954" s="3"/>
      <c r="V6954" s="3"/>
      <c r="W6954" s="3"/>
      <c r="X6954" s="3"/>
      <c r="Y6954" s="3"/>
      <c r="Z6954" s="3"/>
      <c r="AA6954" s="3"/>
      <c r="AB6954" s="3"/>
      <c r="AC6954" s="3"/>
      <c r="AD6954" s="3"/>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row>
    <row r="6955" spans="1:53" x14ac:dyDescent="0.3">
      <c r="A6955" s="3"/>
      <c r="B6955" s="3"/>
      <c r="C6955" s="3"/>
      <c r="D6955" s="3"/>
      <c r="E6955" s="3"/>
      <c r="F6955" s="3"/>
      <c r="G6955" s="3"/>
      <c r="H6955" s="3"/>
      <c r="I6955" s="3"/>
      <c r="J6955" s="3"/>
      <c r="K6955" s="3"/>
      <c r="L6955" s="3"/>
      <c r="M6955" s="3"/>
      <c r="N6955" s="3"/>
      <c r="O6955" s="3"/>
      <c r="P6955" s="3"/>
      <c r="Q6955" s="3"/>
      <c r="R6955" s="3"/>
      <c r="S6955" s="120"/>
      <c r="T6955" s="3"/>
      <c r="U6955" s="3"/>
      <c r="V6955" s="3"/>
      <c r="W6955" s="3"/>
      <c r="X6955" s="3"/>
      <c r="Y6955" s="3"/>
      <c r="Z6955" s="3"/>
      <c r="AA6955" s="3"/>
      <c r="AB6955" s="3"/>
      <c r="AC6955" s="3"/>
      <c r="AD6955" s="3"/>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row>
    <row r="6956" spans="1:53" x14ac:dyDescent="0.3">
      <c r="A6956" s="3"/>
      <c r="B6956" s="3"/>
      <c r="C6956" s="3"/>
      <c r="D6956" s="3"/>
      <c r="E6956" s="3"/>
      <c r="F6956" s="3"/>
      <c r="G6956" s="3"/>
      <c r="H6956" s="3"/>
      <c r="I6956" s="3"/>
      <c r="J6956" s="3"/>
      <c r="K6956" s="3"/>
      <c r="L6956" s="3"/>
      <c r="M6956" s="3"/>
      <c r="N6956" s="3"/>
      <c r="O6956" s="3"/>
      <c r="P6956" s="3"/>
      <c r="Q6956" s="3"/>
      <c r="R6956" s="3"/>
      <c r="S6956" s="120"/>
      <c r="T6956" s="3"/>
      <c r="U6956" s="3"/>
      <c r="V6956" s="3"/>
      <c r="W6956" s="3"/>
      <c r="X6956" s="3"/>
      <c r="Y6956" s="3"/>
      <c r="Z6956" s="3"/>
      <c r="AA6956" s="3"/>
      <c r="AB6956" s="3"/>
      <c r="AC6956" s="3"/>
      <c r="AD6956" s="3"/>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row>
    <row r="6957" spans="1:53" x14ac:dyDescent="0.3">
      <c r="A6957" s="3"/>
      <c r="B6957" s="3"/>
      <c r="C6957" s="3"/>
      <c r="D6957" s="3"/>
      <c r="E6957" s="3"/>
      <c r="F6957" s="3"/>
      <c r="G6957" s="3"/>
      <c r="H6957" s="3"/>
      <c r="I6957" s="3"/>
      <c r="J6957" s="3"/>
      <c r="K6957" s="3"/>
      <c r="L6957" s="3"/>
      <c r="M6957" s="3"/>
      <c r="N6957" s="3"/>
      <c r="O6957" s="3"/>
      <c r="P6957" s="3"/>
      <c r="Q6957" s="3"/>
      <c r="R6957" s="3"/>
      <c r="S6957" s="120"/>
      <c r="T6957" s="3"/>
      <c r="U6957" s="3"/>
      <c r="V6957" s="3"/>
      <c r="W6957" s="3"/>
      <c r="X6957" s="3"/>
      <c r="Y6957" s="3"/>
      <c r="Z6957" s="3"/>
      <c r="AA6957" s="3"/>
      <c r="AB6957" s="3"/>
      <c r="AC6957" s="3"/>
      <c r="AD6957" s="3"/>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row>
    <row r="6958" spans="1:53" x14ac:dyDescent="0.3">
      <c r="A6958" s="3"/>
      <c r="B6958" s="3"/>
      <c r="C6958" s="3"/>
      <c r="D6958" s="3"/>
      <c r="E6958" s="3"/>
      <c r="F6958" s="3"/>
      <c r="G6958" s="3"/>
      <c r="H6958" s="3"/>
      <c r="I6958" s="3"/>
      <c r="J6958" s="3"/>
      <c r="K6958" s="3"/>
      <c r="L6958" s="3"/>
      <c r="M6958" s="3"/>
      <c r="N6958" s="3"/>
      <c r="O6958" s="3"/>
      <c r="P6958" s="3"/>
      <c r="Q6958" s="3"/>
      <c r="R6958" s="3"/>
      <c r="S6958" s="120"/>
      <c r="T6958" s="3"/>
      <c r="U6958" s="3"/>
      <c r="V6958" s="3"/>
      <c r="W6958" s="3"/>
      <c r="X6958" s="3"/>
      <c r="Y6958" s="3"/>
      <c r="Z6958" s="3"/>
      <c r="AA6958" s="3"/>
      <c r="AB6958" s="3"/>
      <c r="AC6958" s="3"/>
      <c r="AD6958" s="3"/>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row>
    <row r="6959" spans="1:53" x14ac:dyDescent="0.3">
      <c r="A6959" s="3"/>
      <c r="B6959" s="3"/>
      <c r="C6959" s="3"/>
      <c r="D6959" s="3"/>
      <c r="E6959" s="3"/>
      <c r="F6959" s="3"/>
      <c r="G6959" s="3"/>
      <c r="H6959" s="3"/>
      <c r="I6959" s="3"/>
      <c r="J6959" s="3"/>
      <c r="K6959" s="3"/>
      <c r="L6959" s="3"/>
      <c r="M6959" s="3"/>
      <c r="N6959" s="3"/>
      <c r="O6959" s="3"/>
      <c r="P6959" s="3"/>
      <c r="Q6959" s="3"/>
      <c r="R6959" s="3"/>
      <c r="S6959" s="120"/>
      <c r="T6959" s="3"/>
      <c r="U6959" s="3"/>
      <c r="V6959" s="3"/>
      <c r="W6959" s="3"/>
      <c r="X6959" s="3"/>
      <c r="Y6959" s="3"/>
      <c r="Z6959" s="3"/>
      <c r="AA6959" s="3"/>
      <c r="AB6959" s="3"/>
      <c r="AC6959" s="3"/>
      <c r="AD6959" s="3"/>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row>
    <row r="6960" spans="1:53" x14ac:dyDescent="0.3">
      <c r="A6960" s="3"/>
      <c r="B6960" s="3"/>
      <c r="C6960" s="3"/>
      <c r="D6960" s="3"/>
      <c r="E6960" s="3"/>
      <c r="F6960" s="3"/>
      <c r="G6960" s="3"/>
      <c r="H6960" s="3"/>
      <c r="I6960" s="3"/>
      <c r="J6960" s="3"/>
      <c r="K6960" s="3"/>
      <c r="L6960" s="3"/>
      <c r="M6960" s="3"/>
      <c r="N6960" s="3"/>
      <c r="O6960" s="3"/>
      <c r="P6960" s="3"/>
      <c r="Q6960" s="3"/>
      <c r="R6960" s="3"/>
      <c r="S6960" s="120"/>
      <c r="T6960" s="3"/>
      <c r="U6960" s="3"/>
      <c r="V6960" s="3"/>
      <c r="W6960" s="3"/>
      <c r="X6960" s="3"/>
      <c r="Y6960" s="3"/>
      <c r="Z6960" s="3"/>
      <c r="AA6960" s="3"/>
      <c r="AB6960" s="3"/>
      <c r="AC6960" s="3"/>
      <c r="AD6960" s="3"/>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row>
    <row r="6961" spans="1:53" x14ac:dyDescent="0.3">
      <c r="A6961" s="3"/>
      <c r="B6961" s="3"/>
      <c r="C6961" s="3"/>
      <c r="D6961" s="3"/>
      <c r="E6961" s="3"/>
      <c r="F6961" s="3"/>
      <c r="G6961" s="3"/>
      <c r="H6961" s="3"/>
      <c r="I6961" s="3"/>
      <c r="J6961" s="3"/>
      <c r="K6961" s="3"/>
      <c r="L6961" s="3"/>
      <c r="M6961" s="3"/>
      <c r="N6961" s="3"/>
      <c r="O6961" s="3"/>
      <c r="P6961" s="3"/>
      <c r="Q6961" s="3"/>
      <c r="R6961" s="3"/>
      <c r="S6961" s="120"/>
      <c r="T6961" s="3"/>
      <c r="U6961" s="3"/>
      <c r="V6961" s="3"/>
      <c r="W6961" s="3"/>
      <c r="X6961" s="3"/>
      <c r="Y6961" s="3"/>
      <c r="Z6961" s="3"/>
      <c r="AA6961" s="3"/>
      <c r="AB6961" s="3"/>
      <c r="AC6961" s="3"/>
      <c r="AD6961" s="3"/>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row>
    <row r="6962" spans="1:53" x14ac:dyDescent="0.3">
      <c r="A6962" s="3"/>
      <c r="B6962" s="3"/>
      <c r="C6962" s="3"/>
      <c r="D6962" s="3"/>
      <c r="E6962" s="3"/>
      <c r="F6962" s="3"/>
      <c r="G6962" s="3"/>
      <c r="H6962" s="3"/>
      <c r="I6962" s="3"/>
      <c r="J6962" s="3"/>
      <c r="K6962" s="3"/>
      <c r="L6962" s="3"/>
      <c r="M6962" s="3"/>
      <c r="N6962" s="3"/>
      <c r="O6962" s="3"/>
      <c r="P6962" s="3"/>
      <c r="Q6962" s="3"/>
      <c r="R6962" s="3"/>
      <c r="S6962" s="120"/>
      <c r="T6962" s="3"/>
      <c r="U6962" s="3"/>
      <c r="V6962" s="3"/>
      <c r="W6962" s="3"/>
      <c r="X6962" s="3"/>
      <c r="Y6962" s="3"/>
      <c r="Z6962" s="3"/>
      <c r="AA6962" s="3"/>
      <c r="AB6962" s="3"/>
      <c r="AC6962" s="3"/>
      <c r="AD6962" s="3"/>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row>
    <row r="6963" spans="1:53" x14ac:dyDescent="0.3">
      <c r="A6963" s="3"/>
      <c r="B6963" s="3"/>
      <c r="C6963" s="3"/>
      <c r="D6963" s="3"/>
      <c r="E6963" s="3"/>
      <c r="F6963" s="3"/>
      <c r="G6963" s="3"/>
      <c r="H6963" s="3"/>
      <c r="I6963" s="3"/>
      <c r="J6963" s="3"/>
      <c r="K6963" s="3"/>
      <c r="L6963" s="3"/>
      <c r="M6963" s="3"/>
      <c r="N6963" s="3"/>
      <c r="O6963" s="3"/>
      <c r="P6963" s="3"/>
      <c r="Q6963" s="3"/>
      <c r="R6963" s="3"/>
      <c r="S6963" s="120"/>
      <c r="T6963" s="3"/>
      <c r="U6963" s="3"/>
      <c r="V6963" s="3"/>
      <c r="W6963" s="3"/>
      <c r="X6963" s="3"/>
      <c r="Y6963" s="3"/>
      <c r="Z6963" s="3"/>
      <c r="AA6963" s="3"/>
      <c r="AB6963" s="3"/>
      <c r="AC6963" s="3"/>
      <c r="AD6963" s="3"/>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row>
    <row r="6964" spans="1:53" x14ac:dyDescent="0.3">
      <c r="A6964" s="3"/>
      <c r="B6964" s="3"/>
      <c r="C6964" s="3"/>
      <c r="D6964" s="3"/>
      <c r="E6964" s="3"/>
      <c r="F6964" s="3"/>
      <c r="G6964" s="3"/>
      <c r="H6964" s="3"/>
      <c r="I6964" s="3"/>
      <c r="J6964" s="3"/>
      <c r="K6964" s="3"/>
      <c r="L6964" s="3"/>
      <c r="M6964" s="3"/>
      <c r="N6964" s="3"/>
      <c r="O6964" s="3"/>
      <c r="P6964" s="3"/>
      <c r="Q6964" s="3"/>
      <c r="R6964" s="3"/>
      <c r="S6964" s="120"/>
      <c r="T6964" s="3"/>
      <c r="U6964" s="3"/>
      <c r="V6964" s="3"/>
      <c r="W6964" s="3"/>
      <c r="X6964" s="3"/>
      <c r="Y6964" s="3"/>
      <c r="Z6964" s="3"/>
      <c r="AA6964" s="3"/>
      <c r="AB6964" s="3"/>
      <c r="AC6964" s="3"/>
      <c r="AD6964" s="3"/>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row>
    <row r="6965" spans="1:53" x14ac:dyDescent="0.3">
      <c r="A6965" s="3"/>
      <c r="B6965" s="3"/>
      <c r="C6965" s="3"/>
      <c r="D6965" s="3"/>
      <c r="E6965" s="3"/>
      <c r="F6965" s="3"/>
      <c r="G6965" s="3"/>
      <c r="H6965" s="3"/>
      <c r="I6965" s="3"/>
      <c r="J6965" s="3"/>
      <c r="K6965" s="3"/>
      <c r="L6965" s="3"/>
      <c r="M6965" s="3"/>
      <c r="N6965" s="3"/>
      <c r="O6965" s="3"/>
      <c r="P6965" s="3"/>
      <c r="Q6965" s="3"/>
      <c r="R6965" s="3"/>
      <c r="S6965" s="120"/>
      <c r="T6965" s="3"/>
      <c r="U6965" s="3"/>
      <c r="V6965" s="3"/>
      <c r="W6965" s="3"/>
      <c r="X6965" s="3"/>
      <c r="Y6965" s="3"/>
      <c r="Z6965" s="3"/>
      <c r="AA6965" s="3"/>
      <c r="AB6965" s="3"/>
      <c r="AC6965" s="3"/>
      <c r="AD6965" s="3"/>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row>
    <row r="6966" spans="1:53" x14ac:dyDescent="0.3">
      <c r="A6966" s="3"/>
      <c r="B6966" s="3"/>
      <c r="C6966" s="3"/>
      <c r="D6966" s="3"/>
      <c r="E6966" s="3"/>
      <c r="F6966" s="3"/>
      <c r="G6966" s="3"/>
      <c r="H6966" s="3"/>
      <c r="I6966" s="3"/>
      <c r="J6966" s="3"/>
      <c r="K6966" s="3"/>
      <c r="L6966" s="3"/>
      <c r="M6966" s="3"/>
      <c r="N6966" s="3"/>
      <c r="O6966" s="3"/>
      <c r="P6966" s="3"/>
      <c r="Q6966" s="3"/>
      <c r="R6966" s="3"/>
      <c r="S6966" s="120"/>
      <c r="T6966" s="3"/>
      <c r="U6966" s="3"/>
      <c r="V6966" s="3"/>
      <c r="W6966" s="3"/>
      <c r="X6966" s="3"/>
      <c r="Y6966" s="3"/>
      <c r="Z6966" s="3"/>
      <c r="AA6966" s="3"/>
      <c r="AB6966" s="3"/>
      <c r="AC6966" s="3"/>
      <c r="AD6966" s="3"/>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row>
    <row r="6967" spans="1:53" x14ac:dyDescent="0.3">
      <c r="A6967" s="3"/>
      <c r="B6967" s="3"/>
      <c r="C6967" s="3"/>
      <c r="D6967" s="3"/>
      <c r="E6967" s="3"/>
      <c r="F6967" s="3"/>
      <c r="G6967" s="3"/>
      <c r="H6967" s="3"/>
      <c r="I6967" s="3"/>
      <c r="J6967" s="3"/>
      <c r="K6967" s="3"/>
      <c r="L6967" s="3"/>
      <c r="M6967" s="3"/>
      <c r="N6967" s="3"/>
      <c r="O6967" s="3"/>
      <c r="P6967" s="3"/>
      <c r="Q6967" s="3"/>
      <c r="R6967" s="3"/>
      <c r="S6967" s="120"/>
      <c r="T6967" s="3"/>
      <c r="U6967" s="3"/>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row>
    <row r="6968" spans="1:53" x14ac:dyDescent="0.3">
      <c r="A6968" s="3"/>
      <c r="B6968" s="3"/>
      <c r="C6968" s="3"/>
      <c r="D6968" s="3"/>
      <c r="E6968" s="3"/>
      <c r="F6968" s="3"/>
      <c r="G6968" s="3"/>
      <c r="H6968" s="3"/>
      <c r="I6968" s="3"/>
      <c r="J6968" s="3"/>
      <c r="K6968" s="3"/>
      <c r="L6968" s="3"/>
      <c r="M6968" s="3"/>
      <c r="N6968" s="3"/>
      <c r="O6968" s="3"/>
      <c r="P6968" s="3"/>
      <c r="Q6968" s="3"/>
      <c r="R6968" s="3"/>
      <c r="S6968" s="120"/>
      <c r="T6968" s="3"/>
      <c r="U6968" s="3"/>
      <c r="V6968" s="3"/>
      <c r="W6968" s="3"/>
      <c r="X6968" s="3"/>
      <c r="Y6968" s="3"/>
      <c r="Z6968" s="3"/>
      <c r="AA6968" s="3"/>
      <c r="AB6968" s="3"/>
      <c r="AC6968" s="3"/>
      <c r="AD6968" s="3"/>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row>
    <row r="6969" spans="1:53" x14ac:dyDescent="0.3">
      <c r="A6969" s="3"/>
      <c r="B6969" s="3"/>
      <c r="C6969" s="3"/>
      <c r="D6969" s="3"/>
      <c r="E6969" s="3"/>
      <c r="F6969" s="3"/>
      <c r="G6969" s="3"/>
      <c r="H6969" s="3"/>
      <c r="I6969" s="3"/>
      <c r="J6969" s="3"/>
      <c r="K6969" s="3"/>
      <c r="L6969" s="3"/>
      <c r="M6969" s="3"/>
      <c r="N6969" s="3"/>
      <c r="O6969" s="3"/>
      <c r="P6969" s="3"/>
      <c r="Q6969" s="3"/>
      <c r="R6969" s="3"/>
      <c r="S6969" s="120"/>
      <c r="T6969" s="3"/>
      <c r="U6969" s="3"/>
      <c r="V6969" s="3"/>
      <c r="W6969" s="3"/>
      <c r="X6969" s="3"/>
      <c r="Y6969" s="3"/>
      <c r="Z6969" s="3"/>
      <c r="AA6969" s="3"/>
      <c r="AB6969" s="3"/>
      <c r="AC6969" s="3"/>
      <c r="AD6969" s="3"/>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row>
    <row r="6970" spans="1:53" x14ac:dyDescent="0.3">
      <c r="A6970" s="3"/>
      <c r="B6970" s="3"/>
      <c r="C6970" s="3"/>
      <c r="D6970" s="3"/>
      <c r="E6970" s="3"/>
      <c r="F6970" s="3"/>
      <c r="G6970" s="3"/>
      <c r="H6970" s="3"/>
      <c r="I6970" s="3"/>
      <c r="J6970" s="3"/>
      <c r="K6970" s="3"/>
      <c r="L6970" s="3"/>
      <c r="M6970" s="3"/>
      <c r="N6970" s="3"/>
      <c r="O6970" s="3"/>
      <c r="P6970" s="3"/>
      <c r="Q6970" s="3"/>
      <c r="R6970" s="3"/>
      <c r="S6970" s="120"/>
      <c r="T6970" s="3"/>
      <c r="U6970" s="3"/>
      <c r="V6970" s="3"/>
      <c r="W6970" s="3"/>
      <c r="X6970" s="3"/>
      <c r="Y6970" s="3"/>
      <c r="Z6970" s="3"/>
      <c r="AA6970" s="3"/>
      <c r="AB6970" s="3"/>
      <c r="AC6970" s="3"/>
      <c r="AD6970" s="3"/>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row>
    <row r="6971" spans="1:53" x14ac:dyDescent="0.3">
      <c r="A6971" s="3"/>
      <c r="B6971" s="3"/>
      <c r="C6971" s="3"/>
      <c r="D6971" s="3"/>
      <c r="E6971" s="3"/>
      <c r="F6971" s="3"/>
      <c r="G6971" s="3"/>
      <c r="H6971" s="3"/>
      <c r="I6971" s="3"/>
      <c r="J6971" s="3"/>
      <c r="K6971" s="3"/>
      <c r="L6971" s="3"/>
      <c r="M6971" s="3"/>
      <c r="N6971" s="3"/>
      <c r="O6971" s="3"/>
      <c r="P6971" s="3"/>
      <c r="Q6971" s="3"/>
      <c r="R6971" s="3"/>
      <c r="S6971" s="120"/>
      <c r="T6971" s="3"/>
      <c r="U6971" s="3"/>
      <c r="V6971" s="3"/>
      <c r="W6971" s="3"/>
      <c r="X6971" s="3"/>
      <c r="Y6971" s="3"/>
      <c r="Z6971" s="3"/>
      <c r="AA6971" s="3"/>
      <c r="AB6971" s="3"/>
      <c r="AC6971" s="3"/>
      <c r="AD6971" s="3"/>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row>
    <row r="6972" spans="1:53" x14ac:dyDescent="0.3">
      <c r="A6972" s="3"/>
      <c r="B6972" s="3"/>
      <c r="C6972" s="3"/>
      <c r="D6972" s="3"/>
      <c r="E6972" s="3"/>
      <c r="F6972" s="3"/>
      <c r="G6972" s="3"/>
      <c r="H6972" s="3"/>
      <c r="I6972" s="3"/>
      <c r="J6972" s="3"/>
      <c r="K6972" s="3"/>
      <c r="L6972" s="3"/>
      <c r="M6972" s="3"/>
      <c r="N6972" s="3"/>
      <c r="O6972" s="3"/>
      <c r="P6972" s="3"/>
      <c r="Q6972" s="3"/>
      <c r="R6972" s="3"/>
      <c r="S6972" s="120"/>
      <c r="T6972" s="3"/>
      <c r="U6972" s="3"/>
      <c r="V6972" s="3"/>
      <c r="W6972" s="3"/>
      <c r="X6972" s="3"/>
      <c r="Y6972" s="3"/>
      <c r="Z6972" s="3"/>
      <c r="AA6972" s="3"/>
      <c r="AB6972" s="3"/>
      <c r="AC6972" s="3"/>
      <c r="AD6972" s="3"/>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row>
    <row r="6973" spans="1:53" x14ac:dyDescent="0.3">
      <c r="A6973" s="3"/>
      <c r="B6973" s="3"/>
      <c r="C6973" s="3"/>
      <c r="D6973" s="3"/>
      <c r="E6973" s="3"/>
      <c r="F6973" s="3"/>
      <c r="G6973" s="3"/>
      <c r="H6973" s="3"/>
      <c r="I6973" s="3"/>
      <c r="J6973" s="3"/>
      <c r="K6973" s="3"/>
      <c r="L6973" s="3"/>
      <c r="M6973" s="3"/>
      <c r="N6973" s="3"/>
      <c r="O6973" s="3"/>
      <c r="P6973" s="3"/>
      <c r="Q6973" s="3"/>
      <c r="R6973" s="3"/>
      <c r="S6973" s="120"/>
      <c r="T6973" s="3"/>
      <c r="U6973" s="3"/>
      <c r="V6973" s="3"/>
      <c r="W6973" s="3"/>
      <c r="X6973" s="3"/>
      <c r="Y6973" s="3"/>
      <c r="Z6973" s="3"/>
      <c r="AA6973" s="3"/>
      <c r="AB6973" s="3"/>
      <c r="AC6973" s="3"/>
      <c r="AD6973" s="3"/>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row>
    <row r="6974" spans="1:53" x14ac:dyDescent="0.3">
      <c r="A6974" s="3"/>
      <c r="B6974" s="3"/>
      <c r="C6974" s="3"/>
      <c r="D6974" s="3"/>
      <c r="E6974" s="3"/>
      <c r="F6974" s="3"/>
      <c r="G6974" s="3"/>
      <c r="H6974" s="3"/>
      <c r="I6974" s="3"/>
      <c r="J6974" s="3"/>
      <c r="K6974" s="3"/>
      <c r="L6974" s="3"/>
      <c r="M6974" s="3"/>
      <c r="N6974" s="3"/>
      <c r="O6974" s="3"/>
      <c r="P6974" s="3"/>
      <c r="Q6974" s="3"/>
      <c r="R6974" s="3"/>
      <c r="S6974" s="120"/>
      <c r="T6974" s="3"/>
      <c r="U6974" s="3"/>
      <c r="V6974" s="3"/>
      <c r="W6974" s="3"/>
      <c r="X6974" s="3"/>
      <c r="Y6974" s="3"/>
      <c r="Z6974" s="3"/>
      <c r="AA6974" s="3"/>
      <c r="AB6974" s="3"/>
      <c r="AC6974" s="3"/>
      <c r="AD6974" s="3"/>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row>
    <row r="6975" spans="1:53" x14ac:dyDescent="0.3">
      <c r="A6975" s="3"/>
      <c r="B6975" s="3"/>
      <c r="C6975" s="3"/>
      <c r="D6975" s="3"/>
      <c r="E6975" s="3"/>
      <c r="F6975" s="3"/>
      <c r="G6975" s="3"/>
      <c r="H6975" s="3"/>
      <c r="I6975" s="3"/>
      <c r="J6975" s="3"/>
      <c r="K6975" s="3"/>
      <c r="L6975" s="3"/>
      <c r="M6975" s="3"/>
      <c r="N6975" s="3"/>
      <c r="O6975" s="3"/>
      <c r="P6975" s="3"/>
      <c r="Q6975" s="3"/>
      <c r="R6975" s="3"/>
      <c r="S6975" s="120"/>
      <c r="T6975" s="3"/>
      <c r="U6975" s="3"/>
      <c r="V6975" s="3"/>
      <c r="W6975" s="3"/>
      <c r="X6975" s="3"/>
      <c r="Y6975" s="3"/>
      <c r="Z6975" s="3"/>
      <c r="AA6975" s="3"/>
      <c r="AB6975" s="3"/>
      <c r="AC6975" s="3"/>
      <c r="AD6975" s="3"/>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row>
    <row r="6976" spans="1:53" x14ac:dyDescent="0.3">
      <c r="A6976" s="3"/>
      <c r="B6976" s="3"/>
      <c r="C6976" s="3"/>
      <c r="D6976" s="3"/>
      <c r="E6976" s="3"/>
      <c r="F6976" s="3"/>
      <c r="G6976" s="3"/>
      <c r="H6976" s="3"/>
      <c r="I6976" s="3"/>
      <c r="J6976" s="3"/>
      <c r="K6976" s="3"/>
      <c r="L6976" s="3"/>
      <c r="M6976" s="3"/>
      <c r="N6976" s="3"/>
      <c r="O6976" s="3"/>
      <c r="P6976" s="3"/>
      <c r="Q6976" s="3"/>
      <c r="R6976" s="3"/>
      <c r="S6976" s="120"/>
      <c r="T6976" s="3"/>
      <c r="U6976" s="3"/>
      <c r="V6976" s="3"/>
      <c r="W6976" s="3"/>
      <c r="X6976" s="3"/>
      <c r="Y6976" s="3"/>
      <c r="Z6976" s="3"/>
      <c r="AA6976" s="3"/>
      <c r="AB6976" s="3"/>
      <c r="AC6976" s="3"/>
      <c r="AD6976" s="3"/>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row>
    <row r="6977" spans="1:53" x14ac:dyDescent="0.3">
      <c r="A6977" s="3"/>
      <c r="B6977" s="3"/>
      <c r="C6977" s="3"/>
      <c r="D6977" s="3"/>
      <c r="E6977" s="3"/>
      <c r="F6977" s="3"/>
      <c r="G6977" s="3"/>
      <c r="H6977" s="3"/>
      <c r="I6977" s="3"/>
      <c r="J6977" s="3"/>
      <c r="K6977" s="3"/>
      <c r="L6977" s="3"/>
      <c r="M6977" s="3"/>
      <c r="N6977" s="3"/>
      <c r="O6977" s="3"/>
      <c r="P6977" s="3"/>
      <c r="Q6977" s="3"/>
      <c r="R6977" s="3"/>
      <c r="S6977" s="120"/>
      <c r="T6977" s="3"/>
      <c r="U6977" s="3"/>
      <c r="V6977" s="3"/>
      <c r="W6977" s="3"/>
      <c r="X6977" s="3"/>
      <c r="Y6977" s="3"/>
      <c r="Z6977" s="3"/>
      <c r="AA6977" s="3"/>
      <c r="AB6977" s="3"/>
      <c r="AC6977" s="3"/>
      <c r="AD6977" s="3"/>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row>
    <row r="6978" spans="1:53" x14ac:dyDescent="0.3">
      <c r="A6978" s="3"/>
      <c r="B6978" s="3"/>
      <c r="C6978" s="3"/>
      <c r="D6978" s="3"/>
      <c r="E6978" s="3"/>
      <c r="F6978" s="3"/>
      <c r="G6978" s="3"/>
      <c r="H6978" s="3"/>
      <c r="I6978" s="3"/>
      <c r="J6978" s="3"/>
      <c r="K6978" s="3"/>
      <c r="L6978" s="3"/>
      <c r="M6978" s="3"/>
      <c r="N6978" s="3"/>
      <c r="O6978" s="3"/>
      <c r="P6978" s="3"/>
      <c r="Q6978" s="3"/>
      <c r="R6978" s="3"/>
      <c r="S6978" s="120"/>
      <c r="T6978" s="3"/>
      <c r="U6978" s="3"/>
      <c r="V6978" s="3"/>
      <c r="W6978" s="3"/>
      <c r="X6978" s="3"/>
      <c r="Y6978" s="3"/>
      <c r="Z6978" s="3"/>
      <c r="AA6978" s="3"/>
      <c r="AB6978" s="3"/>
      <c r="AC6978" s="3"/>
      <c r="AD6978" s="3"/>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row>
    <row r="6979" spans="1:53" x14ac:dyDescent="0.3">
      <c r="A6979" s="3"/>
      <c r="B6979" s="3"/>
      <c r="C6979" s="3"/>
      <c r="D6979" s="3"/>
      <c r="E6979" s="3"/>
      <c r="F6979" s="3"/>
      <c r="G6979" s="3"/>
      <c r="H6979" s="3"/>
      <c r="I6979" s="3"/>
      <c r="J6979" s="3"/>
      <c r="K6979" s="3"/>
      <c r="L6979" s="3"/>
      <c r="M6979" s="3"/>
      <c r="N6979" s="3"/>
      <c r="O6979" s="3"/>
      <c r="P6979" s="3"/>
      <c r="Q6979" s="3"/>
      <c r="R6979" s="3"/>
      <c r="S6979" s="120"/>
      <c r="T6979" s="3"/>
      <c r="U6979" s="3"/>
      <c r="V6979" s="3"/>
      <c r="W6979" s="3"/>
      <c r="X6979" s="3"/>
      <c r="Y6979" s="3"/>
      <c r="Z6979" s="3"/>
      <c r="AA6979" s="3"/>
      <c r="AB6979" s="3"/>
      <c r="AC6979" s="3"/>
      <c r="AD6979" s="3"/>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row>
    <row r="6980" spans="1:53" x14ac:dyDescent="0.3">
      <c r="A6980" s="3"/>
      <c r="B6980" s="3"/>
      <c r="C6980" s="3"/>
      <c r="D6980" s="3"/>
      <c r="E6980" s="3"/>
      <c r="F6980" s="3"/>
      <c r="G6980" s="3"/>
      <c r="H6980" s="3"/>
      <c r="I6980" s="3"/>
      <c r="J6980" s="3"/>
      <c r="K6980" s="3"/>
      <c r="L6980" s="3"/>
      <c r="M6980" s="3"/>
      <c r="N6980" s="3"/>
      <c r="O6980" s="3"/>
      <c r="P6980" s="3"/>
      <c r="Q6980" s="3"/>
      <c r="R6980" s="3"/>
      <c r="S6980" s="120"/>
      <c r="T6980" s="3"/>
      <c r="U6980" s="3"/>
      <c r="V6980" s="3"/>
      <c r="W6980" s="3"/>
      <c r="X6980" s="3"/>
      <c r="Y6980" s="3"/>
      <c r="Z6980" s="3"/>
      <c r="AA6980" s="3"/>
      <c r="AB6980" s="3"/>
      <c r="AC6980" s="3"/>
      <c r="AD6980" s="3"/>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row>
    <row r="6981" spans="1:53" x14ac:dyDescent="0.3">
      <c r="A6981" s="3"/>
      <c r="B6981" s="3"/>
      <c r="C6981" s="3"/>
      <c r="D6981" s="3"/>
      <c r="E6981" s="3"/>
      <c r="F6981" s="3"/>
      <c r="G6981" s="3"/>
      <c r="H6981" s="3"/>
      <c r="I6981" s="3"/>
      <c r="J6981" s="3"/>
      <c r="K6981" s="3"/>
      <c r="L6981" s="3"/>
      <c r="M6981" s="3"/>
      <c r="N6981" s="3"/>
      <c r="O6981" s="3"/>
      <c r="P6981" s="3"/>
      <c r="Q6981" s="3"/>
      <c r="R6981" s="3"/>
      <c r="S6981" s="120"/>
      <c r="T6981" s="3"/>
      <c r="U6981" s="3"/>
      <c r="V6981" s="3"/>
      <c r="W6981" s="3"/>
      <c r="X6981" s="3"/>
      <c r="Y6981" s="3"/>
      <c r="Z6981" s="3"/>
      <c r="AA6981" s="3"/>
      <c r="AB6981" s="3"/>
      <c r="AC6981" s="3"/>
      <c r="AD6981" s="3"/>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row>
    <row r="6982" spans="1:53" x14ac:dyDescent="0.3">
      <c r="A6982" s="3"/>
      <c r="B6982" s="3"/>
      <c r="C6982" s="3"/>
      <c r="D6982" s="3"/>
      <c r="E6982" s="3"/>
      <c r="F6982" s="3"/>
      <c r="G6982" s="3"/>
      <c r="H6982" s="3"/>
      <c r="I6982" s="3"/>
      <c r="J6982" s="3"/>
      <c r="K6982" s="3"/>
      <c r="L6982" s="3"/>
      <c r="M6982" s="3"/>
      <c r="N6982" s="3"/>
      <c r="O6982" s="3"/>
      <c r="P6982" s="3"/>
      <c r="Q6982" s="3"/>
      <c r="R6982" s="3"/>
      <c r="S6982" s="120"/>
      <c r="T6982" s="3"/>
      <c r="U6982" s="3"/>
      <c r="V6982" s="3"/>
      <c r="W6982" s="3"/>
      <c r="X6982" s="3"/>
      <c r="Y6982" s="3"/>
      <c r="Z6982" s="3"/>
      <c r="AA6982" s="3"/>
      <c r="AB6982" s="3"/>
      <c r="AC6982" s="3"/>
      <c r="AD6982" s="3"/>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row>
    <row r="6983" spans="1:53" x14ac:dyDescent="0.3">
      <c r="A6983" s="3"/>
      <c r="B6983" s="3"/>
      <c r="C6983" s="3"/>
      <c r="D6983" s="3"/>
      <c r="E6983" s="3"/>
      <c r="F6983" s="3"/>
      <c r="G6983" s="3"/>
      <c r="H6983" s="3"/>
      <c r="I6983" s="3"/>
      <c r="J6983" s="3"/>
      <c r="K6983" s="3"/>
      <c r="L6983" s="3"/>
      <c r="M6983" s="3"/>
      <c r="N6983" s="3"/>
      <c r="O6983" s="3"/>
      <c r="P6983" s="3"/>
      <c r="Q6983" s="3"/>
      <c r="R6983" s="3"/>
      <c r="S6983" s="120"/>
      <c r="T6983" s="3"/>
      <c r="U6983" s="3"/>
      <c r="V6983" s="3"/>
      <c r="W6983" s="3"/>
      <c r="X6983" s="3"/>
      <c r="Y6983" s="3"/>
      <c r="Z6983" s="3"/>
      <c r="AA6983" s="3"/>
      <c r="AB6983" s="3"/>
      <c r="AC6983" s="3"/>
      <c r="AD6983" s="3"/>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row>
    <row r="6984" spans="1:53" x14ac:dyDescent="0.3">
      <c r="A6984" s="3"/>
      <c r="B6984" s="3"/>
      <c r="C6984" s="3"/>
      <c r="D6984" s="3"/>
      <c r="E6984" s="3"/>
      <c r="F6984" s="3"/>
      <c r="G6984" s="3"/>
      <c r="H6984" s="3"/>
      <c r="I6984" s="3"/>
      <c r="J6984" s="3"/>
      <c r="K6984" s="3"/>
      <c r="L6984" s="3"/>
      <c r="M6984" s="3"/>
      <c r="N6984" s="3"/>
      <c r="O6984" s="3"/>
      <c r="P6984" s="3"/>
      <c r="Q6984" s="3"/>
      <c r="R6984" s="3"/>
      <c r="S6984" s="120"/>
      <c r="T6984" s="3"/>
      <c r="U6984" s="3"/>
      <c r="V6984" s="3"/>
      <c r="W6984" s="3"/>
      <c r="X6984" s="3"/>
      <c r="Y6984" s="3"/>
      <c r="Z6984" s="3"/>
      <c r="AA6984" s="3"/>
      <c r="AB6984" s="3"/>
      <c r="AC6984" s="3"/>
      <c r="AD6984" s="3"/>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row>
    <row r="6985" spans="1:53" x14ac:dyDescent="0.3">
      <c r="A6985" s="3"/>
      <c r="B6985" s="3"/>
      <c r="C6985" s="3"/>
      <c r="D6985" s="3"/>
      <c r="E6985" s="3"/>
      <c r="F6985" s="3"/>
      <c r="G6985" s="3"/>
      <c r="H6985" s="3"/>
      <c r="I6985" s="3"/>
      <c r="J6985" s="3"/>
      <c r="K6985" s="3"/>
      <c r="L6985" s="3"/>
      <c r="M6985" s="3"/>
      <c r="N6985" s="3"/>
      <c r="O6985" s="3"/>
      <c r="P6985" s="3"/>
      <c r="Q6985" s="3"/>
      <c r="R6985" s="3"/>
      <c r="S6985" s="120"/>
      <c r="T6985" s="3"/>
      <c r="U6985" s="3"/>
      <c r="V6985" s="3"/>
      <c r="W6985" s="3"/>
      <c r="X6985" s="3"/>
      <c r="Y6985" s="3"/>
      <c r="Z6985" s="3"/>
      <c r="AA6985" s="3"/>
      <c r="AB6985" s="3"/>
      <c r="AC6985" s="3"/>
      <c r="AD6985" s="3"/>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row>
    <row r="6986" spans="1:53" x14ac:dyDescent="0.3">
      <c r="A6986" s="3"/>
      <c r="B6986" s="3"/>
      <c r="C6986" s="3"/>
      <c r="D6986" s="3"/>
      <c r="E6986" s="3"/>
      <c r="F6986" s="3"/>
      <c r="G6986" s="3"/>
      <c r="H6986" s="3"/>
      <c r="I6986" s="3"/>
      <c r="J6986" s="3"/>
      <c r="K6986" s="3"/>
      <c r="L6986" s="3"/>
      <c r="M6986" s="3"/>
      <c r="N6986" s="3"/>
      <c r="O6986" s="3"/>
      <c r="P6986" s="3"/>
      <c r="Q6986" s="3"/>
      <c r="R6986" s="3"/>
      <c r="S6986" s="120"/>
      <c r="T6986" s="3"/>
      <c r="U6986" s="3"/>
      <c r="V6986" s="3"/>
      <c r="W6986" s="3"/>
      <c r="X6986" s="3"/>
      <c r="Y6986" s="3"/>
      <c r="Z6986" s="3"/>
      <c r="AA6986" s="3"/>
      <c r="AB6986" s="3"/>
      <c r="AC6986" s="3"/>
      <c r="AD6986" s="3"/>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row>
    <row r="6987" spans="1:53" x14ac:dyDescent="0.3">
      <c r="A6987" s="3"/>
      <c r="B6987" s="3"/>
      <c r="C6987" s="3"/>
      <c r="D6987" s="3"/>
      <c r="E6987" s="3"/>
      <c r="F6987" s="3"/>
      <c r="G6987" s="3"/>
      <c r="H6987" s="3"/>
      <c r="I6987" s="3"/>
      <c r="J6987" s="3"/>
      <c r="K6987" s="3"/>
      <c r="L6987" s="3"/>
      <c r="M6987" s="3"/>
      <c r="N6987" s="3"/>
      <c r="O6987" s="3"/>
      <c r="P6987" s="3"/>
      <c r="Q6987" s="3"/>
      <c r="R6987" s="3"/>
      <c r="S6987" s="120"/>
      <c r="T6987" s="3"/>
      <c r="U6987" s="3"/>
      <c r="V6987" s="3"/>
      <c r="W6987" s="3"/>
      <c r="X6987" s="3"/>
      <c r="Y6987" s="3"/>
      <c r="Z6987" s="3"/>
      <c r="AA6987" s="3"/>
      <c r="AB6987" s="3"/>
      <c r="AC6987" s="3"/>
      <c r="AD6987" s="3"/>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row>
    <row r="6988" spans="1:53" x14ac:dyDescent="0.3">
      <c r="A6988" s="3"/>
      <c r="B6988" s="3"/>
      <c r="C6988" s="3"/>
      <c r="D6988" s="3"/>
      <c r="E6988" s="3"/>
      <c r="F6988" s="3"/>
      <c r="G6988" s="3"/>
      <c r="H6988" s="3"/>
      <c r="I6988" s="3"/>
      <c r="J6988" s="3"/>
      <c r="K6988" s="3"/>
      <c r="L6988" s="3"/>
      <c r="M6988" s="3"/>
      <c r="N6988" s="3"/>
      <c r="O6988" s="3"/>
      <c r="P6988" s="3"/>
      <c r="Q6988" s="3"/>
      <c r="R6988" s="3"/>
      <c r="S6988" s="120"/>
      <c r="T6988" s="3"/>
      <c r="U6988" s="3"/>
      <c r="V6988" s="3"/>
      <c r="W6988" s="3"/>
      <c r="X6988" s="3"/>
      <c r="Y6988" s="3"/>
      <c r="Z6988" s="3"/>
      <c r="AA6988" s="3"/>
      <c r="AB6988" s="3"/>
      <c r="AC6988" s="3"/>
      <c r="AD6988" s="3"/>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row>
    <row r="6989" spans="1:53" x14ac:dyDescent="0.3">
      <c r="A6989" s="3"/>
      <c r="B6989" s="3"/>
      <c r="C6989" s="3"/>
      <c r="D6989" s="3"/>
      <c r="E6989" s="3"/>
      <c r="F6989" s="3"/>
      <c r="G6989" s="3"/>
      <c r="H6989" s="3"/>
      <c r="I6989" s="3"/>
      <c r="J6989" s="3"/>
      <c r="K6989" s="3"/>
      <c r="L6989" s="3"/>
      <c r="M6989" s="3"/>
      <c r="N6989" s="3"/>
      <c r="O6989" s="3"/>
      <c r="P6989" s="3"/>
      <c r="Q6989" s="3"/>
      <c r="R6989" s="3"/>
      <c r="S6989" s="120"/>
      <c r="T6989" s="3"/>
      <c r="U6989" s="3"/>
      <c r="V6989" s="3"/>
      <c r="W6989" s="3"/>
      <c r="X6989" s="3"/>
      <c r="Y6989" s="3"/>
      <c r="Z6989" s="3"/>
      <c r="AA6989" s="3"/>
      <c r="AB6989" s="3"/>
      <c r="AC6989" s="3"/>
      <c r="AD6989" s="3"/>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row>
    <row r="6990" spans="1:53" x14ac:dyDescent="0.3">
      <c r="A6990" s="3"/>
      <c r="B6990" s="3"/>
      <c r="C6990" s="3"/>
      <c r="D6990" s="3"/>
      <c r="E6990" s="3"/>
      <c r="F6990" s="3"/>
      <c r="G6990" s="3"/>
      <c r="H6990" s="3"/>
      <c r="I6990" s="3"/>
      <c r="J6990" s="3"/>
      <c r="K6990" s="3"/>
      <c r="L6990" s="3"/>
      <c r="M6990" s="3"/>
      <c r="N6990" s="3"/>
      <c r="O6990" s="3"/>
      <c r="P6990" s="3"/>
      <c r="Q6990" s="3"/>
      <c r="R6990" s="3"/>
      <c r="S6990" s="120"/>
      <c r="T6990" s="3"/>
      <c r="U6990" s="3"/>
      <c r="V6990" s="3"/>
      <c r="W6990" s="3"/>
      <c r="X6990" s="3"/>
      <c r="Y6990" s="3"/>
      <c r="Z6990" s="3"/>
      <c r="AA6990" s="3"/>
      <c r="AB6990" s="3"/>
      <c r="AC6990" s="3"/>
      <c r="AD6990" s="3"/>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row>
    <row r="6991" spans="1:53" x14ac:dyDescent="0.3">
      <c r="A6991" s="3"/>
      <c r="B6991" s="3"/>
      <c r="C6991" s="3"/>
      <c r="D6991" s="3"/>
      <c r="E6991" s="3"/>
      <c r="F6991" s="3"/>
      <c r="G6991" s="3"/>
      <c r="H6991" s="3"/>
      <c r="I6991" s="3"/>
      <c r="J6991" s="3"/>
      <c r="K6991" s="3"/>
      <c r="L6991" s="3"/>
      <c r="M6991" s="3"/>
      <c r="N6991" s="3"/>
      <c r="O6991" s="3"/>
      <c r="P6991" s="3"/>
      <c r="Q6991" s="3"/>
      <c r="R6991" s="3"/>
      <c r="S6991" s="120"/>
      <c r="T6991" s="3"/>
      <c r="U6991" s="3"/>
      <c r="V6991" s="3"/>
      <c r="W6991" s="3"/>
      <c r="X6991" s="3"/>
      <c r="Y6991" s="3"/>
      <c r="Z6991" s="3"/>
      <c r="AA6991" s="3"/>
      <c r="AB6991" s="3"/>
      <c r="AC6991" s="3"/>
      <c r="AD6991" s="3"/>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row>
    <row r="6992" spans="1:53" x14ac:dyDescent="0.3">
      <c r="A6992" s="3"/>
      <c r="B6992" s="3"/>
      <c r="C6992" s="3"/>
      <c r="D6992" s="3"/>
      <c r="E6992" s="3"/>
      <c r="F6992" s="3"/>
      <c r="G6992" s="3"/>
      <c r="H6992" s="3"/>
      <c r="I6992" s="3"/>
      <c r="J6992" s="3"/>
      <c r="K6992" s="3"/>
      <c r="L6992" s="3"/>
      <c r="M6992" s="3"/>
      <c r="N6992" s="3"/>
      <c r="O6992" s="3"/>
      <c r="P6992" s="3"/>
      <c r="Q6992" s="3"/>
      <c r="R6992" s="3"/>
      <c r="S6992" s="120"/>
      <c r="T6992" s="3"/>
      <c r="U6992" s="3"/>
      <c r="V6992" s="3"/>
      <c r="W6992" s="3"/>
      <c r="X6992" s="3"/>
      <c r="Y6992" s="3"/>
      <c r="Z6992" s="3"/>
      <c r="AA6992" s="3"/>
      <c r="AB6992" s="3"/>
      <c r="AC6992" s="3"/>
      <c r="AD6992" s="3"/>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row>
    <row r="6993" spans="1:53" x14ac:dyDescent="0.3">
      <c r="A6993" s="3"/>
      <c r="B6993" s="3"/>
      <c r="C6993" s="3"/>
      <c r="D6993" s="3"/>
      <c r="E6993" s="3"/>
      <c r="F6993" s="3"/>
      <c r="G6993" s="3"/>
      <c r="H6993" s="3"/>
      <c r="I6993" s="3"/>
      <c r="J6993" s="3"/>
      <c r="K6993" s="3"/>
      <c r="L6993" s="3"/>
      <c r="M6993" s="3"/>
      <c r="N6993" s="3"/>
      <c r="O6993" s="3"/>
      <c r="P6993" s="3"/>
      <c r="Q6993" s="3"/>
      <c r="R6993" s="3"/>
      <c r="S6993" s="120"/>
      <c r="T6993" s="3"/>
      <c r="U6993" s="3"/>
      <c r="V6993" s="3"/>
      <c r="W6993" s="3"/>
      <c r="X6993" s="3"/>
      <c r="Y6993" s="3"/>
      <c r="Z6993" s="3"/>
      <c r="AA6993" s="3"/>
      <c r="AB6993" s="3"/>
      <c r="AC6993" s="3"/>
      <c r="AD6993" s="3"/>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row>
    <row r="6994" spans="1:53" x14ac:dyDescent="0.3">
      <c r="A6994" s="3"/>
      <c r="B6994" s="3"/>
      <c r="C6994" s="3"/>
      <c r="D6994" s="3"/>
      <c r="E6994" s="3"/>
      <c r="F6994" s="3"/>
      <c r="G6994" s="3"/>
      <c r="H6994" s="3"/>
      <c r="I6994" s="3"/>
      <c r="J6994" s="3"/>
      <c r="K6994" s="3"/>
      <c r="L6994" s="3"/>
      <c r="M6994" s="3"/>
      <c r="N6994" s="3"/>
      <c r="O6994" s="3"/>
      <c r="P6994" s="3"/>
      <c r="Q6994" s="3"/>
      <c r="R6994" s="3"/>
      <c r="S6994" s="120"/>
      <c r="T6994" s="3"/>
      <c r="U6994" s="3"/>
      <c r="V6994" s="3"/>
      <c r="W6994" s="3"/>
      <c r="X6994" s="3"/>
      <c r="Y6994" s="3"/>
      <c r="Z6994" s="3"/>
      <c r="AA6994" s="3"/>
      <c r="AB6994" s="3"/>
      <c r="AC6994" s="3"/>
      <c r="AD6994" s="3"/>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row>
    <row r="6995" spans="1:53" x14ac:dyDescent="0.3">
      <c r="A6995" s="3"/>
      <c r="B6995" s="3"/>
      <c r="C6995" s="3"/>
      <c r="D6995" s="3"/>
      <c r="E6995" s="3"/>
      <c r="F6995" s="3"/>
      <c r="G6995" s="3"/>
      <c r="H6995" s="3"/>
      <c r="I6995" s="3"/>
      <c r="J6995" s="3"/>
      <c r="K6995" s="3"/>
      <c r="L6995" s="3"/>
      <c r="M6995" s="3"/>
      <c r="N6995" s="3"/>
      <c r="O6995" s="3"/>
      <c r="P6995" s="3"/>
      <c r="Q6995" s="3"/>
      <c r="R6995" s="3"/>
      <c r="S6995" s="120"/>
      <c r="T6995" s="3"/>
      <c r="U6995" s="3"/>
      <c r="V6995" s="3"/>
      <c r="W6995" s="3"/>
      <c r="X6995" s="3"/>
      <c r="Y6995" s="3"/>
      <c r="Z6995" s="3"/>
      <c r="AA6995" s="3"/>
      <c r="AB6995" s="3"/>
      <c r="AC6995" s="3"/>
      <c r="AD6995" s="3"/>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row>
    <row r="6996" spans="1:53" x14ac:dyDescent="0.3">
      <c r="A6996" s="3"/>
      <c r="B6996" s="3"/>
      <c r="C6996" s="3"/>
      <c r="D6996" s="3"/>
      <c r="E6996" s="3"/>
      <c r="F6996" s="3"/>
      <c r="G6996" s="3"/>
      <c r="H6996" s="3"/>
      <c r="I6996" s="3"/>
      <c r="J6996" s="3"/>
      <c r="K6996" s="3"/>
      <c r="L6996" s="3"/>
      <c r="M6996" s="3"/>
      <c r="N6996" s="3"/>
      <c r="O6996" s="3"/>
      <c r="P6996" s="3"/>
      <c r="Q6996" s="3"/>
      <c r="R6996" s="3"/>
      <c r="S6996" s="120"/>
      <c r="T6996" s="3"/>
      <c r="U6996" s="3"/>
      <c r="V6996" s="3"/>
      <c r="W6996" s="3"/>
      <c r="X6996" s="3"/>
      <c r="Y6996" s="3"/>
      <c r="Z6996" s="3"/>
      <c r="AA6996" s="3"/>
      <c r="AB6996" s="3"/>
      <c r="AC6996" s="3"/>
      <c r="AD6996" s="3"/>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row>
    <row r="6997" spans="1:53" x14ac:dyDescent="0.3">
      <c r="A6997" s="3"/>
      <c r="B6997" s="3"/>
      <c r="C6997" s="3"/>
      <c r="D6997" s="3"/>
      <c r="E6997" s="3"/>
      <c r="F6997" s="3"/>
      <c r="G6997" s="3"/>
      <c r="H6997" s="3"/>
      <c r="I6997" s="3"/>
      <c r="J6997" s="3"/>
      <c r="K6997" s="3"/>
      <c r="L6997" s="3"/>
      <c r="M6997" s="3"/>
      <c r="N6997" s="3"/>
      <c r="O6997" s="3"/>
      <c r="P6997" s="3"/>
      <c r="Q6997" s="3"/>
      <c r="R6997" s="3"/>
      <c r="S6997" s="120"/>
      <c r="T6997" s="3"/>
      <c r="U6997" s="3"/>
      <c r="V6997" s="3"/>
      <c r="W6997" s="3"/>
      <c r="X6997" s="3"/>
      <c r="Y6997" s="3"/>
      <c r="Z6997" s="3"/>
      <c r="AA6997" s="3"/>
      <c r="AB6997" s="3"/>
      <c r="AC6997" s="3"/>
      <c r="AD6997" s="3"/>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row>
    <row r="6998" spans="1:53" x14ac:dyDescent="0.3">
      <c r="A6998" s="3"/>
      <c r="B6998" s="3"/>
      <c r="C6998" s="3"/>
      <c r="D6998" s="3"/>
      <c r="E6998" s="3"/>
      <c r="F6998" s="3"/>
      <c r="G6998" s="3"/>
      <c r="H6998" s="3"/>
      <c r="I6998" s="3"/>
      <c r="J6998" s="3"/>
      <c r="K6998" s="3"/>
      <c r="L6998" s="3"/>
      <c r="M6998" s="3"/>
      <c r="N6998" s="3"/>
      <c r="O6998" s="3"/>
      <c r="P6998" s="3"/>
      <c r="Q6998" s="3"/>
      <c r="R6998" s="3"/>
      <c r="S6998" s="120"/>
      <c r="T6998" s="3"/>
      <c r="U6998" s="3"/>
      <c r="V6998" s="3"/>
      <c r="W6998" s="3"/>
      <c r="X6998" s="3"/>
      <c r="Y6998" s="3"/>
      <c r="Z6998" s="3"/>
      <c r="AA6998" s="3"/>
      <c r="AB6998" s="3"/>
      <c r="AC6998" s="3"/>
      <c r="AD6998" s="3"/>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row>
    <row r="6999" spans="1:53" x14ac:dyDescent="0.3">
      <c r="A6999" s="3"/>
      <c r="B6999" s="3"/>
      <c r="C6999" s="3"/>
      <c r="D6999" s="3"/>
      <c r="E6999" s="3"/>
      <c r="F6999" s="3"/>
      <c r="G6999" s="3"/>
      <c r="H6999" s="3"/>
      <c r="I6999" s="3"/>
      <c r="J6999" s="3"/>
      <c r="K6999" s="3"/>
      <c r="L6999" s="3"/>
      <c r="M6999" s="3"/>
      <c r="N6999" s="3"/>
      <c r="O6999" s="3"/>
      <c r="P6999" s="3"/>
      <c r="Q6999" s="3"/>
      <c r="R6999" s="3"/>
      <c r="S6999" s="120"/>
      <c r="T6999" s="3"/>
      <c r="U6999" s="3"/>
      <c r="V6999" s="3"/>
      <c r="W6999" s="3"/>
      <c r="X6999" s="3"/>
      <c r="Y6999" s="3"/>
      <c r="Z6999" s="3"/>
      <c r="AA6999" s="3"/>
      <c r="AB6999" s="3"/>
      <c r="AC6999" s="3"/>
      <c r="AD6999" s="3"/>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row>
    <row r="7000" spans="1:53" x14ac:dyDescent="0.3">
      <c r="A7000" s="3"/>
      <c r="B7000" s="3"/>
      <c r="C7000" s="3"/>
      <c r="D7000" s="3"/>
      <c r="E7000" s="3"/>
      <c r="F7000" s="3"/>
      <c r="G7000" s="3"/>
      <c r="H7000" s="3"/>
      <c r="I7000" s="3"/>
      <c r="J7000" s="3"/>
      <c r="K7000" s="3"/>
      <c r="L7000" s="3"/>
      <c r="M7000" s="3"/>
      <c r="N7000" s="3"/>
      <c r="O7000" s="3"/>
      <c r="P7000" s="3"/>
      <c r="Q7000" s="3"/>
      <c r="R7000" s="3"/>
      <c r="S7000" s="120"/>
      <c r="T7000" s="3"/>
      <c r="U7000" s="3"/>
      <c r="V7000" s="3"/>
      <c r="W7000" s="3"/>
      <c r="X7000" s="3"/>
      <c r="Y7000" s="3"/>
      <c r="Z7000" s="3"/>
      <c r="AA7000" s="3"/>
      <c r="AB7000" s="3"/>
      <c r="AC7000" s="3"/>
      <c r="AD7000" s="3"/>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row>
    <row r="7001" spans="1:53" x14ac:dyDescent="0.3">
      <c r="A7001" s="3"/>
      <c r="B7001" s="3"/>
      <c r="C7001" s="3"/>
      <c r="D7001" s="3"/>
      <c r="E7001" s="3"/>
      <c r="F7001" s="3"/>
      <c r="G7001" s="3"/>
      <c r="H7001" s="3"/>
      <c r="I7001" s="3"/>
      <c r="J7001" s="3"/>
      <c r="K7001" s="3"/>
      <c r="L7001" s="3"/>
      <c r="M7001" s="3"/>
      <c r="N7001" s="3"/>
      <c r="O7001" s="3"/>
      <c r="P7001" s="3"/>
      <c r="Q7001" s="3"/>
      <c r="R7001" s="3"/>
      <c r="S7001" s="120"/>
      <c r="T7001" s="3"/>
      <c r="U7001" s="3"/>
      <c r="V7001" s="3"/>
      <c r="W7001" s="3"/>
      <c r="X7001" s="3"/>
      <c r="Y7001" s="3"/>
      <c r="Z7001" s="3"/>
      <c r="AA7001" s="3"/>
      <c r="AB7001" s="3"/>
      <c r="AC7001" s="3"/>
      <c r="AD7001" s="3"/>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row>
    <row r="7002" spans="1:53" x14ac:dyDescent="0.3">
      <c r="A7002" s="3"/>
      <c r="B7002" s="3"/>
      <c r="C7002" s="3"/>
      <c r="D7002" s="3"/>
      <c r="E7002" s="3"/>
      <c r="F7002" s="3"/>
      <c r="G7002" s="3"/>
      <c r="H7002" s="3"/>
      <c r="I7002" s="3"/>
      <c r="J7002" s="3"/>
      <c r="K7002" s="3"/>
      <c r="L7002" s="3"/>
      <c r="M7002" s="3"/>
      <c r="N7002" s="3"/>
      <c r="O7002" s="3"/>
      <c r="P7002" s="3"/>
      <c r="Q7002" s="3"/>
      <c r="R7002" s="3"/>
      <c r="S7002" s="120"/>
      <c r="T7002" s="3"/>
      <c r="U7002" s="3"/>
      <c r="V7002" s="3"/>
      <c r="W7002" s="3"/>
      <c r="X7002" s="3"/>
      <c r="Y7002" s="3"/>
      <c r="Z7002" s="3"/>
      <c r="AA7002" s="3"/>
      <c r="AB7002" s="3"/>
      <c r="AC7002" s="3"/>
      <c r="AD7002" s="3"/>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row>
    <row r="7003" spans="1:53" x14ac:dyDescent="0.3">
      <c r="A7003" s="3"/>
      <c r="B7003" s="3"/>
      <c r="C7003" s="3"/>
      <c r="D7003" s="3"/>
      <c r="E7003" s="3"/>
      <c r="F7003" s="3"/>
      <c r="G7003" s="3"/>
      <c r="H7003" s="3"/>
      <c r="I7003" s="3"/>
      <c r="J7003" s="3"/>
      <c r="K7003" s="3"/>
      <c r="L7003" s="3"/>
      <c r="M7003" s="3"/>
      <c r="N7003" s="3"/>
      <c r="O7003" s="3"/>
      <c r="P7003" s="3"/>
      <c r="Q7003" s="3"/>
      <c r="R7003" s="3"/>
      <c r="S7003" s="120"/>
      <c r="T7003" s="3"/>
      <c r="U7003" s="3"/>
      <c r="V7003" s="3"/>
      <c r="W7003" s="3"/>
      <c r="X7003" s="3"/>
      <c r="Y7003" s="3"/>
      <c r="Z7003" s="3"/>
      <c r="AA7003" s="3"/>
      <c r="AB7003" s="3"/>
      <c r="AC7003" s="3"/>
      <c r="AD7003" s="3"/>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row>
    <row r="7004" spans="1:53" x14ac:dyDescent="0.3">
      <c r="A7004" s="3"/>
      <c r="B7004" s="3"/>
      <c r="C7004" s="3"/>
      <c r="D7004" s="3"/>
      <c r="E7004" s="3"/>
      <c r="F7004" s="3"/>
      <c r="G7004" s="3"/>
      <c r="H7004" s="3"/>
      <c r="I7004" s="3"/>
      <c r="J7004" s="3"/>
      <c r="K7004" s="3"/>
      <c r="L7004" s="3"/>
      <c r="M7004" s="3"/>
      <c r="N7004" s="3"/>
      <c r="O7004" s="3"/>
      <c r="P7004" s="3"/>
      <c r="Q7004" s="3"/>
      <c r="R7004" s="3"/>
      <c r="S7004" s="120"/>
      <c r="T7004" s="3"/>
      <c r="U7004" s="3"/>
      <c r="V7004" s="3"/>
      <c r="W7004" s="3"/>
      <c r="X7004" s="3"/>
      <c r="Y7004" s="3"/>
      <c r="Z7004" s="3"/>
      <c r="AA7004" s="3"/>
      <c r="AB7004" s="3"/>
      <c r="AC7004" s="3"/>
      <c r="AD7004" s="3"/>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row>
    <row r="7005" spans="1:53" x14ac:dyDescent="0.3">
      <c r="A7005" s="3"/>
      <c r="B7005" s="3"/>
      <c r="C7005" s="3"/>
      <c r="D7005" s="3"/>
      <c r="E7005" s="3"/>
      <c r="F7005" s="3"/>
      <c r="G7005" s="3"/>
      <c r="H7005" s="3"/>
      <c r="I7005" s="3"/>
      <c r="J7005" s="3"/>
      <c r="K7005" s="3"/>
      <c r="L7005" s="3"/>
      <c r="M7005" s="3"/>
      <c r="N7005" s="3"/>
      <c r="O7005" s="3"/>
      <c r="P7005" s="3"/>
      <c r="Q7005" s="3"/>
      <c r="R7005" s="3"/>
      <c r="S7005" s="120"/>
      <c r="T7005" s="3"/>
      <c r="U7005" s="3"/>
      <c r="V7005" s="3"/>
      <c r="W7005" s="3"/>
      <c r="X7005" s="3"/>
      <c r="Y7005" s="3"/>
      <c r="Z7005" s="3"/>
      <c r="AA7005" s="3"/>
      <c r="AB7005" s="3"/>
      <c r="AC7005" s="3"/>
      <c r="AD7005" s="3"/>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row>
    <row r="7006" spans="1:53" x14ac:dyDescent="0.3">
      <c r="A7006" s="3"/>
      <c r="B7006" s="3"/>
      <c r="C7006" s="3"/>
      <c r="D7006" s="3"/>
      <c r="E7006" s="3"/>
      <c r="F7006" s="3"/>
      <c r="G7006" s="3"/>
      <c r="H7006" s="3"/>
      <c r="I7006" s="3"/>
      <c r="J7006" s="3"/>
      <c r="K7006" s="3"/>
      <c r="L7006" s="3"/>
      <c r="M7006" s="3"/>
      <c r="N7006" s="3"/>
      <c r="O7006" s="3"/>
      <c r="P7006" s="3"/>
      <c r="Q7006" s="3"/>
      <c r="R7006" s="3"/>
      <c r="S7006" s="120"/>
      <c r="T7006" s="3"/>
      <c r="U7006" s="3"/>
      <c r="V7006" s="3"/>
      <c r="W7006" s="3"/>
      <c r="X7006" s="3"/>
      <c r="Y7006" s="3"/>
      <c r="Z7006" s="3"/>
      <c r="AA7006" s="3"/>
      <c r="AB7006" s="3"/>
      <c r="AC7006" s="3"/>
      <c r="AD7006" s="3"/>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row>
    <row r="7007" spans="1:53" x14ac:dyDescent="0.3">
      <c r="A7007" s="3"/>
      <c r="B7007" s="3"/>
      <c r="C7007" s="3"/>
      <c r="D7007" s="3"/>
      <c r="E7007" s="3"/>
      <c r="F7007" s="3"/>
      <c r="G7007" s="3"/>
      <c r="H7007" s="3"/>
      <c r="I7007" s="3"/>
      <c r="J7007" s="3"/>
      <c r="K7007" s="3"/>
      <c r="L7007" s="3"/>
      <c r="M7007" s="3"/>
      <c r="N7007" s="3"/>
      <c r="O7007" s="3"/>
      <c r="P7007" s="3"/>
      <c r="Q7007" s="3"/>
      <c r="R7007" s="3"/>
      <c r="S7007" s="120"/>
      <c r="T7007" s="3"/>
      <c r="U7007" s="3"/>
      <c r="V7007" s="3"/>
      <c r="W7007" s="3"/>
      <c r="X7007" s="3"/>
      <c r="Y7007" s="3"/>
      <c r="Z7007" s="3"/>
      <c r="AA7007" s="3"/>
      <c r="AB7007" s="3"/>
      <c r="AC7007" s="3"/>
      <c r="AD7007" s="3"/>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row>
    <row r="7008" spans="1:53" x14ac:dyDescent="0.3">
      <c r="A7008" s="3"/>
      <c r="B7008" s="3"/>
      <c r="C7008" s="3"/>
      <c r="D7008" s="3"/>
      <c r="E7008" s="3"/>
      <c r="F7008" s="3"/>
      <c r="G7008" s="3"/>
      <c r="H7008" s="3"/>
      <c r="I7008" s="3"/>
      <c r="J7008" s="3"/>
      <c r="K7008" s="3"/>
      <c r="L7008" s="3"/>
      <c r="M7008" s="3"/>
      <c r="N7008" s="3"/>
      <c r="O7008" s="3"/>
      <c r="P7008" s="3"/>
      <c r="Q7008" s="3"/>
      <c r="R7008" s="3"/>
      <c r="S7008" s="120"/>
      <c r="T7008" s="3"/>
      <c r="U7008" s="3"/>
      <c r="V7008" s="3"/>
      <c r="W7008" s="3"/>
      <c r="X7008" s="3"/>
      <c r="Y7008" s="3"/>
      <c r="Z7008" s="3"/>
      <c r="AA7008" s="3"/>
      <c r="AB7008" s="3"/>
      <c r="AC7008" s="3"/>
      <c r="AD7008" s="3"/>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row>
    <row r="7009" spans="1:53" x14ac:dyDescent="0.3">
      <c r="A7009" s="3"/>
      <c r="B7009" s="3"/>
      <c r="C7009" s="3"/>
      <c r="D7009" s="3"/>
      <c r="E7009" s="3"/>
      <c r="F7009" s="3"/>
      <c r="G7009" s="3"/>
      <c r="H7009" s="3"/>
      <c r="I7009" s="3"/>
      <c r="J7009" s="3"/>
      <c r="K7009" s="3"/>
      <c r="L7009" s="3"/>
      <c r="M7009" s="3"/>
      <c r="N7009" s="3"/>
      <c r="O7009" s="3"/>
      <c r="P7009" s="3"/>
      <c r="Q7009" s="3"/>
      <c r="R7009" s="3"/>
      <c r="S7009" s="120"/>
      <c r="T7009" s="3"/>
      <c r="U7009" s="3"/>
      <c r="V7009" s="3"/>
      <c r="W7009" s="3"/>
      <c r="X7009" s="3"/>
      <c r="Y7009" s="3"/>
      <c r="Z7009" s="3"/>
      <c r="AA7009" s="3"/>
      <c r="AB7009" s="3"/>
      <c r="AC7009" s="3"/>
      <c r="AD7009" s="3"/>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row>
    <row r="7010" spans="1:53" x14ac:dyDescent="0.3">
      <c r="A7010" s="3"/>
      <c r="B7010" s="3"/>
      <c r="C7010" s="3"/>
      <c r="D7010" s="3"/>
      <c r="E7010" s="3"/>
      <c r="F7010" s="3"/>
      <c r="G7010" s="3"/>
      <c r="H7010" s="3"/>
      <c r="I7010" s="3"/>
      <c r="J7010" s="3"/>
      <c r="K7010" s="3"/>
      <c r="L7010" s="3"/>
      <c r="M7010" s="3"/>
      <c r="N7010" s="3"/>
      <c r="O7010" s="3"/>
      <c r="P7010" s="3"/>
      <c r="Q7010" s="3"/>
      <c r="R7010" s="3"/>
      <c r="S7010" s="120"/>
      <c r="T7010" s="3"/>
      <c r="U7010" s="3"/>
      <c r="V7010" s="3"/>
      <c r="W7010" s="3"/>
      <c r="X7010" s="3"/>
      <c r="Y7010" s="3"/>
      <c r="Z7010" s="3"/>
      <c r="AA7010" s="3"/>
      <c r="AB7010" s="3"/>
      <c r="AC7010" s="3"/>
      <c r="AD7010" s="3"/>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row>
    <row r="7011" spans="1:53" x14ac:dyDescent="0.3">
      <c r="A7011" s="3"/>
      <c r="B7011" s="3"/>
      <c r="C7011" s="3"/>
      <c r="D7011" s="3"/>
      <c r="E7011" s="3"/>
      <c r="F7011" s="3"/>
      <c r="G7011" s="3"/>
      <c r="H7011" s="3"/>
      <c r="I7011" s="3"/>
      <c r="J7011" s="3"/>
      <c r="K7011" s="3"/>
      <c r="L7011" s="3"/>
      <c r="M7011" s="3"/>
      <c r="N7011" s="3"/>
      <c r="O7011" s="3"/>
      <c r="P7011" s="3"/>
      <c r="Q7011" s="3"/>
      <c r="R7011" s="3"/>
      <c r="S7011" s="120"/>
      <c r="T7011" s="3"/>
      <c r="U7011" s="3"/>
      <c r="V7011" s="3"/>
      <c r="W7011" s="3"/>
      <c r="X7011" s="3"/>
      <c r="Y7011" s="3"/>
      <c r="Z7011" s="3"/>
      <c r="AA7011" s="3"/>
      <c r="AB7011" s="3"/>
      <c r="AC7011" s="3"/>
      <c r="AD7011" s="3"/>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row>
    <row r="7012" spans="1:53" x14ac:dyDescent="0.3">
      <c r="A7012" s="3"/>
      <c r="B7012" s="3"/>
      <c r="C7012" s="3"/>
      <c r="D7012" s="3"/>
      <c r="E7012" s="3"/>
      <c r="F7012" s="3"/>
      <c r="G7012" s="3"/>
      <c r="H7012" s="3"/>
      <c r="I7012" s="3"/>
      <c r="J7012" s="3"/>
      <c r="K7012" s="3"/>
      <c r="L7012" s="3"/>
      <c r="M7012" s="3"/>
      <c r="N7012" s="3"/>
      <c r="O7012" s="3"/>
      <c r="P7012" s="3"/>
      <c r="Q7012" s="3"/>
      <c r="R7012" s="3"/>
      <c r="S7012" s="120"/>
      <c r="T7012" s="3"/>
      <c r="U7012" s="3"/>
      <c r="V7012" s="3"/>
      <c r="W7012" s="3"/>
      <c r="X7012" s="3"/>
      <c r="Y7012" s="3"/>
      <c r="Z7012" s="3"/>
      <c r="AA7012" s="3"/>
      <c r="AB7012" s="3"/>
      <c r="AC7012" s="3"/>
      <c r="AD7012" s="3"/>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row>
    <row r="7013" spans="1:53" x14ac:dyDescent="0.3">
      <c r="A7013" s="3"/>
      <c r="B7013" s="3"/>
      <c r="C7013" s="3"/>
      <c r="D7013" s="3"/>
      <c r="E7013" s="3"/>
      <c r="F7013" s="3"/>
      <c r="G7013" s="3"/>
      <c r="H7013" s="3"/>
      <c r="I7013" s="3"/>
      <c r="J7013" s="3"/>
      <c r="K7013" s="3"/>
      <c r="L7013" s="3"/>
      <c r="M7013" s="3"/>
      <c r="N7013" s="3"/>
      <c r="O7013" s="3"/>
      <c r="P7013" s="3"/>
      <c r="Q7013" s="3"/>
      <c r="R7013" s="3"/>
      <c r="S7013" s="120"/>
      <c r="T7013" s="3"/>
      <c r="U7013" s="3"/>
      <c r="V7013" s="3"/>
      <c r="W7013" s="3"/>
      <c r="X7013" s="3"/>
      <c r="Y7013" s="3"/>
      <c r="Z7013" s="3"/>
      <c r="AA7013" s="3"/>
      <c r="AB7013" s="3"/>
      <c r="AC7013" s="3"/>
      <c r="AD7013" s="3"/>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row>
    <row r="7014" spans="1:53" x14ac:dyDescent="0.3">
      <c r="A7014" s="3"/>
      <c r="B7014" s="3"/>
      <c r="C7014" s="3"/>
      <c r="D7014" s="3"/>
      <c r="E7014" s="3"/>
      <c r="F7014" s="3"/>
      <c r="G7014" s="3"/>
      <c r="H7014" s="3"/>
      <c r="I7014" s="3"/>
      <c r="J7014" s="3"/>
      <c r="K7014" s="3"/>
      <c r="L7014" s="3"/>
      <c r="M7014" s="3"/>
      <c r="N7014" s="3"/>
      <c r="O7014" s="3"/>
      <c r="P7014" s="3"/>
      <c r="Q7014" s="3"/>
      <c r="R7014" s="3"/>
      <c r="S7014" s="120"/>
      <c r="T7014" s="3"/>
      <c r="U7014" s="3"/>
      <c r="V7014" s="3"/>
      <c r="W7014" s="3"/>
      <c r="X7014" s="3"/>
      <c r="Y7014" s="3"/>
      <c r="Z7014" s="3"/>
      <c r="AA7014" s="3"/>
      <c r="AB7014" s="3"/>
      <c r="AC7014" s="3"/>
      <c r="AD7014" s="3"/>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row>
    <row r="7015" spans="1:53" x14ac:dyDescent="0.3">
      <c r="A7015" s="3"/>
      <c r="B7015" s="3"/>
      <c r="C7015" s="3"/>
      <c r="D7015" s="3"/>
      <c r="E7015" s="3"/>
      <c r="F7015" s="3"/>
      <c r="G7015" s="3"/>
      <c r="H7015" s="3"/>
      <c r="I7015" s="3"/>
      <c r="J7015" s="3"/>
      <c r="K7015" s="3"/>
      <c r="L7015" s="3"/>
      <c r="M7015" s="3"/>
      <c r="N7015" s="3"/>
      <c r="O7015" s="3"/>
      <c r="P7015" s="3"/>
      <c r="Q7015" s="3"/>
      <c r="R7015" s="3"/>
      <c r="S7015" s="120"/>
      <c r="T7015" s="3"/>
      <c r="U7015" s="3"/>
      <c r="V7015" s="3"/>
      <c r="W7015" s="3"/>
      <c r="X7015" s="3"/>
      <c r="Y7015" s="3"/>
      <c r="Z7015" s="3"/>
      <c r="AA7015" s="3"/>
      <c r="AB7015" s="3"/>
      <c r="AC7015" s="3"/>
      <c r="AD7015" s="3"/>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row>
    <row r="7016" spans="1:53" x14ac:dyDescent="0.3">
      <c r="A7016" s="3"/>
      <c r="B7016" s="3"/>
      <c r="C7016" s="3"/>
      <c r="D7016" s="3"/>
      <c r="E7016" s="3"/>
      <c r="F7016" s="3"/>
      <c r="G7016" s="3"/>
      <c r="H7016" s="3"/>
      <c r="I7016" s="3"/>
      <c r="J7016" s="3"/>
      <c r="K7016" s="3"/>
      <c r="L7016" s="3"/>
      <c r="M7016" s="3"/>
      <c r="N7016" s="3"/>
      <c r="O7016" s="3"/>
      <c r="P7016" s="3"/>
      <c r="Q7016" s="3"/>
      <c r="R7016" s="3"/>
      <c r="S7016" s="120"/>
      <c r="T7016" s="3"/>
      <c r="U7016" s="3"/>
      <c r="V7016" s="3"/>
      <c r="W7016" s="3"/>
      <c r="X7016" s="3"/>
      <c r="Y7016" s="3"/>
      <c r="Z7016" s="3"/>
      <c r="AA7016" s="3"/>
      <c r="AB7016" s="3"/>
      <c r="AC7016" s="3"/>
      <c r="AD7016" s="3"/>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row>
    <row r="7017" spans="1:53" x14ac:dyDescent="0.3">
      <c r="A7017" s="3"/>
      <c r="B7017" s="3"/>
      <c r="C7017" s="3"/>
      <c r="D7017" s="3"/>
      <c r="E7017" s="3"/>
      <c r="F7017" s="3"/>
      <c r="G7017" s="3"/>
      <c r="H7017" s="3"/>
      <c r="I7017" s="3"/>
      <c r="J7017" s="3"/>
      <c r="K7017" s="3"/>
      <c r="L7017" s="3"/>
      <c r="M7017" s="3"/>
      <c r="N7017" s="3"/>
      <c r="O7017" s="3"/>
      <c r="P7017" s="3"/>
      <c r="Q7017" s="3"/>
      <c r="R7017" s="3"/>
      <c r="S7017" s="120"/>
      <c r="T7017" s="3"/>
      <c r="U7017" s="3"/>
      <c r="V7017" s="3"/>
      <c r="W7017" s="3"/>
      <c r="X7017" s="3"/>
      <c r="Y7017" s="3"/>
      <c r="Z7017" s="3"/>
      <c r="AA7017" s="3"/>
      <c r="AB7017" s="3"/>
      <c r="AC7017" s="3"/>
      <c r="AD7017" s="3"/>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row>
    <row r="7018" spans="1:53" x14ac:dyDescent="0.3">
      <c r="A7018" s="3"/>
      <c r="B7018" s="3"/>
      <c r="C7018" s="3"/>
      <c r="D7018" s="3"/>
      <c r="E7018" s="3"/>
      <c r="F7018" s="3"/>
      <c r="G7018" s="3"/>
      <c r="H7018" s="3"/>
      <c r="I7018" s="3"/>
      <c r="J7018" s="3"/>
      <c r="K7018" s="3"/>
      <c r="L7018" s="3"/>
      <c r="M7018" s="3"/>
      <c r="N7018" s="3"/>
      <c r="O7018" s="3"/>
      <c r="P7018" s="3"/>
      <c r="Q7018" s="3"/>
      <c r="R7018" s="3"/>
      <c r="S7018" s="120"/>
      <c r="T7018" s="3"/>
      <c r="U7018" s="3"/>
      <c r="V7018" s="3"/>
      <c r="W7018" s="3"/>
      <c r="X7018" s="3"/>
      <c r="Y7018" s="3"/>
      <c r="Z7018" s="3"/>
      <c r="AA7018" s="3"/>
      <c r="AB7018" s="3"/>
      <c r="AC7018" s="3"/>
      <c r="AD7018" s="3"/>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row>
    <row r="7019" spans="1:53" x14ac:dyDescent="0.3">
      <c r="A7019" s="3"/>
      <c r="B7019" s="3"/>
      <c r="C7019" s="3"/>
      <c r="D7019" s="3"/>
      <c r="E7019" s="3"/>
      <c r="F7019" s="3"/>
      <c r="G7019" s="3"/>
      <c r="H7019" s="3"/>
      <c r="I7019" s="3"/>
      <c r="J7019" s="3"/>
      <c r="K7019" s="3"/>
      <c r="L7019" s="3"/>
      <c r="M7019" s="3"/>
      <c r="N7019" s="3"/>
      <c r="O7019" s="3"/>
      <c r="P7019" s="3"/>
      <c r="Q7019" s="3"/>
      <c r="R7019" s="3"/>
      <c r="S7019" s="120"/>
      <c r="T7019" s="3"/>
      <c r="U7019" s="3"/>
      <c r="V7019" s="3"/>
      <c r="W7019" s="3"/>
      <c r="X7019" s="3"/>
      <c r="Y7019" s="3"/>
      <c r="Z7019" s="3"/>
      <c r="AA7019" s="3"/>
      <c r="AB7019" s="3"/>
      <c r="AC7019" s="3"/>
      <c r="AD7019" s="3"/>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row>
    <row r="7020" spans="1:53" x14ac:dyDescent="0.3">
      <c r="A7020" s="3"/>
      <c r="B7020" s="3"/>
      <c r="C7020" s="3"/>
      <c r="D7020" s="3"/>
      <c r="E7020" s="3"/>
      <c r="F7020" s="3"/>
      <c r="G7020" s="3"/>
      <c r="H7020" s="3"/>
      <c r="I7020" s="3"/>
      <c r="J7020" s="3"/>
      <c r="K7020" s="3"/>
      <c r="L7020" s="3"/>
      <c r="M7020" s="3"/>
      <c r="N7020" s="3"/>
      <c r="O7020" s="3"/>
      <c r="P7020" s="3"/>
      <c r="Q7020" s="3"/>
      <c r="R7020" s="3"/>
      <c r="S7020" s="120"/>
      <c r="T7020" s="3"/>
      <c r="U7020" s="3"/>
      <c r="V7020" s="3"/>
      <c r="W7020" s="3"/>
      <c r="X7020" s="3"/>
      <c r="Y7020" s="3"/>
      <c r="Z7020" s="3"/>
      <c r="AA7020" s="3"/>
      <c r="AB7020" s="3"/>
      <c r="AC7020" s="3"/>
      <c r="AD7020" s="3"/>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row>
    <row r="7021" spans="1:53" x14ac:dyDescent="0.3">
      <c r="A7021" s="3"/>
      <c r="B7021" s="3"/>
      <c r="C7021" s="3"/>
      <c r="D7021" s="3"/>
      <c r="E7021" s="3"/>
      <c r="F7021" s="3"/>
      <c r="G7021" s="3"/>
      <c r="H7021" s="3"/>
      <c r="I7021" s="3"/>
      <c r="J7021" s="3"/>
      <c r="K7021" s="3"/>
      <c r="L7021" s="3"/>
      <c r="M7021" s="3"/>
      <c r="N7021" s="3"/>
      <c r="O7021" s="3"/>
      <c r="P7021" s="3"/>
      <c r="Q7021" s="3"/>
      <c r="R7021" s="3"/>
      <c r="S7021" s="120"/>
      <c r="T7021" s="3"/>
      <c r="U7021" s="3"/>
      <c r="V7021" s="3"/>
      <c r="W7021" s="3"/>
      <c r="X7021" s="3"/>
      <c r="Y7021" s="3"/>
      <c r="Z7021" s="3"/>
      <c r="AA7021" s="3"/>
      <c r="AB7021" s="3"/>
      <c r="AC7021" s="3"/>
      <c r="AD7021" s="3"/>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row>
    <row r="7022" spans="1:53" x14ac:dyDescent="0.3">
      <c r="A7022" s="3"/>
      <c r="B7022" s="3"/>
      <c r="C7022" s="3"/>
      <c r="D7022" s="3"/>
      <c r="E7022" s="3"/>
      <c r="F7022" s="3"/>
      <c r="G7022" s="3"/>
      <c r="H7022" s="3"/>
      <c r="I7022" s="3"/>
      <c r="J7022" s="3"/>
      <c r="K7022" s="3"/>
      <c r="L7022" s="3"/>
      <c r="M7022" s="3"/>
      <c r="N7022" s="3"/>
      <c r="O7022" s="3"/>
      <c r="P7022" s="3"/>
      <c r="Q7022" s="3"/>
      <c r="R7022" s="3"/>
      <c r="S7022" s="120"/>
      <c r="T7022" s="3"/>
      <c r="U7022" s="3"/>
      <c r="V7022" s="3"/>
      <c r="W7022" s="3"/>
      <c r="X7022" s="3"/>
      <c r="Y7022" s="3"/>
      <c r="Z7022" s="3"/>
      <c r="AA7022" s="3"/>
      <c r="AB7022" s="3"/>
      <c r="AC7022" s="3"/>
      <c r="AD7022" s="3"/>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row>
    <row r="7023" spans="1:53" x14ac:dyDescent="0.3">
      <c r="A7023" s="3"/>
      <c r="B7023" s="3"/>
      <c r="C7023" s="3"/>
      <c r="D7023" s="3"/>
      <c r="E7023" s="3"/>
      <c r="F7023" s="3"/>
      <c r="G7023" s="3"/>
      <c r="H7023" s="3"/>
      <c r="I7023" s="3"/>
      <c r="J7023" s="3"/>
      <c r="K7023" s="3"/>
      <c r="L7023" s="3"/>
      <c r="M7023" s="3"/>
      <c r="N7023" s="3"/>
      <c r="O7023" s="3"/>
      <c r="P7023" s="3"/>
      <c r="Q7023" s="3"/>
      <c r="R7023" s="3"/>
      <c r="S7023" s="120"/>
      <c r="T7023" s="3"/>
      <c r="U7023" s="3"/>
      <c r="V7023" s="3"/>
      <c r="W7023" s="3"/>
      <c r="X7023" s="3"/>
      <c r="Y7023" s="3"/>
      <c r="Z7023" s="3"/>
      <c r="AA7023" s="3"/>
      <c r="AB7023" s="3"/>
      <c r="AC7023" s="3"/>
      <c r="AD7023" s="3"/>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row>
    <row r="7024" spans="1:53" x14ac:dyDescent="0.3">
      <c r="A7024" s="3"/>
      <c r="B7024" s="3"/>
      <c r="C7024" s="3"/>
      <c r="D7024" s="3"/>
      <c r="E7024" s="3"/>
      <c r="F7024" s="3"/>
      <c r="G7024" s="3"/>
      <c r="H7024" s="3"/>
      <c r="I7024" s="3"/>
      <c r="J7024" s="3"/>
      <c r="K7024" s="3"/>
      <c r="L7024" s="3"/>
      <c r="M7024" s="3"/>
      <c r="N7024" s="3"/>
      <c r="O7024" s="3"/>
      <c r="P7024" s="3"/>
      <c r="Q7024" s="3"/>
      <c r="R7024" s="3"/>
      <c r="S7024" s="120"/>
      <c r="T7024" s="3"/>
      <c r="U7024" s="3"/>
      <c r="V7024" s="3"/>
      <c r="W7024" s="3"/>
      <c r="X7024" s="3"/>
      <c r="Y7024" s="3"/>
      <c r="Z7024" s="3"/>
      <c r="AA7024" s="3"/>
      <c r="AB7024" s="3"/>
      <c r="AC7024" s="3"/>
      <c r="AD7024" s="3"/>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row>
    <row r="7025" spans="1:53" x14ac:dyDescent="0.3">
      <c r="A7025" s="3"/>
      <c r="B7025" s="3"/>
      <c r="C7025" s="3"/>
      <c r="D7025" s="3"/>
      <c r="E7025" s="3"/>
      <c r="F7025" s="3"/>
      <c r="G7025" s="3"/>
      <c r="H7025" s="3"/>
      <c r="I7025" s="3"/>
      <c r="J7025" s="3"/>
      <c r="K7025" s="3"/>
      <c r="L7025" s="3"/>
      <c r="M7025" s="3"/>
      <c r="N7025" s="3"/>
      <c r="O7025" s="3"/>
      <c r="P7025" s="3"/>
      <c r="Q7025" s="3"/>
      <c r="R7025" s="3"/>
      <c r="S7025" s="120"/>
      <c r="T7025" s="3"/>
      <c r="U7025" s="3"/>
      <c r="V7025" s="3"/>
      <c r="W7025" s="3"/>
      <c r="X7025" s="3"/>
      <c r="Y7025" s="3"/>
      <c r="Z7025" s="3"/>
      <c r="AA7025" s="3"/>
      <c r="AB7025" s="3"/>
      <c r="AC7025" s="3"/>
      <c r="AD7025" s="3"/>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row>
    <row r="7026" spans="1:53" x14ac:dyDescent="0.3">
      <c r="A7026" s="3"/>
      <c r="B7026" s="3"/>
      <c r="C7026" s="3"/>
      <c r="D7026" s="3"/>
      <c r="E7026" s="3"/>
      <c r="F7026" s="3"/>
      <c r="G7026" s="3"/>
      <c r="H7026" s="3"/>
      <c r="I7026" s="3"/>
      <c r="J7026" s="3"/>
      <c r="K7026" s="3"/>
      <c r="L7026" s="3"/>
      <c r="M7026" s="3"/>
      <c r="N7026" s="3"/>
      <c r="O7026" s="3"/>
      <c r="P7026" s="3"/>
      <c r="Q7026" s="3"/>
      <c r="R7026" s="3"/>
      <c r="S7026" s="120"/>
      <c r="T7026" s="3"/>
      <c r="U7026" s="3"/>
      <c r="V7026" s="3"/>
      <c r="W7026" s="3"/>
      <c r="X7026" s="3"/>
      <c r="Y7026" s="3"/>
      <c r="Z7026" s="3"/>
      <c r="AA7026" s="3"/>
      <c r="AB7026" s="3"/>
      <c r="AC7026" s="3"/>
      <c r="AD7026" s="3"/>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row>
    <row r="7027" spans="1:53" x14ac:dyDescent="0.3">
      <c r="A7027" s="3"/>
      <c r="B7027" s="3"/>
      <c r="C7027" s="3"/>
      <c r="D7027" s="3"/>
      <c r="E7027" s="3"/>
      <c r="F7027" s="3"/>
      <c r="G7027" s="3"/>
      <c r="H7027" s="3"/>
      <c r="I7027" s="3"/>
      <c r="J7027" s="3"/>
      <c r="K7027" s="3"/>
      <c r="L7027" s="3"/>
      <c r="M7027" s="3"/>
      <c r="N7027" s="3"/>
      <c r="O7027" s="3"/>
      <c r="P7027" s="3"/>
      <c r="Q7027" s="3"/>
      <c r="R7027" s="3"/>
      <c r="S7027" s="120"/>
      <c r="T7027" s="3"/>
      <c r="U7027" s="3"/>
      <c r="V7027" s="3"/>
      <c r="W7027" s="3"/>
      <c r="X7027" s="3"/>
      <c r="Y7027" s="3"/>
      <c r="Z7027" s="3"/>
      <c r="AA7027" s="3"/>
      <c r="AB7027" s="3"/>
      <c r="AC7027" s="3"/>
      <c r="AD7027" s="3"/>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row>
    <row r="7028" spans="1:53" x14ac:dyDescent="0.3">
      <c r="A7028" s="3"/>
      <c r="B7028" s="3"/>
      <c r="C7028" s="3"/>
      <c r="D7028" s="3"/>
      <c r="E7028" s="3"/>
      <c r="F7028" s="3"/>
      <c r="G7028" s="3"/>
      <c r="H7028" s="3"/>
      <c r="I7028" s="3"/>
      <c r="J7028" s="3"/>
      <c r="K7028" s="3"/>
      <c r="L7028" s="3"/>
      <c r="M7028" s="3"/>
      <c r="N7028" s="3"/>
      <c r="O7028" s="3"/>
      <c r="P7028" s="3"/>
      <c r="Q7028" s="3"/>
      <c r="R7028" s="3"/>
      <c r="S7028" s="120"/>
      <c r="T7028" s="3"/>
      <c r="U7028" s="3"/>
      <c r="V7028" s="3"/>
      <c r="W7028" s="3"/>
      <c r="X7028" s="3"/>
      <c r="Y7028" s="3"/>
      <c r="Z7028" s="3"/>
      <c r="AA7028" s="3"/>
      <c r="AB7028" s="3"/>
      <c r="AC7028" s="3"/>
      <c r="AD7028" s="3"/>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row>
    <row r="7029" spans="1:53" x14ac:dyDescent="0.3">
      <c r="A7029" s="3"/>
      <c r="B7029" s="3"/>
      <c r="C7029" s="3"/>
      <c r="D7029" s="3"/>
      <c r="E7029" s="3"/>
      <c r="F7029" s="3"/>
      <c r="G7029" s="3"/>
      <c r="H7029" s="3"/>
      <c r="I7029" s="3"/>
      <c r="J7029" s="3"/>
      <c r="K7029" s="3"/>
      <c r="L7029" s="3"/>
      <c r="M7029" s="3"/>
      <c r="N7029" s="3"/>
      <c r="O7029" s="3"/>
      <c r="P7029" s="3"/>
      <c r="Q7029" s="3"/>
      <c r="R7029" s="3"/>
      <c r="S7029" s="120"/>
      <c r="T7029" s="3"/>
      <c r="U7029" s="3"/>
      <c r="V7029" s="3"/>
      <c r="W7029" s="3"/>
      <c r="X7029" s="3"/>
      <c r="Y7029" s="3"/>
      <c r="Z7029" s="3"/>
      <c r="AA7029" s="3"/>
      <c r="AB7029" s="3"/>
      <c r="AC7029" s="3"/>
      <c r="AD7029" s="3"/>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row>
    <row r="7030" spans="1:53" x14ac:dyDescent="0.3">
      <c r="A7030" s="3"/>
      <c r="B7030" s="3"/>
      <c r="C7030" s="3"/>
      <c r="D7030" s="3"/>
      <c r="E7030" s="3"/>
      <c r="F7030" s="3"/>
      <c r="G7030" s="3"/>
      <c r="H7030" s="3"/>
      <c r="I7030" s="3"/>
      <c r="J7030" s="3"/>
      <c r="K7030" s="3"/>
      <c r="L7030" s="3"/>
      <c r="M7030" s="3"/>
      <c r="N7030" s="3"/>
      <c r="O7030" s="3"/>
      <c r="P7030" s="3"/>
      <c r="Q7030" s="3"/>
      <c r="R7030" s="3"/>
      <c r="S7030" s="120"/>
      <c r="T7030" s="3"/>
      <c r="U7030" s="3"/>
      <c r="V7030" s="3"/>
      <c r="W7030" s="3"/>
      <c r="X7030" s="3"/>
      <c r="Y7030" s="3"/>
      <c r="Z7030" s="3"/>
      <c r="AA7030" s="3"/>
      <c r="AB7030" s="3"/>
      <c r="AC7030" s="3"/>
      <c r="AD7030" s="3"/>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row>
    <row r="7031" spans="1:53" x14ac:dyDescent="0.3">
      <c r="A7031" s="3"/>
      <c r="B7031" s="3"/>
      <c r="C7031" s="3"/>
      <c r="D7031" s="3"/>
      <c r="E7031" s="3"/>
      <c r="F7031" s="3"/>
      <c r="G7031" s="3"/>
      <c r="H7031" s="3"/>
      <c r="I7031" s="3"/>
      <c r="J7031" s="3"/>
      <c r="K7031" s="3"/>
      <c r="L7031" s="3"/>
      <c r="M7031" s="3"/>
      <c r="N7031" s="3"/>
      <c r="O7031" s="3"/>
      <c r="P7031" s="3"/>
      <c r="Q7031" s="3"/>
      <c r="R7031" s="3"/>
      <c r="S7031" s="120"/>
      <c r="T7031" s="3"/>
      <c r="U7031" s="3"/>
      <c r="V7031" s="3"/>
      <c r="W7031" s="3"/>
      <c r="X7031" s="3"/>
      <c r="Y7031" s="3"/>
      <c r="Z7031" s="3"/>
      <c r="AA7031" s="3"/>
      <c r="AB7031" s="3"/>
      <c r="AC7031" s="3"/>
      <c r="AD7031" s="3"/>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row>
    <row r="7032" spans="1:53" x14ac:dyDescent="0.3">
      <c r="A7032" s="3"/>
      <c r="B7032" s="3"/>
      <c r="C7032" s="3"/>
      <c r="D7032" s="3"/>
      <c r="E7032" s="3"/>
      <c r="F7032" s="3"/>
      <c r="G7032" s="3"/>
      <c r="H7032" s="3"/>
      <c r="I7032" s="3"/>
      <c r="J7032" s="3"/>
      <c r="K7032" s="3"/>
      <c r="L7032" s="3"/>
      <c r="M7032" s="3"/>
      <c r="N7032" s="3"/>
      <c r="O7032" s="3"/>
      <c r="P7032" s="3"/>
      <c r="Q7032" s="3"/>
      <c r="R7032" s="3"/>
      <c r="S7032" s="120"/>
      <c r="T7032" s="3"/>
      <c r="U7032" s="3"/>
      <c r="V7032" s="3"/>
      <c r="W7032" s="3"/>
      <c r="X7032" s="3"/>
      <c r="Y7032" s="3"/>
      <c r="Z7032" s="3"/>
      <c r="AA7032" s="3"/>
      <c r="AB7032" s="3"/>
      <c r="AC7032" s="3"/>
      <c r="AD7032" s="3"/>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row>
    <row r="7033" spans="1:53" x14ac:dyDescent="0.3">
      <c r="A7033" s="3"/>
      <c r="B7033" s="3"/>
      <c r="C7033" s="3"/>
      <c r="D7033" s="3"/>
      <c r="E7033" s="3"/>
      <c r="F7033" s="3"/>
      <c r="G7033" s="3"/>
      <c r="H7033" s="3"/>
      <c r="I7033" s="3"/>
      <c r="J7033" s="3"/>
      <c r="K7033" s="3"/>
      <c r="L7033" s="3"/>
      <c r="M7033" s="3"/>
      <c r="N7033" s="3"/>
      <c r="O7033" s="3"/>
      <c r="P7033" s="3"/>
      <c r="Q7033" s="3"/>
      <c r="R7033" s="3"/>
      <c r="S7033" s="120"/>
      <c r="T7033" s="3"/>
      <c r="U7033" s="3"/>
      <c r="V7033" s="3"/>
      <c r="W7033" s="3"/>
      <c r="X7033" s="3"/>
      <c r="Y7033" s="3"/>
      <c r="Z7033" s="3"/>
      <c r="AA7033" s="3"/>
      <c r="AB7033" s="3"/>
      <c r="AC7033" s="3"/>
      <c r="AD7033" s="3"/>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row>
    <row r="7034" spans="1:53" x14ac:dyDescent="0.3">
      <c r="A7034" s="3"/>
      <c r="B7034" s="3"/>
      <c r="C7034" s="3"/>
      <c r="D7034" s="3"/>
      <c r="E7034" s="3"/>
      <c r="F7034" s="3"/>
      <c r="G7034" s="3"/>
      <c r="H7034" s="3"/>
      <c r="I7034" s="3"/>
      <c r="J7034" s="3"/>
      <c r="K7034" s="3"/>
      <c r="L7034" s="3"/>
      <c r="M7034" s="3"/>
      <c r="N7034" s="3"/>
      <c r="O7034" s="3"/>
      <c r="P7034" s="3"/>
      <c r="Q7034" s="3"/>
      <c r="R7034" s="3"/>
      <c r="S7034" s="120"/>
      <c r="T7034" s="3"/>
      <c r="U7034" s="3"/>
      <c r="V7034" s="3"/>
      <c r="W7034" s="3"/>
      <c r="X7034" s="3"/>
      <c r="Y7034" s="3"/>
      <c r="Z7034" s="3"/>
      <c r="AA7034" s="3"/>
      <c r="AB7034" s="3"/>
      <c r="AC7034" s="3"/>
      <c r="AD7034" s="3"/>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row>
    <row r="7035" spans="1:53" x14ac:dyDescent="0.3">
      <c r="A7035" s="3"/>
      <c r="B7035" s="3"/>
      <c r="C7035" s="3"/>
      <c r="D7035" s="3"/>
      <c r="E7035" s="3"/>
      <c r="F7035" s="3"/>
      <c r="G7035" s="3"/>
      <c r="H7035" s="3"/>
      <c r="I7035" s="3"/>
      <c r="J7035" s="3"/>
      <c r="K7035" s="3"/>
      <c r="L7035" s="3"/>
      <c r="M7035" s="3"/>
      <c r="N7035" s="3"/>
      <c r="O7035" s="3"/>
      <c r="P7035" s="3"/>
      <c r="Q7035" s="3"/>
      <c r="R7035" s="3"/>
      <c r="S7035" s="120"/>
      <c r="T7035" s="3"/>
      <c r="U7035" s="3"/>
      <c r="V7035" s="3"/>
      <c r="W7035" s="3"/>
      <c r="X7035" s="3"/>
      <c r="Y7035" s="3"/>
      <c r="Z7035" s="3"/>
      <c r="AA7035" s="3"/>
      <c r="AB7035" s="3"/>
      <c r="AC7035" s="3"/>
      <c r="AD7035" s="3"/>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row>
    <row r="7036" spans="1:53" x14ac:dyDescent="0.3">
      <c r="A7036" s="3"/>
      <c r="B7036" s="3"/>
      <c r="C7036" s="3"/>
      <c r="D7036" s="3"/>
      <c r="E7036" s="3"/>
      <c r="F7036" s="3"/>
      <c r="G7036" s="3"/>
      <c r="H7036" s="3"/>
      <c r="I7036" s="3"/>
      <c r="J7036" s="3"/>
      <c r="K7036" s="3"/>
      <c r="L7036" s="3"/>
      <c r="M7036" s="3"/>
      <c r="N7036" s="3"/>
      <c r="O7036" s="3"/>
      <c r="P7036" s="3"/>
      <c r="Q7036" s="3"/>
      <c r="R7036" s="3"/>
      <c r="S7036" s="120"/>
      <c r="T7036" s="3"/>
      <c r="U7036" s="3"/>
      <c r="V7036" s="3"/>
      <c r="W7036" s="3"/>
      <c r="X7036" s="3"/>
      <c r="Y7036" s="3"/>
      <c r="Z7036" s="3"/>
      <c r="AA7036" s="3"/>
      <c r="AB7036" s="3"/>
      <c r="AC7036" s="3"/>
      <c r="AD7036" s="3"/>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row>
    <row r="7037" spans="1:53" x14ac:dyDescent="0.3">
      <c r="A7037" s="3"/>
      <c r="B7037" s="3"/>
      <c r="C7037" s="3"/>
      <c r="D7037" s="3"/>
      <c r="E7037" s="3"/>
      <c r="F7037" s="3"/>
      <c r="G7037" s="3"/>
      <c r="H7037" s="3"/>
      <c r="I7037" s="3"/>
      <c r="J7037" s="3"/>
      <c r="K7037" s="3"/>
      <c r="L7037" s="3"/>
      <c r="M7037" s="3"/>
      <c r="N7037" s="3"/>
      <c r="O7037" s="3"/>
      <c r="P7037" s="3"/>
      <c r="Q7037" s="3"/>
      <c r="R7037" s="3"/>
      <c r="S7037" s="120"/>
      <c r="T7037" s="3"/>
      <c r="U7037" s="3"/>
      <c r="V7037" s="3"/>
      <c r="W7037" s="3"/>
      <c r="X7037" s="3"/>
      <c r="Y7037" s="3"/>
      <c r="Z7037" s="3"/>
      <c r="AA7037" s="3"/>
      <c r="AB7037" s="3"/>
      <c r="AC7037" s="3"/>
      <c r="AD7037" s="3"/>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row>
    <row r="7038" spans="1:53" x14ac:dyDescent="0.3">
      <c r="A7038" s="3"/>
      <c r="B7038" s="3"/>
      <c r="C7038" s="3"/>
      <c r="D7038" s="3"/>
      <c r="E7038" s="3"/>
      <c r="F7038" s="3"/>
      <c r="G7038" s="3"/>
      <c r="H7038" s="3"/>
      <c r="I7038" s="3"/>
      <c r="J7038" s="3"/>
      <c r="K7038" s="3"/>
      <c r="L7038" s="3"/>
      <c r="M7038" s="3"/>
      <c r="N7038" s="3"/>
      <c r="O7038" s="3"/>
      <c r="P7038" s="3"/>
      <c r="Q7038" s="3"/>
      <c r="R7038" s="3"/>
      <c r="S7038" s="120"/>
      <c r="T7038" s="3"/>
      <c r="U7038" s="3"/>
      <c r="V7038" s="3"/>
      <c r="W7038" s="3"/>
      <c r="X7038" s="3"/>
      <c r="Y7038" s="3"/>
      <c r="Z7038" s="3"/>
      <c r="AA7038" s="3"/>
      <c r="AB7038" s="3"/>
      <c r="AC7038" s="3"/>
      <c r="AD7038" s="3"/>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row>
    <row r="7039" spans="1:53" x14ac:dyDescent="0.3">
      <c r="A7039" s="3"/>
      <c r="B7039" s="3"/>
      <c r="C7039" s="3"/>
      <c r="D7039" s="3"/>
      <c r="E7039" s="3"/>
      <c r="F7039" s="3"/>
      <c r="G7039" s="3"/>
      <c r="H7039" s="3"/>
      <c r="I7039" s="3"/>
      <c r="J7039" s="3"/>
      <c r="K7039" s="3"/>
      <c r="L7039" s="3"/>
      <c r="M7039" s="3"/>
      <c r="N7039" s="3"/>
      <c r="O7039" s="3"/>
      <c r="P7039" s="3"/>
      <c r="Q7039" s="3"/>
      <c r="R7039" s="3"/>
      <c r="S7039" s="120"/>
      <c r="T7039" s="3"/>
      <c r="U7039" s="3"/>
      <c r="V7039" s="3"/>
      <c r="W7039" s="3"/>
      <c r="X7039" s="3"/>
      <c r="Y7039" s="3"/>
      <c r="Z7039" s="3"/>
      <c r="AA7039" s="3"/>
      <c r="AB7039" s="3"/>
      <c r="AC7039" s="3"/>
      <c r="AD7039" s="3"/>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row>
    <row r="7040" spans="1:53" x14ac:dyDescent="0.3">
      <c r="A7040" s="3"/>
      <c r="B7040" s="3"/>
      <c r="C7040" s="3"/>
      <c r="D7040" s="3"/>
      <c r="E7040" s="3"/>
      <c r="F7040" s="3"/>
      <c r="G7040" s="3"/>
      <c r="H7040" s="3"/>
      <c r="I7040" s="3"/>
      <c r="J7040" s="3"/>
      <c r="K7040" s="3"/>
      <c r="L7040" s="3"/>
      <c r="M7040" s="3"/>
      <c r="N7040" s="3"/>
      <c r="O7040" s="3"/>
      <c r="P7040" s="3"/>
      <c r="Q7040" s="3"/>
      <c r="R7040" s="3"/>
      <c r="S7040" s="120"/>
      <c r="T7040" s="3"/>
      <c r="U7040" s="3"/>
      <c r="V7040" s="3"/>
      <c r="W7040" s="3"/>
      <c r="X7040" s="3"/>
      <c r="Y7040" s="3"/>
      <c r="Z7040" s="3"/>
      <c r="AA7040" s="3"/>
      <c r="AB7040" s="3"/>
      <c r="AC7040" s="3"/>
      <c r="AD7040" s="3"/>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row>
    <row r="7041" spans="1:53" x14ac:dyDescent="0.3">
      <c r="A7041" s="3"/>
      <c r="B7041" s="3"/>
      <c r="C7041" s="3"/>
      <c r="D7041" s="3"/>
      <c r="E7041" s="3"/>
      <c r="F7041" s="3"/>
      <c r="G7041" s="3"/>
      <c r="H7041" s="3"/>
      <c r="I7041" s="3"/>
      <c r="J7041" s="3"/>
      <c r="K7041" s="3"/>
      <c r="L7041" s="3"/>
      <c r="M7041" s="3"/>
      <c r="N7041" s="3"/>
      <c r="O7041" s="3"/>
      <c r="P7041" s="3"/>
      <c r="Q7041" s="3"/>
      <c r="R7041" s="3"/>
      <c r="S7041" s="120"/>
      <c r="T7041" s="3"/>
      <c r="U7041" s="3"/>
      <c r="V7041" s="3"/>
      <c r="W7041" s="3"/>
      <c r="X7041" s="3"/>
      <c r="Y7041" s="3"/>
      <c r="Z7041" s="3"/>
      <c r="AA7041" s="3"/>
      <c r="AB7041" s="3"/>
      <c r="AC7041" s="3"/>
      <c r="AD7041" s="3"/>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row>
    <row r="7042" spans="1:53" x14ac:dyDescent="0.3">
      <c r="A7042" s="3"/>
      <c r="B7042" s="3"/>
      <c r="C7042" s="3"/>
      <c r="D7042" s="3"/>
      <c r="E7042" s="3"/>
      <c r="F7042" s="3"/>
      <c r="G7042" s="3"/>
      <c r="H7042" s="3"/>
      <c r="I7042" s="3"/>
      <c r="J7042" s="3"/>
      <c r="K7042" s="3"/>
      <c r="L7042" s="3"/>
      <c r="M7042" s="3"/>
      <c r="N7042" s="3"/>
      <c r="O7042" s="3"/>
      <c r="P7042" s="3"/>
      <c r="Q7042" s="3"/>
      <c r="R7042" s="3"/>
      <c r="S7042" s="120"/>
      <c r="T7042" s="3"/>
      <c r="U7042" s="3"/>
      <c r="V7042" s="3"/>
      <c r="W7042" s="3"/>
      <c r="X7042" s="3"/>
      <c r="Y7042" s="3"/>
      <c r="Z7042" s="3"/>
      <c r="AA7042" s="3"/>
      <c r="AB7042" s="3"/>
      <c r="AC7042" s="3"/>
      <c r="AD7042" s="3"/>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row>
    <row r="7043" spans="1:53" x14ac:dyDescent="0.3">
      <c r="A7043" s="3"/>
      <c r="B7043" s="3"/>
      <c r="C7043" s="3"/>
      <c r="D7043" s="3"/>
      <c r="E7043" s="3"/>
      <c r="F7043" s="3"/>
      <c r="G7043" s="3"/>
      <c r="H7043" s="3"/>
      <c r="I7043" s="3"/>
      <c r="J7043" s="3"/>
      <c r="K7043" s="3"/>
      <c r="L7043" s="3"/>
      <c r="M7043" s="3"/>
      <c r="N7043" s="3"/>
      <c r="O7043" s="3"/>
      <c r="P7043" s="3"/>
      <c r="Q7043" s="3"/>
      <c r="R7043" s="3"/>
      <c r="S7043" s="120"/>
      <c r="T7043" s="3"/>
      <c r="U7043" s="3"/>
      <c r="V7043" s="3"/>
      <c r="W7043" s="3"/>
      <c r="X7043" s="3"/>
      <c r="Y7043" s="3"/>
      <c r="Z7043" s="3"/>
      <c r="AA7043" s="3"/>
      <c r="AB7043" s="3"/>
      <c r="AC7043" s="3"/>
      <c r="AD7043" s="3"/>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row>
    <row r="7044" spans="1:53" x14ac:dyDescent="0.3">
      <c r="A7044" s="3"/>
      <c r="B7044" s="3"/>
      <c r="C7044" s="3"/>
      <c r="D7044" s="3"/>
      <c r="E7044" s="3"/>
      <c r="F7044" s="3"/>
      <c r="G7044" s="3"/>
      <c r="H7044" s="3"/>
      <c r="I7044" s="3"/>
      <c r="J7044" s="3"/>
      <c r="K7044" s="3"/>
      <c r="L7044" s="3"/>
      <c r="M7044" s="3"/>
      <c r="N7044" s="3"/>
      <c r="O7044" s="3"/>
      <c r="P7044" s="3"/>
      <c r="Q7044" s="3"/>
      <c r="R7044" s="3"/>
      <c r="S7044" s="120"/>
      <c r="T7044" s="3"/>
      <c r="U7044" s="3"/>
      <c r="V7044" s="3"/>
      <c r="W7044" s="3"/>
      <c r="X7044" s="3"/>
      <c r="Y7044" s="3"/>
      <c r="Z7044" s="3"/>
      <c r="AA7044" s="3"/>
      <c r="AB7044" s="3"/>
      <c r="AC7044" s="3"/>
      <c r="AD7044" s="3"/>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row>
    <row r="7045" spans="1:53" x14ac:dyDescent="0.3">
      <c r="A7045" s="3"/>
      <c r="B7045" s="3"/>
      <c r="C7045" s="3"/>
      <c r="D7045" s="3"/>
      <c r="E7045" s="3"/>
      <c r="F7045" s="3"/>
      <c r="G7045" s="3"/>
      <c r="H7045" s="3"/>
      <c r="I7045" s="3"/>
      <c r="J7045" s="3"/>
      <c r="K7045" s="3"/>
      <c r="L7045" s="3"/>
      <c r="M7045" s="3"/>
      <c r="N7045" s="3"/>
      <c r="O7045" s="3"/>
      <c r="P7045" s="3"/>
      <c r="Q7045" s="3"/>
      <c r="R7045" s="3"/>
      <c r="S7045" s="120"/>
      <c r="T7045" s="3"/>
      <c r="U7045" s="3"/>
      <c r="V7045" s="3"/>
      <c r="W7045" s="3"/>
      <c r="X7045" s="3"/>
      <c r="Y7045" s="3"/>
      <c r="Z7045" s="3"/>
      <c r="AA7045" s="3"/>
      <c r="AB7045" s="3"/>
      <c r="AC7045" s="3"/>
      <c r="AD7045" s="3"/>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row>
    <row r="7046" spans="1:53" x14ac:dyDescent="0.3">
      <c r="A7046" s="3"/>
      <c r="B7046" s="3"/>
      <c r="C7046" s="3"/>
      <c r="D7046" s="3"/>
      <c r="E7046" s="3"/>
      <c r="F7046" s="3"/>
      <c r="G7046" s="3"/>
      <c r="H7046" s="3"/>
      <c r="I7046" s="3"/>
      <c r="J7046" s="3"/>
      <c r="K7046" s="3"/>
      <c r="L7046" s="3"/>
      <c r="M7046" s="3"/>
      <c r="N7046" s="3"/>
      <c r="O7046" s="3"/>
      <c r="P7046" s="3"/>
      <c r="Q7046" s="3"/>
      <c r="R7046" s="3"/>
      <c r="S7046" s="120"/>
      <c r="T7046" s="3"/>
      <c r="U7046" s="3"/>
      <c r="V7046" s="3"/>
      <c r="W7046" s="3"/>
      <c r="X7046" s="3"/>
      <c r="Y7046" s="3"/>
      <c r="Z7046" s="3"/>
      <c r="AA7046" s="3"/>
      <c r="AB7046" s="3"/>
      <c r="AC7046" s="3"/>
      <c r="AD7046" s="3"/>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row>
    <row r="7047" spans="1:53" x14ac:dyDescent="0.3">
      <c r="A7047" s="3"/>
      <c r="B7047" s="3"/>
      <c r="C7047" s="3"/>
      <c r="D7047" s="3"/>
      <c r="E7047" s="3"/>
      <c r="F7047" s="3"/>
      <c r="G7047" s="3"/>
      <c r="H7047" s="3"/>
      <c r="I7047" s="3"/>
      <c r="J7047" s="3"/>
      <c r="K7047" s="3"/>
      <c r="L7047" s="3"/>
      <c r="M7047" s="3"/>
      <c r="N7047" s="3"/>
      <c r="O7047" s="3"/>
      <c r="P7047" s="3"/>
      <c r="Q7047" s="3"/>
      <c r="R7047" s="3"/>
      <c r="S7047" s="120"/>
      <c r="T7047" s="3"/>
      <c r="U7047" s="3"/>
      <c r="V7047" s="3"/>
      <c r="W7047" s="3"/>
      <c r="X7047" s="3"/>
      <c r="Y7047" s="3"/>
      <c r="Z7047" s="3"/>
      <c r="AA7047" s="3"/>
      <c r="AB7047" s="3"/>
      <c r="AC7047" s="3"/>
      <c r="AD7047" s="3"/>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row>
    <row r="7048" spans="1:53" x14ac:dyDescent="0.3">
      <c r="A7048" s="3"/>
      <c r="B7048" s="3"/>
      <c r="C7048" s="3"/>
      <c r="D7048" s="3"/>
      <c r="E7048" s="3"/>
      <c r="F7048" s="3"/>
      <c r="G7048" s="3"/>
      <c r="H7048" s="3"/>
      <c r="I7048" s="3"/>
      <c r="J7048" s="3"/>
      <c r="K7048" s="3"/>
      <c r="L7048" s="3"/>
      <c r="M7048" s="3"/>
      <c r="N7048" s="3"/>
      <c r="O7048" s="3"/>
      <c r="P7048" s="3"/>
      <c r="Q7048" s="3"/>
      <c r="R7048" s="3"/>
      <c r="S7048" s="120"/>
      <c r="T7048" s="3"/>
      <c r="U7048" s="3"/>
      <c r="V7048" s="3"/>
      <c r="W7048" s="3"/>
      <c r="X7048" s="3"/>
      <c r="Y7048" s="3"/>
      <c r="Z7048" s="3"/>
      <c r="AA7048" s="3"/>
      <c r="AB7048" s="3"/>
      <c r="AC7048" s="3"/>
      <c r="AD7048" s="3"/>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row>
    <row r="7049" spans="1:53" x14ac:dyDescent="0.3">
      <c r="A7049" s="3"/>
      <c r="B7049" s="3"/>
      <c r="C7049" s="3"/>
      <c r="D7049" s="3"/>
      <c r="E7049" s="3"/>
      <c r="F7049" s="3"/>
      <c r="G7049" s="3"/>
      <c r="H7049" s="3"/>
      <c r="I7049" s="3"/>
      <c r="J7049" s="3"/>
      <c r="K7049" s="3"/>
      <c r="L7049" s="3"/>
      <c r="M7049" s="3"/>
      <c r="N7049" s="3"/>
      <c r="O7049" s="3"/>
      <c r="P7049" s="3"/>
      <c r="Q7049" s="3"/>
      <c r="R7049" s="3"/>
      <c r="S7049" s="120"/>
      <c r="T7049" s="3"/>
      <c r="U7049" s="3"/>
      <c r="V7049" s="3"/>
      <c r="W7049" s="3"/>
      <c r="X7049" s="3"/>
      <c r="Y7049" s="3"/>
      <c r="Z7049" s="3"/>
      <c r="AA7049" s="3"/>
      <c r="AB7049" s="3"/>
      <c r="AC7049" s="3"/>
      <c r="AD7049" s="3"/>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row>
    <row r="7050" spans="1:53" x14ac:dyDescent="0.3">
      <c r="A7050" s="3"/>
      <c r="B7050" s="3"/>
      <c r="C7050" s="3"/>
      <c r="D7050" s="3"/>
      <c r="E7050" s="3"/>
      <c r="F7050" s="3"/>
      <c r="G7050" s="3"/>
      <c r="H7050" s="3"/>
      <c r="I7050" s="3"/>
      <c r="J7050" s="3"/>
      <c r="K7050" s="3"/>
      <c r="L7050" s="3"/>
      <c r="M7050" s="3"/>
      <c r="N7050" s="3"/>
      <c r="O7050" s="3"/>
      <c r="P7050" s="3"/>
      <c r="Q7050" s="3"/>
      <c r="R7050" s="3"/>
      <c r="S7050" s="120"/>
      <c r="T7050" s="3"/>
      <c r="U7050" s="3"/>
      <c r="V7050" s="3"/>
      <c r="W7050" s="3"/>
      <c r="X7050" s="3"/>
      <c r="Y7050" s="3"/>
      <c r="Z7050" s="3"/>
      <c r="AA7050" s="3"/>
      <c r="AB7050" s="3"/>
      <c r="AC7050" s="3"/>
      <c r="AD7050" s="3"/>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row>
    <row r="7051" spans="1:53" x14ac:dyDescent="0.3">
      <c r="A7051" s="3"/>
      <c r="B7051" s="3"/>
      <c r="C7051" s="3"/>
      <c r="D7051" s="3"/>
      <c r="E7051" s="3"/>
      <c r="F7051" s="3"/>
      <c r="G7051" s="3"/>
      <c r="H7051" s="3"/>
      <c r="I7051" s="3"/>
      <c r="J7051" s="3"/>
      <c r="K7051" s="3"/>
      <c r="L7051" s="3"/>
      <c r="M7051" s="3"/>
      <c r="N7051" s="3"/>
      <c r="O7051" s="3"/>
      <c r="P7051" s="3"/>
      <c r="Q7051" s="3"/>
      <c r="R7051" s="3"/>
      <c r="S7051" s="120"/>
      <c r="T7051" s="3"/>
      <c r="U7051" s="3"/>
      <c r="V7051" s="3"/>
      <c r="W7051" s="3"/>
      <c r="X7051" s="3"/>
      <c r="Y7051" s="3"/>
      <c r="Z7051" s="3"/>
      <c r="AA7051" s="3"/>
      <c r="AB7051" s="3"/>
      <c r="AC7051" s="3"/>
      <c r="AD7051" s="3"/>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row>
    <row r="7052" spans="1:53" x14ac:dyDescent="0.3">
      <c r="A7052" s="3"/>
      <c r="B7052" s="3"/>
      <c r="C7052" s="3"/>
      <c r="D7052" s="3"/>
      <c r="E7052" s="3"/>
      <c r="F7052" s="3"/>
      <c r="G7052" s="3"/>
      <c r="H7052" s="3"/>
      <c r="I7052" s="3"/>
      <c r="J7052" s="3"/>
      <c r="K7052" s="3"/>
      <c r="L7052" s="3"/>
      <c r="M7052" s="3"/>
      <c r="N7052" s="3"/>
      <c r="O7052" s="3"/>
      <c r="P7052" s="3"/>
      <c r="Q7052" s="3"/>
      <c r="R7052" s="3"/>
      <c r="S7052" s="120"/>
      <c r="T7052" s="3"/>
      <c r="U7052" s="3"/>
      <c r="V7052" s="3"/>
      <c r="W7052" s="3"/>
      <c r="X7052" s="3"/>
      <c r="Y7052" s="3"/>
      <c r="Z7052" s="3"/>
      <c r="AA7052" s="3"/>
      <c r="AB7052" s="3"/>
      <c r="AC7052" s="3"/>
      <c r="AD7052" s="3"/>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row>
    <row r="7053" spans="1:53" x14ac:dyDescent="0.3">
      <c r="A7053" s="3"/>
      <c r="B7053" s="3"/>
      <c r="C7053" s="3"/>
      <c r="D7053" s="3"/>
      <c r="E7053" s="3"/>
      <c r="F7053" s="3"/>
      <c r="G7053" s="3"/>
      <c r="H7053" s="3"/>
      <c r="I7053" s="3"/>
      <c r="J7053" s="3"/>
      <c r="K7053" s="3"/>
      <c r="L7053" s="3"/>
      <c r="M7053" s="3"/>
      <c r="N7053" s="3"/>
      <c r="O7053" s="3"/>
      <c r="P7053" s="3"/>
      <c r="Q7053" s="3"/>
      <c r="R7053" s="3"/>
      <c r="S7053" s="120"/>
      <c r="T7053" s="3"/>
      <c r="U7053" s="3"/>
      <c r="V7053" s="3"/>
      <c r="W7053" s="3"/>
      <c r="X7053" s="3"/>
      <c r="Y7053" s="3"/>
      <c r="Z7053" s="3"/>
      <c r="AA7053" s="3"/>
      <c r="AB7053" s="3"/>
      <c r="AC7053" s="3"/>
      <c r="AD7053" s="3"/>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row>
    <row r="7054" spans="1:53" x14ac:dyDescent="0.3">
      <c r="A7054" s="3"/>
      <c r="B7054" s="3"/>
      <c r="C7054" s="3"/>
      <c r="D7054" s="3"/>
      <c r="E7054" s="3"/>
      <c r="F7054" s="3"/>
      <c r="G7054" s="3"/>
      <c r="H7054" s="3"/>
      <c r="I7054" s="3"/>
      <c r="J7054" s="3"/>
      <c r="K7054" s="3"/>
      <c r="L7054" s="3"/>
      <c r="M7054" s="3"/>
      <c r="N7054" s="3"/>
      <c r="O7054" s="3"/>
      <c r="P7054" s="3"/>
      <c r="Q7054" s="3"/>
      <c r="R7054" s="3"/>
      <c r="S7054" s="120"/>
      <c r="T7054" s="3"/>
      <c r="U7054" s="3"/>
      <c r="V7054" s="3"/>
      <c r="W7054" s="3"/>
      <c r="X7054" s="3"/>
      <c r="Y7054" s="3"/>
      <c r="Z7054" s="3"/>
      <c r="AA7054" s="3"/>
      <c r="AB7054" s="3"/>
      <c r="AC7054" s="3"/>
      <c r="AD7054" s="3"/>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row>
    <row r="7055" spans="1:53" x14ac:dyDescent="0.3">
      <c r="A7055" s="3"/>
      <c r="B7055" s="3"/>
      <c r="C7055" s="3"/>
      <c r="D7055" s="3"/>
      <c r="E7055" s="3"/>
      <c r="F7055" s="3"/>
      <c r="G7055" s="3"/>
      <c r="H7055" s="3"/>
      <c r="I7055" s="3"/>
      <c r="J7055" s="3"/>
      <c r="K7055" s="3"/>
      <c r="L7055" s="3"/>
      <c r="M7055" s="3"/>
      <c r="N7055" s="3"/>
      <c r="O7055" s="3"/>
      <c r="P7055" s="3"/>
      <c r="Q7055" s="3"/>
      <c r="R7055" s="3"/>
      <c r="S7055" s="120"/>
      <c r="T7055" s="3"/>
      <c r="U7055" s="3"/>
      <c r="V7055" s="3"/>
      <c r="W7055" s="3"/>
      <c r="X7055" s="3"/>
      <c r="Y7055" s="3"/>
      <c r="Z7055" s="3"/>
      <c r="AA7055" s="3"/>
      <c r="AB7055" s="3"/>
      <c r="AC7055" s="3"/>
      <c r="AD7055" s="3"/>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row>
    <row r="7056" spans="1:53" x14ac:dyDescent="0.3">
      <c r="A7056" s="3"/>
      <c r="B7056" s="3"/>
      <c r="C7056" s="3"/>
      <c r="D7056" s="3"/>
      <c r="E7056" s="3"/>
      <c r="F7056" s="3"/>
      <c r="G7056" s="3"/>
      <c r="H7056" s="3"/>
      <c r="I7056" s="3"/>
      <c r="J7056" s="3"/>
      <c r="K7056" s="3"/>
      <c r="L7056" s="3"/>
      <c r="M7056" s="3"/>
      <c r="N7056" s="3"/>
      <c r="O7056" s="3"/>
      <c r="P7056" s="3"/>
      <c r="Q7056" s="3"/>
      <c r="R7056" s="3"/>
      <c r="S7056" s="120"/>
      <c r="T7056" s="3"/>
      <c r="U7056" s="3"/>
      <c r="V7056" s="3"/>
      <c r="W7056" s="3"/>
      <c r="X7056" s="3"/>
      <c r="Y7056" s="3"/>
      <c r="Z7056" s="3"/>
      <c r="AA7056" s="3"/>
      <c r="AB7056" s="3"/>
      <c r="AC7056" s="3"/>
      <c r="AD7056" s="3"/>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row>
    <row r="7057" spans="1:53" x14ac:dyDescent="0.3">
      <c r="A7057" s="3"/>
      <c r="B7057" s="3"/>
      <c r="C7057" s="3"/>
      <c r="D7057" s="3"/>
      <c r="E7057" s="3"/>
      <c r="F7057" s="3"/>
      <c r="G7057" s="3"/>
      <c r="H7057" s="3"/>
      <c r="I7057" s="3"/>
      <c r="J7057" s="3"/>
      <c r="K7057" s="3"/>
      <c r="L7057" s="3"/>
      <c r="M7057" s="3"/>
      <c r="N7057" s="3"/>
      <c r="O7057" s="3"/>
      <c r="P7057" s="3"/>
      <c r="Q7057" s="3"/>
      <c r="R7057" s="3"/>
      <c r="S7057" s="120"/>
      <c r="T7057" s="3"/>
      <c r="U7057" s="3"/>
      <c r="V7057" s="3"/>
      <c r="W7057" s="3"/>
      <c r="X7057" s="3"/>
      <c r="Y7057" s="3"/>
      <c r="Z7057" s="3"/>
      <c r="AA7057" s="3"/>
      <c r="AB7057" s="3"/>
      <c r="AC7057" s="3"/>
      <c r="AD7057" s="3"/>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row>
    <row r="7058" spans="1:53" x14ac:dyDescent="0.3">
      <c r="A7058" s="3"/>
      <c r="B7058" s="3"/>
      <c r="C7058" s="3"/>
      <c r="D7058" s="3"/>
      <c r="E7058" s="3"/>
      <c r="F7058" s="3"/>
      <c r="G7058" s="3"/>
      <c r="H7058" s="3"/>
      <c r="I7058" s="3"/>
      <c r="J7058" s="3"/>
      <c r="K7058" s="3"/>
      <c r="L7058" s="3"/>
      <c r="M7058" s="3"/>
      <c r="N7058" s="3"/>
      <c r="O7058" s="3"/>
      <c r="P7058" s="3"/>
      <c r="Q7058" s="3"/>
      <c r="R7058" s="3"/>
      <c r="S7058" s="120"/>
      <c r="T7058" s="3"/>
      <c r="U7058" s="3"/>
      <c r="V7058" s="3"/>
      <c r="W7058" s="3"/>
      <c r="X7058" s="3"/>
      <c r="Y7058" s="3"/>
      <c r="Z7058" s="3"/>
      <c r="AA7058" s="3"/>
      <c r="AB7058" s="3"/>
      <c r="AC7058" s="3"/>
      <c r="AD7058" s="3"/>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row>
    <row r="7059" spans="1:53" x14ac:dyDescent="0.3">
      <c r="A7059" s="3"/>
      <c r="B7059" s="3"/>
      <c r="C7059" s="3"/>
      <c r="D7059" s="3"/>
      <c r="E7059" s="3"/>
      <c r="F7059" s="3"/>
      <c r="G7059" s="3"/>
      <c r="H7059" s="3"/>
      <c r="I7059" s="3"/>
      <c r="J7059" s="3"/>
      <c r="K7059" s="3"/>
      <c r="L7059" s="3"/>
      <c r="M7059" s="3"/>
      <c r="N7059" s="3"/>
      <c r="O7059" s="3"/>
      <c r="P7059" s="3"/>
      <c r="Q7059" s="3"/>
      <c r="R7059" s="3"/>
      <c r="S7059" s="120"/>
      <c r="T7059" s="3"/>
      <c r="U7059" s="3"/>
      <c r="V7059" s="3"/>
      <c r="W7059" s="3"/>
      <c r="X7059" s="3"/>
      <c r="Y7059" s="3"/>
      <c r="Z7059" s="3"/>
      <c r="AA7059" s="3"/>
      <c r="AB7059" s="3"/>
      <c r="AC7059" s="3"/>
      <c r="AD7059" s="3"/>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row>
    <row r="7060" spans="1:53" x14ac:dyDescent="0.3">
      <c r="A7060" s="3"/>
      <c r="B7060" s="3"/>
      <c r="C7060" s="3"/>
      <c r="D7060" s="3"/>
      <c r="E7060" s="3"/>
      <c r="F7060" s="3"/>
      <c r="G7060" s="3"/>
      <c r="H7060" s="3"/>
      <c r="I7060" s="3"/>
      <c r="J7060" s="3"/>
      <c r="K7060" s="3"/>
      <c r="L7060" s="3"/>
      <c r="M7060" s="3"/>
      <c r="N7060" s="3"/>
      <c r="O7060" s="3"/>
      <c r="P7060" s="3"/>
      <c r="Q7060" s="3"/>
      <c r="R7060" s="3"/>
      <c r="S7060" s="120"/>
      <c r="T7060" s="3"/>
      <c r="U7060" s="3"/>
      <c r="V7060" s="3"/>
      <c r="W7060" s="3"/>
      <c r="X7060" s="3"/>
      <c r="Y7060" s="3"/>
      <c r="Z7060" s="3"/>
      <c r="AA7060" s="3"/>
      <c r="AB7060" s="3"/>
      <c r="AC7060" s="3"/>
      <c r="AD7060" s="3"/>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row>
    <row r="7061" spans="1:53" x14ac:dyDescent="0.3">
      <c r="A7061" s="3"/>
      <c r="B7061" s="3"/>
      <c r="C7061" s="3"/>
      <c r="D7061" s="3"/>
      <c r="E7061" s="3"/>
      <c r="F7061" s="3"/>
      <c r="G7061" s="3"/>
      <c r="H7061" s="3"/>
      <c r="I7061" s="3"/>
      <c r="J7061" s="3"/>
      <c r="K7061" s="3"/>
      <c r="L7061" s="3"/>
      <c r="M7061" s="3"/>
      <c r="N7061" s="3"/>
      <c r="O7061" s="3"/>
      <c r="P7061" s="3"/>
      <c r="Q7061" s="3"/>
      <c r="R7061" s="3"/>
      <c r="S7061" s="120"/>
      <c r="T7061" s="3"/>
      <c r="U7061" s="3"/>
      <c r="V7061" s="3"/>
      <c r="W7061" s="3"/>
      <c r="X7061" s="3"/>
      <c r="Y7061" s="3"/>
      <c r="Z7061" s="3"/>
      <c r="AA7061" s="3"/>
      <c r="AB7061" s="3"/>
      <c r="AC7061" s="3"/>
      <c r="AD7061" s="3"/>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row>
    <row r="7062" spans="1:53" x14ac:dyDescent="0.3">
      <c r="A7062" s="3"/>
      <c r="B7062" s="3"/>
      <c r="C7062" s="3"/>
      <c r="D7062" s="3"/>
      <c r="E7062" s="3"/>
      <c r="F7062" s="3"/>
      <c r="G7062" s="3"/>
      <c r="H7062" s="3"/>
      <c r="I7062" s="3"/>
      <c r="J7062" s="3"/>
      <c r="K7062" s="3"/>
      <c r="L7062" s="3"/>
      <c r="M7062" s="3"/>
      <c r="N7062" s="3"/>
      <c r="O7062" s="3"/>
      <c r="P7062" s="3"/>
      <c r="Q7062" s="3"/>
      <c r="R7062" s="3"/>
      <c r="S7062" s="120"/>
      <c r="T7062" s="3"/>
      <c r="U7062" s="3"/>
      <c r="V7062" s="3"/>
      <c r="W7062" s="3"/>
      <c r="X7062" s="3"/>
      <c r="Y7062" s="3"/>
      <c r="Z7062" s="3"/>
      <c r="AA7062" s="3"/>
      <c r="AB7062" s="3"/>
      <c r="AC7062" s="3"/>
      <c r="AD7062" s="3"/>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row>
    <row r="7063" spans="1:53" x14ac:dyDescent="0.3">
      <c r="A7063" s="3"/>
      <c r="B7063" s="3"/>
      <c r="C7063" s="3"/>
      <c r="D7063" s="3"/>
      <c r="E7063" s="3"/>
      <c r="F7063" s="3"/>
      <c r="G7063" s="3"/>
      <c r="H7063" s="3"/>
      <c r="I7063" s="3"/>
      <c r="J7063" s="3"/>
      <c r="K7063" s="3"/>
      <c r="L7063" s="3"/>
      <c r="M7063" s="3"/>
      <c r="N7063" s="3"/>
      <c r="O7063" s="3"/>
      <c r="P7063" s="3"/>
      <c r="Q7063" s="3"/>
      <c r="R7063" s="3"/>
      <c r="S7063" s="120"/>
      <c r="T7063" s="3"/>
      <c r="U7063" s="3"/>
      <c r="V7063" s="3"/>
      <c r="W7063" s="3"/>
      <c r="X7063" s="3"/>
      <c r="Y7063" s="3"/>
      <c r="Z7063" s="3"/>
      <c r="AA7063" s="3"/>
      <c r="AB7063" s="3"/>
      <c r="AC7063" s="3"/>
      <c r="AD7063" s="3"/>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row>
    <row r="7064" spans="1:53" x14ac:dyDescent="0.3">
      <c r="A7064" s="3"/>
      <c r="B7064" s="3"/>
      <c r="C7064" s="3"/>
      <c r="D7064" s="3"/>
      <c r="E7064" s="3"/>
      <c r="F7064" s="3"/>
      <c r="G7064" s="3"/>
      <c r="H7064" s="3"/>
      <c r="I7064" s="3"/>
      <c r="J7064" s="3"/>
      <c r="K7064" s="3"/>
      <c r="L7064" s="3"/>
      <c r="M7064" s="3"/>
      <c r="N7064" s="3"/>
      <c r="O7064" s="3"/>
      <c r="P7064" s="3"/>
      <c r="Q7064" s="3"/>
      <c r="R7064" s="3"/>
      <c r="S7064" s="120"/>
      <c r="T7064" s="3"/>
      <c r="U7064" s="3"/>
      <c r="V7064" s="3"/>
      <c r="W7064" s="3"/>
      <c r="X7064" s="3"/>
      <c r="Y7064" s="3"/>
      <c r="Z7064" s="3"/>
      <c r="AA7064" s="3"/>
      <c r="AB7064" s="3"/>
      <c r="AC7064" s="3"/>
      <c r="AD7064" s="3"/>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row>
    <row r="7065" spans="1:53" x14ac:dyDescent="0.3">
      <c r="A7065" s="3"/>
      <c r="B7065" s="3"/>
      <c r="C7065" s="3"/>
      <c r="D7065" s="3"/>
      <c r="E7065" s="3"/>
      <c r="F7065" s="3"/>
      <c r="G7065" s="3"/>
      <c r="H7065" s="3"/>
      <c r="I7065" s="3"/>
      <c r="J7065" s="3"/>
      <c r="K7065" s="3"/>
      <c r="L7065" s="3"/>
      <c r="M7065" s="3"/>
      <c r="N7065" s="3"/>
      <c r="O7065" s="3"/>
      <c r="P7065" s="3"/>
      <c r="Q7065" s="3"/>
      <c r="R7065" s="3"/>
      <c r="S7065" s="120"/>
      <c r="T7065" s="3"/>
      <c r="U7065" s="3"/>
      <c r="V7065" s="3"/>
      <c r="W7065" s="3"/>
      <c r="X7065" s="3"/>
      <c r="Y7065" s="3"/>
      <c r="Z7065" s="3"/>
      <c r="AA7065" s="3"/>
      <c r="AB7065" s="3"/>
      <c r="AC7065" s="3"/>
      <c r="AD7065" s="3"/>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row>
    <row r="7066" spans="1:53" x14ac:dyDescent="0.3">
      <c r="A7066" s="3"/>
      <c r="B7066" s="3"/>
      <c r="C7066" s="3"/>
      <c r="D7066" s="3"/>
      <c r="E7066" s="3"/>
      <c r="F7066" s="3"/>
      <c r="G7066" s="3"/>
      <c r="H7066" s="3"/>
      <c r="I7066" s="3"/>
      <c r="J7066" s="3"/>
      <c r="K7066" s="3"/>
      <c r="L7066" s="3"/>
      <c r="M7066" s="3"/>
      <c r="N7066" s="3"/>
      <c r="O7066" s="3"/>
      <c r="P7066" s="3"/>
      <c r="Q7066" s="3"/>
      <c r="R7066" s="3"/>
      <c r="S7066" s="120"/>
      <c r="T7066" s="3"/>
      <c r="U7066" s="3"/>
      <c r="V7066" s="3"/>
      <c r="W7066" s="3"/>
      <c r="X7066" s="3"/>
      <c r="Y7066" s="3"/>
      <c r="Z7066" s="3"/>
      <c r="AA7066" s="3"/>
      <c r="AB7066" s="3"/>
      <c r="AC7066" s="3"/>
      <c r="AD7066" s="3"/>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row>
    <row r="7067" spans="1:53" x14ac:dyDescent="0.3">
      <c r="A7067" s="3"/>
      <c r="B7067" s="3"/>
      <c r="C7067" s="3"/>
      <c r="D7067" s="3"/>
      <c r="E7067" s="3"/>
      <c r="F7067" s="3"/>
      <c r="G7067" s="3"/>
      <c r="H7067" s="3"/>
      <c r="I7067" s="3"/>
      <c r="J7067" s="3"/>
      <c r="K7067" s="3"/>
      <c r="L7067" s="3"/>
      <c r="M7067" s="3"/>
      <c r="N7067" s="3"/>
      <c r="O7067" s="3"/>
      <c r="P7067" s="3"/>
      <c r="Q7067" s="3"/>
      <c r="R7067" s="3"/>
      <c r="S7067" s="120"/>
      <c r="T7067" s="3"/>
      <c r="U7067" s="3"/>
      <c r="V7067" s="3"/>
      <c r="W7067" s="3"/>
      <c r="X7067" s="3"/>
      <c r="Y7067" s="3"/>
      <c r="Z7067" s="3"/>
      <c r="AA7067" s="3"/>
      <c r="AB7067" s="3"/>
      <c r="AC7067" s="3"/>
      <c r="AD7067" s="3"/>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row>
    <row r="7068" spans="1:53" x14ac:dyDescent="0.3">
      <c r="A7068" s="3"/>
      <c r="B7068" s="3"/>
      <c r="C7068" s="3"/>
      <c r="D7068" s="3"/>
      <c r="E7068" s="3"/>
      <c r="F7068" s="3"/>
      <c r="G7068" s="3"/>
      <c r="H7068" s="3"/>
      <c r="I7068" s="3"/>
      <c r="J7068" s="3"/>
      <c r="K7068" s="3"/>
      <c r="L7068" s="3"/>
      <c r="M7068" s="3"/>
      <c r="N7068" s="3"/>
      <c r="O7068" s="3"/>
      <c r="P7068" s="3"/>
      <c r="Q7068" s="3"/>
      <c r="R7068" s="3"/>
      <c r="S7068" s="120"/>
      <c r="T7068" s="3"/>
      <c r="U7068" s="3"/>
      <c r="V7068" s="3"/>
      <c r="W7068" s="3"/>
      <c r="X7068" s="3"/>
      <c r="Y7068" s="3"/>
      <c r="Z7068" s="3"/>
      <c r="AA7068" s="3"/>
      <c r="AB7068" s="3"/>
      <c r="AC7068" s="3"/>
      <c r="AD7068" s="3"/>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row>
    <row r="7069" spans="1:53" x14ac:dyDescent="0.3">
      <c r="A7069" s="3"/>
      <c r="B7069" s="3"/>
      <c r="C7069" s="3"/>
      <c r="D7069" s="3"/>
      <c r="E7069" s="3"/>
      <c r="F7069" s="3"/>
      <c r="G7069" s="3"/>
      <c r="H7069" s="3"/>
      <c r="I7069" s="3"/>
      <c r="J7069" s="3"/>
      <c r="K7069" s="3"/>
      <c r="L7069" s="3"/>
      <c r="M7069" s="3"/>
      <c r="N7069" s="3"/>
      <c r="O7069" s="3"/>
      <c r="P7069" s="3"/>
      <c r="Q7069" s="3"/>
      <c r="R7069" s="3"/>
      <c r="S7069" s="120"/>
      <c r="T7069" s="3"/>
      <c r="U7069" s="3"/>
      <c r="V7069" s="3"/>
      <c r="W7069" s="3"/>
      <c r="X7069" s="3"/>
      <c r="Y7069" s="3"/>
      <c r="Z7069" s="3"/>
      <c r="AA7069" s="3"/>
      <c r="AB7069" s="3"/>
      <c r="AC7069" s="3"/>
      <c r="AD7069" s="3"/>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row>
    <row r="7070" spans="1:53" x14ac:dyDescent="0.3">
      <c r="A7070" s="3"/>
      <c r="B7070" s="3"/>
      <c r="C7070" s="3"/>
      <c r="D7070" s="3"/>
      <c r="E7070" s="3"/>
      <c r="F7070" s="3"/>
      <c r="G7070" s="3"/>
      <c r="H7070" s="3"/>
      <c r="I7070" s="3"/>
      <c r="J7070" s="3"/>
      <c r="K7070" s="3"/>
      <c r="L7070" s="3"/>
      <c r="M7070" s="3"/>
      <c r="N7070" s="3"/>
      <c r="O7070" s="3"/>
      <c r="P7070" s="3"/>
      <c r="Q7070" s="3"/>
      <c r="R7070" s="3"/>
      <c r="S7070" s="120"/>
      <c r="T7070" s="3"/>
      <c r="U7070" s="3"/>
      <c r="V7070" s="3"/>
      <c r="W7070" s="3"/>
      <c r="X7070" s="3"/>
      <c r="Y7070" s="3"/>
      <c r="Z7070" s="3"/>
      <c r="AA7070" s="3"/>
      <c r="AB7070" s="3"/>
      <c r="AC7070" s="3"/>
      <c r="AD7070" s="3"/>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row>
    <row r="7071" spans="1:53" x14ac:dyDescent="0.3">
      <c r="A7071" s="3"/>
      <c r="B7071" s="3"/>
      <c r="C7071" s="3"/>
      <c r="D7071" s="3"/>
      <c r="E7071" s="3"/>
      <c r="F7071" s="3"/>
      <c r="G7071" s="3"/>
      <c r="H7071" s="3"/>
      <c r="I7071" s="3"/>
      <c r="J7071" s="3"/>
      <c r="K7071" s="3"/>
      <c r="L7071" s="3"/>
      <c r="M7071" s="3"/>
      <c r="N7071" s="3"/>
      <c r="O7071" s="3"/>
      <c r="P7071" s="3"/>
      <c r="Q7071" s="3"/>
      <c r="R7071" s="3"/>
      <c r="S7071" s="120"/>
      <c r="T7071" s="3"/>
      <c r="U7071" s="3"/>
      <c r="V7071" s="3"/>
      <c r="W7071" s="3"/>
      <c r="X7071" s="3"/>
      <c r="Y7071" s="3"/>
      <c r="Z7071" s="3"/>
      <c r="AA7071" s="3"/>
      <c r="AB7071" s="3"/>
      <c r="AC7071" s="3"/>
      <c r="AD7071" s="3"/>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row>
    <row r="7072" spans="1:53" x14ac:dyDescent="0.3">
      <c r="A7072" s="3"/>
      <c r="B7072" s="3"/>
      <c r="C7072" s="3"/>
      <c r="D7072" s="3"/>
      <c r="E7072" s="3"/>
      <c r="F7072" s="3"/>
      <c r="G7072" s="3"/>
      <c r="H7072" s="3"/>
      <c r="I7072" s="3"/>
      <c r="J7072" s="3"/>
      <c r="K7072" s="3"/>
      <c r="L7072" s="3"/>
      <c r="M7072" s="3"/>
      <c r="N7072" s="3"/>
      <c r="O7072" s="3"/>
      <c r="P7072" s="3"/>
      <c r="Q7072" s="3"/>
      <c r="R7072" s="3"/>
      <c r="S7072" s="120"/>
      <c r="T7072" s="3"/>
      <c r="U7072" s="3"/>
      <c r="V7072" s="3"/>
      <c r="W7072" s="3"/>
      <c r="X7072" s="3"/>
      <c r="Y7072" s="3"/>
      <c r="Z7072" s="3"/>
      <c r="AA7072" s="3"/>
      <c r="AB7072" s="3"/>
      <c r="AC7072" s="3"/>
      <c r="AD7072" s="3"/>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row>
    <row r="7073" spans="1:53" x14ac:dyDescent="0.3">
      <c r="A7073" s="3"/>
      <c r="B7073" s="3"/>
      <c r="C7073" s="3"/>
      <c r="D7073" s="3"/>
      <c r="E7073" s="3"/>
      <c r="F7073" s="3"/>
      <c r="G7073" s="3"/>
      <c r="H7073" s="3"/>
      <c r="I7073" s="3"/>
      <c r="J7073" s="3"/>
      <c r="K7073" s="3"/>
      <c r="L7073" s="3"/>
      <c r="M7073" s="3"/>
      <c r="N7073" s="3"/>
      <c r="O7073" s="3"/>
      <c r="P7073" s="3"/>
      <c r="Q7073" s="3"/>
      <c r="R7073" s="3"/>
      <c r="S7073" s="120"/>
      <c r="T7073" s="3"/>
      <c r="U7073" s="3"/>
      <c r="V7073" s="3"/>
      <c r="W7073" s="3"/>
      <c r="X7073" s="3"/>
      <c r="Y7073" s="3"/>
      <c r="Z7073" s="3"/>
      <c r="AA7073" s="3"/>
      <c r="AB7073" s="3"/>
      <c r="AC7073" s="3"/>
      <c r="AD7073" s="3"/>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row>
    <row r="7074" spans="1:53" x14ac:dyDescent="0.3">
      <c r="A7074" s="3"/>
      <c r="B7074" s="3"/>
      <c r="C7074" s="3"/>
      <c r="D7074" s="3"/>
      <c r="E7074" s="3"/>
      <c r="F7074" s="3"/>
      <c r="G7074" s="3"/>
      <c r="H7074" s="3"/>
      <c r="I7074" s="3"/>
      <c r="J7074" s="3"/>
      <c r="K7074" s="3"/>
      <c r="L7074" s="3"/>
      <c r="M7074" s="3"/>
      <c r="N7074" s="3"/>
      <c r="O7074" s="3"/>
      <c r="P7074" s="3"/>
      <c r="Q7074" s="3"/>
      <c r="R7074" s="3"/>
      <c r="S7074" s="120"/>
      <c r="T7074" s="3"/>
      <c r="U7074" s="3"/>
      <c r="V7074" s="3"/>
      <c r="W7074" s="3"/>
      <c r="X7074" s="3"/>
      <c r="Y7074" s="3"/>
      <c r="Z7074" s="3"/>
      <c r="AA7074" s="3"/>
      <c r="AB7074" s="3"/>
      <c r="AC7074" s="3"/>
      <c r="AD7074" s="3"/>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row>
    <row r="7075" spans="1:53" x14ac:dyDescent="0.3">
      <c r="A7075" s="3"/>
      <c r="B7075" s="3"/>
      <c r="C7075" s="3"/>
      <c r="D7075" s="3"/>
      <c r="E7075" s="3"/>
      <c r="F7075" s="3"/>
      <c r="G7075" s="3"/>
      <c r="H7075" s="3"/>
      <c r="I7075" s="3"/>
      <c r="J7075" s="3"/>
      <c r="K7075" s="3"/>
      <c r="L7075" s="3"/>
      <c r="M7075" s="3"/>
      <c r="N7075" s="3"/>
      <c r="O7075" s="3"/>
      <c r="P7075" s="3"/>
      <c r="Q7075" s="3"/>
      <c r="R7075" s="3"/>
      <c r="S7075" s="120"/>
      <c r="T7075" s="3"/>
      <c r="U7075" s="3"/>
      <c r="V7075" s="3"/>
      <c r="W7075" s="3"/>
      <c r="X7075" s="3"/>
      <c r="Y7075" s="3"/>
      <c r="Z7075" s="3"/>
      <c r="AA7075" s="3"/>
      <c r="AB7075" s="3"/>
      <c r="AC7075" s="3"/>
      <c r="AD7075" s="3"/>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row>
    <row r="7076" spans="1:53" x14ac:dyDescent="0.3">
      <c r="A7076" s="3"/>
      <c r="B7076" s="3"/>
      <c r="C7076" s="3"/>
      <c r="D7076" s="3"/>
      <c r="E7076" s="3"/>
      <c r="F7076" s="3"/>
      <c r="G7076" s="3"/>
      <c r="H7076" s="3"/>
      <c r="I7076" s="3"/>
      <c r="J7076" s="3"/>
      <c r="K7076" s="3"/>
      <c r="L7076" s="3"/>
      <c r="M7076" s="3"/>
      <c r="N7076" s="3"/>
      <c r="O7076" s="3"/>
      <c r="P7076" s="3"/>
      <c r="Q7076" s="3"/>
      <c r="R7076" s="3"/>
      <c r="S7076" s="120"/>
      <c r="T7076" s="3"/>
      <c r="U7076" s="3"/>
      <c r="V7076" s="3"/>
      <c r="W7076" s="3"/>
      <c r="X7076" s="3"/>
      <c r="Y7076" s="3"/>
      <c r="Z7076" s="3"/>
      <c r="AA7076" s="3"/>
      <c r="AB7076" s="3"/>
      <c r="AC7076" s="3"/>
      <c r="AD7076" s="3"/>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row>
    <row r="7077" spans="1:53" x14ac:dyDescent="0.3">
      <c r="A7077" s="3"/>
      <c r="B7077" s="3"/>
      <c r="C7077" s="3"/>
      <c r="D7077" s="3"/>
      <c r="E7077" s="3"/>
      <c r="F7077" s="3"/>
      <c r="G7077" s="3"/>
      <c r="H7077" s="3"/>
      <c r="I7077" s="3"/>
      <c r="J7077" s="3"/>
      <c r="K7077" s="3"/>
      <c r="L7077" s="3"/>
      <c r="M7077" s="3"/>
      <c r="N7077" s="3"/>
      <c r="O7077" s="3"/>
      <c r="P7077" s="3"/>
      <c r="Q7077" s="3"/>
      <c r="R7077" s="3"/>
      <c r="S7077" s="120"/>
      <c r="T7077" s="3"/>
      <c r="U7077" s="3"/>
      <c r="V7077" s="3"/>
      <c r="W7077" s="3"/>
      <c r="X7077" s="3"/>
      <c r="Y7077" s="3"/>
      <c r="Z7077" s="3"/>
      <c r="AA7077" s="3"/>
      <c r="AB7077" s="3"/>
      <c r="AC7077" s="3"/>
      <c r="AD7077" s="3"/>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row>
    <row r="7078" spans="1:53" x14ac:dyDescent="0.3">
      <c r="A7078" s="3"/>
      <c r="B7078" s="3"/>
      <c r="C7078" s="3"/>
      <c r="D7078" s="3"/>
      <c r="E7078" s="3"/>
      <c r="F7078" s="3"/>
      <c r="G7078" s="3"/>
      <c r="H7078" s="3"/>
      <c r="I7078" s="3"/>
      <c r="J7078" s="3"/>
      <c r="K7078" s="3"/>
      <c r="L7078" s="3"/>
      <c r="M7078" s="3"/>
      <c r="N7078" s="3"/>
      <c r="O7078" s="3"/>
      <c r="P7078" s="3"/>
      <c r="Q7078" s="3"/>
      <c r="R7078" s="3"/>
      <c r="S7078" s="120"/>
      <c r="T7078" s="3"/>
      <c r="U7078" s="3"/>
      <c r="V7078" s="3"/>
      <c r="W7078" s="3"/>
      <c r="X7078" s="3"/>
      <c r="Y7078" s="3"/>
      <c r="Z7078" s="3"/>
      <c r="AA7078" s="3"/>
      <c r="AB7078" s="3"/>
      <c r="AC7078" s="3"/>
      <c r="AD7078" s="3"/>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row>
    <row r="7079" spans="1:53" x14ac:dyDescent="0.3">
      <c r="A7079" s="3"/>
      <c r="B7079" s="3"/>
      <c r="C7079" s="3"/>
      <c r="D7079" s="3"/>
      <c r="E7079" s="3"/>
      <c r="F7079" s="3"/>
      <c r="G7079" s="3"/>
      <c r="H7079" s="3"/>
      <c r="I7079" s="3"/>
      <c r="J7079" s="3"/>
      <c r="K7079" s="3"/>
      <c r="L7079" s="3"/>
      <c r="M7079" s="3"/>
      <c r="N7079" s="3"/>
      <c r="O7079" s="3"/>
      <c r="P7079" s="3"/>
      <c r="Q7079" s="3"/>
      <c r="R7079" s="3"/>
      <c r="S7079" s="120"/>
      <c r="T7079" s="3"/>
      <c r="U7079" s="3"/>
      <c r="V7079" s="3"/>
      <c r="W7079" s="3"/>
      <c r="X7079" s="3"/>
      <c r="Y7079" s="3"/>
      <c r="Z7079" s="3"/>
      <c r="AA7079" s="3"/>
      <c r="AB7079" s="3"/>
      <c r="AC7079" s="3"/>
      <c r="AD7079" s="3"/>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row>
    <row r="7080" spans="1:53" x14ac:dyDescent="0.3">
      <c r="A7080" s="3"/>
      <c r="B7080" s="3"/>
      <c r="C7080" s="3"/>
      <c r="D7080" s="3"/>
      <c r="E7080" s="3"/>
      <c r="F7080" s="3"/>
      <c r="G7080" s="3"/>
      <c r="H7080" s="3"/>
      <c r="I7080" s="3"/>
      <c r="J7080" s="3"/>
      <c r="K7080" s="3"/>
      <c r="L7080" s="3"/>
      <c r="M7080" s="3"/>
      <c r="N7080" s="3"/>
      <c r="O7080" s="3"/>
      <c r="P7080" s="3"/>
      <c r="Q7080" s="3"/>
      <c r="R7080" s="3"/>
      <c r="S7080" s="120"/>
      <c r="T7080" s="3"/>
      <c r="U7080" s="3"/>
      <c r="V7080" s="3"/>
      <c r="W7080" s="3"/>
      <c r="X7080" s="3"/>
      <c r="Y7080" s="3"/>
      <c r="Z7080" s="3"/>
      <c r="AA7080" s="3"/>
      <c r="AB7080" s="3"/>
      <c r="AC7080" s="3"/>
      <c r="AD7080" s="3"/>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row>
    <row r="7081" spans="1:53" x14ac:dyDescent="0.3">
      <c r="A7081" s="3"/>
      <c r="B7081" s="3"/>
      <c r="C7081" s="3"/>
      <c r="D7081" s="3"/>
      <c r="E7081" s="3"/>
      <c r="F7081" s="3"/>
      <c r="G7081" s="3"/>
      <c r="H7081" s="3"/>
      <c r="I7081" s="3"/>
      <c r="J7081" s="3"/>
      <c r="K7081" s="3"/>
      <c r="L7081" s="3"/>
      <c r="M7081" s="3"/>
      <c r="N7081" s="3"/>
      <c r="O7081" s="3"/>
      <c r="P7081" s="3"/>
      <c r="Q7081" s="3"/>
      <c r="R7081" s="3"/>
      <c r="S7081" s="120"/>
      <c r="T7081" s="3"/>
      <c r="U7081" s="3"/>
      <c r="V7081" s="3"/>
      <c r="W7081" s="3"/>
      <c r="X7081" s="3"/>
      <c r="Y7081" s="3"/>
      <c r="Z7081" s="3"/>
      <c r="AA7081" s="3"/>
      <c r="AB7081" s="3"/>
      <c r="AC7081" s="3"/>
      <c r="AD7081" s="3"/>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row>
    <row r="7082" spans="1:53" x14ac:dyDescent="0.3">
      <c r="A7082" s="3"/>
      <c r="B7082" s="3"/>
      <c r="C7082" s="3"/>
      <c r="D7082" s="3"/>
      <c r="E7082" s="3"/>
      <c r="F7082" s="3"/>
      <c r="G7082" s="3"/>
      <c r="H7082" s="3"/>
      <c r="I7082" s="3"/>
      <c r="J7082" s="3"/>
      <c r="K7082" s="3"/>
      <c r="L7082" s="3"/>
      <c r="M7082" s="3"/>
      <c r="N7082" s="3"/>
      <c r="O7082" s="3"/>
      <c r="P7082" s="3"/>
      <c r="Q7082" s="3"/>
      <c r="R7082" s="3"/>
      <c r="S7082" s="120"/>
      <c r="T7082" s="3"/>
      <c r="U7082" s="3"/>
      <c r="V7082" s="3"/>
      <c r="W7082" s="3"/>
      <c r="X7082" s="3"/>
      <c r="Y7082" s="3"/>
      <c r="Z7082" s="3"/>
      <c r="AA7082" s="3"/>
      <c r="AB7082" s="3"/>
      <c r="AC7082" s="3"/>
      <c r="AD7082" s="3"/>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row>
    <row r="7083" spans="1:53" x14ac:dyDescent="0.3">
      <c r="A7083" s="3"/>
      <c r="B7083" s="3"/>
      <c r="C7083" s="3"/>
      <c r="D7083" s="3"/>
      <c r="E7083" s="3"/>
      <c r="F7083" s="3"/>
      <c r="G7083" s="3"/>
      <c r="H7083" s="3"/>
      <c r="I7083" s="3"/>
      <c r="J7083" s="3"/>
      <c r="K7083" s="3"/>
      <c r="L7083" s="3"/>
      <c r="M7083" s="3"/>
      <c r="N7083" s="3"/>
      <c r="O7083" s="3"/>
      <c r="P7083" s="3"/>
      <c r="Q7083" s="3"/>
      <c r="R7083" s="3"/>
      <c r="S7083" s="120"/>
      <c r="T7083" s="3"/>
      <c r="U7083" s="3"/>
      <c r="V7083" s="3"/>
      <c r="W7083" s="3"/>
      <c r="X7083" s="3"/>
      <c r="Y7083" s="3"/>
      <c r="Z7083" s="3"/>
      <c r="AA7083" s="3"/>
      <c r="AB7083" s="3"/>
      <c r="AC7083" s="3"/>
      <c r="AD7083" s="3"/>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row>
    <row r="7084" spans="1:53" x14ac:dyDescent="0.3">
      <c r="A7084" s="3"/>
      <c r="B7084" s="3"/>
      <c r="C7084" s="3"/>
      <c r="D7084" s="3"/>
      <c r="E7084" s="3"/>
      <c r="F7084" s="3"/>
      <c r="G7084" s="3"/>
      <c r="H7084" s="3"/>
      <c r="I7084" s="3"/>
      <c r="J7084" s="3"/>
      <c r="K7084" s="3"/>
      <c r="L7084" s="3"/>
      <c r="M7084" s="3"/>
      <c r="N7084" s="3"/>
      <c r="O7084" s="3"/>
      <c r="P7084" s="3"/>
      <c r="Q7084" s="3"/>
      <c r="R7084" s="3"/>
      <c r="S7084" s="120"/>
      <c r="T7084" s="3"/>
      <c r="U7084" s="3"/>
      <c r="V7084" s="3"/>
      <c r="W7084" s="3"/>
      <c r="X7084" s="3"/>
      <c r="Y7084" s="3"/>
      <c r="Z7084" s="3"/>
      <c r="AA7084" s="3"/>
      <c r="AB7084" s="3"/>
      <c r="AC7084" s="3"/>
      <c r="AD7084" s="3"/>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row>
    <row r="7085" spans="1:53" x14ac:dyDescent="0.3">
      <c r="A7085" s="3"/>
      <c r="B7085" s="3"/>
      <c r="C7085" s="3"/>
      <c r="D7085" s="3"/>
      <c r="E7085" s="3"/>
      <c r="F7085" s="3"/>
      <c r="G7085" s="3"/>
      <c r="H7085" s="3"/>
      <c r="I7085" s="3"/>
      <c r="J7085" s="3"/>
      <c r="K7085" s="3"/>
      <c r="L7085" s="3"/>
      <c r="M7085" s="3"/>
      <c r="N7085" s="3"/>
      <c r="O7085" s="3"/>
      <c r="P7085" s="3"/>
      <c r="Q7085" s="3"/>
      <c r="R7085" s="3"/>
      <c r="S7085" s="120"/>
      <c r="T7085" s="3"/>
      <c r="U7085" s="3"/>
      <c r="V7085" s="3"/>
      <c r="W7085" s="3"/>
      <c r="X7085" s="3"/>
      <c r="Y7085" s="3"/>
      <c r="Z7085" s="3"/>
      <c r="AA7085" s="3"/>
      <c r="AB7085" s="3"/>
      <c r="AC7085" s="3"/>
      <c r="AD7085" s="3"/>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row>
    <row r="7086" spans="1:53" x14ac:dyDescent="0.3">
      <c r="A7086" s="3"/>
      <c r="B7086" s="3"/>
      <c r="C7086" s="3"/>
      <c r="D7086" s="3"/>
      <c r="E7086" s="3"/>
      <c r="F7086" s="3"/>
      <c r="G7086" s="3"/>
      <c r="H7086" s="3"/>
      <c r="I7086" s="3"/>
      <c r="J7086" s="3"/>
      <c r="K7086" s="3"/>
      <c r="L7086" s="3"/>
      <c r="M7086" s="3"/>
      <c r="N7086" s="3"/>
      <c r="O7086" s="3"/>
      <c r="P7086" s="3"/>
      <c r="Q7086" s="3"/>
      <c r="R7086" s="3"/>
      <c r="S7086" s="120"/>
      <c r="T7086" s="3"/>
      <c r="U7086" s="3"/>
      <c r="V7086" s="3"/>
      <c r="W7086" s="3"/>
      <c r="X7086" s="3"/>
      <c r="Y7086" s="3"/>
      <c r="Z7086" s="3"/>
      <c r="AA7086" s="3"/>
      <c r="AB7086" s="3"/>
      <c r="AC7086" s="3"/>
      <c r="AD7086" s="3"/>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row>
    <row r="7087" spans="1:53" x14ac:dyDescent="0.3">
      <c r="A7087" s="3"/>
      <c r="B7087" s="3"/>
      <c r="C7087" s="3"/>
      <c r="D7087" s="3"/>
      <c r="E7087" s="3"/>
      <c r="F7087" s="3"/>
      <c r="G7087" s="3"/>
      <c r="H7087" s="3"/>
      <c r="I7087" s="3"/>
      <c r="J7087" s="3"/>
      <c r="K7087" s="3"/>
      <c r="L7087" s="3"/>
      <c r="M7087" s="3"/>
      <c r="N7087" s="3"/>
      <c r="O7087" s="3"/>
      <c r="P7087" s="3"/>
      <c r="Q7087" s="3"/>
      <c r="R7087" s="3"/>
      <c r="S7087" s="120"/>
      <c r="T7087" s="3"/>
      <c r="U7087" s="3"/>
      <c r="V7087" s="3"/>
      <c r="W7087" s="3"/>
      <c r="X7087" s="3"/>
      <c r="Y7087" s="3"/>
      <c r="Z7087" s="3"/>
      <c r="AA7087" s="3"/>
      <c r="AB7087" s="3"/>
      <c r="AC7087" s="3"/>
      <c r="AD7087" s="3"/>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row>
    <row r="7088" spans="1:53" x14ac:dyDescent="0.3">
      <c r="A7088" s="3"/>
      <c r="B7088" s="3"/>
      <c r="C7088" s="3"/>
      <c r="D7088" s="3"/>
      <c r="E7088" s="3"/>
      <c r="F7088" s="3"/>
      <c r="G7088" s="3"/>
      <c r="H7088" s="3"/>
      <c r="I7088" s="3"/>
      <c r="J7088" s="3"/>
      <c r="K7088" s="3"/>
      <c r="L7088" s="3"/>
      <c r="M7088" s="3"/>
      <c r="N7088" s="3"/>
      <c r="O7088" s="3"/>
      <c r="P7088" s="3"/>
      <c r="Q7088" s="3"/>
      <c r="R7088" s="3"/>
      <c r="S7088" s="120"/>
      <c r="T7088" s="3"/>
      <c r="U7088" s="3"/>
      <c r="V7088" s="3"/>
      <c r="W7088" s="3"/>
      <c r="X7088" s="3"/>
      <c r="Y7088" s="3"/>
      <c r="Z7088" s="3"/>
      <c r="AA7088" s="3"/>
      <c r="AB7088" s="3"/>
      <c r="AC7088" s="3"/>
      <c r="AD7088" s="3"/>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row>
    <row r="7089" spans="1:53" x14ac:dyDescent="0.3">
      <c r="A7089" s="3"/>
      <c r="B7089" s="3"/>
      <c r="C7089" s="3"/>
      <c r="D7089" s="3"/>
      <c r="E7089" s="3"/>
      <c r="F7089" s="3"/>
      <c r="G7089" s="3"/>
      <c r="H7089" s="3"/>
      <c r="I7089" s="3"/>
      <c r="J7089" s="3"/>
      <c r="K7089" s="3"/>
      <c r="L7089" s="3"/>
      <c r="M7089" s="3"/>
      <c r="N7089" s="3"/>
      <c r="O7089" s="3"/>
      <c r="P7089" s="3"/>
      <c r="Q7089" s="3"/>
      <c r="R7089" s="3"/>
      <c r="S7089" s="120"/>
      <c r="T7089" s="3"/>
      <c r="U7089" s="3"/>
      <c r="V7089" s="3"/>
      <c r="W7089" s="3"/>
      <c r="X7089" s="3"/>
      <c r="Y7089" s="3"/>
      <c r="Z7089" s="3"/>
      <c r="AA7089" s="3"/>
      <c r="AB7089" s="3"/>
      <c r="AC7089" s="3"/>
      <c r="AD7089" s="3"/>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row>
    <row r="7090" spans="1:53" x14ac:dyDescent="0.3">
      <c r="A7090" s="3"/>
      <c r="B7090" s="3"/>
      <c r="C7090" s="3"/>
      <c r="D7090" s="3"/>
      <c r="E7090" s="3"/>
      <c r="F7090" s="3"/>
      <c r="G7090" s="3"/>
      <c r="H7090" s="3"/>
      <c r="I7090" s="3"/>
      <c r="J7090" s="3"/>
      <c r="K7090" s="3"/>
      <c r="L7090" s="3"/>
      <c r="M7090" s="3"/>
      <c r="N7090" s="3"/>
      <c r="O7090" s="3"/>
      <c r="P7090" s="3"/>
      <c r="Q7090" s="3"/>
      <c r="R7090" s="3"/>
      <c r="S7090" s="120"/>
      <c r="T7090" s="3"/>
      <c r="U7090" s="3"/>
      <c r="V7090" s="3"/>
      <c r="W7090" s="3"/>
      <c r="X7090" s="3"/>
      <c r="Y7090" s="3"/>
      <c r="Z7090" s="3"/>
      <c r="AA7090" s="3"/>
      <c r="AB7090" s="3"/>
      <c r="AC7090" s="3"/>
      <c r="AD7090" s="3"/>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row>
    <row r="7091" spans="1:53" x14ac:dyDescent="0.3">
      <c r="A7091" s="3"/>
      <c r="B7091" s="3"/>
      <c r="C7091" s="3"/>
      <c r="D7091" s="3"/>
      <c r="E7091" s="3"/>
      <c r="F7091" s="3"/>
      <c r="G7091" s="3"/>
      <c r="H7091" s="3"/>
      <c r="I7091" s="3"/>
      <c r="J7091" s="3"/>
      <c r="K7091" s="3"/>
      <c r="L7091" s="3"/>
      <c r="M7091" s="3"/>
      <c r="N7091" s="3"/>
      <c r="O7091" s="3"/>
      <c r="P7091" s="3"/>
      <c r="Q7091" s="3"/>
      <c r="R7091" s="3"/>
      <c r="S7091" s="120"/>
      <c r="T7091" s="3"/>
      <c r="U7091" s="3"/>
      <c r="V7091" s="3"/>
      <c r="W7091" s="3"/>
      <c r="X7091" s="3"/>
      <c r="Y7091" s="3"/>
      <c r="Z7091" s="3"/>
      <c r="AA7091" s="3"/>
      <c r="AB7091" s="3"/>
      <c r="AC7091" s="3"/>
      <c r="AD7091" s="3"/>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row>
    <row r="7092" spans="1:53" x14ac:dyDescent="0.3">
      <c r="A7092" s="3"/>
      <c r="B7092" s="3"/>
      <c r="C7092" s="3"/>
      <c r="D7092" s="3"/>
      <c r="E7092" s="3"/>
      <c r="F7092" s="3"/>
      <c r="G7092" s="3"/>
      <c r="H7092" s="3"/>
      <c r="I7092" s="3"/>
      <c r="J7092" s="3"/>
      <c r="K7092" s="3"/>
      <c r="L7092" s="3"/>
      <c r="M7092" s="3"/>
      <c r="N7092" s="3"/>
      <c r="O7092" s="3"/>
      <c r="P7092" s="3"/>
      <c r="Q7092" s="3"/>
      <c r="R7092" s="3"/>
      <c r="S7092" s="120"/>
      <c r="T7092" s="3"/>
      <c r="U7092" s="3"/>
      <c r="V7092" s="3"/>
      <c r="W7092" s="3"/>
      <c r="X7092" s="3"/>
      <c r="Y7092" s="3"/>
      <c r="Z7092" s="3"/>
      <c r="AA7092" s="3"/>
      <c r="AB7092" s="3"/>
      <c r="AC7092" s="3"/>
      <c r="AD7092" s="3"/>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row>
    <row r="7093" spans="1:53" x14ac:dyDescent="0.3">
      <c r="A7093" s="3"/>
      <c r="B7093" s="3"/>
      <c r="C7093" s="3"/>
      <c r="D7093" s="3"/>
      <c r="E7093" s="3"/>
      <c r="F7093" s="3"/>
      <c r="G7093" s="3"/>
      <c r="H7093" s="3"/>
      <c r="I7093" s="3"/>
      <c r="J7093" s="3"/>
      <c r="K7093" s="3"/>
      <c r="L7093" s="3"/>
      <c r="M7093" s="3"/>
      <c r="N7093" s="3"/>
      <c r="O7093" s="3"/>
      <c r="P7093" s="3"/>
      <c r="Q7093" s="3"/>
      <c r="R7093" s="3"/>
      <c r="S7093" s="120"/>
      <c r="T7093" s="3"/>
      <c r="U7093" s="3"/>
      <c r="V7093" s="3"/>
      <c r="W7093" s="3"/>
      <c r="X7093" s="3"/>
      <c r="Y7093" s="3"/>
      <c r="Z7093" s="3"/>
      <c r="AA7093" s="3"/>
      <c r="AB7093" s="3"/>
      <c r="AC7093" s="3"/>
      <c r="AD7093" s="3"/>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row>
    <row r="7094" spans="1:53" x14ac:dyDescent="0.3">
      <c r="A7094" s="3"/>
      <c r="B7094" s="3"/>
      <c r="C7094" s="3"/>
      <c r="D7094" s="3"/>
      <c r="E7094" s="3"/>
      <c r="F7094" s="3"/>
      <c r="G7094" s="3"/>
      <c r="H7094" s="3"/>
      <c r="I7094" s="3"/>
      <c r="J7094" s="3"/>
      <c r="K7094" s="3"/>
      <c r="L7094" s="3"/>
      <c r="M7094" s="3"/>
      <c r="N7094" s="3"/>
      <c r="O7094" s="3"/>
      <c r="P7094" s="3"/>
      <c r="Q7094" s="3"/>
      <c r="R7094" s="3"/>
      <c r="S7094" s="120"/>
      <c r="T7094" s="3"/>
      <c r="U7094" s="3"/>
      <c r="V7094" s="3"/>
      <c r="W7094" s="3"/>
      <c r="X7094" s="3"/>
      <c r="Y7094" s="3"/>
      <c r="Z7094" s="3"/>
      <c r="AA7094" s="3"/>
      <c r="AB7094" s="3"/>
      <c r="AC7094" s="3"/>
      <c r="AD7094" s="3"/>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row>
    <row r="7095" spans="1:53" x14ac:dyDescent="0.3">
      <c r="A7095" s="3"/>
      <c r="B7095" s="3"/>
      <c r="C7095" s="3"/>
      <c r="D7095" s="3"/>
      <c r="E7095" s="3"/>
      <c r="F7095" s="3"/>
      <c r="G7095" s="3"/>
      <c r="H7095" s="3"/>
      <c r="I7095" s="3"/>
      <c r="J7095" s="3"/>
      <c r="K7095" s="3"/>
      <c r="L7095" s="3"/>
      <c r="M7095" s="3"/>
      <c r="N7095" s="3"/>
      <c r="O7095" s="3"/>
      <c r="P7095" s="3"/>
      <c r="Q7095" s="3"/>
      <c r="R7095" s="3"/>
      <c r="S7095" s="120"/>
      <c r="T7095" s="3"/>
      <c r="U7095" s="3"/>
      <c r="V7095" s="3"/>
      <c r="W7095" s="3"/>
      <c r="X7095" s="3"/>
      <c r="Y7095" s="3"/>
      <c r="Z7095" s="3"/>
      <c r="AA7095" s="3"/>
      <c r="AB7095" s="3"/>
      <c r="AC7095" s="3"/>
      <c r="AD7095" s="3"/>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row>
    <row r="7096" spans="1:53" x14ac:dyDescent="0.3">
      <c r="A7096" s="3"/>
      <c r="B7096" s="3"/>
      <c r="C7096" s="3"/>
      <c r="D7096" s="3"/>
      <c r="E7096" s="3"/>
      <c r="F7096" s="3"/>
      <c r="G7096" s="3"/>
      <c r="H7096" s="3"/>
      <c r="I7096" s="3"/>
      <c r="J7096" s="3"/>
      <c r="K7096" s="3"/>
      <c r="L7096" s="3"/>
      <c r="M7096" s="3"/>
      <c r="N7096" s="3"/>
      <c r="O7096" s="3"/>
      <c r="P7096" s="3"/>
      <c r="Q7096" s="3"/>
      <c r="R7096" s="3"/>
      <c r="S7096" s="120"/>
      <c r="T7096" s="3"/>
      <c r="U7096" s="3"/>
      <c r="V7096" s="3"/>
      <c r="W7096" s="3"/>
      <c r="X7096" s="3"/>
      <c r="Y7096" s="3"/>
      <c r="Z7096" s="3"/>
      <c r="AA7096" s="3"/>
      <c r="AB7096" s="3"/>
      <c r="AC7096" s="3"/>
      <c r="AD7096" s="3"/>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row>
    <row r="7097" spans="1:53" x14ac:dyDescent="0.3">
      <c r="A7097" s="3"/>
      <c r="B7097" s="3"/>
      <c r="C7097" s="3"/>
      <c r="D7097" s="3"/>
      <c r="E7097" s="3"/>
      <c r="F7097" s="3"/>
      <c r="G7097" s="3"/>
      <c r="H7097" s="3"/>
      <c r="I7097" s="3"/>
      <c r="J7097" s="3"/>
      <c r="K7097" s="3"/>
      <c r="L7097" s="3"/>
      <c r="M7097" s="3"/>
      <c r="N7097" s="3"/>
      <c r="O7097" s="3"/>
      <c r="P7097" s="3"/>
      <c r="Q7097" s="3"/>
      <c r="R7097" s="3"/>
      <c r="S7097" s="120"/>
      <c r="T7097" s="3"/>
      <c r="U7097" s="3"/>
      <c r="V7097" s="3"/>
      <c r="W7097" s="3"/>
      <c r="X7097" s="3"/>
      <c r="Y7097" s="3"/>
      <c r="Z7097" s="3"/>
      <c r="AA7097" s="3"/>
      <c r="AB7097" s="3"/>
      <c r="AC7097" s="3"/>
      <c r="AD7097" s="3"/>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row>
    <row r="7098" spans="1:53" x14ac:dyDescent="0.3">
      <c r="A7098" s="3"/>
      <c r="B7098" s="3"/>
      <c r="C7098" s="3"/>
      <c r="D7098" s="3"/>
      <c r="E7098" s="3"/>
      <c r="F7098" s="3"/>
      <c r="G7098" s="3"/>
      <c r="H7098" s="3"/>
      <c r="I7098" s="3"/>
      <c r="J7098" s="3"/>
      <c r="K7098" s="3"/>
      <c r="L7098" s="3"/>
      <c r="M7098" s="3"/>
      <c r="N7098" s="3"/>
      <c r="O7098" s="3"/>
      <c r="P7098" s="3"/>
      <c r="Q7098" s="3"/>
      <c r="R7098" s="3"/>
      <c r="S7098" s="120"/>
      <c r="T7098" s="3"/>
      <c r="U7098" s="3"/>
      <c r="V7098" s="3"/>
      <c r="W7098" s="3"/>
      <c r="X7098" s="3"/>
      <c r="Y7098" s="3"/>
      <c r="Z7098" s="3"/>
      <c r="AA7098" s="3"/>
      <c r="AB7098" s="3"/>
      <c r="AC7098" s="3"/>
      <c r="AD7098" s="3"/>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row>
    <row r="7099" spans="1:53" x14ac:dyDescent="0.3">
      <c r="A7099" s="3"/>
      <c r="B7099" s="3"/>
      <c r="C7099" s="3"/>
      <c r="D7099" s="3"/>
      <c r="E7099" s="3"/>
      <c r="F7099" s="3"/>
      <c r="G7099" s="3"/>
      <c r="H7099" s="3"/>
      <c r="I7099" s="3"/>
      <c r="J7099" s="3"/>
      <c r="K7099" s="3"/>
      <c r="L7099" s="3"/>
      <c r="M7099" s="3"/>
      <c r="N7099" s="3"/>
      <c r="O7099" s="3"/>
      <c r="P7099" s="3"/>
      <c r="Q7099" s="3"/>
      <c r="R7099" s="3"/>
      <c r="S7099" s="120"/>
      <c r="T7099" s="3"/>
      <c r="U7099" s="3"/>
      <c r="V7099" s="3"/>
      <c r="W7099" s="3"/>
      <c r="X7099" s="3"/>
      <c r="Y7099" s="3"/>
      <c r="Z7099" s="3"/>
      <c r="AA7099" s="3"/>
      <c r="AB7099" s="3"/>
      <c r="AC7099" s="3"/>
      <c r="AD7099" s="3"/>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row>
    <row r="7100" spans="1:53" x14ac:dyDescent="0.3">
      <c r="A7100" s="3"/>
      <c r="B7100" s="3"/>
      <c r="C7100" s="3"/>
      <c r="D7100" s="3"/>
      <c r="E7100" s="3"/>
      <c r="F7100" s="3"/>
      <c r="G7100" s="3"/>
      <c r="H7100" s="3"/>
      <c r="I7100" s="3"/>
      <c r="J7100" s="3"/>
      <c r="K7100" s="3"/>
      <c r="L7100" s="3"/>
      <c r="M7100" s="3"/>
      <c r="N7100" s="3"/>
      <c r="O7100" s="3"/>
      <c r="P7100" s="3"/>
      <c r="Q7100" s="3"/>
      <c r="R7100" s="3"/>
      <c r="S7100" s="120"/>
      <c r="T7100" s="3"/>
      <c r="U7100" s="3"/>
      <c r="V7100" s="3"/>
      <c r="W7100" s="3"/>
      <c r="X7100" s="3"/>
      <c r="Y7100" s="3"/>
      <c r="Z7100" s="3"/>
      <c r="AA7100" s="3"/>
      <c r="AB7100" s="3"/>
      <c r="AC7100" s="3"/>
      <c r="AD7100" s="3"/>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row>
    <row r="7101" spans="1:53" x14ac:dyDescent="0.3">
      <c r="A7101" s="3"/>
      <c r="B7101" s="3"/>
      <c r="C7101" s="3"/>
      <c r="D7101" s="3"/>
      <c r="E7101" s="3"/>
      <c r="F7101" s="3"/>
      <c r="G7101" s="3"/>
      <c r="H7101" s="3"/>
      <c r="I7101" s="3"/>
      <c r="J7101" s="3"/>
      <c r="K7101" s="3"/>
      <c r="L7101" s="3"/>
      <c r="M7101" s="3"/>
      <c r="N7101" s="3"/>
      <c r="O7101" s="3"/>
      <c r="P7101" s="3"/>
      <c r="Q7101" s="3"/>
      <c r="R7101" s="3"/>
      <c r="S7101" s="120"/>
      <c r="T7101" s="3"/>
      <c r="U7101" s="3"/>
      <c r="V7101" s="3"/>
      <c r="W7101" s="3"/>
      <c r="X7101" s="3"/>
      <c r="Y7101" s="3"/>
      <c r="Z7101" s="3"/>
      <c r="AA7101" s="3"/>
      <c r="AB7101" s="3"/>
      <c r="AC7101" s="3"/>
      <c r="AD7101" s="3"/>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row>
    <row r="7102" spans="1:53" x14ac:dyDescent="0.3">
      <c r="A7102" s="3"/>
      <c r="B7102" s="3"/>
      <c r="C7102" s="3"/>
      <c r="D7102" s="3"/>
      <c r="E7102" s="3"/>
      <c r="F7102" s="3"/>
      <c r="G7102" s="3"/>
      <c r="H7102" s="3"/>
      <c r="I7102" s="3"/>
      <c r="J7102" s="3"/>
      <c r="K7102" s="3"/>
      <c r="L7102" s="3"/>
      <c r="M7102" s="3"/>
      <c r="N7102" s="3"/>
      <c r="O7102" s="3"/>
      <c r="P7102" s="3"/>
      <c r="Q7102" s="3"/>
      <c r="R7102" s="3"/>
      <c r="S7102" s="120"/>
      <c r="T7102" s="3"/>
      <c r="U7102" s="3"/>
      <c r="V7102" s="3"/>
      <c r="W7102" s="3"/>
      <c r="X7102" s="3"/>
      <c r="Y7102" s="3"/>
      <c r="Z7102" s="3"/>
      <c r="AA7102" s="3"/>
      <c r="AB7102" s="3"/>
      <c r="AC7102" s="3"/>
      <c r="AD7102" s="3"/>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row>
    <row r="7103" spans="1:53" x14ac:dyDescent="0.3">
      <c r="A7103" s="3"/>
      <c r="B7103" s="3"/>
      <c r="C7103" s="3"/>
      <c r="D7103" s="3"/>
      <c r="E7103" s="3"/>
      <c r="F7103" s="3"/>
      <c r="G7103" s="3"/>
      <c r="H7103" s="3"/>
      <c r="I7103" s="3"/>
      <c r="J7103" s="3"/>
      <c r="K7103" s="3"/>
      <c r="L7103" s="3"/>
      <c r="M7103" s="3"/>
      <c r="N7103" s="3"/>
      <c r="O7103" s="3"/>
      <c r="P7103" s="3"/>
      <c r="Q7103" s="3"/>
      <c r="R7103" s="3"/>
      <c r="S7103" s="120"/>
      <c r="T7103" s="3"/>
      <c r="U7103" s="3"/>
      <c r="V7103" s="3"/>
      <c r="W7103" s="3"/>
      <c r="X7103" s="3"/>
      <c r="Y7103" s="3"/>
      <c r="Z7103" s="3"/>
      <c r="AA7103" s="3"/>
      <c r="AB7103" s="3"/>
      <c r="AC7103" s="3"/>
      <c r="AD7103" s="3"/>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row>
    <row r="7104" spans="1:53" x14ac:dyDescent="0.3">
      <c r="A7104" s="3"/>
      <c r="B7104" s="3"/>
      <c r="C7104" s="3"/>
      <c r="D7104" s="3"/>
      <c r="E7104" s="3"/>
      <c r="F7104" s="3"/>
      <c r="G7104" s="3"/>
      <c r="H7104" s="3"/>
      <c r="I7104" s="3"/>
      <c r="J7104" s="3"/>
      <c r="K7104" s="3"/>
      <c r="L7104" s="3"/>
      <c r="M7104" s="3"/>
      <c r="N7104" s="3"/>
      <c r="O7104" s="3"/>
      <c r="P7104" s="3"/>
      <c r="Q7104" s="3"/>
      <c r="R7104" s="3"/>
      <c r="S7104" s="120"/>
      <c r="T7104" s="3"/>
      <c r="U7104" s="3"/>
      <c r="V7104" s="3"/>
      <c r="W7104" s="3"/>
      <c r="X7104" s="3"/>
      <c r="Y7104" s="3"/>
      <c r="Z7104" s="3"/>
      <c r="AA7104" s="3"/>
      <c r="AB7104" s="3"/>
      <c r="AC7104" s="3"/>
      <c r="AD7104" s="3"/>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row>
    <row r="7105" spans="1:53" x14ac:dyDescent="0.3">
      <c r="A7105" s="3"/>
      <c r="B7105" s="3"/>
      <c r="C7105" s="3"/>
      <c r="D7105" s="3"/>
      <c r="E7105" s="3"/>
      <c r="F7105" s="3"/>
      <c r="G7105" s="3"/>
      <c r="H7105" s="3"/>
      <c r="I7105" s="3"/>
      <c r="J7105" s="3"/>
      <c r="K7105" s="3"/>
      <c r="L7105" s="3"/>
      <c r="M7105" s="3"/>
      <c r="N7105" s="3"/>
      <c r="O7105" s="3"/>
      <c r="P7105" s="3"/>
      <c r="Q7105" s="3"/>
      <c r="R7105" s="3"/>
      <c r="S7105" s="120"/>
      <c r="T7105" s="3"/>
      <c r="U7105" s="3"/>
      <c r="V7105" s="3"/>
      <c r="W7105" s="3"/>
      <c r="X7105" s="3"/>
      <c r="Y7105" s="3"/>
      <c r="Z7105" s="3"/>
      <c r="AA7105" s="3"/>
      <c r="AB7105" s="3"/>
      <c r="AC7105" s="3"/>
      <c r="AD7105" s="3"/>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row>
    <row r="7106" spans="1:53" x14ac:dyDescent="0.3">
      <c r="A7106" s="3"/>
      <c r="B7106" s="3"/>
      <c r="C7106" s="3"/>
      <c r="D7106" s="3"/>
      <c r="E7106" s="3"/>
      <c r="F7106" s="3"/>
      <c r="G7106" s="3"/>
      <c r="H7106" s="3"/>
      <c r="I7106" s="3"/>
      <c r="J7106" s="3"/>
      <c r="K7106" s="3"/>
      <c r="L7106" s="3"/>
      <c r="M7106" s="3"/>
      <c r="N7106" s="3"/>
      <c r="O7106" s="3"/>
      <c r="P7106" s="3"/>
      <c r="Q7106" s="3"/>
      <c r="R7106" s="3"/>
      <c r="S7106" s="120"/>
      <c r="T7106" s="3"/>
      <c r="U7106" s="3"/>
      <c r="V7106" s="3"/>
      <c r="W7106" s="3"/>
      <c r="X7106" s="3"/>
      <c r="Y7106" s="3"/>
      <c r="Z7106" s="3"/>
      <c r="AA7106" s="3"/>
      <c r="AB7106" s="3"/>
      <c r="AC7106" s="3"/>
      <c r="AD7106" s="3"/>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row>
    <row r="7107" spans="1:53" x14ac:dyDescent="0.3">
      <c r="A7107" s="3"/>
      <c r="B7107" s="3"/>
      <c r="C7107" s="3"/>
      <c r="D7107" s="3"/>
      <c r="E7107" s="3"/>
      <c r="F7107" s="3"/>
      <c r="G7107" s="3"/>
      <c r="H7107" s="3"/>
      <c r="I7107" s="3"/>
      <c r="J7107" s="3"/>
      <c r="K7107" s="3"/>
      <c r="L7107" s="3"/>
      <c r="M7107" s="3"/>
      <c r="N7107" s="3"/>
      <c r="O7107" s="3"/>
      <c r="P7107" s="3"/>
      <c r="Q7107" s="3"/>
      <c r="R7107" s="3"/>
      <c r="S7107" s="120"/>
      <c r="T7107" s="3"/>
      <c r="U7107" s="3"/>
      <c r="V7107" s="3"/>
      <c r="W7107" s="3"/>
      <c r="X7107" s="3"/>
      <c r="Y7107" s="3"/>
      <c r="Z7107" s="3"/>
      <c r="AA7107" s="3"/>
      <c r="AB7107" s="3"/>
      <c r="AC7107" s="3"/>
      <c r="AD7107" s="3"/>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row>
    <row r="7108" spans="1:53" x14ac:dyDescent="0.3">
      <c r="A7108" s="3"/>
      <c r="B7108" s="3"/>
      <c r="C7108" s="3"/>
      <c r="D7108" s="3"/>
      <c r="E7108" s="3"/>
      <c r="F7108" s="3"/>
      <c r="G7108" s="3"/>
      <c r="H7108" s="3"/>
      <c r="I7108" s="3"/>
      <c r="J7108" s="3"/>
      <c r="K7108" s="3"/>
      <c r="L7108" s="3"/>
      <c r="M7108" s="3"/>
      <c r="N7108" s="3"/>
      <c r="O7108" s="3"/>
      <c r="P7108" s="3"/>
      <c r="Q7108" s="3"/>
      <c r="R7108" s="3"/>
      <c r="S7108" s="120"/>
      <c r="T7108" s="3"/>
      <c r="U7108" s="3"/>
      <c r="V7108" s="3"/>
      <c r="W7108" s="3"/>
      <c r="X7108" s="3"/>
      <c r="Y7108" s="3"/>
      <c r="Z7108" s="3"/>
      <c r="AA7108" s="3"/>
      <c r="AB7108" s="3"/>
      <c r="AC7108" s="3"/>
      <c r="AD7108" s="3"/>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row>
    <row r="7109" spans="1:53" x14ac:dyDescent="0.3">
      <c r="A7109" s="3"/>
      <c r="B7109" s="3"/>
      <c r="C7109" s="3"/>
      <c r="D7109" s="3"/>
      <c r="E7109" s="3"/>
      <c r="F7109" s="3"/>
      <c r="G7109" s="3"/>
      <c r="H7109" s="3"/>
      <c r="I7109" s="3"/>
      <c r="J7109" s="3"/>
      <c r="K7109" s="3"/>
      <c r="L7109" s="3"/>
      <c r="M7109" s="3"/>
      <c r="N7109" s="3"/>
      <c r="O7109" s="3"/>
      <c r="P7109" s="3"/>
      <c r="Q7109" s="3"/>
      <c r="R7109" s="3"/>
      <c r="S7109" s="120"/>
      <c r="T7109" s="3"/>
      <c r="U7109" s="3"/>
      <c r="V7109" s="3"/>
      <c r="W7109" s="3"/>
      <c r="X7109" s="3"/>
      <c r="Y7109" s="3"/>
      <c r="Z7109" s="3"/>
      <c r="AA7109" s="3"/>
      <c r="AB7109" s="3"/>
      <c r="AC7109" s="3"/>
      <c r="AD7109" s="3"/>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row>
    <row r="7110" spans="1:53" x14ac:dyDescent="0.3">
      <c r="A7110" s="3"/>
      <c r="B7110" s="3"/>
      <c r="C7110" s="3"/>
      <c r="D7110" s="3"/>
      <c r="E7110" s="3"/>
      <c r="F7110" s="3"/>
      <c r="G7110" s="3"/>
      <c r="H7110" s="3"/>
      <c r="I7110" s="3"/>
      <c r="J7110" s="3"/>
      <c r="K7110" s="3"/>
      <c r="L7110" s="3"/>
      <c r="M7110" s="3"/>
      <c r="N7110" s="3"/>
      <c r="O7110" s="3"/>
      <c r="P7110" s="3"/>
      <c r="Q7110" s="3"/>
      <c r="R7110" s="3"/>
      <c r="S7110" s="120"/>
      <c r="T7110" s="3"/>
      <c r="U7110" s="3"/>
      <c r="V7110" s="3"/>
      <c r="W7110" s="3"/>
      <c r="X7110" s="3"/>
      <c r="Y7110" s="3"/>
      <c r="Z7110" s="3"/>
      <c r="AA7110" s="3"/>
      <c r="AB7110" s="3"/>
      <c r="AC7110" s="3"/>
      <c r="AD7110" s="3"/>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row>
    <row r="7111" spans="1:53" x14ac:dyDescent="0.3">
      <c r="A7111" s="3"/>
      <c r="B7111" s="3"/>
      <c r="C7111" s="3"/>
      <c r="D7111" s="3"/>
      <c r="E7111" s="3"/>
      <c r="F7111" s="3"/>
      <c r="G7111" s="3"/>
      <c r="H7111" s="3"/>
      <c r="I7111" s="3"/>
      <c r="J7111" s="3"/>
      <c r="K7111" s="3"/>
      <c r="L7111" s="3"/>
      <c r="M7111" s="3"/>
      <c r="N7111" s="3"/>
      <c r="O7111" s="3"/>
      <c r="P7111" s="3"/>
      <c r="Q7111" s="3"/>
      <c r="R7111" s="3"/>
      <c r="S7111" s="120"/>
      <c r="T7111" s="3"/>
      <c r="U7111" s="3"/>
      <c r="V7111" s="3"/>
      <c r="W7111" s="3"/>
      <c r="X7111" s="3"/>
      <c r="Y7111" s="3"/>
      <c r="Z7111" s="3"/>
      <c r="AA7111" s="3"/>
      <c r="AB7111" s="3"/>
      <c r="AC7111" s="3"/>
      <c r="AD7111" s="3"/>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row>
    <row r="7112" spans="1:53" x14ac:dyDescent="0.3">
      <c r="A7112" s="3"/>
      <c r="B7112" s="3"/>
      <c r="C7112" s="3"/>
      <c r="D7112" s="3"/>
      <c r="E7112" s="3"/>
      <c r="F7112" s="3"/>
      <c r="G7112" s="3"/>
      <c r="H7112" s="3"/>
      <c r="I7112" s="3"/>
      <c r="J7112" s="3"/>
      <c r="K7112" s="3"/>
      <c r="L7112" s="3"/>
      <c r="M7112" s="3"/>
      <c r="N7112" s="3"/>
      <c r="O7112" s="3"/>
      <c r="P7112" s="3"/>
      <c r="Q7112" s="3"/>
      <c r="R7112" s="3"/>
      <c r="S7112" s="120"/>
      <c r="T7112" s="3"/>
      <c r="U7112" s="3"/>
      <c r="V7112" s="3"/>
      <c r="W7112" s="3"/>
      <c r="X7112" s="3"/>
      <c r="Y7112" s="3"/>
      <c r="Z7112" s="3"/>
      <c r="AA7112" s="3"/>
      <c r="AB7112" s="3"/>
      <c r="AC7112" s="3"/>
      <c r="AD7112" s="3"/>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row>
    <row r="7113" spans="1:53" x14ac:dyDescent="0.3">
      <c r="A7113" s="3"/>
      <c r="B7113" s="3"/>
      <c r="C7113" s="3"/>
      <c r="D7113" s="3"/>
      <c r="E7113" s="3"/>
      <c r="F7113" s="3"/>
      <c r="G7113" s="3"/>
      <c r="H7113" s="3"/>
      <c r="I7113" s="3"/>
      <c r="J7113" s="3"/>
      <c r="K7113" s="3"/>
      <c r="L7113" s="3"/>
      <c r="M7113" s="3"/>
      <c r="N7113" s="3"/>
      <c r="O7113" s="3"/>
      <c r="P7113" s="3"/>
      <c r="Q7113" s="3"/>
      <c r="R7113" s="3"/>
      <c r="S7113" s="120"/>
      <c r="T7113" s="3"/>
      <c r="U7113" s="3"/>
      <c r="V7113" s="3"/>
      <c r="W7113" s="3"/>
      <c r="X7113" s="3"/>
      <c r="Y7113" s="3"/>
      <c r="Z7113" s="3"/>
      <c r="AA7113" s="3"/>
      <c r="AB7113" s="3"/>
      <c r="AC7113" s="3"/>
      <c r="AD7113" s="3"/>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row>
    <row r="7114" spans="1:53" x14ac:dyDescent="0.3">
      <c r="A7114" s="3"/>
      <c r="B7114" s="3"/>
      <c r="C7114" s="3"/>
      <c r="D7114" s="3"/>
      <c r="E7114" s="3"/>
      <c r="F7114" s="3"/>
      <c r="G7114" s="3"/>
      <c r="H7114" s="3"/>
      <c r="I7114" s="3"/>
      <c r="J7114" s="3"/>
      <c r="K7114" s="3"/>
      <c r="L7114" s="3"/>
      <c r="M7114" s="3"/>
      <c r="N7114" s="3"/>
      <c r="O7114" s="3"/>
      <c r="P7114" s="3"/>
      <c r="Q7114" s="3"/>
      <c r="R7114" s="3"/>
      <c r="S7114" s="120"/>
      <c r="T7114" s="3"/>
      <c r="U7114" s="3"/>
      <c r="V7114" s="3"/>
      <c r="W7114" s="3"/>
      <c r="X7114" s="3"/>
      <c r="Y7114" s="3"/>
      <c r="Z7114" s="3"/>
      <c r="AA7114" s="3"/>
      <c r="AB7114" s="3"/>
      <c r="AC7114" s="3"/>
      <c r="AD7114" s="3"/>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row>
    <row r="7115" spans="1:53" x14ac:dyDescent="0.3">
      <c r="A7115" s="3"/>
      <c r="B7115" s="3"/>
      <c r="C7115" s="3"/>
      <c r="D7115" s="3"/>
      <c r="E7115" s="3"/>
      <c r="F7115" s="3"/>
      <c r="G7115" s="3"/>
      <c r="H7115" s="3"/>
      <c r="I7115" s="3"/>
      <c r="J7115" s="3"/>
      <c r="K7115" s="3"/>
      <c r="L7115" s="3"/>
      <c r="M7115" s="3"/>
      <c r="N7115" s="3"/>
      <c r="O7115" s="3"/>
      <c r="P7115" s="3"/>
      <c r="Q7115" s="3"/>
      <c r="R7115" s="3"/>
      <c r="S7115" s="120"/>
      <c r="T7115" s="3"/>
      <c r="U7115" s="3"/>
      <c r="V7115" s="3"/>
      <c r="W7115" s="3"/>
      <c r="X7115" s="3"/>
      <c r="Y7115" s="3"/>
      <c r="Z7115" s="3"/>
      <c r="AA7115" s="3"/>
      <c r="AB7115" s="3"/>
      <c r="AC7115" s="3"/>
      <c r="AD7115" s="3"/>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row>
    <row r="7116" spans="1:53" x14ac:dyDescent="0.3">
      <c r="A7116" s="3"/>
      <c r="B7116" s="3"/>
      <c r="C7116" s="3"/>
      <c r="D7116" s="3"/>
      <c r="E7116" s="3"/>
      <c r="F7116" s="3"/>
      <c r="G7116" s="3"/>
      <c r="H7116" s="3"/>
      <c r="I7116" s="3"/>
      <c r="J7116" s="3"/>
      <c r="K7116" s="3"/>
      <c r="L7116" s="3"/>
      <c r="M7116" s="3"/>
      <c r="N7116" s="3"/>
      <c r="O7116" s="3"/>
      <c r="P7116" s="3"/>
      <c r="Q7116" s="3"/>
      <c r="R7116" s="3"/>
      <c r="S7116" s="120"/>
      <c r="T7116" s="3"/>
      <c r="U7116" s="3"/>
      <c r="V7116" s="3"/>
      <c r="W7116" s="3"/>
      <c r="X7116" s="3"/>
      <c r="Y7116" s="3"/>
      <c r="Z7116" s="3"/>
      <c r="AA7116" s="3"/>
      <c r="AB7116" s="3"/>
      <c r="AC7116" s="3"/>
      <c r="AD7116" s="3"/>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row>
    <row r="7117" spans="1:53" x14ac:dyDescent="0.3">
      <c r="A7117" s="3"/>
      <c r="B7117" s="3"/>
      <c r="C7117" s="3"/>
      <c r="D7117" s="3"/>
      <c r="E7117" s="3"/>
      <c r="F7117" s="3"/>
      <c r="G7117" s="3"/>
      <c r="H7117" s="3"/>
      <c r="I7117" s="3"/>
      <c r="J7117" s="3"/>
      <c r="K7117" s="3"/>
      <c r="L7117" s="3"/>
      <c r="M7117" s="3"/>
      <c r="N7117" s="3"/>
      <c r="O7117" s="3"/>
      <c r="P7117" s="3"/>
      <c r="Q7117" s="3"/>
      <c r="R7117" s="3"/>
      <c r="S7117" s="120"/>
      <c r="T7117" s="3"/>
      <c r="U7117" s="3"/>
      <c r="V7117" s="3"/>
      <c r="W7117" s="3"/>
      <c r="X7117" s="3"/>
      <c r="Y7117" s="3"/>
      <c r="Z7117" s="3"/>
      <c r="AA7117" s="3"/>
      <c r="AB7117" s="3"/>
      <c r="AC7117" s="3"/>
      <c r="AD7117" s="3"/>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row>
    <row r="7118" spans="1:53" x14ac:dyDescent="0.3">
      <c r="A7118" s="3"/>
      <c r="B7118" s="3"/>
      <c r="C7118" s="3"/>
      <c r="D7118" s="3"/>
      <c r="E7118" s="3"/>
      <c r="F7118" s="3"/>
      <c r="G7118" s="3"/>
      <c r="H7118" s="3"/>
      <c r="I7118" s="3"/>
      <c r="J7118" s="3"/>
      <c r="K7118" s="3"/>
      <c r="L7118" s="3"/>
      <c r="M7118" s="3"/>
      <c r="N7118" s="3"/>
      <c r="O7118" s="3"/>
      <c r="P7118" s="3"/>
      <c r="Q7118" s="3"/>
      <c r="R7118" s="3"/>
      <c r="S7118" s="120"/>
      <c r="T7118" s="3"/>
      <c r="U7118" s="3"/>
      <c r="V7118" s="3"/>
      <c r="W7118" s="3"/>
      <c r="X7118" s="3"/>
      <c r="Y7118" s="3"/>
      <c r="Z7118" s="3"/>
      <c r="AA7118" s="3"/>
      <c r="AB7118" s="3"/>
      <c r="AC7118" s="3"/>
      <c r="AD7118" s="3"/>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row>
    <row r="7119" spans="1:53" x14ac:dyDescent="0.3">
      <c r="A7119" s="3"/>
      <c r="B7119" s="3"/>
      <c r="C7119" s="3"/>
      <c r="D7119" s="3"/>
      <c r="E7119" s="3"/>
      <c r="F7119" s="3"/>
      <c r="G7119" s="3"/>
      <c r="H7119" s="3"/>
      <c r="I7119" s="3"/>
      <c r="J7119" s="3"/>
      <c r="K7119" s="3"/>
      <c r="L7119" s="3"/>
      <c r="M7119" s="3"/>
      <c r="N7119" s="3"/>
      <c r="O7119" s="3"/>
      <c r="P7119" s="3"/>
      <c r="Q7119" s="3"/>
      <c r="R7119" s="3"/>
      <c r="S7119" s="120"/>
      <c r="T7119" s="3"/>
      <c r="U7119" s="3"/>
      <c r="V7119" s="3"/>
      <c r="W7119" s="3"/>
      <c r="X7119" s="3"/>
      <c r="Y7119" s="3"/>
      <c r="Z7119" s="3"/>
      <c r="AA7119" s="3"/>
      <c r="AB7119" s="3"/>
      <c r="AC7119" s="3"/>
      <c r="AD7119" s="3"/>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row>
    <row r="7120" spans="1:53" x14ac:dyDescent="0.3">
      <c r="A7120" s="3"/>
      <c r="B7120" s="3"/>
      <c r="C7120" s="3"/>
      <c r="D7120" s="3"/>
      <c r="E7120" s="3"/>
      <c r="F7120" s="3"/>
      <c r="G7120" s="3"/>
      <c r="H7120" s="3"/>
      <c r="I7120" s="3"/>
      <c r="J7120" s="3"/>
      <c r="K7120" s="3"/>
      <c r="L7120" s="3"/>
      <c r="M7120" s="3"/>
      <c r="N7120" s="3"/>
      <c r="O7120" s="3"/>
      <c r="P7120" s="3"/>
      <c r="Q7120" s="3"/>
      <c r="R7120" s="3"/>
      <c r="S7120" s="120"/>
      <c r="T7120" s="3"/>
      <c r="U7120" s="3"/>
      <c r="V7120" s="3"/>
      <c r="W7120" s="3"/>
      <c r="X7120" s="3"/>
      <c r="Y7120" s="3"/>
      <c r="Z7120" s="3"/>
      <c r="AA7120" s="3"/>
      <c r="AB7120" s="3"/>
      <c r="AC7120" s="3"/>
      <c r="AD7120" s="3"/>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row>
    <row r="7121" spans="1:53" x14ac:dyDescent="0.3">
      <c r="A7121" s="3"/>
      <c r="B7121" s="3"/>
      <c r="C7121" s="3"/>
      <c r="D7121" s="3"/>
      <c r="E7121" s="3"/>
      <c r="F7121" s="3"/>
      <c r="G7121" s="3"/>
      <c r="H7121" s="3"/>
      <c r="I7121" s="3"/>
      <c r="J7121" s="3"/>
      <c r="K7121" s="3"/>
      <c r="L7121" s="3"/>
      <c r="M7121" s="3"/>
      <c r="N7121" s="3"/>
      <c r="O7121" s="3"/>
      <c r="P7121" s="3"/>
      <c r="Q7121" s="3"/>
      <c r="R7121" s="3"/>
      <c r="S7121" s="120"/>
      <c r="T7121" s="3"/>
      <c r="U7121" s="3"/>
      <c r="V7121" s="3"/>
      <c r="W7121" s="3"/>
      <c r="X7121" s="3"/>
      <c r="Y7121" s="3"/>
      <c r="Z7121" s="3"/>
      <c r="AA7121" s="3"/>
      <c r="AB7121" s="3"/>
      <c r="AC7121" s="3"/>
      <c r="AD7121" s="3"/>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row>
    <row r="7122" spans="1:53" x14ac:dyDescent="0.3">
      <c r="A7122" s="3"/>
      <c r="B7122" s="3"/>
      <c r="C7122" s="3"/>
      <c r="D7122" s="3"/>
      <c r="E7122" s="3"/>
      <c r="F7122" s="3"/>
      <c r="G7122" s="3"/>
      <c r="H7122" s="3"/>
      <c r="I7122" s="3"/>
      <c r="J7122" s="3"/>
      <c r="K7122" s="3"/>
      <c r="L7122" s="3"/>
      <c r="M7122" s="3"/>
      <c r="N7122" s="3"/>
      <c r="O7122" s="3"/>
      <c r="P7122" s="3"/>
      <c r="Q7122" s="3"/>
      <c r="R7122" s="3"/>
      <c r="S7122" s="120"/>
      <c r="T7122" s="3"/>
      <c r="U7122" s="3"/>
      <c r="V7122" s="3"/>
      <c r="W7122" s="3"/>
      <c r="X7122" s="3"/>
      <c r="Y7122" s="3"/>
      <c r="Z7122" s="3"/>
      <c r="AA7122" s="3"/>
      <c r="AB7122" s="3"/>
      <c r="AC7122" s="3"/>
      <c r="AD7122" s="3"/>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row>
    <row r="7123" spans="1:53" x14ac:dyDescent="0.3">
      <c r="A7123" s="3"/>
      <c r="B7123" s="3"/>
      <c r="C7123" s="3"/>
      <c r="D7123" s="3"/>
      <c r="E7123" s="3"/>
      <c r="F7123" s="3"/>
      <c r="G7123" s="3"/>
      <c r="H7123" s="3"/>
      <c r="I7123" s="3"/>
      <c r="J7123" s="3"/>
      <c r="K7123" s="3"/>
      <c r="L7123" s="3"/>
      <c r="M7123" s="3"/>
      <c r="N7123" s="3"/>
      <c r="O7123" s="3"/>
      <c r="P7123" s="3"/>
      <c r="Q7123" s="3"/>
      <c r="R7123" s="3"/>
      <c r="S7123" s="120"/>
      <c r="T7123" s="3"/>
      <c r="U7123" s="3"/>
      <c r="V7123" s="3"/>
      <c r="W7123" s="3"/>
      <c r="X7123" s="3"/>
      <c r="Y7123" s="3"/>
      <c r="Z7123" s="3"/>
      <c r="AA7123" s="3"/>
      <c r="AB7123" s="3"/>
      <c r="AC7123" s="3"/>
      <c r="AD7123" s="3"/>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row>
    <row r="7124" spans="1:53" x14ac:dyDescent="0.3">
      <c r="A7124" s="3"/>
      <c r="B7124" s="3"/>
      <c r="C7124" s="3"/>
      <c r="D7124" s="3"/>
      <c r="E7124" s="3"/>
      <c r="F7124" s="3"/>
      <c r="G7124" s="3"/>
      <c r="H7124" s="3"/>
      <c r="I7124" s="3"/>
      <c r="J7124" s="3"/>
      <c r="K7124" s="3"/>
      <c r="L7124" s="3"/>
      <c r="M7124" s="3"/>
      <c r="N7124" s="3"/>
      <c r="O7124" s="3"/>
      <c r="P7124" s="3"/>
      <c r="Q7124" s="3"/>
      <c r="R7124" s="3"/>
      <c r="S7124" s="120"/>
      <c r="T7124" s="3"/>
      <c r="U7124" s="3"/>
      <c r="V7124" s="3"/>
      <c r="W7124" s="3"/>
      <c r="X7124" s="3"/>
      <c r="Y7124" s="3"/>
      <c r="Z7124" s="3"/>
      <c r="AA7124" s="3"/>
      <c r="AB7124" s="3"/>
      <c r="AC7124" s="3"/>
      <c r="AD7124" s="3"/>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row>
    <row r="7125" spans="1:53" x14ac:dyDescent="0.3">
      <c r="A7125" s="3"/>
      <c r="B7125" s="3"/>
      <c r="C7125" s="3"/>
      <c r="D7125" s="3"/>
      <c r="E7125" s="3"/>
      <c r="F7125" s="3"/>
      <c r="G7125" s="3"/>
      <c r="H7125" s="3"/>
      <c r="I7125" s="3"/>
      <c r="J7125" s="3"/>
      <c r="K7125" s="3"/>
      <c r="L7125" s="3"/>
      <c r="M7125" s="3"/>
      <c r="N7125" s="3"/>
      <c r="O7125" s="3"/>
      <c r="P7125" s="3"/>
      <c r="Q7125" s="3"/>
      <c r="R7125" s="3"/>
      <c r="S7125" s="120"/>
      <c r="T7125" s="3"/>
      <c r="U7125" s="3"/>
      <c r="V7125" s="3"/>
      <c r="W7125" s="3"/>
      <c r="X7125" s="3"/>
      <c r="Y7125" s="3"/>
      <c r="Z7125" s="3"/>
      <c r="AA7125" s="3"/>
      <c r="AB7125" s="3"/>
      <c r="AC7125" s="3"/>
      <c r="AD7125" s="3"/>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row>
    <row r="7126" spans="1:53" x14ac:dyDescent="0.3">
      <c r="A7126" s="3"/>
      <c r="B7126" s="3"/>
      <c r="C7126" s="3"/>
      <c r="D7126" s="3"/>
      <c r="E7126" s="3"/>
      <c r="F7126" s="3"/>
      <c r="G7126" s="3"/>
      <c r="H7126" s="3"/>
      <c r="I7126" s="3"/>
      <c r="J7126" s="3"/>
      <c r="K7126" s="3"/>
      <c r="L7126" s="3"/>
      <c r="M7126" s="3"/>
      <c r="N7126" s="3"/>
      <c r="O7126" s="3"/>
      <c r="P7126" s="3"/>
      <c r="Q7126" s="3"/>
      <c r="R7126" s="3"/>
      <c r="S7126" s="120"/>
      <c r="T7126" s="3"/>
      <c r="U7126" s="3"/>
      <c r="V7126" s="3"/>
      <c r="W7126" s="3"/>
      <c r="X7126" s="3"/>
      <c r="Y7126" s="3"/>
      <c r="Z7126" s="3"/>
      <c r="AA7126" s="3"/>
      <c r="AB7126" s="3"/>
      <c r="AC7126" s="3"/>
      <c r="AD7126" s="3"/>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row>
    <row r="7127" spans="1:53" x14ac:dyDescent="0.3">
      <c r="A7127" s="3"/>
      <c r="B7127" s="3"/>
      <c r="C7127" s="3"/>
      <c r="D7127" s="3"/>
      <c r="E7127" s="3"/>
      <c r="F7127" s="3"/>
      <c r="G7127" s="3"/>
      <c r="H7127" s="3"/>
      <c r="I7127" s="3"/>
      <c r="J7127" s="3"/>
      <c r="K7127" s="3"/>
      <c r="L7127" s="3"/>
      <c r="M7127" s="3"/>
      <c r="N7127" s="3"/>
      <c r="O7127" s="3"/>
      <c r="P7127" s="3"/>
      <c r="Q7127" s="3"/>
      <c r="R7127" s="3"/>
      <c r="S7127" s="120"/>
      <c r="T7127" s="3"/>
      <c r="U7127" s="3"/>
      <c r="V7127" s="3"/>
      <c r="W7127" s="3"/>
      <c r="X7127" s="3"/>
      <c r="Y7127" s="3"/>
      <c r="Z7127" s="3"/>
      <c r="AA7127" s="3"/>
      <c r="AB7127" s="3"/>
      <c r="AC7127" s="3"/>
      <c r="AD7127" s="3"/>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row>
    <row r="7128" spans="1:53" x14ac:dyDescent="0.3">
      <c r="A7128" s="3"/>
      <c r="B7128" s="3"/>
      <c r="C7128" s="3"/>
      <c r="D7128" s="3"/>
      <c r="E7128" s="3"/>
      <c r="F7128" s="3"/>
      <c r="G7128" s="3"/>
      <c r="H7128" s="3"/>
      <c r="I7128" s="3"/>
      <c r="J7128" s="3"/>
      <c r="K7128" s="3"/>
      <c r="L7128" s="3"/>
      <c r="M7128" s="3"/>
      <c r="N7128" s="3"/>
      <c r="O7128" s="3"/>
      <c r="P7128" s="3"/>
      <c r="Q7128" s="3"/>
      <c r="R7128" s="3"/>
      <c r="S7128" s="120"/>
      <c r="T7128" s="3"/>
      <c r="U7128" s="3"/>
      <c r="V7128" s="3"/>
      <c r="W7128" s="3"/>
      <c r="X7128" s="3"/>
      <c r="Y7128" s="3"/>
      <c r="Z7128" s="3"/>
      <c r="AA7128" s="3"/>
      <c r="AB7128" s="3"/>
      <c r="AC7128" s="3"/>
      <c r="AD7128" s="3"/>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row>
    <row r="7129" spans="1:53" x14ac:dyDescent="0.3">
      <c r="A7129" s="3"/>
      <c r="B7129" s="3"/>
      <c r="C7129" s="3"/>
      <c r="D7129" s="3"/>
      <c r="E7129" s="3"/>
      <c r="F7129" s="3"/>
      <c r="G7129" s="3"/>
      <c r="H7129" s="3"/>
      <c r="I7129" s="3"/>
      <c r="J7129" s="3"/>
      <c r="K7129" s="3"/>
      <c r="L7129" s="3"/>
      <c r="M7129" s="3"/>
      <c r="N7129" s="3"/>
      <c r="O7129" s="3"/>
      <c r="P7129" s="3"/>
      <c r="Q7129" s="3"/>
      <c r="R7129" s="3"/>
      <c r="S7129" s="120"/>
      <c r="T7129" s="3"/>
      <c r="U7129" s="3"/>
      <c r="V7129" s="3"/>
      <c r="W7129" s="3"/>
      <c r="X7129" s="3"/>
      <c r="Y7129" s="3"/>
      <c r="Z7129" s="3"/>
      <c r="AA7129" s="3"/>
      <c r="AB7129" s="3"/>
      <c r="AC7129" s="3"/>
      <c r="AD7129" s="3"/>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row>
    <row r="7130" spans="1:53" x14ac:dyDescent="0.3">
      <c r="A7130" s="3"/>
      <c r="B7130" s="3"/>
      <c r="C7130" s="3"/>
      <c r="D7130" s="3"/>
      <c r="E7130" s="3"/>
      <c r="F7130" s="3"/>
      <c r="G7130" s="3"/>
      <c r="H7130" s="3"/>
      <c r="I7130" s="3"/>
      <c r="J7130" s="3"/>
      <c r="K7130" s="3"/>
      <c r="L7130" s="3"/>
      <c r="M7130" s="3"/>
      <c r="N7130" s="3"/>
      <c r="O7130" s="3"/>
      <c r="P7130" s="3"/>
      <c r="Q7130" s="3"/>
      <c r="R7130" s="3"/>
      <c r="S7130" s="120"/>
      <c r="T7130" s="3"/>
      <c r="U7130" s="3"/>
      <c r="V7130" s="3"/>
      <c r="W7130" s="3"/>
      <c r="X7130" s="3"/>
      <c r="Y7130" s="3"/>
      <c r="Z7130" s="3"/>
      <c r="AA7130" s="3"/>
      <c r="AB7130" s="3"/>
      <c r="AC7130" s="3"/>
      <c r="AD7130" s="3"/>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row>
    <row r="7131" spans="1:53" x14ac:dyDescent="0.3">
      <c r="A7131" s="3"/>
      <c r="B7131" s="3"/>
      <c r="C7131" s="3"/>
      <c r="D7131" s="3"/>
      <c r="E7131" s="3"/>
      <c r="F7131" s="3"/>
      <c r="G7131" s="3"/>
      <c r="H7131" s="3"/>
      <c r="I7131" s="3"/>
      <c r="J7131" s="3"/>
      <c r="K7131" s="3"/>
      <c r="L7131" s="3"/>
      <c r="M7131" s="3"/>
      <c r="N7131" s="3"/>
      <c r="O7131" s="3"/>
      <c r="P7131" s="3"/>
      <c r="Q7131" s="3"/>
      <c r="R7131" s="3"/>
      <c r="S7131" s="120"/>
      <c r="T7131" s="3"/>
      <c r="U7131" s="3"/>
      <c r="V7131" s="3"/>
      <c r="W7131" s="3"/>
      <c r="X7131" s="3"/>
      <c r="Y7131" s="3"/>
      <c r="Z7131" s="3"/>
      <c r="AA7131" s="3"/>
      <c r="AB7131" s="3"/>
      <c r="AC7131" s="3"/>
      <c r="AD7131" s="3"/>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row>
    <row r="7132" spans="1:53" x14ac:dyDescent="0.3">
      <c r="A7132" s="3"/>
      <c r="B7132" s="3"/>
      <c r="C7132" s="3"/>
      <c r="D7132" s="3"/>
      <c r="E7132" s="3"/>
      <c r="F7132" s="3"/>
      <c r="G7132" s="3"/>
      <c r="H7132" s="3"/>
      <c r="I7132" s="3"/>
      <c r="J7132" s="3"/>
      <c r="K7132" s="3"/>
      <c r="L7132" s="3"/>
      <c r="M7132" s="3"/>
      <c r="N7132" s="3"/>
      <c r="O7132" s="3"/>
      <c r="P7132" s="3"/>
      <c r="Q7132" s="3"/>
      <c r="R7132" s="3"/>
      <c r="S7132" s="120"/>
      <c r="T7132" s="3"/>
      <c r="U7132" s="3"/>
      <c r="V7132" s="3"/>
      <c r="W7132" s="3"/>
      <c r="X7132" s="3"/>
      <c r="Y7132" s="3"/>
      <c r="Z7132" s="3"/>
      <c r="AA7132" s="3"/>
      <c r="AB7132" s="3"/>
      <c r="AC7132" s="3"/>
      <c r="AD7132" s="3"/>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row>
    <row r="7133" spans="1:53" x14ac:dyDescent="0.3">
      <c r="A7133" s="3"/>
      <c r="B7133" s="3"/>
      <c r="C7133" s="3"/>
      <c r="D7133" s="3"/>
      <c r="E7133" s="3"/>
      <c r="F7133" s="3"/>
      <c r="G7133" s="3"/>
      <c r="H7133" s="3"/>
      <c r="I7133" s="3"/>
      <c r="J7133" s="3"/>
      <c r="K7133" s="3"/>
      <c r="L7133" s="3"/>
      <c r="M7133" s="3"/>
      <c r="N7133" s="3"/>
      <c r="O7133" s="3"/>
      <c r="P7133" s="3"/>
      <c r="Q7133" s="3"/>
      <c r="R7133" s="3"/>
      <c r="S7133" s="120"/>
      <c r="T7133" s="3"/>
      <c r="U7133" s="3"/>
      <c r="V7133" s="3"/>
      <c r="W7133" s="3"/>
      <c r="X7133" s="3"/>
      <c r="Y7133" s="3"/>
      <c r="Z7133" s="3"/>
      <c r="AA7133" s="3"/>
      <c r="AB7133" s="3"/>
      <c r="AC7133" s="3"/>
      <c r="AD7133" s="3"/>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row>
    <row r="7134" spans="1:53" x14ac:dyDescent="0.3">
      <c r="A7134" s="3"/>
      <c r="B7134" s="3"/>
      <c r="C7134" s="3"/>
      <c r="D7134" s="3"/>
      <c r="E7134" s="3"/>
      <c r="F7134" s="3"/>
      <c r="G7134" s="3"/>
      <c r="H7134" s="3"/>
      <c r="I7134" s="3"/>
      <c r="J7134" s="3"/>
      <c r="K7134" s="3"/>
      <c r="L7134" s="3"/>
      <c r="M7134" s="3"/>
      <c r="N7134" s="3"/>
      <c r="O7134" s="3"/>
      <c r="P7134" s="3"/>
      <c r="Q7134" s="3"/>
      <c r="R7134" s="3"/>
      <c r="S7134" s="120"/>
      <c r="T7134" s="3"/>
      <c r="U7134" s="3"/>
      <c r="V7134" s="3"/>
      <c r="W7134" s="3"/>
      <c r="X7134" s="3"/>
      <c r="Y7134" s="3"/>
      <c r="Z7134" s="3"/>
      <c r="AA7134" s="3"/>
      <c r="AB7134" s="3"/>
      <c r="AC7134" s="3"/>
      <c r="AD7134" s="3"/>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row>
    <row r="7135" spans="1:53" x14ac:dyDescent="0.3">
      <c r="A7135" s="3"/>
      <c r="B7135" s="3"/>
      <c r="C7135" s="3"/>
      <c r="D7135" s="3"/>
      <c r="E7135" s="3"/>
      <c r="F7135" s="3"/>
      <c r="G7135" s="3"/>
      <c r="H7135" s="3"/>
      <c r="I7135" s="3"/>
      <c r="J7135" s="3"/>
      <c r="K7135" s="3"/>
      <c r="L7135" s="3"/>
      <c r="M7135" s="3"/>
      <c r="N7135" s="3"/>
      <c r="O7135" s="3"/>
      <c r="P7135" s="3"/>
      <c r="Q7135" s="3"/>
      <c r="R7135" s="3"/>
      <c r="S7135" s="120"/>
      <c r="T7135" s="3"/>
      <c r="U7135" s="3"/>
      <c r="V7135" s="3"/>
      <c r="W7135" s="3"/>
      <c r="X7135" s="3"/>
      <c r="Y7135" s="3"/>
      <c r="Z7135" s="3"/>
      <c r="AA7135" s="3"/>
      <c r="AB7135" s="3"/>
      <c r="AC7135" s="3"/>
      <c r="AD7135" s="3"/>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row>
    <row r="7136" spans="1:53" x14ac:dyDescent="0.3">
      <c r="A7136" s="3"/>
      <c r="B7136" s="3"/>
      <c r="C7136" s="3"/>
      <c r="D7136" s="3"/>
      <c r="E7136" s="3"/>
      <c r="F7136" s="3"/>
      <c r="G7136" s="3"/>
      <c r="H7136" s="3"/>
      <c r="I7136" s="3"/>
      <c r="J7136" s="3"/>
      <c r="K7136" s="3"/>
      <c r="L7136" s="3"/>
      <c r="M7136" s="3"/>
      <c r="N7136" s="3"/>
      <c r="O7136" s="3"/>
      <c r="P7136" s="3"/>
      <c r="Q7136" s="3"/>
      <c r="R7136" s="3"/>
      <c r="S7136" s="120"/>
      <c r="T7136" s="3"/>
      <c r="U7136" s="3"/>
      <c r="V7136" s="3"/>
      <c r="W7136" s="3"/>
      <c r="X7136" s="3"/>
      <c r="Y7136" s="3"/>
      <c r="Z7136" s="3"/>
      <c r="AA7136" s="3"/>
      <c r="AB7136" s="3"/>
      <c r="AC7136" s="3"/>
      <c r="AD7136" s="3"/>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row>
    <row r="7137" spans="1:53" x14ac:dyDescent="0.3">
      <c r="A7137" s="3"/>
      <c r="B7137" s="3"/>
      <c r="C7137" s="3"/>
      <c r="D7137" s="3"/>
      <c r="E7137" s="3"/>
      <c r="F7137" s="3"/>
      <c r="G7137" s="3"/>
      <c r="H7137" s="3"/>
      <c r="I7137" s="3"/>
      <c r="J7137" s="3"/>
      <c r="K7137" s="3"/>
      <c r="L7137" s="3"/>
      <c r="M7137" s="3"/>
      <c r="N7137" s="3"/>
      <c r="O7137" s="3"/>
      <c r="P7137" s="3"/>
      <c r="Q7137" s="3"/>
      <c r="R7137" s="3"/>
      <c r="S7137" s="120"/>
      <c r="T7137" s="3"/>
      <c r="U7137" s="3"/>
      <c r="V7137" s="3"/>
      <c r="W7137" s="3"/>
      <c r="X7137" s="3"/>
      <c r="Y7137" s="3"/>
      <c r="Z7137" s="3"/>
      <c r="AA7137" s="3"/>
      <c r="AB7137" s="3"/>
      <c r="AC7137" s="3"/>
      <c r="AD7137" s="3"/>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row>
    <row r="7138" spans="1:53" x14ac:dyDescent="0.3">
      <c r="A7138" s="3"/>
      <c r="B7138" s="3"/>
      <c r="C7138" s="3"/>
      <c r="D7138" s="3"/>
      <c r="E7138" s="3"/>
      <c r="F7138" s="3"/>
      <c r="G7138" s="3"/>
      <c r="H7138" s="3"/>
      <c r="I7138" s="3"/>
      <c r="J7138" s="3"/>
      <c r="K7138" s="3"/>
      <c r="L7138" s="3"/>
      <c r="M7138" s="3"/>
      <c r="N7138" s="3"/>
      <c r="O7138" s="3"/>
      <c r="P7138" s="3"/>
      <c r="Q7138" s="3"/>
      <c r="R7138" s="3"/>
      <c r="S7138" s="120"/>
      <c r="T7138" s="3"/>
      <c r="U7138" s="3"/>
      <c r="V7138" s="3"/>
      <c r="W7138" s="3"/>
      <c r="X7138" s="3"/>
      <c r="Y7138" s="3"/>
      <c r="Z7138" s="3"/>
      <c r="AA7138" s="3"/>
      <c r="AB7138" s="3"/>
      <c r="AC7138" s="3"/>
      <c r="AD7138" s="3"/>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row>
    <row r="7139" spans="1:53" x14ac:dyDescent="0.3">
      <c r="A7139" s="3"/>
      <c r="B7139" s="3"/>
      <c r="C7139" s="3"/>
      <c r="D7139" s="3"/>
      <c r="E7139" s="3"/>
      <c r="F7139" s="3"/>
      <c r="G7139" s="3"/>
      <c r="H7139" s="3"/>
      <c r="I7139" s="3"/>
      <c r="J7139" s="3"/>
      <c r="K7139" s="3"/>
      <c r="L7139" s="3"/>
      <c r="M7139" s="3"/>
      <c r="N7139" s="3"/>
      <c r="O7139" s="3"/>
      <c r="P7139" s="3"/>
      <c r="Q7139" s="3"/>
      <c r="R7139" s="3"/>
      <c r="S7139" s="120"/>
      <c r="T7139" s="3"/>
      <c r="U7139" s="3"/>
      <c r="V7139" s="3"/>
      <c r="W7139" s="3"/>
      <c r="X7139" s="3"/>
      <c r="Y7139" s="3"/>
      <c r="Z7139" s="3"/>
      <c r="AA7139" s="3"/>
      <c r="AB7139" s="3"/>
      <c r="AC7139" s="3"/>
      <c r="AD7139" s="3"/>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row>
    <row r="7140" spans="1:53" x14ac:dyDescent="0.3">
      <c r="A7140" s="3"/>
      <c r="B7140" s="3"/>
      <c r="C7140" s="3"/>
      <c r="D7140" s="3"/>
      <c r="E7140" s="3"/>
      <c r="F7140" s="3"/>
      <c r="G7140" s="3"/>
      <c r="H7140" s="3"/>
      <c r="I7140" s="3"/>
      <c r="J7140" s="3"/>
      <c r="K7140" s="3"/>
      <c r="L7140" s="3"/>
      <c r="M7140" s="3"/>
      <c r="N7140" s="3"/>
      <c r="O7140" s="3"/>
      <c r="P7140" s="3"/>
      <c r="Q7140" s="3"/>
      <c r="R7140" s="3"/>
      <c r="S7140" s="120"/>
      <c r="T7140" s="3"/>
      <c r="U7140" s="3"/>
      <c r="V7140" s="3"/>
      <c r="W7140" s="3"/>
      <c r="X7140" s="3"/>
      <c r="Y7140" s="3"/>
      <c r="Z7140" s="3"/>
      <c r="AA7140" s="3"/>
      <c r="AB7140" s="3"/>
      <c r="AC7140" s="3"/>
      <c r="AD7140" s="3"/>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row>
    <row r="7141" spans="1:53" x14ac:dyDescent="0.3">
      <c r="A7141" s="3"/>
      <c r="B7141" s="3"/>
      <c r="C7141" s="3"/>
      <c r="D7141" s="3"/>
      <c r="E7141" s="3"/>
      <c r="F7141" s="3"/>
      <c r="G7141" s="3"/>
      <c r="H7141" s="3"/>
      <c r="I7141" s="3"/>
      <c r="J7141" s="3"/>
      <c r="K7141" s="3"/>
      <c r="L7141" s="3"/>
      <c r="M7141" s="3"/>
      <c r="N7141" s="3"/>
      <c r="O7141" s="3"/>
      <c r="P7141" s="3"/>
      <c r="Q7141" s="3"/>
      <c r="R7141" s="3"/>
      <c r="S7141" s="120"/>
      <c r="T7141" s="3"/>
      <c r="U7141" s="3"/>
      <c r="V7141" s="3"/>
      <c r="W7141" s="3"/>
      <c r="X7141" s="3"/>
      <c r="Y7141" s="3"/>
      <c r="Z7141" s="3"/>
      <c r="AA7141" s="3"/>
      <c r="AB7141" s="3"/>
      <c r="AC7141" s="3"/>
      <c r="AD7141" s="3"/>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row>
    <row r="7142" spans="1:53" x14ac:dyDescent="0.3">
      <c r="A7142" s="3"/>
      <c r="B7142" s="3"/>
      <c r="C7142" s="3"/>
      <c r="D7142" s="3"/>
      <c r="E7142" s="3"/>
      <c r="F7142" s="3"/>
      <c r="G7142" s="3"/>
      <c r="H7142" s="3"/>
      <c r="I7142" s="3"/>
      <c r="J7142" s="3"/>
      <c r="K7142" s="3"/>
      <c r="L7142" s="3"/>
      <c r="M7142" s="3"/>
      <c r="N7142" s="3"/>
      <c r="O7142" s="3"/>
      <c r="P7142" s="3"/>
      <c r="Q7142" s="3"/>
      <c r="R7142" s="3"/>
      <c r="S7142" s="120"/>
      <c r="T7142" s="3"/>
      <c r="U7142" s="3"/>
      <c r="V7142" s="3"/>
      <c r="W7142" s="3"/>
      <c r="X7142" s="3"/>
      <c r="Y7142" s="3"/>
      <c r="Z7142" s="3"/>
      <c r="AA7142" s="3"/>
      <c r="AB7142" s="3"/>
      <c r="AC7142" s="3"/>
      <c r="AD7142" s="3"/>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row>
    <row r="7143" spans="1:53" x14ac:dyDescent="0.3">
      <c r="A7143" s="3"/>
      <c r="B7143" s="3"/>
      <c r="C7143" s="3"/>
      <c r="D7143" s="3"/>
      <c r="E7143" s="3"/>
      <c r="F7143" s="3"/>
      <c r="G7143" s="3"/>
      <c r="H7143" s="3"/>
      <c r="I7143" s="3"/>
      <c r="J7143" s="3"/>
      <c r="K7143" s="3"/>
      <c r="L7143" s="3"/>
      <c r="M7143" s="3"/>
      <c r="N7143" s="3"/>
      <c r="O7143" s="3"/>
      <c r="P7143" s="3"/>
      <c r="Q7143" s="3"/>
      <c r="R7143" s="3"/>
      <c r="S7143" s="120"/>
      <c r="T7143" s="3"/>
      <c r="U7143" s="3"/>
      <c r="V7143" s="3"/>
      <c r="W7143" s="3"/>
      <c r="X7143" s="3"/>
      <c r="Y7143" s="3"/>
      <c r="Z7143" s="3"/>
      <c r="AA7143" s="3"/>
      <c r="AB7143" s="3"/>
      <c r="AC7143" s="3"/>
      <c r="AD7143" s="3"/>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row>
    <row r="7144" spans="1:53" x14ac:dyDescent="0.3">
      <c r="A7144" s="3"/>
      <c r="B7144" s="3"/>
      <c r="C7144" s="3"/>
      <c r="D7144" s="3"/>
      <c r="E7144" s="3"/>
      <c r="F7144" s="3"/>
      <c r="G7144" s="3"/>
      <c r="H7144" s="3"/>
      <c r="I7144" s="3"/>
      <c r="J7144" s="3"/>
      <c r="K7144" s="3"/>
      <c r="L7144" s="3"/>
      <c r="M7144" s="3"/>
      <c r="N7144" s="3"/>
      <c r="O7144" s="3"/>
      <c r="P7144" s="3"/>
      <c r="Q7144" s="3"/>
      <c r="R7144" s="3"/>
      <c r="S7144" s="120"/>
      <c r="T7144" s="3"/>
      <c r="U7144" s="3"/>
      <c r="V7144" s="3"/>
      <c r="W7144" s="3"/>
      <c r="X7144" s="3"/>
      <c r="Y7144" s="3"/>
      <c r="Z7144" s="3"/>
      <c r="AA7144" s="3"/>
      <c r="AB7144" s="3"/>
      <c r="AC7144" s="3"/>
      <c r="AD7144" s="3"/>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row>
    <row r="7145" spans="1:53" x14ac:dyDescent="0.3">
      <c r="A7145" s="3"/>
      <c r="B7145" s="3"/>
      <c r="C7145" s="3"/>
      <c r="D7145" s="3"/>
      <c r="E7145" s="3"/>
      <c r="F7145" s="3"/>
      <c r="G7145" s="3"/>
      <c r="H7145" s="3"/>
      <c r="I7145" s="3"/>
      <c r="J7145" s="3"/>
      <c r="K7145" s="3"/>
      <c r="L7145" s="3"/>
      <c r="M7145" s="3"/>
      <c r="N7145" s="3"/>
      <c r="O7145" s="3"/>
      <c r="P7145" s="3"/>
      <c r="Q7145" s="3"/>
      <c r="R7145" s="3"/>
      <c r="S7145" s="120"/>
      <c r="T7145" s="3"/>
      <c r="U7145" s="3"/>
      <c r="V7145" s="3"/>
      <c r="W7145" s="3"/>
      <c r="X7145" s="3"/>
      <c r="Y7145" s="3"/>
      <c r="Z7145" s="3"/>
      <c r="AA7145" s="3"/>
      <c r="AB7145" s="3"/>
      <c r="AC7145" s="3"/>
      <c r="AD7145" s="3"/>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row>
    <row r="7146" spans="1:53" x14ac:dyDescent="0.3">
      <c r="A7146" s="3"/>
      <c r="B7146" s="3"/>
      <c r="C7146" s="3"/>
      <c r="D7146" s="3"/>
      <c r="E7146" s="3"/>
      <c r="F7146" s="3"/>
      <c r="G7146" s="3"/>
      <c r="H7146" s="3"/>
      <c r="I7146" s="3"/>
      <c r="J7146" s="3"/>
      <c r="K7146" s="3"/>
      <c r="L7146" s="3"/>
      <c r="M7146" s="3"/>
      <c r="N7146" s="3"/>
      <c r="O7146" s="3"/>
      <c r="P7146" s="3"/>
      <c r="Q7146" s="3"/>
      <c r="R7146" s="3"/>
      <c r="S7146" s="120"/>
      <c r="T7146" s="3"/>
      <c r="U7146" s="3"/>
      <c r="V7146" s="3"/>
      <c r="W7146" s="3"/>
      <c r="X7146" s="3"/>
      <c r="Y7146" s="3"/>
      <c r="Z7146" s="3"/>
      <c r="AA7146" s="3"/>
      <c r="AB7146" s="3"/>
      <c r="AC7146" s="3"/>
      <c r="AD7146" s="3"/>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row>
    <row r="7147" spans="1:53" x14ac:dyDescent="0.3">
      <c r="A7147" s="3"/>
      <c r="B7147" s="3"/>
      <c r="C7147" s="3"/>
      <c r="D7147" s="3"/>
      <c r="E7147" s="3"/>
      <c r="F7147" s="3"/>
      <c r="G7147" s="3"/>
      <c r="H7147" s="3"/>
      <c r="I7147" s="3"/>
      <c r="J7147" s="3"/>
      <c r="K7147" s="3"/>
      <c r="L7147" s="3"/>
      <c r="M7147" s="3"/>
      <c r="N7147" s="3"/>
      <c r="O7147" s="3"/>
      <c r="P7147" s="3"/>
      <c r="Q7147" s="3"/>
      <c r="R7147" s="3"/>
      <c r="S7147" s="120"/>
      <c r="T7147" s="3"/>
      <c r="U7147" s="3"/>
      <c r="V7147" s="3"/>
      <c r="W7147" s="3"/>
      <c r="X7147" s="3"/>
      <c r="Y7147" s="3"/>
      <c r="Z7147" s="3"/>
      <c r="AA7147" s="3"/>
      <c r="AB7147" s="3"/>
      <c r="AC7147" s="3"/>
      <c r="AD7147" s="3"/>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row>
    <row r="7148" spans="1:53" x14ac:dyDescent="0.3">
      <c r="A7148" s="3"/>
      <c r="B7148" s="3"/>
      <c r="C7148" s="3"/>
      <c r="D7148" s="3"/>
      <c r="E7148" s="3"/>
      <c r="F7148" s="3"/>
      <c r="G7148" s="3"/>
      <c r="H7148" s="3"/>
      <c r="I7148" s="3"/>
      <c r="J7148" s="3"/>
      <c r="K7148" s="3"/>
      <c r="L7148" s="3"/>
      <c r="M7148" s="3"/>
      <c r="N7148" s="3"/>
      <c r="O7148" s="3"/>
      <c r="P7148" s="3"/>
      <c r="Q7148" s="3"/>
      <c r="R7148" s="3"/>
      <c r="S7148" s="120"/>
      <c r="T7148" s="3"/>
      <c r="U7148" s="3"/>
      <c r="V7148" s="3"/>
      <c r="W7148" s="3"/>
      <c r="X7148" s="3"/>
      <c r="Y7148" s="3"/>
      <c r="Z7148" s="3"/>
      <c r="AA7148" s="3"/>
      <c r="AB7148" s="3"/>
      <c r="AC7148" s="3"/>
      <c r="AD7148" s="3"/>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row>
    <row r="7149" spans="1:53" x14ac:dyDescent="0.3">
      <c r="A7149" s="3"/>
      <c r="B7149" s="3"/>
      <c r="C7149" s="3"/>
      <c r="D7149" s="3"/>
      <c r="E7149" s="3"/>
      <c r="F7149" s="3"/>
      <c r="G7149" s="3"/>
      <c r="H7149" s="3"/>
      <c r="I7149" s="3"/>
      <c r="J7149" s="3"/>
      <c r="K7149" s="3"/>
      <c r="L7149" s="3"/>
      <c r="M7149" s="3"/>
      <c r="N7149" s="3"/>
      <c r="O7149" s="3"/>
      <c r="P7149" s="3"/>
      <c r="Q7149" s="3"/>
      <c r="R7149" s="3"/>
      <c r="S7149" s="120"/>
      <c r="T7149" s="3"/>
      <c r="U7149" s="3"/>
      <c r="V7149" s="3"/>
      <c r="W7149" s="3"/>
      <c r="X7149" s="3"/>
      <c r="Y7149" s="3"/>
      <c r="Z7149" s="3"/>
      <c r="AA7149" s="3"/>
      <c r="AB7149" s="3"/>
      <c r="AC7149" s="3"/>
      <c r="AD7149" s="3"/>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row>
    <row r="7150" spans="1:53" x14ac:dyDescent="0.3">
      <c r="A7150" s="3"/>
      <c r="B7150" s="3"/>
      <c r="C7150" s="3"/>
      <c r="D7150" s="3"/>
      <c r="E7150" s="3"/>
      <c r="F7150" s="3"/>
      <c r="G7150" s="3"/>
      <c r="H7150" s="3"/>
      <c r="I7150" s="3"/>
      <c r="J7150" s="3"/>
      <c r="K7150" s="3"/>
      <c r="L7150" s="3"/>
      <c r="M7150" s="3"/>
      <c r="N7150" s="3"/>
      <c r="O7150" s="3"/>
      <c r="P7150" s="3"/>
      <c r="Q7150" s="3"/>
      <c r="R7150" s="3"/>
      <c r="S7150" s="120"/>
      <c r="T7150" s="3"/>
      <c r="U7150" s="3"/>
      <c r="V7150" s="3"/>
      <c r="W7150" s="3"/>
      <c r="X7150" s="3"/>
      <c r="Y7150" s="3"/>
      <c r="Z7150" s="3"/>
      <c r="AA7150" s="3"/>
      <c r="AB7150" s="3"/>
      <c r="AC7150" s="3"/>
      <c r="AD7150" s="3"/>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row>
    <row r="7151" spans="1:53" x14ac:dyDescent="0.3">
      <c r="A7151" s="3"/>
      <c r="B7151" s="3"/>
      <c r="C7151" s="3"/>
      <c r="D7151" s="3"/>
      <c r="E7151" s="3"/>
      <c r="F7151" s="3"/>
      <c r="G7151" s="3"/>
      <c r="H7151" s="3"/>
      <c r="I7151" s="3"/>
      <c r="J7151" s="3"/>
      <c r="K7151" s="3"/>
      <c r="L7151" s="3"/>
      <c r="M7151" s="3"/>
      <c r="N7151" s="3"/>
      <c r="O7151" s="3"/>
      <c r="P7151" s="3"/>
      <c r="Q7151" s="3"/>
      <c r="R7151" s="3"/>
      <c r="S7151" s="120"/>
      <c r="T7151" s="3"/>
      <c r="U7151" s="3"/>
      <c r="V7151" s="3"/>
      <c r="W7151" s="3"/>
      <c r="X7151" s="3"/>
      <c r="Y7151" s="3"/>
      <c r="Z7151" s="3"/>
      <c r="AA7151" s="3"/>
      <c r="AB7151" s="3"/>
      <c r="AC7151" s="3"/>
      <c r="AD7151" s="3"/>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row>
    <row r="7152" spans="1:53" x14ac:dyDescent="0.3">
      <c r="A7152" s="3"/>
      <c r="B7152" s="3"/>
      <c r="C7152" s="3"/>
      <c r="D7152" s="3"/>
      <c r="E7152" s="3"/>
      <c r="F7152" s="3"/>
      <c r="G7152" s="3"/>
      <c r="H7152" s="3"/>
      <c r="I7152" s="3"/>
      <c r="J7152" s="3"/>
      <c r="K7152" s="3"/>
      <c r="L7152" s="3"/>
      <c r="M7152" s="3"/>
      <c r="N7152" s="3"/>
      <c r="O7152" s="3"/>
      <c r="P7152" s="3"/>
      <c r="Q7152" s="3"/>
      <c r="R7152" s="3"/>
      <c r="S7152" s="120"/>
      <c r="T7152" s="3"/>
      <c r="U7152" s="3"/>
      <c r="V7152" s="3"/>
      <c r="W7152" s="3"/>
      <c r="X7152" s="3"/>
      <c r="Y7152" s="3"/>
      <c r="Z7152" s="3"/>
      <c r="AA7152" s="3"/>
      <c r="AB7152" s="3"/>
      <c r="AC7152" s="3"/>
      <c r="AD7152" s="3"/>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row>
    <row r="7153" spans="1:53" x14ac:dyDescent="0.3">
      <c r="A7153" s="3"/>
      <c r="B7153" s="3"/>
      <c r="C7153" s="3"/>
      <c r="D7153" s="3"/>
      <c r="E7153" s="3"/>
      <c r="F7153" s="3"/>
      <c r="G7153" s="3"/>
      <c r="H7153" s="3"/>
      <c r="I7153" s="3"/>
      <c r="J7153" s="3"/>
      <c r="K7153" s="3"/>
      <c r="L7153" s="3"/>
      <c r="M7153" s="3"/>
      <c r="N7153" s="3"/>
      <c r="O7153" s="3"/>
      <c r="P7153" s="3"/>
      <c r="Q7153" s="3"/>
      <c r="R7153" s="3"/>
      <c r="S7153" s="120"/>
      <c r="T7153" s="3"/>
      <c r="U7153" s="3"/>
      <c r="V7153" s="3"/>
      <c r="W7153" s="3"/>
      <c r="X7153" s="3"/>
      <c r="Y7153" s="3"/>
      <c r="Z7153" s="3"/>
      <c r="AA7153" s="3"/>
      <c r="AB7153" s="3"/>
      <c r="AC7153" s="3"/>
      <c r="AD7153" s="3"/>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row>
    <row r="7154" spans="1:53" x14ac:dyDescent="0.3">
      <c r="A7154" s="3"/>
      <c r="B7154" s="3"/>
      <c r="C7154" s="3"/>
      <c r="D7154" s="3"/>
      <c r="E7154" s="3"/>
      <c r="F7154" s="3"/>
      <c r="G7154" s="3"/>
      <c r="H7154" s="3"/>
      <c r="I7154" s="3"/>
      <c r="J7154" s="3"/>
      <c r="K7154" s="3"/>
      <c r="L7154" s="3"/>
      <c r="M7154" s="3"/>
      <c r="N7154" s="3"/>
      <c r="O7154" s="3"/>
      <c r="P7154" s="3"/>
      <c r="Q7154" s="3"/>
      <c r="R7154" s="3"/>
      <c r="S7154" s="120"/>
      <c r="T7154" s="3"/>
      <c r="U7154" s="3"/>
      <c r="V7154" s="3"/>
      <c r="W7154" s="3"/>
      <c r="X7154" s="3"/>
      <c r="Y7154" s="3"/>
      <c r="Z7154" s="3"/>
      <c r="AA7154" s="3"/>
      <c r="AB7154" s="3"/>
      <c r="AC7154" s="3"/>
      <c r="AD7154" s="3"/>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row>
    <row r="7155" spans="1:53" x14ac:dyDescent="0.3">
      <c r="A7155" s="3"/>
      <c r="B7155" s="3"/>
      <c r="C7155" s="3"/>
      <c r="D7155" s="3"/>
      <c r="E7155" s="3"/>
      <c r="F7155" s="3"/>
      <c r="G7155" s="3"/>
      <c r="H7155" s="3"/>
      <c r="I7155" s="3"/>
      <c r="J7155" s="3"/>
      <c r="K7155" s="3"/>
      <c r="L7155" s="3"/>
      <c r="M7155" s="3"/>
      <c r="N7155" s="3"/>
      <c r="O7155" s="3"/>
      <c r="P7155" s="3"/>
      <c r="Q7155" s="3"/>
      <c r="R7155" s="3"/>
      <c r="S7155" s="120"/>
      <c r="T7155" s="3"/>
      <c r="U7155" s="3"/>
      <c r="V7155" s="3"/>
      <c r="W7155" s="3"/>
      <c r="X7155" s="3"/>
      <c r="Y7155" s="3"/>
      <c r="Z7155" s="3"/>
      <c r="AA7155" s="3"/>
      <c r="AB7155" s="3"/>
      <c r="AC7155" s="3"/>
      <c r="AD7155" s="3"/>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row>
    <row r="7156" spans="1:53" x14ac:dyDescent="0.3">
      <c r="A7156" s="3"/>
      <c r="B7156" s="3"/>
      <c r="C7156" s="3"/>
      <c r="D7156" s="3"/>
      <c r="E7156" s="3"/>
      <c r="F7156" s="3"/>
      <c r="G7156" s="3"/>
      <c r="H7156" s="3"/>
      <c r="I7156" s="3"/>
      <c r="J7156" s="3"/>
      <c r="K7156" s="3"/>
      <c r="L7156" s="3"/>
      <c r="M7156" s="3"/>
      <c r="N7156" s="3"/>
      <c r="O7156" s="3"/>
      <c r="P7156" s="3"/>
      <c r="Q7156" s="3"/>
      <c r="R7156" s="3"/>
      <c r="S7156" s="120"/>
      <c r="T7156" s="3"/>
      <c r="U7156" s="3"/>
      <c r="V7156" s="3"/>
      <c r="W7156" s="3"/>
      <c r="X7156" s="3"/>
      <c r="Y7156" s="3"/>
      <c r="Z7156" s="3"/>
      <c r="AA7156" s="3"/>
      <c r="AB7156" s="3"/>
      <c r="AC7156" s="3"/>
      <c r="AD7156" s="3"/>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row>
    <row r="7157" spans="1:53" x14ac:dyDescent="0.3">
      <c r="A7157" s="3"/>
      <c r="B7157" s="3"/>
      <c r="C7157" s="3"/>
      <c r="D7157" s="3"/>
      <c r="E7157" s="3"/>
      <c r="F7157" s="3"/>
      <c r="G7157" s="3"/>
      <c r="H7157" s="3"/>
      <c r="I7157" s="3"/>
      <c r="J7157" s="3"/>
      <c r="K7157" s="3"/>
      <c r="L7157" s="3"/>
      <c r="M7157" s="3"/>
      <c r="N7157" s="3"/>
      <c r="O7157" s="3"/>
      <c r="P7157" s="3"/>
      <c r="Q7157" s="3"/>
      <c r="R7157" s="3"/>
      <c r="S7157" s="120"/>
      <c r="T7157" s="3"/>
      <c r="U7157" s="3"/>
      <c r="V7157" s="3"/>
      <c r="W7157" s="3"/>
      <c r="X7157" s="3"/>
      <c r="Y7157" s="3"/>
      <c r="Z7157" s="3"/>
      <c r="AA7157" s="3"/>
      <c r="AB7157" s="3"/>
      <c r="AC7157" s="3"/>
      <c r="AD7157" s="3"/>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row>
    <row r="7158" spans="1:53" x14ac:dyDescent="0.3">
      <c r="A7158" s="3"/>
      <c r="B7158" s="3"/>
      <c r="C7158" s="3"/>
      <c r="D7158" s="3"/>
      <c r="E7158" s="3"/>
      <c r="F7158" s="3"/>
      <c r="G7158" s="3"/>
      <c r="H7158" s="3"/>
      <c r="I7158" s="3"/>
      <c r="J7158" s="3"/>
      <c r="K7158" s="3"/>
      <c r="L7158" s="3"/>
      <c r="M7158" s="3"/>
      <c r="N7158" s="3"/>
      <c r="O7158" s="3"/>
      <c r="P7158" s="3"/>
      <c r="Q7158" s="3"/>
      <c r="R7158" s="3"/>
      <c r="S7158" s="120"/>
      <c r="T7158" s="3"/>
      <c r="U7158" s="3"/>
      <c r="V7158" s="3"/>
      <c r="W7158" s="3"/>
      <c r="X7158" s="3"/>
      <c r="Y7158" s="3"/>
      <c r="Z7158" s="3"/>
      <c r="AA7158" s="3"/>
      <c r="AB7158" s="3"/>
      <c r="AC7158" s="3"/>
      <c r="AD7158" s="3"/>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row>
    <row r="7159" spans="1:53" x14ac:dyDescent="0.3">
      <c r="A7159" s="3"/>
      <c r="B7159" s="3"/>
      <c r="C7159" s="3"/>
      <c r="D7159" s="3"/>
      <c r="E7159" s="3"/>
      <c r="F7159" s="3"/>
      <c r="G7159" s="3"/>
      <c r="H7159" s="3"/>
      <c r="I7159" s="3"/>
      <c r="J7159" s="3"/>
      <c r="K7159" s="3"/>
      <c r="L7159" s="3"/>
      <c r="M7159" s="3"/>
      <c r="N7159" s="3"/>
      <c r="O7159" s="3"/>
      <c r="P7159" s="3"/>
      <c r="Q7159" s="3"/>
      <c r="R7159" s="3"/>
      <c r="S7159" s="120"/>
      <c r="T7159" s="3"/>
      <c r="U7159" s="3"/>
      <c r="V7159" s="3"/>
      <c r="W7159" s="3"/>
      <c r="X7159" s="3"/>
      <c r="Y7159" s="3"/>
      <c r="Z7159" s="3"/>
      <c r="AA7159" s="3"/>
      <c r="AB7159" s="3"/>
      <c r="AC7159" s="3"/>
      <c r="AD7159" s="3"/>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row>
    <row r="7160" spans="1:53" x14ac:dyDescent="0.3">
      <c r="A7160" s="3"/>
      <c r="B7160" s="3"/>
      <c r="C7160" s="3"/>
      <c r="D7160" s="3"/>
      <c r="E7160" s="3"/>
      <c r="F7160" s="3"/>
      <c r="G7160" s="3"/>
      <c r="H7160" s="3"/>
      <c r="I7160" s="3"/>
      <c r="J7160" s="3"/>
      <c r="K7160" s="3"/>
      <c r="L7160" s="3"/>
      <c r="M7160" s="3"/>
      <c r="N7160" s="3"/>
      <c r="O7160" s="3"/>
      <c r="P7160" s="3"/>
      <c r="Q7160" s="3"/>
      <c r="R7160" s="3"/>
      <c r="S7160" s="120"/>
      <c r="T7160" s="3"/>
      <c r="U7160" s="3"/>
      <c r="V7160" s="3"/>
      <c r="W7160" s="3"/>
      <c r="X7160" s="3"/>
      <c r="Y7160" s="3"/>
      <c r="Z7160" s="3"/>
      <c r="AA7160" s="3"/>
      <c r="AB7160" s="3"/>
      <c r="AC7160" s="3"/>
      <c r="AD7160" s="3"/>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row>
    <row r="7161" spans="1:53" x14ac:dyDescent="0.3">
      <c r="A7161" s="3"/>
      <c r="B7161" s="3"/>
      <c r="C7161" s="3"/>
      <c r="D7161" s="3"/>
      <c r="E7161" s="3"/>
      <c r="F7161" s="3"/>
      <c r="G7161" s="3"/>
      <c r="H7161" s="3"/>
      <c r="I7161" s="3"/>
      <c r="J7161" s="3"/>
      <c r="K7161" s="3"/>
      <c r="L7161" s="3"/>
      <c r="M7161" s="3"/>
      <c r="N7161" s="3"/>
      <c r="O7161" s="3"/>
      <c r="P7161" s="3"/>
      <c r="Q7161" s="3"/>
      <c r="R7161" s="3"/>
      <c r="S7161" s="120"/>
      <c r="T7161" s="3"/>
      <c r="U7161" s="3"/>
      <c r="V7161" s="3"/>
      <c r="W7161" s="3"/>
      <c r="X7161" s="3"/>
      <c r="Y7161" s="3"/>
      <c r="Z7161" s="3"/>
      <c r="AA7161" s="3"/>
      <c r="AB7161" s="3"/>
      <c r="AC7161" s="3"/>
      <c r="AD7161" s="3"/>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row>
    <row r="7162" spans="1:53" x14ac:dyDescent="0.3">
      <c r="A7162" s="3"/>
      <c r="B7162" s="3"/>
      <c r="C7162" s="3"/>
      <c r="D7162" s="3"/>
      <c r="E7162" s="3"/>
      <c r="F7162" s="3"/>
      <c r="G7162" s="3"/>
      <c r="H7162" s="3"/>
      <c r="I7162" s="3"/>
      <c r="J7162" s="3"/>
      <c r="K7162" s="3"/>
      <c r="L7162" s="3"/>
      <c r="M7162" s="3"/>
      <c r="N7162" s="3"/>
      <c r="O7162" s="3"/>
      <c r="P7162" s="3"/>
      <c r="Q7162" s="3"/>
      <c r="R7162" s="3"/>
      <c r="S7162" s="120"/>
      <c r="T7162" s="3"/>
      <c r="U7162" s="3"/>
      <c r="V7162" s="3"/>
      <c r="W7162" s="3"/>
      <c r="X7162" s="3"/>
      <c r="Y7162" s="3"/>
      <c r="Z7162" s="3"/>
      <c r="AA7162" s="3"/>
      <c r="AB7162" s="3"/>
      <c r="AC7162" s="3"/>
      <c r="AD7162" s="3"/>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row>
    <row r="7163" spans="1:53" x14ac:dyDescent="0.3">
      <c r="A7163" s="3"/>
      <c r="B7163" s="3"/>
      <c r="C7163" s="3"/>
      <c r="D7163" s="3"/>
      <c r="E7163" s="3"/>
      <c r="F7163" s="3"/>
      <c r="G7163" s="3"/>
      <c r="H7163" s="3"/>
      <c r="I7163" s="3"/>
      <c r="J7163" s="3"/>
      <c r="K7163" s="3"/>
      <c r="L7163" s="3"/>
      <c r="M7163" s="3"/>
      <c r="N7163" s="3"/>
      <c r="O7163" s="3"/>
      <c r="P7163" s="3"/>
      <c r="Q7163" s="3"/>
      <c r="R7163" s="3"/>
      <c r="S7163" s="120"/>
      <c r="T7163" s="3"/>
      <c r="U7163" s="3"/>
      <c r="V7163" s="3"/>
      <c r="W7163" s="3"/>
      <c r="X7163" s="3"/>
      <c r="Y7163" s="3"/>
      <c r="Z7163" s="3"/>
      <c r="AA7163" s="3"/>
      <c r="AB7163" s="3"/>
      <c r="AC7163" s="3"/>
      <c r="AD7163" s="3"/>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row>
    <row r="7164" spans="1:53" x14ac:dyDescent="0.3">
      <c r="A7164" s="3"/>
      <c r="B7164" s="3"/>
      <c r="C7164" s="3"/>
      <c r="D7164" s="3"/>
      <c r="E7164" s="3"/>
      <c r="F7164" s="3"/>
      <c r="G7164" s="3"/>
      <c r="H7164" s="3"/>
      <c r="I7164" s="3"/>
      <c r="J7164" s="3"/>
      <c r="K7164" s="3"/>
      <c r="L7164" s="3"/>
      <c r="M7164" s="3"/>
      <c r="N7164" s="3"/>
      <c r="O7164" s="3"/>
      <c r="P7164" s="3"/>
      <c r="Q7164" s="3"/>
      <c r="R7164" s="3"/>
      <c r="S7164" s="120"/>
      <c r="T7164" s="3"/>
      <c r="U7164" s="3"/>
      <c r="V7164" s="3"/>
      <c r="W7164" s="3"/>
      <c r="X7164" s="3"/>
      <c r="Y7164" s="3"/>
      <c r="Z7164" s="3"/>
      <c r="AA7164" s="3"/>
      <c r="AB7164" s="3"/>
      <c r="AC7164" s="3"/>
      <c r="AD7164" s="3"/>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row>
    <row r="7165" spans="1:53" x14ac:dyDescent="0.3">
      <c r="A7165" s="3"/>
      <c r="B7165" s="3"/>
      <c r="C7165" s="3"/>
      <c r="D7165" s="3"/>
      <c r="E7165" s="3"/>
      <c r="F7165" s="3"/>
      <c r="G7165" s="3"/>
      <c r="H7165" s="3"/>
      <c r="I7165" s="3"/>
      <c r="J7165" s="3"/>
      <c r="K7165" s="3"/>
      <c r="L7165" s="3"/>
      <c r="M7165" s="3"/>
      <c r="N7165" s="3"/>
      <c r="O7165" s="3"/>
      <c r="P7165" s="3"/>
      <c r="Q7165" s="3"/>
      <c r="R7165" s="3"/>
      <c r="S7165" s="120"/>
      <c r="T7165" s="3"/>
      <c r="U7165" s="3"/>
      <c r="V7165" s="3"/>
      <c r="W7165" s="3"/>
      <c r="X7165" s="3"/>
      <c r="Y7165" s="3"/>
      <c r="Z7165" s="3"/>
      <c r="AA7165" s="3"/>
      <c r="AB7165" s="3"/>
      <c r="AC7165" s="3"/>
      <c r="AD7165" s="3"/>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row>
    <row r="7166" spans="1:53" x14ac:dyDescent="0.3">
      <c r="A7166" s="3"/>
      <c r="B7166" s="3"/>
      <c r="C7166" s="3"/>
      <c r="D7166" s="3"/>
      <c r="E7166" s="3"/>
      <c r="F7166" s="3"/>
      <c r="G7166" s="3"/>
      <c r="H7166" s="3"/>
      <c r="I7166" s="3"/>
      <c r="J7166" s="3"/>
      <c r="K7166" s="3"/>
      <c r="L7166" s="3"/>
      <c r="M7166" s="3"/>
      <c r="N7166" s="3"/>
      <c r="O7166" s="3"/>
      <c r="P7166" s="3"/>
      <c r="Q7166" s="3"/>
      <c r="R7166" s="3"/>
      <c r="S7166" s="120"/>
      <c r="T7166" s="3"/>
      <c r="U7166" s="3"/>
      <c r="V7166" s="3"/>
      <c r="W7166" s="3"/>
      <c r="X7166" s="3"/>
      <c r="Y7166" s="3"/>
      <c r="Z7166" s="3"/>
      <c r="AA7166" s="3"/>
      <c r="AB7166" s="3"/>
      <c r="AC7166" s="3"/>
      <c r="AD7166" s="3"/>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row>
    <row r="7167" spans="1:53" x14ac:dyDescent="0.3">
      <c r="A7167" s="3"/>
      <c r="B7167" s="3"/>
      <c r="C7167" s="3"/>
      <c r="D7167" s="3"/>
      <c r="E7167" s="3"/>
      <c r="F7167" s="3"/>
      <c r="G7167" s="3"/>
      <c r="H7167" s="3"/>
      <c r="I7167" s="3"/>
      <c r="J7167" s="3"/>
      <c r="K7167" s="3"/>
      <c r="L7167" s="3"/>
      <c r="M7167" s="3"/>
      <c r="N7167" s="3"/>
      <c r="O7167" s="3"/>
      <c r="P7167" s="3"/>
      <c r="Q7167" s="3"/>
      <c r="R7167" s="3"/>
      <c r="S7167" s="120"/>
      <c r="T7167" s="3"/>
      <c r="U7167" s="3"/>
      <c r="V7167" s="3"/>
      <c r="W7167" s="3"/>
      <c r="X7167" s="3"/>
      <c r="Y7167" s="3"/>
      <c r="Z7167" s="3"/>
      <c r="AA7167" s="3"/>
      <c r="AB7167" s="3"/>
      <c r="AC7167" s="3"/>
      <c r="AD7167" s="3"/>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row>
    <row r="7168" spans="1:53" x14ac:dyDescent="0.3">
      <c r="A7168" s="3"/>
      <c r="B7168" s="3"/>
      <c r="C7168" s="3"/>
      <c r="D7168" s="3"/>
      <c r="E7168" s="3"/>
      <c r="F7168" s="3"/>
      <c r="G7168" s="3"/>
      <c r="H7168" s="3"/>
      <c r="I7168" s="3"/>
      <c r="J7168" s="3"/>
      <c r="K7168" s="3"/>
      <c r="L7168" s="3"/>
      <c r="M7168" s="3"/>
      <c r="N7168" s="3"/>
      <c r="O7168" s="3"/>
      <c r="P7168" s="3"/>
      <c r="Q7168" s="3"/>
      <c r="R7168" s="3"/>
      <c r="S7168" s="120"/>
      <c r="T7168" s="3"/>
      <c r="U7168" s="3"/>
      <c r="V7168" s="3"/>
      <c r="W7168" s="3"/>
      <c r="X7168" s="3"/>
      <c r="Y7168" s="3"/>
      <c r="Z7168" s="3"/>
      <c r="AA7168" s="3"/>
      <c r="AB7168" s="3"/>
      <c r="AC7168" s="3"/>
      <c r="AD7168" s="3"/>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row>
    <row r="7169" spans="1:53" x14ac:dyDescent="0.3">
      <c r="A7169" s="3"/>
      <c r="B7169" s="3"/>
      <c r="C7169" s="3"/>
      <c r="D7169" s="3"/>
      <c r="E7169" s="3"/>
      <c r="F7169" s="3"/>
      <c r="G7169" s="3"/>
      <c r="H7169" s="3"/>
      <c r="I7169" s="3"/>
      <c r="J7169" s="3"/>
      <c r="K7169" s="3"/>
      <c r="L7169" s="3"/>
      <c r="M7169" s="3"/>
      <c r="N7169" s="3"/>
      <c r="O7169" s="3"/>
      <c r="P7169" s="3"/>
      <c r="Q7169" s="3"/>
      <c r="R7169" s="3"/>
      <c r="S7169" s="120"/>
      <c r="T7169" s="3"/>
      <c r="U7169" s="3"/>
      <c r="V7169" s="3"/>
      <c r="W7169" s="3"/>
      <c r="X7169" s="3"/>
      <c r="Y7169" s="3"/>
      <c r="Z7169" s="3"/>
      <c r="AA7169" s="3"/>
      <c r="AB7169" s="3"/>
      <c r="AC7169" s="3"/>
      <c r="AD7169" s="3"/>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row>
    <row r="7170" spans="1:53" x14ac:dyDescent="0.3">
      <c r="A7170" s="3"/>
      <c r="B7170" s="3"/>
      <c r="C7170" s="3"/>
      <c r="D7170" s="3"/>
      <c r="E7170" s="3"/>
      <c r="F7170" s="3"/>
      <c r="G7170" s="3"/>
      <c r="H7170" s="3"/>
      <c r="I7170" s="3"/>
      <c r="J7170" s="3"/>
      <c r="K7170" s="3"/>
      <c r="L7170" s="3"/>
      <c r="M7170" s="3"/>
      <c r="N7170" s="3"/>
      <c r="O7170" s="3"/>
      <c r="P7170" s="3"/>
      <c r="Q7170" s="3"/>
      <c r="R7170" s="3"/>
      <c r="S7170" s="120"/>
      <c r="T7170" s="3"/>
      <c r="U7170" s="3"/>
      <c r="V7170" s="3"/>
      <c r="W7170" s="3"/>
      <c r="X7170" s="3"/>
      <c r="Y7170" s="3"/>
      <c r="Z7170" s="3"/>
      <c r="AA7170" s="3"/>
      <c r="AB7170" s="3"/>
      <c r="AC7170" s="3"/>
      <c r="AD7170" s="3"/>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row>
    <row r="7171" spans="1:53" x14ac:dyDescent="0.3">
      <c r="A7171" s="3"/>
      <c r="B7171" s="3"/>
      <c r="C7171" s="3"/>
      <c r="D7171" s="3"/>
      <c r="E7171" s="3"/>
      <c r="F7171" s="3"/>
      <c r="G7171" s="3"/>
      <c r="H7171" s="3"/>
      <c r="I7171" s="3"/>
      <c r="J7171" s="3"/>
      <c r="K7171" s="3"/>
      <c r="L7171" s="3"/>
      <c r="M7171" s="3"/>
      <c r="N7171" s="3"/>
      <c r="O7171" s="3"/>
      <c r="P7171" s="3"/>
      <c r="Q7171" s="3"/>
      <c r="R7171" s="3"/>
      <c r="S7171" s="120"/>
      <c r="T7171" s="3"/>
      <c r="U7171" s="3"/>
      <c r="V7171" s="3"/>
      <c r="W7171" s="3"/>
      <c r="X7171" s="3"/>
      <c r="Y7171" s="3"/>
      <c r="Z7171" s="3"/>
      <c r="AA7171" s="3"/>
      <c r="AB7171" s="3"/>
      <c r="AC7171" s="3"/>
      <c r="AD7171" s="3"/>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row>
    <row r="7172" spans="1:53" x14ac:dyDescent="0.3">
      <c r="A7172" s="3"/>
      <c r="B7172" s="3"/>
      <c r="C7172" s="3"/>
      <c r="D7172" s="3"/>
      <c r="E7172" s="3"/>
      <c r="F7172" s="3"/>
      <c r="G7172" s="3"/>
      <c r="H7172" s="3"/>
      <c r="I7172" s="3"/>
      <c r="J7172" s="3"/>
      <c r="K7172" s="3"/>
      <c r="L7172" s="3"/>
      <c r="M7172" s="3"/>
      <c r="N7172" s="3"/>
      <c r="O7172" s="3"/>
      <c r="P7172" s="3"/>
      <c r="Q7172" s="3"/>
      <c r="R7172" s="3"/>
      <c r="S7172" s="120"/>
      <c r="T7172" s="3"/>
      <c r="U7172" s="3"/>
      <c r="V7172" s="3"/>
      <c r="W7172" s="3"/>
      <c r="X7172" s="3"/>
      <c r="Y7172" s="3"/>
      <c r="Z7172" s="3"/>
      <c r="AA7172" s="3"/>
      <c r="AB7172" s="3"/>
      <c r="AC7172" s="3"/>
      <c r="AD7172" s="3"/>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row>
    <row r="7173" spans="1:53" x14ac:dyDescent="0.3">
      <c r="A7173" s="3"/>
      <c r="B7173" s="3"/>
      <c r="C7173" s="3"/>
      <c r="D7173" s="3"/>
      <c r="E7173" s="3"/>
      <c r="F7173" s="3"/>
      <c r="G7173" s="3"/>
      <c r="H7173" s="3"/>
      <c r="I7173" s="3"/>
      <c r="J7173" s="3"/>
      <c r="K7173" s="3"/>
      <c r="L7173" s="3"/>
      <c r="M7173" s="3"/>
      <c r="N7173" s="3"/>
      <c r="O7173" s="3"/>
      <c r="P7173" s="3"/>
      <c r="Q7173" s="3"/>
      <c r="R7173" s="3"/>
      <c r="S7173" s="120"/>
      <c r="T7173" s="3"/>
      <c r="U7173" s="3"/>
      <c r="V7173" s="3"/>
      <c r="W7173" s="3"/>
      <c r="X7173" s="3"/>
      <c r="Y7173" s="3"/>
      <c r="Z7173" s="3"/>
      <c r="AA7173" s="3"/>
      <c r="AB7173" s="3"/>
      <c r="AC7173" s="3"/>
      <c r="AD7173" s="3"/>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row>
    <row r="7174" spans="1:53" x14ac:dyDescent="0.3">
      <c r="A7174" s="3"/>
      <c r="B7174" s="3"/>
      <c r="C7174" s="3"/>
      <c r="D7174" s="3"/>
      <c r="E7174" s="3"/>
      <c r="F7174" s="3"/>
      <c r="G7174" s="3"/>
      <c r="H7174" s="3"/>
      <c r="I7174" s="3"/>
      <c r="J7174" s="3"/>
      <c r="K7174" s="3"/>
      <c r="L7174" s="3"/>
      <c r="M7174" s="3"/>
      <c r="N7174" s="3"/>
      <c r="O7174" s="3"/>
      <c r="P7174" s="3"/>
      <c r="Q7174" s="3"/>
      <c r="R7174" s="3"/>
      <c r="S7174" s="120"/>
      <c r="T7174" s="3"/>
      <c r="U7174" s="3"/>
      <c r="V7174" s="3"/>
      <c r="W7174" s="3"/>
      <c r="X7174" s="3"/>
      <c r="Y7174" s="3"/>
      <c r="Z7174" s="3"/>
      <c r="AA7174" s="3"/>
      <c r="AB7174" s="3"/>
      <c r="AC7174" s="3"/>
      <c r="AD7174" s="3"/>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row>
    <row r="7175" spans="1:53" x14ac:dyDescent="0.3">
      <c r="A7175" s="3"/>
      <c r="B7175" s="3"/>
      <c r="C7175" s="3"/>
      <c r="D7175" s="3"/>
      <c r="E7175" s="3"/>
      <c r="F7175" s="3"/>
      <c r="G7175" s="3"/>
      <c r="H7175" s="3"/>
      <c r="I7175" s="3"/>
      <c r="J7175" s="3"/>
      <c r="K7175" s="3"/>
      <c r="L7175" s="3"/>
      <c r="M7175" s="3"/>
      <c r="N7175" s="3"/>
      <c r="O7175" s="3"/>
      <c r="P7175" s="3"/>
      <c r="Q7175" s="3"/>
      <c r="R7175" s="3"/>
      <c r="S7175" s="120"/>
      <c r="T7175" s="3"/>
      <c r="U7175" s="3"/>
      <c r="V7175" s="3"/>
      <c r="W7175" s="3"/>
      <c r="X7175" s="3"/>
      <c r="Y7175" s="3"/>
      <c r="Z7175" s="3"/>
      <c r="AA7175" s="3"/>
      <c r="AB7175" s="3"/>
      <c r="AC7175" s="3"/>
      <c r="AD7175" s="3"/>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row>
    <row r="7176" spans="1:53" x14ac:dyDescent="0.3">
      <c r="A7176" s="3"/>
      <c r="B7176" s="3"/>
      <c r="C7176" s="3"/>
      <c r="D7176" s="3"/>
      <c r="E7176" s="3"/>
      <c r="F7176" s="3"/>
      <c r="G7176" s="3"/>
      <c r="H7176" s="3"/>
      <c r="I7176" s="3"/>
      <c r="J7176" s="3"/>
      <c r="K7176" s="3"/>
      <c r="L7176" s="3"/>
      <c r="M7176" s="3"/>
      <c r="N7176" s="3"/>
      <c r="O7176" s="3"/>
      <c r="P7176" s="3"/>
      <c r="Q7176" s="3"/>
      <c r="R7176" s="3"/>
      <c r="S7176" s="120"/>
      <c r="T7176" s="3"/>
      <c r="U7176" s="3"/>
      <c r="V7176" s="3"/>
      <c r="W7176" s="3"/>
      <c r="X7176" s="3"/>
      <c r="Y7176" s="3"/>
      <c r="Z7176" s="3"/>
      <c r="AA7176" s="3"/>
      <c r="AB7176" s="3"/>
      <c r="AC7176" s="3"/>
      <c r="AD7176" s="3"/>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row>
    <row r="7177" spans="1:53" x14ac:dyDescent="0.3">
      <c r="A7177" s="3"/>
      <c r="B7177" s="3"/>
      <c r="C7177" s="3"/>
      <c r="D7177" s="3"/>
      <c r="E7177" s="3"/>
      <c r="F7177" s="3"/>
      <c r="G7177" s="3"/>
      <c r="H7177" s="3"/>
      <c r="I7177" s="3"/>
      <c r="J7177" s="3"/>
      <c r="K7177" s="3"/>
      <c r="L7177" s="3"/>
      <c r="M7177" s="3"/>
      <c r="N7177" s="3"/>
      <c r="O7177" s="3"/>
      <c r="P7177" s="3"/>
      <c r="Q7177" s="3"/>
      <c r="R7177" s="3"/>
      <c r="S7177" s="120"/>
      <c r="T7177" s="3"/>
      <c r="U7177" s="3"/>
      <c r="V7177" s="3"/>
      <c r="W7177" s="3"/>
      <c r="X7177" s="3"/>
      <c r="Y7177" s="3"/>
      <c r="Z7177" s="3"/>
      <c r="AA7177" s="3"/>
      <c r="AB7177" s="3"/>
      <c r="AC7177" s="3"/>
      <c r="AD7177" s="3"/>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row>
    <row r="7178" spans="1:53" x14ac:dyDescent="0.3">
      <c r="A7178" s="3"/>
      <c r="B7178" s="3"/>
      <c r="C7178" s="3"/>
      <c r="D7178" s="3"/>
      <c r="E7178" s="3"/>
      <c r="F7178" s="3"/>
      <c r="G7178" s="3"/>
      <c r="H7178" s="3"/>
      <c r="I7178" s="3"/>
      <c r="J7178" s="3"/>
      <c r="K7178" s="3"/>
      <c r="L7178" s="3"/>
      <c r="M7178" s="3"/>
      <c r="N7178" s="3"/>
      <c r="O7178" s="3"/>
      <c r="P7178" s="3"/>
      <c r="Q7178" s="3"/>
      <c r="R7178" s="3"/>
      <c r="S7178" s="120"/>
      <c r="T7178" s="3"/>
      <c r="U7178" s="3"/>
      <c r="V7178" s="3"/>
      <c r="W7178" s="3"/>
      <c r="X7178" s="3"/>
      <c r="Y7178" s="3"/>
      <c r="Z7178" s="3"/>
      <c r="AA7178" s="3"/>
      <c r="AB7178" s="3"/>
      <c r="AC7178" s="3"/>
      <c r="AD7178" s="3"/>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row>
    <row r="7179" spans="1:53" x14ac:dyDescent="0.3">
      <c r="A7179" s="3"/>
      <c r="B7179" s="3"/>
      <c r="C7179" s="3"/>
      <c r="D7179" s="3"/>
      <c r="E7179" s="3"/>
      <c r="F7179" s="3"/>
      <c r="G7179" s="3"/>
      <c r="H7179" s="3"/>
      <c r="I7179" s="3"/>
      <c r="J7179" s="3"/>
      <c r="K7179" s="3"/>
      <c r="L7179" s="3"/>
      <c r="M7179" s="3"/>
      <c r="N7179" s="3"/>
      <c r="O7179" s="3"/>
      <c r="P7179" s="3"/>
      <c r="Q7179" s="3"/>
      <c r="R7179" s="3"/>
      <c r="S7179" s="120"/>
      <c r="T7179" s="3"/>
      <c r="U7179" s="3"/>
      <c r="V7179" s="3"/>
      <c r="W7179" s="3"/>
      <c r="X7179" s="3"/>
      <c r="Y7179" s="3"/>
      <c r="Z7179" s="3"/>
      <c r="AA7179" s="3"/>
      <c r="AB7179" s="3"/>
      <c r="AC7179" s="3"/>
      <c r="AD7179" s="3"/>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row>
    <row r="7180" spans="1:53" x14ac:dyDescent="0.3">
      <c r="A7180" s="3"/>
      <c r="B7180" s="3"/>
      <c r="C7180" s="3"/>
      <c r="D7180" s="3"/>
      <c r="E7180" s="3"/>
      <c r="F7180" s="3"/>
      <c r="G7180" s="3"/>
      <c r="H7180" s="3"/>
      <c r="I7180" s="3"/>
      <c r="J7180" s="3"/>
      <c r="K7180" s="3"/>
      <c r="L7180" s="3"/>
      <c r="M7180" s="3"/>
      <c r="N7180" s="3"/>
      <c r="O7180" s="3"/>
      <c r="P7180" s="3"/>
      <c r="Q7180" s="3"/>
      <c r="R7180" s="3"/>
      <c r="S7180" s="120"/>
      <c r="T7180" s="3"/>
      <c r="U7180" s="3"/>
      <c r="V7180" s="3"/>
      <c r="W7180" s="3"/>
      <c r="X7180" s="3"/>
      <c r="Y7180" s="3"/>
      <c r="Z7180" s="3"/>
      <c r="AA7180" s="3"/>
      <c r="AB7180" s="3"/>
      <c r="AC7180" s="3"/>
      <c r="AD7180" s="3"/>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row>
    <row r="7181" spans="1:53" x14ac:dyDescent="0.3">
      <c r="A7181" s="3"/>
      <c r="B7181" s="3"/>
      <c r="C7181" s="3"/>
      <c r="D7181" s="3"/>
      <c r="E7181" s="3"/>
      <c r="F7181" s="3"/>
      <c r="G7181" s="3"/>
      <c r="H7181" s="3"/>
      <c r="I7181" s="3"/>
      <c r="J7181" s="3"/>
      <c r="K7181" s="3"/>
      <c r="L7181" s="3"/>
      <c r="M7181" s="3"/>
      <c r="N7181" s="3"/>
      <c r="O7181" s="3"/>
      <c r="P7181" s="3"/>
      <c r="Q7181" s="3"/>
      <c r="R7181" s="3"/>
      <c r="S7181" s="120"/>
      <c r="T7181" s="3"/>
      <c r="U7181" s="3"/>
      <c r="V7181" s="3"/>
      <c r="W7181" s="3"/>
      <c r="X7181" s="3"/>
      <c r="Y7181" s="3"/>
      <c r="Z7181" s="3"/>
      <c r="AA7181" s="3"/>
      <c r="AB7181" s="3"/>
      <c r="AC7181" s="3"/>
      <c r="AD7181" s="3"/>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row>
    <row r="7182" spans="1:53" x14ac:dyDescent="0.3">
      <c r="A7182" s="3"/>
      <c r="B7182" s="3"/>
      <c r="C7182" s="3"/>
      <c r="D7182" s="3"/>
      <c r="E7182" s="3"/>
      <c r="F7182" s="3"/>
      <c r="G7182" s="3"/>
      <c r="H7182" s="3"/>
      <c r="I7182" s="3"/>
      <c r="J7182" s="3"/>
      <c r="K7182" s="3"/>
      <c r="L7182" s="3"/>
      <c r="M7182" s="3"/>
      <c r="N7182" s="3"/>
      <c r="O7182" s="3"/>
      <c r="P7182" s="3"/>
      <c r="Q7182" s="3"/>
      <c r="R7182" s="3"/>
      <c r="S7182" s="120"/>
      <c r="T7182" s="3"/>
      <c r="U7182" s="3"/>
      <c r="V7182" s="3"/>
      <c r="W7182" s="3"/>
      <c r="X7182" s="3"/>
      <c r="Y7182" s="3"/>
      <c r="Z7182" s="3"/>
      <c r="AA7182" s="3"/>
      <c r="AB7182" s="3"/>
      <c r="AC7182" s="3"/>
      <c r="AD7182" s="3"/>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row>
    <row r="7183" spans="1:53" x14ac:dyDescent="0.3">
      <c r="A7183" s="3"/>
      <c r="B7183" s="3"/>
      <c r="C7183" s="3"/>
      <c r="D7183" s="3"/>
      <c r="E7183" s="3"/>
      <c r="F7183" s="3"/>
      <c r="G7183" s="3"/>
      <c r="H7183" s="3"/>
      <c r="I7183" s="3"/>
      <c r="J7183" s="3"/>
      <c r="K7183" s="3"/>
      <c r="L7183" s="3"/>
      <c r="M7183" s="3"/>
      <c r="N7183" s="3"/>
      <c r="O7183" s="3"/>
      <c r="P7183" s="3"/>
      <c r="Q7183" s="3"/>
      <c r="R7183" s="3"/>
      <c r="S7183" s="120"/>
      <c r="T7183" s="3"/>
      <c r="U7183" s="3"/>
      <c r="V7183" s="3"/>
      <c r="W7183" s="3"/>
      <c r="X7183" s="3"/>
      <c r="Y7183" s="3"/>
      <c r="Z7183" s="3"/>
      <c r="AA7183" s="3"/>
      <c r="AB7183" s="3"/>
      <c r="AC7183" s="3"/>
      <c r="AD7183" s="3"/>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row>
    <row r="7184" spans="1:53" x14ac:dyDescent="0.3">
      <c r="A7184" s="3"/>
      <c r="B7184" s="3"/>
      <c r="C7184" s="3"/>
      <c r="D7184" s="3"/>
      <c r="E7184" s="3"/>
      <c r="F7184" s="3"/>
      <c r="G7184" s="3"/>
      <c r="H7184" s="3"/>
      <c r="I7184" s="3"/>
      <c r="J7184" s="3"/>
      <c r="K7184" s="3"/>
      <c r="L7184" s="3"/>
      <c r="M7184" s="3"/>
      <c r="N7184" s="3"/>
      <c r="O7184" s="3"/>
      <c r="P7184" s="3"/>
      <c r="Q7184" s="3"/>
      <c r="R7184" s="3"/>
      <c r="S7184" s="120"/>
      <c r="T7184" s="3"/>
      <c r="U7184" s="3"/>
      <c r="V7184" s="3"/>
      <c r="W7184" s="3"/>
      <c r="X7184" s="3"/>
      <c r="Y7184" s="3"/>
      <c r="Z7184" s="3"/>
      <c r="AA7184" s="3"/>
      <c r="AB7184" s="3"/>
      <c r="AC7184" s="3"/>
      <c r="AD7184" s="3"/>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row>
    <row r="7185" spans="1:53" x14ac:dyDescent="0.3">
      <c r="A7185" s="3"/>
      <c r="B7185" s="3"/>
      <c r="C7185" s="3"/>
      <c r="D7185" s="3"/>
      <c r="E7185" s="3"/>
      <c r="F7185" s="3"/>
      <c r="G7185" s="3"/>
      <c r="H7185" s="3"/>
      <c r="I7185" s="3"/>
      <c r="J7185" s="3"/>
      <c r="K7185" s="3"/>
      <c r="L7185" s="3"/>
      <c r="M7185" s="3"/>
      <c r="N7185" s="3"/>
      <c r="O7185" s="3"/>
      <c r="P7185" s="3"/>
      <c r="Q7185" s="3"/>
      <c r="R7185" s="3"/>
      <c r="S7185" s="120"/>
      <c r="T7185" s="3"/>
      <c r="U7185" s="3"/>
      <c r="V7185" s="3"/>
      <c r="W7185" s="3"/>
      <c r="X7185" s="3"/>
      <c r="Y7185" s="3"/>
      <c r="Z7185" s="3"/>
      <c r="AA7185" s="3"/>
      <c r="AB7185" s="3"/>
      <c r="AC7185" s="3"/>
      <c r="AD7185" s="3"/>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row>
    <row r="7186" spans="1:53" x14ac:dyDescent="0.3">
      <c r="A7186" s="3"/>
      <c r="B7186" s="3"/>
      <c r="C7186" s="3"/>
      <c r="D7186" s="3"/>
      <c r="E7186" s="3"/>
      <c r="F7186" s="3"/>
      <c r="G7186" s="3"/>
      <c r="H7186" s="3"/>
      <c r="I7186" s="3"/>
      <c r="J7186" s="3"/>
      <c r="K7186" s="3"/>
      <c r="L7186" s="3"/>
      <c r="M7186" s="3"/>
      <c r="N7186" s="3"/>
      <c r="O7186" s="3"/>
      <c r="P7186" s="3"/>
      <c r="Q7186" s="3"/>
      <c r="R7186" s="3"/>
      <c r="S7186" s="120"/>
      <c r="T7186" s="3"/>
      <c r="U7186" s="3"/>
      <c r="V7186" s="3"/>
      <c r="W7186" s="3"/>
      <c r="X7186" s="3"/>
      <c r="Y7186" s="3"/>
      <c r="Z7186" s="3"/>
      <c r="AA7186" s="3"/>
      <c r="AB7186" s="3"/>
      <c r="AC7186" s="3"/>
      <c r="AD7186" s="3"/>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row>
    <row r="7187" spans="1:53" x14ac:dyDescent="0.3">
      <c r="A7187" s="3"/>
      <c r="B7187" s="3"/>
      <c r="C7187" s="3"/>
      <c r="D7187" s="3"/>
      <c r="E7187" s="3"/>
      <c r="F7187" s="3"/>
      <c r="G7187" s="3"/>
      <c r="H7187" s="3"/>
      <c r="I7187" s="3"/>
      <c r="J7187" s="3"/>
      <c r="K7187" s="3"/>
      <c r="L7187" s="3"/>
      <c r="M7187" s="3"/>
      <c r="N7187" s="3"/>
      <c r="O7187" s="3"/>
      <c r="P7187" s="3"/>
      <c r="Q7187" s="3"/>
      <c r="R7187" s="3"/>
      <c r="S7187" s="120"/>
      <c r="T7187" s="3"/>
      <c r="U7187" s="3"/>
      <c r="V7187" s="3"/>
      <c r="W7187" s="3"/>
      <c r="X7187" s="3"/>
      <c r="Y7187" s="3"/>
      <c r="Z7187" s="3"/>
      <c r="AA7187" s="3"/>
      <c r="AB7187" s="3"/>
      <c r="AC7187" s="3"/>
      <c r="AD7187" s="3"/>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row>
    <row r="7188" spans="1:53" x14ac:dyDescent="0.3">
      <c r="A7188" s="3"/>
      <c r="B7188" s="3"/>
      <c r="C7188" s="3"/>
      <c r="D7188" s="3"/>
      <c r="E7188" s="3"/>
      <c r="F7188" s="3"/>
      <c r="G7188" s="3"/>
      <c r="H7188" s="3"/>
      <c r="I7188" s="3"/>
      <c r="J7188" s="3"/>
      <c r="K7188" s="3"/>
      <c r="L7188" s="3"/>
      <c r="M7188" s="3"/>
      <c r="N7188" s="3"/>
      <c r="O7188" s="3"/>
      <c r="P7188" s="3"/>
      <c r="Q7188" s="3"/>
      <c r="R7188" s="3"/>
      <c r="S7188" s="120"/>
      <c r="T7188" s="3"/>
      <c r="U7188" s="3"/>
      <c r="V7188" s="3"/>
      <c r="W7188" s="3"/>
      <c r="X7188" s="3"/>
      <c r="Y7188" s="3"/>
      <c r="Z7188" s="3"/>
      <c r="AA7188" s="3"/>
      <c r="AB7188" s="3"/>
      <c r="AC7188" s="3"/>
      <c r="AD7188" s="3"/>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row>
    <row r="7189" spans="1:53" x14ac:dyDescent="0.3">
      <c r="A7189" s="3"/>
      <c r="B7189" s="3"/>
      <c r="C7189" s="3"/>
      <c r="D7189" s="3"/>
      <c r="E7189" s="3"/>
      <c r="F7189" s="3"/>
      <c r="G7189" s="3"/>
      <c r="H7189" s="3"/>
      <c r="I7189" s="3"/>
      <c r="J7189" s="3"/>
      <c r="K7189" s="3"/>
      <c r="L7189" s="3"/>
      <c r="M7189" s="3"/>
      <c r="N7189" s="3"/>
      <c r="O7189" s="3"/>
      <c r="P7189" s="3"/>
      <c r="Q7189" s="3"/>
      <c r="R7189" s="3"/>
      <c r="S7189" s="120"/>
      <c r="T7189" s="3"/>
      <c r="U7189" s="3"/>
      <c r="V7189" s="3"/>
      <c r="W7189" s="3"/>
      <c r="X7189" s="3"/>
      <c r="Y7189" s="3"/>
      <c r="Z7189" s="3"/>
      <c r="AA7189" s="3"/>
      <c r="AB7189" s="3"/>
      <c r="AC7189" s="3"/>
      <c r="AD7189" s="3"/>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row>
    <row r="7190" spans="1:53" x14ac:dyDescent="0.3">
      <c r="A7190" s="3"/>
      <c r="B7190" s="3"/>
      <c r="C7190" s="3"/>
      <c r="D7190" s="3"/>
      <c r="E7190" s="3"/>
      <c r="F7190" s="3"/>
      <c r="G7190" s="3"/>
      <c r="H7190" s="3"/>
      <c r="I7190" s="3"/>
      <c r="J7190" s="3"/>
      <c r="K7190" s="3"/>
      <c r="L7190" s="3"/>
      <c r="M7190" s="3"/>
      <c r="N7190" s="3"/>
      <c r="O7190" s="3"/>
      <c r="P7190" s="3"/>
      <c r="Q7190" s="3"/>
      <c r="R7190" s="3"/>
      <c r="S7190" s="120"/>
      <c r="T7190" s="3"/>
      <c r="U7190" s="3"/>
      <c r="V7190" s="3"/>
      <c r="W7190" s="3"/>
      <c r="X7190" s="3"/>
      <c r="Y7190" s="3"/>
      <c r="Z7190" s="3"/>
      <c r="AA7190" s="3"/>
      <c r="AB7190" s="3"/>
      <c r="AC7190" s="3"/>
      <c r="AD7190" s="3"/>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row>
    <row r="7191" spans="1:53" x14ac:dyDescent="0.3">
      <c r="A7191" s="3"/>
      <c r="B7191" s="3"/>
      <c r="C7191" s="3"/>
      <c r="D7191" s="3"/>
      <c r="E7191" s="3"/>
      <c r="F7191" s="3"/>
      <c r="G7191" s="3"/>
      <c r="H7191" s="3"/>
      <c r="I7191" s="3"/>
      <c r="J7191" s="3"/>
      <c r="K7191" s="3"/>
      <c r="L7191" s="3"/>
      <c r="M7191" s="3"/>
      <c r="N7191" s="3"/>
      <c r="O7191" s="3"/>
      <c r="P7191" s="3"/>
      <c r="Q7191" s="3"/>
      <c r="R7191" s="3"/>
      <c r="S7191" s="120"/>
      <c r="T7191" s="3"/>
      <c r="U7191" s="3"/>
      <c r="V7191" s="3"/>
      <c r="W7191" s="3"/>
      <c r="X7191" s="3"/>
      <c r="Y7191" s="3"/>
      <c r="Z7191" s="3"/>
      <c r="AA7191" s="3"/>
      <c r="AB7191" s="3"/>
      <c r="AC7191" s="3"/>
      <c r="AD7191" s="3"/>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row>
    <row r="7192" spans="1:53" x14ac:dyDescent="0.3">
      <c r="A7192" s="3"/>
      <c r="B7192" s="3"/>
      <c r="C7192" s="3"/>
      <c r="D7192" s="3"/>
      <c r="E7192" s="3"/>
      <c r="F7192" s="3"/>
      <c r="G7192" s="3"/>
      <c r="H7192" s="3"/>
      <c r="I7192" s="3"/>
      <c r="J7192" s="3"/>
      <c r="K7192" s="3"/>
      <c r="L7192" s="3"/>
      <c r="M7192" s="3"/>
      <c r="N7192" s="3"/>
      <c r="O7192" s="3"/>
      <c r="P7192" s="3"/>
      <c r="Q7192" s="3"/>
      <c r="R7192" s="3"/>
      <c r="S7192" s="120"/>
      <c r="T7192" s="3"/>
      <c r="U7192" s="3"/>
      <c r="V7192" s="3"/>
      <c r="W7192" s="3"/>
      <c r="X7192" s="3"/>
      <c r="Y7192" s="3"/>
      <c r="Z7192" s="3"/>
      <c r="AA7192" s="3"/>
      <c r="AB7192" s="3"/>
      <c r="AC7192" s="3"/>
      <c r="AD7192" s="3"/>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row>
    <row r="7193" spans="1:53" x14ac:dyDescent="0.3">
      <c r="A7193" s="3"/>
      <c r="B7193" s="3"/>
      <c r="C7193" s="3"/>
      <c r="D7193" s="3"/>
      <c r="E7193" s="3"/>
      <c r="F7193" s="3"/>
      <c r="G7193" s="3"/>
      <c r="H7193" s="3"/>
      <c r="I7193" s="3"/>
      <c r="J7193" s="3"/>
      <c r="K7193" s="3"/>
      <c r="L7193" s="3"/>
      <c r="M7193" s="3"/>
      <c r="N7193" s="3"/>
      <c r="O7193" s="3"/>
      <c r="P7193" s="3"/>
      <c r="Q7193" s="3"/>
      <c r="R7193" s="3"/>
      <c r="S7193" s="120"/>
      <c r="T7193" s="3"/>
      <c r="U7193" s="3"/>
      <c r="V7193" s="3"/>
      <c r="W7193" s="3"/>
      <c r="X7193" s="3"/>
      <c r="Y7193" s="3"/>
      <c r="Z7193" s="3"/>
      <c r="AA7193" s="3"/>
      <c r="AB7193" s="3"/>
      <c r="AC7193" s="3"/>
      <c r="AD7193" s="3"/>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row>
    <row r="7194" spans="1:53" x14ac:dyDescent="0.3">
      <c r="A7194" s="3"/>
      <c r="B7194" s="3"/>
      <c r="C7194" s="3"/>
      <c r="D7194" s="3"/>
      <c r="E7194" s="3"/>
      <c r="F7194" s="3"/>
      <c r="G7194" s="3"/>
      <c r="H7194" s="3"/>
      <c r="I7194" s="3"/>
      <c r="J7194" s="3"/>
      <c r="K7194" s="3"/>
      <c r="L7194" s="3"/>
      <c r="M7194" s="3"/>
      <c r="N7194" s="3"/>
      <c r="O7194" s="3"/>
      <c r="P7194" s="3"/>
      <c r="Q7194" s="3"/>
      <c r="R7194" s="3"/>
      <c r="S7194" s="120"/>
      <c r="T7194" s="3"/>
      <c r="U7194" s="3"/>
      <c r="V7194" s="3"/>
      <c r="W7194" s="3"/>
      <c r="X7194" s="3"/>
      <c r="Y7194" s="3"/>
      <c r="Z7194" s="3"/>
      <c r="AA7194" s="3"/>
      <c r="AB7194" s="3"/>
      <c r="AC7194" s="3"/>
      <c r="AD7194" s="3"/>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row>
    <row r="7195" spans="1:53" x14ac:dyDescent="0.3">
      <c r="A7195" s="3"/>
      <c r="B7195" s="3"/>
      <c r="C7195" s="3"/>
      <c r="D7195" s="3"/>
      <c r="E7195" s="3"/>
      <c r="F7195" s="3"/>
      <c r="G7195" s="3"/>
      <c r="H7195" s="3"/>
      <c r="I7195" s="3"/>
      <c r="J7195" s="3"/>
      <c r="K7195" s="3"/>
      <c r="L7195" s="3"/>
      <c r="M7195" s="3"/>
      <c r="N7195" s="3"/>
      <c r="O7195" s="3"/>
      <c r="P7195" s="3"/>
      <c r="Q7195" s="3"/>
      <c r="R7195" s="3"/>
      <c r="S7195" s="120"/>
      <c r="T7195" s="3"/>
      <c r="U7195" s="3"/>
      <c r="V7195" s="3"/>
      <c r="W7195" s="3"/>
      <c r="X7195" s="3"/>
      <c r="Y7195" s="3"/>
      <c r="Z7195" s="3"/>
      <c r="AA7195" s="3"/>
      <c r="AB7195" s="3"/>
      <c r="AC7195" s="3"/>
      <c r="AD7195" s="3"/>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row>
    <row r="7196" spans="1:53" x14ac:dyDescent="0.3">
      <c r="A7196" s="3"/>
      <c r="B7196" s="3"/>
      <c r="C7196" s="3"/>
      <c r="D7196" s="3"/>
      <c r="E7196" s="3"/>
      <c r="F7196" s="3"/>
      <c r="G7196" s="3"/>
      <c r="H7196" s="3"/>
      <c r="I7196" s="3"/>
      <c r="J7196" s="3"/>
      <c r="K7196" s="3"/>
      <c r="L7196" s="3"/>
      <c r="M7196" s="3"/>
      <c r="N7196" s="3"/>
      <c r="O7196" s="3"/>
      <c r="P7196" s="3"/>
      <c r="Q7196" s="3"/>
      <c r="R7196" s="3"/>
      <c r="S7196" s="120"/>
      <c r="T7196" s="3"/>
      <c r="U7196" s="3"/>
      <c r="V7196" s="3"/>
      <c r="W7196" s="3"/>
      <c r="X7196" s="3"/>
      <c r="Y7196" s="3"/>
      <c r="Z7196" s="3"/>
      <c r="AA7196" s="3"/>
      <c r="AB7196" s="3"/>
      <c r="AC7196" s="3"/>
      <c r="AD7196" s="3"/>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row>
    <row r="7197" spans="1:53" x14ac:dyDescent="0.3">
      <c r="A7197" s="3"/>
      <c r="B7197" s="3"/>
      <c r="C7197" s="3"/>
      <c r="D7197" s="3"/>
      <c r="E7197" s="3"/>
      <c r="F7197" s="3"/>
      <c r="G7197" s="3"/>
      <c r="H7197" s="3"/>
      <c r="I7197" s="3"/>
      <c r="J7197" s="3"/>
      <c r="K7197" s="3"/>
      <c r="L7197" s="3"/>
      <c r="M7197" s="3"/>
      <c r="N7197" s="3"/>
      <c r="O7197" s="3"/>
      <c r="P7197" s="3"/>
      <c r="Q7197" s="3"/>
      <c r="R7197" s="3"/>
      <c r="S7197" s="120"/>
      <c r="T7197" s="3"/>
      <c r="U7197" s="3"/>
      <c r="V7197" s="3"/>
      <c r="W7197" s="3"/>
      <c r="X7197" s="3"/>
      <c r="Y7197" s="3"/>
      <c r="Z7197" s="3"/>
      <c r="AA7197" s="3"/>
      <c r="AB7197" s="3"/>
      <c r="AC7197" s="3"/>
      <c r="AD7197" s="3"/>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row>
    <row r="7198" spans="1:53" x14ac:dyDescent="0.3">
      <c r="A7198" s="3"/>
      <c r="B7198" s="3"/>
      <c r="C7198" s="3"/>
      <c r="D7198" s="3"/>
      <c r="E7198" s="3"/>
      <c r="F7198" s="3"/>
      <c r="G7198" s="3"/>
      <c r="H7198" s="3"/>
      <c r="I7198" s="3"/>
      <c r="J7198" s="3"/>
      <c r="K7198" s="3"/>
      <c r="L7198" s="3"/>
      <c r="M7198" s="3"/>
      <c r="N7198" s="3"/>
      <c r="O7198" s="3"/>
      <c r="P7198" s="3"/>
      <c r="Q7198" s="3"/>
      <c r="R7198" s="3"/>
      <c r="S7198" s="120"/>
      <c r="T7198" s="3"/>
      <c r="U7198" s="3"/>
      <c r="V7198" s="3"/>
      <c r="W7198" s="3"/>
      <c r="X7198" s="3"/>
      <c r="Y7198" s="3"/>
      <c r="Z7198" s="3"/>
      <c r="AA7198" s="3"/>
      <c r="AB7198" s="3"/>
      <c r="AC7198" s="3"/>
      <c r="AD7198" s="3"/>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row>
    <row r="7199" spans="1:53" x14ac:dyDescent="0.3">
      <c r="A7199" s="3"/>
      <c r="B7199" s="3"/>
      <c r="C7199" s="3"/>
      <c r="D7199" s="3"/>
      <c r="E7199" s="3"/>
      <c r="F7199" s="3"/>
      <c r="G7199" s="3"/>
      <c r="H7199" s="3"/>
      <c r="I7199" s="3"/>
      <c r="J7199" s="3"/>
      <c r="K7199" s="3"/>
      <c r="L7199" s="3"/>
      <c r="M7199" s="3"/>
      <c r="N7199" s="3"/>
      <c r="O7199" s="3"/>
      <c r="P7199" s="3"/>
      <c r="Q7199" s="3"/>
      <c r="R7199" s="3"/>
      <c r="S7199" s="120"/>
      <c r="T7199" s="3"/>
      <c r="U7199" s="3"/>
      <c r="V7199" s="3"/>
      <c r="W7199" s="3"/>
      <c r="X7199" s="3"/>
      <c r="Y7199" s="3"/>
      <c r="Z7199" s="3"/>
      <c r="AA7199" s="3"/>
      <c r="AB7199" s="3"/>
      <c r="AC7199" s="3"/>
      <c r="AD7199" s="3"/>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row>
    <row r="7200" spans="1:53" x14ac:dyDescent="0.3">
      <c r="A7200" s="3"/>
      <c r="B7200" s="3"/>
      <c r="C7200" s="3"/>
      <c r="D7200" s="3"/>
      <c r="E7200" s="3"/>
      <c r="F7200" s="3"/>
      <c r="G7200" s="3"/>
      <c r="H7200" s="3"/>
      <c r="I7200" s="3"/>
      <c r="J7200" s="3"/>
      <c r="K7200" s="3"/>
      <c r="L7200" s="3"/>
      <c r="M7200" s="3"/>
      <c r="N7200" s="3"/>
      <c r="O7200" s="3"/>
      <c r="P7200" s="3"/>
      <c r="Q7200" s="3"/>
      <c r="R7200" s="3"/>
      <c r="S7200" s="120"/>
      <c r="T7200" s="3"/>
      <c r="U7200" s="3"/>
      <c r="V7200" s="3"/>
      <c r="W7200" s="3"/>
      <c r="X7200" s="3"/>
      <c r="Y7200" s="3"/>
      <c r="Z7200" s="3"/>
      <c r="AA7200" s="3"/>
      <c r="AB7200" s="3"/>
      <c r="AC7200" s="3"/>
      <c r="AD7200" s="3"/>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row>
    <row r="7201" spans="1:53" x14ac:dyDescent="0.3">
      <c r="A7201" s="3"/>
      <c r="B7201" s="3"/>
      <c r="C7201" s="3"/>
      <c r="D7201" s="3"/>
      <c r="E7201" s="3"/>
      <c r="F7201" s="3"/>
      <c r="G7201" s="3"/>
      <c r="H7201" s="3"/>
      <c r="I7201" s="3"/>
      <c r="J7201" s="3"/>
      <c r="K7201" s="3"/>
      <c r="L7201" s="3"/>
      <c r="M7201" s="3"/>
      <c r="N7201" s="3"/>
      <c r="O7201" s="3"/>
      <c r="P7201" s="3"/>
      <c r="Q7201" s="3"/>
      <c r="R7201" s="3"/>
      <c r="S7201" s="120"/>
      <c r="T7201" s="3"/>
      <c r="U7201" s="3"/>
      <c r="V7201" s="3"/>
      <c r="W7201" s="3"/>
      <c r="X7201" s="3"/>
      <c r="Y7201" s="3"/>
      <c r="Z7201" s="3"/>
      <c r="AA7201" s="3"/>
      <c r="AB7201" s="3"/>
      <c r="AC7201" s="3"/>
      <c r="AD7201" s="3"/>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row>
    <row r="7202" spans="1:53" x14ac:dyDescent="0.3">
      <c r="A7202" s="3"/>
      <c r="B7202" s="3"/>
      <c r="C7202" s="3"/>
      <c r="D7202" s="3"/>
      <c r="E7202" s="3"/>
      <c r="F7202" s="3"/>
      <c r="G7202" s="3"/>
      <c r="H7202" s="3"/>
      <c r="I7202" s="3"/>
      <c r="J7202" s="3"/>
      <c r="K7202" s="3"/>
      <c r="L7202" s="3"/>
      <c r="M7202" s="3"/>
      <c r="N7202" s="3"/>
      <c r="O7202" s="3"/>
      <c r="P7202" s="3"/>
      <c r="Q7202" s="3"/>
      <c r="R7202" s="3"/>
      <c r="S7202" s="120"/>
      <c r="T7202" s="3"/>
      <c r="U7202" s="3"/>
      <c r="V7202" s="3"/>
      <c r="W7202" s="3"/>
      <c r="X7202" s="3"/>
      <c r="Y7202" s="3"/>
      <c r="Z7202" s="3"/>
      <c r="AA7202" s="3"/>
      <c r="AB7202" s="3"/>
      <c r="AC7202" s="3"/>
      <c r="AD7202" s="3"/>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row>
    <row r="7203" spans="1:53" x14ac:dyDescent="0.3">
      <c r="A7203" s="3"/>
      <c r="B7203" s="3"/>
      <c r="C7203" s="3"/>
      <c r="D7203" s="3"/>
      <c r="E7203" s="3"/>
      <c r="F7203" s="3"/>
      <c r="G7203" s="3"/>
      <c r="H7203" s="3"/>
      <c r="I7203" s="3"/>
      <c r="J7203" s="3"/>
      <c r="K7203" s="3"/>
      <c r="L7203" s="3"/>
      <c r="M7203" s="3"/>
      <c r="N7203" s="3"/>
      <c r="O7203" s="3"/>
      <c r="P7203" s="3"/>
      <c r="Q7203" s="3"/>
      <c r="R7203" s="3"/>
      <c r="S7203" s="120"/>
      <c r="T7203" s="3"/>
      <c r="U7203" s="3"/>
      <c r="V7203" s="3"/>
      <c r="W7203" s="3"/>
      <c r="X7203" s="3"/>
      <c r="Y7203" s="3"/>
      <c r="Z7203" s="3"/>
      <c r="AA7203" s="3"/>
      <c r="AB7203" s="3"/>
      <c r="AC7203" s="3"/>
      <c r="AD7203" s="3"/>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row>
    <row r="7204" spans="1:53" x14ac:dyDescent="0.3">
      <c r="A7204" s="3"/>
      <c r="B7204" s="3"/>
      <c r="C7204" s="3"/>
      <c r="D7204" s="3"/>
      <c r="E7204" s="3"/>
      <c r="F7204" s="3"/>
      <c r="G7204" s="3"/>
      <c r="H7204" s="3"/>
      <c r="I7204" s="3"/>
      <c r="J7204" s="3"/>
      <c r="K7204" s="3"/>
      <c r="L7204" s="3"/>
      <c r="M7204" s="3"/>
      <c r="N7204" s="3"/>
      <c r="O7204" s="3"/>
      <c r="P7204" s="3"/>
      <c r="Q7204" s="3"/>
      <c r="R7204" s="3"/>
      <c r="S7204" s="120"/>
      <c r="T7204" s="3"/>
      <c r="U7204" s="3"/>
      <c r="V7204" s="3"/>
      <c r="W7204" s="3"/>
      <c r="X7204" s="3"/>
      <c r="Y7204" s="3"/>
      <c r="Z7204" s="3"/>
      <c r="AA7204" s="3"/>
      <c r="AB7204" s="3"/>
      <c r="AC7204" s="3"/>
      <c r="AD7204" s="3"/>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row>
    <row r="7205" spans="1:53" x14ac:dyDescent="0.3">
      <c r="A7205" s="3"/>
      <c r="B7205" s="3"/>
      <c r="C7205" s="3"/>
      <c r="D7205" s="3"/>
      <c r="E7205" s="3"/>
      <c r="F7205" s="3"/>
      <c r="G7205" s="3"/>
      <c r="H7205" s="3"/>
      <c r="I7205" s="3"/>
      <c r="J7205" s="3"/>
      <c r="K7205" s="3"/>
      <c r="L7205" s="3"/>
      <c r="M7205" s="3"/>
      <c r="N7205" s="3"/>
      <c r="O7205" s="3"/>
      <c r="P7205" s="3"/>
      <c r="Q7205" s="3"/>
      <c r="R7205" s="3"/>
      <c r="S7205" s="120"/>
      <c r="T7205" s="3"/>
      <c r="U7205" s="3"/>
      <c r="V7205" s="3"/>
      <c r="W7205" s="3"/>
      <c r="X7205" s="3"/>
      <c r="Y7205" s="3"/>
      <c r="Z7205" s="3"/>
      <c r="AA7205" s="3"/>
      <c r="AB7205" s="3"/>
      <c r="AC7205" s="3"/>
      <c r="AD7205" s="3"/>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row>
    <row r="7206" spans="1:53" x14ac:dyDescent="0.3">
      <c r="A7206" s="3"/>
      <c r="B7206" s="3"/>
      <c r="C7206" s="3"/>
      <c r="D7206" s="3"/>
      <c r="E7206" s="3"/>
      <c r="F7206" s="3"/>
      <c r="G7206" s="3"/>
      <c r="H7206" s="3"/>
      <c r="I7206" s="3"/>
      <c r="J7206" s="3"/>
      <c r="K7206" s="3"/>
      <c r="L7206" s="3"/>
      <c r="M7206" s="3"/>
      <c r="N7206" s="3"/>
      <c r="O7206" s="3"/>
      <c r="P7206" s="3"/>
      <c r="Q7206" s="3"/>
      <c r="R7206" s="3"/>
      <c r="S7206" s="120"/>
      <c r="T7206" s="3"/>
      <c r="U7206" s="3"/>
      <c r="V7206" s="3"/>
      <c r="W7206" s="3"/>
      <c r="X7206" s="3"/>
      <c r="Y7206" s="3"/>
      <c r="Z7206" s="3"/>
      <c r="AA7206" s="3"/>
      <c r="AB7206" s="3"/>
      <c r="AC7206" s="3"/>
      <c r="AD7206" s="3"/>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row>
    <row r="7207" spans="1:53" x14ac:dyDescent="0.3">
      <c r="A7207" s="3"/>
      <c r="B7207" s="3"/>
      <c r="C7207" s="3"/>
      <c r="D7207" s="3"/>
      <c r="E7207" s="3"/>
      <c r="F7207" s="3"/>
      <c r="G7207" s="3"/>
      <c r="H7207" s="3"/>
      <c r="I7207" s="3"/>
      <c r="J7207" s="3"/>
      <c r="K7207" s="3"/>
      <c r="L7207" s="3"/>
      <c r="M7207" s="3"/>
      <c r="N7207" s="3"/>
      <c r="O7207" s="3"/>
      <c r="P7207" s="3"/>
      <c r="Q7207" s="3"/>
      <c r="R7207" s="3"/>
      <c r="S7207" s="120"/>
      <c r="T7207" s="3"/>
      <c r="U7207" s="3"/>
      <c r="V7207" s="3"/>
      <c r="W7207" s="3"/>
      <c r="X7207" s="3"/>
      <c r="Y7207" s="3"/>
      <c r="Z7207" s="3"/>
      <c r="AA7207" s="3"/>
      <c r="AB7207" s="3"/>
      <c r="AC7207" s="3"/>
      <c r="AD7207" s="3"/>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row>
    <row r="7208" spans="1:53" x14ac:dyDescent="0.3">
      <c r="A7208" s="3"/>
      <c r="B7208" s="3"/>
      <c r="C7208" s="3"/>
      <c r="D7208" s="3"/>
      <c r="E7208" s="3"/>
      <c r="F7208" s="3"/>
      <c r="G7208" s="3"/>
      <c r="H7208" s="3"/>
      <c r="I7208" s="3"/>
      <c r="J7208" s="3"/>
      <c r="K7208" s="3"/>
      <c r="L7208" s="3"/>
      <c r="M7208" s="3"/>
      <c r="N7208" s="3"/>
      <c r="O7208" s="3"/>
      <c r="P7208" s="3"/>
      <c r="Q7208" s="3"/>
      <c r="R7208" s="3"/>
      <c r="S7208" s="120"/>
      <c r="T7208" s="3"/>
      <c r="U7208" s="3"/>
      <c r="V7208" s="3"/>
      <c r="W7208" s="3"/>
      <c r="X7208" s="3"/>
      <c r="Y7208" s="3"/>
      <c r="Z7208" s="3"/>
      <c r="AA7208" s="3"/>
      <c r="AB7208" s="3"/>
      <c r="AC7208" s="3"/>
      <c r="AD7208" s="3"/>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row>
    <row r="7209" spans="1:53" x14ac:dyDescent="0.3">
      <c r="A7209" s="3"/>
      <c r="B7209" s="3"/>
      <c r="C7209" s="3"/>
      <c r="D7209" s="3"/>
      <c r="E7209" s="3"/>
      <c r="F7209" s="3"/>
      <c r="G7209" s="3"/>
      <c r="H7209" s="3"/>
      <c r="I7209" s="3"/>
      <c r="J7209" s="3"/>
      <c r="K7209" s="3"/>
      <c r="L7209" s="3"/>
      <c r="M7209" s="3"/>
      <c r="N7209" s="3"/>
      <c r="O7209" s="3"/>
      <c r="P7209" s="3"/>
      <c r="Q7209" s="3"/>
      <c r="R7209" s="3"/>
      <c r="S7209" s="120"/>
      <c r="T7209" s="3"/>
      <c r="U7209" s="3"/>
      <c r="V7209" s="3"/>
      <c r="W7209" s="3"/>
      <c r="X7209" s="3"/>
      <c r="Y7209" s="3"/>
      <c r="Z7209" s="3"/>
      <c r="AA7209" s="3"/>
      <c r="AB7209" s="3"/>
      <c r="AC7209" s="3"/>
      <c r="AD7209" s="3"/>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row>
    <row r="7210" spans="1:53" x14ac:dyDescent="0.3">
      <c r="A7210" s="3"/>
      <c r="B7210" s="3"/>
      <c r="C7210" s="3"/>
      <c r="D7210" s="3"/>
      <c r="E7210" s="3"/>
      <c r="F7210" s="3"/>
      <c r="G7210" s="3"/>
      <c r="H7210" s="3"/>
      <c r="I7210" s="3"/>
      <c r="J7210" s="3"/>
      <c r="K7210" s="3"/>
      <c r="L7210" s="3"/>
      <c r="M7210" s="3"/>
      <c r="N7210" s="3"/>
      <c r="O7210" s="3"/>
      <c r="P7210" s="3"/>
      <c r="Q7210" s="3"/>
      <c r="R7210" s="3"/>
      <c r="S7210" s="120"/>
      <c r="T7210" s="3"/>
      <c r="U7210" s="3"/>
      <c r="V7210" s="3"/>
      <c r="W7210" s="3"/>
      <c r="X7210" s="3"/>
      <c r="Y7210" s="3"/>
      <c r="Z7210" s="3"/>
      <c r="AA7210" s="3"/>
      <c r="AB7210" s="3"/>
      <c r="AC7210" s="3"/>
      <c r="AD7210" s="3"/>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row>
    <row r="7211" spans="1:53" x14ac:dyDescent="0.3">
      <c r="A7211" s="3"/>
      <c r="B7211" s="3"/>
      <c r="C7211" s="3"/>
      <c r="D7211" s="3"/>
      <c r="E7211" s="3"/>
      <c r="F7211" s="3"/>
      <c r="G7211" s="3"/>
      <c r="H7211" s="3"/>
      <c r="I7211" s="3"/>
      <c r="J7211" s="3"/>
      <c r="K7211" s="3"/>
      <c r="L7211" s="3"/>
      <c r="M7211" s="3"/>
      <c r="N7211" s="3"/>
      <c r="O7211" s="3"/>
      <c r="P7211" s="3"/>
      <c r="Q7211" s="3"/>
      <c r="R7211" s="3"/>
      <c r="S7211" s="120"/>
      <c r="T7211" s="3"/>
      <c r="U7211" s="3"/>
      <c r="V7211" s="3"/>
      <c r="W7211" s="3"/>
      <c r="X7211" s="3"/>
      <c r="Y7211" s="3"/>
      <c r="Z7211" s="3"/>
      <c r="AA7211" s="3"/>
      <c r="AB7211" s="3"/>
      <c r="AC7211" s="3"/>
      <c r="AD7211" s="3"/>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row>
    <row r="7212" spans="1:53" x14ac:dyDescent="0.3">
      <c r="A7212" s="3"/>
      <c r="B7212" s="3"/>
      <c r="C7212" s="3"/>
      <c r="D7212" s="3"/>
      <c r="E7212" s="3"/>
      <c r="F7212" s="3"/>
      <c r="G7212" s="3"/>
      <c r="H7212" s="3"/>
      <c r="I7212" s="3"/>
      <c r="J7212" s="3"/>
      <c r="K7212" s="3"/>
      <c r="L7212" s="3"/>
      <c r="M7212" s="3"/>
      <c r="N7212" s="3"/>
      <c r="O7212" s="3"/>
      <c r="P7212" s="3"/>
      <c r="Q7212" s="3"/>
      <c r="R7212" s="3"/>
      <c r="S7212" s="120"/>
      <c r="T7212" s="3"/>
      <c r="U7212" s="3"/>
      <c r="V7212" s="3"/>
      <c r="W7212" s="3"/>
      <c r="X7212" s="3"/>
      <c r="Y7212" s="3"/>
      <c r="Z7212" s="3"/>
      <c r="AA7212" s="3"/>
      <c r="AB7212" s="3"/>
      <c r="AC7212" s="3"/>
      <c r="AD7212" s="3"/>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row>
    <row r="7213" spans="1:53" x14ac:dyDescent="0.3">
      <c r="A7213" s="3"/>
      <c r="B7213" s="3"/>
      <c r="C7213" s="3"/>
      <c r="D7213" s="3"/>
      <c r="E7213" s="3"/>
      <c r="F7213" s="3"/>
      <c r="G7213" s="3"/>
      <c r="H7213" s="3"/>
      <c r="I7213" s="3"/>
      <c r="J7213" s="3"/>
      <c r="K7213" s="3"/>
      <c r="L7213" s="3"/>
      <c r="M7213" s="3"/>
      <c r="N7213" s="3"/>
      <c r="O7213" s="3"/>
      <c r="P7213" s="3"/>
      <c r="Q7213" s="3"/>
      <c r="R7213" s="3"/>
      <c r="S7213" s="120"/>
      <c r="T7213" s="3"/>
      <c r="U7213" s="3"/>
      <c r="V7213" s="3"/>
      <c r="W7213" s="3"/>
      <c r="X7213" s="3"/>
      <c r="Y7213" s="3"/>
      <c r="Z7213" s="3"/>
      <c r="AA7213" s="3"/>
      <c r="AB7213" s="3"/>
      <c r="AC7213" s="3"/>
      <c r="AD7213" s="3"/>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row>
    <row r="7214" spans="1:53" x14ac:dyDescent="0.3">
      <c r="A7214" s="3"/>
      <c r="B7214" s="3"/>
      <c r="C7214" s="3"/>
      <c r="D7214" s="3"/>
      <c r="E7214" s="3"/>
      <c r="F7214" s="3"/>
      <c r="G7214" s="3"/>
      <c r="H7214" s="3"/>
      <c r="I7214" s="3"/>
      <c r="J7214" s="3"/>
      <c r="K7214" s="3"/>
      <c r="L7214" s="3"/>
      <c r="M7214" s="3"/>
      <c r="N7214" s="3"/>
      <c r="O7214" s="3"/>
      <c r="P7214" s="3"/>
      <c r="Q7214" s="3"/>
      <c r="R7214" s="3"/>
      <c r="S7214" s="120"/>
      <c r="T7214" s="3"/>
      <c r="U7214" s="3"/>
      <c r="V7214" s="3"/>
      <c r="W7214" s="3"/>
      <c r="X7214" s="3"/>
      <c r="Y7214" s="3"/>
      <c r="Z7214" s="3"/>
      <c r="AA7214" s="3"/>
      <c r="AB7214" s="3"/>
      <c r="AC7214" s="3"/>
      <c r="AD7214" s="3"/>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row>
    <row r="7215" spans="1:53" x14ac:dyDescent="0.3">
      <c r="A7215" s="3"/>
      <c r="B7215" s="3"/>
      <c r="C7215" s="3"/>
      <c r="D7215" s="3"/>
      <c r="E7215" s="3"/>
      <c r="F7215" s="3"/>
      <c r="G7215" s="3"/>
      <c r="H7215" s="3"/>
      <c r="I7215" s="3"/>
      <c r="J7215" s="3"/>
      <c r="K7215" s="3"/>
      <c r="L7215" s="3"/>
      <c r="M7215" s="3"/>
      <c r="N7215" s="3"/>
      <c r="O7215" s="3"/>
      <c r="P7215" s="3"/>
      <c r="Q7215" s="3"/>
      <c r="R7215" s="3"/>
      <c r="S7215" s="120"/>
      <c r="T7215" s="3"/>
      <c r="U7215" s="3"/>
      <c r="V7215" s="3"/>
      <c r="W7215" s="3"/>
      <c r="X7215" s="3"/>
      <c r="Y7215" s="3"/>
      <c r="Z7215" s="3"/>
      <c r="AA7215" s="3"/>
      <c r="AB7215" s="3"/>
      <c r="AC7215" s="3"/>
      <c r="AD7215" s="3"/>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row>
    <row r="7216" spans="1:53" x14ac:dyDescent="0.3">
      <c r="A7216" s="3"/>
      <c r="B7216" s="3"/>
      <c r="C7216" s="3"/>
      <c r="D7216" s="3"/>
      <c r="E7216" s="3"/>
      <c r="F7216" s="3"/>
      <c r="G7216" s="3"/>
      <c r="H7216" s="3"/>
      <c r="I7216" s="3"/>
      <c r="J7216" s="3"/>
      <c r="K7216" s="3"/>
      <c r="L7216" s="3"/>
      <c r="M7216" s="3"/>
      <c r="N7216" s="3"/>
      <c r="O7216" s="3"/>
      <c r="P7216" s="3"/>
      <c r="Q7216" s="3"/>
      <c r="R7216" s="3"/>
      <c r="S7216" s="120"/>
      <c r="T7216" s="3"/>
      <c r="U7216" s="3"/>
      <c r="V7216" s="3"/>
      <c r="W7216" s="3"/>
      <c r="X7216" s="3"/>
      <c r="Y7216" s="3"/>
      <c r="Z7216" s="3"/>
      <c r="AA7216" s="3"/>
      <c r="AB7216" s="3"/>
      <c r="AC7216" s="3"/>
      <c r="AD7216" s="3"/>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row>
    <row r="7217" spans="1:53" x14ac:dyDescent="0.3">
      <c r="A7217" s="3"/>
      <c r="B7217" s="3"/>
      <c r="C7217" s="3"/>
      <c r="D7217" s="3"/>
      <c r="E7217" s="3"/>
      <c r="F7217" s="3"/>
      <c r="G7217" s="3"/>
      <c r="H7217" s="3"/>
      <c r="I7217" s="3"/>
      <c r="J7217" s="3"/>
      <c r="K7217" s="3"/>
      <c r="L7217" s="3"/>
      <c r="M7217" s="3"/>
      <c r="N7217" s="3"/>
      <c r="O7217" s="3"/>
      <c r="P7217" s="3"/>
      <c r="Q7217" s="3"/>
      <c r="R7217" s="3"/>
      <c r="S7217" s="120"/>
      <c r="T7217" s="3"/>
      <c r="U7217" s="3"/>
      <c r="V7217" s="3"/>
      <c r="W7217" s="3"/>
      <c r="X7217" s="3"/>
      <c r="Y7217" s="3"/>
      <c r="Z7217" s="3"/>
      <c r="AA7217" s="3"/>
      <c r="AB7217" s="3"/>
      <c r="AC7217" s="3"/>
      <c r="AD7217" s="3"/>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row>
    <row r="7218" spans="1:53" x14ac:dyDescent="0.3">
      <c r="A7218" s="3"/>
      <c r="B7218" s="3"/>
      <c r="C7218" s="3"/>
      <c r="D7218" s="3"/>
      <c r="E7218" s="3"/>
      <c r="F7218" s="3"/>
      <c r="G7218" s="3"/>
      <c r="H7218" s="3"/>
      <c r="I7218" s="3"/>
      <c r="J7218" s="3"/>
      <c r="K7218" s="3"/>
      <c r="L7218" s="3"/>
      <c r="M7218" s="3"/>
      <c r="N7218" s="3"/>
      <c r="O7218" s="3"/>
      <c r="P7218" s="3"/>
      <c r="Q7218" s="3"/>
      <c r="R7218" s="3"/>
      <c r="S7218" s="120"/>
      <c r="T7218" s="3"/>
      <c r="U7218" s="3"/>
      <c r="V7218" s="3"/>
      <c r="W7218" s="3"/>
      <c r="X7218" s="3"/>
      <c r="Y7218" s="3"/>
      <c r="Z7218" s="3"/>
      <c r="AA7218" s="3"/>
      <c r="AB7218" s="3"/>
      <c r="AC7218" s="3"/>
      <c r="AD7218" s="3"/>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row>
    <row r="7219" spans="1:53" x14ac:dyDescent="0.3">
      <c r="A7219" s="3"/>
      <c r="B7219" s="3"/>
      <c r="C7219" s="3"/>
      <c r="D7219" s="3"/>
      <c r="E7219" s="3"/>
      <c r="F7219" s="3"/>
      <c r="G7219" s="3"/>
      <c r="H7219" s="3"/>
      <c r="I7219" s="3"/>
      <c r="J7219" s="3"/>
      <c r="K7219" s="3"/>
      <c r="L7219" s="3"/>
      <c r="M7219" s="3"/>
      <c r="N7219" s="3"/>
      <c r="O7219" s="3"/>
      <c r="P7219" s="3"/>
      <c r="Q7219" s="3"/>
      <c r="R7219" s="3"/>
      <c r="S7219" s="120"/>
      <c r="T7219" s="3"/>
      <c r="U7219" s="3"/>
      <c r="V7219" s="3"/>
      <c r="W7219" s="3"/>
      <c r="X7219" s="3"/>
      <c r="Y7219" s="3"/>
      <c r="Z7219" s="3"/>
      <c r="AA7219" s="3"/>
      <c r="AB7219" s="3"/>
      <c r="AC7219" s="3"/>
      <c r="AD7219" s="3"/>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row>
    <row r="7220" spans="1:53" x14ac:dyDescent="0.3">
      <c r="A7220" s="3"/>
      <c r="B7220" s="3"/>
      <c r="C7220" s="3"/>
      <c r="D7220" s="3"/>
      <c r="E7220" s="3"/>
      <c r="F7220" s="3"/>
      <c r="G7220" s="3"/>
      <c r="H7220" s="3"/>
      <c r="I7220" s="3"/>
      <c r="J7220" s="3"/>
      <c r="K7220" s="3"/>
      <c r="L7220" s="3"/>
      <c r="M7220" s="3"/>
      <c r="N7220" s="3"/>
      <c r="O7220" s="3"/>
      <c r="P7220" s="3"/>
      <c r="Q7220" s="3"/>
      <c r="R7220" s="3"/>
      <c r="S7220" s="120"/>
      <c r="T7220" s="3"/>
      <c r="U7220" s="3"/>
      <c r="V7220" s="3"/>
      <c r="W7220" s="3"/>
      <c r="X7220" s="3"/>
      <c r="Y7220" s="3"/>
      <c r="Z7220" s="3"/>
      <c r="AA7220" s="3"/>
      <c r="AB7220" s="3"/>
      <c r="AC7220" s="3"/>
      <c r="AD7220" s="3"/>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row>
    <row r="7221" spans="1:53" x14ac:dyDescent="0.3">
      <c r="A7221" s="3"/>
      <c r="B7221" s="3"/>
      <c r="C7221" s="3"/>
      <c r="D7221" s="3"/>
      <c r="E7221" s="3"/>
      <c r="F7221" s="3"/>
      <c r="G7221" s="3"/>
      <c r="H7221" s="3"/>
      <c r="I7221" s="3"/>
      <c r="J7221" s="3"/>
      <c r="K7221" s="3"/>
      <c r="L7221" s="3"/>
      <c r="M7221" s="3"/>
      <c r="N7221" s="3"/>
      <c r="O7221" s="3"/>
      <c r="P7221" s="3"/>
      <c r="Q7221" s="3"/>
      <c r="R7221" s="3"/>
      <c r="S7221" s="120"/>
      <c r="T7221" s="3"/>
      <c r="U7221" s="3"/>
      <c r="V7221" s="3"/>
      <c r="W7221" s="3"/>
      <c r="X7221" s="3"/>
      <c r="Y7221" s="3"/>
      <c r="Z7221" s="3"/>
      <c r="AA7221" s="3"/>
      <c r="AB7221" s="3"/>
      <c r="AC7221" s="3"/>
      <c r="AD7221" s="3"/>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row>
    <row r="7222" spans="1:53" x14ac:dyDescent="0.3">
      <c r="A7222" s="3"/>
      <c r="B7222" s="3"/>
      <c r="C7222" s="3"/>
      <c r="D7222" s="3"/>
      <c r="E7222" s="3"/>
      <c r="F7222" s="3"/>
      <c r="G7222" s="3"/>
      <c r="H7222" s="3"/>
      <c r="I7222" s="3"/>
      <c r="J7222" s="3"/>
      <c r="K7222" s="3"/>
      <c r="L7222" s="3"/>
      <c r="M7222" s="3"/>
      <c r="N7222" s="3"/>
      <c r="O7222" s="3"/>
      <c r="P7222" s="3"/>
      <c r="Q7222" s="3"/>
      <c r="R7222" s="3"/>
      <c r="S7222" s="120"/>
      <c r="T7222" s="3"/>
      <c r="U7222" s="3"/>
      <c r="V7222" s="3"/>
      <c r="W7222" s="3"/>
      <c r="X7222" s="3"/>
      <c r="Y7222" s="3"/>
      <c r="Z7222" s="3"/>
      <c r="AA7222" s="3"/>
      <c r="AB7222" s="3"/>
      <c r="AC7222" s="3"/>
      <c r="AD7222" s="3"/>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row>
    <row r="7223" spans="1:53" x14ac:dyDescent="0.3">
      <c r="A7223" s="3"/>
      <c r="B7223" s="3"/>
      <c r="C7223" s="3"/>
      <c r="D7223" s="3"/>
      <c r="E7223" s="3"/>
      <c r="F7223" s="3"/>
      <c r="G7223" s="3"/>
      <c r="H7223" s="3"/>
      <c r="I7223" s="3"/>
      <c r="J7223" s="3"/>
      <c r="K7223" s="3"/>
      <c r="L7223" s="3"/>
      <c r="M7223" s="3"/>
      <c r="N7223" s="3"/>
      <c r="O7223" s="3"/>
      <c r="P7223" s="3"/>
      <c r="Q7223" s="3"/>
      <c r="R7223" s="3"/>
      <c r="S7223" s="120"/>
      <c r="T7223" s="3"/>
      <c r="U7223" s="3"/>
      <c r="V7223" s="3"/>
      <c r="W7223" s="3"/>
      <c r="X7223" s="3"/>
      <c r="Y7223" s="3"/>
      <c r="Z7223" s="3"/>
      <c r="AA7223" s="3"/>
      <c r="AB7223" s="3"/>
      <c r="AC7223" s="3"/>
      <c r="AD7223" s="3"/>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row>
    <row r="7224" spans="1:53" x14ac:dyDescent="0.3">
      <c r="A7224" s="3"/>
      <c r="B7224" s="3"/>
      <c r="C7224" s="3"/>
      <c r="D7224" s="3"/>
      <c r="E7224" s="3"/>
      <c r="F7224" s="3"/>
      <c r="G7224" s="3"/>
      <c r="H7224" s="3"/>
      <c r="I7224" s="3"/>
      <c r="J7224" s="3"/>
      <c r="K7224" s="3"/>
      <c r="L7224" s="3"/>
      <c r="M7224" s="3"/>
      <c r="N7224" s="3"/>
      <c r="O7224" s="3"/>
      <c r="P7224" s="3"/>
      <c r="Q7224" s="3"/>
      <c r="R7224" s="3"/>
      <c r="S7224" s="120"/>
      <c r="T7224" s="3"/>
      <c r="U7224" s="3"/>
      <c r="V7224" s="3"/>
      <c r="W7224" s="3"/>
      <c r="X7224" s="3"/>
      <c r="Y7224" s="3"/>
      <c r="Z7224" s="3"/>
      <c r="AA7224" s="3"/>
      <c r="AB7224" s="3"/>
      <c r="AC7224" s="3"/>
      <c r="AD7224" s="3"/>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row>
    <row r="7225" spans="1:53" x14ac:dyDescent="0.3">
      <c r="A7225" s="3"/>
      <c r="B7225" s="3"/>
      <c r="C7225" s="3"/>
      <c r="D7225" s="3"/>
      <c r="E7225" s="3"/>
      <c r="F7225" s="3"/>
      <c r="G7225" s="3"/>
      <c r="H7225" s="3"/>
      <c r="I7225" s="3"/>
      <c r="J7225" s="3"/>
      <c r="K7225" s="3"/>
      <c r="L7225" s="3"/>
      <c r="M7225" s="3"/>
      <c r="N7225" s="3"/>
      <c r="O7225" s="3"/>
      <c r="P7225" s="3"/>
      <c r="Q7225" s="3"/>
      <c r="R7225" s="3"/>
      <c r="S7225" s="120"/>
      <c r="T7225" s="3"/>
      <c r="U7225" s="3"/>
      <c r="V7225" s="3"/>
      <c r="W7225" s="3"/>
      <c r="X7225" s="3"/>
      <c r="Y7225" s="3"/>
      <c r="Z7225" s="3"/>
      <c r="AA7225" s="3"/>
      <c r="AB7225" s="3"/>
      <c r="AC7225" s="3"/>
      <c r="AD7225" s="3"/>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row>
    <row r="7226" spans="1:53" x14ac:dyDescent="0.3">
      <c r="A7226" s="3"/>
      <c r="B7226" s="3"/>
      <c r="C7226" s="3"/>
      <c r="D7226" s="3"/>
      <c r="E7226" s="3"/>
      <c r="F7226" s="3"/>
      <c r="G7226" s="3"/>
      <c r="H7226" s="3"/>
      <c r="I7226" s="3"/>
      <c r="J7226" s="3"/>
      <c r="K7226" s="3"/>
      <c r="L7226" s="3"/>
      <c r="M7226" s="3"/>
      <c r="N7226" s="3"/>
      <c r="O7226" s="3"/>
      <c r="P7226" s="3"/>
      <c r="Q7226" s="3"/>
      <c r="R7226" s="3"/>
      <c r="S7226" s="120"/>
      <c r="T7226" s="3"/>
      <c r="U7226" s="3"/>
      <c r="V7226" s="3"/>
      <c r="W7226" s="3"/>
      <c r="X7226" s="3"/>
      <c r="Y7226" s="3"/>
      <c r="Z7226" s="3"/>
      <c r="AA7226" s="3"/>
      <c r="AB7226" s="3"/>
      <c r="AC7226" s="3"/>
      <c r="AD7226" s="3"/>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row>
    <row r="7227" spans="1:53" x14ac:dyDescent="0.3">
      <c r="A7227" s="3"/>
      <c r="B7227" s="3"/>
      <c r="C7227" s="3"/>
      <c r="D7227" s="3"/>
      <c r="E7227" s="3"/>
      <c r="F7227" s="3"/>
      <c r="G7227" s="3"/>
      <c r="H7227" s="3"/>
      <c r="I7227" s="3"/>
      <c r="J7227" s="3"/>
      <c r="K7227" s="3"/>
      <c r="L7227" s="3"/>
      <c r="M7227" s="3"/>
      <c r="N7227" s="3"/>
      <c r="O7227" s="3"/>
      <c r="P7227" s="3"/>
      <c r="Q7227" s="3"/>
      <c r="R7227" s="3"/>
      <c r="S7227" s="120"/>
      <c r="T7227" s="3"/>
      <c r="U7227" s="3"/>
      <c r="V7227" s="3"/>
      <c r="W7227" s="3"/>
      <c r="X7227" s="3"/>
      <c r="Y7227" s="3"/>
      <c r="Z7227" s="3"/>
      <c r="AA7227" s="3"/>
      <c r="AB7227" s="3"/>
      <c r="AC7227" s="3"/>
      <c r="AD7227" s="3"/>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row>
    <row r="7228" spans="1:53" x14ac:dyDescent="0.3">
      <c r="A7228" s="3"/>
      <c r="B7228" s="3"/>
      <c r="C7228" s="3"/>
      <c r="D7228" s="3"/>
      <c r="E7228" s="3"/>
      <c r="F7228" s="3"/>
      <c r="G7228" s="3"/>
      <c r="H7228" s="3"/>
      <c r="I7228" s="3"/>
      <c r="J7228" s="3"/>
      <c r="K7228" s="3"/>
      <c r="L7228" s="3"/>
      <c r="M7228" s="3"/>
      <c r="N7228" s="3"/>
      <c r="O7228" s="3"/>
      <c r="P7228" s="3"/>
      <c r="Q7228" s="3"/>
      <c r="R7228" s="3"/>
      <c r="S7228" s="120"/>
      <c r="T7228" s="3"/>
      <c r="U7228" s="3"/>
      <c r="V7228" s="3"/>
      <c r="W7228" s="3"/>
      <c r="X7228" s="3"/>
      <c r="Y7228" s="3"/>
      <c r="Z7228" s="3"/>
      <c r="AA7228" s="3"/>
      <c r="AB7228" s="3"/>
      <c r="AC7228" s="3"/>
      <c r="AD7228" s="3"/>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row>
    <row r="7229" spans="1:53" x14ac:dyDescent="0.3">
      <c r="A7229" s="3"/>
      <c r="B7229" s="3"/>
      <c r="C7229" s="3"/>
      <c r="D7229" s="3"/>
      <c r="E7229" s="3"/>
      <c r="F7229" s="3"/>
      <c r="G7229" s="3"/>
      <c r="H7229" s="3"/>
      <c r="I7229" s="3"/>
      <c r="J7229" s="3"/>
      <c r="K7229" s="3"/>
      <c r="L7229" s="3"/>
      <c r="M7229" s="3"/>
      <c r="N7229" s="3"/>
      <c r="O7229" s="3"/>
      <c r="P7229" s="3"/>
      <c r="Q7229" s="3"/>
      <c r="R7229" s="3"/>
      <c r="S7229" s="120"/>
      <c r="T7229" s="3"/>
      <c r="U7229" s="3"/>
      <c r="V7229" s="3"/>
      <c r="W7229" s="3"/>
      <c r="X7229" s="3"/>
      <c r="Y7229" s="3"/>
      <c r="Z7229" s="3"/>
      <c r="AA7229" s="3"/>
      <c r="AB7229" s="3"/>
      <c r="AC7229" s="3"/>
      <c r="AD7229" s="3"/>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row>
    <row r="7230" spans="1:53" x14ac:dyDescent="0.3">
      <c r="A7230" s="3"/>
      <c r="B7230" s="3"/>
      <c r="C7230" s="3"/>
      <c r="D7230" s="3"/>
      <c r="E7230" s="3"/>
      <c r="F7230" s="3"/>
      <c r="G7230" s="3"/>
      <c r="H7230" s="3"/>
      <c r="I7230" s="3"/>
      <c r="J7230" s="3"/>
      <c r="K7230" s="3"/>
      <c r="L7230" s="3"/>
      <c r="M7230" s="3"/>
      <c r="N7230" s="3"/>
      <c r="O7230" s="3"/>
      <c r="P7230" s="3"/>
      <c r="Q7230" s="3"/>
      <c r="R7230" s="3"/>
      <c r="S7230" s="120"/>
      <c r="T7230" s="3"/>
      <c r="U7230" s="3"/>
      <c r="V7230" s="3"/>
      <c r="W7230" s="3"/>
      <c r="X7230" s="3"/>
      <c r="Y7230" s="3"/>
      <c r="Z7230" s="3"/>
      <c r="AA7230" s="3"/>
      <c r="AB7230" s="3"/>
      <c r="AC7230" s="3"/>
      <c r="AD7230" s="3"/>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row>
    <row r="7231" spans="1:53" x14ac:dyDescent="0.3">
      <c r="A7231" s="3"/>
      <c r="B7231" s="3"/>
      <c r="C7231" s="3"/>
      <c r="D7231" s="3"/>
      <c r="E7231" s="3"/>
      <c r="F7231" s="3"/>
      <c r="G7231" s="3"/>
      <c r="H7231" s="3"/>
      <c r="I7231" s="3"/>
      <c r="J7231" s="3"/>
      <c r="K7231" s="3"/>
      <c r="L7231" s="3"/>
      <c r="M7231" s="3"/>
      <c r="N7231" s="3"/>
      <c r="O7231" s="3"/>
      <c r="P7231" s="3"/>
      <c r="Q7231" s="3"/>
      <c r="R7231" s="3"/>
      <c r="S7231" s="120"/>
      <c r="T7231" s="3"/>
      <c r="U7231" s="3"/>
      <c r="V7231" s="3"/>
      <c r="W7231" s="3"/>
      <c r="X7231" s="3"/>
      <c r="Y7231" s="3"/>
      <c r="Z7231" s="3"/>
      <c r="AA7231" s="3"/>
      <c r="AB7231" s="3"/>
      <c r="AC7231" s="3"/>
      <c r="AD7231" s="3"/>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row>
    <row r="7232" spans="1:53" x14ac:dyDescent="0.3">
      <c r="A7232" s="3"/>
      <c r="B7232" s="3"/>
      <c r="C7232" s="3"/>
      <c r="D7232" s="3"/>
      <c r="E7232" s="3"/>
      <c r="F7232" s="3"/>
      <c r="G7232" s="3"/>
      <c r="H7232" s="3"/>
      <c r="I7232" s="3"/>
      <c r="J7232" s="3"/>
      <c r="K7232" s="3"/>
      <c r="L7232" s="3"/>
      <c r="M7232" s="3"/>
      <c r="N7232" s="3"/>
      <c r="O7232" s="3"/>
      <c r="P7232" s="3"/>
      <c r="Q7232" s="3"/>
      <c r="R7232" s="3"/>
      <c r="S7232" s="120"/>
      <c r="T7232" s="3"/>
      <c r="U7232" s="3"/>
      <c r="V7232" s="3"/>
      <c r="W7232" s="3"/>
      <c r="X7232" s="3"/>
      <c r="Y7232" s="3"/>
      <c r="Z7232" s="3"/>
      <c r="AA7232" s="3"/>
      <c r="AB7232" s="3"/>
      <c r="AC7232" s="3"/>
      <c r="AD7232" s="3"/>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row>
    <row r="7233" spans="1:53" x14ac:dyDescent="0.3">
      <c r="A7233" s="3"/>
      <c r="B7233" s="3"/>
      <c r="C7233" s="3"/>
      <c r="D7233" s="3"/>
      <c r="E7233" s="3"/>
      <c r="F7233" s="3"/>
      <c r="G7233" s="3"/>
      <c r="H7233" s="3"/>
      <c r="I7233" s="3"/>
      <c r="J7233" s="3"/>
      <c r="K7233" s="3"/>
      <c r="L7233" s="3"/>
      <c r="M7233" s="3"/>
      <c r="N7233" s="3"/>
      <c r="O7233" s="3"/>
      <c r="P7233" s="3"/>
      <c r="Q7233" s="3"/>
      <c r="R7233" s="3"/>
      <c r="S7233" s="120"/>
      <c r="T7233" s="3"/>
      <c r="U7233" s="3"/>
      <c r="V7233" s="3"/>
      <c r="W7233" s="3"/>
      <c r="X7233" s="3"/>
      <c r="Y7233" s="3"/>
      <c r="Z7233" s="3"/>
      <c r="AA7233" s="3"/>
      <c r="AB7233" s="3"/>
      <c r="AC7233" s="3"/>
      <c r="AD7233" s="3"/>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row>
    <row r="7234" spans="1:53" x14ac:dyDescent="0.3">
      <c r="A7234" s="3"/>
      <c r="B7234" s="3"/>
      <c r="C7234" s="3"/>
      <c r="D7234" s="3"/>
      <c r="E7234" s="3"/>
      <c r="F7234" s="3"/>
      <c r="G7234" s="3"/>
      <c r="H7234" s="3"/>
      <c r="I7234" s="3"/>
      <c r="J7234" s="3"/>
      <c r="K7234" s="3"/>
      <c r="L7234" s="3"/>
      <c r="M7234" s="3"/>
      <c r="N7234" s="3"/>
      <c r="O7234" s="3"/>
      <c r="P7234" s="3"/>
      <c r="Q7234" s="3"/>
      <c r="R7234" s="3"/>
      <c r="S7234" s="120"/>
      <c r="T7234" s="3"/>
      <c r="U7234" s="3"/>
      <c r="V7234" s="3"/>
      <c r="W7234" s="3"/>
      <c r="X7234" s="3"/>
      <c r="Y7234" s="3"/>
      <c r="Z7234" s="3"/>
      <c r="AA7234" s="3"/>
      <c r="AB7234" s="3"/>
      <c r="AC7234" s="3"/>
      <c r="AD7234" s="3"/>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row>
    <row r="7235" spans="1:53" x14ac:dyDescent="0.3">
      <c r="A7235" s="3"/>
      <c r="B7235" s="3"/>
      <c r="C7235" s="3"/>
      <c r="D7235" s="3"/>
      <c r="E7235" s="3"/>
      <c r="F7235" s="3"/>
      <c r="G7235" s="3"/>
      <c r="H7235" s="3"/>
      <c r="I7235" s="3"/>
      <c r="J7235" s="3"/>
      <c r="K7235" s="3"/>
      <c r="L7235" s="3"/>
      <c r="M7235" s="3"/>
      <c r="N7235" s="3"/>
      <c r="O7235" s="3"/>
      <c r="P7235" s="3"/>
      <c r="Q7235" s="3"/>
      <c r="R7235" s="3"/>
      <c r="S7235" s="120"/>
      <c r="T7235" s="3"/>
      <c r="U7235" s="3"/>
      <c r="V7235" s="3"/>
      <c r="W7235" s="3"/>
      <c r="X7235" s="3"/>
      <c r="Y7235" s="3"/>
      <c r="Z7235" s="3"/>
      <c r="AA7235" s="3"/>
      <c r="AB7235" s="3"/>
      <c r="AC7235" s="3"/>
      <c r="AD7235" s="3"/>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row>
    <row r="7236" spans="1:53" x14ac:dyDescent="0.3">
      <c r="A7236" s="3"/>
      <c r="B7236" s="3"/>
      <c r="C7236" s="3"/>
      <c r="D7236" s="3"/>
      <c r="E7236" s="3"/>
      <c r="F7236" s="3"/>
      <c r="G7236" s="3"/>
      <c r="H7236" s="3"/>
      <c r="I7236" s="3"/>
      <c r="J7236" s="3"/>
      <c r="K7236" s="3"/>
      <c r="L7236" s="3"/>
      <c r="M7236" s="3"/>
      <c r="N7236" s="3"/>
      <c r="O7236" s="3"/>
      <c r="P7236" s="3"/>
      <c r="Q7236" s="3"/>
      <c r="R7236" s="3"/>
      <c r="S7236" s="120"/>
      <c r="T7236" s="3"/>
      <c r="U7236" s="3"/>
      <c r="V7236" s="3"/>
      <c r="W7236" s="3"/>
      <c r="X7236" s="3"/>
      <c r="Y7236" s="3"/>
      <c r="Z7236" s="3"/>
      <c r="AA7236" s="3"/>
      <c r="AB7236" s="3"/>
      <c r="AC7236" s="3"/>
      <c r="AD7236" s="3"/>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row>
    <row r="7237" spans="1:53" x14ac:dyDescent="0.3">
      <c r="A7237" s="3"/>
      <c r="B7237" s="3"/>
      <c r="C7237" s="3"/>
      <c r="D7237" s="3"/>
      <c r="E7237" s="3"/>
      <c r="F7237" s="3"/>
      <c r="G7237" s="3"/>
      <c r="H7237" s="3"/>
      <c r="I7237" s="3"/>
      <c r="J7237" s="3"/>
      <c r="K7237" s="3"/>
      <c r="L7237" s="3"/>
      <c r="M7237" s="3"/>
      <c r="N7237" s="3"/>
      <c r="O7237" s="3"/>
      <c r="P7237" s="3"/>
      <c r="Q7237" s="3"/>
      <c r="R7237" s="3"/>
      <c r="S7237" s="120"/>
      <c r="T7237" s="3"/>
      <c r="U7237" s="3"/>
      <c r="V7237" s="3"/>
      <c r="W7237" s="3"/>
      <c r="X7237" s="3"/>
      <c r="Y7237" s="3"/>
      <c r="Z7237" s="3"/>
      <c r="AA7237" s="3"/>
      <c r="AB7237" s="3"/>
      <c r="AC7237" s="3"/>
      <c r="AD7237" s="3"/>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row>
    <row r="7238" spans="1:53" x14ac:dyDescent="0.3">
      <c r="A7238" s="3"/>
      <c r="B7238" s="3"/>
      <c r="C7238" s="3"/>
      <c r="D7238" s="3"/>
      <c r="E7238" s="3"/>
      <c r="F7238" s="3"/>
      <c r="G7238" s="3"/>
      <c r="H7238" s="3"/>
      <c r="I7238" s="3"/>
      <c r="J7238" s="3"/>
      <c r="K7238" s="3"/>
      <c r="L7238" s="3"/>
      <c r="M7238" s="3"/>
      <c r="N7238" s="3"/>
      <c r="O7238" s="3"/>
      <c r="P7238" s="3"/>
      <c r="Q7238" s="3"/>
      <c r="R7238" s="3"/>
      <c r="S7238" s="120"/>
      <c r="T7238" s="3"/>
      <c r="U7238" s="3"/>
      <c r="V7238" s="3"/>
      <c r="W7238" s="3"/>
      <c r="X7238" s="3"/>
      <c r="Y7238" s="3"/>
      <c r="Z7238" s="3"/>
      <c r="AA7238" s="3"/>
      <c r="AB7238" s="3"/>
      <c r="AC7238" s="3"/>
      <c r="AD7238" s="3"/>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row>
    <row r="7239" spans="1:53" x14ac:dyDescent="0.3">
      <c r="A7239" s="3"/>
      <c r="B7239" s="3"/>
      <c r="C7239" s="3"/>
      <c r="D7239" s="3"/>
      <c r="E7239" s="3"/>
      <c r="F7239" s="3"/>
      <c r="G7239" s="3"/>
      <c r="H7239" s="3"/>
      <c r="I7239" s="3"/>
      <c r="J7239" s="3"/>
      <c r="K7239" s="3"/>
      <c r="L7239" s="3"/>
      <c r="M7239" s="3"/>
      <c r="N7239" s="3"/>
      <c r="O7239" s="3"/>
      <c r="P7239" s="3"/>
      <c r="Q7239" s="3"/>
      <c r="R7239" s="3"/>
      <c r="S7239" s="120"/>
      <c r="T7239" s="3"/>
      <c r="U7239" s="3"/>
      <c r="V7239" s="3"/>
      <c r="W7239" s="3"/>
      <c r="X7239" s="3"/>
      <c r="Y7239" s="3"/>
      <c r="Z7239" s="3"/>
      <c r="AA7239" s="3"/>
      <c r="AB7239" s="3"/>
      <c r="AC7239" s="3"/>
      <c r="AD7239" s="3"/>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row>
    <row r="7240" spans="1:53" x14ac:dyDescent="0.3">
      <c r="A7240" s="3"/>
      <c r="B7240" s="3"/>
      <c r="C7240" s="3"/>
      <c r="D7240" s="3"/>
      <c r="E7240" s="3"/>
      <c r="F7240" s="3"/>
      <c r="G7240" s="3"/>
      <c r="H7240" s="3"/>
      <c r="I7240" s="3"/>
      <c r="J7240" s="3"/>
      <c r="K7240" s="3"/>
      <c r="L7240" s="3"/>
      <c r="M7240" s="3"/>
      <c r="N7240" s="3"/>
      <c r="O7240" s="3"/>
      <c r="P7240" s="3"/>
      <c r="Q7240" s="3"/>
      <c r="R7240" s="3"/>
      <c r="S7240" s="120"/>
      <c r="T7240" s="3"/>
      <c r="U7240" s="3"/>
      <c r="V7240" s="3"/>
      <c r="W7240" s="3"/>
      <c r="X7240" s="3"/>
      <c r="Y7240" s="3"/>
      <c r="Z7240" s="3"/>
      <c r="AA7240" s="3"/>
      <c r="AB7240" s="3"/>
      <c r="AC7240" s="3"/>
      <c r="AD7240" s="3"/>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row>
    <row r="7241" spans="1:53" x14ac:dyDescent="0.3">
      <c r="A7241" s="3"/>
      <c r="B7241" s="3"/>
      <c r="C7241" s="3"/>
      <c r="D7241" s="3"/>
      <c r="E7241" s="3"/>
      <c r="F7241" s="3"/>
      <c r="G7241" s="3"/>
      <c r="H7241" s="3"/>
      <c r="I7241" s="3"/>
      <c r="J7241" s="3"/>
      <c r="K7241" s="3"/>
      <c r="L7241" s="3"/>
      <c r="M7241" s="3"/>
      <c r="N7241" s="3"/>
      <c r="O7241" s="3"/>
      <c r="P7241" s="3"/>
      <c r="Q7241" s="3"/>
      <c r="R7241" s="3"/>
      <c r="S7241" s="120"/>
      <c r="T7241" s="3"/>
      <c r="U7241" s="3"/>
      <c r="V7241" s="3"/>
      <c r="W7241" s="3"/>
      <c r="X7241" s="3"/>
      <c r="Y7241" s="3"/>
      <c r="Z7241" s="3"/>
      <c r="AA7241" s="3"/>
      <c r="AB7241" s="3"/>
      <c r="AC7241" s="3"/>
      <c r="AD7241" s="3"/>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row>
    <row r="7242" spans="1:53" x14ac:dyDescent="0.3">
      <c r="A7242" s="3"/>
      <c r="B7242" s="3"/>
      <c r="C7242" s="3"/>
      <c r="D7242" s="3"/>
      <c r="E7242" s="3"/>
      <c r="F7242" s="3"/>
      <c r="G7242" s="3"/>
      <c r="H7242" s="3"/>
      <c r="I7242" s="3"/>
      <c r="J7242" s="3"/>
      <c r="K7242" s="3"/>
      <c r="L7242" s="3"/>
      <c r="M7242" s="3"/>
      <c r="N7242" s="3"/>
      <c r="O7242" s="3"/>
      <c r="P7242" s="3"/>
      <c r="Q7242" s="3"/>
      <c r="R7242" s="3"/>
      <c r="S7242" s="120"/>
      <c r="T7242" s="3"/>
      <c r="U7242" s="3"/>
      <c r="V7242" s="3"/>
      <c r="W7242" s="3"/>
      <c r="X7242" s="3"/>
      <c r="Y7242" s="3"/>
      <c r="Z7242" s="3"/>
      <c r="AA7242" s="3"/>
      <c r="AB7242" s="3"/>
      <c r="AC7242" s="3"/>
      <c r="AD7242" s="3"/>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row>
    <row r="7243" spans="1:53" x14ac:dyDescent="0.3">
      <c r="A7243" s="3"/>
      <c r="B7243" s="3"/>
      <c r="C7243" s="3"/>
      <c r="D7243" s="3"/>
      <c r="E7243" s="3"/>
      <c r="F7243" s="3"/>
      <c r="G7243" s="3"/>
      <c r="H7243" s="3"/>
      <c r="I7243" s="3"/>
      <c r="J7243" s="3"/>
      <c r="K7243" s="3"/>
      <c r="L7243" s="3"/>
      <c r="M7243" s="3"/>
      <c r="N7243" s="3"/>
      <c r="O7243" s="3"/>
      <c r="P7243" s="3"/>
      <c r="Q7243" s="3"/>
      <c r="R7243" s="3"/>
      <c r="S7243" s="120"/>
      <c r="T7243" s="3"/>
      <c r="U7243" s="3"/>
      <c r="V7243" s="3"/>
      <c r="W7243" s="3"/>
      <c r="X7243" s="3"/>
      <c r="Y7243" s="3"/>
      <c r="Z7243" s="3"/>
      <c r="AA7243" s="3"/>
      <c r="AB7243" s="3"/>
      <c r="AC7243" s="3"/>
      <c r="AD7243" s="3"/>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row>
    <row r="7244" spans="1:53" x14ac:dyDescent="0.3">
      <c r="A7244" s="3"/>
      <c r="B7244" s="3"/>
      <c r="C7244" s="3"/>
      <c r="D7244" s="3"/>
      <c r="E7244" s="3"/>
      <c r="F7244" s="3"/>
      <c r="G7244" s="3"/>
      <c r="H7244" s="3"/>
      <c r="I7244" s="3"/>
      <c r="J7244" s="3"/>
      <c r="K7244" s="3"/>
      <c r="L7244" s="3"/>
      <c r="M7244" s="3"/>
      <c r="N7244" s="3"/>
      <c r="O7244" s="3"/>
      <c r="P7244" s="3"/>
      <c r="Q7244" s="3"/>
      <c r="R7244" s="3"/>
      <c r="S7244" s="120"/>
      <c r="T7244" s="3"/>
      <c r="U7244" s="3"/>
      <c r="V7244" s="3"/>
      <c r="W7244" s="3"/>
      <c r="X7244" s="3"/>
      <c r="Y7244" s="3"/>
      <c r="Z7244" s="3"/>
      <c r="AA7244" s="3"/>
      <c r="AB7244" s="3"/>
      <c r="AC7244" s="3"/>
      <c r="AD7244" s="3"/>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row>
    <row r="7245" spans="1:53" x14ac:dyDescent="0.3">
      <c r="A7245" s="3"/>
      <c r="B7245" s="3"/>
      <c r="C7245" s="3"/>
      <c r="D7245" s="3"/>
      <c r="E7245" s="3"/>
      <c r="F7245" s="3"/>
      <c r="G7245" s="3"/>
      <c r="H7245" s="3"/>
      <c r="I7245" s="3"/>
      <c r="J7245" s="3"/>
      <c r="K7245" s="3"/>
      <c r="L7245" s="3"/>
      <c r="M7245" s="3"/>
      <c r="N7245" s="3"/>
      <c r="O7245" s="3"/>
      <c r="P7245" s="3"/>
      <c r="Q7245" s="3"/>
      <c r="R7245" s="3"/>
      <c r="S7245" s="120"/>
      <c r="T7245" s="3"/>
      <c r="U7245" s="3"/>
      <c r="V7245" s="3"/>
      <c r="W7245" s="3"/>
      <c r="X7245" s="3"/>
      <c r="Y7245" s="3"/>
      <c r="Z7245" s="3"/>
      <c r="AA7245" s="3"/>
      <c r="AB7245" s="3"/>
      <c r="AC7245" s="3"/>
      <c r="AD7245" s="3"/>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row>
    <row r="7246" spans="1:53" x14ac:dyDescent="0.3">
      <c r="A7246" s="3"/>
      <c r="B7246" s="3"/>
      <c r="C7246" s="3"/>
      <c r="D7246" s="3"/>
      <c r="E7246" s="3"/>
      <c r="F7246" s="3"/>
      <c r="G7246" s="3"/>
      <c r="H7246" s="3"/>
      <c r="I7246" s="3"/>
      <c r="J7246" s="3"/>
      <c r="K7246" s="3"/>
      <c r="L7246" s="3"/>
      <c r="M7246" s="3"/>
      <c r="N7246" s="3"/>
      <c r="O7246" s="3"/>
      <c r="P7246" s="3"/>
      <c r="Q7246" s="3"/>
      <c r="R7246" s="3"/>
      <c r="S7246" s="120"/>
      <c r="T7246" s="3"/>
      <c r="U7246" s="3"/>
      <c r="V7246" s="3"/>
      <c r="W7246" s="3"/>
      <c r="X7246" s="3"/>
      <c r="Y7246" s="3"/>
      <c r="Z7246" s="3"/>
      <c r="AA7246" s="3"/>
      <c r="AB7246" s="3"/>
      <c r="AC7246" s="3"/>
      <c r="AD7246" s="3"/>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row>
    <row r="7247" spans="1:53" x14ac:dyDescent="0.3">
      <c r="A7247" s="3"/>
      <c r="B7247" s="3"/>
      <c r="C7247" s="3"/>
      <c r="D7247" s="3"/>
      <c r="E7247" s="3"/>
      <c r="F7247" s="3"/>
      <c r="G7247" s="3"/>
      <c r="H7247" s="3"/>
      <c r="I7247" s="3"/>
      <c r="J7247" s="3"/>
      <c r="K7247" s="3"/>
      <c r="L7247" s="3"/>
      <c r="M7247" s="3"/>
      <c r="N7247" s="3"/>
      <c r="O7247" s="3"/>
      <c r="P7247" s="3"/>
      <c r="Q7247" s="3"/>
      <c r="R7247" s="3"/>
      <c r="S7247" s="120"/>
      <c r="T7247" s="3"/>
      <c r="U7247" s="3"/>
      <c r="V7247" s="3"/>
      <c r="W7247" s="3"/>
      <c r="X7247" s="3"/>
      <c r="Y7247" s="3"/>
      <c r="Z7247" s="3"/>
      <c r="AA7247" s="3"/>
      <c r="AB7247" s="3"/>
      <c r="AC7247" s="3"/>
      <c r="AD7247" s="3"/>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row>
    <row r="7248" spans="1:53" x14ac:dyDescent="0.3">
      <c r="A7248" s="3"/>
      <c r="B7248" s="3"/>
      <c r="C7248" s="3"/>
      <c r="D7248" s="3"/>
      <c r="E7248" s="3"/>
      <c r="F7248" s="3"/>
      <c r="G7248" s="3"/>
      <c r="H7248" s="3"/>
      <c r="I7248" s="3"/>
      <c r="J7248" s="3"/>
      <c r="K7248" s="3"/>
      <c r="L7248" s="3"/>
      <c r="M7248" s="3"/>
      <c r="N7248" s="3"/>
      <c r="O7248" s="3"/>
      <c r="P7248" s="3"/>
      <c r="Q7248" s="3"/>
      <c r="R7248" s="3"/>
      <c r="S7248" s="120"/>
      <c r="T7248" s="3"/>
      <c r="U7248" s="3"/>
      <c r="V7248" s="3"/>
      <c r="W7248" s="3"/>
      <c r="X7248" s="3"/>
      <c r="Y7248" s="3"/>
      <c r="Z7248" s="3"/>
      <c r="AA7248" s="3"/>
      <c r="AB7248" s="3"/>
      <c r="AC7248" s="3"/>
      <c r="AD7248" s="3"/>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row>
    <row r="7249" spans="1:53" x14ac:dyDescent="0.3">
      <c r="A7249" s="3"/>
      <c r="B7249" s="3"/>
      <c r="C7249" s="3"/>
      <c r="D7249" s="3"/>
      <c r="E7249" s="3"/>
      <c r="F7249" s="3"/>
      <c r="G7249" s="3"/>
      <c r="H7249" s="3"/>
      <c r="I7249" s="3"/>
      <c r="J7249" s="3"/>
      <c r="K7249" s="3"/>
      <c r="L7249" s="3"/>
      <c r="M7249" s="3"/>
      <c r="N7249" s="3"/>
      <c r="O7249" s="3"/>
      <c r="P7249" s="3"/>
      <c r="Q7249" s="3"/>
      <c r="R7249" s="3"/>
      <c r="S7249" s="120"/>
      <c r="T7249" s="3"/>
      <c r="U7249" s="3"/>
      <c r="V7249" s="3"/>
      <c r="W7249" s="3"/>
      <c r="X7249" s="3"/>
      <c r="Y7249" s="3"/>
      <c r="Z7249" s="3"/>
      <c r="AA7249" s="3"/>
      <c r="AB7249" s="3"/>
      <c r="AC7249" s="3"/>
      <c r="AD7249" s="3"/>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row>
    <row r="7250" spans="1:53" x14ac:dyDescent="0.3">
      <c r="A7250" s="3"/>
      <c r="B7250" s="3"/>
      <c r="C7250" s="3"/>
      <c r="D7250" s="3"/>
      <c r="E7250" s="3"/>
      <c r="F7250" s="3"/>
      <c r="G7250" s="3"/>
      <c r="H7250" s="3"/>
      <c r="I7250" s="3"/>
      <c r="J7250" s="3"/>
      <c r="K7250" s="3"/>
      <c r="L7250" s="3"/>
      <c r="M7250" s="3"/>
      <c r="N7250" s="3"/>
      <c r="O7250" s="3"/>
      <c r="P7250" s="3"/>
      <c r="Q7250" s="3"/>
      <c r="R7250" s="3"/>
      <c r="S7250" s="120"/>
      <c r="T7250" s="3"/>
      <c r="U7250" s="3"/>
      <c r="V7250" s="3"/>
      <c r="W7250" s="3"/>
      <c r="X7250" s="3"/>
      <c r="Y7250" s="3"/>
      <c r="Z7250" s="3"/>
      <c r="AA7250" s="3"/>
      <c r="AB7250" s="3"/>
      <c r="AC7250" s="3"/>
      <c r="AD7250" s="3"/>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row>
    <row r="7251" spans="1:53" x14ac:dyDescent="0.3">
      <c r="A7251" s="3"/>
      <c r="B7251" s="3"/>
      <c r="C7251" s="3"/>
      <c r="D7251" s="3"/>
      <c r="E7251" s="3"/>
      <c r="F7251" s="3"/>
      <c r="G7251" s="3"/>
      <c r="H7251" s="3"/>
      <c r="I7251" s="3"/>
      <c r="J7251" s="3"/>
      <c r="K7251" s="3"/>
      <c r="L7251" s="3"/>
      <c r="M7251" s="3"/>
      <c r="N7251" s="3"/>
      <c r="O7251" s="3"/>
      <c r="P7251" s="3"/>
      <c r="Q7251" s="3"/>
      <c r="R7251" s="3"/>
      <c r="S7251" s="120"/>
      <c r="T7251" s="3"/>
      <c r="U7251" s="3"/>
      <c r="V7251" s="3"/>
      <c r="W7251" s="3"/>
      <c r="X7251" s="3"/>
      <c r="Y7251" s="3"/>
      <c r="Z7251" s="3"/>
      <c r="AA7251" s="3"/>
      <c r="AB7251" s="3"/>
      <c r="AC7251" s="3"/>
      <c r="AD7251" s="3"/>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row>
    <row r="7252" spans="1:53" x14ac:dyDescent="0.3">
      <c r="A7252" s="3"/>
      <c r="B7252" s="3"/>
      <c r="C7252" s="3"/>
      <c r="D7252" s="3"/>
      <c r="E7252" s="3"/>
      <c r="F7252" s="3"/>
      <c r="G7252" s="3"/>
      <c r="H7252" s="3"/>
      <c r="I7252" s="3"/>
      <c r="J7252" s="3"/>
      <c r="K7252" s="3"/>
      <c r="L7252" s="3"/>
      <c r="M7252" s="3"/>
      <c r="N7252" s="3"/>
      <c r="O7252" s="3"/>
      <c r="P7252" s="3"/>
      <c r="Q7252" s="3"/>
      <c r="R7252" s="3"/>
      <c r="S7252" s="120"/>
      <c r="T7252" s="3"/>
      <c r="U7252" s="3"/>
      <c r="V7252" s="3"/>
      <c r="W7252" s="3"/>
      <c r="X7252" s="3"/>
      <c r="Y7252" s="3"/>
      <c r="Z7252" s="3"/>
      <c r="AA7252" s="3"/>
      <c r="AB7252" s="3"/>
      <c r="AC7252" s="3"/>
      <c r="AD7252" s="3"/>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row>
    <row r="7253" spans="1:53" x14ac:dyDescent="0.3">
      <c r="A7253" s="3"/>
      <c r="B7253" s="3"/>
      <c r="C7253" s="3"/>
      <c r="D7253" s="3"/>
      <c r="E7253" s="3"/>
      <c r="F7253" s="3"/>
      <c r="G7253" s="3"/>
      <c r="H7253" s="3"/>
      <c r="I7253" s="3"/>
      <c r="J7253" s="3"/>
      <c r="K7253" s="3"/>
      <c r="L7253" s="3"/>
      <c r="M7253" s="3"/>
      <c r="N7253" s="3"/>
      <c r="O7253" s="3"/>
      <c r="P7253" s="3"/>
      <c r="Q7253" s="3"/>
      <c r="R7253" s="3"/>
      <c r="S7253" s="120"/>
      <c r="T7253" s="3"/>
      <c r="U7253" s="3"/>
      <c r="V7253" s="3"/>
      <c r="W7253" s="3"/>
      <c r="X7253" s="3"/>
      <c r="Y7253" s="3"/>
      <c r="Z7253" s="3"/>
      <c r="AA7253" s="3"/>
      <c r="AB7253" s="3"/>
      <c r="AC7253" s="3"/>
      <c r="AD7253" s="3"/>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row>
    <row r="7254" spans="1:53" x14ac:dyDescent="0.3">
      <c r="A7254" s="3"/>
      <c r="B7254" s="3"/>
      <c r="C7254" s="3"/>
      <c r="D7254" s="3"/>
      <c r="E7254" s="3"/>
      <c r="F7254" s="3"/>
      <c r="G7254" s="3"/>
      <c r="H7254" s="3"/>
      <c r="I7254" s="3"/>
      <c r="J7254" s="3"/>
      <c r="K7254" s="3"/>
      <c r="L7254" s="3"/>
      <c r="M7254" s="3"/>
      <c r="N7254" s="3"/>
      <c r="O7254" s="3"/>
      <c r="P7254" s="3"/>
      <c r="Q7254" s="3"/>
      <c r="R7254" s="3"/>
      <c r="S7254" s="120"/>
      <c r="T7254" s="3"/>
      <c r="U7254" s="3"/>
      <c r="V7254" s="3"/>
      <c r="W7254" s="3"/>
      <c r="X7254" s="3"/>
      <c r="Y7254" s="3"/>
      <c r="Z7254" s="3"/>
      <c r="AA7254" s="3"/>
      <c r="AB7254" s="3"/>
      <c r="AC7254" s="3"/>
      <c r="AD7254" s="3"/>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row>
    <row r="7255" spans="1:53" x14ac:dyDescent="0.3">
      <c r="A7255" s="3"/>
      <c r="B7255" s="3"/>
      <c r="C7255" s="3"/>
      <c r="D7255" s="3"/>
      <c r="E7255" s="3"/>
      <c r="F7255" s="3"/>
      <c r="G7255" s="3"/>
      <c r="H7255" s="3"/>
      <c r="I7255" s="3"/>
      <c r="J7255" s="3"/>
      <c r="K7255" s="3"/>
      <c r="L7255" s="3"/>
      <c r="M7255" s="3"/>
      <c r="N7255" s="3"/>
      <c r="O7255" s="3"/>
      <c r="P7255" s="3"/>
      <c r="Q7255" s="3"/>
      <c r="R7255" s="3"/>
      <c r="S7255" s="120"/>
      <c r="T7255" s="3"/>
      <c r="U7255" s="3"/>
      <c r="V7255" s="3"/>
      <c r="W7255" s="3"/>
      <c r="X7255" s="3"/>
      <c r="Y7255" s="3"/>
      <c r="Z7255" s="3"/>
      <c r="AA7255" s="3"/>
      <c r="AB7255" s="3"/>
      <c r="AC7255" s="3"/>
      <c r="AD7255" s="3"/>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row>
    <row r="7256" spans="1:53" x14ac:dyDescent="0.3">
      <c r="A7256" s="3"/>
      <c r="B7256" s="3"/>
      <c r="C7256" s="3"/>
      <c r="D7256" s="3"/>
      <c r="E7256" s="3"/>
      <c r="F7256" s="3"/>
      <c r="G7256" s="3"/>
      <c r="H7256" s="3"/>
      <c r="I7256" s="3"/>
      <c r="J7256" s="3"/>
      <c r="K7256" s="3"/>
      <c r="L7256" s="3"/>
      <c r="M7256" s="3"/>
      <c r="N7256" s="3"/>
      <c r="O7256" s="3"/>
      <c r="P7256" s="3"/>
      <c r="Q7256" s="3"/>
      <c r="R7256" s="3"/>
      <c r="S7256" s="120"/>
      <c r="T7256" s="3"/>
      <c r="U7256" s="3"/>
      <c r="V7256" s="3"/>
      <c r="W7256" s="3"/>
      <c r="X7256" s="3"/>
      <c r="Y7256" s="3"/>
      <c r="Z7256" s="3"/>
      <c r="AA7256" s="3"/>
      <c r="AB7256" s="3"/>
      <c r="AC7256" s="3"/>
      <c r="AD7256" s="3"/>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row>
    <row r="7257" spans="1:53" x14ac:dyDescent="0.3">
      <c r="A7257" s="3"/>
      <c r="B7257" s="3"/>
      <c r="C7257" s="3"/>
      <c r="D7257" s="3"/>
      <c r="E7257" s="3"/>
      <c r="F7257" s="3"/>
      <c r="G7257" s="3"/>
      <c r="H7257" s="3"/>
      <c r="I7257" s="3"/>
      <c r="J7257" s="3"/>
      <c r="K7257" s="3"/>
      <c r="L7257" s="3"/>
      <c r="M7257" s="3"/>
      <c r="N7257" s="3"/>
      <c r="O7257" s="3"/>
      <c r="P7257" s="3"/>
      <c r="Q7257" s="3"/>
      <c r="R7257" s="3"/>
      <c r="S7257" s="120"/>
      <c r="T7257" s="3"/>
      <c r="U7257" s="3"/>
      <c r="V7257" s="3"/>
      <c r="W7257" s="3"/>
      <c r="X7257" s="3"/>
      <c r="Y7257" s="3"/>
      <c r="Z7257" s="3"/>
      <c r="AA7257" s="3"/>
      <c r="AB7257" s="3"/>
      <c r="AC7257" s="3"/>
      <c r="AD7257" s="3"/>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row>
    <row r="7258" spans="1:53" x14ac:dyDescent="0.3">
      <c r="A7258" s="3"/>
      <c r="B7258" s="3"/>
      <c r="C7258" s="3"/>
      <c r="D7258" s="3"/>
      <c r="E7258" s="3"/>
      <c r="F7258" s="3"/>
      <c r="G7258" s="3"/>
      <c r="H7258" s="3"/>
      <c r="I7258" s="3"/>
      <c r="J7258" s="3"/>
      <c r="K7258" s="3"/>
      <c r="L7258" s="3"/>
      <c r="M7258" s="3"/>
      <c r="N7258" s="3"/>
      <c r="O7258" s="3"/>
      <c r="P7258" s="3"/>
      <c r="Q7258" s="3"/>
      <c r="R7258" s="3"/>
      <c r="S7258" s="120"/>
      <c r="T7258" s="3"/>
      <c r="U7258" s="3"/>
      <c r="V7258" s="3"/>
      <c r="W7258" s="3"/>
      <c r="X7258" s="3"/>
      <c r="Y7258" s="3"/>
      <c r="Z7258" s="3"/>
      <c r="AA7258" s="3"/>
      <c r="AB7258" s="3"/>
      <c r="AC7258" s="3"/>
      <c r="AD7258" s="3"/>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row>
    <row r="7259" spans="1:53" x14ac:dyDescent="0.3">
      <c r="A7259" s="3"/>
      <c r="B7259" s="3"/>
      <c r="C7259" s="3"/>
      <c r="D7259" s="3"/>
      <c r="E7259" s="3"/>
      <c r="F7259" s="3"/>
      <c r="G7259" s="3"/>
      <c r="H7259" s="3"/>
      <c r="I7259" s="3"/>
      <c r="J7259" s="3"/>
      <c r="K7259" s="3"/>
      <c r="L7259" s="3"/>
      <c r="M7259" s="3"/>
      <c r="N7259" s="3"/>
      <c r="O7259" s="3"/>
      <c r="P7259" s="3"/>
      <c r="Q7259" s="3"/>
      <c r="R7259" s="3"/>
      <c r="S7259" s="120"/>
      <c r="T7259" s="3"/>
      <c r="U7259" s="3"/>
      <c r="V7259" s="3"/>
      <c r="W7259" s="3"/>
      <c r="X7259" s="3"/>
      <c r="Y7259" s="3"/>
      <c r="Z7259" s="3"/>
      <c r="AA7259" s="3"/>
      <c r="AB7259" s="3"/>
      <c r="AC7259" s="3"/>
      <c r="AD7259" s="3"/>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row>
    <row r="7260" spans="1:53" x14ac:dyDescent="0.3">
      <c r="A7260" s="3"/>
      <c r="B7260" s="3"/>
      <c r="C7260" s="3"/>
      <c r="D7260" s="3"/>
      <c r="E7260" s="3"/>
      <c r="F7260" s="3"/>
      <c r="G7260" s="3"/>
      <c r="H7260" s="3"/>
      <c r="I7260" s="3"/>
      <c r="J7260" s="3"/>
      <c r="K7260" s="3"/>
      <c r="L7260" s="3"/>
      <c r="M7260" s="3"/>
      <c r="N7260" s="3"/>
      <c r="O7260" s="3"/>
      <c r="P7260" s="3"/>
      <c r="Q7260" s="3"/>
      <c r="R7260" s="3"/>
      <c r="S7260" s="120"/>
      <c r="T7260" s="3"/>
      <c r="U7260" s="3"/>
      <c r="V7260" s="3"/>
      <c r="W7260" s="3"/>
      <c r="X7260" s="3"/>
      <c r="Y7260" s="3"/>
      <c r="Z7260" s="3"/>
      <c r="AA7260" s="3"/>
      <c r="AB7260" s="3"/>
      <c r="AC7260" s="3"/>
      <c r="AD7260" s="3"/>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row>
    <row r="7261" spans="1:53" x14ac:dyDescent="0.3">
      <c r="A7261" s="3"/>
      <c r="B7261" s="3"/>
      <c r="C7261" s="3"/>
      <c r="D7261" s="3"/>
      <c r="E7261" s="3"/>
      <c r="F7261" s="3"/>
      <c r="G7261" s="3"/>
      <c r="H7261" s="3"/>
      <c r="I7261" s="3"/>
      <c r="J7261" s="3"/>
      <c r="K7261" s="3"/>
      <c r="L7261" s="3"/>
      <c r="M7261" s="3"/>
      <c r="N7261" s="3"/>
      <c r="O7261" s="3"/>
      <c r="P7261" s="3"/>
      <c r="Q7261" s="3"/>
      <c r="R7261" s="3"/>
      <c r="S7261" s="120"/>
      <c r="T7261" s="3"/>
      <c r="U7261" s="3"/>
      <c r="V7261" s="3"/>
      <c r="W7261" s="3"/>
      <c r="X7261" s="3"/>
      <c r="Y7261" s="3"/>
      <c r="Z7261" s="3"/>
      <c r="AA7261" s="3"/>
      <c r="AB7261" s="3"/>
      <c r="AC7261" s="3"/>
      <c r="AD7261" s="3"/>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row>
    <row r="7262" spans="1:53" x14ac:dyDescent="0.3">
      <c r="A7262" s="3"/>
      <c r="B7262" s="3"/>
      <c r="C7262" s="3"/>
      <c r="D7262" s="3"/>
      <c r="E7262" s="3"/>
      <c r="F7262" s="3"/>
      <c r="G7262" s="3"/>
      <c r="H7262" s="3"/>
      <c r="I7262" s="3"/>
      <c r="J7262" s="3"/>
      <c r="K7262" s="3"/>
      <c r="L7262" s="3"/>
      <c r="M7262" s="3"/>
      <c r="N7262" s="3"/>
      <c r="O7262" s="3"/>
      <c r="P7262" s="3"/>
      <c r="Q7262" s="3"/>
      <c r="R7262" s="3"/>
      <c r="S7262" s="120"/>
      <c r="T7262" s="3"/>
      <c r="U7262" s="3"/>
      <c r="V7262" s="3"/>
      <c r="W7262" s="3"/>
      <c r="X7262" s="3"/>
      <c r="Y7262" s="3"/>
      <c r="Z7262" s="3"/>
      <c r="AA7262" s="3"/>
      <c r="AB7262" s="3"/>
      <c r="AC7262" s="3"/>
      <c r="AD7262" s="3"/>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row>
    <row r="7263" spans="1:53" x14ac:dyDescent="0.3">
      <c r="A7263" s="3"/>
      <c r="B7263" s="3"/>
      <c r="C7263" s="3"/>
      <c r="D7263" s="3"/>
      <c r="E7263" s="3"/>
      <c r="F7263" s="3"/>
      <c r="G7263" s="3"/>
      <c r="H7263" s="3"/>
      <c r="I7263" s="3"/>
      <c r="J7263" s="3"/>
      <c r="K7263" s="3"/>
      <c r="L7263" s="3"/>
      <c r="M7263" s="3"/>
      <c r="N7263" s="3"/>
      <c r="O7263" s="3"/>
      <c r="P7263" s="3"/>
      <c r="Q7263" s="3"/>
      <c r="R7263" s="3"/>
      <c r="S7263" s="120"/>
      <c r="T7263" s="3"/>
      <c r="U7263" s="3"/>
      <c r="V7263" s="3"/>
      <c r="W7263" s="3"/>
      <c r="X7263" s="3"/>
      <c r="Y7263" s="3"/>
      <c r="Z7263" s="3"/>
      <c r="AA7263" s="3"/>
      <c r="AB7263" s="3"/>
      <c r="AC7263" s="3"/>
      <c r="AD7263" s="3"/>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row>
    <row r="7264" spans="1:53" x14ac:dyDescent="0.3">
      <c r="A7264" s="3"/>
      <c r="B7264" s="3"/>
      <c r="C7264" s="3"/>
      <c r="D7264" s="3"/>
      <c r="E7264" s="3"/>
      <c r="F7264" s="3"/>
      <c r="G7264" s="3"/>
      <c r="H7264" s="3"/>
      <c r="I7264" s="3"/>
      <c r="J7264" s="3"/>
      <c r="K7264" s="3"/>
      <c r="L7264" s="3"/>
      <c r="M7264" s="3"/>
      <c r="N7264" s="3"/>
      <c r="O7264" s="3"/>
      <c r="P7264" s="3"/>
      <c r="Q7264" s="3"/>
      <c r="R7264" s="3"/>
      <c r="S7264" s="120"/>
      <c r="T7264" s="3"/>
      <c r="U7264" s="3"/>
      <c r="V7264" s="3"/>
      <c r="W7264" s="3"/>
      <c r="X7264" s="3"/>
      <c r="Y7264" s="3"/>
      <c r="Z7264" s="3"/>
      <c r="AA7264" s="3"/>
      <c r="AB7264" s="3"/>
      <c r="AC7264" s="3"/>
      <c r="AD7264" s="3"/>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row>
    <row r="7265" spans="1:53" x14ac:dyDescent="0.3">
      <c r="A7265" s="3"/>
      <c r="B7265" s="3"/>
      <c r="C7265" s="3"/>
      <c r="D7265" s="3"/>
      <c r="E7265" s="3"/>
      <c r="F7265" s="3"/>
      <c r="G7265" s="3"/>
      <c r="H7265" s="3"/>
      <c r="I7265" s="3"/>
      <c r="J7265" s="3"/>
      <c r="K7265" s="3"/>
      <c r="L7265" s="3"/>
      <c r="M7265" s="3"/>
      <c r="N7265" s="3"/>
      <c r="O7265" s="3"/>
      <c r="P7265" s="3"/>
      <c r="Q7265" s="3"/>
      <c r="R7265" s="3"/>
      <c r="S7265" s="120"/>
      <c r="T7265" s="3"/>
      <c r="U7265" s="3"/>
      <c r="V7265" s="3"/>
      <c r="W7265" s="3"/>
      <c r="X7265" s="3"/>
      <c r="Y7265" s="3"/>
      <c r="Z7265" s="3"/>
      <c r="AA7265" s="3"/>
      <c r="AB7265" s="3"/>
      <c r="AC7265" s="3"/>
      <c r="AD7265" s="3"/>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row>
    <row r="7266" spans="1:53" x14ac:dyDescent="0.3">
      <c r="A7266" s="3"/>
      <c r="B7266" s="3"/>
      <c r="C7266" s="3"/>
      <c r="D7266" s="3"/>
      <c r="E7266" s="3"/>
      <c r="F7266" s="3"/>
      <c r="G7266" s="3"/>
      <c r="H7266" s="3"/>
      <c r="I7266" s="3"/>
      <c r="J7266" s="3"/>
      <c r="K7266" s="3"/>
      <c r="L7266" s="3"/>
      <c r="M7266" s="3"/>
      <c r="N7266" s="3"/>
      <c r="O7266" s="3"/>
      <c r="P7266" s="3"/>
      <c r="Q7266" s="3"/>
      <c r="R7266" s="3"/>
      <c r="S7266" s="120"/>
      <c r="T7266" s="3"/>
      <c r="U7266" s="3"/>
      <c r="V7266" s="3"/>
      <c r="W7266" s="3"/>
      <c r="X7266" s="3"/>
      <c r="Y7266" s="3"/>
      <c r="Z7266" s="3"/>
      <c r="AA7266" s="3"/>
      <c r="AB7266" s="3"/>
      <c r="AC7266" s="3"/>
      <c r="AD7266" s="3"/>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row>
    <row r="7267" spans="1:53" x14ac:dyDescent="0.3">
      <c r="A7267" s="3"/>
      <c r="B7267" s="3"/>
      <c r="C7267" s="3"/>
      <c r="D7267" s="3"/>
      <c r="E7267" s="3"/>
      <c r="F7267" s="3"/>
      <c r="G7267" s="3"/>
      <c r="H7267" s="3"/>
      <c r="I7267" s="3"/>
      <c r="J7267" s="3"/>
      <c r="K7267" s="3"/>
      <c r="L7267" s="3"/>
      <c r="M7267" s="3"/>
      <c r="N7267" s="3"/>
      <c r="O7267" s="3"/>
      <c r="P7267" s="3"/>
      <c r="Q7267" s="3"/>
      <c r="R7267" s="3"/>
      <c r="S7267" s="120"/>
      <c r="T7267" s="3"/>
      <c r="U7267" s="3"/>
      <c r="V7267" s="3"/>
      <c r="W7267" s="3"/>
      <c r="X7267" s="3"/>
      <c r="Y7267" s="3"/>
      <c r="Z7267" s="3"/>
      <c r="AA7267" s="3"/>
      <c r="AB7267" s="3"/>
      <c r="AC7267" s="3"/>
      <c r="AD7267" s="3"/>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row>
    <row r="7268" spans="1:53" x14ac:dyDescent="0.3">
      <c r="A7268" s="3"/>
      <c r="B7268" s="3"/>
      <c r="C7268" s="3"/>
      <c r="D7268" s="3"/>
      <c r="E7268" s="3"/>
      <c r="F7268" s="3"/>
      <c r="G7268" s="3"/>
      <c r="H7268" s="3"/>
      <c r="I7268" s="3"/>
      <c r="J7268" s="3"/>
      <c r="K7268" s="3"/>
      <c r="L7268" s="3"/>
      <c r="M7268" s="3"/>
      <c r="N7268" s="3"/>
      <c r="O7268" s="3"/>
      <c r="P7268" s="3"/>
      <c r="Q7268" s="3"/>
      <c r="R7268" s="3"/>
      <c r="S7268" s="120"/>
      <c r="T7268" s="3"/>
      <c r="U7268" s="3"/>
      <c r="V7268" s="3"/>
      <c r="W7268" s="3"/>
      <c r="X7268" s="3"/>
      <c r="Y7268" s="3"/>
      <c r="Z7268" s="3"/>
      <c r="AA7268" s="3"/>
      <c r="AB7268" s="3"/>
      <c r="AC7268" s="3"/>
      <c r="AD7268" s="3"/>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row>
    <row r="7269" spans="1:53" x14ac:dyDescent="0.3">
      <c r="A7269" s="3"/>
      <c r="B7269" s="3"/>
      <c r="C7269" s="3"/>
      <c r="D7269" s="3"/>
      <c r="E7269" s="3"/>
      <c r="F7269" s="3"/>
      <c r="G7269" s="3"/>
      <c r="H7269" s="3"/>
      <c r="I7269" s="3"/>
      <c r="J7269" s="3"/>
      <c r="K7269" s="3"/>
      <c r="L7269" s="3"/>
      <c r="M7269" s="3"/>
      <c r="N7269" s="3"/>
      <c r="O7269" s="3"/>
      <c r="P7269" s="3"/>
      <c r="Q7269" s="3"/>
      <c r="R7269" s="3"/>
      <c r="S7269" s="120"/>
      <c r="T7269" s="3"/>
      <c r="U7269" s="3"/>
      <c r="V7269" s="3"/>
      <c r="W7269" s="3"/>
      <c r="X7269" s="3"/>
      <c r="Y7269" s="3"/>
      <c r="Z7269" s="3"/>
      <c r="AA7269" s="3"/>
      <c r="AB7269" s="3"/>
      <c r="AC7269" s="3"/>
      <c r="AD7269" s="3"/>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row>
    <row r="7270" spans="1:53" x14ac:dyDescent="0.3">
      <c r="A7270" s="3"/>
      <c r="B7270" s="3"/>
      <c r="C7270" s="3"/>
      <c r="D7270" s="3"/>
      <c r="E7270" s="3"/>
      <c r="F7270" s="3"/>
      <c r="G7270" s="3"/>
      <c r="H7270" s="3"/>
      <c r="I7270" s="3"/>
      <c r="J7270" s="3"/>
      <c r="K7270" s="3"/>
      <c r="L7270" s="3"/>
      <c r="M7270" s="3"/>
      <c r="N7270" s="3"/>
      <c r="O7270" s="3"/>
      <c r="P7270" s="3"/>
      <c r="Q7270" s="3"/>
      <c r="R7270" s="3"/>
      <c r="S7270" s="120"/>
      <c r="T7270" s="3"/>
      <c r="U7270" s="3"/>
      <c r="V7270" s="3"/>
      <c r="W7270" s="3"/>
      <c r="X7270" s="3"/>
      <c r="Y7270" s="3"/>
      <c r="Z7270" s="3"/>
      <c r="AA7270" s="3"/>
      <c r="AB7270" s="3"/>
      <c r="AC7270" s="3"/>
      <c r="AD7270" s="3"/>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row>
    <row r="7271" spans="1:53" x14ac:dyDescent="0.3">
      <c r="A7271" s="3"/>
      <c r="B7271" s="3"/>
      <c r="C7271" s="3"/>
      <c r="D7271" s="3"/>
      <c r="E7271" s="3"/>
      <c r="F7271" s="3"/>
      <c r="G7271" s="3"/>
      <c r="H7271" s="3"/>
      <c r="I7271" s="3"/>
      <c r="J7271" s="3"/>
      <c r="K7271" s="3"/>
      <c r="L7271" s="3"/>
      <c r="M7271" s="3"/>
      <c r="N7271" s="3"/>
      <c r="O7271" s="3"/>
      <c r="P7271" s="3"/>
      <c r="Q7271" s="3"/>
      <c r="R7271" s="3"/>
      <c r="S7271" s="120"/>
      <c r="T7271" s="3"/>
      <c r="U7271" s="3"/>
      <c r="V7271" s="3"/>
      <c r="W7271" s="3"/>
      <c r="X7271" s="3"/>
      <c r="Y7271" s="3"/>
      <c r="Z7271" s="3"/>
      <c r="AA7271" s="3"/>
      <c r="AB7271" s="3"/>
      <c r="AC7271" s="3"/>
      <c r="AD7271" s="3"/>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row>
    <row r="7272" spans="1:53" x14ac:dyDescent="0.3">
      <c r="A7272" s="3"/>
      <c r="B7272" s="3"/>
      <c r="C7272" s="3"/>
      <c r="D7272" s="3"/>
      <c r="E7272" s="3"/>
      <c r="F7272" s="3"/>
      <c r="G7272" s="3"/>
      <c r="H7272" s="3"/>
      <c r="I7272" s="3"/>
      <c r="J7272" s="3"/>
      <c r="K7272" s="3"/>
      <c r="L7272" s="3"/>
      <c r="M7272" s="3"/>
      <c r="N7272" s="3"/>
      <c r="O7272" s="3"/>
      <c r="P7272" s="3"/>
      <c r="Q7272" s="3"/>
      <c r="R7272" s="3"/>
      <c r="S7272" s="120"/>
      <c r="T7272" s="3"/>
      <c r="U7272" s="3"/>
      <c r="V7272" s="3"/>
      <c r="W7272" s="3"/>
      <c r="X7272" s="3"/>
      <c r="Y7272" s="3"/>
      <c r="Z7272" s="3"/>
      <c r="AA7272" s="3"/>
      <c r="AB7272" s="3"/>
      <c r="AC7272" s="3"/>
      <c r="AD7272" s="3"/>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row>
    <row r="7273" spans="1:53" x14ac:dyDescent="0.3">
      <c r="A7273" s="3"/>
      <c r="B7273" s="3"/>
      <c r="C7273" s="3"/>
      <c r="D7273" s="3"/>
      <c r="E7273" s="3"/>
      <c r="F7273" s="3"/>
      <c r="G7273" s="3"/>
      <c r="H7273" s="3"/>
      <c r="I7273" s="3"/>
      <c r="J7273" s="3"/>
      <c r="K7273" s="3"/>
      <c r="L7273" s="3"/>
      <c r="M7273" s="3"/>
      <c r="N7273" s="3"/>
      <c r="O7273" s="3"/>
      <c r="P7273" s="3"/>
      <c r="Q7273" s="3"/>
      <c r="R7273" s="3"/>
      <c r="S7273" s="120"/>
      <c r="T7273" s="3"/>
      <c r="U7273" s="3"/>
      <c r="V7273" s="3"/>
      <c r="W7273" s="3"/>
      <c r="X7273" s="3"/>
      <c r="Y7273" s="3"/>
      <c r="Z7273" s="3"/>
      <c r="AA7273" s="3"/>
      <c r="AB7273" s="3"/>
      <c r="AC7273" s="3"/>
      <c r="AD7273" s="3"/>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row>
    <row r="7274" spans="1:53" x14ac:dyDescent="0.3">
      <c r="A7274" s="3"/>
      <c r="B7274" s="3"/>
      <c r="C7274" s="3"/>
      <c r="D7274" s="3"/>
      <c r="E7274" s="3"/>
      <c r="F7274" s="3"/>
      <c r="G7274" s="3"/>
      <c r="H7274" s="3"/>
      <c r="I7274" s="3"/>
      <c r="J7274" s="3"/>
      <c r="K7274" s="3"/>
      <c r="L7274" s="3"/>
      <c r="M7274" s="3"/>
      <c r="N7274" s="3"/>
      <c r="O7274" s="3"/>
      <c r="P7274" s="3"/>
      <c r="Q7274" s="3"/>
      <c r="R7274" s="3"/>
      <c r="S7274" s="120"/>
      <c r="T7274" s="3"/>
      <c r="U7274" s="3"/>
      <c r="V7274" s="3"/>
      <c r="W7274" s="3"/>
      <c r="X7274" s="3"/>
      <c r="Y7274" s="3"/>
      <c r="Z7274" s="3"/>
      <c r="AA7274" s="3"/>
      <c r="AB7274" s="3"/>
      <c r="AC7274" s="3"/>
      <c r="AD7274" s="3"/>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row>
    <row r="7275" spans="1:53" x14ac:dyDescent="0.3">
      <c r="A7275" s="3"/>
      <c r="B7275" s="3"/>
      <c r="C7275" s="3"/>
      <c r="D7275" s="3"/>
      <c r="E7275" s="3"/>
      <c r="F7275" s="3"/>
      <c r="G7275" s="3"/>
      <c r="H7275" s="3"/>
      <c r="I7275" s="3"/>
      <c r="J7275" s="3"/>
      <c r="K7275" s="3"/>
      <c r="L7275" s="3"/>
      <c r="M7275" s="3"/>
      <c r="N7275" s="3"/>
      <c r="O7275" s="3"/>
      <c r="P7275" s="3"/>
      <c r="Q7275" s="3"/>
      <c r="R7275" s="3"/>
      <c r="S7275" s="120"/>
      <c r="T7275" s="3"/>
      <c r="U7275" s="3"/>
      <c r="V7275" s="3"/>
      <c r="W7275" s="3"/>
      <c r="X7275" s="3"/>
      <c r="Y7275" s="3"/>
      <c r="Z7275" s="3"/>
      <c r="AA7275" s="3"/>
      <c r="AB7275" s="3"/>
      <c r="AC7275" s="3"/>
      <c r="AD7275" s="3"/>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row>
    <row r="7276" spans="1:53" x14ac:dyDescent="0.3">
      <c r="A7276" s="3"/>
      <c r="B7276" s="3"/>
      <c r="C7276" s="3"/>
      <c r="D7276" s="3"/>
      <c r="E7276" s="3"/>
      <c r="F7276" s="3"/>
      <c r="G7276" s="3"/>
      <c r="H7276" s="3"/>
      <c r="I7276" s="3"/>
      <c r="J7276" s="3"/>
      <c r="K7276" s="3"/>
      <c r="L7276" s="3"/>
      <c r="M7276" s="3"/>
      <c r="N7276" s="3"/>
      <c r="O7276" s="3"/>
      <c r="P7276" s="3"/>
      <c r="Q7276" s="3"/>
      <c r="R7276" s="3"/>
      <c r="S7276" s="120"/>
      <c r="T7276" s="3"/>
      <c r="U7276" s="3"/>
      <c r="V7276" s="3"/>
      <c r="W7276" s="3"/>
      <c r="X7276" s="3"/>
      <c r="Y7276" s="3"/>
      <c r="Z7276" s="3"/>
      <c r="AA7276" s="3"/>
      <c r="AB7276" s="3"/>
      <c r="AC7276" s="3"/>
      <c r="AD7276" s="3"/>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row>
    <row r="7277" spans="1:53" x14ac:dyDescent="0.3">
      <c r="A7277" s="3"/>
      <c r="B7277" s="3"/>
      <c r="C7277" s="3"/>
      <c r="D7277" s="3"/>
      <c r="E7277" s="3"/>
      <c r="F7277" s="3"/>
      <c r="G7277" s="3"/>
      <c r="H7277" s="3"/>
      <c r="I7277" s="3"/>
      <c r="J7277" s="3"/>
      <c r="K7277" s="3"/>
      <c r="L7277" s="3"/>
      <c r="M7277" s="3"/>
      <c r="N7277" s="3"/>
      <c r="O7277" s="3"/>
      <c r="P7277" s="3"/>
      <c r="Q7277" s="3"/>
      <c r="R7277" s="3"/>
      <c r="S7277" s="120"/>
      <c r="T7277" s="3"/>
      <c r="U7277" s="3"/>
      <c r="V7277" s="3"/>
      <c r="W7277" s="3"/>
      <c r="X7277" s="3"/>
      <c r="Y7277" s="3"/>
      <c r="Z7277" s="3"/>
      <c r="AA7277" s="3"/>
      <c r="AB7277" s="3"/>
      <c r="AC7277" s="3"/>
      <c r="AD7277" s="3"/>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row>
    <row r="7278" spans="1:53" x14ac:dyDescent="0.3">
      <c r="A7278" s="3"/>
      <c r="B7278" s="3"/>
      <c r="C7278" s="3"/>
      <c r="D7278" s="3"/>
      <c r="E7278" s="3"/>
      <c r="F7278" s="3"/>
      <c r="G7278" s="3"/>
      <c r="H7278" s="3"/>
      <c r="I7278" s="3"/>
      <c r="J7278" s="3"/>
      <c r="K7278" s="3"/>
      <c r="L7278" s="3"/>
      <c r="M7278" s="3"/>
      <c r="N7278" s="3"/>
      <c r="O7278" s="3"/>
      <c r="P7278" s="3"/>
      <c r="Q7278" s="3"/>
      <c r="R7278" s="3"/>
      <c r="S7278" s="120"/>
      <c r="T7278" s="3"/>
      <c r="U7278" s="3"/>
      <c r="V7278" s="3"/>
      <c r="W7278" s="3"/>
      <c r="X7278" s="3"/>
      <c r="Y7278" s="3"/>
      <c r="Z7278" s="3"/>
      <c r="AA7278" s="3"/>
      <c r="AB7278" s="3"/>
      <c r="AC7278" s="3"/>
      <c r="AD7278" s="3"/>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row>
    <row r="7279" spans="1:53" x14ac:dyDescent="0.3">
      <c r="A7279" s="3"/>
      <c r="B7279" s="3"/>
      <c r="C7279" s="3"/>
      <c r="D7279" s="3"/>
      <c r="E7279" s="3"/>
      <c r="F7279" s="3"/>
      <c r="G7279" s="3"/>
      <c r="H7279" s="3"/>
      <c r="I7279" s="3"/>
      <c r="J7279" s="3"/>
      <c r="K7279" s="3"/>
      <c r="L7279" s="3"/>
      <c r="M7279" s="3"/>
      <c r="N7279" s="3"/>
      <c r="O7279" s="3"/>
      <c r="P7279" s="3"/>
      <c r="Q7279" s="3"/>
      <c r="R7279" s="3"/>
      <c r="S7279" s="120"/>
      <c r="T7279" s="3"/>
      <c r="U7279" s="3"/>
      <c r="V7279" s="3"/>
      <c r="W7279" s="3"/>
      <c r="X7279" s="3"/>
      <c r="Y7279" s="3"/>
      <c r="Z7279" s="3"/>
      <c r="AA7279" s="3"/>
      <c r="AB7279" s="3"/>
      <c r="AC7279" s="3"/>
      <c r="AD7279" s="3"/>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row>
    <row r="7280" spans="1:53" x14ac:dyDescent="0.3">
      <c r="A7280" s="3"/>
      <c r="B7280" s="3"/>
      <c r="C7280" s="3"/>
      <c r="D7280" s="3"/>
      <c r="E7280" s="3"/>
      <c r="F7280" s="3"/>
      <c r="G7280" s="3"/>
      <c r="H7280" s="3"/>
      <c r="I7280" s="3"/>
      <c r="J7280" s="3"/>
      <c r="K7280" s="3"/>
      <c r="L7280" s="3"/>
      <c r="M7280" s="3"/>
      <c r="N7280" s="3"/>
      <c r="O7280" s="3"/>
      <c r="P7280" s="3"/>
      <c r="Q7280" s="3"/>
      <c r="R7280" s="3"/>
      <c r="S7280" s="120"/>
      <c r="T7280" s="3"/>
      <c r="U7280" s="3"/>
      <c r="V7280" s="3"/>
      <c r="W7280" s="3"/>
      <c r="X7280" s="3"/>
      <c r="Y7280" s="3"/>
      <c r="Z7280" s="3"/>
      <c r="AA7280" s="3"/>
      <c r="AB7280" s="3"/>
      <c r="AC7280" s="3"/>
      <c r="AD7280" s="3"/>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row>
    <row r="7281" spans="1:53" x14ac:dyDescent="0.3">
      <c r="A7281" s="3"/>
      <c r="B7281" s="3"/>
      <c r="C7281" s="3"/>
      <c r="D7281" s="3"/>
      <c r="E7281" s="3"/>
      <c r="F7281" s="3"/>
      <c r="G7281" s="3"/>
      <c r="H7281" s="3"/>
      <c r="I7281" s="3"/>
      <c r="J7281" s="3"/>
      <c r="K7281" s="3"/>
      <c r="L7281" s="3"/>
      <c r="M7281" s="3"/>
      <c r="N7281" s="3"/>
      <c r="O7281" s="3"/>
      <c r="P7281" s="3"/>
      <c r="Q7281" s="3"/>
      <c r="R7281" s="3"/>
      <c r="S7281" s="120"/>
      <c r="T7281" s="3"/>
      <c r="U7281" s="3"/>
      <c r="V7281" s="3"/>
      <c r="W7281" s="3"/>
      <c r="X7281" s="3"/>
      <c r="Y7281" s="3"/>
      <c r="Z7281" s="3"/>
      <c r="AA7281" s="3"/>
      <c r="AB7281" s="3"/>
      <c r="AC7281" s="3"/>
      <c r="AD7281" s="3"/>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row>
    <row r="7282" spans="1:53" x14ac:dyDescent="0.3">
      <c r="A7282" s="3"/>
      <c r="B7282" s="3"/>
      <c r="C7282" s="3"/>
      <c r="D7282" s="3"/>
      <c r="E7282" s="3"/>
      <c r="F7282" s="3"/>
      <c r="G7282" s="3"/>
      <c r="H7282" s="3"/>
      <c r="I7282" s="3"/>
      <c r="J7282" s="3"/>
      <c r="K7282" s="3"/>
      <c r="L7282" s="3"/>
      <c r="M7282" s="3"/>
      <c r="N7282" s="3"/>
      <c r="O7282" s="3"/>
      <c r="P7282" s="3"/>
      <c r="Q7282" s="3"/>
      <c r="R7282" s="3"/>
      <c r="S7282" s="120"/>
      <c r="T7282" s="3"/>
      <c r="U7282" s="3"/>
      <c r="V7282" s="3"/>
      <c r="W7282" s="3"/>
      <c r="X7282" s="3"/>
      <c r="Y7282" s="3"/>
      <c r="Z7282" s="3"/>
      <c r="AA7282" s="3"/>
      <c r="AB7282" s="3"/>
      <c r="AC7282" s="3"/>
      <c r="AD7282" s="3"/>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row>
    <row r="7283" spans="1:53" x14ac:dyDescent="0.3">
      <c r="A7283" s="3"/>
      <c r="B7283" s="3"/>
      <c r="C7283" s="3"/>
      <c r="D7283" s="3"/>
      <c r="E7283" s="3"/>
      <c r="F7283" s="3"/>
      <c r="G7283" s="3"/>
      <c r="H7283" s="3"/>
      <c r="I7283" s="3"/>
      <c r="J7283" s="3"/>
      <c r="K7283" s="3"/>
      <c r="L7283" s="3"/>
      <c r="M7283" s="3"/>
      <c r="N7283" s="3"/>
      <c r="O7283" s="3"/>
      <c r="P7283" s="3"/>
      <c r="Q7283" s="3"/>
      <c r="R7283" s="3"/>
      <c r="S7283" s="120"/>
      <c r="T7283" s="3"/>
      <c r="U7283" s="3"/>
      <c r="V7283" s="3"/>
      <c r="W7283" s="3"/>
      <c r="X7283" s="3"/>
      <c r="Y7283" s="3"/>
      <c r="Z7283" s="3"/>
      <c r="AA7283" s="3"/>
      <c r="AB7283" s="3"/>
      <c r="AC7283" s="3"/>
      <c r="AD7283" s="3"/>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row>
    <row r="7284" spans="1:53" x14ac:dyDescent="0.3">
      <c r="A7284" s="3"/>
      <c r="B7284" s="3"/>
      <c r="C7284" s="3"/>
      <c r="D7284" s="3"/>
      <c r="E7284" s="3"/>
      <c r="F7284" s="3"/>
      <c r="G7284" s="3"/>
      <c r="H7284" s="3"/>
      <c r="I7284" s="3"/>
      <c r="J7284" s="3"/>
      <c r="K7284" s="3"/>
      <c r="L7284" s="3"/>
      <c r="M7284" s="3"/>
      <c r="N7284" s="3"/>
      <c r="O7284" s="3"/>
      <c r="P7284" s="3"/>
      <c r="Q7284" s="3"/>
      <c r="R7284" s="3"/>
      <c r="S7284" s="120"/>
      <c r="T7284" s="3"/>
      <c r="U7284" s="3"/>
      <c r="V7284" s="3"/>
      <c r="W7284" s="3"/>
      <c r="X7284" s="3"/>
      <c r="Y7284" s="3"/>
      <c r="Z7284" s="3"/>
      <c r="AA7284" s="3"/>
      <c r="AB7284" s="3"/>
      <c r="AC7284" s="3"/>
      <c r="AD7284" s="3"/>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row>
    <row r="7285" spans="1:53" x14ac:dyDescent="0.3">
      <c r="A7285" s="3"/>
      <c r="B7285" s="3"/>
      <c r="C7285" s="3"/>
      <c r="D7285" s="3"/>
      <c r="E7285" s="3"/>
      <c r="F7285" s="3"/>
      <c r="G7285" s="3"/>
      <c r="H7285" s="3"/>
      <c r="I7285" s="3"/>
      <c r="J7285" s="3"/>
      <c r="K7285" s="3"/>
      <c r="L7285" s="3"/>
      <c r="M7285" s="3"/>
      <c r="N7285" s="3"/>
      <c r="O7285" s="3"/>
      <c r="P7285" s="3"/>
      <c r="Q7285" s="3"/>
      <c r="R7285" s="3"/>
      <c r="S7285" s="120"/>
      <c r="T7285" s="3"/>
      <c r="U7285" s="3"/>
      <c r="V7285" s="3"/>
      <c r="W7285" s="3"/>
      <c r="X7285" s="3"/>
      <c r="Y7285" s="3"/>
      <c r="Z7285" s="3"/>
      <c r="AA7285" s="3"/>
      <c r="AB7285" s="3"/>
      <c r="AC7285" s="3"/>
      <c r="AD7285" s="3"/>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row>
    <row r="7286" spans="1:53" x14ac:dyDescent="0.3">
      <c r="A7286" s="3"/>
      <c r="B7286" s="3"/>
      <c r="C7286" s="3"/>
      <c r="D7286" s="3"/>
      <c r="E7286" s="3"/>
      <c r="F7286" s="3"/>
      <c r="G7286" s="3"/>
      <c r="H7286" s="3"/>
      <c r="I7286" s="3"/>
      <c r="J7286" s="3"/>
      <c r="K7286" s="3"/>
      <c r="L7286" s="3"/>
      <c r="M7286" s="3"/>
      <c r="N7286" s="3"/>
      <c r="O7286" s="3"/>
      <c r="P7286" s="3"/>
      <c r="Q7286" s="3"/>
      <c r="R7286" s="3"/>
      <c r="S7286" s="120"/>
      <c r="T7286" s="3"/>
      <c r="U7286" s="3"/>
      <c r="V7286" s="3"/>
      <c r="W7286" s="3"/>
      <c r="X7286" s="3"/>
      <c r="Y7286" s="3"/>
      <c r="Z7286" s="3"/>
      <c r="AA7286" s="3"/>
      <c r="AB7286" s="3"/>
      <c r="AC7286" s="3"/>
      <c r="AD7286" s="3"/>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row>
    <row r="7287" spans="1:53" x14ac:dyDescent="0.3">
      <c r="A7287" s="3"/>
      <c r="B7287" s="3"/>
      <c r="C7287" s="3"/>
      <c r="D7287" s="3"/>
      <c r="E7287" s="3"/>
      <c r="F7287" s="3"/>
      <c r="G7287" s="3"/>
      <c r="H7287" s="3"/>
      <c r="I7287" s="3"/>
      <c r="J7287" s="3"/>
      <c r="K7287" s="3"/>
      <c r="L7287" s="3"/>
      <c r="M7287" s="3"/>
      <c r="N7287" s="3"/>
      <c r="O7287" s="3"/>
      <c r="P7287" s="3"/>
      <c r="Q7287" s="3"/>
      <c r="R7287" s="3"/>
      <c r="S7287" s="120"/>
      <c r="T7287" s="3"/>
      <c r="U7287" s="3"/>
      <c r="V7287" s="3"/>
      <c r="W7287" s="3"/>
      <c r="X7287" s="3"/>
      <c r="Y7287" s="3"/>
      <c r="Z7287" s="3"/>
      <c r="AA7287" s="3"/>
      <c r="AB7287" s="3"/>
      <c r="AC7287" s="3"/>
      <c r="AD7287" s="3"/>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row>
    <row r="7288" spans="1:53" x14ac:dyDescent="0.3">
      <c r="A7288" s="3"/>
      <c r="B7288" s="3"/>
      <c r="C7288" s="3"/>
      <c r="D7288" s="3"/>
      <c r="E7288" s="3"/>
      <c r="F7288" s="3"/>
      <c r="G7288" s="3"/>
      <c r="H7288" s="3"/>
      <c r="I7288" s="3"/>
      <c r="J7288" s="3"/>
      <c r="K7288" s="3"/>
      <c r="L7288" s="3"/>
      <c r="M7288" s="3"/>
      <c r="N7288" s="3"/>
      <c r="O7288" s="3"/>
      <c r="P7288" s="3"/>
      <c r="Q7288" s="3"/>
      <c r="R7288" s="3"/>
      <c r="S7288" s="120"/>
      <c r="T7288" s="3"/>
      <c r="U7288" s="3"/>
      <c r="V7288" s="3"/>
      <c r="W7288" s="3"/>
      <c r="X7288" s="3"/>
      <c r="Y7288" s="3"/>
      <c r="Z7288" s="3"/>
      <c r="AA7288" s="3"/>
      <c r="AB7288" s="3"/>
      <c r="AC7288" s="3"/>
      <c r="AD7288" s="3"/>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row>
    <row r="7289" spans="1:53" x14ac:dyDescent="0.3">
      <c r="A7289" s="3"/>
      <c r="B7289" s="3"/>
      <c r="C7289" s="3"/>
      <c r="D7289" s="3"/>
      <c r="E7289" s="3"/>
      <c r="F7289" s="3"/>
      <c r="G7289" s="3"/>
      <c r="H7289" s="3"/>
      <c r="I7289" s="3"/>
      <c r="J7289" s="3"/>
      <c r="K7289" s="3"/>
      <c r="L7289" s="3"/>
      <c r="M7289" s="3"/>
      <c r="N7289" s="3"/>
      <c r="O7289" s="3"/>
      <c r="P7289" s="3"/>
      <c r="Q7289" s="3"/>
      <c r="R7289" s="3"/>
      <c r="S7289" s="120"/>
      <c r="T7289" s="3"/>
      <c r="U7289" s="3"/>
      <c r="V7289" s="3"/>
      <c r="W7289" s="3"/>
      <c r="X7289" s="3"/>
      <c r="Y7289" s="3"/>
      <c r="Z7289" s="3"/>
      <c r="AA7289" s="3"/>
      <c r="AB7289" s="3"/>
      <c r="AC7289" s="3"/>
      <c r="AD7289" s="3"/>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row>
    <row r="7290" spans="1:53" x14ac:dyDescent="0.3">
      <c r="A7290" s="3"/>
      <c r="B7290" s="3"/>
      <c r="C7290" s="3"/>
      <c r="D7290" s="3"/>
      <c r="E7290" s="3"/>
      <c r="F7290" s="3"/>
      <c r="G7290" s="3"/>
      <c r="H7290" s="3"/>
      <c r="I7290" s="3"/>
      <c r="J7290" s="3"/>
      <c r="K7290" s="3"/>
      <c r="L7290" s="3"/>
      <c r="M7290" s="3"/>
      <c r="N7290" s="3"/>
      <c r="O7290" s="3"/>
      <c r="P7290" s="3"/>
      <c r="Q7290" s="3"/>
      <c r="R7290" s="3"/>
      <c r="S7290" s="120"/>
      <c r="T7290" s="3"/>
      <c r="U7290" s="3"/>
      <c r="V7290" s="3"/>
      <c r="W7290" s="3"/>
      <c r="X7290" s="3"/>
      <c r="Y7290" s="3"/>
      <c r="Z7290" s="3"/>
      <c r="AA7290" s="3"/>
      <c r="AB7290" s="3"/>
      <c r="AC7290" s="3"/>
      <c r="AD7290" s="3"/>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row>
    <row r="7291" spans="1:53" x14ac:dyDescent="0.3">
      <c r="A7291" s="3"/>
      <c r="B7291" s="3"/>
      <c r="C7291" s="3"/>
      <c r="D7291" s="3"/>
      <c r="E7291" s="3"/>
      <c r="F7291" s="3"/>
      <c r="G7291" s="3"/>
      <c r="H7291" s="3"/>
      <c r="I7291" s="3"/>
      <c r="J7291" s="3"/>
      <c r="K7291" s="3"/>
      <c r="L7291" s="3"/>
      <c r="M7291" s="3"/>
      <c r="N7291" s="3"/>
      <c r="O7291" s="3"/>
      <c r="P7291" s="3"/>
      <c r="Q7291" s="3"/>
      <c r="R7291" s="3"/>
      <c r="S7291" s="120"/>
      <c r="T7291" s="3"/>
      <c r="U7291" s="3"/>
      <c r="V7291" s="3"/>
      <c r="W7291" s="3"/>
      <c r="X7291" s="3"/>
      <c r="Y7291" s="3"/>
      <c r="Z7291" s="3"/>
      <c r="AA7291" s="3"/>
      <c r="AB7291" s="3"/>
      <c r="AC7291" s="3"/>
      <c r="AD7291" s="3"/>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row>
    <row r="7292" spans="1:53" x14ac:dyDescent="0.3">
      <c r="A7292" s="3"/>
      <c r="B7292" s="3"/>
      <c r="C7292" s="3"/>
      <c r="D7292" s="3"/>
      <c r="E7292" s="3"/>
      <c r="F7292" s="3"/>
      <c r="G7292" s="3"/>
      <c r="H7292" s="3"/>
      <c r="I7292" s="3"/>
      <c r="J7292" s="3"/>
      <c r="K7292" s="3"/>
      <c r="L7292" s="3"/>
      <c r="M7292" s="3"/>
      <c r="N7292" s="3"/>
      <c r="O7292" s="3"/>
      <c r="P7292" s="3"/>
      <c r="Q7292" s="3"/>
      <c r="R7292" s="3"/>
      <c r="S7292" s="120"/>
      <c r="T7292" s="3"/>
      <c r="U7292" s="3"/>
      <c r="V7292" s="3"/>
      <c r="W7292" s="3"/>
      <c r="X7292" s="3"/>
      <c r="Y7292" s="3"/>
      <c r="Z7292" s="3"/>
      <c r="AA7292" s="3"/>
      <c r="AB7292" s="3"/>
      <c r="AC7292" s="3"/>
      <c r="AD7292" s="3"/>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row>
    <row r="7293" spans="1:53" x14ac:dyDescent="0.3">
      <c r="A7293" s="3"/>
      <c r="B7293" s="3"/>
      <c r="C7293" s="3"/>
      <c r="D7293" s="3"/>
      <c r="E7293" s="3"/>
      <c r="F7293" s="3"/>
      <c r="G7293" s="3"/>
      <c r="H7293" s="3"/>
      <c r="I7293" s="3"/>
      <c r="J7293" s="3"/>
      <c r="K7293" s="3"/>
      <c r="L7293" s="3"/>
      <c r="M7293" s="3"/>
      <c r="N7293" s="3"/>
      <c r="O7293" s="3"/>
      <c r="P7293" s="3"/>
      <c r="Q7293" s="3"/>
      <c r="R7293" s="3"/>
      <c r="S7293" s="120"/>
      <c r="T7293" s="3"/>
      <c r="U7293" s="3"/>
      <c r="V7293" s="3"/>
      <c r="W7293" s="3"/>
      <c r="X7293" s="3"/>
      <c r="Y7293" s="3"/>
      <c r="Z7293" s="3"/>
      <c r="AA7293" s="3"/>
      <c r="AB7293" s="3"/>
      <c r="AC7293" s="3"/>
      <c r="AD7293" s="3"/>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row>
    <row r="7294" spans="1:53" x14ac:dyDescent="0.3">
      <c r="A7294" s="3"/>
      <c r="B7294" s="3"/>
      <c r="C7294" s="3"/>
      <c r="D7294" s="3"/>
      <c r="E7294" s="3"/>
      <c r="F7294" s="3"/>
      <c r="G7294" s="3"/>
      <c r="H7294" s="3"/>
      <c r="I7294" s="3"/>
      <c r="J7294" s="3"/>
      <c r="K7294" s="3"/>
      <c r="L7294" s="3"/>
      <c r="M7294" s="3"/>
      <c r="N7294" s="3"/>
      <c r="O7294" s="3"/>
      <c r="P7294" s="3"/>
      <c r="Q7294" s="3"/>
      <c r="R7294" s="3"/>
      <c r="S7294" s="120"/>
      <c r="T7294" s="3"/>
      <c r="U7294" s="3"/>
      <c r="V7294" s="3"/>
      <c r="W7294" s="3"/>
      <c r="X7294" s="3"/>
      <c r="Y7294" s="3"/>
      <c r="Z7294" s="3"/>
      <c r="AA7294" s="3"/>
      <c r="AB7294" s="3"/>
      <c r="AC7294" s="3"/>
      <c r="AD7294" s="3"/>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row>
    <row r="7295" spans="1:53" x14ac:dyDescent="0.3">
      <c r="A7295" s="3"/>
      <c r="B7295" s="3"/>
      <c r="C7295" s="3"/>
      <c r="D7295" s="3"/>
      <c r="E7295" s="3"/>
      <c r="F7295" s="3"/>
      <c r="G7295" s="3"/>
      <c r="H7295" s="3"/>
      <c r="I7295" s="3"/>
      <c r="J7295" s="3"/>
      <c r="K7295" s="3"/>
      <c r="L7295" s="3"/>
      <c r="M7295" s="3"/>
      <c r="N7295" s="3"/>
      <c r="O7295" s="3"/>
      <c r="P7295" s="3"/>
      <c r="Q7295" s="3"/>
      <c r="R7295" s="3"/>
      <c r="S7295" s="120"/>
      <c r="T7295" s="3"/>
      <c r="U7295" s="3"/>
      <c r="V7295" s="3"/>
      <c r="W7295" s="3"/>
      <c r="X7295" s="3"/>
      <c r="Y7295" s="3"/>
      <c r="Z7295" s="3"/>
      <c r="AA7295" s="3"/>
      <c r="AB7295" s="3"/>
      <c r="AC7295" s="3"/>
      <c r="AD7295" s="3"/>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row>
    <row r="7296" spans="1:53" x14ac:dyDescent="0.3">
      <c r="A7296" s="3"/>
      <c r="B7296" s="3"/>
      <c r="C7296" s="3"/>
      <c r="D7296" s="3"/>
      <c r="E7296" s="3"/>
      <c r="F7296" s="3"/>
      <c r="G7296" s="3"/>
      <c r="H7296" s="3"/>
      <c r="I7296" s="3"/>
      <c r="J7296" s="3"/>
      <c r="K7296" s="3"/>
      <c r="L7296" s="3"/>
      <c r="M7296" s="3"/>
      <c r="N7296" s="3"/>
      <c r="O7296" s="3"/>
      <c r="P7296" s="3"/>
      <c r="Q7296" s="3"/>
      <c r="R7296" s="3"/>
      <c r="S7296" s="120"/>
      <c r="T7296" s="3"/>
      <c r="U7296" s="3"/>
      <c r="V7296" s="3"/>
      <c r="W7296" s="3"/>
      <c r="X7296" s="3"/>
      <c r="Y7296" s="3"/>
      <c r="Z7296" s="3"/>
      <c r="AA7296" s="3"/>
      <c r="AB7296" s="3"/>
      <c r="AC7296" s="3"/>
      <c r="AD7296" s="3"/>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row>
    <row r="7297" spans="1:53" x14ac:dyDescent="0.3">
      <c r="A7297" s="3"/>
      <c r="B7297" s="3"/>
      <c r="C7297" s="3"/>
      <c r="D7297" s="3"/>
      <c r="E7297" s="3"/>
      <c r="F7297" s="3"/>
      <c r="G7297" s="3"/>
      <c r="H7297" s="3"/>
      <c r="I7297" s="3"/>
      <c r="J7297" s="3"/>
      <c r="K7297" s="3"/>
      <c r="L7297" s="3"/>
      <c r="M7297" s="3"/>
      <c r="N7297" s="3"/>
      <c r="O7297" s="3"/>
      <c r="P7297" s="3"/>
      <c r="Q7297" s="3"/>
      <c r="R7297" s="3"/>
      <c r="S7297" s="120"/>
      <c r="T7297" s="3"/>
      <c r="U7297" s="3"/>
      <c r="V7297" s="3"/>
      <c r="W7297" s="3"/>
      <c r="X7297" s="3"/>
      <c r="Y7297" s="3"/>
      <c r="Z7297" s="3"/>
      <c r="AA7297" s="3"/>
      <c r="AB7297" s="3"/>
      <c r="AC7297" s="3"/>
      <c r="AD7297" s="3"/>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row>
    <row r="7298" spans="1:53" x14ac:dyDescent="0.3">
      <c r="A7298" s="3"/>
      <c r="B7298" s="3"/>
      <c r="C7298" s="3"/>
      <c r="D7298" s="3"/>
      <c r="E7298" s="3"/>
      <c r="F7298" s="3"/>
      <c r="G7298" s="3"/>
      <c r="H7298" s="3"/>
      <c r="I7298" s="3"/>
      <c r="J7298" s="3"/>
      <c r="K7298" s="3"/>
      <c r="L7298" s="3"/>
      <c r="M7298" s="3"/>
      <c r="N7298" s="3"/>
      <c r="O7298" s="3"/>
      <c r="P7298" s="3"/>
      <c r="Q7298" s="3"/>
      <c r="R7298" s="3"/>
      <c r="S7298" s="120"/>
      <c r="T7298" s="3"/>
      <c r="U7298" s="3"/>
      <c r="V7298" s="3"/>
      <c r="W7298" s="3"/>
      <c r="X7298" s="3"/>
      <c r="Y7298" s="3"/>
      <c r="Z7298" s="3"/>
      <c r="AA7298" s="3"/>
      <c r="AB7298" s="3"/>
      <c r="AC7298" s="3"/>
      <c r="AD7298" s="3"/>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row>
    <row r="7299" spans="1:53" x14ac:dyDescent="0.3">
      <c r="A7299" s="3"/>
      <c r="B7299" s="3"/>
      <c r="C7299" s="3"/>
      <c r="D7299" s="3"/>
      <c r="E7299" s="3"/>
      <c r="F7299" s="3"/>
      <c r="G7299" s="3"/>
      <c r="H7299" s="3"/>
      <c r="I7299" s="3"/>
      <c r="J7299" s="3"/>
      <c r="K7299" s="3"/>
      <c r="L7299" s="3"/>
      <c r="M7299" s="3"/>
      <c r="N7299" s="3"/>
      <c r="O7299" s="3"/>
      <c r="P7299" s="3"/>
      <c r="Q7299" s="3"/>
      <c r="R7299" s="3"/>
      <c r="S7299" s="120"/>
      <c r="T7299" s="3"/>
      <c r="U7299" s="3"/>
      <c r="V7299" s="3"/>
      <c r="W7299" s="3"/>
      <c r="X7299" s="3"/>
      <c r="Y7299" s="3"/>
      <c r="Z7299" s="3"/>
      <c r="AA7299" s="3"/>
      <c r="AB7299" s="3"/>
      <c r="AC7299" s="3"/>
      <c r="AD7299" s="3"/>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row>
    <row r="7300" spans="1:53" x14ac:dyDescent="0.3">
      <c r="A7300" s="3"/>
      <c r="B7300" s="3"/>
      <c r="C7300" s="3"/>
      <c r="D7300" s="3"/>
      <c r="E7300" s="3"/>
      <c r="F7300" s="3"/>
      <c r="G7300" s="3"/>
      <c r="H7300" s="3"/>
      <c r="I7300" s="3"/>
      <c r="J7300" s="3"/>
      <c r="K7300" s="3"/>
      <c r="L7300" s="3"/>
      <c r="M7300" s="3"/>
      <c r="N7300" s="3"/>
      <c r="O7300" s="3"/>
      <c r="P7300" s="3"/>
      <c r="Q7300" s="3"/>
      <c r="R7300" s="3"/>
      <c r="S7300" s="120"/>
      <c r="T7300" s="3"/>
      <c r="U7300" s="3"/>
      <c r="V7300" s="3"/>
      <c r="W7300" s="3"/>
      <c r="X7300" s="3"/>
      <c r="Y7300" s="3"/>
      <c r="Z7300" s="3"/>
      <c r="AA7300" s="3"/>
      <c r="AB7300" s="3"/>
      <c r="AC7300" s="3"/>
      <c r="AD7300" s="3"/>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row>
    <row r="7301" spans="1:53" x14ac:dyDescent="0.3">
      <c r="A7301" s="3"/>
      <c r="B7301" s="3"/>
      <c r="C7301" s="3"/>
      <c r="D7301" s="3"/>
      <c r="E7301" s="3"/>
      <c r="F7301" s="3"/>
      <c r="G7301" s="3"/>
      <c r="H7301" s="3"/>
      <c r="I7301" s="3"/>
      <c r="J7301" s="3"/>
      <c r="K7301" s="3"/>
      <c r="L7301" s="3"/>
      <c r="M7301" s="3"/>
      <c r="N7301" s="3"/>
      <c r="O7301" s="3"/>
      <c r="P7301" s="3"/>
      <c r="Q7301" s="3"/>
      <c r="R7301" s="3"/>
      <c r="S7301" s="120"/>
      <c r="T7301" s="3"/>
      <c r="U7301" s="3"/>
      <c r="V7301" s="3"/>
      <c r="W7301" s="3"/>
      <c r="X7301" s="3"/>
      <c r="Y7301" s="3"/>
      <c r="Z7301" s="3"/>
      <c r="AA7301" s="3"/>
      <c r="AB7301" s="3"/>
      <c r="AC7301" s="3"/>
      <c r="AD7301" s="3"/>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row>
    <row r="7302" spans="1:53" x14ac:dyDescent="0.3">
      <c r="A7302" s="3"/>
      <c r="B7302" s="3"/>
      <c r="C7302" s="3"/>
      <c r="D7302" s="3"/>
      <c r="E7302" s="3"/>
      <c r="F7302" s="3"/>
      <c r="G7302" s="3"/>
      <c r="H7302" s="3"/>
      <c r="I7302" s="3"/>
      <c r="J7302" s="3"/>
      <c r="K7302" s="3"/>
      <c r="L7302" s="3"/>
      <c r="M7302" s="3"/>
      <c r="N7302" s="3"/>
      <c r="O7302" s="3"/>
      <c r="P7302" s="3"/>
      <c r="Q7302" s="3"/>
      <c r="R7302" s="3"/>
      <c r="S7302" s="120"/>
      <c r="T7302" s="3"/>
      <c r="U7302" s="3"/>
      <c r="V7302" s="3"/>
      <c r="W7302" s="3"/>
      <c r="X7302" s="3"/>
      <c r="Y7302" s="3"/>
      <c r="Z7302" s="3"/>
      <c r="AA7302" s="3"/>
      <c r="AB7302" s="3"/>
      <c r="AC7302" s="3"/>
      <c r="AD7302" s="3"/>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row>
    <row r="7303" spans="1:53" x14ac:dyDescent="0.3">
      <c r="A7303" s="3"/>
      <c r="B7303" s="3"/>
      <c r="C7303" s="3"/>
      <c r="D7303" s="3"/>
      <c r="E7303" s="3"/>
      <c r="F7303" s="3"/>
      <c r="G7303" s="3"/>
      <c r="H7303" s="3"/>
      <c r="I7303" s="3"/>
      <c r="J7303" s="3"/>
      <c r="K7303" s="3"/>
      <c r="L7303" s="3"/>
      <c r="M7303" s="3"/>
      <c r="N7303" s="3"/>
      <c r="O7303" s="3"/>
      <c r="P7303" s="3"/>
      <c r="Q7303" s="3"/>
      <c r="R7303" s="3"/>
      <c r="S7303" s="120"/>
      <c r="T7303" s="3"/>
      <c r="U7303" s="3"/>
      <c r="V7303" s="3"/>
      <c r="W7303" s="3"/>
      <c r="X7303" s="3"/>
      <c r="Y7303" s="3"/>
      <c r="Z7303" s="3"/>
      <c r="AA7303" s="3"/>
      <c r="AB7303" s="3"/>
      <c r="AC7303" s="3"/>
      <c r="AD7303" s="3"/>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row>
    <row r="7304" spans="1:53" x14ac:dyDescent="0.3">
      <c r="A7304" s="3"/>
      <c r="B7304" s="3"/>
      <c r="C7304" s="3"/>
      <c r="D7304" s="3"/>
      <c r="E7304" s="3"/>
      <c r="F7304" s="3"/>
      <c r="G7304" s="3"/>
      <c r="H7304" s="3"/>
      <c r="I7304" s="3"/>
      <c r="J7304" s="3"/>
      <c r="K7304" s="3"/>
      <c r="L7304" s="3"/>
      <c r="M7304" s="3"/>
      <c r="N7304" s="3"/>
      <c r="O7304" s="3"/>
      <c r="P7304" s="3"/>
      <c r="Q7304" s="3"/>
      <c r="R7304" s="3"/>
      <c r="S7304" s="120"/>
      <c r="T7304" s="3"/>
      <c r="U7304" s="3"/>
      <c r="V7304" s="3"/>
      <c r="W7304" s="3"/>
      <c r="X7304" s="3"/>
      <c r="Y7304" s="3"/>
      <c r="Z7304" s="3"/>
      <c r="AA7304" s="3"/>
      <c r="AB7304" s="3"/>
      <c r="AC7304" s="3"/>
      <c r="AD7304" s="3"/>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row>
    <row r="7305" spans="1:53" x14ac:dyDescent="0.3">
      <c r="A7305" s="3"/>
      <c r="B7305" s="3"/>
      <c r="C7305" s="3"/>
      <c r="D7305" s="3"/>
      <c r="E7305" s="3"/>
      <c r="F7305" s="3"/>
      <c r="G7305" s="3"/>
      <c r="H7305" s="3"/>
      <c r="I7305" s="3"/>
      <c r="J7305" s="3"/>
      <c r="K7305" s="3"/>
      <c r="L7305" s="3"/>
      <c r="M7305" s="3"/>
      <c r="N7305" s="3"/>
      <c r="O7305" s="3"/>
      <c r="P7305" s="3"/>
      <c r="Q7305" s="3"/>
      <c r="R7305" s="3"/>
      <c r="S7305" s="120"/>
      <c r="T7305" s="3"/>
      <c r="U7305" s="3"/>
      <c r="V7305" s="3"/>
      <c r="W7305" s="3"/>
      <c r="X7305" s="3"/>
      <c r="Y7305" s="3"/>
      <c r="Z7305" s="3"/>
      <c r="AA7305" s="3"/>
      <c r="AB7305" s="3"/>
      <c r="AC7305" s="3"/>
      <c r="AD7305" s="3"/>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row>
    <row r="7306" spans="1:53" x14ac:dyDescent="0.3">
      <c r="A7306" s="3"/>
      <c r="B7306" s="3"/>
      <c r="C7306" s="3"/>
      <c r="D7306" s="3"/>
      <c r="E7306" s="3"/>
      <c r="F7306" s="3"/>
      <c r="G7306" s="3"/>
      <c r="H7306" s="3"/>
      <c r="I7306" s="3"/>
      <c r="J7306" s="3"/>
      <c r="K7306" s="3"/>
      <c r="L7306" s="3"/>
      <c r="M7306" s="3"/>
      <c r="N7306" s="3"/>
      <c r="O7306" s="3"/>
      <c r="P7306" s="3"/>
      <c r="Q7306" s="3"/>
      <c r="R7306" s="3"/>
      <c r="S7306" s="120"/>
      <c r="T7306" s="3"/>
      <c r="U7306" s="3"/>
      <c r="V7306" s="3"/>
      <c r="W7306" s="3"/>
      <c r="X7306" s="3"/>
      <c r="Y7306" s="3"/>
      <c r="Z7306" s="3"/>
      <c r="AA7306" s="3"/>
      <c r="AB7306" s="3"/>
      <c r="AC7306" s="3"/>
      <c r="AD7306" s="3"/>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row>
    <row r="7307" spans="1:53" x14ac:dyDescent="0.3">
      <c r="A7307" s="3"/>
      <c r="B7307" s="3"/>
      <c r="C7307" s="3"/>
      <c r="D7307" s="3"/>
      <c r="E7307" s="3"/>
      <c r="F7307" s="3"/>
      <c r="G7307" s="3"/>
      <c r="H7307" s="3"/>
      <c r="I7307" s="3"/>
      <c r="J7307" s="3"/>
      <c r="K7307" s="3"/>
      <c r="L7307" s="3"/>
      <c r="M7307" s="3"/>
      <c r="N7307" s="3"/>
      <c r="O7307" s="3"/>
      <c r="P7307" s="3"/>
      <c r="Q7307" s="3"/>
      <c r="R7307" s="3"/>
      <c r="S7307" s="120"/>
      <c r="T7307" s="3"/>
      <c r="U7307" s="3"/>
      <c r="V7307" s="3"/>
      <c r="W7307" s="3"/>
      <c r="X7307" s="3"/>
      <c r="Y7307" s="3"/>
      <c r="Z7307" s="3"/>
      <c r="AA7307" s="3"/>
      <c r="AB7307" s="3"/>
      <c r="AC7307" s="3"/>
      <c r="AD7307" s="3"/>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row>
    <row r="7308" spans="1:53" x14ac:dyDescent="0.3">
      <c r="A7308" s="3"/>
      <c r="B7308" s="3"/>
      <c r="C7308" s="3"/>
      <c r="D7308" s="3"/>
      <c r="E7308" s="3"/>
      <c r="F7308" s="3"/>
      <c r="G7308" s="3"/>
      <c r="H7308" s="3"/>
      <c r="I7308" s="3"/>
      <c r="J7308" s="3"/>
      <c r="K7308" s="3"/>
      <c r="L7308" s="3"/>
      <c r="M7308" s="3"/>
      <c r="N7308" s="3"/>
      <c r="O7308" s="3"/>
      <c r="P7308" s="3"/>
      <c r="Q7308" s="3"/>
      <c r="R7308" s="3"/>
      <c r="S7308" s="120"/>
      <c r="T7308" s="3"/>
      <c r="U7308" s="3"/>
      <c r="V7308" s="3"/>
      <c r="W7308" s="3"/>
      <c r="X7308" s="3"/>
      <c r="Y7308" s="3"/>
      <c r="Z7308" s="3"/>
      <c r="AA7308" s="3"/>
      <c r="AB7308" s="3"/>
      <c r="AC7308" s="3"/>
      <c r="AD7308" s="3"/>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row>
    <row r="7309" spans="1:53" x14ac:dyDescent="0.3">
      <c r="A7309" s="3"/>
      <c r="B7309" s="3"/>
      <c r="C7309" s="3"/>
      <c r="D7309" s="3"/>
      <c r="E7309" s="3"/>
      <c r="F7309" s="3"/>
      <c r="G7309" s="3"/>
      <c r="H7309" s="3"/>
      <c r="I7309" s="3"/>
      <c r="J7309" s="3"/>
      <c r="K7309" s="3"/>
      <c r="L7309" s="3"/>
      <c r="M7309" s="3"/>
      <c r="N7309" s="3"/>
      <c r="O7309" s="3"/>
      <c r="P7309" s="3"/>
      <c r="Q7309" s="3"/>
      <c r="R7309" s="3"/>
      <c r="S7309" s="120"/>
      <c r="T7309" s="3"/>
      <c r="U7309" s="3"/>
      <c r="V7309" s="3"/>
      <c r="W7309" s="3"/>
      <c r="X7309" s="3"/>
      <c r="Y7309" s="3"/>
      <c r="Z7309" s="3"/>
      <c r="AA7309" s="3"/>
      <c r="AB7309" s="3"/>
      <c r="AC7309" s="3"/>
      <c r="AD7309" s="3"/>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row>
    <row r="7310" spans="1:53" x14ac:dyDescent="0.3">
      <c r="A7310" s="3"/>
      <c r="B7310" s="3"/>
      <c r="C7310" s="3"/>
      <c r="D7310" s="3"/>
      <c r="E7310" s="3"/>
      <c r="F7310" s="3"/>
      <c r="G7310" s="3"/>
      <c r="H7310" s="3"/>
      <c r="I7310" s="3"/>
      <c r="J7310" s="3"/>
      <c r="K7310" s="3"/>
      <c r="L7310" s="3"/>
      <c r="M7310" s="3"/>
      <c r="N7310" s="3"/>
      <c r="O7310" s="3"/>
      <c r="P7310" s="3"/>
      <c r="Q7310" s="3"/>
      <c r="R7310" s="3"/>
      <c r="S7310" s="120"/>
      <c r="T7310" s="3"/>
      <c r="U7310" s="3"/>
      <c r="V7310" s="3"/>
      <c r="W7310" s="3"/>
      <c r="X7310" s="3"/>
      <c r="Y7310" s="3"/>
      <c r="Z7310" s="3"/>
      <c r="AA7310" s="3"/>
      <c r="AB7310" s="3"/>
      <c r="AC7310" s="3"/>
      <c r="AD7310" s="3"/>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row>
    <row r="7311" spans="1:53" x14ac:dyDescent="0.3">
      <c r="A7311" s="3"/>
      <c r="B7311" s="3"/>
      <c r="C7311" s="3"/>
      <c r="D7311" s="3"/>
      <c r="E7311" s="3"/>
      <c r="F7311" s="3"/>
      <c r="G7311" s="3"/>
      <c r="H7311" s="3"/>
      <c r="I7311" s="3"/>
      <c r="J7311" s="3"/>
      <c r="K7311" s="3"/>
      <c r="L7311" s="3"/>
      <c r="M7311" s="3"/>
      <c r="N7311" s="3"/>
      <c r="O7311" s="3"/>
      <c r="P7311" s="3"/>
      <c r="Q7311" s="3"/>
      <c r="R7311" s="3"/>
      <c r="S7311" s="120"/>
      <c r="T7311" s="3"/>
      <c r="U7311" s="3"/>
      <c r="V7311" s="3"/>
      <c r="W7311" s="3"/>
      <c r="X7311" s="3"/>
      <c r="Y7311" s="3"/>
      <c r="Z7311" s="3"/>
      <c r="AA7311" s="3"/>
      <c r="AB7311" s="3"/>
      <c r="AC7311" s="3"/>
      <c r="AD7311" s="3"/>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row>
    <row r="7312" spans="1:53" x14ac:dyDescent="0.3">
      <c r="A7312" s="3"/>
      <c r="B7312" s="3"/>
      <c r="C7312" s="3"/>
      <c r="D7312" s="3"/>
      <c r="E7312" s="3"/>
      <c r="F7312" s="3"/>
      <c r="G7312" s="3"/>
      <c r="H7312" s="3"/>
      <c r="I7312" s="3"/>
      <c r="J7312" s="3"/>
      <c r="K7312" s="3"/>
      <c r="L7312" s="3"/>
      <c r="M7312" s="3"/>
      <c r="N7312" s="3"/>
      <c r="O7312" s="3"/>
      <c r="P7312" s="3"/>
      <c r="Q7312" s="3"/>
      <c r="R7312" s="3"/>
      <c r="S7312" s="120"/>
      <c r="T7312" s="3"/>
      <c r="U7312" s="3"/>
      <c r="V7312" s="3"/>
      <c r="W7312" s="3"/>
      <c r="X7312" s="3"/>
      <c r="Y7312" s="3"/>
      <c r="Z7312" s="3"/>
      <c r="AA7312" s="3"/>
      <c r="AB7312" s="3"/>
      <c r="AC7312" s="3"/>
      <c r="AD7312" s="3"/>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row>
    <row r="7313" spans="1:53" x14ac:dyDescent="0.3">
      <c r="A7313" s="3"/>
      <c r="B7313" s="3"/>
      <c r="C7313" s="3"/>
      <c r="D7313" s="3"/>
      <c r="E7313" s="3"/>
      <c r="F7313" s="3"/>
      <c r="G7313" s="3"/>
      <c r="H7313" s="3"/>
      <c r="I7313" s="3"/>
      <c r="J7313" s="3"/>
      <c r="K7313" s="3"/>
      <c r="L7313" s="3"/>
      <c r="M7313" s="3"/>
      <c r="N7313" s="3"/>
      <c r="O7313" s="3"/>
      <c r="P7313" s="3"/>
      <c r="Q7313" s="3"/>
      <c r="R7313" s="3"/>
      <c r="S7313" s="120"/>
      <c r="T7313" s="3"/>
      <c r="U7313" s="3"/>
      <c r="V7313" s="3"/>
      <c r="W7313" s="3"/>
      <c r="X7313" s="3"/>
      <c r="Y7313" s="3"/>
      <c r="Z7313" s="3"/>
      <c r="AA7313" s="3"/>
      <c r="AB7313" s="3"/>
      <c r="AC7313" s="3"/>
      <c r="AD7313" s="3"/>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row>
    <row r="7314" spans="1:53" x14ac:dyDescent="0.3">
      <c r="A7314" s="3"/>
      <c r="B7314" s="3"/>
      <c r="C7314" s="3"/>
      <c r="D7314" s="3"/>
      <c r="E7314" s="3"/>
      <c r="F7314" s="3"/>
      <c r="G7314" s="3"/>
      <c r="H7314" s="3"/>
      <c r="I7314" s="3"/>
      <c r="J7314" s="3"/>
      <c r="K7314" s="3"/>
      <c r="L7314" s="3"/>
      <c r="M7314" s="3"/>
      <c r="N7314" s="3"/>
      <c r="O7314" s="3"/>
      <c r="P7314" s="3"/>
      <c r="Q7314" s="3"/>
      <c r="R7314" s="3"/>
      <c r="S7314" s="120"/>
      <c r="T7314" s="3"/>
      <c r="U7314" s="3"/>
      <c r="V7314" s="3"/>
      <c r="W7314" s="3"/>
      <c r="X7314" s="3"/>
      <c r="Y7314" s="3"/>
      <c r="Z7314" s="3"/>
      <c r="AA7314" s="3"/>
      <c r="AB7314" s="3"/>
      <c r="AC7314" s="3"/>
      <c r="AD7314" s="3"/>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row>
    <row r="7315" spans="1:53" x14ac:dyDescent="0.3">
      <c r="A7315" s="3"/>
      <c r="B7315" s="3"/>
      <c r="C7315" s="3"/>
      <c r="D7315" s="3"/>
      <c r="E7315" s="3"/>
      <c r="F7315" s="3"/>
      <c r="G7315" s="3"/>
      <c r="H7315" s="3"/>
      <c r="I7315" s="3"/>
      <c r="J7315" s="3"/>
      <c r="K7315" s="3"/>
      <c r="L7315" s="3"/>
      <c r="M7315" s="3"/>
      <c r="N7315" s="3"/>
      <c r="O7315" s="3"/>
      <c r="P7315" s="3"/>
      <c r="Q7315" s="3"/>
      <c r="R7315" s="3"/>
      <c r="S7315" s="120"/>
      <c r="T7315" s="3"/>
      <c r="U7315" s="3"/>
      <c r="V7315" s="3"/>
      <c r="W7315" s="3"/>
      <c r="X7315" s="3"/>
      <c r="Y7315" s="3"/>
      <c r="Z7315" s="3"/>
      <c r="AA7315" s="3"/>
      <c r="AB7315" s="3"/>
      <c r="AC7315" s="3"/>
      <c r="AD7315" s="3"/>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row>
    <row r="7316" spans="1:53" x14ac:dyDescent="0.3">
      <c r="A7316" s="3"/>
      <c r="B7316" s="3"/>
      <c r="C7316" s="3"/>
      <c r="D7316" s="3"/>
      <c r="E7316" s="3"/>
      <c r="F7316" s="3"/>
      <c r="G7316" s="3"/>
      <c r="H7316" s="3"/>
      <c r="I7316" s="3"/>
      <c r="J7316" s="3"/>
      <c r="K7316" s="3"/>
      <c r="L7316" s="3"/>
      <c r="M7316" s="3"/>
      <c r="N7316" s="3"/>
      <c r="O7316" s="3"/>
      <c r="P7316" s="3"/>
      <c r="Q7316" s="3"/>
      <c r="R7316" s="3"/>
      <c r="S7316" s="120"/>
      <c r="T7316" s="3"/>
      <c r="U7316" s="3"/>
      <c r="V7316" s="3"/>
      <c r="W7316" s="3"/>
      <c r="X7316" s="3"/>
      <c r="Y7316" s="3"/>
      <c r="Z7316" s="3"/>
      <c r="AA7316" s="3"/>
      <c r="AB7316" s="3"/>
      <c r="AC7316" s="3"/>
      <c r="AD7316" s="3"/>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row>
    <row r="7317" spans="1:53" x14ac:dyDescent="0.3">
      <c r="A7317" s="3"/>
      <c r="B7317" s="3"/>
      <c r="C7317" s="3"/>
      <c r="D7317" s="3"/>
      <c r="E7317" s="3"/>
      <c r="F7317" s="3"/>
      <c r="G7317" s="3"/>
      <c r="H7317" s="3"/>
      <c r="I7317" s="3"/>
      <c r="J7317" s="3"/>
      <c r="K7317" s="3"/>
      <c r="L7317" s="3"/>
      <c r="M7317" s="3"/>
      <c r="N7317" s="3"/>
      <c r="O7317" s="3"/>
      <c r="P7317" s="3"/>
      <c r="Q7317" s="3"/>
      <c r="R7317" s="3"/>
      <c r="S7317" s="120"/>
      <c r="T7317" s="3"/>
      <c r="U7317" s="3"/>
      <c r="V7317" s="3"/>
      <c r="W7317" s="3"/>
      <c r="X7317" s="3"/>
      <c r="Y7317" s="3"/>
      <c r="Z7317" s="3"/>
      <c r="AA7317" s="3"/>
      <c r="AB7317" s="3"/>
      <c r="AC7317" s="3"/>
      <c r="AD7317" s="3"/>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row>
    <row r="7318" spans="1:53" x14ac:dyDescent="0.3">
      <c r="A7318" s="3"/>
      <c r="B7318" s="3"/>
      <c r="C7318" s="3"/>
      <c r="D7318" s="3"/>
      <c r="E7318" s="3"/>
      <c r="F7318" s="3"/>
      <c r="G7318" s="3"/>
      <c r="H7318" s="3"/>
      <c r="I7318" s="3"/>
      <c r="J7318" s="3"/>
      <c r="K7318" s="3"/>
      <c r="L7318" s="3"/>
      <c r="M7318" s="3"/>
      <c r="N7318" s="3"/>
      <c r="O7318" s="3"/>
      <c r="P7318" s="3"/>
      <c r="Q7318" s="3"/>
      <c r="R7318" s="3"/>
      <c r="S7318" s="120"/>
      <c r="T7318" s="3"/>
      <c r="U7318" s="3"/>
      <c r="V7318" s="3"/>
      <c r="W7318" s="3"/>
      <c r="X7318" s="3"/>
      <c r="Y7318" s="3"/>
      <c r="Z7318" s="3"/>
      <c r="AA7318" s="3"/>
      <c r="AB7318" s="3"/>
      <c r="AC7318" s="3"/>
      <c r="AD7318" s="3"/>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row>
    <row r="7319" spans="1:53" x14ac:dyDescent="0.3">
      <c r="A7319" s="3"/>
      <c r="B7319" s="3"/>
      <c r="C7319" s="3"/>
      <c r="D7319" s="3"/>
      <c r="E7319" s="3"/>
      <c r="F7319" s="3"/>
      <c r="G7319" s="3"/>
      <c r="H7319" s="3"/>
      <c r="I7319" s="3"/>
      <c r="J7319" s="3"/>
      <c r="K7319" s="3"/>
      <c r="L7319" s="3"/>
      <c r="M7319" s="3"/>
      <c r="N7319" s="3"/>
      <c r="O7319" s="3"/>
      <c r="P7319" s="3"/>
      <c r="Q7319" s="3"/>
      <c r="R7319" s="3"/>
      <c r="S7319" s="120"/>
      <c r="T7319" s="3"/>
      <c r="U7319" s="3"/>
      <c r="V7319" s="3"/>
      <c r="W7319" s="3"/>
      <c r="X7319" s="3"/>
      <c r="Y7319" s="3"/>
      <c r="Z7319" s="3"/>
      <c r="AA7319" s="3"/>
      <c r="AB7319" s="3"/>
      <c r="AC7319" s="3"/>
      <c r="AD7319" s="3"/>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row>
    <row r="7320" spans="1:53" x14ac:dyDescent="0.3">
      <c r="A7320" s="3"/>
      <c r="B7320" s="3"/>
      <c r="C7320" s="3"/>
      <c r="D7320" s="3"/>
      <c r="E7320" s="3"/>
      <c r="F7320" s="3"/>
      <c r="G7320" s="3"/>
      <c r="H7320" s="3"/>
      <c r="I7320" s="3"/>
      <c r="J7320" s="3"/>
      <c r="K7320" s="3"/>
      <c r="L7320" s="3"/>
      <c r="M7320" s="3"/>
      <c r="N7320" s="3"/>
      <c r="O7320" s="3"/>
      <c r="P7320" s="3"/>
      <c r="Q7320" s="3"/>
      <c r="R7320" s="3"/>
      <c r="S7320" s="120"/>
      <c r="T7320" s="3"/>
      <c r="U7320" s="3"/>
      <c r="V7320" s="3"/>
      <c r="W7320" s="3"/>
      <c r="X7320" s="3"/>
      <c r="Y7320" s="3"/>
      <c r="Z7320" s="3"/>
      <c r="AA7320" s="3"/>
      <c r="AB7320" s="3"/>
      <c r="AC7320" s="3"/>
      <c r="AD7320" s="3"/>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row>
    <row r="7321" spans="1:53" x14ac:dyDescent="0.3">
      <c r="A7321" s="3"/>
      <c r="B7321" s="3"/>
      <c r="C7321" s="3"/>
      <c r="D7321" s="3"/>
      <c r="E7321" s="3"/>
      <c r="F7321" s="3"/>
      <c r="G7321" s="3"/>
      <c r="H7321" s="3"/>
      <c r="I7321" s="3"/>
      <c r="J7321" s="3"/>
      <c r="K7321" s="3"/>
      <c r="L7321" s="3"/>
      <c r="M7321" s="3"/>
      <c r="N7321" s="3"/>
      <c r="O7321" s="3"/>
      <c r="P7321" s="3"/>
      <c r="Q7321" s="3"/>
      <c r="R7321" s="3"/>
      <c r="S7321" s="120"/>
      <c r="T7321" s="3"/>
      <c r="U7321" s="3"/>
      <c r="V7321" s="3"/>
      <c r="W7321" s="3"/>
      <c r="X7321" s="3"/>
      <c r="Y7321" s="3"/>
      <c r="Z7321" s="3"/>
      <c r="AA7321" s="3"/>
      <c r="AB7321" s="3"/>
      <c r="AC7321" s="3"/>
      <c r="AD7321" s="3"/>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row>
    <row r="7322" spans="1:53" x14ac:dyDescent="0.3">
      <c r="A7322" s="3"/>
      <c r="B7322" s="3"/>
      <c r="C7322" s="3"/>
      <c r="D7322" s="3"/>
      <c r="E7322" s="3"/>
      <c r="F7322" s="3"/>
      <c r="G7322" s="3"/>
      <c r="H7322" s="3"/>
      <c r="I7322" s="3"/>
      <c r="J7322" s="3"/>
      <c r="K7322" s="3"/>
      <c r="L7322" s="3"/>
      <c r="M7322" s="3"/>
      <c r="N7322" s="3"/>
      <c r="O7322" s="3"/>
      <c r="P7322" s="3"/>
      <c r="Q7322" s="3"/>
      <c r="R7322" s="3"/>
      <c r="S7322" s="120"/>
      <c r="T7322" s="3"/>
      <c r="U7322" s="3"/>
      <c r="V7322" s="3"/>
      <c r="W7322" s="3"/>
      <c r="X7322" s="3"/>
      <c r="Y7322" s="3"/>
      <c r="Z7322" s="3"/>
      <c r="AA7322" s="3"/>
      <c r="AB7322" s="3"/>
      <c r="AC7322" s="3"/>
      <c r="AD7322" s="3"/>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row>
    <row r="7323" spans="1:53" x14ac:dyDescent="0.3">
      <c r="A7323" s="3"/>
      <c r="B7323" s="3"/>
      <c r="C7323" s="3"/>
      <c r="D7323" s="3"/>
      <c r="E7323" s="3"/>
      <c r="F7323" s="3"/>
      <c r="G7323" s="3"/>
      <c r="H7323" s="3"/>
      <c r="I7323" s="3"/>
      <c r="J7323" s="3"/>
      <c r="K7323" s="3"/>
      <c r="L7323" s="3"/>
      <c r="M7323" s="3"/>
      <c r="N7323" s="3"/>
      <c r="O7323" s="3"/>
      <c r="P7323" s="3"/>
      <c r="Q7323" s="3"/>
      <c r="R7323" s="3"/>
      <c r="S7323" s="120"/>
      <c r="T7323" s="3"/>
      <c r="U7323" s="3"/>
      <c r="V7323" s="3"/>
      <c r="W7323" s="3"/>
      <c r="X7323" s="3"/>
      <c r="Y7323" s="3"/>
      <c r="Z7323" s="3"/>
      <c r="AA7323" s="3"/>
      <c r="AB7323" s="3"/>
      <c r="AC7323" s="3"/>
      <c r="AD7323" s="3"/>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row>
    <row r="7324" spans="1:53" x14ac:dyDescent="0.3">
      <c r="A7324" s="3"/>
      <c r="B7324" s="3"/>
      <c r="C7324" s="3"/>
      <c r="D7324" s="3"/>
      <c r="E7324" s="3"/>
      <c r="F7324" s="3"/>
      <c r="G7324" s="3"/>
      <c r="H7324" s="3"/>
      <c r="I7324" s="3"/>
      <c r="J7324" s="3"/>
      <c r="K7324" s="3"/>
      <c r="L7324" s="3"/>
      <c r="M7324" s="3"/>
      <c r="N7324" s="3"/>
      <c r="O7324" s="3"/>
      <c r="P7324" s="3"/>
      <c r="Q7324" s="3"/>
      <c r="R7324" s="3"/>
      <c r="S7324" s="120"/>
      <c r="T7324" s="3"/>
      <c r="U7324" s="3"/>
      <c r="V7324" s="3"/>
      <c r="W7324" s="3"/>
      <c r="X7324" s="3"/>
      <c r="Y7324" s="3"/>
      <c r="Z7324" s="3"/>
      <c r="AA7324" s="3"/>
      <c r="AB7324" s="3"/>
      <c r="AC7324" s="3"/>
      <c r="AD7324" s="3"/>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row>
    <row r="7325" spans="1:53" x14ac:dyDescent="0.3">
      <c r="A7325" s="3"/>
      <c r="B7325" s="3"/>
      <c r="C7325" s="3"/>
      <c r="D7325" s="3"/>
      <c r="E7325" s="3"/>
      <c r="F7325" s="3"/>
      <c r="G7325" s="3"/>
      <c r="H7325" s="3"/>
      <c r="I7325" s="3"/>
      <c r="J7325" s="3"/>
      <c r="K7325" s="3"/>
      <c r="L7325" s="3"/>
      <c r="M7325" s="3"/>
      <c r="N7325" s="3"/>
      <c r="O7325" s="3"/>
      <c r="P7325" s="3"/>
      <c r="Q7325" s="3"/>
      <c r="R7325" s="3"/>
      <c r="S7325" s="120"/>
      <c r="T7325" s="3"/>
      <c r="U7325" s="3"/>
      <c r="V7325" s="3"/>
      <c r="W7325" s="3"/>
      <c r="X7325" s="3"/>
      <c r="Y7325" s="3"/>
      <c r="Z7325" s="3"/>
      <c r="AA7325" s="3"/>
      <c r="AB7325" s="3"/>
      <c r="AC7325" s="3"/>
      <c r="AD7325" s="3"/>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row>
    <row r="7326" spans="1:53" x14ac:dyDescent="0.3">
      <c r="A7326" s="3"/>
      <c r="B7326" s="3"/>
      <c r="C7326" s="3"/>
      <c r="D7326" s="3"/>
      <c r="E7326" s="3"/>
      <c r="F7326" s="3"/>
      <c r="G7326" s="3"/>
      <c r="H7326" s="3"/>
      <c r="I7326" s="3"/>
      <c r="J7326" s="3"/>
      <c r="K7326" s="3"/>
      <c r="L7326" s="3"/>
      <c r="M7326" s="3"/>
      <c r="N7326" s="3"/>
      <c r="O7326" s="3"/>
      <c r="P7326" s="3"/>
      <c r="Q7326" s="3"/>
      <c r="R7326" s="3"/>
      <c r="S7326" s="120"/>
      <c r="T7326" s="3"/>
      <c r="U7326" s="3"/>
      <c r="V7326" s="3"/>
      <c r="W7326" s="3"/>
      <c r="X7326" s="3"/>
      <c r="Y7326" s="3"/>
      <c r="Z7326" s="3"/>
      <c r="AA7326" s="3"/>
      <c r="AB7326" s="3"/>
      <c r="AC7326" s="3"/>
      <c r="AD7326" s="3"/>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row>
    <row r="7327" spans="1:53" x14ac:dyDescent="0.3">
      <c r="A7327" s="3"/>
      <c r="B7327" s="3"/>
      <c r="C7327" s="3"/>
      <c r="D7327" s="3"/>
      <c r="E7327" s="3"/>
      <c r="F7327" s="3"/>
      <c r="G7327" s="3"/>
      <c r="H7327" s="3"/>
      <c r="I7327" s="3"/>
      <c r="J7327" s="3"/>
      <c r="K7327" s="3"/>
      <c r="L7327" s="3"/>
      <c r="M7327" s="3"/>
      <c r="N7327" s="3"/>
      <c r="O7327" s="3"/>
      <c r="P7327" s="3"/>
      <c r="Q7327" s="3"/>
      <c r="R7327" s="3"/>
      <c r="S7327" s="120"/>
      <c r="T7327" s="3"/>
      <c r="U7327" s="3"/>
      <c r="V7327" s="3"/>
      <c r="W7327" s="3"/>
      <c r="X7327" s="3"/>
      <c r="Y7327" s="3"/>
      <c r="Z7327" s="3"/>
      <c r="AA7327" s="3"/>
      <c r="AB7327" s="3"/>
      <c r="AC7327" s="3"/>
      <c r="AD7327" s="3"/>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row>
    <row r="7328" spans="1:53" x14ac:dyDescent="0.3">
      <c r="A7328" s="3"/>
      <c r="B7328" s="3"/>
      <c r="C7328" s="3"/>
      <c r="D7328" s="3"/>
      <c r="E7328" s="3"/>
      <c r="F7328" s="3"/>
      <c r="G7328" s="3"/>
      <c r="H7328" s="3"/>
      <c r="I7328" s="3"/>
      <c r="J7328" s="3"/>
      <c r="K7328" s="3"/>
      <c r="L7328" s="3"/>
      <c r="M7328" s="3"/>
      <c r="N7328" s="3"/>
      <c r="O7328" s="3"/>
      <c r="P7328" s="3"/>
      <c r="Q7328" s="3"/>
      <c r="R7328" s="3"/>
      <c r="S7328" s="120"/>
      <c r="T7328" s="3"/>
      <c r="U7328" s="3"/>
      <c r="V7328" s="3"/>
      <c r="W7328" s="3"/>
      <c r="X7328" s="3"/>
      <c r="Y7328" s="3"/>
      <c r="Z7328" s="3"/>
      <c r="AA7328" s="3"/>
      <c r="AB7328" s="3"/>
      <c r="AC7328" s="3"/>
      <c r="AD7328" s="3"/>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row>
    <row r="7329" spans="1:53" x14ac:dyDescent="0.3">
      <c r="A7329" s="3"/>
      <c r="B7329" s="3"/>
      <c r="C7329" s="3"/>
      <c r="D7329" s="3"/>
      <c r="E7329" s="3"/>
      <c r="F7329" s="3"/>
      <c r="G7329" s="3"/>
      <c r="H7329" s="3"/>
      <c r="I7329" s="3"/>
      <c r="J7329" s="3"/>
      <c r="K7329" s="3"/>
      <c r="L7329" s="3"/>
      <c r="M7329" s="3"/>
      <c r="N7329" s="3"/>
      <c r="O7329" s="3"/>
      <c r="P7329" s="3"/>
      <c r="Q7329" s="3"/>
      <c r="R7329" s="3"/>
      <c r="S7329" s="120"/>
      <c r="T7329" s="3"/>
      <c r="U7329" s="3"/>
      <c r="V7329" s="3"/>
      <c r="W7329" s="3"/>
      <c r="X7329" s="3"/>
      <c r="Y7329" s="3"/>
      <c r="Z7329" s="3"/>
      <c r="AA7329" s="3"/>
      <c r="AB7329" s="3"/>
      <c r="AC7329" s="3"/>
      <c r="AD7329" s="3"/>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row>
    <row r="7330" spans="1:53" x14ac:dyDescent="0.3">
      <c r="A7330" s="3"/>
      <c r="B7330" s="3"/>
      <c r="C7330" s="3"/>
      <c r="D7330" s="3"/>
      <c r="E7330" s="3"/>
      <c r="F7330" s="3"/>
      <c r="G7330" s="3"/>
      <c r="H7330" s="3"/>
      <c r="I7330" s="3"/>
      <c r="J7330" s="3"/>
      <c r="K7330" s="3"/>
      <c r="L7330" s="3"/>
      <c r="M7330" s="3"/>
      <c r="N7330" s="3"/>
      <c r="O7330" s="3"/>
      <c r="P7330" s="3"/>
      <c r="Q7330" s="3"/>
      <c r="R7330" s="3"/>
      <c r="S7330" s="120"/>
      <c r="T7330" s="3"/>
      <c r="U7330" s="3"/>
      <c r="V7330" s="3"/>
      <c r="W7330" s="3"/>
      <c r="X7330" s="3"/>
      <c r="Y7330" s="3"/>
      <c r="Z7330" s="3"/>
      <c r="AA7330" s="3"/>
      <c r="AB7330" s="3"/>
      <c r="AC7330" s="3"/>
      <c r="AD7330" s="3"/>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row>
    <row r="7331" spans="1:53" x14ac:dyDescent="0.3">
      <c r="A7331" s="3"/>
      <c r="B7331" s="3"/>
      <c r="C7331" s="3"/>
      <c r="D7331" s="3"/>
      <c r="E7331" s="3"/>
      <c r="F7331" s="3"/>
      <c r="G7331" s="3"/>
      <c r="H7331" s="3"/>
      <c r="I7331" s="3"/>
      <c r="J7331" s="3"/>
      <c r="K7331" s="3"/>
      <c r="L7331" s="3"/>
      <c r="M7331" s="3"/>
      <c r="N7331" s="3"/>
      <c r="O7331" s="3"/>
      <c r="P7331" s="3"/>
      <c r="Q7331" s="3"/>
      <c r="R7331" s="3"/>
      <c r="S7331" s="120"/>
      <c r="T7331" s="3"/>
      <c r="U7331" s="3"/>
      <c r="V7331" s="3"/>
      <c r="W7331" s="3"/>
      <c r="X7331" s="3"/>
      <c r="Y7331" s="3"/>
      <c r="Z7331" s="3"/>
      <c r="AA7331" s="3"/>
      <c r="AB7331" s="3"/>
      <c r="AC7331" s="3"/>
      <c r="AD7331" s="3"/>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row>
    <row r="7332" spans="1:53" x14ac:dyDescent="0.3">
      <c r="A7332" s="3"/>
      <c r="B7332" s="3"/>
      <c r="C7332" s="3"/>
      <c r="D7332" s="3"/>
      <c r="E7332" s="3"/>
      <c r="F7332" s="3"/>
      <c r="G7332" s="3"/>
      <c r="H7332" s="3"/>
      <c r="I7332" s="3"/>
      <c r="J7332" s="3"/>
      <c r="K7332" s="3"/>
      <c r="L7332" s="3"/>
      <c r="M7332" s="3"/>
      <c r="N7332" s="3"/>
      <c r="O7332" s="3"/>
      <c r="P7332" s="3"/>
      <c r="Q7332" s="3"/>
      <c r="R7332" s="3"/>
      <c r="S7332" s="120"/>
      <c r="T7332" s="3"/>
      <c r="U7332" s="3"/>
      <c r="V7332" s="3"/>
      <c r="W7332" s="3"/>
      <c r="X7332" s="3"/>
      <c r="Y7332" s="3"/>
      <c r="Z7332" s="3"/>
      <c r="AA7332" s="3"/>
      <c r="AB7332" s="3"/>
      <c r="AC7332" s="3"/>
      <c r="AD7332" s="3"/>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row>
    <row r="7333" spans="1:53" x14ac:dyDescent="0.3">
      <c r="A7333" s="3"/>
      <c r="B7333" s="3"/>
      <c r="C7333" s="3"/>
      <c r="D7333" s="3"/>
      <c r="E7333" s="3"/>
      <c r="F7333" s="3"/>
      <c r="G7333" s="3"/>
      <c r="H7333" s="3"/>
      <c r="I7333" s="3"/>
      <c r="J7333" s="3"/>
      <c r="K7333" s="3"/>
      <c r="L7333" s="3"/>
      <c r="M7333" s="3"/>
      <c r="N7333" s="3"/>
      <c r="O7333" s="3"/>
      <c r="P7333" s="3"/>
      <c r="Q7333" s="3"/>
      <c r="R7333" s="3"/>
      <c r="S7333" s="120"/>
      <c r="T7333" s="3"/>
      <c r="U7333" s="3"/>
      <c r="V7333" s="3"/>
      <c r="W7333" s="3"/>
      <c r="X7333" s="3"/>
      <c r="Y7333" s="3"/>
      <c r="Z7333" s="3"/>
      <c r="AA7333" s="3"/>
      <c r="AB7333" s="3"/>
      <c r="AC7333" s="3"/>
      <c r="AD7333" s="3"/>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row>
    <row r="7334" spans="1:53" x14ac:dyDescent="0.3">
      <c r="A7334" s="3"/>
      <c r="B7334" s="3"/>
      <c r="C7334" s="3"/>
      <c r="D7334" s="3"/>
      <c r="E7334" s="3"/>
      <c r="F7334" s="3"/>
      <c r="G7334" s="3"/>
      <c r="H7334" s="3"/>
      <c r="I7334" s="3"/>
      <c r="J7334" s="3"/>
      <c r="K7334" s="3"/>
      <c r="L7334" s="3"/>
      <c r="M7334" s="3"/>
      <c r="N7334" s="3"/>
      <c r="O7334" s="3"/>
      <c r="P7334" s="3"/>
      <c r="Q7334" s="3"/>
      <c r="R7334" s="3"/>
      <c r="S7334" s="120"/>
      <c r="T7334" s="3"/>
      <c r="U7334" s="3"/>
      <c r="V7334" s="3"/>
      <c r="W7334" s="3"/>
      <c r="X7334" s="3"/>
      <c r="Y7334" s="3"/>
      <c r="Z7334" s="3"/>
      <c r="AA7334" s="3"/>
      <c r="AB7334" s="3"/>
      <c r="AC7334" s="3"/>
      <c r="AD7334" s="3"/>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row>
    <row r="7335" spans="1:53" x14ac:dyDescent="0.3">
      <c r="A7335" s="3"/>
      <c r="B7335" s="3"/>
      <c r="C7335" s="3"/>
      <c r="D7335" s="3"/>
      <c r="E7335" s="3"/>
      <c r="F7335" s="3"/>
      <c r="G7335" s="3"/>
      <c r="H7335" s="3"/>
      <c r="I7335" s="3"/>
      <c r="J7335" s="3"/>
      <c r="K7335" s="3"/>
      <c r="L7335" s="3"/>
      <c r="M7335" s="3"/>
      <c r="N7335" s="3"/>
      <c r="O7335" s="3"/>
      <c r="P7335" s="3"/>
      <c r="Q7335" s="3"/>
      <c r="R7335" s="3"/>
      <c r="S7335" s="120"/>
      <c r="T7335" s="3"/>
      <c r="U7335" s="3"/>
      <c r="V7335" s="3"/>
      <c r="W7335" s="3"/>
      <c r="X7335" s="3"/>
      <c r="Y7335" s="3"/>
      <c r="Z7335" s="3"/>
      <c r="AA7335" s="3"/>
      <c r="AB7335" s="3"/>
      <c r="AC7335" s="3"/>
      <c r="AD7335" s="3"/>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row>
    <row r="7336" spans="1:53" x14ac:dyDescent="0.3">
      <c r="A7336" s="3"/>
      <c r="B7336" s="3"/>
      <c r="C7336" s="3"/>
      <c r="D7336" s="3"/>
      <c r="E7336" s="3"/>
      <c r="F7336" s="3"/>
      <c r="G7336" s="3"/>
      <c r="H7336" s="3"/>
      <c r="I7336" s="3"/>
      <c r="J7336" s="3"/>
      <c r="K7336" s="3"/>
      <c r="L7336" s="3"/>
      <c r="M7336" s="3"/>
      <c r="N7336" s="3"/>
      <c r="O7336" s="3"/>
      <c r="P7336" s="3"/>
      <c r="Q7336" s="3"/>
      <c r="R7336" s="3"/>
      <c r="S7336" s="120"/>
      <c r="T7336" s="3"/>
      <c r="U7336" s="3"/>
      <c r="V7336" s="3"/>
      <c r="W7336" s="3"/>
      <c r="X7336" s="3"/>
      <c r="Y7336" s="3"/>
      <c r="Z7336" s="3"/>
      <c r="AA7336" s="3"/>
      <c r="AB7336" s="3"/>
      <c r="AC7336" s="3"/>
      <c r="AD7336" s="3"/>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row>
    <row r="7337" spans="1:53" x14ac:dyDescent="0.3">
      <c r="A7337" s="3"/>
      <c r="B7337" s="3"/>
      <c r="C7337" s="3"/>
      <c r="D7337" s="3"/>
      <c r="E7337" s="3"/>
      <c r="F7337" s="3"/>
      <c r="G7337" s="3"/>
      <c r="H7337" s="3"/>
      <c r="I7337" s="3"/>
      <c r="J7337" s="3"/>
      <c r="K7337" s="3"/>
      <c r="L7337" s="3"/>
      <c r="M7337" s="3"/>
      <c r="N7337" s="3"/>
      <c r="O7337" s="3"/>
      <c r="P7337" s="3"/>
      <c r="Q7337" s="3"/>
      <c r="R7337" s="3"/>
      <c r="S7337" s="120"/>
      <c r="T7337" s="3"/>
      <c r="U7337" s="3"/>
      <c r="V7337" s="3"/>
      <c r="W7337" s="3"/>
      <c r="X7337" s="3"/>
      <c r="Y7337" s="3"/>
      <c r="Z7337" s="3"/>
      <c r="AA7337" s="3"/>
      <c r="AB7337" s="3"/>
      <c r="AC7337" s="3"/>
      <c r="AD7337" s="3"/>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row>
    <row r="7338" spans="1:53" x14ac:dyDescent="0.3">
      <c r="A7338" s="3"/>
      <c r="B7338" s="3"/>
      <c r="C7338" s="3"/>
      <c r="D7338" s="3"/>
      <c r="E7338" s="3"/>
      <c r="F7338" s="3"/>
      <c r="G7338" s="3"/>
      <c r="H7338" s="3"/>
      <c r="I7338" s="3"/>
      <c r="J7338" s="3"/>
      <c r="K7338" s="3"/>
      <c r="L7338" s="3"/>
      <c r="M7338" s="3"/>
      <c r="N7338" s="3"/>
      <c r="O7338" s="3"/>
      <c r="P7338" s="3"/>
      <c r="Q7338" s="3"/>
      <c r="R7338" s="3"/>
      <c r="S7338" s="120"/>
      <c r="T7338" s="3"/>
      <c r="U7338" s="3"/>
      <c r="V7338" s="3"/>
      <c r="W7338" s="3"/>
      <c r="X7338" s="3"/>
      <c r="Y7338" s="3"/>
      <c r="Z7338" s="3"/>
      <c r="AA7338" s="3"/>
      <c r="AB7338" s="3"/>
      <c r="AC7338" s="3"/>
      <c r="AD7338" s="3"/>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row>
    <row r="7339" spans="1:53" x14ac:dyDescent="0.3">
      <c r="A7339" s="3"/>
      <c r="B7339" s="3"/>
      <c r="C7339" s="3"/>
      <c r="D7339" s="3"/>
      <c r="E7339" s="3"/>
      <c r="F7339" s="3"/>
      <c r="G7339" s="3"/>
      <c r="H7339" s="3"/>
      <c r="I7339" s="3"/>
      <c r="J7339" s="3"/>
      <c r="K7339" s="3"/>
      <c r="L7339" s="3"/>
      <c r="M7339" s="3"/>
      <c r="N7339" s="3"/>
      <c r="O7339" s="3"/>
      <c r="P7339" s="3"/>
      <c r="Q7339" s="3"/>
      <c r="R7339" s="3"/>
      <c r="S7339" s="120"/>
      <c r="T7339" s="3"/>
      <c r="U7339" s="3"/>
      <c r="V7339" s="3"/>
      <c r="W7339" s="3"/>
      <c r="X7339" s="3"/>
      <c r="Y7339" s="3"/>
      <c r="Z7339" s="3"/>
      <c r="AA7339" s="3"/>
      <c r="AB7339" s="3"/>
      <c r="AC7339" s="3"/>
      <c r="AD7339" s="3"/>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row>
    <row r="7340" spans="1:53" x14ac:dyDescent="0.3">
      <c r="A7340" s="3"/>
      <c r="B7340" s="3"/>
      <c r="C7340" s="3"/>
      <c r="D7340" s="3"/>
      <c r="E7340" s="3"/>
      <c r="F7340" s="3"/>
      <c r="G7340" s="3"/>
      <c r="H7340" s="3"/>
      <c r="I7340" s="3"/>
      <c r="J7340" s="3"/>
      <c r="K7340" s="3"/>
      <c r="L7340" s="3"/>
      <c r="M7340" s="3"/>
      <c r="N7340" s="3"/>
      <c r="O7340" s="3"/>
      <c r="P7340" s="3"/>
      <c r="Q7340" s="3"/>
      <c r="R7340" s="3"/>
      <c r="S7340" s="120"/>
      <c r="T7340" s="3"/>
      <c r="U7340" s="3"/>
      <c r="V7340" s="3"/>
      <c r="W7340" s="3"/>
      <c r="X7340" s="3"/>
      <c r="Y7340" s="3"/>
      <c r="Z7340" s="3"/>
      <c r="AA7340" s="3"/>
      <c r="AB7340" s="3"/>
      <c r="AC7340" s="3"/>
      <c r="AD7340" s="3"/>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row>
    <row r="7341" spans="1:53" x14ac:dyDescent="0.3">
      <c r="A7341" s="3"/>
      <c r="B7341" s="3"/>
      <c r="C7341" s="3"/>
      <c r="D7341" s="3"/>
      <c r="E7341" s="3"/>
      <c r="F7341" s="3"/>
      <c r="G7341" s="3"/>
      <c r="H7341" s="3"/>
      <c r="I7341" s="3"/>
      <c r="J7341" s="3"/>
      <c r="K7341" s="3"/>
      <c r="L7341" s="3"/>
      <c r="M7341" s="3"/>
      <c r="N7341" s="3"/>
      <c r="O7341" s="3"/>
      <c r="P7341" s="3"/>
      <c r="Q7341" s="3"/>
      <c r="R7341" s="3"/>
      <c r="S7341" s="120"/>
      <c r="T7341" s="3"/>
      <c r="U7341" s="3"/>
      <c r="V7341" s="3"/>
      <c r="W7341" s="3"/>
      <c r="X7341" s="3"/>
      <c r="Y7341" s="3"/>
      <c r="Z7341" s="3"/>
      <c r="AA7341" s="3"/>
      <c r="AB7341" s="3"/>
      <c r="AC7341" s="3"/>
      <c r="AD7341" s="3"/>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row>
    <row r="7342" spans="1:53" x14ac:dyDescent="0.3">
      <c r="A7342" s="3"/>
      <c r="B7342" s="3"/>
      <c r="C7342" s="3"/>
      <c r="D7342" s="3"/>
      <c r="E7342" s="3"/>
      <c r="F7342" s="3"/>
      <c r="G7342" s="3"/>
      <c r="H7342" s="3"/>
      <c r="I7342" s="3"/>
      <c r="J7342" s="3"/>
      <c r="K7342" s="3"/>
      <c r="L7342" s="3"/>
      <c r="M7342" s="3"/>
      <c r="N7342" s="3"/>
      <c r="O7342" s="3"/>
      <c r="P7342" s="3"/>
      <c r="Q7342" s="3"/>
      <c r="R7342" s="3"/>
      <c r="S7342" s="120"/>
      <c r="T7342" s="3"/>
      <c r="U7342" s="3"/>
      <c r="V7342" s="3"/>
      <c r="W7342" s="3"/>
      <c r="X7342" s="3"/>
      <c r="Y7342" s="3"/>
      <c r="Z7342" s="3"/>
      <c r="AA7342" s="3"/>
      <c r="AB7342" s="3"/>
      <c r="AC7342" s="3"/>
      <c r="AD7342" s="3"/>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row>
    <row r="7343" spans="1:53" x14ac:dyDescent="0.3">
      <c r="A7343" s="3"/>
      <c r="B7343" s="3"/>
      <c r="C7343" s="3"/>
      <c r="D7343" s="3"/>
      <c r="E7343" s="3"/>
      <c r="F7343" s="3"/>
      <c r="G7343" s="3"/>
      <c r="H7343" s="3"/>
      <c r="I7343" s="3"/>
      <c r="J7343" s="3"/>
      <c r="K7343" s="3"/>
      <c r="L7343" s="3"/>
      <c r="M7343" s="3"/>
      <c r="N7343" s="3"/>
      <c r="O7343" s="3"/>
      <c r="P7343" s="3"/>
      <c r="Q7343" s="3"/>
      <c r="R7343" s="3"/>
      <c r="S7343" s="120"/>
      <c r="T7343" s="3"/>
      <c r="U7343" s="3"/>
      <c r="V7343" s="3"/>
      <c r="W7343" s="3"/>
      <c r="X7343" s="3"/>
      <c r="Y7343" s="3"/>
      <c r="Z7343" s="3"/>
      <c r="AA7343" s="3"/>
      <c r="AB7343" s="3"/>
      <c r="AC7343" s="3"/>
      <c r="AD7343" s="3"/>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row>
    <row r="7344" spans="1:53" x14ac:dyDescent="0.3">
      <c r="A7344" s="3"/>
      <c r="B7344" s="3"/>
      <c r="C7344" s="3"/>
      <c r="D7344" s="3"/>
      <c r="E7344" s="3"/>
      <c r="F7344" s="3"/>
      <c r="G7344" s="3"/>
      <c r="H7344" s="3"/>
      <c r="I7344" s="3"/>
      <c r="J7344" s="3"/>
      <c r="K7344" s="3"/>
      <c r="L7344" s="3"/>
      <c r="M7344" s="3"/>
      <c r="N7344" s="3"/>
      <c r="O7344" s="3"/>
      <c r="P7344" s="3"/>
      <c r="Q7344" s="3"/>
      <c r="R7344" s="3"/>
      <c r="S7344" s="120"/>
      <c r="T7344" s="3"/>
      <c r="U7344" s="3"/>
      <c r="V7344" s="3"/>
      <c r="W7344" s="3"/>
      <c r="X7344" s="3"/>
      <c r="Y7344" s="3"/>
      <c r="Z7344" s="3"/>
      <c r="AA7344" s="3"/>
      <c r="AB7344" s="3"/>
      <c r="AC7344" s="3"/>
      <c r="AD7344" s="3"/>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row>
    <row r="7345" spans="1:53" x14ac:dyDescent="0.3">
      <c r="A7345" s="3"/>
      <c r="B7345" s="3"/>
      <c r="C7345" s="3"/>
      <c r="D7345" s="3"/>
      <c r="E7345" s="3"/>
      <c r="F7345" s="3"/>
      <c r="G7345" s="3"/>
      <c r="H7345" s="3"/>
      <c r="I7345" s="3"/>
      <c r="J7345" s="3"/>
      <c r="K7345" s="3"/>
      <c r="L7345" s="3"/>
      <c r="M7345" s="3"/>
      <c r="N7345" s="3"/>
      <c r="O7345" s="3"/>
      <c r="P7345" s="3"/>
      <c r="Q7345" s="3"/>
      <c r="R7345" s="3"/>
      <c r="S7345" s="120"/>
      <c r="T7345" s="3"/>
      <c r="U7345" s="3"/>
      <c r="V7345" s="3"/>
      <c r="W7345" s="3"/>
      <c r="X7345" s="3"/>
      <c r="Y7345" s="3"/>
      <c r="Z7345" s="3"/>
      <c r="AA7345" s="3"/>
      <c r="AB7345" s="3"/>
      <c r="AC7345" s="3"/>
      <c r="AD7345" s="3"/>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row>
    <row r="7346" spans="1:53" x14ac:dyDescent="0.3">
      <c r="A7346" s="3"/>
      <c r="B7346" s="3"/>
      <c r="C7346" s="3"/>
      <c r="D7346" s="3"/>
      <c r="E7346" s="3"/>
      <c r="F7346" s="3"/>
      <c r="G7346" s="3"/>
      <c r="H7346" s="3"/>
      <c r="I7346" s="3"/>
      <c r="J7346" s="3"/>
      <c r="K7346" s="3"/>
      <c r="L7346" s="3"/>
      <c r="M7346" s="3"/>
      <c r="N7346" s="3"/>
      <c r="O7346" s="3"/>
      <c r="P7346" s="3"/>
      <c r="Q7346" s="3"/>
      <c r="R7346" s="3"/>
      <c r="S7346" s="120"/>
      <c r="T7346" s="3"/>
      <c r="U7346" s="3"/>
      <c r="V7346" s="3"/>
      <c r="W7346" s="3"/>
      <c r="X7346" s="3"/>
      <c r="Y7346" s="3"/>
      <c r="Z7346" s="3"/>
      <c r="AA7346" s="3"/>
      <c r="AB7346" s="3"/>
      <c r="AC7346" s="3"/>
      <c r="AD7346" s="3"/>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row>
    <row r="7347" spans="1:53" x14ac:dyDescent="0.3">
      <c r="A7347" s="3"/>
      <c r="B7347" s="3"/>
      <c r="C7347" s="3"/>
      <c r="D7347" s="3"/>
      <c r="E7347" s="3"/>
      <c r="F7347" s="3"/>
      <c r="G7347" s="3"/>
      <c r="H7347" s="3"/>
      <c r="I7347" s="3"/>
      <c r="J7347" s="3"/>
      <c r="K7347" s="3"/>
      <c r="L7347" s="3"/>
      <c r="M7347" s="3"/>
      <c r="N7347" s="3"/>
      <c r="O7347" s="3"/>
      <c r="P7347" s="3"/>
      <c r="Q7347" s="3"/>
      <c r="R7347" s="3"/>
      <c r="S7347" s="120"/>
      <c r="T7347" s="3"/>
      <c r="U7347" s="3"/>
      <c r="V7347" s="3"/>
      <c r="W7347" s="3"/>
      <c r="X7347" s="3"/>
      <c r="Y7347" s="3"/>
      <c r="Z7347" s="3"/>
      <c r="AA7347" s="3"/>
      <c r="AB7347" s="3"/>
      <c r="AC7347" s="3"/>
      <c r="AD7347" s="3"/>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row>
    <row r="7348" spans="1:53" x14ac:dyDescent="0.3">
      <c r="A7348" s="3"/>
      <c r="B7348" s="3"/>
      <c r="C7348" s="3"/>
      <c r="D7348" s="3"/>
      <c r="E7348" s="3"/>
      <c r="F7348" s="3"/>
      <c r="G7348" s="3"/>
      <c r="H7348" s="3"/>
      <c r="I7348" s="3"/>
      <c r="J7348" s="3"/>
      <c r="K7348" s="3"/>
      <c r="L7348" s="3"/>
      <c r="M7348" s="3"/>
      <c r="N7348" s="3"/>
      <c r="O7348" s="3"/>
      <c r="P7348" s="3"/>
      <c r="Q7348" s="3"/>
      <c r="R7348" s="3"/>
      <c r="S7348" s="120"/>
      <c r="T7348" s="3"/>
      <c r="U7348" s="3"/>
      <c r="V7348" s="3"/>
      <c r="W7348" s="3"/>
      <c r="X7348" s="3"/>
      <c r="Y7348" s="3"/>
      <c r="Z7348" s="3"/>
      <c r="AA7348" s="3"/>
      <c r="AB7348" s="3"/>
      <c r="AC7348" s="3"/>
      <c r="AD7348" s="3"/>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row>
    <row r="7349" spans="1:53" x14ac:dyDescent="0.3">
      <c r="A7349" s="3"/>
      <c r="B7349" s="3"/>
      <c r="C7349" s="3"/>
      <c r="D7349" s="3"/>
      <c r="E7349" s="3"/>
      <c r="F7349" s="3"/>
      <c r="G7349" s="3"/>
      <c r="H7349" s="3"/>
      <c r="I7349" s="3"/>
      <c r="J7349" s="3"/>
      <c r="K7349" s="3"/>
      <c r="L7349" s="3"/>
      <c r="M7349" s="3"/>
      <c r="N7349" s="3"/>
      <c r="O7349" s="3"/>
      <c r="P7349" s="3"/>
      <c r="Q7349" s="3"/>
      <c r="R7349" s="3"/>
      <c r="S7349" s="120"/>
      <c r="T7349" s="3"/>
      <c r="U7349" s="3"/>
      <c r="V7349" s="3"/>
      <c r="W7349" s="3"/>
      <c r="X7349" s="3"/>
      <c r="Y7349" s="3"/>
      <c r="Z7349" s="3"/>
      <c r="AA7349" s="3"/>
      <c r="AB7349" s="3"/>
      <c r="AC7349" s="3"/>
      <c r="AD7349" s="3"/>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row>
    <row r="7350" spans="1:53" x14ac:dyDescent="0.3">
      <c r="A7350" s="3"/>
      <c r="B7350" s="3"/>
      <c r="C7350" s="3"/>
      <c r="D7350" s="3"/>
      <c r="E7350" s="3"/>
      <c r="F7350" s="3"/>
      <c r="G7350" s="3"/>
      <c r="H7350" s="3"/>
      <c r="I7350" s="3"/>
      <c r="J7350" s="3"/>
      <c r="K7350" s="3"/>
      <c r="L7350" s="3"/>
      <c r="M7350" s="3"/>
      <c r="N7350" s="3"/>
      <c r="O7350" s="3"/>
      <c r="P7350" s="3"/>
      <c r="Q7350" s="3"/>
      <c r="R7350" s="3"/>
      <c r="S7350" s="120"/>
      <c r="T7350" s="3"/>
      <c r="U7350" s="3"/>
      <c r="V7350" s="3"/>
      <c r="W7350" s="3"/>
      <c r="X7350" s="3"/>
      <c r="Y7350" s="3"/>
      <c r="Z7350" s="3"/>
      <c r="AA7350" s="3"/>
      <c r="AB7350" s="3"/>
      <c r="AC7350" s="3"/>
      <c r="AD7350" s="3"/>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row>
    <row r="7351" spans="1:53" x14ac:dyDescent="0.3">
      <c r="A7351" s="3"/>
      <c r="B7351" s="3"/>
      <c r="C7351" s="3"/>
      <c r="D7351" s="3"/>
      <c r="E7351" s="3"/>
      <c r="F7351" s="3"/>
      <c r="G7351" s="3"/>
      <c r="H7351" s="3"/>
      <c r="I7351" s="3"/>
      <c r="J7351" s="3"/>
      <c r="K7351" s="3"/>
      <c r="L7351" s="3"/>
      <c r="M7351" s="3"/>
      <c r="N7351" s="3"/>
      <c r="O7351" s="3"/>
      <c r="P7351" s="3"/>
      <c r="Q7351" s="3"/>
      <c r="R7351" s="3"/>
      <c r="S7351" s="120"/>
      <c r="T7351" s="3"/>
      <c r="U7351" s="3"/>
      <c r="V7351" s="3"/>
      <c r="W7351" s="3"/>
      <c r="X7351" s="3"/>
      <c r="Y7351" s="3"/>
      <c r="Z7351" s="3"/>
      <c r="AA7351" s="3"/>
      <c r="AB7351" s="3"/>
      <c r="AC7351" s="3"/>
      <c r="AD7351" s="3"/>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row>
    <row r="7352" spans="1:53" x14ac:dyDescent="0.3">
      <c r="A7352" s="3"/>
      <c r="B7352" s="3"/>
      <c r="C7352" s="3"/>
      <c r="D7352" s="3"/>
      <c r="E7352" s="3"/>
      <c r="F7352" s="3"/>
      <c r="G7352" s="3"/>
      <c r="H7352" s="3"/>
      <c r="I7352" s="3"/>
      <c r="J7352" s="3"/>
      <c r="K7352" s="3"/>
      <c r="L7352" s="3"/>
      <c r="M7352" s="3"/>
      <c r="N7352" s="3"/>
      <c r="O7352" s="3"/>
      <c r="P7352" s="3"/>
      <c r="Q7352" s="3"/>
      <c r="R7352" s="3"/>
      <c r="S7352" s="120"/>
      <c r="T7352" s="3"/>
      <c r="U7352" s="3"/>
      <c r="V7352" s="3"/>
      <c r="W7352" s="3"/>
      <c r="X7352" s="3"/>
      <c r="Y7352" s="3"/>
      <c r="Z7352" s="3"/>
      <c r="AA7352" s="3"/>
      <c r="AB7352" s="3"/>
      <c r="AC7352" s="3"/>
      <c r="AD7352" s="3"/>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row>
    <row r="7353" spans="1:53" x14ac:dyDescent="0.3">
      <c r="A7353" s="3"/>
      <c r="B7353" s="3"/>
      <c r="C7353" s="3"/>
      <c r="D7353" s="3"/>
      <c r="E7353" s="3"/>
      <c r="F7353" s="3"/>
      <c r="G7353" s="3"/>
      <c r="H7353" s="3"/>
      <c r="I7353" s="3"/>
      <c r="J7353" s="3"/>
      <c r="K7353" s="3"/>
      <c r="L7353" s="3"/>
      <c r="M7353" s="3"/>
      <c r="N7353" s="3"/>
      <c r="O7353" s="3"/>
      <c r="P7353" s="3"/>
      <c r="Q7353" s="3"/>
      <c r="R7353" s="3"/>
      <c r="S7353" s="120"/>
      <c r="T7353" s="3"/>
      <c r="U7353" s="3"/>
      <c r="V7353" s="3"/>
      <c r="W7353" s="3"/>
      <c r="X7353" s="3"/>
      <c r="Y7353" s="3"/>
      <c r="Z7353" s="3"/>
      <c r="AA7353" s="3"/>
      <c r="AB7353" s="3"/>
      <c r="AC7353" s="3"/>
      <c r="AD7353" s="3"/>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row>
    <row r="7354" spans="1:53" x14ac:dyDescent="0.3">
      <c r="A7354" s="3"/>
      <c r="B7354" s="3"/>
      <c r="C7354" s="3"/>
      <c r="D7354" s="3"/>
      <c r="E7354" s="3"/>
      <c r="F7354" s="3"/>
      <c r="G7354" s="3"/>
      <c r="H7354" s="3"/>
      <c r="I7354" s="3"/>
      <c r="J7354" s="3"/>
      <c r="K7354" s="3"/>
      <c r="L7354" s="3"/>
      <c r="M7354" s="3"/>
      <c r="N7354" s="3"/>
      <c r="O7354" s="3"/>
      <c r="P7354" s="3"/>
      <c r="Q7354" s="3"/>
      <c r="R7354" s="3"/>
      <c r="S7354" s="120"/>
      <c r="T7354" s="3"/>
      <c r="U7354" s="3"/>
      <c r="V7354" s="3"/>
      <c r="W7354" s="3"/>
      <c r="X7354" s="3"/>
      <c r="Y7354" s="3"/>
      <c r="Z7354" s="3"/>
      <c r="AA7354" s="3"/>
      <c r="AB7354" s="3"/>
      <c r="AC7354" s="3"/>
      <c r="AD7354" s="3"/>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row>
    <row r="7355" spans="1:53" x14ac:dyDescent="0.3">
      <c r="A7355" s="3"/>
      <c r="B7355" s="3"/>
      <c r="C7355" s="3"/>
      <c r="D7355" s="3"/>
      <c r="E7355" s="3"/>
      <c r="F7355" s="3"/>
      <c r="G7355" s="3"/>
      <c r="H7355" s="3"/>
      <c r="I7355" s="3"/>
      <c r="J7355" s="3"/>
      <c r="K7355" s="3"/>
      <c r="L7355" s="3"/>
      <c r="M7355" s="3"/>
      <c r="N7355" s="3"/>
      <c r="O7355" s="3"/>
      <c r="P7355" s="3"/>
      <c r="Q7355" s="3"/>
      <c r="R7355" s="3"/>
      <c r="S7355" s="120"/>
      <c r="T7355" s="3"/>
      <c r="U7355" s="3"/>
      <c r="V7355" s="3"/>
      <c r="W7355" s="3"/>
      <c r="X7355" s="3"/>
      <c r="Y7355" s="3"/>
      <c r="Z7355" s="3"/>
      <c r="AA7355" s="3"/>
      <c r="AB7355" s="3"/>
      <c r="AC7355" s="3"/>
      <c r="AD7355" s="3"/>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row>
    <row r="7356" spans="1:53" x14ac:dyDescent="0.3">
      <c r="A7356" s="3"/>
      <c r="B7356" s="3"/>
      <c r="C7356" s="3"/>
      <c r="D7356" s="3"/>
      <c r="E7356" s="3"/>
      <c r="F7356" s="3"/>
      <c r="G7356" s="3"/>
      <c r="H7356" s="3"/>
      <c r="I7356" s="3"/>
      <c r="J7356" s="3"/>
      <c r="K7356" s="3"/>
      <c r="L7356" s="3"/>
      <c r="M7356" s="3"/>
      <c r="N7356" s="3"/>
      <c r="O7356" s="3"/>
      <c r="P7356" s="3"/>
      <c r="Q7356" s="3"/>
      <c r="R7356" s="3"/>
      <c r="S7356" s="120"/>
      <c r="T7356" s="3"/>
      <c r="U7356" s="3"/>
      <c r="V7356" s="3"/>
      <c r="W7356" s="3"/>
      <c r="X7356" s="3"/>
      <c r="Y7356" s="3"/>
      <c r="Z7356" s="3"/>
      <c r="AA7356" s="3"/>
      <c r="AB7356" s="3"/>
      <c r="AC7356" s="3"/>
      <c r="AD7356" s="3"/>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row>
    <row r="7357" spans="1:53" x14ac:dyDescent="0.3">
      <c r="A7357" s="3"/>
      <c r="B7357" s="3"/>
      <c r="C7357" s="3"/>
      <c r="D7357" s="3"/>
      <c r="E7357" s="3"/>
      <c r="F7357" s="3"/>
      <c r="G7357" s="3"/>
      <c r="H7357" s="3"/>
      <c r="I7357" s="3"/>
      <c r="J7357" s="3"/>
      <c r="K7357" s="3"/>
      <c r="L7357" s="3"/>
      <c r="M7357" s="3"/>
      <c r="N7357" s="3"/>
      <c r="O7357" s="3"/>
      <c r="P7357" s="3"/>
      <c r="Q7357" s="3"/>
      <c r="R7357" s="3"/>
      <c r="S7357" s="120"/>
      <c r="T7357" s="3"/>
      <c r="U7357" s="3"/>
      <c r="V7357" s="3"/>
      <c r="W7357" s="3"/>
      <c r="X7357" s="3"/>
      <c r="Y7357" s="3"/>
      <c r="Z7357" s="3"/>
      <c r="AA7357" s="3"/>
      <c r="AB7357" s="3"/>
      <c r="AC7357" s="3"/>
      <c r="AD7357" s="3"/>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row>
    <row r="7358" spans="1:53" x14ac:dyDescent="0.3">
      <c r="A7358" s="3"/>
      <c r="B7358" s="3"/>
      <c r="C7358" s="3"/>
      <c r="D7358" s="3"/>
      <c r="E7358" s="3"/>
      <c r="F7358" s="3"/>
      <c r="G7358" s="3"/>
      <c r="H7358" s="3"/>
      <c r="I7358" s="3"/>
      <c r="J7358" s="3"/>
      <c r="K7358" s="3"/>
      <c r="L7358" s="3"/>
      <c r="M7358" s="3"/>
      <c r="N7358" s="3"/>
      <c r="O7358" s="3"/>
      <c r="P7358" s="3"/>
      <c r="Q7358" s="3"/>
      <c r="R7358" s="3"/>
      <c r="S7358" s="120"/>
      <c r="T7358" s="3"/>
      <c r="U7358" s="3"/>
      <c r="V7358" s="3"/>
      <c r="W7358" s="3"/>
      <c r="X7358" s="3"/>
      <c r="Y7358" s="3"/>
      <c r="Z7358" s="3"/>
      <c r="AA7358" s="3"/>
      <c r="AB7358" s="3"/>
      <c r="AC7358" s="3"/>
      <c r="AD7358" s="3"/>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row>
    <row r="7359" spans="1:53" x14ac:dyDescent="0.3">
      <c r="A7359" s="3"/>
      <c r="B7359" s="3"/>
      <c r="C7359" s="3"/>
      <c r="D7359" s="3"/>
      <c r="E7359" s="3"/>
      <c r="F7359" s="3"/>
      <c r="G7359" s="3"/>
      <c r="H7359" s="3"/>
      <c r="I7359" s="3"/>
      <c r="J7359" s="3"/>
      <c r="K7359" s="3"/>
      <c r="L7359" s="3"/>
      <c r="M7359" s="3"/>
      <c r="N7359" s="3"/>
      <c r="O7359" s="3"/>
      <c r="P7359" s="3"/>
      <c r="Q7359" s="3"/>
      <c r="R7359" s="3"/>
      <c r="S7359" s="120"/>
      <c r="T7359" s="3"/>
      <c r="U7359" s="3"/>
      <c r="V7359" s="3"/>
      <c r="W7359" s="3"/>
      <c r="X7359" s="3"/>
      <c r="Y7359" s="3"/>
      <c r="Z7359" s="3"/>
      <c r="AA7359" s="3"/>
      <c r="AB7359" s="3"/>
      <c r="AC7359" s="3"/>
      <c r="AD7359" s="3"/>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row>
    <row r="7360" spans="1:53" x14ac:dyDescent="0.3">
      <c r="A7360" s="3"/>
      <c r="B7360" s="3"/>
      <c r="C7360" s="3"/>
      <c r="D7360" s="3"/>
      <c r="E7360" s="3"/>
      <c r="F7360" s="3"/>
      <c r="G7360" s="3"/>
      <c r="H7360" s="3"/>
      <c r="I7360" s="3"/>
      <c r="J7360" s="3"/>
      <c r="K7360" s="3"/>
      <c r="L7360" s="3"/>
      <c r="M7360" s="3"/>
      <c r="N7360" s="3"/>
      <c r="O7360" s="3"/>
      <c r="P7360" s="3"/>
      <c r="Q7360" s="3"/>
      <c r="R7360" s="3"/>
      <c r="S7360" s="120"/>
      <c r="T7360" s="3"/>
      <c r="U7360" s="3"/>
      <c r="V7360" s="3"/>
      <c r="W7360" s="3"/>
      <c r="X7360" s="3"/>
      <c r="Y7360" s="3"/>
      <c r="Z7360" s="3"/>
      <c r="AA7360" s="3"/>
      <c r="AB7360" s="3"/>
      <c r="AC7360" s="3"/>
      <c r="AD7360" s="3"/>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row>
    <row r="7361" spans="1:53" x14ac:dyDescent="0.3">
      <c r="A7361" s="3"/>
      <c r="B7361" s="3"/>
      <c r="C7361" s="3"/>
      <c r="D7361" s="3"/>
      <c r="E7361" s="3"/>
      <c r="F7361" s="3"/>
      <c r="G7361" s="3"/>
      <c r="H7361" s="3"/>
      <c r="I7361" s="3"/>
      <c r="J7361" s="3"/>
      <c r="K7361" s="3"/>
      <c r="L7361" s="3"/>
      <c r="M7361" s="3"/>
      <c r="N7361" s="3"/>
      <c r="O7361" s="3"/>
      <c r="P7361" s="3"/>
      <c r="Q7361" s="3"/>
      <c r="R7361" s="3"/>
      <c r="S7361" s="120"/>
      <c r="T7361" s="3"/>
      <c r="U7361" s="3"/>
      <c r="V7361" s="3"/>
      <c r="W7361" s="3"/>
      <c r="X7361" s="3"/>
      <c r="Y7361" s="3"/>
      <c r="Z7361" s="3"/>
      <c r="AA7361" s="3"/>
      <c r="AB7361" s="3"/>
      <c r="AC7361" s="3"/>
      <c r="AD7361" s="3"/>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row>
    <row r="7362" spans="1:53" x14ac:dyDescent="0.3">
      <c r="A7362" s="3"/>
      <c r="B7362" s="3"/>
      <c r="C7362" s="3"/>
      <c r="D7362" s="3"/>
      <c r="E7362" s="3"/>
      <c r="F7362" s="3"/>
      <c r="G7362" s="3"/>
      <c r="H7362" s="3"/>
      <c r="I7362" s="3"/>
      <c r="J7362" s="3"/>
      <c r="K7362" s="3"/>
      <c r="L7362" s="3"/>
      <c r="M7362" s="3"/>
      <c r="N7362" s="3"/>
      <c r="O7362" s="3"/>
      <c r="P7362" s="3"/>
      <c r="Q7362" s="3"/>
      <c r="R7362" s="3"/>
      <c r="S7362" s="120"/>
      <c r="T7362" s="3"/>
      <c r="U7362" s="3"/>
      <c r="V7362" s="3"/>
      <c r="W7362" s="3"/>
      <c r="X7362" s="3"/>
      <c r="Y7362" s="3"/>
      <c r="Z7362" s="3"/>
      <c r="AA7362" s="3"/>
      <c r="AB7362" s="3"/>
      <c r="AC7362" s="3"/>
      <c r="AD7362" s="3"/>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row>
    <row r="7363" spans="1:53" x14ac:dyDescent="0.3">
      <c r="A7363" s="3"/>
      <c r="B7363" s="3"/>
      <c r="C7363" s="3"/>
      <c r="D7363" s="3"/>
      <c r="E7363" s="3"/>
      <c r="F7363" s="3"/>
      <c r="G7363" s="3"/>
      <c r="H7363" s="3"/>
      <c r="I7363" s="3"/>
      <c r="J7363" s="3"/>
      <c r="K7363" s="3"/>
      <c r="L7363" s="3"/>
      <c r="M7363" s="3"/>
      <c r="N7363" s="3"/>
      <c r="O7363" s="3"/>
      <c r="P7363" s="3"/>
      <c r="Q7363" s="3"/>
      <c r="R7363" s="3"/>
      <c r="S7363" s="120"/>
      <c r="T7363" s="3"/>
      <c r="U7363" s="3"/>
      <c r="V7363" s="3"/>
      <c r="W7363" s="3"/>
      <c r="X7363" s="3"/>
      <c r="Y7363" s="3"/>
      <c r="Z7363" s="3"/>
      <c r="AA7363" s="3"/>
      <c r="AB7363" s="3"/>
      <c r="AC7363" s="3"/>
      <c r="AD7363" s="3"/>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row>
    <row r="7364" spans="1:53" x14ac:dyDescent="0.3">
      <c r="A7364" s="3"/>
      <c r="B7364" s="3"/>
      <c r="C7364" s="3"/>
      <c r="D7364" s="3"/>
      <c r="E7364" s="3"/>
      <c r="F7364" s="3"/>
      <c r="G7364" s="3"/>
      <c r="H7364" s="3"/>
      <c r="I7364" s="3"/>
      <c r="J7364" s="3"/>
      <c r="K7364" s="3"/>
      <c r="L7364" s="3"/>
      <c r="M7364" s="3"/>
      <c r="N7364" s="3"/>
      <c r="O7364" s="3"/>
      <c r="P7364" s="3"/>
      <c r="Q7364" s="3"/>
      <c r="R7364" s="3"/>
      <c r="S7364" s="120"/>
      <c r="T7364" s="3"/>
      <c r="U7364" s="3"/>
      <c r="V7364" s="3"/>
      <c r="W7364" s="3"/>
      <c r="X7364" s="3"/>
      <c r="Y7364" s="3"/>
      <c r="Z7364" s="3"/>
      <c r="AA7364" s="3"/>
      <c r="AB7364" s="3"/>
      <c r="AC7364" s="3"/>
      <c r="AD7364" s="3"/>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row>
    <row r="7365" spans="1:53" x14ac:dyDescent="0.3">
      <c r="A7365" s="3"/>
      <c r="B7365" s="3"/>
      <c r="C7365" s="3"/>
      <c r="D7365" s="3"/>
      <c r="E7365" s="3"/>
      <c r="F7365" s="3"/>
      <c r="G7365" s="3"/>
      <c r="H7365" s="3"/>
      <c r="I7365" s="3"/>
      <c r="J7365" s="3"/>
      <c r="K7365" s="3"/>
      <c r="L7365" s="3"/>
      <c r="M7365" s="3"/>
      <c r="N7365" s="3"/>
      <c r="O7365" s="3"/>
      <c r="P7365" s="3"/>
      <c r="Q7365" s="3"/>
      <c r="R7365" s="3"/>
      <c r="S7365" s="120"/>
      <c r="T7365" s="3"/>
      <c r="U7365" s="3"/>
      <c r="V7365" s="3"/>
      <c r="W7365" s="3"/>
      <c r="X7365" s="3"/>
      <c r="Y7365" s="3"/>
      <c r="Z7365" s="3"/>
      <c r="AA7365" s="3"/>
      <c r="AB7365" s="3"/>
      <c r="AC7365" s="3"/>
      <c r="AD7365" s="3"/>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row>
    <row r="7366" spans="1:53" x14ac:dyDescent="0.3">
      <c r="A7366" s="3"/>
      <c r="B7366" s="3"/>
      <c r="C7366" s="3"/>
      <c r="D7366" s="3"/>
      <c r="E7366" s="3"/>
      <c r="F7366" s="3"/>
      <c r="G7366" s="3"/>
      <c r="H7366" s="3"/>
      <c r="I7366" s="3"/>
      <c r="J7366" s="3"/>
      <c r="K7366" s="3"/>
      <c r="L7366" s="3"/>
      <c r="M7366" s="3"/>
      <c r="N7366" s="3"/>
      <c r="O7366" s="3"/>
      <c r="P7366" s="3"/>
      <c r="Q7366" s="3"/>
      <c r="R7366" s="3"/>
      <c r="S7366" s="120"/>
      <c r="T7366" s="3"/>
      <c r="U7366" s="3"/>
      <c r="V7366" s="3"/>
      <c r="W7366" s="3"/>
      <c r="X7366" s="3"/>
      <c r="Y7366" s="3"/>
      <c r="Z7366" s="3"/>
      <c r="AA7366" s="3"/>
      <c r="AB7366" s="3"/>
      <c r="AC7366" s="3"/>
      <c r="AD7366" s="3"/>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row>
    <row r="7367" spans="1:53" x14ac:dyDescent="0.3">
      <c r="A7367" s="3"/>
      <c r="B7367" s="3"/>
      <c r="C7367" s="3"/>
      <c r="D7367" s="3"/>
      <c r="E7367" s="3"/>
      <c r="F7367" s="3"/>
      <c r="G7367" s="3"/>
      <c r="H7367" s="3"/>
      <c r="I7367" s="3"/>
      <c r="J7367" s="3"/>
      <c r="K7367" s="3"/>
      <c r="L7367" s="3"/>
      <c r="M7367" s="3"/>
      <c r="N7367" s="3"/>
      <c r="O7367" s="3"/>
      <c r="P7367" s="3"/>
      <c r="Q7367" s="3"/>
      <c r="R7367" s="3"/>
      <c r="S7367" s="120"/>
      <c r="T7367" s="3"/>
      <c r="U7367" s="3"/>
      <c r="V7367" s="3"/>
      <c r="W7367" s="3"/>
      <c r="X7367" s="3"/>
      <c r="Y7367" s="3"/>
      <c r="Z7367" s="3"/>
      <c r="AA7367" s="3"/>
      <c r="AB7367" s="3"/>
      <c r="AC7367" s="3"/>
      <c r="AD7367" s="3"/>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row>
    <row r="7368" spans="1:53" x14ac:dyDescent="0.3">
      <c r="A7368" s="3"/>
      <c r="B7368" s="3"/>
      <c r="C7368" s="3"/>
      <c r="D7368" s="3"/>
      <c r="E7368" s="3"/>
      <c r="F7368" s="3"/>
      <c r="G7368" s="3"/>
      <c r="H7368" s="3"/>
      <c r="I7368" s="3"/>
      <c r="J7368" s="3"/>
      <c r="K7368" s="3"/>
      <c r="L7368" s="3"/>
      <c r="M7368" s="3"/>
      <c r="N7368" s="3"/>
      <c r="O7368" s="3"/>
      <c r="P7368" s="3"/>
      <c r="Q7368" s="3"/>
      <c r="R7368" s="3"/>
      <c r="S7368" s="120"/>
      <c r="T7368" s="3"/>
      <c r="U7368" s="3"/>
      <c r="V7368" s="3"/>
      <c r="W7368" s="3"/>
      <c r="X7368" s="3"/>
      <c r="Y7368" s="3"/>
      <c r="Z7368" s="3"/>
      <c r="AA7368" s="3"/>
      <c r="AB7368" s="3"/>
      <c r="AC7368" s="3"/>
      <c r="AD7368" s="3"/>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row>
    <row r="7369" spans="1:53" x14ac:dyDescent="0.3">
      <c r="A7369" s="3"/>
      <c r="B7369" s="3"/>
      <c r="C7369" s="3"/>
      <c r="D7369" s="3"/>
      <c r="E7369" s="3"/>
      <c r="F7369" s="3"/>
      <c r="G7369" s="3"/>
      <c r="H7369" s="3"/>
      <c r="I7369" s="3"/>
      <c r="J7369" s="3"/>
      <c r="K7369" s="3"/>
      <c r="L7369" s="3"/>
      <c r="M7369" s="3"/>
      <c r="N7369" s="3"/>
      <c r="O7369" s="3"/>
      <c r="P7369" s="3"/>
      <c r="Q7369" s="3"/>
      <c r="R7369" s="3"/>
      <c r="S7369" s="120"/>
      <c r="T7369" s="3"/>
      <c r="U7369" s="3"/>
      <c r="V7369" s="3"/>
      <c r="W7369" s="3"/>
      <c r="X7369" s="3"/>
      <c r="Y7369" s="3"/>
      <c r="Z7369" s="3"/>
      <c r="AA7369" s="3"/>
      <c r="AB7369" s="3"/>
      <c r="AC7369" s="3"/>
      <c r="AD7369" s="3"/>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row>
    <row r="7370" spans="1:53" x14ac:dyDescent="0.3">
      <c r="A7370" s="3"/>
      <c r="B7370" s="3"/>
      <c r="C7370" s="3"/>
      <c r="D7370" s="3"/>
      <c r="E7370" s="3"/>
      <c r="F7370" s="3"/>
      <c r="G7370" s="3"/>
      <c r="H7370" s="3"/>
      <c r="I7370" s="3"/>
      <c r="J7370" s="3"/>
      <c r="K7370" s="3"/>
      <c r="L7370" s="3"/>
      <c r="M7370" s="3"/>
      <c r="N7370" s="3"/>
      <c r="O7370" s="3"/>
      <c r="P7370" s="3"/>
      <c r="Q7370" s="3"/>
      <c r="R7370" s="3"/>
      <c r="S7370" s="120"/>
      <c r="T7370" s="3"/>
      <c r="U7370" s="3"/>
      <c r="V7370" s="3"/>
      <c r="W7370" s="3"/>
      <c r="X7370" s="3"/>
      <c r="Y7370" s="3"/>
      <c r="Z7370" s="3"/>
      <c r="AA7370" s="3"/>
      <c r="AB7370" s="3"/>
      <c r="AC7370" s="3"/>
      <c r="AD7370" s="3"/>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row>
    <row r="7371" spans="1:53" x14ac:dyDescent="0.3">
      <c r="A7371" s="3"/>
      <c r="B7371" s="3"/>
      <c r="C7371" s="3"/>
      <c r="D7371" s="3"/>
      <c r="E7371" s="3"/>
      <c r="F7371" s="3"/>
      <c r="G7371" s="3"/>
      <c r="H7371" s="3"/>
      <c r="I7371" s="3"/>
      <c r="J7371" s="3"/>
      <c r="K7371" s="3"/>
      <c r="L7371" s="3"/>
      <c r="M7371" s="3"/>
      <c r="N7371" s="3"/>
      <c r="O7371" s="3"/>
      <c r="P7371" s="3"/>
      <c r="Q7371" s="3"/>
      <c r="R7371" s="3"/>
      <c r="S7371" s="120"/>
      <c r="T7371" s="3"/>
      <c r="U7371" s="3"/>
      <c r="V7371" s="3"/>
      <c r="W7371" s="3"/>
      <c r="X7371" s="3"/>
      <c r="Y7371" s="3"/>
      <c r="Z7371" s="3"/>
      <c r="AA7371" s="3"/>
      <c r="AB7371" s="3"/>
      <c r="AC7371" s="3"/>
      <c r="AD7371" s="3"/>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row>
    <row r="7372" spans="1:53" x14ac:dyDescent="0.3">
      <c r="A7372" s="3"/>
      <c r="B7372" s="3"/>
      <c r="C7372" s="3"/>
      <c r="D7372" s="3"/>
      <c r="E7372" s="3"/>
      <c r="F7372" s="3"/>
      <c r="G7372" s="3"/>
      <c r="H7372" s="3"/>
      <c r="I7372" s="3"/>
      <c r="J7372" s="3"/>
      <c r="K7372" s="3"/>
      <c r="L7372" s="3"/>
      <c r="M7372" s="3"/>
      <c r="N7372" s="3"/>
      <c r="O7372" s="3"/>
      <c r="P7372" s="3"/>
      <c r="Q7372" s="3"/>
      <c r="R7372" s="3"/>
      <c r="S7372" s="120"/>
      <c r="T7372" s="3"/>
      <c r="U7372" s="3"/>
      <c r="V7372" s="3"/>
      <c r="W7372" s="3"/>
      <c r="X7372" s="3"/>
      <c r="Y7372" s="3"/>
      <c r="Z7372" s="3"/>
      <c r="AA7372" s="3"/>
      <c r="AB7372" s="3"/>
      <c r="AC7372" s="3"/>
      <c r="AD7372" s="3"/>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row>
    <row r="7373" spans="1:53" x14ac:dyDescent="0.3">
      <c r="A7373" s="3"/>
      <c r="B7373" s="3"/>
      <c r="C7373" s="3"/>
      <c r="D7373" s="3"/>
      <c r="E7373" s="3"/>
      <c r="F7373" s="3"/>
      <c r="G7373" s="3"/>
      <c r="H7373" s="3"/>
      <c r="I7373" s="3"/>
      <c r="J7373" s="3"/>
      <c r="K7373" s="3"/>
      <c r="L7373" s="3"/>
      <c r="M7373" s="3"/>
      <c r="N7373" s="3"/>
      <c r="O7373" s="3"/>
      <c r="P7373" s="3"/>
      <c r="Q7373" s="3"/>
      <c r="R7373" s="3"/>
      <c r="S7373" s="120"/>
      <c r="T7373" s="3"/>
      <c r="U7373" s="3"/>
      <c r="V7373" s="3"/>
      <c r="W7373" s="3"/>
      <c r="X7373" s="3"/>
      <c r="Y7373" s="3"/>
      <c r="Z7373" s="3"/>
      <c r="AA7373" s="3"/>
      <c r="AB7373" s="3"/>
      <c r="AC7373" s="3"/>
      <c r="AD7373" s="3"/>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row>
    <row r="7374" spans="1:53" x14ac:dyDescent="0.3">
      <c r="A7374" s="3"/>
      <c r="B7374" s="3"/>
      <c r="C7374" s="3"/>
      <c r="D7374" s="3"/>
      <c r="E7374" s="3"/>
      <c r="F7374" s="3"/>
      <c r="G7374" s="3"/>
      <c r="H7374" s="3"/>
      <c r="I7374" s="3"/>
      <c r="J7374" s="3"/>
      <c r="K7374" s="3"/>
      <c r="L7374" s="3"/>
      <c r="M7374" s="3"/>
      <c r="N7374" s="3"/>
      <c r="O7374" s="3"/>
      <c r="P7374" s="3"/>
      <c r="Q7374" s="3"/>
      <c r="R7374" s="3"/>
      <c r="S7374" s="120"/>
      <c r="T7374" s="3"/>
      <c r="U7374" s="3"/>
      <c r="V7374" s="3"/>
      <c r="W7374" s="3"/>
      <c r="X7374" s="3"/>
      <c r="Y7374" s="3"/>
      <c r="Z7374" s="3"/>
      <c r="AA7374" s="3"/>
      <c r="AB7374" s="3"/>
      <c r="AC7374" s="3"/>
      <c r="AD7374" s="3"/>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row>
    <row r="7375" spans="1:53" x14ac:dyDescent="0.3">
      <c r="A7375" s="3"/>
      <c r="B7375" s="3"/>
      <c r="C7375" s="3"/>
      <c r="D7375" s="3"/>
      <c r="E7375" s="3"/>
      <c r="F7375" s="3"/>
      <c r="G7375" s="3"/>
      <c r="H7375" s="3"/>
      <c r="I7375" s="3"/>
      <c r="J7375" s="3"/>
      <c r="K7375" s="3"/>
      <c r="L7375" s="3"/>
      <c r="M7375" s="3"/>
      <c r="N7375" s="3"/>
      <c r="O7375" s="3"/>
      <c r="P7375" s="3"/>
      <c r="Q7375" s="3"/>
      <c r="R7375" s="3"/>
      <c r="S7375" s="120"/>
      <c r="T7375" s="3"/>
      <c r="U7375" s="3"/>
      <c r="V7375" s="3"/>
      <c r="W7375" s="3"/>
      <c r="X7375" s="3"/>
      <c r="Y7375" s="3"/>
      <c r="Z7375" s="3"/>
      <c r="AA7375" s="3"/>
      <c r="AB7375" s="3"/>
      <c r="AC7375" s="3"/>
      <c r="AD7375" s="3"/>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row>
    <row r="7376" spans="1:53" x14ac:dyDescent="0.3">
      <c r="A7376" s="3"/>
      <c r="B7376" s="3"/>
      <c r="C7376" s="3"/>
      <c r="D7376" s="3"/>
      <c r="E7376" s="3"/>
      <c r="F7376" s="3"/>
      <c r="G7376" s="3"/>
      <c r="H7376" s="3"/>
      <c r="I7376" s="3"/>
      <c r="J7376" s="3"/>
      <c r="K7376" s="3"/>
      <c r="L7376" s="3"/>
      <c r="M7376" s="3"/>
      <c r="N7376" s="3"/>
      <c r="O7376" s="3"/>
      <c r="P7376" s="3"/>
      <c r="Q7376" s="3"/>
      <c r="R7376" s="3"/>
      <c r="S7376" s="120"/>
      <c r="T7376" s="3"/>
      <c r="U7376" s="3"/>
      <c r="V7376" s="3"/>
      <c r="W7376" s="3"/>
      <c r="X7376" s="3"/>
      <c r="Y7376" s="3"/>
      <c r="Z7376" s="3"/>
      <c r="AA7376" s="3"/>
      <c r="AB7376" s="3"/>
      <c r="AC7376" s="3"/>
      <c r="AD7376" s="3"/>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row>
    <row r="7377" spans="1:53" x14ac:dyDescent="0.3">
      <c r="A7377" s="3"/>
      <c r="B7377" s="3"/>
      <c r="C7377" s="3"/>
      <c r="D7377" s="3"/>
      <c r="E7377" s="3"/>
      <c r="F7377" s="3"/>
      <c r="G7377" s="3"/>
      <c r="H7377" s="3"/>
      <c r="I7377" s="3"/>
      <c r="J7377" s="3"/>
      <c r="K7377" s="3"/>
      <c r="L7377" s="3"/>
      <c r="M7377" s="3"/>
      <c r="N7377" s="3"/>
      <c r="O7377" s="3"/>
      <c r="P7377" s="3"/>
      <c r="Q7377" s="3"/>
      <c r="R7377" s="3"/>
      <c r="S7377" s="120"/>
      <c r="T7377" s="3"/>
      <c r="U7377" s="3"/>
      <c r="V7377" s="3"/>
      <c r="W7377" s="3"/>
      <c r="X7377" s="3"/>
      <c r="Y7377" s="3"/>
      <c r="Z7377" s="3"/>
      <c r="AA7377" s="3"/>
      <c r="AB7377" s="3"/>
      <c r="AC7377" s="3"/>
      <c r="AD7377" s="3"/>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row>
    <row r="7378" spans="1:53" x14ac:dyDescent="0.3">
      <c r="A7378" s="3"/>
      <c r="B7378" s="3"/>
      <c r="C7378" s="3"/>
      <c r="D7378" s="3"/>
      <c r="E7378" s="3"/>
      <c r="F7378" s="3"/>
      <c r="G7378" s="3"/>
      <c r="H7378" s="3"/>
      <c r="I7378" s="3"/>
      <c r="J7378" s="3"/>
      <c r="K7378" s="3"/>
      <c r="L7378" s="3"/>
      <c r="M7378" s="3"/>
      <c r="N7378" s="3"/>
      <c r="O7378" s="3"/>
      <c r="P7378" s="3"/>
      <c r="Q7378" s="3"/>
      <c r="R7378" s="3"/>
      <c r="S7378" s="120"/>
      <c r="T7378" s="3"/>
      <c r="U7378" s="3"/>
      <c r="V7378" s="3"/>
      <c r="W7378" s="3"/>
      <c r="X7378" s="3"/>
      <c r="Y7378" s="3"/>
      <c r="Z7378" s="3"/>
      <c r="AA7378" s="3"/>
      <c r="AB7378" s="3"/>
      <c r="AC7378" s="3"/>
      <c r="AD7378" s="3"/>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row>
    <row r="7379" spans="1:53" x14ac:dyDescent="0.3">
      <c r="A7379" s="3"/>
      <c r="B7379" s="3"/>
      <c r="C7379" s="3"/>
      <c r="D7379" s="3"/>
      <c r="E7379" s="3"/>
      <c r="F7379" s="3"/>
      <c r="G7379" s="3"/>
      <c r="H7379" s="3"/>
      <c r="I7379" s="3"/>
      <c r="J7379" s="3"/>
      <c r="K7379" s="3"/>
      <c r="L7379" s="3"/>
      <c r="M7379" s="3"/>
      <c r="N7379" s="3"/>
      <c r="O7379" s="3"/>
      <c r="P7379" s="3"/>
      <c r="Q7379" s="3"/>
      <c r="R7379" s="3"/>
      <c r="S7379" s="120"/>
      <c r="T7379" s="3"/>
      <c r="U7379" s="3"/>
      <c r="V7379" s="3"/>
      <c r="W7379" s="3"/>
      <c r="X7379" s="3"/>
      <c r="Y7379" s="3"/>
      <c r="Z7379" s="3"/>
      <c r="AA7379" s="3"/>
      <c r="AB7379" s="3"/>
      <c r="AC7379" s="3"/>
      <c r="AD7379" s="3"/>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row>
    <row r="7380" spans="1:53" x14ac:dyDescent="0.3">
      <c r="A7380" s="3"/>
      <c r="B7380" s="3"/>
      <c r="C7380" s="3"/>
      <c r="D7380" s="3"/>
      <c r="E7380" s="3"/>
      <c r="F7380" s="3"/>
      <c r="G7380" s="3"/>
      <c r="H7380" s="3"/>
      <c r="I7380" s="3"/>
      <c r="J7380" s="3"/>
      <c r="K7380" s="3"/>
      <c r="L7380" s="3"/>
      <c r="M7380" s="3"/>
      <c r="N7380" s="3"/>
      <c r="O7380" s="3"/>
      <c r="P7380" s="3"/>
      <c r="Q7380" s="3"/>
      <c r="R7380" s="3"/>
      <c r="S7380" s="120"/>
      <c r="T7380" s="3"/>
      <c r="U7380" s="3"/>
      <c r="V7380" s="3"/>
      <c r="W7380" s="3"/>
      <c r="X7380" s="3"/>
      <c r="Y7380" s="3"/>
      <c r="Z7380" s="3"/>
      <c r="AA7380" s="3"/>
      <c r="AB7380" s="3"/>
      <c r="AC7380" s="3"/>
      <c r="AD7380" s="3"/>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row>
    <row r="7381" spans="1:53" x14ac:dyDescent="0.3">
      <c r="A7381" s="3"/>
      <c r="B7381" s="3"/>
      <c r="C7381" s="3"/>
      <c r="D7381" s="3"/>
      <c r="E7381" s="3"/>
      <c r="F7381" s="3"/>
      <c r="G7381" s="3"/>
      <c r="H7381" s="3"/>
      <c r="I7381" s="3"/>
      <c r="J7381" s="3"/>
      <c r="K7381" s="3"/>
      <c r="L7381" s="3"/>
      <c r="M7381" s="3"/>
      <c r="N7381" s="3"/>
      <c r="O7381" s="3"/>
      <c r="P7381" s="3"/>
      <c r="Q7381" s="3"/>
      <c r="R7381" s="3"/>
      <c r="S7381" s="120"/>
      <c r="T7381" s="3"/>
      <c r="U7381" s="3"/>
      <c r="V7381" s="3"/>
      <c r="W7381" s="3"/>
      <c r="X7381" s="3"/>
      <c r="Y7381" s="3"/>
      <c r="Z7381" s="3"/>
      <c r="AA7381" s="3"/>
      <c r="AB7381" s="3"/>
      <c r="AC7381" s="3"/>
      <c r="AD7381" s="3"/>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row>
    <row r="7382" spans="1:53" x14ac:dyDescent="0.3">
      <c r="A7382" s="3"/>
      <c r="B7382" s="3"/>
      <c r="C7382" s="3"/>
      <c r="D7382" s="3"/>
      <c r="E7382" s="3"/>
      <c r="F7382" s="3"/>
      <c r="G7382" s="3"/>
      <c r="H7382" s="3"/>
      <c r="I7382" s="3"/>
      <c r="J7382" s="3"/>
      <c r="K7382" s="3"/>
      <c r="L7382" s="3"/>
      <c r="M7382" s="3"/>
      <c r="N7382" s="3"/>
      <c r="O7382" s="3"/>
      <c r="P7382" s="3"/>
      <c r="Q7382" s="3"/>
      <c r="R7382" s="3"/>
      <c r="S7382" s="120"/>
      <c r="T7382" s="3"/>
      <c r="U7382" s="3"/>
      <c r="V7382" s="3"/>
      <c r="W7382" s="3"/>
      <c r="X7382" s="3"/>
      <c r="Y7382" s="3"/>
      <c r="Z7382" s="3"/>
      <c r="AA7382" s="3"/>
      <c r="AB7382" s="3"/>
      <c r="AC7382" s="3"/>
      <c r="AD7382" s="3"/>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row>
    <row r="7383" spans="1:53" x14ac:dyDescent="0.3">
      <c r="A7383" s="3"/>
      <c r="B7383" s="3"/>
      <c r="C7383" s="3"/>
      <c r="D7383" s="3"/>
      <c r="E7383" s="3"/>
      <c r="F7383" s="3"/>
      <c r="G7383" s="3"/>
      <c r="H7383" s="3"/>
      <c r="I7383" s="3"/>
      <c r="J7383" s="3"/>
      <c r="K7383" s="3"/>
      <c r="L7383" s="3"/>
      <c r="M7383" s="3"/>
      <c r="N7383" s="3"/>
      <c r="O7383" s="3"/>
      <c r="P7383" s="3"/>
      <c r="Q7383" s="3"/>
      <c r="R7383" s="3"/>
      <c r="S7383" s="120"/>
      <c r="T7383" s="3"/>
      <c r="U7383" s="3"/>
      <c r="V7383" s="3"/>
      <c r="W7383" s="3"/>
      <c r="X7383" s="3"/>
      <c r="Y7383" s="3"/>
      <c r="Z7383" s="3"/>
      <c r="AA7383" s="3"/>
      <c r="AB7383" s="3"/>
      <c r="AC7383" s="3"/>
      <c r="AD7383" s="3"/>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row>
    <row r="7384" spans="1:53" x14ac:dyDescent="0.3">
      <c r="A7384" s="3"/>
      <c r="B7384" s="3"/>
      <c r="C7384" s="3"/>
      <c r="D7384" s="3"/>
      <c r="E7384" s="3"/>
      <c r="F7384" s="3"/>
      <c r="G7384" s="3"/>
      <c r="H7384" s="3"/>
      <c r="I7384" s="3"/>
      <c r="J7384" s="3"/>
      <c r="K7384" s="3"/>
      <c r="L7384" s="3"/>
      <c r="M7384" s="3"/>
      <c r="N7384" s="3"/>
      <c r="O7384" s="3"/>
      <c r="P7384" s="3"/>
      <c r="Q7384" s="3"/>
      <c r="R7384" s="3"/>
      <c r="S7384" s="120"/>
      <c r="T7384" s="3"/>
      <c r="U7384" s="3"/>
      <c r="V7384" s="3"/>
      <c r="W7384" s="3"/>
      <c r="X7384" s="3"/>
      <c r="Y7384" s="3"/>
      <c r="Z7384" s="3"/>
      <c r="AA7384" s="3"/>
      <c r="AB7384" s="3"/>
      <c r="AC7384" s="3"/>
      <c r="AD7384" s="3"/>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row>
    <row r="7385" spans="1:53" x14ac:dyDescent="0.3">
      <c r="A7385" s="3"/>
      <c r="B7385" s="3"/>
      <c r="C7385" s="3"/>
      <c r="D7385" s="3"/>
      <c r="E7385" s="3"/>
      <c r="F7385" s="3"/>
      <c r="G7385" s="3"/>
      <c r="H7385" s="3"/>
      <c r="I7385" s="3"/>
      <c r="J7385" s="3"/>
      <c r="K7385" s="3"/>
      <c r="L7385" s="3"/>
      <c r="M7385" s="3"/>
      <c r="N7385" s="3"/>
      <c r="O7385" s="3"/>
      <c r="P7385" s="3"/>
      <c r="Q7385" s="3"/>
      <c r="R7385" s="3"/>
      <c r="S7385" s="120"/>
      <c r="T7385" s="3"/>
      <c r="U7385" s="3"/>
      <c r="V7385" s="3"/>
      <c r="W7385" s="3"/>
      <c r="X7385" s="3"/>
      <c r="Y7385" s="3"/>
      <c r="Z7385" s="3"/>
      <c r="AA7385" s="3"/>
      <c r="AB7385" s="3"/>
      <c r="AC7385" s="3"/>
      <c r="AD7385" s="3"/>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row>
    <row r="7386" spans="1:53" x14ac:dyDescent="0.3">
      <c r="A7386" s="3"/>
      <c r="B7386" s="3"/>
      <c r="C7386" s="3"/>
      <c r="D7386" s="3"/>
      <c r="E7386" s="3"/>
      <c r="F7386" s="3"/>
      <c r="G7386" s="3"/>
      <c r="H7386" s="3"/>
      <c r="I7386" s="3"/>
      <c r="J7386" s="3"/>
      <c r="K7386" s="3"/>
      <c r="L7386" s="3"/>
      <c r="M7386" s="3"/>
      <c r="N7386" s="3"/>
      <c r="O7386" s="3"/>
      <c r="P7386" s="3"/>
      <c r="Q7386" s="3"/>
      <c r="R7386" s="3"/>
      <c r="S7386" s="120"/>
      <c r="T7386" s="3"/>
      <c r="U7386" s="3"/>
      <c r="V7386" s="3"/>
      <c r="W7386" s="3"/>
      <c r="X7386" s="3"/>
      <c r="Y7386" s="3"/>
      <c r="Z7386" s="3"/>
      <c r="AA7386" s="3"/>
      <c r="AB7386" s="3"/>
      <c r="AC7386" s="3"/>
      <c r="AD7386" s="3"/>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row>
    <row r="7387" spans="1:53" x14ac:dyDescent="0.3">
      <c r="A7387" s="3"/>
      <c r="B7387" s="3"/>
      <c r="C7387" s="3"/>
      <c r="D7387" s="3"/>
      <c r="E7387" s="3"/>
      <c r="F7387" s="3"/>
      <c r="G7387" s="3"/>
      <c r="H7387" s="3"/>
      <c r="I7387" s="3"/>
      <c r="J7387" s="3"/>
      <c r="K7387" s="3"/>
      <c r="L7387" s="3"/>
      <c r="M7387" s="3"/>
      <c r="N7387" s="3"/>
      <c r="O7387" s="3"/>
      <c r="P7387" s="3"/>
      <c r="Q7387" s="3"/>
      <c r="R7387" s="3"/>
      <c r="S7387" s="120"/>
      <c r="T7387" s="3"/>
      <c r="U7387" s="3"/>
      <c r="V7387" s="3"/>
      <c r="W7387" s="3"/>
      <c r="X7387" s="3"/>
      <c r="Y7387" s="3"/>
      <c r="Z7387" s="3"/>
      <c r="AA7387" s="3"/>
      <c r="AB7387" s="3"/>
      <c r="AC7387" s="3"/>
      <c r="AD7387" s="3"/>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row>
    <row r="7388" spans="1:53" x14ac:dyDescent="0.3">
      <c r="A7388" s="3"/>
      <c r="B7388" s="3"/>
      <c r="C7388" s="3"/>
      <c r="D7388" s="3"/>
      <c r="E7388" s="3"/>
      <c r="F7388" s="3"/>
      <c r="G7388" s="3"/>
      <c r="H7388" s="3"/>
      <c r="I7388" s="3"/>
      <c r="J7388" s="3"/>
      <c r="K7388" s="3"/>
      <c r="L7388" s="3"/>
      <c r="M7388" s="3"/>
      <c r="N7388" s="3"/>
      <c r="O7388" s="3"/>
      <c r="P7388" s="3"/>
      <c r="Q7388" s="3"/>
      <c r="R7388" s="3"/>
      <c r="S7388" s="120"/>
      <c r="T7388" s="3"/>
      <c r="U7388" s="3"/>
      <c r="V7388" s="3"/>
      <c r="W7388" s="3"/>
      <c r="X7388" s="3"/>
      <c r="Y7388" s="3"/>
      <c r="Z7388" s="3"/>
      <c r="AA7388" s="3"/>
      <c r="AB7388" s="3"/>
      <c r="AC7388" s="3"/>
      <c r="AD7388" s="3"/>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row>
    <row r="7389" spans="1:53" x14ac:dyDescent="0.3">
      <c r="A7389" s="3"/>
      <c r="B7389" s="3"/>
      <c r="C7389" s="3"/>
      <c r="D7389" s="3"/>
      <c r="E7389" s="3"/>
      <c r="F7389" s="3"/>
      <c r="G7389" s="3"/>
      <c r="H7389" s="3"/>
      <c r="I7389" s="3"/>
      <c r="J7389" s="3"/>
      <c r="K7389" s="3"/>
      <c r="L7389" s="3"/>
      <c r="M7389" s="3"/>
      <c r="N7389" s="3"/>
      <c r="O7389" s="3"/>
      <c r="P7389" s="3"/>
      <c r="Q7389" s="3"/>
      <c r="R7389" s="3"/>
      <c r="S7389" s="120"/>
      <c r="T7389" s="3"/>
      <c r="U7389" s="3"/>
      <c r="V7389" s="3"/>
      <c r="W7389" s="3"/>
      <c r="X7389" s="3"/>
      <c r="Y7389" s="3"/>
      <c r="Z7389" s="3"/>
      <c r="AA7389" s="3"/>
      <c r="AB7389" s="3"/>
      <c r="AC7389" s="3"/>
      <c r="AD7389" s="3"/>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row>
    <row r="7390" spans="1:53" x14ac:dyDescent="0.3">
      <c r="A7390" s="3"/>
      <c r="B7390" s="3"/>
      <c r="C7390" s="3"/>
      <c r="D7390" s="3"/>
      <c r="E7390" s="3"/>
      <c r="F7390" s="3"/>
      <c r="G7390" s="3"/>
      <c r="H7390" s="3"/>
      <c r="I7390" s="3"/>
      <c r="J7390" s="3"/>
      <c r="K7390" s="3"/>
      <c r="L7390" s="3"/>
      <c r="M7390" s="3"/>
      <c r="N7390" s="3"/>
      <c r="O7390" s="3"/>
      <c r="P7390" s="3"/>
      <c r="Q7390" s="3"/>
      <c r="R7390" s="3"/>
      <c r="S7390" s="120"/>
      <c r="T7390" s="3"/>
      <c r="U7390" s="3"/>
      <c r="V7390" s="3"/>
      <c r="W7390" s="3"/>
      <c r="X7390" s="3"/>
      <c r="Y7390" s="3"/>
      <c r="Z7390" s="3"/>
      <c r="AA7390" s="3"/>
      <c r="AB7390" s="3"/>
      <c r="AC7390" s="3"/>
      <c r="AD7390" s="3"/>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row>
    <row r="7391" spans="1:53" x14ac:dyDescent="0.3">
      <c r="A7391" s="3"/>
      <c r="B7391" s="3"/>
      <c r="C7391" s="3"/>
      <c r="D7391" s="3"/>
      <c r="E7391" s="3"/>
      <c r="F7391" s="3"/>
      <c r="G7391" s="3"/>
      <c r="H7391" s="3"/>
      <c r="I7391" s="3"/>
      <c r="J7391" s="3"/>
      <c r="K7391" s="3"/>
      <c r="L7391" s="3"/>
      <c r="M7391" s="3"/>
      <c r="N7391" s="3"/>
      <c r="O7391" s="3"/>
      <c r="P7391" s="3"/>
      <c r="Q7391" s="3"/>
      <c r="R7391" s="3"/>
      <c r="S7391" s="120"/>
      <c r="T7391" s="3"/>
      <c r="U7391" s="3"/>
      <c r="V7391" s="3"/>
      <c r="W7391" s="3"/>
      <c r="X7391" s="3"/>
      <c r="Y7391" s="3"/>
      <c r="Z7391" s="3"/>
      <c r="AA7391" s="3"/>
      <c r="AB7391" s="3"/>
      <c r="AC7391" s="3"/>
      <c r="AD7391" s="3"/>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row>
    <row r="7392" spans="1:53" x14ac:dyDescent="0.3">
      <c r="A7392" s="3"/>
      <c r="B7392" s="3"/>
      <c r="C7392" s="3"/>
      <c r="D7392" s="3"/>
      <c r="E7392" s="3"/>
      <c r="F7392" s="3"/>
      <c r="G7392" s="3"/>
      <c r="H7392" s="3"/>
      <c r="I7392" s="3"/>
      <c r="J7392" s="3"/>
      <c r="K7392" s="3"/>
      <c r="L7392" s="3"/>
      <c r="M7392" s="3"/>
      <c r="N7392" s="3"/>
      <c r="O7392" s="3"/>
      <c r="P7392" s="3"/>
      <c r="Q7392" s="3"/>
      <c r="R7392" s="3"/>
      <c r="S7392" s="120"/>
      <c r="T7392" s="3"/>
      <c r="U7392" s="3"/>
      <c r="V7392" s="3"/>
      <c r="W7392" s="3"/>
      <c r="X7392" s="3"/>
      <c r="Y7392" s="3"/>
      <c r="Z7392" s="3"/>
      <c r="AA7392" s="3"/>
      <c r="AB7392" s="3"/>
      <c r="AC7392" s="3"/>
      <c r="AD7392" s="3"/>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row>
    <row r="7393" spans="1:53" x14ac:dyDescent="0.3">
      <c r="A7393" s="3"/>
      <c r="B7393" s="3"/>
      <c r="C7393" s="3"/>
      <c r="D7393" s="3"/>
      <c r="E7393" s="3"/>
      <c r="F7393" s="3"/>
      <c r="G7393" s="3"/>
      <c r="H7393" s="3"/>
      <c r="I7393" s="3"/>
      <c r="J7393" s="3"/>
      <c r="K7393" s="3"/>
      <c r="L7393" s="3"/>
      <c r="M7393" s="3"/>
      <c r="N7393" s="3"/>
      <c r="O7393" s="3"/>
      <c r="P7393" s="3"/>
      <c r="Q7393" s="3"/>
      <c r="R7393" s="3"/>
      <c r="S7393" s="120"/>
      <c r="T7393" s="3"/>
      <c r="U7393" s="3"/>
      <c r="V7393" s="3"/>
      <c r="W7393" s="3"/>
      <c r="X7393" s="3"/>
      <c r="Y7393" s="3"/>
      <c r="Z7393" s="3"/>
      <c r="AA7393" s="3"/>
      <c r="AB7393" s="3"/>
      <c r="AC7393" s="3"/>
      <c r="AD7393" s="3"/>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row>
    <row r="7394" spans="1:53" x14ac:dyDescent="0.3">
      <c r="A7394" s="3"/>
      <c r="B7394" s="3"/>
      <c r="C7394" s="3"/>
      <c r="D7394" s="3"/>
      <c r="E7394" s="3"/>
      <c r="F7394" s="3"/>
      <c r="G7394" s="3"/>
      <c r="H7394" s="3"/>
      <c r="I7394" s="3"/>
      <c r="J7394" s="3"/>
      <c r="K7394" s="3"/>
      <c r="L7394" s="3"/>
      <c r="M7394" s="3"/>
      <c r="N7394" s="3"/>
      <c r="O7394" s="3"/>
      <c r="P7394" s="3"/>
      <c r="Q7394" s="3"/>
      <c r="R7394" s="3"/>
      <c r="S7394" s="120"/>
      <c r="T7394" s="3"/>
      <c r="U7394" s="3"/>
      <c r="V7394" s="3"/>
      <c r="W7394" s="3"/>
      <c r="X7394" s="3"/>
      <c r="Y7394" s="3"/>
      <c r="Z7394" s="3"/>
      <c r="AA7394" s="3"/>
      <c r="AB7394" s="3"/>
      <c r="AC7394" s="3"/>
      <c r="AD7394" s="3"/>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row>
    <row r="7395" spans="1:53" x14ac:dyDescent="0.3">
      <c r="A7395" s="3"/>
      <c r="B7395" s="3"/>
      <c r="C7395" s="3"/>
      <c r="D7395" s="3"/>
      <c r="E7395" s="3"/>
      <c r="F7395" s="3"/>
      <c r="G7395" s="3"/>
      <c r="H7395" s="3"/>
      <c r="I7395" s="3"/>
      <c r="J7395" s="3"/>
      <c r="K7395" s="3"/>
      <c r="L7395" s="3"/>
      <c r="M7395" s="3"/>
      <c r="N7395" s="3"/>
      <c r="O7395" s="3"/>
      <c r="P7395" s="3"/>
      <c r="Q7395" s="3"/>
      <c r="R7395" s="3"/>
      <c r="S7395" s="120"/>
      <c r="T7395" s="3"/>
      <c r="U7395" s="3"/>
      <c r="V7395" s="3"/>
      <c r="W7395" s="3"/>
      <c r="X7395" s="3"/>
      <c r="Y7395" s="3"/>
      <c r="Z7395" s="3"/>
      <c r="AA7395" s="3"/>
      <c r="AB7395" s="3"/>
      <c r="AC7395" s="3"/>
      <c r="AD7395" s="3"/>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row>
    <row r="7396" spans="1:53" x14ac:dyDescent="0.3">
      <c r="A7396" s="3"/>
      <c r="B7396" s="3"/>
      <c r="C7396" s="3"/>
      <c r="D7396" s="3"/>
      <c r="E7396" s="3"/>
      <c r="F7396" s="3"/>
      <c r="G7396" s="3"/>
      <c r="H7396" s="3"/>
      <c r="I7396" s="3"/>
      <c r="J7396" s="3"/>
      <c r="K7396" s="3"/>
      <c r="L7396" s="3"/>
      <c r="M7396" s="3"/>
      <c r="N7396" s="3"/>
      <c r="O7396" s="3"/>
      <c r="P7396" s="3"/>
      <c r="Q7396" s="3"/>
      <c r="R7396" s="3"/>
      <c r="S7396" s="120"/>
      <c r="T7396" s="3"/>
      <c r="U7396" s="3"/>
      <c r="V7396" s="3"/>
      <c r="W7396" s="3"/>
      <c r="X7396" s="3"/>
      <c r="Y7396" s="3"/>
      <c r="Z7396" s="3"/>
      <c r="AA7396" s="3"/>
      <c r="AB7396" s="3"/>
      <c r="AC7396" s="3"/>
      <c r="AD7396" s="3"/>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row>
    <row r="7397" spans="1:53" x14ac:dyDescent="0.3">
      <c r="A7397" s="3"/>
      <c r="B7397" s="3"/>
      <c r="C7397" s="3"/>
      <c r="D7397" s="3"/>
      <c r="E7397" s="3"/>
      <c r="F7397" s="3"/>
      <c r="G7397" s="3"/>
      <c r="H7397" s="3"/>
      <c r="I7397" s="3"/>
      <c r="J7397" s="3"/>
      <c r="K7397" s="3"/>
      <c r="L7397" s="3"/>
      <c r="M7397" s="3"/>
      <c r="N7397" s="3"/>
      <c r="O7397" s="3"/>
      <c r="P7397" s="3"/>
      <c r="Q7397" s="3"/>
      <c r="R7397" s="3"/>
      <c r="S7397" s="120"/>
      <c r="T7397" s="3"/>
      <c r="U7397" s="3"/>
      <c r="V7397" s="3"/>
      <c r="W7397" s="3"/>
      <c r="X7397" s="3"/>
      <c r="Y7397" s="3"/>
      <c r="Z7397" s="3"/>
      <c r="AA7397" s="3"/>
      <c r="AB7397" s="3"/>
      <c r="AC7397" s="3"/>
      <c r="AD7397" s="3"/>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row>
    <row r="7398" spans="1:53" x14ac:dyDescent="0.3">
      <c r="A7398" s="3"/>
      <c r="B7398" s="3"/>
      <c r="C7398" s="3"/>
      <c r="D7398" s="3"/>
      <c r="E7398" s="3"/>
      <c r="F7398" s="3"/>
      <c r="G7398" s="3"/>
      <c r="H7398" s="3"/>
      <c r="I7398" s="3"/>
      <c r="J7398" s="3"/>
      <c r="K7398" s="3"/>
      <c r="L7398" s="3"/>
      <c r="M7398" s="3"/>
      <c r="N7398" s="3"/>
      <c r="O7398" s="3"/>
      <c r="P7398" s="3"/>
      <c r="Q7398" s="3"/>
      <c r="R7398" s="3"/>
      <c r="S7398" s="120"/>
      <c r="T7398" s="3"/>
      <c r="U7398" s="3"/>
      <c r="V7398" s="3"/>
      <c r="W7398" s="3"/>
      <c r="X7398" s="3"/>
      <c r="Y7398" s="3"/>
      <c r="Z7398" s="3"/>
      <c r="AA7398" s="3"/>
      <c r="AB7398" s="3"/>
      <c r="AC7398" s="3"/>
      <c r="AD7398" s="3"/>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row>
    <row r="7399" spans="1:53" x14ac:dyDescent="0.3">
      <c r="A7399" s="3"/>
      <c r="B7399" s="3"/>
      <c r="C7399" s="3"/>
      <c r="D7399" s="3"/>
      <c r="E7399" s="3"/>
      <c r="F7399" s="3"/>
      <c r="G7399" s="3"/>
      <c r="H7399" s="3"/>
      <c r="I7399" s="3"/>
      <c r="J7399" s="3"/>
      <c r="K7399" s="3"/>
      <c r="L7399" s="3"/>
      <c r="M7399" s="3"/>
      <c r="N7399" s="3"/>
      <c r="O7399" s="3"/>
      <c r="P7399" s="3"/>
      <c r="Q7399" s="3"/>
      <c r="R7399" s="3"/>
      <c r="S7399" s="120"/>
      <c r="T7399" s="3"/>
      <c r="U7399" s="3"/>
      <c r="V7399" s="3"/>
      <c r="W7399" s="3"/>
      <c r="X7399" s="3"/>
      <c r="Y7399" s="3"/>
      <c r="Z7399" s="3"/>
      <c r="AA7399" s="3"/>
      <c r="AB7399" s="3"/>
      <c r="AC7399" s="3"/>
      <c r="AD7399" s="3"/>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row>
    <row r="7400" spans="1:53" x14ac:dyDescent="0.3">
      <c r="A7400" s="3"/>
      <c r="B7400" s="3"/>
      <c r="C7400" s="3"/>
      <c r="D7400" s="3"/>
      <c r="E7400" s="3"/>
      <c r="F7400" s="3"/>
      <c r="G7400" s="3"/>
      <c r="H7400" s="3"/>
      <c r="I7400" s="3"/>
      <c r="J7400" s="3"/>
      <c r="K7400" s="3"/>
      <c r="L7400" s="3"/>
      <c r="M7400" s="3"/>
      <c r="N7400" s="3"/>
      <c r="O7400" s="3"/>
      <c r="P7400" s="3"/>
      <c r="Q7400" s="3"/>
      <c r="R7400" s="3"/>
      <c r="S7400" s="120"/>
      <c r="T7400" s="3"/>
      <c r="U7400" s="3"/>
      <c r="V7400" s="3"/>
      <c r="W7400" s="3"/>
      <c r="X7400" s="3"/>
      <c r="Y7400" s="3"/>
      <c r="Z7400" s="3"/>
      <c r="AA7400" s="3"/>
      <c r="AB7400" s="3"/>
      <c r="AC7400" s="3"/>
      <c r="AD7400" s="3"/>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row>
    <row r="7401" spans="1:53" x14ac:dyDescent="0.3">
      <c r="A7401" s="3"/>
      <c r="B7401" s="3"/>
      <c r="C7401" s="3"/>
      <c r="D7401" s="3"/>
      <c r="E7401" s="3"/>
      <c r="F7401" s="3"/>
      <c r="G7401" s="3"/>
      <c r="H7401" s="3"/>
      <c r="I7401" s="3"/>
      <c r="J7401" s="3"/>
      <c r="K7401" s="3"/>
      <c r="L7401" s="3"/>
      <c r="M7401" s="3"/>
      <c r="N7401" s="3"/>
      <c r="O7401" s="3"/>
      <c r="P7401" s="3"/>
      <c r="Q7401" s="3"/>
      <c r="R7401" s="3"/>
      <c r="S7401" s="120"/>
      <c r="T7401" s="3"/>
      <c r="U7401" s="3"/>
      <c r="V7401" s="3"/>
      <c r="W7401" s="3"/>
      <c r="X7401" s="3"/>
      <c r="Y7401" s="3"/>
      <c r="Z7401" s="3"/>
      <c r="AA7401" s="3"/>
      <c r="AB7401" s="3"/>
      <c r="AC7401" s="3"/>
      <c r="AD7401" s="3"/>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row>
    <row r="7402" spans="1:53" x14ac:dyDescent="0.3">
      <c r="A7402" s="3"/>
      <c r="B7402" s="3"/>
      <c r="C7402" s="3"/>
      <c r="D7402" s="3"/>
      <c r="E7402" s="3"/>
      <c r="F7402" s="3"/>
      <c r="G7402" s="3"/>
      <c r="H7402" s="3"/>
      <c r="I7402" s="3"/>
      <c r="J7402" s="3"/>
      <c r="K7402" s="3"/>
      <c r="L7402" s="3"/>
      <c r="M7402" s="3"/>
      <c r="N7402" s="3"/>
      <c r="O7402" s="3"/>
      <c r="P7402" s="3"/>
      <c r="Q7402" s="3"/>
      <c r="R7402" s="3"/>
      <c r="S7402" s="120"/>
      <c r="T7402" s="3"/>
      <c r="U7402" s="3"/>
      <c r="V7402" s="3"/>
      <c r="W7402" s="3"/>
      <c r="X7402" s="3"/>
      <c r="Y7402" s="3"/>
      <c r="Z7402" s="3"/>
      <c r="AA7402" s="3"/>
      <c r="AB7402" s="3"/>
      <c r="AC7402" s="3"/>
      <c r="AD7402" s="3"/>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row>
    <row r="7403" spans="1:53" x14ac:dyDescent="0.3">
      <c r="A7403" s="3"/>
      <c r="B7403" s="3"/>
      <c r="C7403" s="3"/>
      <c r="D7403" s="3"/>
      <c r="E7403" s="3"/>
      <c r="F7403" s="3"/>
      <c r="G7403" s="3"/>
      <c r="H7403" s="3"/>
      <c r="I7403" s="3"/>
      <c r="J7403" s="3"/>
      <c r="K7403" s="3"/>
      <c r="L7403" s="3"/>
      <c r="M7403" s="3"/>
      <c r="N7403" s="3"/>
      <c r="O7403" s="3"/>
      <c r="P7403" s="3"/>
      <c r="Q7403" s="3"/>
      <c r="R7403" s="3"/>
      <c r="S7403" s="120"/>
      <c r="T7403" s="3"/>
      <c r="U7403" s="3"/>
      <c r="V7403" s="3"/>
      <c r="W7403" s="3"/>
      <c r="X7403" s="3"/>
      <c r="Y7403" s="3"/>
      <c r="Z7403" s="3"/>
      <c r="AA7403" s="3"/>
      <c r="AB7403" s="3"/>
      <c r="AC7403" s="3"/>
      <c r="AD7403" s="3"/>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row>
    <row r="7404" spans="1:53" x14ac:dyDescent="0.3">
      <c r="A7404" s="3"/>
      <c r="B7404" s="3"/>
      <c r="C7404" s="3"/>
      <c r="D7404" s="3"/>
      <c r="E7404" s="3"/>
      <c r="F7404" s="3"/>
      <c r="G7404" s="3"/>
      <c r="H7404" s="3"/>
      <c r="I7404" s="3"/>
      <c r="J7404" s="3"/>
      <c r="K7404" s="3"/>
      <c r="L7404" s="3"/>
      <c r="M7404" s="3"/>
      <c r="N7404" s="3"/>
      <c r="O7404" s="3"/>
      <c r="P7404" s="3"/>
      <c r="Q7404" s="3"/>
      <c r="R7404" s="3"/>
      <c r="S7404" s="120"/>
      <c r="T7404" s="3"/>
      <c r="U7404" s="3"/>
      <c r="V7404" s="3"/>
      <c r="W7404" s="3"/>
      <c r="X7404" s="3"/>
      <c r="Y7404" s="3"/>
      <c r="Z7404" s="3"/>
      <c r="AA7404" s="3"/>
      <c r="AB7404" s="3"/>
      <c r="AC7404" s="3"/>
      <c r="AD7404" s="3"/>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row>
    <row r="7405" spans="1:53" x14ac:dyDescent="0.3">
      <c r="A7405" s="3"/>
      <c r="B7405" s="3"/>
      <c r="C7405" s="3"/>
      <c r="D7405" s="3"/>
      <c r="E7405" s="3"/>
      <c r="F7405" s="3"/>
      <c r="G7405" s="3"/>
      <c r="H7405" s="3"/>
      <c r="I7405" s="3"/>
      <c r="J7405" s="3"/>
      <c r="K7405" s="3"/>
      <c r="L7405" s="3"/>
      <c r="M7405" s="3"/>
      <c r="N7405" s="3"/>
      <c r="O7405" s="3"/>
      <c r="P7405" s="3"/>
      <c r="Q7405" s="3"/>
      <c r="R7405" s="3"/>
      <c r="S7405" s="120"/>
      <c r="T7405" s="3"/>
      <c r="U7405" s="3"/>
      <c r="V7405" s="3"/>
      <c r="W7405" s="3"/>
      <c r="X7405" s="3"/>
      <c r="Y7405" s="3"/>
      <c r="Z7405" s="3"/>
      <c r="AA7405" s="3"/>
      <c r="AB7405" s="3"/>
      <c r="AC7405" s="3"/>
      <c r="AD7405" s="3"/>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row>
    <row r="7406" spans="1:53" x14ac:dyDescent="0.3">
      <c r="A7406" s="3"/>
      <c r="B7406" s="3"/>
      <c r="C7406" s="3"/>
      <c r="D7406" s="3"/>
      <c r="E7406" s="3"/>
      <c r="F7406" s="3"/>
      <c r="G7406" s="3"/>
      <c r="H7406" s="3"/>
      <c r="I7406" s="3"/>
      <c r="J7406" s="3"/>
      <c r="K7406" s="3"/>
      <c r="L7406" s="3"/>
      <c r="M7406" s="3"/>
      <c r="N7406" s="3"/>
      <c r="O7406" s="3"/>
      <c r="P7406" s="3"/>
      <c r="Q7406" s="3"/>
      <c r="R7406" s="3"/>
      <c r="S7406" s="120"/>
      <c r="T7406" s="3"/>
      <c r="U7406" s="3"/>
      <c r="V7406" s="3"/>
      <c r="W7406" s="3"/>
      <c r="X7406" s="3"/>
      <c r="Y7406" s="3"/>
      <c r="Z7406" s="3"/>
      <c r="AA7406" s="3"/>
      <c r="AB7406" s="3"/>
      <c r="AC7406" s="3"/>
      <c r="AD7406" s="3"/>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row>
    <row r="7407" spans="1:53" x14ac:dyDescent="0.3">
      <c r="A7407" s="3"/>
      <c r="B7407" s="3"/>
      <c r="C7407" s="3"/>
      <c r="D7407" s="3"/>
      <c r="E7407" s="3"/>
      <c r="F7407" s="3"/>
      <c r="G7407" s="3"/>
      <c r="H7407" s="3"/>
      <c r="I7407" s="3"/>
      <c r="J7407" s="3"/>
      <c r="K7407" s="3"/>
      <c r="L7407" s="3"/>
      <c r="M7407" s="3"/>
      <c r="N7407" s="3"/>
      <c r="O7407" s="3"/>
      <c r="P7407" s="3"/>
      <c r="Q7407" s="3"/>
      <c r="R7407" s="3"/>
      <c r="S7407" s="120"/>
      <c r="T7407" s="3"/>
      <c r="U7407" s="3"/>
      <c r="V7407" s="3"/>
      <c r="W7407" s="3"/>
      <c r="X7407" s="3"/>
      <c r="Y7407" s="3"/>
      <c r="Z7407" s="3"/>
      <c r="AA7407" s="3"/>
      <c r="AB7407" s="3"/>
      <c r="AC7407" s="3"/>
      <c r="AD7407" s="3"/>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row>
    <row r="7408" spans="1:53" x14ac:dyDescent="0.3">
      <c r="A7408" s="3"/>
      <c r="B7408" s="3"/>
      <c r="C7408" s="3"/>
      <c r="D7408" s="3"/>
      <c r="E7408" s="3"/>
      <c r="F7408" s="3"/>
      <c r="G7408" s="3"/>
      <c r="H7408" s="3"/>
      <c r="I7408" s="3"/>
      <c r="J7408" s="3"/>
      <c r="K7408" s="3"/>
      <c r="L7408" s="3"/>
      <c r="M7408" s="3"/>
      <c r="N7408" s="3"/>
      <c r="O7408" s="3"/>
      <c r="P7408" s="3"/>
      <c r="Q7408" s="3"/>
      <c r="R7408" s="3"/>
      <c r="S7408" s="120"/>
      <c r="T7408" s="3"/>
      <c r="U7408" s="3"/>
      <c r="V7408" s="3"/>
      <c r="W7408" s="3"/>
      <c r="X7408" s="3"/>
      <c r="Y7408" s="3"/>
      <c r="Z7408" s="3"/>
      <c r="AA7408" s="3"/>
      <c r="AB7408" s="3"/>
      <c r="AC7408" s="3"/>
      <c r="AD7408" s="3"/>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row>
    <row r="7409" spans="1:53" x14ac:dyDescent="0.3">
      <c r="A7409" s="3"/>
      <c r="B7409" s="3"/>
      <c r="C7409" s="3"/>
      <c r="D7409" s="3"/>
      <c r="E7409" s="3"/>
      <c r="F7409" s="3"/>
      <c r="G7409" s="3"/>
      <c r="H7409" s="3"/>
      <c r="I7409" s="3"/>
      <c r="J7409" s="3"/>
      <c r="K7409" s="3"/>
      <c r="L7409" s="3"/>
      <c r="M7409" s="3"/>
      <c r="N7409" s="3"/>
      <c r="O7409" s="3"/>
      <c r="P7409" s="3"/>
      <c r="Q7409" s="3"/>
      <c r="R7409" s="3"/>
      <c r="S7409" s="120"/>
      <c r="T7409" s="3"/>
      <c r="U7409" s="3"/>
      <c r="V7409" s="3"/>
      <c r="W7409" s="3"/>
      <c r="X7409" s="3"/>
      <c r="Y7409" s="3"/>
      <c r="Z7409" s="3"/>
      <c r="AA7409" s="3"/>
      <c r="AB7409" s="3"/>
      <c r="AC7409" s="3"/>
      <c r="AD7409" s="3"/>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row>
    <row r="7410" spans="1:53" x14ac:dyDescent="0.3">
      <c r="A7410" s="3"/>
      <c r="B7410" s="3"/>
      <c r="C7410" s="3"/>
      <c r="D7410" s="3"/>
      <c r="E7410" s="3"/>
      <c r="F7410" s="3"/>
      <c r="G7410" s="3"/>
      <c r="H7410" s="3"/>
      <c r="I7410" s="3"/>
      <c r="J7410" s="3"/>
      <c r="K7410" s="3"/>
      <c r="L7410" s="3"/>
      <c r="M7410" s="3"/>
      <c r="N7410" s="3"/>
      <c r="O7410" s="3"/>
      <c r="P7410" s="3"/>
      <c r="Q7410" s="3"/>
      <c r="R7410" s="3"/>
      <c r="S7410" s="120"/>
      <c r="T7410" s="3"/>
      <c r="U7410" s="3"/>
      <c r="V7410" s="3"/>
      <c r="W7410" s="3"/>
      <c r="X7410" s="3"/>
      <c r="Y7410" s="3"/>
      <c r="Z7410" s="3"/>
      <c r="AA7410" s="3"/>
      <c r="AB7410" s="3"/>
      <c r="AC7410" s="3"/>
      <c r="AD7410" s="3"/>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row>
    <row r="7411" spans="1:53" x14ac:dyDescent="0.3">
      <c r="A7411" s="3"/>
      <c r="B7411" s="3"/>
      <c r="C7411" s="3"/>
      <c r="D7411" s="3"/>
      <c r="E7411" s="3"/>
      <c r="F7411" s="3"/>
      <c r="G7411" s="3"/>
      <c r="H7411" s="3"/>
      <c r="I7411" s="3"/>
      <c r="J7411" s="3"/>
      <c r="K7411" s="3"/>
      <c r="L7411" s="3"/>
      <c r="M7411" s="3"/>
      <c r="N7411" s="3"/>
      <c r="O7411" s="3"/>
      <c r="P7411" s="3"/>
      <c r="Q7411" s="3"/>
      <c r="R7411" s="3"/>
      <c r="S7411" s="120"/>
      <c r="T7411" s="3"/>
      <c r="U7411" s="3"/>
      <c r="V7411" s="3"/>
      <c r="W7411" s="3"/>
      <c r="X7411" s="3"/>
      <c r="Y7411" s="3"/>
      <c r="Z7411" s="3"/>
      <c r="AA7411" s="3"/>
      <c r="AB7411" s="3"/>
      <c r="AC7411" s="3"/>
      <c r="AD7411" s="3"/>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row>
    <row r="7412" spans="1:53" x14ac:dyDescent="0.3">
      <c r="A7412" s="3"/>
      <c r="B7412" s="3"/>
      <c r="C7412" s="3"/>
      <c r="D7412" s="3"/>
      <c r="E7412" s="3"/>
      <c r="F7412" s="3"/>
      <c r="G7412" s="3"/>
      <c r="H7412" s="3"/>
      <c r="I7412" s="3"/>
      <c r="J7412" s="3"/>
      <c r="K7412" s="3"/>
      <c r="L7412" s="3"/>
      <c r="M7412" s="3"/>
      <c r="N7412" s="3"/>
      <c r="O7412" s="3"/>
      <c r="P7412" s="3"/>
      <c r="Q7412" s="3"/>
      <c r="R7412" s="3"/>
      <c r="S7412" s="120"/>
      <c r="T7412" s="3"/>
      <c r="U7412" s="3"/>
      <c r="V7412" s="3"/>
      <c r="W7412" s="3"/>
      <c r="X7412" s="3"/>
      <c r="Y7412" s="3"/>
      <c r="Z7412" s="3"/>
      <c r="AA7412" s="3"/>
      <c r="AB7412" s="3"/>
      <c r="AC7412" s="3"/>
      <c r="AD7412" s="3"/>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row>
    <row r="7413" spans="1:53" x14ac:dyDescent="0.3">
      <c r="A7413" s="3"/>
      <c r="B7413" s="3"/>
      <c r="C7413" s="3"/>
      <c r="D7413" s="3"/>
      <c r="E7413" s="3"/>
      <c r="F7413" s="3"/>
      <c r="G7413" s="3"/>
      <c r="H7413" s="3"/>
      <c r="I7413" s="3"/>
      <c r="J7413" s="3"/>
      <c r="K7413" s="3"/>
      <c r="L7413" s="3"/>
      <c r="M7413" s="3"/>
      <c r="N7413" s="3"/>
      <c r="O7413" s="3"/>
      <c r="P7413" s="3"/>
      <c r="Q7413" s="3"/>
      <c r="R7413" s="3"/>
      <c r="S7413" s="120"/>
      <c r="T7413" s="3"/>
      <c r="U7413" s="3"/>
      <c r="V7413" s="3"/>
      <c r="W7413" s="3"/>
      <c r="X7413" s="3"/>
      <c r="Y7413" s="3"/>
      <c r="Z7413" s="3"/>
      <c r="AA7413" s="3"/>
      <c r="AB7413" s="3"/>
      <c r="AC7413" s="3"/>
      <c r="AD7413" s="3"/>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row>
    <row r="7414" spans="1:53" x14ac:dyDescent="0.3">
      <c r="A7414" s="3"/>
      <c r="B7414" s="3"/>
      <c r="C7414" s="3"/>
      <c r="D7414" s="3"/>
      <c r="E7414" s="3"/>
      <c r="F7414" s="3"/>
      <c r="G7414" s="3"/>
      <c r="H7414" s="3"/>
      <c r="I7414" s="3"/>
      <c r="J7414" s="3"/>
      <c r="K7414" s="3"/>
      <c r="L7414" s="3"/>
      <c r="M7414" s="3"/>
      <c r="N7414" s="3"/>
      <c r="O7414" s="3"/>
      <c r="P7414" s="3"/>
      <c r="Q7414" s="3"/>
      <c r="R7414" s="3"/>
      <c r="S7414" s="120"/>
      <c r="T7414" s="3"/>
      <c r="U7414" s="3"/>
      <c r="V7414" s="3"/>
      <c r="W7414" s="3"/>
      <c r="X7414" s="3"/>
      <c r="Y7414" s="3"/>
      <c r="Z7414" s="3"/>
      <c r="AA7414" s="3"/>
      <c r="AB7414" s="3"/>
      <c r="AC7414" s="3"/>
      <c r="AD7414" s="3"/>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row>
    <row r="7415" spans="1:53" x14ac:dyDescent="0.3">
      <c r="A7415" s="3"/>
      <c r="B7415" s="3"/>
      <c r="C7415" s="3"/>
      <c r="D7415" s="3"/>
      <c r="E7415" s="3"/>
      <c r="F7415" s="3"/>
      <c r="G7415" s="3"/>
      <c r="H7415" s="3"/>
      <c r="I7415" s="3"/>
      <c r="J7415" s="3"/>
      <c r="K7415" s="3"/>
      <c r="L7415" s="3"/>
      <c r="M7415" s="3"/>
      <c r="N7415" s="3"/>
      <c r="O7415" s="3"/>
      <c r="P7415" s="3"/>
      <c r="Q7415" s="3"/>
      <c r="R7415" s="3"/>
      <c r="S7415" s="120"/>
      <c r="T7415" s="3"/>
      <c r="U7415" s="3"/>
      <c r="V7415" s="3"/>
      <c r="W7415" s="3"/>
      <c r="X7415" s="3"/>
      <c r="Y7415" s="3"/>
      <c r="Z7415" s="3"/>
      <c r="AA7415" s="3"/>
      <c r="AB7415" s="3"/>
      <c r="AC7415" s="3"/>
      <c r="AD7415" s="3"/>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row>
    <row r="7416" spans="1:53" x14ac:dyDescent="0.3">
      <c r="A7416" s="3"/>
      <c r="B7416" s="3"/>
      <c r="C7416" s="3"/>
      <c r="D7416" s="3"/>
      <c r="E7416" s="3"/>
      <c r="F7416" s="3"/>
      <c r="G7416" s="3"/>
      <c r="H7416" s="3"/>
      <c r="I7416" s="3"/>
      <c r="J7416" s="3"/>
      <c r="K7416" s="3"/>
      <c r="L7416" s="3"/>
      <c r="M7416" s="3"/>
      <c r="N7416" s="3"/>
      <c r="O7416" s="3"/>
      <c r="P7416" s="3"/>
      <c r="Q7416" s="3"/>
      <c r="R7416" s="3"/>
      <c r="S7416" s="120"/>
      <c r="T7416" s="3"/>
      <c r="U7416" s="3"/>
      <c r="V7416" s="3"/>
      <c r="W7416" s="3"/>
      <c r="X7416" s="3"/>
      <c r="Y7416" s="3"/>
      <c r="Z7416" s="3"/>
      <c r="AA7416" s="3"/>
      <c r="AB7416" s="3"/>
      <c r="AC7416" s="3"/>
      <c r="AD7416" s="3"/>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row>
    <row r="7417" spans="1:53" x14ac:dyDescent="0.3">
      <c r="A7417" s="3"/>
      <c r="B7417" s="3"/>
      <c r="C7417" s="3"/>
      <c r="D7417" s="3"/>
      <c r="E7417" s="3"/>
      <c r="F7417" s="3"/>
      <c r="G7417" s="3"/>
      <c r="H7417" s="3"/>
      <c r="I7417" s="3"/>
      <c r="J7417" s="3"/>
      <c r="K7417" s="3"/>
      <c r="L7417" s="3"/>
      <c r="M7417" s="3"/>
      <c r="N7417" s="3"/>
      <c r="O7417" s="3"/>
      <c r="P7417" s="3"/>
      <c r="Q7417" s="3"/>
      <c r="R7417" s="3"/>
      <c r="S7417" s="120"/>
      <c r="T7417" s="3"/>
      <c r="U7417" s="3"/>
      <c r="V7417" s="3"/>
      <c r="W7417" s="3"/>
      <c r="X7417" s="3"/>
      <c r="Y7417" s="3"/>
      <c r="Z7417" s="3"/>
      <c r="AA7417" s="3"/>
      <c r="AB7417" s="3"/>
      <c r="AC7417" s="3"/>
      <c r="AD7417" s="3"/>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row>
    <row r="7418" spans="1:53" x14ac:dyDescent="0.3">
      <c r="A7418" s="3"/>
      <c r="B7418" s="3"/>
      <c r="C7418" s="3"/>
      <c r="D7418" s="3"/>
      <c r="E7418" s="3"/>
      <c r="F7418" s="3"/>
      <c r="G7418" s="3"/>
      <c r="H7418" s="3"/>
      <c r="I7418" s="3"/>
      <c r="J7418" s="3"/>
      <c r="K7418" s="3"/>
      <c r="L7418" s="3"/>
      <c r="M7418" s="3"/>
      <c r="N7418" s="3"/>
      <c r="O7418" s="3"/>
      <c r="P7418" s="3"/>
      <c r="Q7418" s="3"/>
      <c r="R7418" s="3"/>
      <c r="S7418" s="120"/>
      <c r="T7418" s="3"/>
      <c r="U7418" s="3"/>
      <c r="V7418" s="3"/>
      <c r="W7418" s="3"/>
      <c r="X7418" s="3"/>
      <c r="Y7418" s="3"/>
      <c r="Z7418" s="3"/>
      <c r="AA7418" s="3"/>
      <c r="AB7418" s="3"/>
      <c r="AC7418" s="3"/>
      <c r="AD7418" s="3"/>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row>
    <row r="7419" spans="1:53" x14ac:dyDescent="0.3">
      <c r="A7419" s="3"/>
      <c r="B7419" s="3"/>
      <c r="C7419" s="3"/>
      <c r="D7419" s="3"/>
      <c r="E7419" s="3"/>
      <c r="F7419" s="3"/>
      <c r="G7419" s="3"/>
      <c r="H7419" s="3"/>
      <c r="I7419" s="3"/>
      <c r="J7419" s="3"/>
      <c r="K7419" s="3"/>
      <c r="L7419" s="3"/>
      <c r="M7419" s="3"/>
      <c r="N7419" s="3"/>
      <c r="O7419" s="3"/>
      <c r="P7419" s="3"/>
      <c r="Q7419" s="3"/>
      <c r="R7419" s="3"/>
      <c r="S7419" s="120"/>
      <c r="T7419" s="3"/>
      <c r="U7419" s="3"/>
      <c r="V7419" s="3"/>
      <c r="W7419" s="3"/>
      <c r="X7419" s="3"/>
      <c r="Y7419" s="3"/>
      <c r="Z7419" s="3"/>
      <c r="AA7419" s="3"/>
      <c r="AB7419" s="3"/>
      <c r="AC7419" s="3"/>
      <c r="AD7419" s="3"/>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row>
    <row r="7420" spans="1:53" x14ac:dyDescent="0.3">
      <c r="A7420" s="3"/>
      <c r="B7420" s="3"/>
      <c r="C7420" s="3"/>
      <c r="D7420" s="3"/>
      <c r="E7420" s="3"/>
      <c r="F7420" s="3"/>
      <c r="G7420" s="3"/>
      <c r="H7420" s="3"/>
      <c r="I7420" s="3"/>
      <c r="J7420" s="3"/>
      <c r="K7420" s="3"/>
      <c r="L7420" s="3"/>
      <c r="M7420" s="3"/>
      <c r="N7420" s="3"/>
      <c r="O7420" s="3"/>
      <c r="P7420" s="3"/>
      <c r="Q7420" s="3"/>
      <c r="R7420" s="3"/>
      <c r="S7420" s="120"/>
      <c r="T7420" s="3"/>
      <c r="U7420" s="3"/>
      <c r="V7420" s="3"/>
      <c r="W7420" s="3"/>
      <c r="X7420" s="3"/>
      <c r="Y7420" s="3"/>
      <c r="Z7420" s="3"/>
      <c r="AA7420" s="3"/>
      <c r="AB7420" s="3"/>
      <c r="AC7420" s="3"/>
      <c r="AD7420" s="3"/>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row>
    <row r="7421" spans="1:53" x14ac:dyDescent="0.3">
      <c r="A7421" s="3"/>
      <c r="B7421" s="3"/>
      <c r="C7421" s="3"/>
      <c r="D7421" s="3"/>
      <c r="E7421" s="3"/>
      <c r="F7421" s="3"/>
      <c r="G7421" s="3"/>
      <c r="H7421" s="3"/>
      <c r="I7421" s="3"/>
      <c r="J7421" s="3"/>
      <c r="K7421" s="3"/>
      <c r="L7421" s="3"/>
      <c r="M7421" s="3"/>
      <c r="N7421" s="3"/>
      <c r="O7421" s="3"/>
      <c r="P7421" s="3"/>
      <c r="Q7421" s="3"/>
      <c r="R7421" s="3"/>
      <c r="S7421" s="120"/>
      <c r="T7421" s="3"/>
      <c r="U7421" s="3"/>
      <c r="V7421" s="3"/>
      <c r="W7421" s="3"/>
      <c r="X7421" s="3"/>
      <c r="Y7421" s="3"/>
      <c r="Z7421" s="3"/>
      <c r="AA7421" s="3"/>
      <c r="AB7421" s="3"/>
      <c r="AC7421" s="3"/>
      <c r="AD7421" s="3"/>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row>
    <row r="7422" spans="1:53" x14ac:dyDescent="0.3">
      <c r="A7422" s="3"/>
      <c r="B7422" s="3"/>
      <c r="C7422" s="3"/>
      <c r="D7422" s="3"/>
      <c r="E7422" s="3"/>
      <c r="F7422" s="3"/>
      <c r="G7422" s="3"/>
      <c r="H7422" s="3"/>
      <c r="I7422" s="3"/>
      <c r="J7422" s="3"/>
      <c r="K7422" s="3"/>
      <c r="L7422" s="3"/>
      <c r="M7422" s="3"/>
      <c r="N7422" s="3"/>
      <c r="O7422" s="3"/>
      <c r="P7422" s="3"/>
      <c r="Q7422" s="3"/>
      <c r="R7422" s="3"/>
      <c r="S7422" s="120"/>
      <c r="T7422" s="3"/>
      <c r="U7422" s="3"/>
      <c r="V7422" s="3"/>
      <c r="W7422" s="3"/>
      <c r="X7422" s="3"/>
      <c r="Y7422" s="3"/>
      <c r="Z7422" s="3"/>
      <c r="AA7422" s="3"/>
      <c r="AB7422" s="3"/>
      <c r="AC7422" s="3"/>
      <c r="AD7422" s="3"/>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row>
    <row r="7423" spans="1:53" x14ac:dyDescent="0.3">
      <c r="A7423" s="3"/>
      <c r="B7423" s="3"/>
      <c r="C7423" s="3"/>
      <c r="D7423" s="3"/>
      <c r="E7423" s="3"/>
      <c r="F7423" s="3"/>
      <c r="G7423" s="3"/>
      <c r="H7423" s="3"/>
      <c r="I7423" s="3"/>
      <c r="J7423" s="3"/>
      <c r="K7423" s="3"/>
      <c r="L7423" s="3"/>
      <c r="M7423" s="3"/>
      <c r="N7423" s="3"/>
      <c r="O7423" s="3"/>
      <c r="P7423" s="3"/>
      <c r="Q7423" s="3"/>
      <c r="R7423" s="3"/>
      <c r="S7423" s="120"/>
      <c r="T7423" s="3"/>
      <c r="U7423" s="3"/>
      <c r="V7423" s="3"/>
      <c r="W7423" s="3"/>
      <c r="X7423" s="3"/>
      <c r="Y7423" s="3"/>
      <c r="Z7423" s="3"/>
      <c r="AA7423" s="3"/>
      <c r="AB7423" s="3"/>
      <c r="AC7423" s="3"/>
      <c r="AD7423" s="3"/>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row>
    <row r="7424" spans="1:53" x14ac:dyDescent="0.3">
      <c r="A7424" s="3"/>
      <c r="B7424" s="3"/>
      <c r="C7424" s="3"/>
      <c r="D7424" s="3"/>
      <c r="E7424" s="3"/>
      <c r="F7424" s="3"/>
      <c r="G7424" s="3"/>
      <c r="H7424" s="3"/>
      <c r="I7424" s="3"/>
      <c r="J7424" s="3"/>
      <c r="K7424" s="3"/>
      <c r="L7424" s="3"/>
      <c r="M7424" s="3"/>
      <c r="N7424" s="3"/>
      <c r="O7424" s="3"/>
      <c r="P7424" s="3"/>
      <c r="Q7424" s="3"/>
      <c r="R7424" s="3"/>
      <c r="S7424" s="120"/>
      <c r="T7424" s="3"/>
      <c r="U7424" s="3"/>
      <c r="V7424" s="3"/>
      <c r="W7424" s="3"/>
      <c r="X7424" s="3"/>
      <c r="Y7424" s="3"/>
      <c r="Z7424" s="3"/>
      <c r="AA7424" s="3"/>
      <c r="AB7424" s="3"/>
      <c r="AC7424" s="3"/>
      <c r="AD7424" s="3"/>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row>
    <row r="7425" spans="1:53" x14ac:dyDescent="0.3">
      <c r="A7425" s="3"/>
      <c r="B7425" s="3"/>
      <c r="C7425" s="3"/>
      <c r="D7425" s="3"/>
      <c r="E7425" s="3"/>
      <c r="F7425" s="3"/>
      <c r="G7425" s="3"/>
      <c r="H7425" s="3"/>
      <c r="I7425" s="3"/>
      <c r="J7425" s="3"/>
      <c r="K7425" s="3"/>
      <c r="L7425" s="3"/>
      <c r="M7425" s="3"/>
      <c r="N7425" s="3"/>
      <c r="O7425" s="3"/>
      <c r="P7425" s="3"/>
      <c r="Q7425" s="3"/>
      <c r="R7425" s="3"/>
      <c r="S7425" s="120"/>
      <c r="T7425" s="3"/>
      <c r="U7425" s="3"/>
      <c r="V7425" s="3"/>
      <c r="W7425" s="3"/>
      <c r="X7425" s="3"/>
      <c r="Y7425" s="3"/>
      <c r="Z7425" s="3"/>
      <c r="AA7425" s="3"/>
      <c r="AB7425" s="3"/>
      <c r="AC7425" s="3"/>
      <c r="AD7425" s="3"/>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row>
    <row r="7426" spans="1:53" x14ac:dyDescent="0.3">
      <c r="A7426" s="3"/>
      <c r="B7426" s="3"/>
      <c r="C7426" s="3"/>
      <c r="D7426" s="3"/>
      <c r="E7426" s="3"/>
      <c r="F7426" s="3"/>
      <c r="G7426" s="3"/>
      <c r="H7426" s="3"/>
      <c r="I7426" s="3"/>
      <c r="J7426" s="3"/>
      <c r="K7426" s="3"/>
      <c r="L7426" s="3"/>
      <c r="M7426" s="3"/>
      <c r="N7426" s="3"/>
      <c r="O7426" s="3"/>
      <c r="P7426" s="3"/>
      <c r="Q7426" s="3"/>
      <c r="R7426" s="3"/>
      <c r="S7426" s="120"/>
      <c r="T7426" s="3"/>
      <c r="U7426" s="3"/>
      <c r="V7426" s="3"/>
      <c r="W7426" s="3"/>
      <c r="X7426" s="3"/>
      <c r="Y7426" s="3"/>
      <c r="Z7426" s="3"/>
      <c r="AA7426" s="3"/>
      <c r="AB7426" s="3"/>
      <c r="AC7426" s="3"/>
      <c r="AD7426" s="3"/>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row>
    <row r="7427" spans="1:53" x14ac:dyDescent="0.3">
      <c r="A7427" s="3"/>
      <c r="B7427" s="3"/>
      <c r="C7427" s="3"/>
      <c r="D7427" s="3"/>
      <c r="E7427" s="3"/>
      <c r="F7427" s="3"/>
      <c r="G7427" s="3"/>
      <c r="H7427" s="3"/>
      <c r="I7427" s="3"/>
      <c r="J7427" s="3"/>
      <c r="K7427" s="3"/>
      <c r="L7427" s="3"/>
      <c r="M7427" s="3"/>
      <c r="N7427" s="3"/>
      <c r="O7427" s="3"/>
      <c r="P7427" s="3"/>
      <c r="Q7427" s="3"/>
      <c r="R7427" s="3"/>
      <c r="S7427" s="120"/>
      <c r="T7427" s="3"/>
      <c r="U7427" s="3"/>
      <c r="V7427" s="3"/>
      <c r="W7427" s="3"/>
      <c r="X7427" s="3"/>
      <c r="Y7427" s="3"/>
      <c r="Z7427" s="3"/>
      <c r="AA7427" s="3"/>
      <c r="AB7427" s="3"/>
      <c r="AC7427" s="3"/>
      <c r="AD7427" s="3"/>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row>
    <row r="7428" spans="1:53" x14ac:dyDescent="0.3">
      <c r="A7428" s="3"/>
      <c r="B7428" s="3"/>
      <c r="C7428" s="3"/>
      <c r="D7428" s="3"/>
      <c r="E7428" s="3"/>
      <c r="F7428" s="3"/>
      <c r="G7428" s="3"/>
      <c r="H7428" s="3"/>
      <c r="I7428" s="3"/>
      <c r="J7428" s="3"/>
      <c r="K7428" s="3"/>
      <c r="L7428" s="3"/>
      <c r="M7428" s="3"/>
      <c r="N7428" s="3"/>
      <c r="O7428" s="3"/>
      <c r="P7428" s="3"/>
      <c r="Q7428" s="3"/>
      <c r="R7428" s="3"/>
      <c r="S7428" s="120"/>
      <c r="T7428" s="3"/>
      <c r="U7428" s="3"/>
      <c r="V7428" s="3"/>
      <c r="W7428" s="3"/>
      <c r="X7428" s="3"/>
      <c r="Y7428" s="3"/>
      <c r="Z7428" s="3"/>
      <c r="AA7428" s="3"/>
      <c r="AB7428" s="3"/>
      <c r="AC7428" s="3"/>
      <c r="AD7428" s="3"/>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row>
    <row r="7429" spans="1:53" x14ac:dyDescent="0.3">
      <c r="A7429" s="3"/>
      <c r="B7429" s="3"/>
      <c r="C7429" s="3"/>
      <c r="D7429" s="3"/>
      <c r="E7429" s="3"/>
      <c r="F7429" s="3"/>
      <c r="G7429" s="3"/>
      <c r="H7429" s="3"/>
      <c r="I7429" s="3"/>
      <c r="J7429" s="3"/>
      <c r="K7429" s="3"/>
      <c r="L7429" s="3"/>
      <c r="M7429" s="3"/>
      <c r="N7429" s="3"/>
      <c r="O7429" s="3"/>
      <c r="P7429" s="3"/>
      <c r="Q7429" s="3"/>
      <c r="R7429" s="3"/>
      <c r="S7429" s="120"/>
      <c r="T7429" s="3"/>
      <c r="U7429" s="3"/>
      <c r="V7429" s="3"/>
      <c r="W7429" s="3"/>
      <c r="X7429" s="3"/>
      <c r="Y7429" s="3"/>
      <c r="Z7429" s="3"/>
      <c r="AA7429" s="3"/>
      <c r="AB7429" s="3"/>
      <c r="AC7429" s="3"/>
      <c r="AD7429" s="3"/>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row>
    <row r="7430" spans="1:53" x14ac:dyDescent="0.3">
      <c r="A7430" s="3"/>
      <c r="B7430" s="3"/>
      <c r="C7430" s="3"/>
      <c r="D7430" s="3"/>
      <c r="E7430" s="3"/>
      <c r="F7430" s="3"/>
      <c r="G7430" s="3"/>
      <c r="H7430" s="3"/>
      <c r="I7430" s="3"/>
      <c r="J7430" s="3"/>
      <c r="K7430" s="3"/>
      <c r="L7430" s="3"/>
      <c r="M7430" s="3"/>
      <c r="N7430" s="3"/>
      <c r="O7430" s="3"/>
      <c r="P7430" s="3"/>
      <c r="Q7430" s="3"/>
      <c r="R7430" s="3"/>
      <c r="S7430" s="120"/>
      <c r="T7430" s="3"/>
      <c r="U7430" s="3"/>
      <c r="V7430" s="3"/>
      <c r="W7430" s="3"/>
      <c r="X7430" s="3"/>
      <c r="Y7430" s="3"/>
      <c r="Z7430" s="3"/>
      <c r="AA7430" s="3"/>
      <c r="AB7430" s="3"/>
      <c r="AC7430" s="3"/>
      <c r="AD7430" s="3"/>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row>
    <row r="7431" spans="1:53" x14ac:dyDescent="0.3">
      <c r="A7431" s="3"/>
      <c r="B7431" s="3"/>
      <c r="C7431" s="3"/>
      <c r="D7431" s="3"/>
      <c r="E7431" s="3"/>
      <c r="F7431" s="3"/>
      <c r="G7431" s="3"/>
      <c r="H7431" s="3"/>
      <c r="I7431" s="3"/>
      <c r="J7431" s="3"/>
      <c r="K7431" s="3"/>
      <c r="L7431" s="3"/>
      <c r="M7431" s="3"/>
      <c r="N7431" s="3"/>
      <c r="O7431" s="3"/>
      <c r="P7431" s="3"/>
      <c r="Q7431" s="3"/>
      <c r="R7431" s="3"/>
      <c r="S7431" s="120"/>
      <c r="T7431" s="3"/>
      <c r="U7431" s="3"/>
      <c r="V7431" s="3"/>
      <c r="W7431" s="3"/>
      <c r="X7431" s="3"/>
      <c r="Y7431" s="3"/>
      <c r="Z7431" s="3"/>
      <c r="AA7431" s="3"/>
      <c r="AB7431" s="3"/>
      <c r="AC7431" s="3"/>
      <c r="AD7431" s="3"/>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row>
    <row r="7432" spans="1:53" x14ac:dyDescent="0.3">
      <c r="A7432" s="3"/>
      <c r="B7432" s="3"/>
      <c r="C7432" s="3"/>
      <c r="D7432" s="3"/>
      <c r="E7432" s="3"/>
      <c r="F7432" s="3"/>
      <c r="G7432" s="3"/>
      <c r="H7432" s="3"/>
      <c r="I7432" s="3"/>
      <c r="J7432" s="3"/>
      <c r="K7432" s="3"/>
      <c r="L7432" s="3"/>
      <c r="M7432" s="3"/>
      <c r="N7432" s="3"/>
      <c r="O7432" s="3"/>
      <c r="P7432" s="3"/>
      <c r="Q7432" s="3"/>
      <c r="R7432" s="3"/>
      <c r="S7432" s="120"/>
      <c r="T7432" s="3"/>
      <c r="U7432" s="3"/>
      <c r="V7432" s="3"/>
      <c r="W7432" s="3"/>
      <c r="X7432" s="3"/>
      <c r="Y7432" s="3"/>
      <c r="Z7432" s="3"/>
      <c r="AA7432" s="3"/>
      <c r="AB7432" s="3"/>
      <c r="AC7432" s="3"/>
      <c r="AD7432" s="3"/>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row>
    <row r="7433" spans="1:53" x14ac:dyDescent="0.3">
      <c r="A7433" s="3"/>
      <c r="B7433" s="3"/>
      <c r="C7433" s="3"/>
      <c r="D7433" s="3"/>
      <c r="E7433" s="3"/>
      <c r="F7433" s="3"/>
      <c r="G7433" s="3"/>
      <c r="H7433" s="3"/>
      <c r="I7433" s="3"/>
      <c r="J7433" s="3"/>
      <c r="K7433" s="3"/>
      <c r="L7433" s="3"/>
      <c r="M7433" s="3"/>
      <c r="N7433" s="3"/>
      <c r="O7433" s="3"/>
      <c r="P7433" s="3"/>
      <c r="Q7433" s="3"/>
      <c r="R7433" s="3"/>
      <c r="S7433" s="120"/>
      <c r="T7433" s="3"/>
      <c r="U7433" s="3"/>
      <c r="V7433" s="3"/>
      <c r="W7433" s="3"/>
      <c r="X7433" s="3"/>
      <c r="Y7433" s="3"/>
      <c r="Z7433" s="3"/>
      <c r="AA7433" s="3"/>
      <c r="AB7433" s="3"/>
      <c r="AC7433" s="3"/>
      <c r="AD7433" s="3"/>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row>
    <row r="7434" spans="1:53" x14ac:dyDescent="0.3">
      <c r="A7434" s="3"/>
      <c r="B7434" s="3"/>
      <c r="C7434" s="3"/>
      <c r="D7434" s="3"/>
      <c r="E7434" s="3"/>
      <c r="F7434" s="3"/>
      <c r="G7434" s="3"/>
      <c r="H7434" s="3"/>
      <c r="I7434" s="3"/>
      <c r="J7434" s="3"/>
      <c r="K7434" s="3"/>
      <c r="L7434" s="3"/>
      <c r="M7434" s="3"/>
      <c r="N7434" s="3"/>
      <c r="O7434" s="3"/>
      <c r="P7434" s="3"/>
      <c r="Q7434" s="3"/>
      <c r="R7434" s="3"/>
      <c r="S7434" s="120"/>
      <c r="T7434" s="3"/>
      <c r="U7434" s="3"/>
      <c r="V7434" s="3"/>
      <c r="W7434" s="3"/>
      <c r="X7434" s="3"/>
      <c r="Y7434" s="3"/>
      <c r="Z7434" s="3"/>
      <c r="AA7434" s="3"/>
      <c r="AB7434" s="3"/>
      <c r="AC7434" s="3"/>
      <c r="AD7434" s="3"/>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row>
    <row r="7435" spans="1:53" x14ac:dyDescent="0.3">
      <c r="A7435" s="3"/>
      <c r="B7435" s="3"/>
      <c r="C7435" s="3"/>
      <c r="D7435" s="3"/>
      <c r="E7435" s="3"/>
      <c r="F7435" s="3"/>
      <c r="G7435" s="3"/>
      <c r="H7435" s="3"/>
      <c r="I7435" s="3"/>
      <c r="J7435" s="3"/>
      <c r="K7435" s="3"/>
      <c r="L7435" s="3"/>
      <c r="M7435" s="3"/>
      <c r="N7435" s="3"/>
      <c r="O7435" s="3"/>
      <c r="P7435" s="3"/>
      <c r="Q7435" s="3"/>
      <c r="R7435" s="3"/>
      <c r="S7435" s="120"/>
      <c r="T7435" s="3"/>
      <c r="U7435" s="3"/>
      <c r="V7435" s="3"/>
      <c r="W7435" s="3"/>
      <c r="X7435" s="3"/>
      <c r="Y7435" s="3"/>
      <c r="Z7435" s="3"/>
      <c r="AA7435" s="3"/>
      <c r="AB7435" s="3"/>
      <c r="AC7435" s="3"/>
      <c r="AD7435" s="3"/>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row>
    <row r="7436" spans="1:53" x14ac:dyDescent="0.3">
      <c r="A7436" s="3"/>
      <c r="B7436" s="3"/>
      <c r="C7436" s="3"/>
      <c r="D7436" s="3"/>
      <c r="E7436" s="3"/>
      <c r="F7436" s="3"/>
      <c r="G7436" s="3"/>
      <c r="H7436" s="3"/>
      <c r="I7436" s="3"/>
      <c r="J7436" s="3"/>
      <c r="K7436" s="3"/>
      <c r="L7436" s="3"/>
      <c r="M7436" s="3"/>
      <c r="N7436" s="3"/>
      <c r="O7436" s="3"/>
      <c r="P7436" s="3"/>
      <c r="Q7436" s="3"/>
      <c r="R7436" s="3"/>
      <c r="S7436" s="120"/>
      <c r="T7436" s="3"/>
      <c r="U7436" s="3"/>
      <c r="V7436" s="3"/>
      <c r="W7436" s="3"/>
      <c r="X7436" s="3"/>
      <c r="Y7436" s="3"/>
      <c r="Z7436" s="3"/>
      <c r="AA7436" s="3"/>
      <c r="AB7436" s="3"/>
      <c r="AC7436" s="3"/>
      <c r="AD7436" s="3"/>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row>
    <row r="7437" spans="1:53" x14ac:dyDescent="0.3">
      <c r="A7437" s="3"/>
      <c r="B7437" s="3"/>
      <c r="C7437" s="3"/>
      <c r="D7437" s="3"/>
      <c r="E7437" s="3"/>
      <c r="F7437" s="3"/>
      <c r="G7437" s="3"/>
      <c r="H7437" s="3"/>
      <c r="I7437" s="3"/>
      <c r="J7437" s="3"/>
      <c r="K7437" s="3"/>
      <c r="L7437" s="3"/>
      <c r="M7437" s="3"/>
      <c r="N7437" s="3"/>
      <c r="O7437" s="3"/>
      <c r="P7437" s="3"/>
      <c r="Q7437" s="3"/>
      <c r="R7437" s="3"/>
      <c r="S7437" s="120"/>
      <c r="T7437" s="3"/>
      <c r="U7437" s="3"/>
      <c r="V7437" s="3"/>
      <c r="W7437" s="3"/>
      <c r="X7437" s="3"/>
      <c r="Y7437" s="3"/>
      <c r="Z7437" s="3"/>
      <c r="AA7437" s="3"/>
      <c r="AB7437" s="3"/>
      <c r="AC7437" s="3"/>
      <c r="AD7437" s="3"/>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row>
    <row r="7438" spans="1:53" x14ac:dyDescent="0.3">
      <c r="A7438" s="3"/>
      <c r="B7438" s="3"/>
      <c r="C7438" s="3"/>
      <c r="D7438" s="3"/>
      <c r="E7438" s="3"/>
      <c r="F7438" s="3"/>
      <c r="G7438" s="3"/>
      <c r="H7438" s="3"/>
      <c r="I7438" s="3"/>
      <c r="J7438" s="3"/>
      <c r="K7438" s="3"/>
      <c r="L7438" s="3"/>
      <c r="M7438" s="3"/>
      <c r="N7438" s="3"/>
      <c r="O7438" s="3"/>
      <c r="P7438" s="3"/>
      <c r="Q7438" s="3"/>
      <c r="R7438" s="3"/>
      <c r="S7438" s="120"/>
      <c r="T7438" s="3"/>
      <c r="U7438" s="3"/>
      <c r="V7438" s="3"/>
      <c r="W7438" s="3"/>
      <c r="X7438" s="3"/>
      <c r="Y7438" s="3"/>
      <c r="Z7438" s="3"/>
      <c r="AA7438" s="3"/>
      <c r="AB7438" s="3"/>
      <c r="AC7438" s="3"/>
      <c r="AD7438" s="3"/>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row>
    <row r="7439" spans="1:53" x14ac:dyDescent="0.3">
      <c r="A7439" s="3"/>
      <c r="B7439" s="3"/>
      <c r="C7439" s="3"/>
      <c r="D7439" s="3"/>
      <c r="E7439" s="3"/>
      <c r="F7439" s="3"/>
      <c r="G7439" s="3"/>
      <c r="H7439" s="3"/>
      <c r="I7439" s="3"/>
      <c r="J7439" s="3"/>
      <c r="K7439" s="3"/>
      <c r="L7439" s="3"/>
      <c r="M7439" s="3"/>
      <c r="N7439" s="3"/>
      <c r="O7439" s="3"/>
      <c r="P7439" s="3"/>
      <c r="Q7439" s="3"/>
      <c r="R7439" s="3"/>
      <c r="S7439" s="120"/>
      <c r="T7439" s="3"/>
      <c r="U7439" s="3"/>
      <c r="V7439" s="3"/>
      <c r="W7439" s="3"/>
      <c r="X7439" s="3"/>
      <c r="Y7439" s="3"/>
      <c r="Z7439" s="3"/>
      <c r="AA7439" s="3"/>
      <c r="AB7439" s="3"/>
      <c r="AC7439" s="3"/>
      <c r="AD7439" s="3"/>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row>
    <row r="7440" spans="1:53" x14ac:dyDescent="0.3">
      <c r="A7440" s="3"/>
      <c r="B7440" s="3"/>
      <c r="C7440" s="3"/>
      <c r="D7440" s="3"/>
      <c r="E7440" s="3"/>
      <c r="F7440" s="3"/>
      <c r="G7440" s="3"/>
      <c r="H7440" s="3"/>
      <c r="I7440" s="3"/>
      <c r="J7440" s="3"/>
      <c r="K7440" s="3"/>
      <c r="L7440" s="3"/>
      <c r="M7440" s="3"/>
      <c r="N7440" s="3"/>
      <c r="O7440" s="3"/>
      <c r="P7440" s="3"/>
      <c r="Q7440" s="3"/>
      <c r="R7440" s="3"/>
      <c r="S7440" s="120"/>
      <c r="T7440" s="3"/>
      <c r="U7440" s="3"/>
      <c r="V7440" s="3"/>
      <c r="W7440" s="3"/>
      <c r="X7440" s="3"/>
      <c r="Y7440" s="3"/>
      <c r="Z7440" s="3"/>
      <c r="AA7440" s="3"/>
      <c r="AB7440" s="3"/>
      <c r="AC7440" s="3"/>
      <c r="AD7440" s="3"/>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row>
    <row r="7441" spans="1:53" x14ac:dyDescent="0.3">
      <c r="A7441" s="3"/>
      <c r="B7441" s="3"/>
      <c r="C7441" s="3"/>
      <c r="D7441" s="3"/>
      <c r="E7441" s="3"/>
      <c r="F7441" s="3"/>
      <c r="G7441" s="3"/>
      <c r="H7441" s="3"/>
      <c r="I7441" s="3"/>
      <c r="J7441" s="3"/>
      <c r="K7441" s="3"/>
      <c r="L7441" s="3"/>
      <c r="M7441" s="3"/>
      <c r="N7441" s="3"/>
      <c r="O7441" s="3"/>
      <c r="P7441" s="3"/>
      <c r="Q7441" s="3"/>
      <c r="R7441" s="3"/>
      <c r="S7441" s="120"/>
      <c r="T7441" s="3"/>
      <c r="U7441" s="3"/>
      <c r="V7441" s="3"/>
      <c r="W7441" s="3"/>
      <c r="X7441" s="3"/>
      <c r="Y7441" s="3"/>
      <c r="Z7441" s="3"/>
      <c r="AA7441" s="3"/>
      <c r="AB7441" s="3"/>
      <c r="AC7441" s="3"/>
      <c r="AD7441" s="3"/>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row>
    <row r="7442" spans="1:53" x14ac:dyDescent="0.3">
      <c r="A7442" s="3"/>
      <c r="B7442" s="3"/>
      <c r="C7442" s="3"/>
      <c r="D7442" s="3"/>
      <c r="E7442" s="3"/>
      <c r="F7442" s="3"/>
      <c r="G7442" s="3"/>
      <c r="H7442" s="3"/>
      <c r="I7442" s="3"/>
      <c r="J7442" s="3"/>
      <c r="K7442" s="3"/>
      <c r="L7442" s="3"/>
      <c r="M7442" s="3"/>
      <c r="N7442" s="3"/>
      <c r="O7442" s="3"/>
      <c r="P7442" s="3"/>
      <c r="Q7442" s="3"/>
      <c r="R7442" s="3"/>
      <c r="S7442" s="120"/>
      <c r="T7442" s="3"/>
      <c r="U7442" s="3"/>
      <c r="V7442" s="3"/>
      <c r="W7442" s="3"/>
      <c r="X7442" s="3"/>
      <c r="Y7442" s="3"/>
      <c r="Z7442" s="3"/>
      <c r="AA7442" s="3"/>
      <c r="AB7442" s="3"/>
      <c r="AC7442" s="3"/>
      <c r="AD7442" s="3"/>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row>
    <row r="7443" spans="1:53" x14ac:dyDescent="0.3">
      <c r="A7443" s="3"/>
      <c r="B7443" s="3"/>
      <c r="C7443" s="3"/>
      <c r="D7443" s="3"/>
      <c r="E7443" s="3"/>
      <c r="F7443" s="3"/>
      <c r="G7443" s="3"/>
      <c r="H7443" s="3"/>
      <c r="I7443" s="3"/>
      <c r="J7443" s="3"/>
      <c r="K7443" s="3"/>
      <c r="L7443" s="3"/>
      <c r="M7443" s="3"/>
      <c r="N7443" s="3"/>
      <c r="O7443" s="3"/>
      <c r="P7443" s="3"/>
      <c r="Q7443" s="3"/>
      <c r="R7443" s="3"/>
      <c r="S7443" s="120"/>
      <c r="T7443" s="3"/>
      <c r="U7443" s="3"/>
      <c r="V7443" s="3"/>
      <c r="W7443" s="3"/>
      <c r="X7443" s="3"/>
      <c r="Y7443" s="3"/>
      <c r="Z7443" s="3"/>
      <c r="AA7443" s="3"/>
      <c r="AB7443" s="3"/>
      <c r="AC7443" s="3"/>
      <c r="AD7443" s="3"/>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row>
    <row r="7444" spans="1:53" x14ac:dyDescent="0.3">
      <c r="A7444" s="3"/>
      <c r="B7444" s="3"/>
      <c r="C7444" s="3"/>
      <c r="D7444" s="3"/>
      <c r="E7444" s="3"/>
      <c r="F7444" s="3"/>
      <c r="G7444" s="3"/>
      <c r="H7444" s="3"/>
      <c r="I7444" s="3"/>
      <c r="J7444" s="3"/>
      <c r="K7444" s="3"/>
      <c r="L7444" s="3"/>
      <c r="M7444" s="3"/>
      <c r="N7444" s="3"/>
      <c r="O7444" s="3"/>
      <c r="P7444" s="3"/>
      <c r="Q7444" s="3"/>
      <c r="R7444" s="3"/>
      <c r="S7444" s="120"/>
      <c r="T7444" s="3"/>
      <c r="U7444" s="3"/>
      <c r="V7444" s="3"/>
      <c r="W7444" s="3"/>
      <c r="X7444" s="3"/>
      <c r="Y7444" s="3"/>
      <c r="Z7444" s="3"/>
      <c r="AA7444" s="3"/>
      <c r="AB7444" s="3"/>
      <c r="AC7444" s="3"/>
      <c r="AD7444" s="3"/>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row>
    <row r="7445" spans="1:53" x14ac:dyDescent="0.3">
      <c r="A7445" s="3"/>
      <c r="B7445" s="3"/>
      <c r="C7445" s="3"/>
      <c r="D7445" s="3"/>
      <c r="E7445" s="3"/>
      <c r="F7445" s="3"/>
      <c r="G7445" s="3"/>
      <c r="H7445" s="3"/>
      <c r="I7445" s="3"/>
      <c r="J7445" s="3"/>
      <c r="K7445" s="3"/>
      <c r="L7445" s="3"/>
      <c r="M7445" s="3"/>
      <c r="N7445" s="3"/>
      <c r="O7445" s="3"/>
      <c r="P7445" s="3"/>
      <c r="Q7445" s="3"/>
      <c r="R7445" s="3"/>
      <c r="S7445" s="120"/>
      <c r="T7445" s="3"/>
      <c r="U7445" s="3"/>
      <c r="V7445" s="3"/>
      <c r="W7445" s="3"/>
      <c r="X7445" s="3"/>
      <c r="Y7445" s="3"/>
      <c r="Z7445" s="3"/>
      <c r="AA7445" s="3"/>
      <c r="AB7445" s="3"/>
      <c r="AC7445" s="3"/>
      <c r="AD7445" s="3"/>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row>
    <row r="7446" spans="1:53" x14ac:dyDescent="0.3">
      <c r="A7446" s="3"/>
      <c r="B7446" s="3"/>
      <c r="C7446" s="3"/>
      <c r="D7446" s="3"/>
      <c r="E7446" s="3"/>
      <c r="F7446" s="3"/>
      <c r="G7446" s="3"/>
      <c r="H7446" s="3"/>
      <c r="I7446" s="3"/>
      <c r="J7446" s="3"/>
      <c r="K7446" s="3"/>
      <c r="L7446" s="3"/>
      <c r="M7446" s="3"/>
      <c r="N7446" s="3"/>
      <c r="O7446" s="3"/>
      <c r="P7446" s="3"/>
      <c r="Q7446" s="3"/>
      <c r="R7446" s="3"/>
      <c r="S7446" s="120"/>
      <c r="T7446" s="3"/>
      <c r="U7446" s="3"/>
      <c r="V7446" s="3"/>
      <c r="W7446" s="3"/>
      <c r="X7446" s="3"/>
      <c r="Y7446" s="3"/>
      <c r="Z7446" s="3"/>
      <c r="AA7446" s="3"/>
      <c r="AB7446" s="3"/>
      <c r="AC7446" s="3"/>
      <c r="AD7446" s="3"/>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row>
    <row r="7447" spans="1:53" x14ac:dyDescent="0.3">
      <c r="A7447" s="3"/>
      <c r="B7447" s="3"/>
      <c r="C7447" s="3"/>
      <c r="D7447" s="3"/>
      <c r="E7447" s="3"/>
      <c r="F7447" s="3"/>
      <c r="G7447" s="3"/>
      <c r="H7447" s="3"/>
      <c r="I7447" s="3"/>
      <c r="J7447" s="3"/>
      <c r="K7447" s="3"/>
      <c r="L7447" s="3"/>
      <c r="M7447" s="3"/>
      <c r="N7447" s="3"/>
      <c r="O7447" s="3"/>
      <c r="P7447" s="3"/>
      <c r="Q7447" s="3"/>
      <c r="R7447" s="3"/>
      <c r="S7447" s="120"/>
      <c r="T7447" s="3"/>
      <c r="U7447" s="3"/>
      <c r="V7447" s="3"/>
      <c r="W7447" s="3"/>
      <c r="X7447" s="3"/>
      <c r="Y7447" s="3"/>
      <c r="Z7447" s="3"/>
      <c r="AA7447" s="3"/>
      <c r="AB7447" s="3"/>
      <c r="AC7447" s="3"/>
      <c r="AD7447" s="3"/>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row>
    <row r="7448" spans="1:53" x14ac:dyDescent="0.3">
      <c r="A7448" s="3"/>
      <c r="B7448" s="3"/>
      <c r="C7448" s="3"/>
      <c r="D7448" s="3"/>
      <c r="E7448" s="3"/>
      <c r="F7448" s="3"/>
      <c r="G7448" s="3"/>
      <c r="H7448" s="3"/>
      <c r="I7448" s="3"/>
      <c r="J7448" s="3"/>
      <c r="K7448" s="3"/>
      <c r="L7448" s="3"/>
      <c r="M7448" s="3"/>
      <c r="N7448" s="3"/>
      <c r="O7448" s="3"/>
      <c r="P7448" s="3"/>
      <c r="Q7448" s="3"/>
      <c r="R7448" s="3"/>
      <c r="S7448" s="120"/>
      <c r="T7448" s="3"/>
      <c r="U7448" s="3"/>
      <c r="V7448" s="3"/>
      <c r="W7448" s="3"/>
      <c r="X7448" s="3"/>
      <c r="Y7448" s="3"/>
      <c r="Z7448" s="3"/>
      <c r="AA7448" s="3"/>
      <c r="AB7448" s="3"/>
      <c r="AC7448" s="3"/>
      <c r="AD7448" s="3"/>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row>
    <row r="7449" spans="1:53" x14ac:dyDescent="0.3">
      <c r="A7449" s="3"/>
      <c r="B7449" s="3"/>
      <c r="C7449" s="3"/>
      <c r="D7449" s="3"/>
      <c r="E7449" s="3"/>
      <c r="F7449" s="3"/>
      <c r="G7449" s="3"/>
      <c r="H7449" s="3"/>
      <c r="I7449" s="3"/>
      <c r="J7449" s="3"/>
      <c r="K7449" s="3"/>
      <c r="L7449" s="3"/>
      <c r="M7449" s="3"/>
      <c r="N7449" s="3"/>
      <c r="O7449" s="3"/>
      <c r="P7449" s="3"/>
      <c r="Q7449" s="3"/>
      <c r="R7449" s="3"/>
      <c r="S7449" s="120"/>
      <c r="T7449" s="3"/>
      <c r="U7449" s="3"/>
      <c r="V7449" s="3"/>
      <c r="W7449" s="3"/>
      <c r="X7449" s="3"/>
      <c r="Y7449" s="3"/>
      <c r="Z7449" s="3"/>
      <c r="AA7449" s="3"/>
      <c r="AB7449" s="3"/>
      <c r="AC7449" s="3"/>
      <c r="AD7449" s="3"/>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row>
    <row r="7450" spans="1:53" x14ac:dyDescent="0.3">
      <c r="A7450" s="3"/>
      <c r="B7450" s="3"/>
      <c r="C7450" s="3"/>
      <c r="D7450" s="3"/>
      <c r="E7450" s="3"/>
      <c r="F7450" s="3"/>
      <c r="G7450" s="3"/>
      <c r="H7450" s="3"/>
      <c r="I7450" s="3"/>
      <c r="J7450" s="3"/>
      <c r="K7450" s="3"/>
      <c r="L7450" s="3"/>
      <c r="M7450" s="3"/>
      <c r="N7450" s="3"/>
      <c r="O7450" s="3"/>
      <c r="P7450" s="3"/>
      <c r="Q7450" s="3"/>
      <c r="R7450" s="3"/>
      <c r="S7450" s="120"/>
      <c r="T7450" s="3"/>
      <c r="U7450" s="3"/>
      <c r="V7450" s="3"/>
      <c r="W7450" s="3"/>
      <c r="X7450" s="3"/>
      <c r="Y7450" s="3"/>
      <c r="Z7450" s="3"/>
      <c r="AA7450" s="3"/>
      <c r="AB7450" s="3"/>
      <c r="AC7450" s="3"/>
      <c r="AD7450" s="3"/>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row>
    <row r="7451" spans="1:53" x14ac:dyDescent="0.3">
      <c r="A7451" s="3"/>
      <c r="B7451" s="3"/>
      <c r="C7451" s="3"/>
      <c r="D7451" s="3"/>
      <c r="E7451" s="3"/>
      <c r="F7451" s="3"/>
      <c r="G7451" s="3"/>
      <c r="H7451" s="3"/>
      <c r="I7451" s="3"/>
      <c r="J7451" s="3"/>
      <c r="K7451" s="3"/>
      <c r="L7451" s="3"/>
      <c r="M7451" s="3"/>
      <c r="N7451" s="3"/>
      <c r="O7451" s="3"/>
      <c r="P7451" s="3"/>
      <c r="Q7451" s="3"/>
      <c r="R7451" s="3"/>
      <c r="S7451" s="120"/>
      <c r="T7451" s="3"/>
      <c r="U7451" s="3"/>
      <c r="V7451" s="3"/>
      <c r="W7451" s="3"/>
      <c r="X7451" s="3"/>
      <c r="Y7451" s="3"/>
      <c r="Z7451" s="3"/>
      <c r="AA7451" s="3"/>
      <c r="AB7451" s="3"/>
      <c r="AC7451" s="3"/>
      <c r="AD7451" s="3"/>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row>
    <row r="7452" spans="1:53" x14ac:dyDescent="0.3">
      <c r="A7452" s="3"/>
      <c r="B7452" s="3"/>
      <c r="C7452" s="3"/>
      <c r="D7452" s="3"/>
      <c r="E7452" s="3"/>
      <c r="F7452" s="3"/>
      <c r="G7452" s="3"/>
      <c r="H7452" s="3"/>
      <c r="I7452" s="3"/>
      <c r="J7452" s="3"/>
      <c r="K7452" s="3"/>
      <c r="L7452" s="3"/>
      <c r="M7452" s="3"/>
      <c r="N7452" s="3"/>
      <c r="O7452" s="3"/>
      <c r="P7452" s="3"/>
      <c r="Q7452" s="3"/>
      <c r="R7452" s="3"/>
      <c r="S7452" s="120"/>
      <c r="T7452" s="3"/>
      <c r="U7452" s="3"/>
      <c r="V7452" s="3"/>
      <c r="W7452" s="3"/>
      <c r="X7452" s="3"/>
      <c r="Y7452" s="3"/>
      <c r="Z7452" s="3"/>
      <c r="AA7452" s="3"/>
      <c r="AB7452" s="3"/>
      <c r="AC7452" s="3"/>
      <c r="AD7452" s="3"/>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row>
    <row r="7453" spans="1:53" x14ac:dyDescent="0.3">
      <c r="A7453" s="3"/>
      <c r="B7453" s="3"/>
      <c r="C7453" s="3"/>
      <c r="D7453" s="3"/>
      <c r="E7453" s="3"/>
      <c r="F7453" s="3"/>
      <c r="G7453" s="3"/>
      <c r="H7453" s="3"/>
      <c r="I7453" s="3"/>
      <c r="J7453" s="3"/>
      <c r="K7453" s="3"/>
      <c r="L7453" s="3"/>
      <c r="M7453" s="3"/>
      <c r="N7453" s="3"/>
      <c r="O7453" s="3"/>
      <c r="P7453" s="3"/>
      <c r="Q7453" s="3"/>
      <c r="R7453" s="3"/>
      <c r="S7453" s="120"/>
      <c r="T7453" s="3"/>
      <c r="U7453" s="3"/>
      <c r="V7453" s="3"/>
      <c r="W7453" s="3"/>
      <c r="X7453" s="3"/>
      <c r="Y7453" s="3"/>
      <c r="Z7453" s="3"/>
      <c r="AA7453" s="3"/>
      <c r="AB7453" s="3"/>
      <c r="AC7453" s="3"/>
      <c r="AD7453" s="3"/>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row>
    <row r="7454" spans="1:53" x14ac:dyDescent="0.3">
      <c r="A7454" s="3"/>
      <c r="B7454" s="3"/>
      <c r="C7454" s="3"/>
      <c r="D7454" s="3"/>
      <c r="E7454" s="3"/>
      <c r="F7454" s="3"/>
      <c r="G7454" s="3"/>
      <c r="H7454" s="3"/>
      <c r="I7454" s="3"/>
      <c r="J7454" s="3"/>
      <c r="K7454" s="3"/>
      <c r="L7454" s="3"/>
      <c r="M7454" s="3"/>
      <c r="N7454" s="3"/>
      <c r="O7454" s="3"/>
      <c r="P7454" s="3"/>
      <c r="Q7454" s="3"/>
      <c r="R7454" s="3"/>
      <c r="S7454" s="120"/>
      <c r="T7454" s="3"/>
      <c r="U7454" s="3"/>
      <c r="V7454" s="3"/>
      <c r="W7454" s="3"/>
      <c r="X7454" s="3"/>
      <c r="Y7454" s="3"/>
      <c r="Z7454" s="3"/>
      <c r="AA7454" s="3"/>
      <c r="AB7454" s="3"/>
      <c r="AC7454" s="3"/>
      <c r="AD7454" s="3"/>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row>
    <row r="7455" spans="1:53" x14ac:dyDescent="0.3">
      <c r="A7455" s="3"/>
      <c r="B7455" s="3"/>
      <c r="C7455" s="3"/>
      <c r="D7455" s="3"/>
      <c r="E7455" s="3"/>
      <c r="F7455" s="3"/>
      <c r="G7455" s="3"/>
      <c r="H7455" s="3"/>
      <c r="I7455" s="3"/>
      <c r="J7455" s="3"/>
      <c r="K7455" s="3"/>
      <c r="L7455" s="3"/>
      <c r="M7455" s="3"/>
      <c r="N7455" s="3"/>
      <c r="O7455" s="3"/>
      <c r="P7455" s="3"/>
      <c r="Q7455" s="3"/>
      <c r="R7455" s="3"/>
      <c r="S7455" s="120"/>
      <c r="T7455" s="3"/>
      <c r="U7455" s="3"/>
      <c r="V7455" s="3"/>
      <c r="W7455" s="3"/>
      <c r="X7455" s="3"/>
      <c r="Y7455" s="3"/>
      <c r="Z7455" s="3"/>
      <c r="AA7455" s="3"/>
      <c r="AB7455" s="3"/>
      <c r="AC7455" s="3"/>
      <c r="AD7455" s="3"/>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row>
    <row r="7456" spans="1:53" x14ac:dyDescent="0.3">
      <c r="A7456" s="3"/>
      <c r="B7456" s="3"/>
      <c r="C7456" s="3"/>
      <c r="D7456" s="3"/>
      <c r="E7456" s="3"/>
      <c r="F7456" s="3"/>
      <c r="G7456" s="3"/>
      <c r="H7456" s="3"/>
      <c r="I7456" s="3"/>
      <c r="J7456" s="3"/>
      <c r="K7456" s="3"/>
      <c r="L7456" s="3"/>
      <c r="M7456" s="3"/>
      <c r="N7456" s="3"/>
      <c r="O7456" s="3"/>
      <c r="P7456" s="3"/>
      <c r="Q7456" s="3"/>
      <c r="R7456" s="3"/>
      <c r="S7456" s="120"/>
      <c r="T7456" s="3"/>
      <c r="U7456" s="3"/>
      <c r="V7456" s="3"/>
      <c r="W7456" s="3"/>
      <c r="X7456" s="3"/>
      <c r="Y7456" s="3"/>
      <c r="Z7456" s="3"/>
      <c r="AA7456" s="3"/>
      <c r="AB7456" s="3"/>
      <c r="AC7456" s="3"/>
      <c r="AD7456" s="3"/>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row>
    <row r="7457" spans="1:53" x14ac:dyDescent="0.3">
      <c r="A7457" s="3"/>
      <c r="B7457" s="3"/>
      <c r="C7457" s="3"/>
      <c r="D7457" s="3"/>
      <c r="E7457" s="3"/>
      <c r="F7457" s="3"/>
      <c r="G7457" s="3"/>
      <c r="H7457" s="3"/>
      <c r="I7457" s="3"/>
      <c r="J7457" s="3"/>
      <c r="K7457" s="3"/>
      <c r="L7457" s="3"/>
      <c r="M7457" s="3"/>
      <c r="N7457" s="3"/>
      <c r="O7457" s="3"/>
      <c r="P7457" s="3"/>
      <c r="Q7457" s="3"/>
      <c r="R7457" s="3"/>
      <c r="S7457" s="120"/>
      <c r="T7457" s="3"/>
      <c r="U7457" s="3"/>
      <c r="V7457" s="3"/>
      <c r="W7457" s="3"/>
      <c r="X7457" s="3"/>
      <c r="Y7457" s="3"/>
      <c r="Z7457" s="3"/>
      <c r="AA7457" s="3"/>
      <c r="AB7457" s="3"/>
      <c r="AC7457" s="3"/>
      <c r="AD7457" s="3"/>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row>
    <row r="7458" spans="1:53" x14ac:dyDescent="0.3">
      <c r="A7458" s="3"/>
      <c r="B7458" s="3"/>
      <c r="C7458" s="3"/>
      <c r="D7458" s="3"/>
      <c r="E7458" s="3"/>
      <c r="F7458" s="3"/>
      <c r="G7458" s="3"/>
      <c r="H7458" s="3"/>
      <c r="I7458" s="3"/>
      <c r="J7458" s="3"/>
      <c r="K7458" s="3"/>
      <c r="L7458" s="3"/>
      <c r="M7458" s="3"/>
      <c r="N7458" s="3"/>
      <c r="O7458" s="3"/>
      <c r="P7458" s="3"/>
      <c r="Q7458" s="3"/>
      <c r="R7458" s="3"/>
      <c r="S7458" s="120"/>
      <c r="T7458" s="3"/>
      <c r="U7458" s="3"/>
      <c r="V7458" s="3"/>
      <c r="W7458" s="3"/>
      <c r="X7458" s="3"/>
      <c r="Y7458" s="3"/>
      <c r="Z7458" s="3"/>
      <c r="AA7458" s="3"/>
      <c r="AB7458" s="3"/>
      <c r="AC7458" s="3"/>
      <c r="AD7458" s="3"/>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row>
    <row r="7459" spans="1:53" x14ac:dyDescent="0.3">
      <c r="A7459" s="3"/>
      <c r="B7459" s="3"/>
      <c r="C7459" s="3"/>
      <c r="D7459" s="3"/>
      <c r="E7459" s="3"/>
      <c r="F7459" s="3"/>
      <c r="G7459" s="3"/>
      <c r="H7459" s="3"/>
      <c r="I7459" s="3"/>
      <c r="J7459" s="3"/>
      <c r="K7459" s="3"/>
      <c r="L7459" s="3"/>
      <c r="M7459" s="3"/>
      <c r="N7459" s="3"/>
      <c r="O7459" s="3"/>
      <c r="P7459" s="3"/>
      <c r="Q7459" s="3"/>
      <c r="R7459" s="3"/>
      <c r="S7459" s="120"/>
      <c r="T7459" s="3"/>
      <c r="U7459" s="3"/>
      <c r="V7459" s="3"/>
      <c r="W7459" s="3"/>
      <c r="X7459" s="3"/>
      <c r="Y7459" s="3"/>
      <c r="Z7459" s="3"/>
      <c r="AA7459" s="3"/>
      <c r="AB7459" s="3"/>
      <c r="AC7459" s="3"/>
      <c r="AD7459" s="3"/>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row>
    <row r="7460" spans="1:53" x14ac:dyDescent="0.3">
      <c r="A7460" s="3"/>
      <c r="B7460" s="3"/>
      <c r="C7460" s="3"/>
      <c r="D7460" s="3"/>
      <c r="E7460" s="3"/>
      <c r="F7460" s="3"/>
      <c r="G7460" s="3"/>
      <c r="H7460" s="3"/>
      <c r="I7460" s="3"/>
      <c r="J7460" s="3"/>
      <c r="K7460" s="3"/>
      <c r="L7460" s="3"/>
      <c r="M7460" s="3"/>
      <c r="N7460" s="3"/>
      <c r="O7460" s="3"/>
      <c r="P7460" s="3"/>
      <c r="Q7460" s="3"/>
      <c r="R7460" s="3"/>
      <c r="S7460" s="120"/>
      <c r="T7460" s="3"/>
      <c r="U7460" s="3"/>
      <c r="V7460" s="3"/>
      <c r="W7460" s="3"/>
      <c r="X7460" s="3"/>
      <c r="Y7460" s="3"/>
      <c r="Z7460" s="3"/>
      <c r="AA7460" s="3"/>
      <c r="AB7460" s="3"/>
      <c r="AC7460" s="3"/>
      <c r="AD7460" s="3"/>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row>
    <row r="7461" spans="1:53" x14ac:dyDescent="0.3">
      <c r="A7461" s="3"/>
      <c r="B7461" s="3"/>
      <c r="C7461" s="3"/>
      <c r="D7461" s="3"/>
      <c r="E7461" s="3"/>
      <c r="F7461" s="3"/>
      <c r="G7461" s="3"/>
      <c r="H7461" s="3"/>
      <c r="I7461" s="3"/>
      <c r="J7461" s="3"/>
      <c r="K7461" s="3"/>
      <c r="L7461" s="3"/>
      <c r="M7461" s="3"/>
      <c r="N7461" s="3"/>
      <c r="O7461" s="3"/>
      <c r="P7461" s="3"/>
      <c r="Q7461" s="3"/>
      <c r="R7461" s="3"/>
      <c r="S7461" s="120"/>
      <c r="T7461" s="3"/>
      <c r="U7461" s="3"/>
      <c r="V7461" s="3"/>
      <c r="W7461" s="3"/>
      <c r="X7461" s="3"/>
      <c r="Y7461" s="3"/>
      <c r="Z7461" s="3"/>
      <c r="AA7461" s="3"/>
      <c r="AB7461" s="3"/>
      <c r="AC7461" s="3"/>
      <c r="AD7461" s="3"/>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row>
    <row r="7462" spans="1:53" x14ac:dyDescent="0.3">
      <c r="A7462" s="3"/>
      <c r="B7462" s="3"/>
      <c r="C7462" s="3"/>
      <c r="D7462" s="3"/>
      <c r="E7462" s="3"/>
      <c r="F7462" s="3"/>
      <c r="G7462" s="3"/>
      <c r="H7462" s="3"/>
      <c r="I7462" s="3"/>
      <c r="J7462" s="3"/>
      <c r="K7462" s="3"/>
      <c r="L7462" s="3"/>
      <c r="M7462" s="3"/>
      <c r="N7462" s="3"/>
      <c r="O7462" s="3"/>
      <c r="P7462" s="3"/>
      <c r="Q7462" s="3"/>
      <c r="R7462" s="3"/>
      <c r="S7462" s="120"/>
      <c r="T7462" s="3"/>
      <c r="U7462" s="3"/>
      <c r="V7462" s="3"/>
      <c r="W7462" s="3"/>
      <c r="X7462" s="3"/>
      <c r="Y7462" s="3"/>
      <c r="Z7462" s="3"/>
      <c r="AA7462" s="3"/>
      <c r="AB7462" s="3"/>
      <c r="AC7462" s="3"/>
      <c r="AD7462" s="3"/>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row>
    <row r="7463" spans="1:53" x14ac:dyDescent="0.3">
      <c r="A7463" s="3"/>
      <c r="B7463" s="3"/>
      <c r="C7463" s="3"/>
      <c r="D7463" s="3"/>
      <c r="E7463" s="3"/>
      <c r="F7463" s="3"/>
      <c r="G7463" s="3"/>
      <c r="H7463" s="3"/>
      <c r="I7463" s="3"/>
      <c r="J7463" s="3"/>
      <c r="K7463" s="3"/>
      <c r="L7463" s="3"/>
      <c r="M7463" s="3"/>
      <c r="N7463" s="3"/>
      <c r="O7463" s="3"/>
      <c r="P7463" s="3"/>
      <c r="Q7463" s="3"/>
      <c r="R7463" s="3"/>
      <c r="S7463" s="120"/>
      <c r="T7463" s="3"/>
      <c r="U7463" s="3"/>
      <c r="V7463" s="3"/>
      <c r="W7463" s="3"/>
      <c r="X7463" s="3"/>
      <c r="Y7463" s="3"/>
      <c r="Z7463" s="3"/>
      <c r="AA7463" s="3"/>
      <c r="AB7463" s="3"/>
      <c r="AC7463" s="3"/>
      <c r="AD7463" s="3"/>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row>
    <row r="7464" spans="1:53" x14ac:dyDescent="0.3">
      <c r="A7464" s="3"/>
      <c r="B7464" s="3"/>
      <c r="C7464" s="3"/>
      <c r="D7464" s="3"/>
      <c r="E7464" s="3"/>
      <c r="F7464" s="3"/>
      <c r="G7464" s="3"/>
      <c r="H7464" s="3"/>
      <c r="I7464" s="3"/>
      <c r="J7464" s="3"/>
      <c r="K7464" s="3"/>
      <c r="L7464" s="3"/>
      <c r="M7464" s="3"/>
      <c r="N7464" s="3"/>
      <c r="O7464" s="3"/>
      <c r="P7464" s="3"/>
      <c r="Q7464" s="3"/>
      <c r="R7464" s="3"/>
      <c r="S7464" s="120"/>
      <c r="T7464" s="3"/>
      <c r="U7464" s="3"/>
      <c r="V7464" s="3"/>
      <c r="W7464" s="3"/>
      <c r="X7464" s="3"/>
      <c r="Y7464" s="3"/>
      <c r="Z7464" s="3"/>
      <c r="AA7464" s="3"/>
      <c r="AB7464" s="3"/>
      <c r="AC7464" s="3"/>
      <c r="AD7464" s="3"/>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row>
    <row r="7465" spans="1:53" x14ac:dyDescent="0.3">
      <c r="A7465" s="3"/>
      <c r="B7465" s="3"/>
      <c r="C7465" s="3"/>
      <c r="D7465" s="3"/>
      <c r="E7465" s="3"/>
      <c r="F7465" s="3"/>
      <c r="G7465" s="3"/>
      <c r="H7465" s="3"/>
      <c r="I7465" s="3"/>
      <c r="J7465" s="3"/>
      <c r="K7465" s="3"/>
      <c r="L7465" s="3"/>
      <c r="M7465" s="3"/>
      <c r="N7465" s="3"/>
      <c r="O7465" s="3"/>
      <c r="P7465" s="3"/>
      <c r="Q7465" s="3"/>
      <c r="R7465" s="3"/>
      <c r="S7465" s="120"/>
      <c r="T7465" s="3"/>
      <c r="U7465" s="3"/>
      <c r="V7465" s="3"/>
      <c r="W7465" s="3"/>
      <c r="X7465" s="3"/>
      <c r="Y7465" s="3"/>
      <c r="Z7465" s="3"/>
      <c r="AA7465" s="3"/>
      <c r="AB7465" s="3"/>
      <c r="AC7465" s="3"/>
      <c r="AD7465" s="3"/>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row>
    <row r="7466" spans="1:53" x14ac:dyDescent="0.3">
      <c r="A7466" s="3"/>
      <c r="B7466" s="3"/>
      <c r="C7466" s="3"/>
      <c r="D7466" s="3"/>
      <c r="E7466" s="3"/>
      <c r="F7466" s="3"/>
      <c r="G7466" s="3"/>
      <c r="H7466" s="3"/>
      <c r="I7466" s="3"/>
      <c r="J7466" s="3"/>
      <c r="K7466" s="3"/>
      <c r="L7466" s="3"/>
      <c r="M7466" s="3"/>
      <c r="N7466" s="3"/>
      <c r="O7466" s="3"/>
      <c r="P7466" s="3"/>
      <c r="Q7466" s="3"/>
      <c r="R7466" s="3"/>
      <c r="S7466" s="120"/>
      <c r="T7466" s="3"/>
      <c r="U7466" s="3"/>
      <c r="V7466" s="3"/>
      <c r="W7466" s="3"/>
      <c r="X7466" s="3"/>
      <c r="Y7466" s="3"/>
      <c r="Z7466" s="3"/>
      <c r="AA7466" s="3"/>
      <c r="AB7466" s="3"/>
      <c r="AC7466" s="3"/>
      <c r="AD7466" s="3"/>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row>
    <row r="7467" spans="1:53" x14ac:dyDescent="0.3">
      <c r="A7467" s="3"/>
      <c r="B7467" s="3"/>
      <c r="C7467" s="3"/>
      <c r="D7467" s="3"/>
      <c r="E7467" s="3"/>
      <c r="F7467" s="3"/>
      <c r="G7467" s="3"/>
      <c r="H7467" s="3"/>
      <c r="I7467" s="3"/>
      <c r="J7467" s="3"/>
      <c r="K7467" s="3"/>
      <c r="L7467" s="3"/>
      <c r="M7467" s="3"/>
      <c r="N7467" s="3"/>
      <c r="O7467" s="3"/>
      <c r="P7467" s="3"/>
      <c r="Q7467" s="3"/>
      <c r="R7467" s="3"/>
      <c r="S7467" s="120"/>
      <c r="T7467" s="3"/>
      <c r="U7467" s="3"/>
      <c r="V7467" s="3"/>
      <c r="W7467" s="3"/>
      <c r="X7467" s="3"/>
      <c r="Y7467" s="3"/>
      <c r="Z7467" s="3"/>
      <c r="AA7467" s="3"/>
      <c r="AB7467" s="3"/>
      <c r="AC7467" s="3"/>
      <c r="AD7467" s="3"/>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row>
    <row r="7468" spans="1:53" x14ac:dyDescent="0.3">
      <c r="A7468" s="3"/>
      <c r="B7468" s="3"/>
      <c r="C7468" s="3"/>
      <c r="D7468" s="3"/>
      <c r="E7468" s="3"/>
      <c r="F7468" s="3"/>
      <c r="G7468" s="3"/>
      <c r="H7468" s="3"/>
      <c r="I7468" s="3"/>
      <c r="J7468" s="3"/>
      <c r="K7468" s="3"/>
      <c r="L7468" s="3"/>
      <c r="M7468" s="3"/>
      <c r="N7468" s="3"/>
      <c r="O7468" s="3"/>
      <c r="P7468" s="3"/>
      <c r="Q7468" s="3"/>
      <c r="R7468" s="3"/>
      <c r="S7468" s="120"/>
      <c r="T7468" s="3"/>
      <c r="U7468" s="3"/>
      <c r="V7468" s="3"/>
      <c r="W7468" s="3"/>
      <c r="X7468" s="3"/>
      <c r="Y7468" s="3"/>
      <c r="Z7468" s="3"/>
      <c r="AA7468" s="3"/>
      <c r="AB7468" s="3"/>
      <c r="AC7468" s="3"/>
      <c r="AD7468" s="3"/>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row>
    <row r="7469" spans="1:53" x14ac:dyDescent="0.3">
      <c r="A7469" s="3"/>
      <c r="B7469" s="3"/>
      <c r="C7469" s="3"/>
      <c r="D7469" s="3"/>
      <c r="E7469" s="3"/>
      <c r="F7469" s="3"/>
      <c r="G7469" s="3"/>
      <c r="H7469" s="3"/>
      <c r="I7469" s="3"/>
      <c r="J7469" s="3"/>
      <c r="K7469" s="3"/>
      <c r="L7469" s="3"/>
      <c r="M7469" s="3"/>
      <c r="N7469" s="3"/>
      <c r="O7469" s="3"/>
      <c r="P7469" s="3"/>
      <c r="Q7469" s="3"/>
      <c r="R7469" s="3"/>
      <c r="S7469" s="120"/>
      <c r="T7469" s="3"/>
      <c r="U7469" s="3"/>
      <c r="V7469" s="3"/>
      <c r="W7469" s="3"/>
      <c r="X7469" s="3"/>
      <c r="Y7469" s="3"/>
      <c r="Z7469" s="3"/>
      <c r="AA7469" s="3"/>
      <c r="AB7469" s="3"/>
      <c r="AC7469" s="3"/>
      <c r="AD7469" s="3"/>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row>
    <row r="7470" spans="1:53" x14ac:dyDescent="0.3">
      <c r="A7470" s="3"/>
      <c r="B7470" s="3"/>
      <c r="C7470" s="3"/>
      <c r="D7470" s="3"/>
      <c r="E7470" s="3"/>
      <c r="F7470" s="3"/>
      <c r="G7470" s="3"/>
      <c r="H7470" s="3"/>
      <c r="I7470" s="3"/>
      <c r="J7470" s="3"/>
      <c r="K7470" s="3"/>
      <c r="L7470" s="3"/>
      <c r="M7470" s="3"/>
      <c r="N7470" s="3"/>
      <c r="O7470" s="3"/>
      <c r="P7470" s="3"/>
      <c r="Q7470" s="3"/>
      <c r="R7470" s="3"/>
      <c r="S7470" s="120"/>
      <c r="T7470" s="3"/>
      <c r="U7470" s="3"/>
      <c r="V7470" s="3"/>
      <c r="W7470" s="3"/>
      <c r="X7470" s="3"/>
      <c r="Y7470" s="3"/>
      <c r="Z7470" s="3"/>
      <c r="AA7470" s="3"/>
      <c r="AB7470" s="3"/>
      <c r="AC7470" s="3"/>
      <c r="AD7470" s="3"/>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row>
    <row r="7471" spans="1:53" x14ac:dyDescent="0.3">
      <c r="A7471" s="3"/>
      <c r="B7471" s="3"/>
      <c r="C7471" s="3"/>
      <c r="D7471" s="3"/>
      <c r="E7471" s="3"/>
      <c r="F7471" s="3"/>
      <c r="G7471" s="3"/>
      <c r="H7471" s="3"/>
      <c r="I7471" s="3"/>
      <c r="J7471" s="3"/>
      <c r="K7471" s="3"/>
      <c r="L7471" s="3"/>
      <c r="M7471" s="3"/>
      <c r="N7471" s="3"/>
      <c r="O7471" s="3"/>
      <c r="P7471" s="3"/>
      <c r="Q7471" s="3"/>
      <c r="R7471" s="3"/>
      <c r="S7471" s="120"/>
      <c r="T7471" s="3"/>
      <c r="U7471" s="3"/>
      <c r="V7471" s="3"/>
      <c r="W7471" s="3"/>
      <c r="X7471" s="3"/>
      <c r="Y7471" s="3"/>
      <c r="Z7471" s="3"/>
      <c r="AA7471" s="3"/>
      <c r="AB7471" s="3"/>
      <c r="AC7471" s="3"/>
      <c r="AD7471" s="3"/>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row>
    <row r="7472" spans="1:53" x14ac:dyDescent="0.3">
      <c r="A7472" s="3"/>
      <c r="B7472" s="3"/>
      <c r="C7472" s="3"/>
      <c r="D7472" s="3"/>
      <c r="E7472" s="3"/>
      <c r="F7472" s="3"/>
      <c r="G7472" s="3"/>
      <c r="H7472" s="3"/>
      <c r="I7472" s="3"/>
      <c r="J7472" s="3"/>
      <c r="K7472" s="3"/>
      <c r="L7472" s="3"/>
      <c r="M7472" s="3"/>
      <c r="N7472" s="3"/>
      <c r="O7472" s="3"/>
      <c r="P7472" s="3"/>
      <c r="Q7472" s="3"/>
      <c r="R7472" s="3"/>
      <c r="S7472" s="120"/>
      <c r="T7472" s="3"/>
      <c r="U7472" s="3"/>
      <c r="V7472" s="3"/>
      <c r="W7472" s="3"/>
      <c r="X7472" s="3"/>
      <c r="Y7472" s="3"/>
      <c r="Z7472" s="3"/>
      <c r="AA7472" s="3"/>
      <c r="AB7472" s="3"/>
      <c r="AC7472" s="3"/>
      <c r="AD7472" s="3"/>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row>
    <row r="7473" spans="1:53" x14ac:dyDescent="0.3">
      <c r="A7473" s="3"/>
      <c r="B7473" s="3"/>
      <c r="C7473" s="3"/>
      <c r="D7473" s="3"/>
      <c r="E7473" s="3"/>
      <c r="F7473" s="3"/>
      <c r="G7473" s="3"/>
      <c r="H7473" s="3"/>
      <c r="I7473" s="3"/>
      <c r="J7473" s="3"/>
      <c r="K7473" s="3"/>
      <c r="L7473" s="3"/>
      <c r="M7473" s="3"/>
      <c r="N7473" s="3"/>
      <c r="O7473" s="3"/>
      <c r="P7473" s="3"/>
      <c r="Q7473" s="3"/>
      <c r="R7473" s="3"/>
      <c r="S7473" s="120"/>
      <c r="T7473" s="3"/>
      <c r="U7473" s="3"/>
      <c r="V7473" s="3"/>
      <c r="W7473" s="3"/>
      <c r="X7473" s="3"/>
      <c r="Y7473" s="3"/>
      <c r="Z7473" s="3"/>
      <c r="AA7473" s="3"/>
      <c r="AB7473" s="3"/>
      <c r="AC7473" s="3"/>
      <c r="AD7473" s="3"/>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row>
    <row r="7474" spans="1:53" x14ac:dyDescent="0.3">
      <c r="A7474" s="3"/>
      <c r="B7474" s="3"/>
      <c r="C7474" s="3"/>
      <c r="D7474" s="3"/>
      <c r="E7474" s="3"/>
      <c r="F7474" s="3"/>
      <c r="G7474" s="3"/>
      <c r="H7474" s="3"/>
      <c r="I7474" s="3"/>
      <c r="J7474" s="3"/>
      <c r="K7474" s="3"/>
      <c r="L7474" s="3"/>
      <c r="M7474" s="3"/>
      <c r="N7474" s="3"/>
      <c r="O7474" s="3"/>
      <c r="P7474" s="3"/>
      <c r="Q7474" s="3"/>
      <c r="R7474" s="3"/>
      <c r="S7474" s="120"/>
      <c r="T7474" s="3"/>
      <c r="U7474" s="3"/>
      <c r="V7474" s="3"/>
      <c r="W7474" s="3"/>
      <c r="X7474" s="3"/>
      <c r="Y7474" s="3"/>
      <c r="Z7474" s="3"/>
      <c r="AA7474" s="3"/>
      <c r="AB7474" s="3"/>
      <c r="AC7474" s="3"/>
      <c r="AD7474" s="3"/>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row>
    <row r="7475" spans="1:53" x14ac:dyDescent="0.3">
      <c r="A7475" s="3"/>
      <c r="B7475" s="3"/>
      <c r="C7475" s="3"/>
      <c r="D7475" s="3"/>
      <c r="E7475" s="3"/>
      <c r="F7475" s="3"/>
      <c r="G7475" s="3"/>
      <c r="H7475" s="3"/>
      <c r="I7475" s="3"/>
      <c r="J7475" s="3"/>
      <c r="K7475" s="3"/>
      <c r="L7475" s="3"/>
      <c r="M7475" s="3"/>
      <c r="N7475" s="3"/>
      <c r="O7475" s="3"/>
      <c r="P7475" s="3"/>
      <c r="Q7475" s="3"/>
      <c r="R7475" s="3"/>
      <c r="S7475" s="120"/>
      <c r="T7475" s="3"/>
      <c r="U7475" s="3"/>
      <c r="V7475" s="3"/>
      <c r="W7475" s="3"/>
      <c r="X7475" s="3"/>
      <c r="Y7475" s="3"/>
      <c r="Z7475" s="3"/>
      <c r="AA7475" s="3"/>
      <c r="AB7475" s="3"/>
      <c r="AC7475" s="3"/>
      <c r="AD7475" s="3"/>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row>
    <row r="7476" spans="1:53" x14ac:dyDescent="0.3">
      <c r="A7476" s="3"/>
      <c r="B7476" s="3"/>
      <c r="C7476" s="3"/>
      <c r="D7476" s="3"/>
      <c r="E7476" s="3"/>
      <c r="F7476" s="3"/>
      <c r="G7476" s="3"/>
      <c r="H7476" s="3"/>
      <c r="I7476" s="3"/>
      <c r="J7476" s="3"/>
      <c r="K7476" s="3"/>
      <c r="L7476" s="3"/>
      <c r="M7476" s="3"/>
      <c r="N7476" s="3"/>
      <c r="O7476" s="3"/>
      <c r="P7476" s="3"/>
      <c r="Q7476" s="3"/>
      <c r="R7476" s="3"/>
      <c r="S7476" s="120"/>
      <c r="T7476" s="3"/>
      <c r="U7476" s="3"/>
      <c r="V7476" s="3"/>
      <c r="W7476" s="3"/>
      <c r="X7476" s="3"/>
      <c r="Y7476" s="3"/>
      <c r="Z7476" s="3"/>
      <c r="AA7476" s="3"/>
      <c r="AB7476" s="3"/>
      <c r="AC7476" s="3"/>
      <c r="AD7476" s="3"/>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row>
    <row r="7477" spans="1:53" x14ac:dyDescent="0.3">
      <c r="A7477" s="3"/>
      <c r="B7477" s="3"/>
      <c r="C7477" s="3"/>
      <c r="D7477" s="3"/>
      <c r="E7477" s="3"/>
      <c r="F7477" s="3"/>
      <c r="G7477" s="3"/>
      <c r="H7477" s="3"/>
      <c r="I7477" s="3"/>
      <c r="J7477" s="3"/>
      <c r="K7477" s="3"/>
      <c r="L7477" s="3"/>
      <c r="M7477" s="3"/>
      <c r="N7477" s="3"/>
      <c r="O7477" s="3"/>
      <c r="P7477" s="3"/>
      <c r="Q7477" s="3"/>
      <c r="R7477" s="3"/>
      <c r="S7477" s="120"/>
      <c r="T7477" s="3"/>
      <c r="U7477" s="3"/>
      <c r="V7477" s="3"/>
      <c r="W7477" s="3"/>
      <c r="X7477" s="3"/>
      <c r="Y7477" s="3"/>
      <c r="Z7477" s="3"/>
      <c r="AA7477" s="3"/>
      <c r="AB7477" s="3"/>
      <c r="AC7477" s="3"/>
      <c r="AD7477" s="3"/>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row>
    <row r="7478" spans="1:53" x14ac:dyDescent="0.3">
      <c r="A7478" s="3"/>
      <c r="B7478" s="3"/>
      <c r="C7478" s="3"/>
      <c r="D7478" s="3"/>
      <c r="E7478" s="3"/>
      <c r="F7478" s="3"/>
      <c r="G7478" s="3"/>
      <c r="H7478" s="3"/>
      <c r="I7478" s="3"/>
      <c r="J7478" s="3"/>
      <c r="K7478" s="3"/>
      <c r="L7478" s="3"/>
      <c r="M7478" s="3"/>
      <c r="N7478" s="3"/>
      <c r="O7478" s="3"/>
      <c r="P7478" s="3"/>
      <c r="Q7478" s="3"/>
      <c r="R7478" s="3"/>
      <c r="S7478" s="120"/>
      <c r="T7478" s="3"/>
      <c r="U7478" s="3"/>
      <c r="V7478" s="3"/>
      <c r="W7478" s="3"/>
      <c r="X7478" s="3"/>
      <c r="Y7478" s="3"/>
      <c r="Z7478" s="3"/>
      <c r="AA7478" s="3"/>
      <c r="AB7478" s="3"/>
      <c r="AC7478" s="3"/>
      <c r="AD7478" s="3"/>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row>
    <row r="7479" spans="1:53" x14ac:dyDescent="0.3">
      <c r="A7479" s="3"/>
      <c r="B7479" s="3"/>
      <c r="C7479" s="3"/>
      <c r="D7479" s="3"/>
      <c r="E7479" s="3"/>
      <c r="F7479" s="3"/>
      <c r="G7479" s="3"/>
      <c r="H7479" s="3"/>
      <c r="I7479" s="3"/>
      <c r="J7479" s="3"/>
      <c r="K7479" s="3"/>
      <c r="L7479" s="3"/>
      <c r="M7479" s="3"/>
      <c r="N7479" s="3"/>
      <c r="O7479" s="3"/>
      <c r="P7479" s="3"/>
      <c r="Q7479" s="3"/>
      <c r="R7479" s="3"/>
      <c r="S7479" s="120"/>
      <c r="T7479" s="3"/>
      <c r="U7479" s="3"/>
      <c r="V7479" s="3"/>
      <c r="W7479" s="3"/>
      <c r="X7479" s="3"/>
      <c r="Y7479" s="3"/>
      <c r="Z7479" s="3"/>
      <c r="AA7479" s="3"/>
      <c r="AB7479" s="3"/>
      <c r="AC7479" s="3"/>
      <c r="AD7479" s="3"/>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row>
    <row r="7480" spans="1:53" x14ac:dyDescent="0.3">
      <c r="A7480" s="3"/>
      <c r="B7480" s="3"/>
      <c r="C7480" s="3"/>
      <c r="D7480" s="3"/>
      <c r="E7480" s="3"/>
      <c r="F7480" s="3"/>
      <c r="G7480" s="3"/>
      <c r="H7480" s="3"/>
      <c r="I7480" s="3"/>
      <c r="J7480" s="3"/>
      <c r="K7480" s="3"/>
      <c r="L7480" s="3"/>
      <c r="M7480" s="3"/>
      <c r="N7480" s="3"/>
      <c r="O7480" s="3"/>
      <c r="P7480" s="3"/>
      <c r="Q7480" s="3"/>
      <c r="R7480" s="3"/>
      <c r="S7480" s="120"/>
      <c r="T7480" s="3"/>
      <c r="U7480" s="3"/>
      <c r="V7480" s="3"/>
      <c r="W7480" s="3"/>
      <c r="X7480" s="3"/>
      <c r="Y7480" s="3"/>
      <c r="Z7480" s="3"/>
      <c r="AA7480" s="3"/>
      <c r="AB7480" s="3"/>
      <c r="AC7480" s="3"/>
      <c r="AD7480" s="3"/>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row>
    <row r="7481" spans="1:53" x14ac:dyDescent="0.3">
      <c r="A7481" s="3"/>
      <c r="B7481" s="3"/>
      <c r="C7481" s="3"/>
      <c r="D7481" s="3"/>
      <c r="E7481" s="3"/>
      <c r="F7481" s="3"/>
      <c r="G7481" s="3"/>
      <c r="H7481" s="3"/>
      <c r="I7481" s="3"/>
      <c r="J7481" s="3"/>
      <c r="K7481" s="3"/>
      <c r="L7481" s="3"/>
      <c r="M7481" s="3"/>
      <c r="N7481" s="3"/>
      <c r="O7481" s="3"/>
      <c r="P7481" s="3"/>
      <c r="Q7481" s="3"/>
      <c r="R7481" s="3"/>
      <c r="S7481" s="120"/>
      <c r="T7481" s="3"/>
      <c r="U7481" s="3"/>
      <c r="V7481" s="3"/>
      <c r="W7481" s="3"/>
      <c r="X7481" s="3"/>
      <c r="Y7481" s="3"/>
      <c r="Z7481" s="3"/>
      <c r="AA7481" s="3"/>
      <c r="AB7481" s="3"/>
      <c r="AC7481" s="3"/>
      <c r="AD7481" s="3"/>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row>
    <row r="7482" spans="1:53" x14ac:dyDescent="0.3">
      <c r="A7482" s="3"/>
      <c r="B7482" s="3"/>
      <c r="C7482" s="3"/>
      <c r="D7482" s="3"/>
      <c r="E7482" s="3"/>
      <c r="F7482" s="3"/>
      <c r="G7482" s="3"/>
      <c r="H7482" s="3"/>
      <c r="I7482" s="3"/>
      <c r="J7482" s="3"/>
      <c r="K7482" s="3"/>
      <c r="L7482" s="3"/>
      <c r="M7482" s="3"/>
      <c r="N7482" s="3"/>
      <c r="O7482" s="3"/>
      <c r="P7482" s="3"/>
      <c r="Q7482" s="3"/>
      <c r="R7482" s="3"/>
      <c r="S7482" s="120"/>
      <c r="T7482" s="3"/>
      <c r="U7482" s="3"/>
      <c r="V7482" s="3"/>
      <c r="W7482" s="3"/>
      <c r="X7482" s="3"/>
      <c r="Y7482" s="3"/>
      <c r="Z7482" s="3"/>
      <c r="AA7482" s="3"/>
      <c r="AB7482" s="3"/>
      <c r="AC7482" s="3"/>
      <c r="AD7482" s="3"/>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row>
    <row r="7483" spans="1:53" x14ac:dyDescent="0.3">
      <c r="A7483" s="3"/>
      <c r="B7483" s="3"/>
      <c r="C7483" s="3"/>
      <c r="D7483" s="3"/>
      <c r="E7483" s="3"/>
      <c r="F7483" s="3"/>
      <c r="G7483" s="3"/>
      <c r="H7483" s="3"/>
      <c r="I7483" s="3"/>
      <c r="J7483" s="3"/>
      <c r="K7483" s="3"/>
      <c r="L7483" s="3"/>
      <c r="M7483" s="3"/>
      <c r="N7483" s="3"/>
      <c r="O7483" s="3"/>
      <c r="P7483" s="3"/>
      <c r="Q7483" s="3"/>
      <c r="R7483" s="3"/>
      <c r="S7483" s="120"/>
      <c r="T7483" s="3"/>
      <c r="U7483" s="3"/>
      <c r="V7483" s="3"/>
      <c r="W7483" s="3"/>
      <c r="X7483" s="3"/>
      <c r="Y7483" s="3"/>
      <c r="Z7483" s="3"/>
      <c r="AA7483" s="3"/>
      <c r="AB7483" s="3"/>
      <c r="AC7483" s="3"/>
      <c r="AD7483" s="3"/>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row>
    <row r="7484" spans="1:53" x14ac:dyDescent="0.3">
      <c r="A7484" s="3"/>
      <c r="B7484" s="3"/>
      <c r="C7484" s="3"/>
      <c r="D7484" s="3"/>
      <c r="E7484" s="3"/>
      <c r="F7484" s="3"/>
      <c r="G7484" s="3"/>
      <c r="H7484" s="3"/>
      <c r="I7484" s="3"/>
      <c r="J7484" s="3"/>
      <c r="K7484" s="3"/>
      <c r="L7484" s="3"/>
      <c r="M7484" s="3"/>
      <c r="N7484" s="3"/>
      <c r="O7484" s="3"/>
      <c r="P7484" s="3"/>
      <c r="Q7484" s="3"/>
      <c r="R7484" s="3"/>
      <c r="S7484" s="120"/>
      <c r="T7484" s="3"/>
      <c r="U7484" s="3"/>
      <c r="V7484" s="3"/>
      <c r="W7484" s="3"/>
      <c r="X7484" s="3"/>
      <c r="Y7484" s="3"/>
      <c r="Z7484" s="3"/>
      <c r="AA7484" s="3"/>
      <c r="AB7484" s="3"/>
      <c r="AC7484" s="3"/>
      <c r="AD7484" s="3"/>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row>
    <row r="7485" spans="1:53" x14ac:dyDescent="0.3">
      <c r="A7485" s="3"/>
      <c r="B7485" s="3"/>
      <c r="C7485" s="3"/>
      <c r="D7485" s="3"/>
      <c r="E7485" s="3"/>
      <c r="F7485" s="3"/>
      <c r="G7485" s="3"/>
      <c r="H7485" s="3"/>
      <c r="I7485" s="3"/>
      <c r="J7485" s="3"/>
      <c r="K7485" s="3"/>
      <c r="L7485" s="3"/>
      <c r="M7485" s="3"/>
      <c r="N7485" s="3"/>
      <c r="O7485" s="3"/>
      <c r="P7485" s="3"/>
      <c r="Q7485" s="3"/>
      <c r="R7485" s="3"/>
      <c r="S7485" s="120"/>
      <c r="T7485" s="3"/>
      <c r="U7485" s="3"/>
      <c r="V7485" s="3"/>
      <c r="W7485" s="3"/>
      <c r="X7485" s="3"/>
      <c r="Y7485" s="3"/>
      <c r="Z7485" s="3"/>
      <c r="AA7485" s="3"/>
      <c r="AB7485" s="3"/>
      <c r="AC7485" s="3"/>
      <c r="AD7485" s="3"/>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row>
    <row r="7486" spans="1:53" x14ac:dyDescent="0.3">
      <c r="A7486" s="3"/>
      <c r="B7486" s="3"/>
      <c r="C7486" s="3"/>
      <c r="D7486" s="3"/>
      <c r="E7486" s="3"/>
      <c r="F7486" s="3"/>
      <c r="G7486" s="3"/>
      <c r="H7486" s="3"/>
      <c r="I7486" s="3"/>
      <c r="J7486" s="3"/>
      <c r="K7486" s="3"/>
      <c r="L7486" s="3"/>
      <c r="M7486" s="3"/>
      <c r="N7486" s="3"/>
      <c r="O7486" s="3"/>
      <c r="P7486" s="3"/>
      <c r="Q7486" s="3"/>
      <c r="R7486" s="3"/>
      <c r="S7486" s="120"/>
      <c r="T7486" s="3"/>
      <c r="U7486" s="3"/>
      <c r="V7486" s="3"/>
      <c r="W7486" s="3"/>
      <c r="X7486" s="3"/>
      <c r="Y7486" s="3"/>
      <c r="Z7486" s="3"/>
      <c r="AA7486" s="3"/>
      <c r="AB7486" s="3"/>
      <c r="AC7486" s="3"/>
      <c r="AD7486" s="3"/>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row>
    <row r="7487" spans="1:53" x14ac:dyDescent="0.3">
      <c r="A7487" s="3"/>
      <c r="B7487" s="3"/>
      <c r="C7487" s="3"/>
      <c r="D7487" s="3"/>
      <c r="E7487" s="3"/>
      <c r="F7487" s="3"/>
      <c r="G7487" s="3"/>
      <c r="H7487" s="3"/>
      <c r="I7487" s="3"/>
      <c r="J7487" s="3"/>
      <c r="K7487" s="3"/>
      <c r="L7487" s="3"/>
      <c r="M7487" s="3"/>
      <c r="N7487" s="3"/>
      <c r="O7487" s="3"/>
      <c r="P7487" s="3"/>
      <c r="Q7487" s="3"/>
      <c r="R7487" s="3"/>
      <c r="S7487" s="120"/>
      <c r="T7487" s="3"/>
      <c r="U7487" s="3"/>
      <c r="V7487" s="3"/>
      <c r="W7487" s="3"/>
      <c r="X7487" s="3"/>
      <c r="Y7487" s="3"/>
      <c r="Z7487" s="3"/>
      <c r="AA7487" s="3"/>
      <c r="AB7487" s="3"/>
      <c r="AC7487" s="3"/>
      <c r="AD7487" s="3"/>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row>
    <row r="7488" spans="1:53" x14ac:dyDescent="0.3">
      <c r="A7488" s="3"/>
      <c r="B7488" s="3"/>
      <c r="C7488" s="3"/>
      <c r="D7488" s="3"/>
      <c r="E7488" s="3"/>
      <c r="F7488" s="3"/>
      <c r="G7488" s="3"/>
      <c r="H7488" s="3"/>
      <c r="I7488" s="3"/>
      <c r="J7488" s="3"/>
      <c r="K7488" s="3"/>
      <c r="L7488" s="3"/>
      <c r="M7488" s="3"/>
      <c r="N7488" s="3"/>
      <c r="O7488" s="3"/>
      <c r="P7488" s="3"/>
      <c r="Q7488" s="3"/>
      <c r="R7488" s="3"/>
      <c r="S7488" s="120"/>
      <c r="T7488" s="3"/>
      <c r="U7488" s="3"/>
      <c r="V7488" s="3"/>
      <c r="W7488" s="3"/>
      <c r="X7488" s="3"/>
      <c r="Y7488" s="3"/>
      <c r="Z7488" s="3"/>
      <c r="AA7488" s="3"/>
      <c r="AB7488" s="3"/>
      <c r="AC7488" s="3"/>
      <c r="AD7488" s="3"/>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row>
    <row r="7489" spans="1:53" x14ac:dyDescent="0.3">
      <c r="A7489" s="3"/>
      <c r="B7489" s="3"/>
      <c r="C7489" s="3"/>
      <c r="D7489" s="3"/>
      <c r="E7489" s="3"/>
      <c r="F7489" s="3"/>
      <c r="G7489" s="3"/>
      <c r="H7489" s="3"/>
      <c r="I7489" s="3"/>
      <c r="J7489" s="3"/>
      <c r="K7489" s="3"/>
      <c r="L7489" s="3"/>
      <c r="M7489" s="3"/>
      <c r="N7489" s="3"/>
      <c r="O7489" s="3"/>
      <c r="P7489" s="3"/>
      <c r="Q7489" s="3"/>
      <c r="R7489" s="3"/>
      <c r="S7489" s="120"/>
      <c r="T7489" s="3"/>
      <c r="U7489" s="3"/>
      <c r="V7489" s="3"/>
      <c r="W7489" s="3"/>
      <c r="X7489" s="3"/>
      <c r="Y7489" s="3"/>
      <c r="Z7489" s="3"/>
      <c r="AA7489" s="3"/>
      <c r="AB7489" s="3"/>
      <c r="AC7489" s="3"/>
      <c r="AD7489" s="3"/>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row>
    <row r="7490" spans="1:53" x14ac:dyDescent="0.3">
      <c r="A7490" s="3"/>
      <c r="B7490" s="3"/>
      <c r="C7490" s="3"/>
      <c r="D7490" s="3"/>
      <c r="E7490" s="3"/>
      <c r="F7490" s="3"/>
      <c r="G7490" s="3"/>
      <c r="H7490" s="3"/>
      <c r="I7490" s="3"/>
      <c r="J7490" s="3"/>
      <c r="K7490" s="3"/>
      <c r="L7490" s="3"/>
      <c r="M7490" s="3"/>
      <c r="N7490" s="3"/>
      <c r="O7490" s="3"/>
      <c r="P7490" s="3"/>
      <c r="Q7490" s="3"/>
      <c r="R7490" s="3"/>
      <c r="S7490" s="120"/>
      <c r="T7490" s="3"/>
      <c r="U7490" s="3"/>
      <c r="V7490" s="3"/>
      <c r="W7490" s="3"/>
      <c r="X7490" s="3"/>
      <c r="Y7490" s="3"/>
      <c r="Z7490" s="3"/>
      <c r="AA7490" s="3"/>
      <c r="AB7490" s="3"/>
      <c r="AC7490" s="3"/>
      <c r="AD7490" s="3"/>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row>
    <row r="7491" spans="1:53" x14ac:dyDescent="0.3">
      <c r="A7491" s="3"/>
      <c r="B7491" s="3"/>
      <c r="C7491" s="3"/>
      <c r="D7491" s="3"/>
      <c r="E7491" s="3"/>
      <c r="F7491" s="3"/>
      <c r="G7491" s="3"/>
      <c r="H7491" s="3"/>
      <c r="I7491" s="3"/>
      <c r="J7491" s="3"/>
      <c r="K7491" s="3"/>
      <c r="L7491" s="3"/>
      <c r="M7491" s="3"/>
      <c r="N7491" s="3"/>
      <c r="O7491" s="3"/>
      <c r="P7491" s="3"/>
      <c r="Q7491" s="3"/>
      <c r="R7491" s="3"/>
      <c r="S7491" s="120"/>
      <c r="T7491" s="3"/>
      <c r="U7491" s="3"/>
      <c r="V7491" s="3"/>
      <c r="W7491" s="3"/>
      <c r="X7491" s="3"/>
      <c r="Y7491" s="3"/>
      <c r="Z7491" s="3"/>
      <c r="AA7491" s="3"/>
      <c r="AB7491" s="3"/>
      <c r="AC7491" s="3"/>
      <c r="AD7491" s="3"/>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row>
    <row r="7492" spans="1:53" x14ac:dyDescent="0.3">
      <c r="A7492" s="3"/>
      <c r="B7492" s="3"/>
      <c r="C7492" s="3"/>
      <c r="D7492" s="3"/>
      <c r="E7492" s="3"/>
      <c r="F7492" s="3"/>
      <c r="G7492" s="3"/>
      <c r="H7492" s="3"/>
      <c r="I7492" s="3"/>
      <c r="J7492" s="3"/>
      <c r="K7492" s="3"/>
      <c r="L7492" s="3"/>
      <c r="M7492" s="3"/>
      <c r="N7492" s="3"/>
      <c r="O7492" s="3"/>
      <c r="P7492" s="3"/>
      <c r="Q7492" s="3"/>
      <c r="R7492" s="3"/>
      <c r="S7492" s="120"/>
      <c r="T7492" s="3"/>
      <c r="U7492" s="3"/>
      <c r="V7492" s="3"/>
      <c r="W7492" s="3"/>
      <c r="X7492" s="3"/>
      <c r="Y7492" s="3"/>
      <c r="Z7492" s="3"/>
      <c r="AA7492" s="3"/>
      <c r="AB7492" s="3"/>
      <c r="AC7492" s="3"/>
      <c r="AD7492" s="3"/>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row>
    <row r="7493" spans="1:53" x14ac:dyDescent="0.3">
      <c r="A7493" s="3"/>
      <c r="B7493" s="3"/>
      <c r="C7493" s="3"/>
      <c r="D7493" s="3"/>
      <c r="E7493" s="3"/>
      <c r="F7493" s="3"/>
      <c r="G7493" s="3"/>
      <c r="H7493" s="3"/>
      <c r="I7493" s="3"/>
      <c r="J7493" s="3"/>
      <c r="K7493" s="3"/>
      <c r="L7493" s="3"/>
      <c r="M7493" s="3"/>
      <c r="N7493" s="3"/>
      <c r="O7493" s="3"/>
      <c r="P7493" s="3"/>
      <c r="Q7493" s="3"/>
      <c r="R7493" s="3"/>
      <c r="S7493" s="120"/>
      <c r="T7493" s="3"/>
      <c r="U7493" s="3"/>
      <c r="V7493" s="3"/>
      <c r="W7493" s="3"/>
      <c r="X7493" s="3"/>
      <c r="Y7493" s="3"/>
      <c r="Z7493" s="3"/>
      <c r="AA7493" s="3"/>
      <c r="AB7493" s="3"/>
      <c r="AC7493" s="3"/>
      <c r="AD7493" s="3"/>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row>
    <row r="7494" spans="1:53" x14ac:dyDescent="0.3">
      <c r="A7494" s="3"/>
      <c r="B7494" s="3"/>
      <c r="C7494" s="3"/>
      <c r="D7494" s="3"/>
      <c r="E7494" s="3"/>
      <c r="F7494" s="3"/>
      <c r="G7494" s="3"/>
      <c r="H7494" s="3"/>
      <c r="I7494" s="3"/>
      <c r="J7494" s="3"/>
      <c r="K7494" s="3"/>
      <c r="L7494" s="3"/>
      <c r="M7494" s="3"/>
      <c r="N7494" s="3"/>
      <c r="O7494" s="3"/>
      <c r="P7494" s="3"/>
      <c r="Q7494" s="3"/>
      <c r="R7494" s="3"/>
      <c r="S7494" s="120"/>
      <c r="T7494" s="3"/>
      <c r="U7494" s="3"/>
      <c r="V7494" s="3"/>
      <c r="W7494" s="3"/>
      <c r="X7494" s="3"/>
      <c r="Y7494" s="3"/>
      <c r="Z7494" s="3"/>
      <c r="AA7494" s="3"/>
      <c r="AB7494" s="3"/>
      <c r="AC7494" s="3"/>
      <c r="AD7494" s="3"/>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row>
    <row r="7495" spans="1:53" x14ac:dyDescent="0.3">
      <c r="A7495" s="3"/>
      <c r="B7495" s="3"/>
      <c r="C7495" s="3"/>
      <c r="D7495" s="3"/>
      <c r="E7495" s="3"/>
      <c r="F7495" s="3"/>
      <c r="G7495" s="3"/>
      <c r="H7495" s="3"/>
      <c r="I7495" s="3"/>
      <c r="J7495" s="3"/>
      <c r="K7495" s="3"/>
      <c r="L7495" s="3"/>
      <c r="M7495" s="3"/>
      <c r="N7495" s="3"/>
      <c r="O7495" s="3"/>
      <c r="P7495" s="3"/>
      <c r="Q7495" s="3"/>
      <c r="R7495" s="3"/>
      <c r="S7495" s="120"/>
      <c r="T7495" s="3"/>
      <c r="U7495" s="3"/>
      <c r="V7495" s="3"/>
      <c r="W7495" s="3"/>
      <c r="X7495" s="3"/>
      <c r="Y7495" s="3"/>
      <c r="Z7495" s="3"/>
      <c r="AA7495" s="3"/>
      <c r="AB7495" s="3"/>
      <c r="AC7495" s="3"/>
      <c r="AD7495" s="3"/>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row>
    <row r="7496" spans="1:53" x14ac:dyDescent="0.3">
      <c r="A7496" s="3"/>
      <c r="B7496" s="3"/>
      <c r="C7496" s="3"/>
      <c r="D7496" s="3"/>
      <c r="E7496" s="3"/>
      <c r="F7496" s="3"/>
      <c r="G7496" s="3"/>
      <c r="H7496" s="3"/>
      <c r="I7496" s="3"/>
      <c r="J7496" s="3"/>
      <c r="K7496" s="3"/>
      <c r="L7496" s="3"/>
      <c r="M7496" s="3"/>
      <c r="N7496" s="3"/>
      <c r="O7496" s="3"/>
      <c r="P7496" s="3"/>
      <c r="Q7496" s="3"/>
      <c r="R7496" s="3"/>
      <c r="S7496" s="120"/>
      <c r="T7496" s="3"/>
      <c r="U7496" s="3"/>
      <c r="V7496" s="3"/>
      <c r="W7496" s="3"/>
      <c r="X7496" s="3"/>
      <c r="Y7496" s="3"/>
      <c r="Z7496" s="3"/>
      <c r="AA7496" s="3"/>
      <c r="AB7496" s="3"/>
      <c r="AC7496" s="3"/>
      <c r="AD7496" s="3"/>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row>
    <row r="7497" spans="1:53" x14ac:dyDescent="0.3">
      <c r="A7497" s="3"/>
      <c r="B7497" s="3"/>
      <c r="C7497" s="3"/>
      <c r="D7497" s="3"/>
      <c r="E7497" s="3"/>
      <c r="F7497" s="3"/>
      <c r="G7497" s="3"/>
      <c r="H7497" s="3"/>
      <c r="I7497" s="3"/>
      <c r="J7497" s="3"/>
      <c r="K7497" s="3"/>
      <c r="L7497" s="3"/>
      <c r="M7497" s="3"/>
      <c r="N7497" s="3"/>
      <c r="O7497" s="3"/>
      <c r="P7497" s="3"/>
      <c r="Q7497" s="3"/>
      <c r="R7497" s="3"/>
      <c r="S7497" s="120"/>
      <c r="T7497" s="3"/>
      <c r="U7497" s="3"/>
      <c r="V7497" s="3"/>
      <c r="W7497" s="3"/>
      <c r="X7497" s="3"/>
      <c r="Y7497" s="3"/>
      <c r="Z7497" s="3"/>
      <c r="AA7497" s="3"/>
      <c r="AB7497" s="3"/>
      <c r="AC7497" s="3"/>
      <c r="AD7497" s="3"/>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row>
    <row r="7498" spans="1:53" x14ac:dyDescent="0.3">
      <c r="A7498" s="3"/>
      <c r="B7498" s="3"/>
      <c r="C7498" s="3"/>
      <c r="D7498" s="3"/>
      <c r="E7498" s="3"/>
      <c r="F7498" s="3"/>
      <c r="G7498" s="3"/>
      <c r="H7498" s="3"/>
      <c r="I7498" s="3"/>
      <c r="J7498" s="3"/>
      <c r="K7498" s="3"/>
      <c r="L7498" s="3"/>
      <c r="M7498" s="3"/>
      <c r="N7498" s="3"/>
      <c r="O7498" s="3"/>
      <c r="P7498" s="3"/>
      <c r="Q7498" s="3"/>
      <c r="R7498" s="3"/>
      <c r="S7498" s="120"/>
      <c r="T7498" s="3"/>
      <c r="U7498" s="3"/>
      <c r="V7498" s="3"/>
      <c r="W7498" s="3"/>
      <c r="X7498" s="3"/>
      <c r="Y7498" s="3"/>
      <c r="Z7498" s="3"/>
      <c r="AA7498" s="3"/>
      <c r="AB7498" s="3"/>
      <c r="AC7498" s="3"/>
      <c r="AD7498" s="3"/>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row>
    <row r="7499" spans="1:53" x14ac:dyDescent="0.3">
      <c r="A7499" s="3"/>
      <c r="B7499" s="3"/>
      <c r="C7499" s="3"/>
      <c r="D7499" s="3"/>
      <c r="E7499" s="3"/>
      <c r="F7499" s="3"/>
      <c r="G7499" s="3"/>
      <c r="H7499" s="3"/>
      <c r="I7499" s="3"/>
      <c r="J7499" s="3"/>
      <c r="K7499" s="3"/>
      <c r="L7499" s="3"/>
      <c r="M7499" s="3"/>
      <c r="N7499" s="3"/>
      <c r="O7499" s="3"/>
      <c r="P7499" s="3"/>
      <c r="Q7499" s="3"/>
      <c r="R7499" s="3"/>
      <c r="S7499" s="120"/>
      <c r="T7499" s="3"/>
      <c r="U7499" s="3"/>
      <c r="V7499" s="3"/>
      <c r="W7499" s="3"/>
      <c r="X7499" s="3"/>
      <c r="Y7499" s="3"/>
      <c r="Z7499" s="3"/>
      <c r="AA7499" s="3"/>
      <c r="AB7499" s="3"/>
      <c r="AC7499" s="3"/>
      <c r="AD7499" s="3"/>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row>
    <row r="7500" spans="1:53" x14ac:dyDescent="0.3">
      <c r="A7500" s="3"/>
      <c r="B7500" s="3"/>
      <c r="C7500" s="3"/>
      <c r="D7500" s="3"/>
      <c r="E7500" s="3"/>
      <c r="F7500" s="3"/>
      <c r="G7500" s="3"/>
      <c r="H7500" s="3"/>
      <c r="I7500" s="3"/>
      <c r="J7500" s="3"/>
      <c r="K7500" s="3"/>
      <c r="L7500" s="3"/>
      <c r="M7500" s="3"/>
      <c r="N7500" s="3"/>
      <c r="O7500" s="3"/>
      <c r="P7500" s="3"/>
      <c r="Q7500" s="3"/>
      <c r="R7500" s="3"/>
      <c r="S7500" s="120"/>
      <c r="T7500" s="3"/>
      <c r="U7500" s="3"/>
      <c r="V7500" s="3"/>
      <c r="W7500" s="3"/>
      <c r="X7500" s="3"/>
      <c r="Y7500" s="3"/>
      <c r="Z7500" s="3"/>
      <c r="AA7500" s="3"/>
      <c r="AB7500" s="3"/>
      <c r="AC7500" s="3"/>
      <c r="AD7500" s="3"/>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row>
    <row r="7501" spans="1:53" x14ac:dyDescent="0.3">
      <c r="A7501" s="3"/>
      <c r="B7501" s="3"/>
      <c r="C7501" s="3"/>
      <c r="D7501" s="3"/>
      <c r="E7501" s="3"/>
      <c r="F7501" s="3"/>
      <c r="G7501" s="3"/>
      <c r="H7501" s="3"/>
      <c r="I7501" s="3"/>
      <c r="J7501" s="3"/>
      <c r="K7501" s="3"/>
      <c r="L7501" s="3"/>
      <c r="M7501" s="3"/>
      <c r="N7501" s="3"/>
      <c r="O7501" s="3"/>
      <c r="P7501" s="3"/>
      <c r="Q7501" s="3"/>
      <c r="R7501" s="3"/>
      <c r="S7501" s="120"/>
      <c r="T7501" s="3"/>
      <c r="U7501" s="3"/>
      <c r="V7501" s="3"/>
      <c r="W7501" s="3"/>
      <c r="X7501" s="3"/>
      <c r="Y7501" s="3"/>
      <c r="Z7501" s="3"/>
      <c r="AA7501" s="3"/>
      <c r="AB7501" s="3"/>
      <c r="AC7501" s="3"/>
      <c r="AD7501" s="3"/>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row>
    <row r="7502" spans="1:53" x14ac:dyDescent="0.3">
      <c r="A7502" s="3"/>
      <c r="B7502" s="3"/>
      <c r="C7502" s="3"/>
      <c r="D7502" s="3"/>
      <c r="E7502" s="3"/>
      <c r="F7502" s="3"/>
      <c r="G7502" s="3"/>
      <c r="H7502" s="3"/>
      <c r="I7502" s="3"/>
      <c r="J7502" s="3"/>
      <c r="K7502" s="3"/>
      <c r="L7502" s="3"/>
      <c r="M7502" s="3"/>
      <c r="N7502" s="3"/>
      <c r="O7502" s="3"/>
      <c r="P7502" s="3"/>
      <c r="Q7502" s="3"/>
      <c r="R7502" s="3"/>
      <c r="S7502" s="120"/>
      <c r="T7502" s="3"/>
      <c r="U7502" s="3"/>
      <c r="V7502" s="3"/>
      <c r="W7502" s="3"/>
      <c r="X7502" s="3"/>
      <c r="Y7502" s="3"/>
      <c r="Z7502" s="3"/>
      <c r="AA7502" s="3"/>
      <c r="AB7502" s="3"/>
      <c r="AC7502" s="3"/>
      <c r="AD7502" s="3"/>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row>
    <row r="7503" spans="1:53" x14ac:dyDescent="0.3">
      <c r="A7503" s="3"/>
      <c r="B7503" s="3"/>
      <c r="C7503" s="3"/>
      <c r="D7503" s="3"/>
      <c r="E7503" s="3"/>
      <c r="F7503" s="3"/>
      <c r="G7503" s="3"/>
      <c r="H7503" s="3"/>
      <c r="I7503" s="3"/>
      <c r="J7503" s="3"/>
      <c r="K7503" s="3"/>
      <c r="L7503" s="3"/>
      <c r="M7503" s="3"/>
      <c r="N7503" s="3"/>
      <c r="O7503" s="3"/>
      <c r="P7503" s="3"/>
      <c r="Q7503" s="3"/>
      <c r="R7503" s="3"/>
      <c r="S7503" s="120"/>
      <c r="T7503" s="3"/>
      <c r="U7503" s="3"/>
      <c r="V7503" s="3"/>
      <c r="W7503" s="3"/>
      <c r="X7503" s="3"/>
      <c r="Y7503" s="3"/>
      <c r="Z7503" s="3"/>
      <c r="AA7503" s="3"/>
      <c r="AB7503" s="3"/>
      <c r="AC7503" s="3"/>
      <c r="AD7503" s="3"/>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row>
    <row r="7504" spans="1:53" x14ac:dyDescent="0.3">
      <c r="A7504" s="3"/>
      <c r="B7504" s="3"/>
      <c r="C7504" s="3"/>
      <c r="D7504" s="3"/>
      <c r="E7504" s="3"/>
      <c r="F7504" s="3"/>
      <c r="G7504" s="3"/>
      <c r="H7504" s="3"/>
      <c r="I7504" s="3"/>
      <c r="J7504" s="3"/>
      <c r="K7504" s="3"/>
      <c r="L7504" s="3"/>
      <c r="M7504" s="3"/>
      <c r="N7504" s="3"/>
      <c r="O7504" s="3"/>
      <c r="P7504" s="3"/>
      <c r="Q7504" s="3"/>
      <c r="R7504" s="3"/>
      <c r="S7504" s="120"/>
      <c r="T7504" s="3"/>
      <c r="U7504" s="3"/>
      <c r="V7504" s="3"/>
      <c r="W7504" s="3"/>
      <c r="X7504" s="3"/>
      <c r="Y7504" s="3"/>
      <c r="Z7504" s="3"/>
      <c r="AA7504" s="3"/>
      <c r="AB7504" s="3"/>
      <c r="AC7504" s="3"/>
      <c r="AD7504" s="3"/>
      <c r="AE7504" s="3"/>
      <c r="AF7504" s="3"/>
      <c r="AG7504" s="3"/>
      <c r="AH7504" s="3"/>
      <c r="AI7504" s="3"/>
      <c r="AJ7504" s="3"/>
      <c r="AK7504" s="3"/>
      <c r="AL7504" s="3"/>
      <c r="AM7504" s="3"/>
      <c r="AN7504" s="3"/>
      <c r="AO7504" s="3"/>
      <c r="AP7504" s="3"/>
      <c r="AQ7504" s="3"/>
      <c r="AR7504" s="3"/>
      <c r="AS7504" s="3"/>
      <c r="AT7504" s="3"/>
      <c r="AU7504" s="3"/>
      <c r="AV7504" s="3"/>
      <c r="AW7504" s="3"/>
      <c r="AX7504" s="3"/>
      <c r="AY7504" s="3"/>
      <c r="AZ7504" s="3"/>
      <c r="BA7504" s="3"/>
    </row>
    <row r="7505" spans="1:53" x14ac:dyDescent="0.3">
      <c r="A7505" s="3"/>
      <c r="B7505" s="3"/>
      <c r="C7505" s="3"/>
      <c r="D7505" s="3"/>
      <c r="E7505" s="3"/>
      <c r="F7505" s="3"/>
      <c r="G7505" s="3"/>
      <c r="H7505" s="3"/>
      <c r="I7505" s="3"/>
      <c r="J7505" s="3"/>
      <c r="K7505" s="3"/>
      <c r="L7505" s="3"/>
      <c r="M7505" s="3"/>
      <c r="N7505" s="3"/>
      <c r="O7505" s="3"/>
      <c r="P7505" s="3"/>
      <c r="Q7505" s="3"/>
      <c r="R7505" s="3"/>
      <c r="S7505" s="120"/>
      <c r="T7505" s="3"/>
      <c r="U7505" s="3"/>
      <c r="V7505" s="3"/>
      <c r="W7505" s="3"/>
      <c r="X7505" s="3"/>
      <c r="Y7505" s="3"/>
      <c r="Z7505" s="3"/>
      <c r="AA7505" s="3"/>
      <c r="AB7505" s="3"/>
      <c r="AC7505" s="3"/>
      <c r="AD7505" s="3"/>
      <c r="AE7505" s="3"/>
      <c r="AF7505" s="3"/>
      <c r="AG7505" s="3"/>
      <c r="AH7505" s="3"/>
      <c r="AI7505" s="3"/>
      <c r="AJ7505" s="3"/>
      <c r="AK7505" s="3"/>
      <c r="AL7505" s="3"/>
      <c r="AM7505" s="3"/>
      <c r="AN7505" s="3"/>
      <c r="AO7505" s="3"/>
      <c r="AP7505" s="3"/>
      <c r="AQ7505" s="3"/>
      <c r="AR7505" s="3"/>
      <c r="AS7505" s="3"/>
      <c r="AT7505" s="3"/>
      <c r="AU7505" s="3"/>
      <c r="AV7505" s="3"/>
      <c r="AW7505" s="3"/>
      <c r="AX7505" s="3"/>
      <c r="AY7505" s="3"/>
      <c r="AZ7505" s="3"/>
      <c r="BA7505" s="3"/>
    </row>
    <row r="7506" spans="1:53" x14ac:dyDescent="0.3">
      <c r="A7506" s="3"/>
      <c r="B7506" s="3"/>
      <c r="C7506" s="3"/>
      <c r="D7506" s="3"/>
      <c r="E7506" s="3"/>
      <c r="F7506" s="3"/>
      <c r="G7506" s="3"/>
      <c r="H7506" s="3"/>
      <c r="I7506" s="3"/>
      <c r="J7506" s="3"/>
      <c r="K7506" s="3"/>
      <c r="L7506" s="3"/>
      <c r="M7506" s="3"/>
      <c r="N7506" s="3"/>
      <c r="O7506" s="3"/>
      <c r="P7506" s="3"/>
      <c r="Q7506" s="3"/>
      <c r="R7506" s="3"/>
      <c r="S7506" s="120"/>
      <c r="T7506" s="3"/>
      <c r="U7506" s="3"/>
      <c r="V7506" s="3"/>
      <c r="W7506" s="3"/>
      <c r="X7506" s="3"/>
      <c r="Y7506" s="3"/>
      <c r="Z7506" s="3"/>
      <c r="AA7506" s="3"/>
      <c r="AB7506" s="3"/>
      <c r="AC7506" s="3"/>
      <c r="AD7506" s="3"/>
      <c r="AE7506" s="3"/>
      <c r="AF7506" s="3"/>
      <c r="AG7506" s="3"/>
      <c r="AH7506" s="3"/>
      <c r="AI7506" s="3"/>
      <c r="AJ7506" s="3"/>
      <c r="AK7506" s="3"/>
      <c r="AL7506" s="3"/>
      <c r="AM7506" s="3"/>
      <c r="AN7506" s="3"/>
      <c r="AO7506" s="3"/>
      <c r="AP7506" s="3"/>
      <c r="AQ7506" s="3"/>
      <c r="AR7506" s="3"/>
      <c r="AS7506" s="3"/>
      <c r="AT7506" s="3"/>
      <c r="AU7506" s="3"/>
      <c r="AV7506" s="3"/>
      <c r="AW7506" s="3"/>
      <c r="AX7506" s="3"/>
      <c r="AY7506" s="3"/>
      <c r="AZ7506" s="3"/>
      <c r="BA7506" s="3"/>
    </row>
    <row r="7507" spans="1:53" x14ac:dyDescent="0.3">
      <c r="A7507" s="3"/>
      <c r="B7507" s="3"/>
      <c r="C7507" s="3"/>
      <c r="D7507" s="3"/>
      <c r="E7507" s="3"/>
      <c r="F7507" s="3"/>
      <c r="G7507" s="3"/>
      <c r="H7507" s="3"/>
      <c r="I7507" s="3"/>
      <c r="J7507" s="3"/>
      <c r="K7507" s="3"/>
      <c r="L7507" s="3"/>
      <c r="M7507" s="3"/>
      <c r="N7507" s="3"/>
      <c r="O7507" s="3"/>
      <c r="P7507" s="3"/>
      <c r="Q7507" s="3"/>
      <c r="R7507" s="3"/>
      <c r="S7507" s="120"/>
      <c r="T7507" s="3"/>
      <c r="U7507" s="3"/>
      <c r="V7507" s="3"/>
      <c r="W7507" s="3"/>
      <c r="X7507" s="3"/>
      <c r="Y7507" s="3"/>
      <c r="Z7507" s="3"/>
      <c r="AA7507" s="3"/>
      <c r="AB7507" s="3"/>
      <c r="AC7507" s="3"/>
      <c r="AD7507" s="3"/>
      <c r="AE7507" s="3"/>
      <c r="AF7507" s="3"/>
      <c r="AG7507" s="3"/>
      <c r="AH7507" s="3"/>
      <c r="AI7507" s="3"/>
      <c r="AJ7507" s="3"/>
      <c r="AK7507" s="3"/>
      <c r="AL7507" s="3"/>
      <c r="AM7507" s="3"/>
      <c r="AN7507" s="3"/>
      <c r="AO7507" s="3"/>
      <c r="AP7507" s="3"/>
      <c r="AQ7507" s="3"/>
      <c r="AR7507" s="3"/>
      <c r="AS7507" s="3"/>
      <c r="AT7507" s="3"/>
      <c r="AU7507" s="3"/>
      <c r="AV7507" s="3"/>
      <c r="AW7507" s="3"/>
      <c r="AX7507" s="3"/>
      <c r="AY7507" s="3"/>
      <c r="AZ7507" s="3"/>
      <c r="BA7507" s="3"/>
    </row>
    <row r="7508" spans="1:53" x14ac:dyDescent="0.3">
      <c r="A7508" s="3"/>
      <c r="B7508" s="3"/>
      <c r="C7508" s="3"/>
      <c r="D7508" s="3"/>
      <c r="E7508" s="3"/>
      <c r="F7508" s="3"/>
      <c r="G7508" s="3"/>
      <c r="H7508" s="3"/>
      <c r="I7508" s="3"/>
      <c r="J7508" s="3"/>
      <c r="K7508" s="3"/>
      <c r="L7508" s="3"/>
      <c r="M7508" s="3"/>
      <c r="N7508" s="3"/>
      <c r="O7508" s="3"/>
      <c r="P7508" s="3"/>
      <c r="Q7508" s="3"/>
      <c r="R7508" s="3"/>
      <c r="S7508" s="120"/>
      <c r="T7508" s="3"/>
      <c r="U7508" s="3"/>
      <c r="V7508" s="3"/>
      <c r="W7508" s="3"/>
      <c r="X7508" s="3"/>
      <c r="Y7508" s="3"/>
      <c r="Z7508" s="3"/>
      <c r="AA7508" s="3"/>
      <c r="AB7508" s="3"/>
      <c r="AC7508" s="3"/>
      <c r="AD7508" s="3"/>
      <c r="AE7508" s="3"/>
      <c r="AF7508" s="3"/>
      <c r="AG7508" s="3"/>
      <c r="AH7508" s="3"/>
      <c r="AI7508" s="3"/>
      <c r="AJ7508" s="3"/>
      <c r="AK7508" s="3"/>
      <c r="AL7508" s="3"/>
      <c r="AM7508" s="3"/>
      <c r="AN7508" s="3"/>
      <c r="AO7508" s="3"/>
      <c r="AP7508" s="3"/>
      <c r="AQ7508" s="3"/>
      <c r="AR7508" s="3"/>
      <c r="AS7508" s="3"/>
      <c r="AT7508" s="3"/>
      <c r="AU7508" s="3"/>
      <c r="AV7508" s="3"/>
      <c r="AW7508" s="3"/>
      <c r="AX7508" s="3"/>
      <c r="AY7508" s="3"/>
      <c r="AZ7508" s="3"/>
      <c r="BA7508" s="3"/>
    </row>
    <row r="7509" spans="1:53" x14ac:dyDescent="0.3">
      <c r="A7509" s="3"/>
      <c r="B7509" s="3"/>
      <c r="C7509" s="3"/>
      <c r="D7509" s="3"/>
      <c r="E7509" s="3"/>
      <c r="F7509" s="3"/>
      <c r="G7509" s="3"/>
      <c r="H7509" s="3"/>
      <c r="I7509" s="3"/>
      <c r="J7509" s="3"/>
      <c r="K7509" s="3"/>
      <c r="L7509" s="3"/>
      <c r="M7509" s="3"/>
      <c r="N7509" s="3"/>
      <c r="O7509" s="3"/>
      <c r="P7509" s="3"/>
      <c r="Q7509" s="3"/>
      <c r="R7509" s="3"/>
      <c r="S7509" s="120"/>
      <c r="T7509" s="3"/>
      <c r="U7509" s="3"/>
      <c r="V7509" s="3"/>
      <c r="W7509" s="3"/>
      <c r="X7509" s="3"/>
      <c r="Y7509" s="3"/>
      <c r="Z7509" s="3"/>
      <c r="AA7509" s="3"/>
      <c r="AB7509" s="3"/>
      <c r="AC7509" s="3"/>
      <c r="AD7509" s="3"/>
      <c r="AE7509" s="3"/>
      <c r="AF7509" s="3"/>
      <c r="AG7509" s="3"/>
      <c r="AH7509" s="3"/>
      <c r="AI7509" s="3"/>
      <c r="AJ7509" s="3"/>
      <c r="AK7509" s="3"/>
      <c r="AL7509" s="3"/>
      <c r="AM7509" s="3"/>
      <c r="AN7509" s="3"/>
      <c r="AO7509" s="3"/>
      <c r="AP7509" s="3"/>
      <c r="AQ7509" s="3"/>
      <c r="AR7509" s="3"/>
      <c r="AS7509" s="3"/>
      <c r="AT7509" s="3"/>
      <c r="AU7509" s="3"/>
      <c r="AV7509" s="3"/>
      <c r="AW7509" s="3"/>
      <c r="AX7509" s="3"/>
      <c r="AY7509" s="3"/>
      <c r="AZ7509" s="3"/>
      <c r="BA7509" s="3"/>
    </row>
    <row r="7510" spans="1:53" x14ac:dyDescent="0.3">
      <c r="A7510" s="3"/>
      <c r="B7510" s="3"/>
      <c r="C7510" s="3"/>
      <c r="D7510" s="3"/>
      <c r="E7510" s="3"/>
      <c r="F7510" s="3"/>
      <c r="G7510" s="3"/>
      <c r="H7510" s="3"/>
      <c r="I7510" s="3"/>
      <c r="J7510" s="3"/>
      <c r="K7510" s="3"/>
      <c r="L7510" s="3"/>
      <c r="M7510" s="3"/>
      <c r="N7510" s="3"/>
      <c r="O7510" s="3"/>
      <c r="P7510" s="3"/>
      <c r="Q7510" s="3"/>
      <c r="R7510" s="3"/>
      <c r="S7510" s="120"/>
      <c r="T7510" s="3"/>
      <c r="U7510" s="3"/>
      <c r="V7510" s="3"/>
      <c r="W7510" s="3"/>
      <c r="X7510" s="3"/>
      <c r="Y7510" s="3"/>
      <c r="Z7510" s="3"/>
      <c r="AA7510" s="3"/>
      <c r="AB7510" s="3"/>
      <c r="AC7510" s="3"/>
      <c r="AD7510" s="3"/>
      <c r="AE7510" s="3"/>
      <c r="AF7510" s="3"/>
      <c r="AG7510" s="3"/>
      <c r="AH7510" s="3"/>
      <c r="AI7510" s="3"/>
      <c r="AJ7510" s="3"/>
      <c r="AK7510" s="3"/>
      <c r="AL7510" s="3"/>
      <c r="AM7510" s="3"/>
      <c r="AN7510" s="3"/>
      <c r="AO7510" s="3"/>
      <c r="AP7510" s="3"/>
      <c r="AQ7510" s="3"/>
      <c r="AR7510" s="3"/>
      <c r="AS7510" s="3"/>
      <c r="AT7510" s="3"/>
      <c r="AU7510" s="3"/>
      <c r="AV7510" s="3"/>
      <c r="AW7510" s="3"/>
      <c r="AX7510" s="3"/>
      <c r="AY7510" s="3"/>
      <c r="AZ7510" s="3"/>
      <c r="BA7510" s="3"/>
    </row>
    <row r="7511" spans="1:53" x14ac:dyDescent="0.3">
      <c r="A7511" s="3"/>
      <c r="B7511" s="3"/>
      <c r="C7511" s="3"/>
      <c r="D7511" s="3"/>
      <c r="E7511" s="3"/>
      <c r="F7511" s="3"/>
      <c r="G7511" s="3"/>
      <c r="H7511" s="3"/>
      <c r="I7511" s="3"/>
      <c r="J7511" s="3"/>
      <c r="K7511" s="3"/>
      <c r="L7511" s="3"/>
      <c r="M7511" s="3"/>
      <c r="N7511" s="3"/>
      <c r="O7511" s="3"/>
      <c r="P7511" s="3"/>
      <c r="Q7511" s="3"/>
      <c r="R7511" s="3"/>
      <c r="S7511" s="120"/>
      <c r="T7511" s="3"/>
      <c r="U7511" s="3"/>
      <c r="V7511" s="3"/>
      <c r="W7511" s="3"/>
      <c r="X7511" s="3"/>
      <c r="Y7511" s="3"/>
      <c r="Z7511" s="3"/>
      <c r="AA7511" s="3"/>
      <c r="AB7511" s="3"/>
      <c r="AC7511" s="3"/>
      <c r="AD7511" s="3"/>
      <c r="AE7511" s="3"/>
      <c r="AF7511" s="3"/>
      <c r="AG7511" s="3"/>
      <c r="AH7511" s="3"/>
      <c r="AI7511" s="3"/>
      <c r="AJ7511" s="3"/>
      <c r="AK7511" s="3"/>
      <c r="AL7511" s="3"/>
      <c r="AM7511" s="3"/>
      <c r="AN7511" s="3"/>
      <c r="AO7511" s="3"/>
      <c r="AP7511" s="3"/>
      <c r="AQ7511" s="3"/>
      <c r="AR7511" s="3"/>
      <c r="AS7511" s="3"/>
      <c r="AT7511" s="3"/>
      <c r="AU7511" s="3"/>
      <c r="AV7511" s="3"/>
      <c r="AW7511" s="3"/>
      <c r="AX7511" s="3"/>
      <c r="AY7511" s="3"/>
      <c r="AZ7511" s="3"/>
      <c r="BA7511" s="3"/>
    </row>
    <row r="7512" spans="1:53" x14ac:dyDescent="0.3">
      <c r="A7512" s="3"/>
      <c r="B7512" s="3"/>
      <c r="C7512" s="3"/>
      <c r="D7512" s="3"/>
      <c r="E7512" s="3"/>
      <c r="F7512" s="3"/>
      <c r="G7512" s="3"/>
      <c r="H7512" s="3"/>
      <c r="I7512" s="3"/>
      <c r="J7512" s="3"/>
      <c r="K7512" s="3"/>
      <c r="L7512" s="3"/>
      <c r="M7512" s="3"/>
      <c r="N7512" s="3"/>
      <c r="O7512" s="3"/>
      <c r="P7512" s="3"/>
      <c r="Q7512" s="3"/>
      <c r="R7512" s="3"/>
      <c r="S7512" s="120"/>
      <c r="T7512" s="3"/>
      <c r="U7512" s="3"/>
      <c r="V7512" s="3"/>
      <c r="W7512" s="3"/>
      <c r="X7512" s="3"/>
      <c r="Y7512" s="3"/>
      <c r="Z7512" s="3"/>
      <c r="AA7512" s="3"/>
      <c r="AB7512" s="3"/>
      <c r="AC7512" s="3"/>
      <c r="AD7512" s="3"/>
      <c r="AE7512" s="3"/>
      <c r="AF7512" s="3"/>
      <c r="AG7512" s="3"/>
      <c r="AH7512" s="3"/>
      <c r="AI7512" s="3"/>
      <c r="AJ7512" s="3"/>
      <c r="AK7512" s="3"/>
      <c r="AL7512" s="3"/>
      <c r="AM7512" s="3"/>
      <c r="AN7512" s="3"/>
      <c r="AO7512" s="3"/>
      <c r="AP7512" s="3"/>
      <c r="AQ7512" s="3"/>
      <c r="AR7512" s="3"/>
      <c r="AS7512" s="3"/>
      <c r="AT7512" s="3"/>
      <c r="AU7512" s="3"/>
      <c r="AV7512" s="3"/>
      <c r="AW7512" s="3"/>
      <c r="AX7512" s="3"/>
      <c r="AY7512" s="3"/>
      <c r="AZ7512" s="3"/>
      <c r="BA7512" s="3"/>
    </row>
    <row r="7513" spans="1:53" x14ac:dyDescent="0.3">
      <c r="A7513" s="3"/>
      <c r="B7513" s="3"/>
      <c r="C7513" s="3"/>
      <c r="D7513" s="3"/>
      <c r="E7513" s="3"/>
      <c r="F7513" s="3"/>
      <c r="G7513" s="3"/>
      <c r="H7513" s="3"/>
      <c r="I7513" s="3"/>
      <c r="J7513" s="3"/>
      <c r="K7513" s="3"/>
      <c r="L7513" s="3"/>
      <c r="M7513" s="3"/>
      <c r="N7513" s="3"/>
      <c r="O7513" s="3"/>
      <c r="P7513" s="3"/>
      <c r="Q7513" s="3"/>
      <c r="R7513" s="3"/>
      <c r="S7513" s="120"/>
      <c r="T7513" s="3"/>
      <c r="U7513" s="3"/>
      <c r="V7513" s="3"/>
      <c r="W7513" s="3"/>
      <c r="X7513" s="3"/>
      <c r="Y7513" s="3"/>
      <c r="Z7513" s="3"/>
      <c r="AA7513" s="3"/>
      <c r="AB7513" s="3"/>
      <c r="AC7513" s="3"/>
      <c r="AD7513" s="3"/>
      <c r="AE7513" s="3"/>
      <c r="AF7513" s="3"/>
      <c r="AG7513" s="3"/>
      <c r="AH7513" s="3"/>
      <c r="AI7513" s="3"/>
      <c r="AJ7513" s="3"/>
      <c r="AK7513" s="3"/>
      <c r="AL7513" s="3"/>
      <c r="AM7513" s="3"/>
      <c r="AN7513" s="3"/>
      <c r="AO7513" s="3"/>
      <c r="AP7513" s="3"/>
      <c r="AQ7513" s="3"/>
      <c r="AR7513" s="3"/>
      <c r="AS7513" s="3"/>
      <c r="AT7513" s="3"/>
      <c r="AU7513" s="3"/>
      <c r="AV7513" s="3"/>
      <c r="AW7513" s="3"/>
      <c r="AX7513" s="3"/>
      <c r="AY7513" s="3"/>
      <c r="AZ7513" s="3"/>
      <c r="BA7513" s="3"/>
    </row>
    <row r="7514" spans="1:53" x14ac:dyDescent="0.3">
      <c r="A7514" s="3"/>
      <c r="B7514" s="3"/>
      <c r="C7514" s="3"/>
      <c r="D7514" s="3"/>
      <c r="E7514" s="3"/>
      <c r="F7514" s="3"/>
      <c r="G7514" s="3"/>
      <c r="H7514" s="3"/>
      <c r="I7514" s="3"/>
      <c r="J7514" s="3"/>
      <c r="K7514" s="3"/>
      <c r="L7514" s="3"/>
      <c r="M7514" s="3"/>
      <c r="N7514" s="3"/>
      <c r="O7514" s="3"/>
      <c r="P7514" s="3"/>
      <c r="Q7514" s="3"/>
      <c r="R7514" s="3"/>
      <c r="S7514" s="120"/>
      <c r="T7514" s="3"/>
      <c r="U7514" s="3"/>
      <c r="V7514" s="3"/>
      <c r="W7514" s="3"/>
      <c r="X7514" s="3"/>
      <c r="Y7514" s="3"/>
      <c r="Z7514" s="3"/>
      <c r="AA7514" s="3"/>
      <c r="AB7514" s="3"/>
      <c r="AC7514" s="3"/>
      <c r="AD7514" s="3"/>
      <c r="AE7514" s="3"/>
      <c r="AF7514" s="3"/>
      <c r="AG7514" s="3"/>
      <c r="AH7514" s="3"/>
      <c r="AI7514" s="3"/>
      <c r="AJ7514" s="3"/>
      <c r="AK7514" s="3"/>
      <c r="AL7514" s="3"/>
      <c r="AM7514" s="3"/>
      <c r="AN7514" s="3"/>
      <c r="AO7514" s="3"/>
      <c r="AP7514" s="3"/>
      <c r="AQ7514" s="3"/>
      <c r="AR7514" s="3"/>
      <c r="AS7514" s="3"/>
      <c r="AT7514" s="3"/>
      <c r="AU7514" s="3"/>
      <c r="AV7514" s="3"/>
      <c r="AW7514" s="3"/>
      <c r="AX7514" s="3"/>
      <c r="AY7514" s="3"/>
      <c r="AZ7514" s="3"/>
      <c r="BA7514" s="3"/>
    </row>
    <row r="7515" spans="1:53" x14ac:dyDescent="0.3">
      <c r="A7515" s="3"/>
      <c r="B7515" s="3"/>
      <c r="C7515" s="3"/>
      <c r="D7515" s="3"/>
      <c r="E7515" s="3"/>
      <c r="F7515" s="3"/>
      <c r="G7515" s="3"/>
      <c r="H7515" s="3"/>
      <c r="I7515" s="3"/>
      <c r="J7515" s="3"/>
      <c r="K7515" s="3"/>
      <c r="L7515" s="3"/>
      <c r="M7515" s="3"/>
      <c r="N7515" s="3"/>
      <c r="O7515" s="3"/>
      <c r="P7515" s="3"/>
      <c r="Q7515" s="3"/>
      <c r="R7515" s="3"/>
      <c r="S7515" s="120"/>
      <c r="T7515" s="3"/>
      <c r="U7515" s="3"/>
      <c r="V7515" s="3"/>
      <c r="W7515" s="3"/>
      <c r="X7515" s="3"/>
      <c r="Y7515" s="3"/>
      <c r="Z7515" s="3"/>
      <c r="AA7515" s="3"/>
      <c r="AB7515" s="3"/>
      <c r="AC7515" s="3"/>
      <c r="AD7515" s="3"/>
      <c r="AE7515" s="3"/>
      <c r="AF7515" s="3"/>
      <c r="AG7515" s="3"/>
      <c r="AH7515" s="3"/>
      <c r="AI7515" s="3"/>
      <c r="AJ7515" s="3"/>
      <c r="AK7515" s="3"/>
      <c r="AL7515" s="3"/>
      <c r="AM7515" s="3"/>
      <c r="AN7515" s="3"/>
      <c r="AO7515" s="3"/>
      <c r="AP7515" s="3"/>
      <c r="AQ7515" s="3"/>
      <c r="AR7515" s="3"/>
      <c r="AS7515" s="3"/>
      <c r="AT7515" s="3"/>
      <c r="AU7515" s="3"/>
      <c r="AV7515" s="3"/>
      <c r="AW7515" s="3"/>
      <c r="AX7515" s="3"/>
      <c r="AY7515" s="3"/>
      <c r="AZ7515" s="3"/>
      <c r="BA7515" s="3"/>
    </row>
    <row r="7516" spans="1:53" x14ac:dyDescent="0.3">
      <c r="A7516" s="3"/>
      <c r="B7516" s="3"/>
      <c r="C7516" s="3"/>
      <c r="D7516" s="3"/>
      <c r="E7516" s="3"/>
      <c r="F7516" s="3"/>
      <c r="G7516" s="3"/>
      <c r="H7516" s="3"/>
      <c r="I7516" s="3"/>
      <c r="J7516" s="3"/>
      <c r="K7516" s="3"/>
      <c r="L7516" s="3"/>
      <c r="M7516" s="3"/>
      <c r="N7516" s="3"/>
      <c r="O7516" s="3"/>
      <c r="P7516" s="3"/>
      <c r="Q7516" s="3"/>
      <c r="R7516" s="3"/>
      <c r="S7516" s="120"/>
      <c r="T7516" s="3"/>
      <c r="U7516" s="3"/>
      <c r="V7516" s="3"/>
      <c r="W7516" s="3"/>
      <c r="X7516" s="3"/>
      <c r="Y7516" s="3"/>
      <c r="Z7516" s="3"/>
      <c r="AA7516" s="3"/>
      <c r="AB7516" s="3"/>
      <c r="AC7516" s="3"/>
      <c r="AD7516" s="3"/>
      <c r="AE7516" s="3"/>
      <c r="AF7516" s="3"/>
      <c r="AG7516" s="3"/>
      <c r="AH7516" s="3"/>
      <c r="AI7516" s="3"/>
      <c r="AJ7516" s="3"/>
      <c r="AK7516" s="3"/>
      <c r="AL7516" s="3"/>
      <c r="AM7516" s="3"/>
      <c r="AN7516" s="3"/>
      <c r="AO7516" s="3"/>
      <c r="AP7516" s="3"/>
      <c r="AQ7516" s="3"/>
      <c r="AR7516" s="3"/>
      <c r="AS7516" s="3"/>
      <c r="AT7516" s="3"/>
      <c r="AU7516" s="3"/>
      <c r="AV7516" s="3"/>
      <c r="AW7516" s="3"/>
      <c r="AX7516" s="3"/>
      <c r="AY7516" s="3"/>
      <c r="AZ7516" s="3"/>
      <c r="BA7516" s="3"/>
    </row>
    <row r="7517" spans="1:53" x14ac:dyDescent="0.3">
      <c r="A7517" s="3"/>
      <c r="B7517" s="3"/>
      <c r="C7517" s="3"/>
      <c r="D7517" s="3"/>
      <c r="E7517" s="3"/>
      <c r="F7517" s="3"/>
      <c r="G7517" s="3"/>
      <c r="H7517" s="3"/>
      <c r="I7517" s="3"/>
      <c r="J7517" s="3"/>
      <c r="K7517" s="3"/>
      <c r="L7517" s="3"/>
      <c r="M7517" s="3"/>
      <c r="N7517" s="3"/>
      <c r="O7517" s="3"/>
      <c r="P7517" s="3"/>
      <c r="Q7517" s="3"/>
      <c r="R7517" s="3"/>
      <c r="S7517" s="120"/>
      <c r="T7517" s="3"/>
      <c r="U7517" s="3"/>
      <c r="V7517" s="3"/>
      <c r="W7517" s="3"/>
      <c r="X7517" s="3"/>
      <c r="Y7517" s="3"/>
      <c r="Z7517" s="3"/>
      <c r="AA7517" s="3"/>
      <c r="AB7517" s="3"/>
      <c r="AC7517" s="3"/>
      <c r="AD7517" s="3"/>
      <c r="AE7517" s="3"/>
      <c r="AF7517" s="3"/>
      <c r="AG7517" s="3"/>
      <c r="AH7517" s="3"/>
      <c r="AI7517" s="3"/>
      <c r="AJ7517" s="3"/>
      <c r="AK7517" s="3"/>
      <c r="AL7517" s="3"/>
      <c r="AM7517" s="3"/>
      <c r="AN7517" s="3"/>
      <c r="AO7517" s="3"/>
      <c r="AP7517" s="3"/>
      <c r="AQ7517" s="3"/>
      <c r="AR7517" s="3"/>
      <c r="AS7517" s="3"/>
      <c r="AT7517" s="3"/>
      <c r="AU7517" s="3"/>
      <c r="AV7517" s="3"/>
      <c r="AW7517" s="3"/>
      <c r="AX7517" s="3"/>
      <c r="AY7517" s="3"/>
      <c r="AZ7517" s="3"/>
      <c r="BA7517" s="3"/>
    </row>
    <row r="7518" spans="1:53" x14ac:dyDescent="0.3">
      <c r="A7518" s="3"/>
      <c r="B7518" s="3"/>
      <c r="C7518" s="3"/>
      <c r="D7518" s="3"/>
      <c r="E7518" s="3"/>
      <c r="F7518" s="3"/>
      <c r="G7518" s="3"/>
      <c r="H7518" s="3"/>
      <c r="I7518" s="3"/>
      <c r="J7518" s="3"/>
      <c r="K7518" s="3"/>
      <c r="L7518" s="3"/>
      <c r="M7518" s="3"/>
      <c r="N7518" s="3"/>
      <c r="O7518" s="3"/>
      <c r="P7518" s="3"/>
      <c r="Q7518" s="3"/>
      <c r="R7518" s="3"/>
      <c r="S7518" s="120"/>
      <c r="T7518" s="3"/>
      <c r="U7518" s="3"/>
      <c r="V7518" s="3"/>
      <c r="W7518" s="3"/>
      <c r="X7518" s="3"/>
      <c r="Y7518" s="3"/>
      <c r="Z7518" s="3"/>
      <c r="AA7518" s="3"/>
      <c r="AB7518" s="3"/>
      <c r="AC7518" s="3"/>
      <c r="AD7518" s="3"/>
      <c r="AE7518" s="3"/>
      <c r="AF7518" s="3"/>
      <c r="AG7518" s="3"/>
      <c r="AH7518" s="3"/>
      <c r="AI7518" s="3"/>
      <c r="AJ7518" s="3"/>
      <c r="AK7518" s="3"/>
      <c r="AL7518" s="3"/>
      <c r="AM7518" s="3"/>
      <c r="AN7518" s="3"/>
      <c r="AO7518" s="3"/>
      <c r="AP7518" s="3"/>
      <c r="AQ7518" s="3"/>
      <c r="AR7518" s="3"/>
      <c r="AS7518" s="3"/>
      <c r="AT7518" s="3"/>
      <c r="AU7518" s="3"/>
      <c r="AV7518" s="3"/>
      <c r="AW7518" s="3"/>
      <c r="AX7518" s="3"/>
      <c r="AY7518" s="3"/>
      <c r="AZ7518" s="3"/>
      <c r="BA7518" s="3"/>
    </row>
    <row r="7519" spans="1:53" x14ac:dyDescent="0.3">
      <c r="A7519" s="3"/>
      <c r="B7519" s="3"/>
      <c r="C7519" s="3"/>
      <c r="D7519" s="3"/>
      <c r="E7519" s="3"/>
      <c r="F7519" s="3"/>
      <c r="G7519" s="3"/>
      <c r="H7519" s="3"/>
      <c r="I7519" s="3"/>
      <c r="J7519" s="3"/>
      <c r="K7519" s="3"/>
      <c r="L7519" s="3"/>
      <c r="M7519" s="3"/>
      <c r="N7519" s="3"/>
      <c r="O7519" s="3"/>
      <c r="P7519" s="3"/>
      <c r="Q7519" s="3"/>
      <c r="R7519" s="3"/>
      <c r="S7519" s="120"/>
      <c r="T7519" s="3"/>
      <c r="U7519" s="3"/>
      <c r="V7519" s="3"/>
      <c r="W7519" s="3"/>
      <c r="X7519" s="3"/>
      <c r="Y7519" s="3"/>
      <c r="Z7519" s="3"/>
      <c r="AA7519" s="3"/>
      <c r="AB7519" s="3"/>
      <c r="AC7519" s="3"/>
      <c r="AD7519" s="3"/>
      <c r="AE7519" s="3"/>
      <c r="AF7519" s="3"/>
      <c r="AG7519" s="3"/>
      <c r="AH7519" s="3"/>
      <c r="AI7519" s="3"/>
      <c r="AJ7519" s="3"/>
      <c r="AK7519" s="3"/>
      <c r="AL7519" s="3"/>
      <c r="AM7519" s="3"/>
      <c r="AN7519" s="3"/>
      <c r="AO7519" s="3"/>
      <c r="AP7519" s="3"/>
      <c r="AQ7519" s="3"/>
      <c r="AR7519" s="3"/>
      <c r="AS7519" s="3"/>
      <c r="AT7519" s="3"/>
      <c r="AU7519" s="3"/>
      <c r="AV7519" s="3"/>
      <c r="AW7519" s="3"/>
      <c r="AX7519" s="3"/>
      <c r="AY7519" s="3"/>
      <c r="AZ7519" s="3"/>
      <c r="BA7519" s="3"/>
    </row>
    <row r="7520" spans="1:53" x14ac:dyDescent="0.3">
      <c r="A7520" s="3"/>
      <c r="B7520" s="3"/>
      <c r="C7520" s="3"/>
      <c r="D7520" s="3"/>
      <c r="E7520" s="3"/>
      <c r="F7520" s="3"/>
      <c r="G7520" s="3"/>
      <c r="H7520" s="3"/>
      <c r="I7520" s="3"/>
      <c r="J7520" s="3"/>
      <c r="K7520" s="3"/>
      <c r="L7520" s="3"/>
      <c r="M7520" s="3"/>
      <c r="N7520" s="3"/>
      <c r="O7520" s="3"/>
      <c r="P7520" s="3"/>
      <c r="Q7520" s="3"/>
      <c r="R7520" s="3"/>
      <c r="S7520" s="120"/>
      <c r="T7520" s="3"/>
      <c r="U7520" s="3"/>
      <c r="V7520" s="3"/>
      <c r="W7520" s="3"/>
      <c r="X7520" s="3"/>
      <c r="Y7520" s="3"/>
      <c r="Z7520" s="3"/>
      <c r="AA7520" s="3"/>
      <c r="AB7520" s="3"/>
      <c r="AC7520" s="3"/>
      <c r="AD7520" s="3"/>
      <c r="AE7520" s="3"/>
      <c r="AF7520" s="3"/>
      <c r="AG7520" s="3"/>
      <c r="AH7520" s="3"/>
      <c r="AI7520" s="3"/>
      <c r="AJ7520" s="3"/>
      <c r="AK7520" s="3"/>
      <c r="AL7520" s="3"/>
      <c r="AM7520" s="3"/>
      <c r="AN7520" s="3"/>
      <c r="AO7520" s="3"/>
      <c r="AP7520" s="3"/>
      <c r="AQ7520" s="3"/>
      <c r="AR7520" s="3"/>
      <c r="AS7520" s="3"/>
      <c r="AT7520" s="3"/>
      <c r="AU7520" s="3"/>
      <c r="AV7520" s="3"/>
      <c r="AW7520" s="3"/>
      <c r="AX7520" s="3"/>
      <c r="AY7520" s="3"/>
      <c r="AZ7520" s="3"/>
      <c r="BA7520" s="3"/>
    </row>
    <row r="7521" spans="1:53" x14ac:dyDescent="0.3">
      <c r="A7521" s="3"/>
      <c r="B7521" s="3"/>
      <c r="C7521" s="3"/>
      <c r="D7521" s="3"/>
      <c r="E7521" s="3"/>
      <c r="F7521" s="3"/>
      <c r="G7521" s="3"/>
      <c r="H7521" s="3"/>
      <c r="I7521" s="3"/>
      <c r="J7521" s="3"/>
      <c r="K7521" s="3"/>
      <c r="L7521" s="3"/>
      <c r="M7521" s="3"/>
      <c r="N7521" s="3"/>
      <c r="O7521" s="3"/>
      <c r="P7521" s="3"/>
      <c r="Q7521" s="3"/>
      <c r="R7521" s="3"/>
      <c r="S7521" s="120"/>
      <c r="T7521" s="3"/>
      <c r="U7521" s="3"/>
      <c r="V7521" s="3"/>
      <c r="W7521" s="3"/>
      <c r="X7521" s="3"/>
      <c r="Y7521" s="3"/>
      <c r="Z7521" s="3"/>
      <c r="AA7521" s="3"/>
      <c r="AB7521" s="3"/>
      <c r="AC7521" s="3"/>
      <c r="AD7521" s="3"/>
      <c r="AE7521" s="3"/>
      <c r="AF7521" s="3"/>
      <c r="AG7521" s="3"/>
      <c r="AH7521" s="3"/>
      <c r="AI7521" s="3"/>
      <c r="AJ7521" s="3"/>
      <c r="AK7521" s="3"/>
      <c r="AL7521" s="3"/>
      <c r="AM7521" s="3"/>
      <c r="AN7521" s="3"/>
      <c r="AO7521" s="3"/>
      <c r="AP7521" s="3"/>
      <c r="AQ7521" s="3"/>
      <c r="AR7521" s="3"/>
      <c r="AS7521" s="3"/>
      <c r="AT7521" s="3"/>
      <c r="AU7521" s="3"/>
      <c r="AV7521" s="3"/>
      <c r="AW7521" s="3"/>
      <c r="AX7521" s="3"/>
      <c r="AY7521" s="3"/>
      <c r="AZ7521" s="3"/>
      <c r="BA7521" s="3"/>
    </row>
    <row r="7522" spans="1:53" x14ac:dyDescent="0.3">
      <c r="A7522" s="3"/>
      <c r="B7522" s="3"/>
      <c r="C7522" s="3"/>
      <c r="D7522" s="3"/>
      <c r="E7522" s="3"/>
      <c r="F7522" s="3"/>
      <c r="G7522" s="3"/>
      <c r="H7522" s="3"/>
      <c r="I7522" s="3"/>
      <c r="J7522" s="3"/>
      <c r="K7522" s="3"/>
      <c r="L7522" s="3"/>
      <c r="M7522" s="3"/>
      <c r="N7522" s="3"/>
      <c r="O7522" s="3"/>
      <c r="P7522" s="3"/>
      <c r="Q7522" s="3"/>
      <c r="R7522" s="3"/>
      <c r="S7522" s="120"/>
      <c r="T7522" s="3"/>
      <c r="U7522" s="3"/>
      <c r="V7522" s="3"/>
      <c r="W7522" s="3"/>
      <c r="X7522" s="3"/>
      <c r="Y7522" s="3"/>
      <c r="Z7522" s="3"/>
      <c r="AA7522" s="3"/>
      <c r="AB7522" s="3"/>
      <c r="AC7522" s="3"/>
      <c r="AD7522" s="3"/>
      <c r="AE7522" s="3"/>
      <c r="AF7522" s="3"/>
      <c r="AG7522" s="3"/>
      <c r="AH7522" s="3"/>
      <c r="AI7522" s="3"/>
      <c r="AJ7522" s="3"/>
      <c r="AK7522" s="3"/>
      <c r="AL7522" s="3"/>
      <c r="AM7522" s="3"/>
      <c r="AN7522" s="3"/>
      <c r="AO7522" s="3"/>
      <c r="AP7522" s="3"/>
      <c r="AQ7522" s="3"/>
      <c r="AR7522" s="3"/>
      <c r="AS7522" s="3"/>
      <c r="AT7522" s="3"/>
      <c r="AU7522" s="3"/>
      <c r="AV7522" s="3"/>
      <c r="AW7522" s="3"/>
      <c r="AX7522" s="3"/>
      <c r="AY7522" s="3"/>
      <c r="AZ7522" s="3"/>
      <c r="BA7522" s="3"/>
    </row>
    <row r="7523" spans="1:53" x14ac:dyDescent="0.3">
      <c r="A7523" s="3"/>
      <c r="B7523" s="3"/>
      <c r="C7523" s="3"/>
      <c r="D7523" s="3"/>
      <c r="E7523" s="3"/>
      <c r="F7523" s="3"/>
      <c r="G7523" s="3"/>
      <c r="H7523" s="3"/>
      <c r="I7523" s="3"/>
      <c r="J7523" s="3"/>
      <c r="K7523" s="3"/>
      <c r="L7523" s="3"/>
      <c r="M7523" s="3"/>
      <c r="N7523" s="3"/>
      <c r="O7523" s="3"/>
      <c r="P7523" s="3"/>
      <c r="Q7523" s="3"/>
      <c r="R7523" s="3"/>
      <c r="S7523" s="120"/>
      <c r="T7523" s="3"/>
      <c r="U7523" s="3"/>
      <c r="V7523" s="3"/>
      <c r="W7523" s="3"/>
      <c r="X7523" s="3"/>
      <c r="Y7523" s="3"/>
      <c r="Z7523" s="3"/>
      <c r="AA7523" s="3"/>
      <c r="AB7523" s="3"/>
      <c r="AC7523" s="3"/>
      <c r="AD7523" s="3"/>
      <c r="AE7523" s="3"/>
      <c r="AF7523" s="3"/>
      <c r="AG7523" s="3"/>
      <c r="AH7523" s="3"/>
      <c r="AI7523" s="3"/>
      <c r="AJ7523" s="3"/>
      <c r="AK7523" s="3"/>
      <c r="AL7523" s="3"/>
      <c r="AM7523" s="3"/>
      <c r="AN7523" s="3"/>
      <c r="AO7523" s="3"/>
      <c r="AP7523" s="3"/>
      <c r="AQ7523" s="3"/>
      <c r="AR7523" s="3"/>
      <c r="AS7523" s="3"/>
      <c r="AT7523" s="3"/>
      <c r="AU7523" s="3"/>
      <c r="AV7523" s="3"/>
      <c r="AW7523" s="3"/>
      <c r="AX7523" s="3"/>
      <c r="AY7523" s="3"/>
      <c r="AZ7523" s="3"/>
      <c r="BA7523" s="3"/>
    </row>
    <row r="7524" spans="1:53" x14ac:dyDescent="0.3">
      <c r="A7524" s="3"/>
      <c r="B7524" s="3"/>
      <c r="C7524" s="3"/>
      <c r="D7524" s="3"/>
      <c r="E7524" s="3"/>
      <c r="F7524" s="3"/>
      <c r="G7524" s="3"/>
      <c r="H7524" s="3"/>
      <c r="I7524" s="3"/>
      <c r="J7524" s="3"/>
      <c r="K7524" s="3"/>
      <c r="L7524" s="3"/>
      <c r="M7524" s="3"/>
      <c r="N7524" s="3"/>
      <c r="O7524" s="3"/>
      <c r="P7524" s="3"/>
      <c r="Q7524" s="3"/>
      <c r="R7524" s="3"/>
      <c r="S7524" s="120"/>
      <c r="T7524" s="3"/>
      <c r="U7524" s="3"/>
      <c r="V7524" s="3"/>
      <c r="W7524" s="3"/>
      <c r="X7524" s="3"/>
      <c r="Y7524" s="3"/>
      <c r="Z7524" s="3"/>
      <c r="AA7524" s="3"/>
      <c r="AB7524" s="3"/>
      <c r="AC7524" s="3"/>
      <c r="AD7524" s="3"/>
      <c r="AE7524" s="3"/>
      <c r="AF7524" s="3"/>
      <c r="AG7524" s="3"/>
      <c r="AH7524" s="3"/>
      <c r="AI7524" s="3"/>
      <c r="AJ7524" s="3"/>
      <c r="AK7524" s="3"/>
      <c r="AL7524" s="3"/>
      <c r="AM7524" s="3"/>
      <c r="AN7524" s="3"/>
      <c r="AO7524" s="3"/>
      <c r="AP7524" s="3"/>
      <c r="AQ7524" s="3"/>
      <c r="AR7524" s="3"/>
      <c r="AS7524" s="3"/>
      <c r="AT7524" s="3"/>
      <c r="AU7524" s="3"/>
      <c r="AV7524" s="3"/>
      <c r="AW7524" s="3"/>
      <c r="AX7524" s="3"/>
      <c r="AY7524" s="3"/>
      <c r="AZ7524" s="3"/>
      <c r="BA7524" s="3"/>
    </row>
    <row r="7525" spans="1:53" x14ac:dyDescent="0.3">
      <c r="A7525" s="3"/>
      <c r="B7525" s="3"/>
      <c r="C7525" s="3"/>
      <c r="D7525" s="3"/>
      <c r="E7525" s="3"/>
      <c r="F7525" s="3"/>
      <c r="G7525" s="3"/>
      <c r="H7525" s="3"/>
      <c r="I7525" s="3"/>
      <c r="J7525" s="3"/>
      <c r="K7525" s="3"/>
      <c r="L7525" s="3"/>
      <c r="M7525" s="3"/>
      <c r="N7525" s="3"/>
      <c r="O7525" s="3"/>
      <c r="P7525" s="3"/>
      <c r="Q7525" s="3"/>
      <c r="R7525" s="3"/>
      <c r="S7525" s="120"/>
      <c r="T7525" s="3"/>
      <c r="U7525" s="3"/>
      <c r="V7525" s="3"/>
      <c r="W7525" s="3"/>
      <c r="X7525" s="3"/>
      <c r="Y7525" s="3"/>
      <c r="Z7525" s="3"/>
      <c r="AA7525" s="3"/>
      <c r="AB7525" s="3"/>
      <c r="AC7525" s="3"/>
      <c r="AD7525" s="3"/>
      <c r="AE7525" s="3"/>
      <c r="AF7525" s="3"/>
      <c r="AG7525" s="3"/>
      <c r="AH7525" s="3"/>
      <c r="AI7525" s="3"/>
      <c r="AJ7525" s="3"/>
      <c r="AK7525" s="3"/>
      <c r="AL7525" s="3"/>
      <c r="AM7525" s="3"/>
      <c r="AN7525" s="3"/>
      <c r="AO7525" s="3"/>
      <c r="AP7525" s="3"/>
      <c r="AQ7525" s="3"/>
      <c r="AR7525" s="3"/>
      <c r="AS7525" s="3"/>
      <c r="AT7525" s="3"/>
      <c r="AU7525" s="3"/>
      <c r="AV7525" s="3"/>
      <c r="AW7525" s="3"/>
      <c r="AX7525" s="3"/>
      <c r="AY7525" s="3"/>
      <c r="AZ7525" s="3"/>
      <c r="BA7525" s="3"/>
    </row>
    <row r="7526" spans="1:53" x14ac:dyDescent="0.3">
      <c r="A7526" s="3"/>
      <c r="B7526" s="3"/>
      <c r="C7526" s="3"/>
      <c r="D7526" s="3"/>
      <c r="E7526" s="3"/>
      <c r="F7526" s="3"/>
      <c r="G7526" s="3"/>
      <c r="H7526" s="3"/>
      <c r="I7526" s="3"/>
      <c r="J7526" s="3"/>
      <c r="K7526" s="3"/>
      <c r="L7526" s="3"/>
      <c r="M7526" s="3"/>
      <c r="N7526" s="3"/>
      <c r="O7526" s="3"/>
      <c r="P7526" s="3"/>
      <c r="Q7526" s="3"/>
      <c r="R7526" s="3"/>
      <c r="S7526" s="120"/>
      <c r="T7526" s="3"/>
      <c r="U7526" s="3"/>
      <c r="V7526" s="3"/>
      <c r="W7526" s="3"/>
      <c r="X7526" s="3"/>
      <c r="Y7526" s="3"/>
      <c r="Z7526" s="3"/>
      <c r="AA7526" s="3"/>
      <c r="AB7526" s="3"/>
      <c r="AC7526" s="3"/>
      <c r="AD7526" s="3"/>
      <c r="AE7526" s="3"/>
      <c r="AF7526" s="3"/>
      <c r="AG7526" s="3"/>
      <c r="AH7526" s="3"/>
      <c r="AI7526" s="3"/>
      <c r="AJ7526" s="3"/>
      <c r="AK7526" s="3"/>
      <c r="AL7526" s="3"/>
      <c r="AM7526" s="3"/>
      <c r="AN7526" s="3"/>
      <c r="AO7526" s="3"/>
      <c r="AP7526" s="3"/>
      <c r="AQ7526" s="3"/>
      <c r="AR7526" s="3"/>
      <c r="AS7526" s="3"/>
      <c r="AT7526" s="3"/>
      <c r="AU7526" s="3"/>
      <c r="AV7526" s="3"/>
      <c r="AW7526" s="3"/>
      <c r="AX7526" s="3"/>
      <c r="AY7526" s="3"/>
      <c r="AZ7526" s="3"/>
      <c r="BA7526" s="3"/>
    </row>
    <row r="7527" spans="1:53" x14ac:dyDescent="0.3">
      <c r="A7527" s="3"/>
      <c r="B7527" s="3"/>
      <c r="C7527" s="3"/>
      <c r="D7527" s="3"/>
      <c r="E7527" s="3"/>
      <c r="F7527" s="3"/>
      <c r="G7527" s="3"/>
      <c r="H7527" s="3"/>
      <c r="I7527" s="3"/>
      <c r="J7527" s="3"/>
      <c r="K7527" s="3"/>
      <c r="L7527" s="3"/>
      <c r="M7527" s="3"/>
      <c r="N7527" s="3"/>
      <c r="O7527" s="3"/>
      <c r="P7527" s="3"/>
      <c r="Q7527" s="3"/>
      <c r="R7527" s="3"/>
      <c r="S7527" s="120"/>
      <c r="T7527" s="3"/>
      <c r="U7527" s="3"/>
      <c r="V7527" s="3"/>
      <c r="W7527" s="3"/>
      <c r="X7527" s="3"/>
      <c r="Y7527" s="3"/>
      <c r="Z7527" s="3"/>
      <c r="AA7527" s="3"/>
      <c r="AB7527" s="3"/>
      <c r="AC7527" s="3"/>
      <c r="AD7527" s="3"/>
      <c r="AE7527" s="3"/>
      <c r="AF7527" s="3"/>
      <c r="AG7527" s="3"/>
      <c r="AH7527" s="3"/>
      <c r="AI7527" s="3"/>
      <c r="AJ7527" s="3"/>
      <c r="AK7527" s="3"/>
      <c r="AL7527" s="3"/>
      <c r="AM7527" s="3"/>
      <c r="AN7527" s="3"/>
      <c r="AO7527" s="3"/>
      <c r="AP7527" s="3"/>
      <c r="AQ7527" s="3"/>
      <c r="AR7527" s="3"/>
      <c r="AS7527" s="3"/>
      <c r="AT7527" s="3"/>
      <c r="AU7527" s="3"/>
      <c r="AV7527" s="3"/>
      <c r="AW7527" s="3"/>
      <c r="AX7527" s="3"/>
      <c r="AY7527" s="3"/>
      <c r="AZ7527" s="3"/>
      <c r="BA7527" s="3"/>
    </row>
    <row r="7528" spans="1:53" x14ac:dyDescent="0.3">
      <c r="A7528" s="3"/>
      <c r="B7528" s="3"/>
      <c r="C7528" s="3"/>
      <c r="D7528" s="3"/>
      <c r="E7528" s="3"/>
      <c r="F7528" s="3"/>
      <c r="G7528" s="3"/>
      <c r="H7528" s="3"/>
      <c r="I7528" s="3"/>
      <c r="J7528" s="3"/>
      <c r="K7528" s="3"/>
      <c r="L7528" s="3"/>
      <c r="M7528" s="3"/>
      <c r="N7528" s="3"/>
      <c r="O7528" s="3"/>
      <c r="P7528" s="3"/>
      <c r="Q7528" s="3"/>
      <c r="R7528" s="3"/>
      <c r="S7528" s="120"/>
      <c r="T7528" s="3"/>
      <c r="U7528" s="3"/>
      <c r="V7528" s="3"/>
      <c r="W7528" s="3"/>
      <c r="X7528" s="3"/>
      <c r="Y7528" s="3"/>
      <c r="Z7528" s="3"/>
      <c r="AA7528" s="3"/>
      <c r="AB7528" s="3"/>
      <c r="AC7528" s="3"/>
      <c r="AD7528" s="3"/>
      <c r="AE7528" s="3"/>
      <c r="AF7528" s="3"/>
      <c r="AG7528" s="3"/>
      <c r="AH7528" s="3"/>
      <c r="AI7528" s="3"/>
      <c r="AJ7528" s="3"/>
      <c r="AK7528" s="3"/>
      <c r="AL7528" s="3"/>
      <c r="AM7528" s="3"/>
      <c r="AN7528" s="3"/>
      <c r="AO7528" s="3"/>
      <c r="AP7528" s="3"/>
      <c r="AQ7528" s="3"/>
      <c r="AR7528" s="3"/>
      <c r="AS7528" s="3"/>
      <c r="AT7528" s="3"/>
      <c r="AU7528" s="3"/>
      <c r="AV7528" s="3"/>
      <c r="AW7528" s="3"/>
      <c r="AX7528" s="3"/>
      <c r="AY7528" s="3"/>
      <c r="AZ7528" s="3"/>
      <c r="BA7528" s="3"/>
    </row>
    <row r="7529" spans="1:53" x14ac:dyDescent="0.3">
      <c r="A7529" s="3"/>
      <c r="B7529" s="3"/>
      <c r="C7529" s="3"/>
      <c r="D7529" s="3"/>
      <c r="E7529" s="3"/>
      <c r="F7529" s="3"/>
      <c r="G7529" s="3"/>
      <c r="H7529" s="3"/>
      <c r="I7529" s="3"/>
      <c r="J7529" s="3"/>
      <c r="K7529" s="3"/>
      <c r="L7529" s="3"/>
      <c r="M7529" s="3"/>
      <c r="N7529" s="3"/>
      <c r="O7529" s="3"/>
      <c r="P7529" s="3"/>
      <c r="Q7529" s="3"/>
      <c r="R7529" s="3"/>
      <c r="S7529" s="120"/>
      <c r="T7529" s="3"/>
      <c r="U7529" s="3"/>
      <c r="V7529" s="3"/>
      <c r="W7529" s="3"/>
      <c r="X7529" s="3"/>
      <c r="Y7529" s="3"/>
      <c r="Z7529" s="3"/>
      <c r="AA7529" s="3"/>
      <c r="AB7529" s="3"/>
      <c r="AC7529" s="3"/>
      <c r="AD7529" s="3"/>
      <c r="AE7529" s="3"/>
      <c r="AF7529" s="3"/>
      <c r="AG7529" s="3"/>
      <c r="AH7529" s="3"/>
      <c r="AI7529" s="3"/>
      <c r="AJ7529" s="3"/>
      <c r="AK7529" s="3"/>
      <c r="AL7529" s="3"/>
      <c r="AM7529" s="3"/>
      <c r="AN7529" s="3"/>
      <c r="AO7529" s="3"/>
      <c r="AP7529" s="3"/>
      <c r="AQ7529" s="3"/>
      <c r="AR7529" s="3"/>
      <c r="AS7529" s="3"/>
      <c r="AT7529" s="3"/>
      <c r="AU7529" s="3"/>
      <c r="AV7529" s="3"/>
      <c r="AW7529" s="3"/>
      <c r="AX7529" s="3"/>
      <c r="AY7529" s="3"/>
      <c r="AZ7529" s="3"/>
      <c r="BA7529" s="3"/>
    </row>
    <row r="7530" spans="1:53" x14ac:dyDescent="0.3">
      <c r="A7530" s="3"/>
      <c r="B7530" s="3"/>
      <c r="C7530" s="3"/>
      <c r="D7530" s="3"/>
      <c r="E7530" s="3"/>
      <c r="F7530" s="3"/>
      <c r="G7530" s="3"/>
      <c r="H7530" s="3"/>
      <c r="I7530" s="3"/>
      <c r="J7530" s="3"/>
      <c r="K7530" s="3"/>
      <c r="L7530" s="3"/>
      <c r="M7530" s="3"/>
      <c r="N7530" s="3"/>
      <c r="O7530" s="3"/>
      <c r="P7530" s="3"/>
      <c r="Q7530" s="3"/>
      <c r="R7530" s="3"/>
      <c r="S7530" s="120"/>
      <c r="T7530" s="3"/>
      <c r="U7530" s="3"/>
      <c r="V7530" s="3"/>
      <c r="W7530" s="3"/>
      <c r="X7530" s="3"/>
      <c r="Y7530" s="3"/>
      <c r="Z7530" s="3"/>
      <c r="AA7530" s="3"/>
      <c r="AB7530" s="3"/>
      <c r="AC7530" s="3"/>
      <c r="AD7530" s="3"/>
      <c r="AE7530" s="3"/>
      <c r="AF7530" s="3"/>
      <c r="AG7530" s="3"/>
      <c r="AH7530" s="3"/>
      <c r="AI7530" s="3"/>
      <c r="AJ7530" s="3"/>
      <c r="AK7530" s="3"/>
      <c r="AL7530" s="3"/>
      <c r="AM7530" s="3"/>
      <c r="AN7530" s="3"/>
      <c r="AO7530" s="3"/>
      <c r="AP7530" s="3"/>
      <c r="AQ7530" s="3"/>
      <c r="AR7530" s="3"/>
      <c r="AS7530" s="3"/>
      <c r="AT7530" s="3"/>
      <c r="AU7530" s="3"/>
      <c r="AV7530" s="3"/>
      <c r="AW7530" s="3"/>
      <c r="AX7530" s="3"/>
      <c r="AY7530" s="3"/>
      <c r="AZ7530" s="3"/>
      <c r="BA7530" s="3"/>
    </row>
    <row r="7531" spans="1:53" x14ac:dyDescent="0.3">
      <c r="A7531" s="3"/>
      <c r="B7531" s="3"/>
      <c r="C7531" s="3"/>
      <c r="D7531" s="3"/>
      <c r="E7531" s="3"/>
      <c r="F7531" s="3"/>
      <c r="G7531" s="3"/>
      <c r="H7531" s="3"/>
      <c r="I7531" s="3"/>
      <c r="J7531" s="3"/>
      <c r="K7531" s="3"/>
      <c r="L7531" s="3"/>
      <c r="M7531" s="3"/>
      <c r="N7531" s="3"/>
      <c r="O7531" s="3"/>
      <c r="P7531" s="3"/>
      <c r="Q7531" s="3"/>
      <c r="R7531" s="3"/>
      <c r="S7531" s="120"/>
      <c r="T7531" s="3"/>
      <c r="U7531" s="3"/>
      <c r="V7531" s="3"/>
      <c r="W7531" s="3"/>
      <c r="X7531" s="3"/>
      <c r="Y7531" s="3"/>
      <c r="Z7531" s="3"/>
      <c r="AA7531" s="3"/>
      <c r="AB7531" s="3"/>
      <c r="AC7531" s="3"/>
      <c r="AD7531" s="3"/>
      <c r="AE7531" s="3"/>
      <c r="AF7531" s="3"/>
      <c r="AG7531" s="3"/>
      <c r="AH7531" s="3"/>
      <c r="AI7531" s="3"/>
      <c r="AJ7531" s="3"/>
      <c r="AK7531" s="3"/>
      <c r="AL7531" s="3"/>
      <c r="AM7531" s="3"/>
      <c r="AN7531" s="3"/>
      <c r="AO7531" s="3"/>
      <c r="AP7531" s="3"/>
      <c r="AQ7531" s="3"/>
      <c r="AR7531" s="3"/>
      <c r="AS7531" s="3"/>
      <c r="AT7531" s="3"/>
      <c r="AU7531" s="3"/>
      <c r="AV7531" s="3"/>
      <c r="AW7531" s="3"/>
      <c r="AX7531" s="3"/>
      <c r="AY7531" s="3"/>
      <c r="AZ7531" s="3"/>
      <c r="BA7531" s="3"/>
    </row>
    <row r="7532" spans="1:53" x14ac:dyDescent="0.3">
      <c r="A7532" s="3"/>
      <c r="B7532" s="3"/>
      <c r="C7532" s="3"/>
      <c r="D7532" s="3"/>
      <c r="E7532" s="3"/>
      <c r="F7532" s="3"/>
      <c r="G7532" s="3"/>
      <c r="H7532" s="3"/>
      <c r="I7532" s="3"/>
      <c r="J7532" s="3"/>
      <c r="K7532" s="3"/>
      <c r="L7532" s="3"/>
      <c r="M7532" s="3"/>
      <c r="N7532" s="3"/>
      <c r="O7532" s="3"/>
      <c r="P7532" s="3"/>
      <c r="Q7532" s="3"/>
      <c r="R7532" s="3"/>
      <c r="S7532" s="120"/>
      <c r="T7532" s="3"/>
      <c r="U7532" s="3"/>
      <c r="V7532" s="3"/>
      <c r="W7532" s="3"/>
      <c r="X7532" s="3"/>
      <c r="Y7532" s="3"/>
      <c r="Z7532" s="3"/>
      <c r="AA7532" s="3"/>
      <c r="AB7532" s="3"/>
      <c r="AC7532" s="3"/>
      <c r="AD7532" s="3"/>
      <c r="AE7532" s="3"/>
      <c r="AF7532" s="3"/>
      <c r="AG7532" s="3"/>
      <c r="AH7532" s="3"/>
      <c r="AI7532" s="3"/>
      <c r="AJ7532" s="3"/>
      <c r="AK7532" s="3"/>
      <c r="AL7532" s="3"/>
      <c r="AM7532" s="3"/>
      <c r="AN7532" s="3"/>
      <c r="AO7532" s="3"/>
      <c r="AP7532" s="3"/>
      <c r="AQ7532" s="3"/>
      <c r="AR7532" s="3"/>
      <c r="AS7532" s="3"/>
      <c r="AT7532" s="3"/>
      <c r="AU7532" s="3"/>
      <c r="AV7532" s="3"/>
      <c r="AW7532" s="3"/>
      <c r="AX7532" s="3"/>
      <c r="AY7532" s="3"/>
      <c r="AZ7532" s="3"/>
      <c r="BA7532" s="3"/>
    </row>
    <row r="7533" spans="1:53" x14ac:dyDescent="0.3">
      <c r="A7533" s="3"/>
      <c r="B7533" s="3"/>
      <c r="C7533" s="3"/>
      <c r="D7533" s="3"/>
      <c r="E7533" s="3"/>
      <c r="F7533" s="3"/>
      <c r="G7533" s="3"/>
      <c r="H7533" s="3"/>
      <c r="I7533" s="3"/>
      <c r="J7533" s="3"/>
      <c r="K7533" s="3"/>
      <c r="L7533" s="3"/>
      <c r="M7533" s="3"/>
      <c r="N7533" s="3"/>
      <c r="O7533" s="3"/>
      <c r="P7533" s="3"/>
      <c r="Q7533" s="3"/>
      <c r="R7533" s="3"/>
      <c r="S7533" s="120"/>
      <c r="T7533" s="3"/>
      <c r="U7533" s="3"/>
      <c r="V7533" s="3"/>
      <c r="W7533" s="3"/>
      <c r="X7533" s="3"/>
      <c r="Y7533" s="3"/>
      <c r="Z7533" s="3"/>
      <c r="AA7533" s="3"/>
      <c r="AB7533" s="3"/>
      <c r="AC7533" s="3"/>
      <c r="AD7533" s="3"/>
      <c r="AE7533" s="3"/>
      <c r="AF7533" s="3"/>
      <c r="AG7533" s="3"/>
      <c r="AH7533" s="3"/>
      <c r="AI7533" s="3"/>
      <c r="AJ7533" s="3"/>
      <c r="AK7533" s="3"/>
      <c r="AL7533" s="3"/>
      <c r="AM7533" s="3"/>
      <c r="AN7533" s="3"/>
      <c r="AO7533" s="3"/>
      <c r="AP7533" s="3"/>
      <c r="AQ7533" s="3"/>
      <c r="AR7533" s="3"/>
      <c r="AS7533" s="3"/>
      <c r="AT7533" s="3"/>
      <c r="AU7533" s="3"/>
      <c r="AV7533" s="3"/>
      <c r="AW7533" s="3"/>
      <c r="AX7533" s="3"/>
      <c r="AY7533" s="3"/>
      <c r="AZ7533" s="3"/>
      <c r="BA7533" s="3"/>
    </row>
    <row r="7534" spans="1:53" x14ac:dyDescent="0.3">
      <c r="A7534" s="3"/>
      <c r="B7534" s="3"/>
      <c r="C7534" s="3"/>
      <c r="D7534" s="3"/>
      <c r="E7534" s="3"/>
      <c r="F7534" s="3"/>
      <c r="G7534" s="3"/>
      <c r="H7534" s="3"/>
      <c r="I7534" s="3"/>
      <c r="J7534" s="3"/>
      <c r="K7534" s="3"/>
      <c r="L7534" s="3"/>
      <c r="M7534" s="3"/>
      <c r="N7534" s="3"/>
      <c r="O7534" s="3"/>
      <c r="P7534" s="3"/>
      <c r="Q7534" s="3"/>
      <c r="R7534" s="3"/>
      <c r="S7534" s="120"/>
      <c r="T7534" s="3"/>
      <c r="U7534" s="3"/>
      <c r="V7534" s="3"/>
      <c r="W7534" s="3"/>
      <c r="X7534" s="3"/>
      <c r="Y7534" s="3"/>
      <c r="Z7534" s="3"/>
      <c r="AA7534" s="3"/>
      <c r="AB7534" s="3"/>
      <c r="AC7534" s="3"/>
      <c r="AD7534" s="3"/>
      <c r="AE7534" s="3"/>
      <c r="AF7534" s="3"/>
      <c r="AG7534" s="3"/>
      <c r="AH7534" s="3"/>
      <c r="AI7534" s="3"/>
      <c r="AJ7534" s="3"/>
      <c r="AK7534" s="3"/>
      <c r="AL7534" s="3"/>
      <c r="AM7534" s="3"/>
      <c r="AN7534" s="3"/>
      <c r="AO7534" s="3"/>
      <c r="AP7534" s="3"/>
      <c r="AQ7534" s="3"/>
      <c r="AR7534" s="3"/>
      <c r="AS7534" s="3"/>
      <c r="AT7534" s="3"/>
      <c r="AU7534" s="3"/>
      <c r="AV7534" s="3"/>
      <c r="AW7534" s="3"/>
      <c r="AX7534" s="3"/>
      <c r="AY7534" s="3"/>
      <c r="AZ7534" s="3"/>
      <c r="BA7534" s="3"/>
    </row>
    <row r="7535" spans="1:53" x14ac:dyDescent="0.3">
      <c r="A7535" s="3"/>
      <c r="B7535" s="3"/>
      <c r="C7535" s="3"/>
      <c r="D7535" s="3"/>
      <c r="E7535" s="3"/>
      <c r="F7535" s="3"/>
      <c r="G7535" s="3"/>
      <c r="H7535" s="3"/>
      <c r="I7535" s="3"/>
      <c r="J7535" s="3"/>
      <c r="K7535" s="3"/>
      <c r="L7535" s="3"/>
      <c r="M7535" s="3"/>
      <c r="N7535" s="3"/>
      <c r="O7535" s="3"/>
      <c r="P7535" s="3"/>
      <c r="Q7535" s="3"/>
      <c r="R7535" s="3"/>
      <c r="S7535" s="120"/>
      <c r="T7535" s="3"/>
      <c r="U7535" s="3"/>
      <c r="V7535" s="3"/>
      <c r="W7535" s="3"/>
      <c r="X7535" s="3"/>
      <c r="Y7535" s="3"/>
      <c r="Z7535" s="3"/>
      <c r="AA7535" s="3"/>
      <c r="AB7535" s="3"/>
      <c r="AC7535" s="3"/>
      <c r="AD7535" s="3"/>
      <c r="AE7535" s="3"/>
      <c r="AF7535" s="3"/>
      <c r="AG7535" s="3"/>
      <c r="AH7535" s="3"/>
      <c r="AI7535" s="3"/>
      <c r="AJ7535" s="3"/>
      <c r="AK7535" s="3"/>
      <c r="AL7535" s="3"/>
      <c r="AM7535" s="3"/>
      <c r="AN7535" s="3"/>
      <c r="AO7535" s="3"/>
      <c r="AP7535" s="3"/>
      <c r="AQ7535" s="3"/>
      <c r="AR7535" s="3"/>
      <c r="AS7535" s="3"/>
      <c r="AT7535" s="3"/>
      <c r="AU7535" s="3"/>
      <c r="AV7535" s="3"/>
      <c r="AW7535" s="3"/>
      <c r="AX7535" s="3"/>
      <c r="AY7535" s="3"/>
      <c r="AZ7535" s="3"/>
      <c r="BA7535" s="3"/>
    </row>
    <row r="7536" spans="1:53" x14ac:dyDescent="0.3">
      <c r="A7536" s="3"/>
      <c r="B7536" s="3"/>
      <c r="C7536" s="3"/>
      <c r="D7536" s="3"/>
      <c r="E7536" s="3"/>
      <c r="F7536" s="3"/>
      <c r="G7536" s="3"/>
      <c r="H7536" s="3"/>
      <c r="I7536" s="3"/>
      <c r="J7536" s="3"/>
      <c r="K7536" s="3"/>
      <c r="L7536" s="3"/>
      <c r="M7536" s="3"/>
      <c r="N7536" s="3"/>
      <c r="O7536" s="3"/>
      <c r="P7536" s="3"/>
      <c r="Q7536" s="3"/>
      <c r="R7536" s="3"/>
      <c r="S7536" s="120"/>
      <c r="T7536" s="3"/>
      <c r="U7536" s="3"/>
      <c r="V7536" s="3"/>
      <c r="W7536" s="3"/>
      <c r="X7536" s="3"/>
      <c r="Y7536" s="3"/>
      <c r="Z7536" s="3"/>
      <c r="AA7536" s="3"/>
      <c r="AB7536" s="3"/>
      <c r="AC7536" s="3"/>
      <c r="AD7536" s="3"/>
      <c r="AE7536" s="3"/>
      <c r="AF7536" s="3"/>
      <c r="AG7536" s="3"/>
      <c r="AH7536" s="3"/>
      <c r="AI7536" s="3"/>
      <c r="AJ7536" s="3"/>
      <c r="AK7536" s="3"/>
      <c r="AL7536" s="3"/>
      <c r="AM7536" s="3"/>
      <c r="AN7536" s="3"/>
      <c r="AO7536" s="3"/>
      <c r="AP7536" s="3"/>
      <c r="AQ7536" s="3"/>
      <c r="AR7536" s="3"/>
      <c r="AS7536" s="3"/>
      <c r="AT7536" s="3"/>
      <c r="AU7536" s="3"/>
      <c r="AV7536" s="3"/>
      <c r="AW7536" s="3"/>
      <c r="AX7536" s="3"/>
      <c r="AY7536" s="3"/>
      <c r="AZ7536" s="3"/>
      <c r="BA7536" s="3"/>
    </row>
    <row r="7537" spans="1:53" x14ac:dyDescent="0.3">
      <c r="A7537" s="3"/>
      <c r="B7537" s="3"/>
      <c r="C7537" s="3"/>
      <c r="D7537" s="3"/>
      <c r="E7537" s="3"/>
      <c r="F7537" s="3"/>
      <c r="G7537" s="3"/>
      <c r="H7537" s="3"/>
      <c r="I7537" s="3"/>
      <c r="J7537" s="3"/>
      <c r="K7537" s="3"/>
      <c r="L7537" s="3"/>
      <c r="M7537" s="3"/>
      <c r="N7537" s="3"/>
      <c r="O7537" s="3"/>
      <c r="P7537" s="3"/>
      <c r="Q7537" s="3"/>
      <c r="R7537" s="3"/>
      <c r="S7537" s="120"/>
      <c r="T7537" s="3"/>
      <c r="U7537" s="3"/>
      <c r="V7537" s="3"/>
      <c r="W7537" s="3"/>
      <c r="X7537" s="3"/>
      <c r="Y7537" s="3"/>
      <c r="Z7537" s="3"/>
      <c r="AA7537" s="3"/>
      <c r="AB7537" s="3"/>
      <c r="AC7537" s="3"/>
      <c r="AD7537" s="3"/>
      <c r="AE7537" s="3"/>
      <c r="AF7537" s="3"/>
      <c r="AG7537" s="3"/>
      <c r="AH7537" s="3"/>
      <c r="AI7537" s="3"/>
      <c r="AJ7537" s="3"/>
      <c r="AK7537" s="3"/>
      <c r="AL7537" s="3"/>
      <c r="AM7537" s="3"/>
      <c r="AN7537" s="3"/>
      <c r="AO7537" s="3"/>
      <c r="AP7537" s="3"/>
      <c r="AQ7537" s="3"/>
      <c r="AR7537" s="3"/>
      <c r="AS7537" s="3"/>
      <c r="AT7537" s="3"/>
      <c r="AU7537" s="3"/>
      <c r="AV7537" s="3"/>
      <c r="AW7537" s="3"/>
      <c r="AX7537" s="3"/>
      <c r="AY7537" s="3"/>
      <c r="AZ7537" s="3"/>
      <c r="BA7537" s="3"/>
    </row>
    <row r="7538" spans="1:53" x14ac:dyDescent="0.3">
      <c r="A7538" s="3"/>
      <c r="B7538" s="3"/>
      <c r="C7538" s="3"/>
      <c r="D7538" s="3"/>
      <c r="E7538" s="3"/>
      <c r="F7538" s="3"/>
      <c r="G7538" s="3"/>
      <c r="H7538" s="3"/>
      <c r="I7538" s="3"/>
      <c r="J7538" s="3"/>
      <c r="K7538" s="3"/>
      <c r="L7538" s="3"/>
      <c r="M7538" s="3"/>
      <c r="N7538" s="3"/>
      <c r="O7538" s="3"/>
      <c r="P7538" s="3"/>
      <c r="Q7538" s="3"/>
      <c r="R7538" s="3"/>
      <c r="S7538" s="120"/>
      <c r="T7538" s="3"/>
      <c r="U7538" s="3"/>
      <c r="V7538" s="3"/>
      <c r="W7538" s="3"/>
      <c r="X7538" s="3"/>
      <c r="Y7538" s="3"/>
      <c r="Z7538" s="3"/>
      <c r="AA7538" s="3"/>
      <c r="AB7538" s="3"/>
      <c r="AC7538" s="3"/>
      <c r="AD7538" s="3"/>
      <c r="AE7538" s="3"/>
      <c r="AF7538" s="3"/>
      <c r="AG7538" s="3"/>
      <c r="AH7538" s="3"/>
      <c r="AI7538" s="3"/>
      <c r="AJ7538" s="3"/>
      <c r="AK7538" s="3"/>
      <c r="AL7538" s="3"/>
      <c r="AM7538" s="3"/>
      <c r="AN7538" s="3"/>
      <c r="AO7538" s="3"/>
      <c r="AP7538" s="3"/>
      <c r="AQ7538" s="3"/>
      <c r="AR7538" s="3"/>
      <c r="AS7538" s="3"/>
      <c r="AT7538" s="3"/>
      <c r="AU7538" s="3"/>
      <c r="AV7538" s="3"/>
      <c r="AW7538" s="3"/>
      <c r="AX7538" s="3"/>
      <c r="AY7538" s="3"/>
      <c r="AZ7538" s="3"/>
      <c r="BA7538" s="3"/>
    </row>
    <row r="7539" spans="1:53" x14ac:dyDescent="0.3">
      <c r="A7539" s="3"/>
      <c r="B7539" s="3"/>
      <c r="C7539" s="3"/>
      <c r="D7539" s="3"/>
      <c r="E7539" s="3"/>
      <c r="F7539" s="3"/>
      <c r="G7539" s="3"/>
      <c r="H7539" s="3"/>
      <c r="I7539" s="3"/>
      <c r="J7539" s="3"/>
      <c r="K7539" s="3"/>
      <c r="L7539" s="3"/>
      <c r="M7539" s="3"/>
      <c r="N7539" s="3"/>
      <c r="O7539" s="3"/>
      <c r="P7539" s="3"/>
      <c r="Q7539" s="3"/>
      <c r="R7539" s="3"/>
      <c r="S7539" s="120"/>
      <c r="T7539" s="3"/>
      <c r="U7539" s="3"/>
      <c r="V7539" s="3"/>
      <c r="W7539" s="3"/>
      <c r="X7539" s="3"/>
      <c r="Y7539" s="3"/>
      <c r="Z7539" s="3"/>
      <c r="AA7539" s="3"/>
      <c r="AB7539" s="3"/>
      <c r="AC7539" s="3"/>
      <c r="AD7539" s="3"/>
      <c r="AE7539" s="3"/>
      <c r="AF7539" s="3"/>
      <c r="AG7539" s="3"/>
      <c r="AH7539" s="3"/>
      <c r="AI7539" s="3"/>
      <c r="AJ7539" s="3"/>
      <c r="AK7539" s="3"/>
      <c r="AL7539" s="3"/>
      <c r="AM7539" s="3"/>
      <c r="AN7539" s="3"/>
      <c r="AO7539" s="3"/>
      <c r="AP7539" s="3"/>
      <c r="AQ7539" s="3"/>
      <c r="AR7539" s="3"/>
      <c r="AS7539" s="3"/>
      <c r="AT7539" s="3"/>
      <c r="AU7539" s="3"/>
      <c r="AV7539" s="3"/>
      <c r="AW7539" s="3"/>
      <c r="AX7539" s="3"/>
      <c r="AY7539" s="3"/>
      <c r="AZ7539" s="3"/>
      <c r="BA7539" s="3"/>
    </row>
    <row r="7540" spans="1:53" x14ac:dyDescent="0.3">
      <c r="A7540" s="3"/>
      <c r="B7540" s="3"/>
      <c r="C7540" s="3"/>
      <c r="D7540" s="3"/>
      <c r="E7540" s="3"/>
      <c r="F7540" s="3"/>
      <c r="G7540" s="3"/>
      <c r="H7540" s="3"/>
      <c r="I7540" s="3"/>
      <c r="J7540" s="3"/>
      <c r="K7540" s="3"/>
      <c r="L7540" s="3"/>
      <c r="M7540" s="3"/>
      <c r="N7540" s="3"/>
      <c r="O7540" s="3"/>
      <c r="P7540" s="3"/>
      <c r="Q7540" s="3"/>
      <c r="R7540" s="3"/>
      <c r="S7540" s="120"/>
      <c r="T7540" s="3"/>
      <c r="U7540" s="3"/>
      <c r="V7540" s="3"/>
      <c r="W7540" s="3"/>
      <c r="X7540" s="3"/>
      <c r="Y7540" s="3"/>
      <c r="Z7540" s="3"/>
      <c r="AA7540" s="3"/>
      <c r="AB7540" s="3"/>
      <c r="AC7540" s="3"/>
      <c r="AD7540" s="3"/>
      <c r="AE7540" s="3"/>
      <c r="AF7540" s="3"/>
      <c r="AG7540" s="3"/>
      <c r="AH7540" s="3"/>
      <c r="AI7540" s="3"/>
      <c r="AJ7540" s="3"/>
      <c r="AK7540" s="3"/>
      <c r="AL7540" s="3"/>
      <c r="AM7540" s="3"/>
      <c r="AN7540" s="3"/>
      <c r="AO7540" s="3"/>
      <c r="AP7540" s="3"/>
      <c r="AQ7540" s="3"/>
      <c r="AR7540" s="3"/>
      <c r="AS7540" s="3"/>
      <c r="AT7540" s="3"/>
      <c r="AU7540" s="3"/>
      <c r="AV7540" s="3"/>
      <c r="AW7540" s="3"/>
      <c r="AX7540" s="3"/>
      <c r="AY7540" s="3"/>
      <c r="AZ7540" s="3"/>
      <c r="BA7540" s="3"/>
    </row>
    <row r="7541" spans="1:53" x14ac:dyDescent="0.3">
      <c r="A7541" s="3"/>
      <c r="B7541" s="3"/>
      <c r="C7541" s="3"/>
      <c r="D7541" s="3"/>
      <c r="E7541" s="3"/>
      <c r="F7541" s="3"/>
      <c r="G7541" s="3"/>
      <c r="H7541" s="3"/>
      <c r="I7541" s="3"/>
      <c r="J7541" s="3"/>
      <c r="K7541" s="3"/>
      <c r="L7541" s="3"/>
      <c r="M7541" s="3"/>
      <c r="N7541" s="3"/>
      <c r="O7541" s="3"/>
      <c r="P7541" s="3"/>
      <c r="Q7541" s="3"/>
      <c r="R7541" s="3"/>
      <c r="S7541" s="120"/>
      <c r="T7541" s="3"/>
      <c r="U7541" s="3"/>
      <c r="V7541" s="3"/>
      <c r="W7541" s="3"/>
      <c r="X7541" s="3"/>
      <c r="Y7541" s="3"/>
      <c r="Z7541" s="3"/>
      <c r="AA7541" s="3"/>
      <c r="AB7541" s="3"/>
      <c r="AC7541" s="3"/>
      <c r="AD7541" s="3"/>
      <c r="AE7541" s="3"/>
      <c r="AF7541" s="3"/>
      <c r="AG7541" s="3"/>
      <c r="AH7541" s="3"/>
      <c r="AI7541" s="3"/>
      <c r="AJ7541" s="3"/>
      <c r="AK7541" s="3"/>
      <c r="AL7541" s="3"/>
      <c r="AM7541" s="3"/>
      <c r="AN7541" s="3"/>
      <c r="AO7541" s="3"/>
      <c r="AP7541" s="3"/>
      <c r="AQ7541" s="3"/>
      <c r="AR7541" s="3"/>
      <c r="AS7541" s="3"/>
      <c r="AT7541" s="3"/>
      <c r="AU7541" s="3"/>
      <c r="AV7541" s="3"/>
      <c r="AW7541" s="3"/>
      <c r="AX7541" s="3"/>
      <c r="AY7541" s="3"/>
      <c r="AZ7541" s="3"/>
      <c r="BA7541" s="3"/>
    </row>
    <row r="7542" spans="1:53" x14ac:dyDescent="0.3">
      <c r="A7542" s="3"/>
      <c r="B7542" s="3"/>
      <c r="C7542" s="3"/>
      <c r="D7542" s="3"/>
      <c r="E7542" s="3"/>
      <c r="F7542" s="3"/>
      <c r="G7542" s="3"/>
      <c r="H7542" s="3"/>
      <c r="I7542" s="3"/>
      <c r="J7542" s="3"/>
      <c r="K7542" s="3"/>
      <c r="L7542" s="3"/>
      <c r="M7542" s="3"/>
      <c r="N7542" s="3"/>
      <c r="O7542" s="3"/>
      <c r="P7542" s="3"/>
      <c r="Q7542" s="3"/>
      <c r="R7542" s="3"/>
      <c r="S7542" s="120"/>
      <c r="T7542" s="3"/>
      <c r="U7542" s="3"/>
      <c r="V7542" s="3"/>
      <c r="W7542" s="3"/>
      <c r="X7542" s="3"/>
      <c r="Y7542" s="3"/>
      <c r="Z7542" s="3"/>
      <c r="AA7542" s="3"/>
      <c r="AB7542" s="3"/>
      <c r="AC7542" s="3"/>
      <c r="AD7542" s="3"/>
      <c r="AE7542" s="3"/>
      <c r="AF7542" s="3"/>
      <c r="AG7542" s="3"/>
      <c r="AH7542" s="3"/>
      <c r="AI7542" s="3"/>
      <c r="AJ7542" s="3"/>
      <c r="AK7542" s="3"/>
      <c r="AL7542" s="3"/>
      <c r="AM7542" s="3"/>
      <c r="AN7542" s="3"/>
      <c r="AO7542" s="3"/>
      <c r="AP7542" s="3"/>
      <c r="AQ7542" s="3"/>
      <c r="AR7542" s="3"/>
      <c r="AS7542" s="3"/>
      <c r="AT7542" s="3"/>
      <c r="AU7542" s="3"/>
      <c r="AV7542" s="3"/>
      <c r="AW7542" s="3"/>
      <c r="AX7542" s="3"/>
      <c r="AY7542" s="3"/>
      <c r="AZ7542" s="3"/>
      <c r="BA7542" s="3"/>
    </row>
    <row r="7543" spans="1:53" x14ac:dyDescent="0.3">
      <c r="A7543" s="3"/>
      <c r="B7543" s="3"/>
      <c r="C7543" s="3"/>
      <c r="D7543" s="3"/>
      <c r="E7543" s="3"/>
      <c r="F7543" s="3"/>
      <c r="G7543" s="3"/>
      <c r="H7543" s="3"/>
      <c r="I7543" s="3"/>
      <c r="J7543" s="3"/>
      <c r="K7543" s="3"/>
      <c r="L7543" s="3"/>
      <c r="M7543" s="3"/>
      <c r="N7543" s="3"/>
      <c r="O7543" s="3"/>
      <c r="P7543" s="3"/>
      <c r="Q7543" s="3"/>
      <c r="R7543" s="3"/>
      <c r="S7543" s="120"/>
      <c r="T7543" s="3"/>
      <c r="U7543" s="3"/>
      <c r="V7543" s="3"/>
      <c r="W7543" s="3"/>
      <c r="X7543" s="3"/>
      <c r="Y7543" s="3"/>
      <c r="Z7543" s="3"/>
      <c r="AA7543" s="3"/>
      <c r="AB7543" s="3"/>
      <c r="AC7543" s="3"/>
      <c r="AD7543" s="3"/>
      <c r="AE7543" s="3"/>
      <c r="AF7543" s="3"/>
      <c r="AG7543" s="3"/>
      <c r="AH7543" s="3"/>
      <c r="AI7543" s="3"/>
      <c r="AJ7543" s="3"/>
      <c r="AK7543" s="3"/>
      <c r="AL7543" s="3"/>
      <c r="AM7543" s="3"/>
      <c r="AN7543" s="3"/>
      <c r="AO7543" s="3"/>
      <c r="AP7543" s="3"/>
      <c r="AQ7543" s="3"/>
      <c r="AR7543" s="3"/>
      <c r="AS7543" s="3"/>
      <c r="AT7543" s="3"/>
      <c r="AU7543" s="3"/>
      <c r="AV7543" s="3"/>
      <c r="AW7543" s="3"/>
      <c r="AX7543" s="3"/>
      <c r="AY7543" s="3"/>
      <c r="AZ7543" s="3"/>
      <c r="BA7543" s="3"/>
    </row>
    <row r="7544" spans="1:53" x14ac:dyDescent="0.3">
      <c r="A7544" s="3"/>
      <c r="B7544" s="3"/>
      <c r="C7544" s="3"/>
      <c r="D7544" s="3"/>
      <c r="E7544" s="3"/>
      <c r="F7544" s="3"/>
      <c r="G7544" s="3"/>
      <c r="H7544" s="3"/>
      <c r="I7544" s="3"/>
      <c r="J7544" s="3"/>
      <c r="K7544" s="3"/>
      <c r="L7544" s="3"/>
      <c r="M7544" s="3"/>
      <c r="N7544" s="3"/>
      <c r="O7544" s="3"/>
      <c r="P7544" s="3"/>
      <c r="Q7544" s="3"/>
      <c r="R7544" s="3"/>
      <c r="S7544" s="120"/>
      <c r="T7544" s="3"/>
      <c r="U7544" s="3"/>
      <c r="V7544" s="3"/>
      <c r="W7544" s="3"/>
      <c r="X7544" s="3"/>
      <c r="Y7544" s="3"/>
      <c r="Z7544" s="3"/>
      <c r="AA7544" s="3"/>
      <c r="AB7544" s="3"/>
      <c r="AC7544" s="3"/>
      <c r="AD7544" s="3"/>
      <c r="AE7544" s="3"/>
      <c r="AF7544" s="3"/>
      <c r="AG7544" s="3"/>
      <c r="AH7544" s="3"/>
      <c r="AI7544" s="3"/>
      <c r="AJ7544" s="3"/>
      <c r="AK7544" s="3"/>
      <c r="AL7544" s="3"/>
      <c r="AM7544" s="3"/>
      <c r="AN7544" s="3"/>
      <c r="AO7544" s="3"/>
      <c r="AP7544" s="3"/>
      <c r="AQ7544" s="3"/>
      <c r="AR7544" s="3"/>
      <c r="AS7544" s="3"/>
      <c r="AT7544" s="3"/>
      <c r="AU7544" s="3"/>
      <c r="AV7544" s="3"/>
      <c r="AW7544" s="3"/>
      <c r="AX7544" s="3"/>
      <c r="AY7544" s="3"/>
      <c r="AZ7544" s="3"/>
      <c r="BA7544" s="3"/>
    </row>
    <row r="7545" spans="1:53" x14ac:dyDescent="0.3">
      <c r="A7545" s="3"/>
      <c r="B7545" s="3"/>
      <c r="C7545" s="3"/>
      <c r="D7545" s="3"/>
      <c r="E7545" s="3"/>
      <c r="F7545" s="3"/>
      <c r="G7545" s="3"/>
      <c r="H7545" s="3"/>
      <c r="I7545" s="3"/>
      <c r="J7545" s="3"/>
      <c r="K7545" s="3"/>
      <c r="L7545" s="3"/>
      <c r="M7545" s="3"/>
      <c r="N7545" s="3"/>
      <c r="O7545" s="3"/>
      <c r="P7545" s="3"/>
      <c r="Q7545" s="3"/>
      <c r="R7545" s="3"/>
      <c r="S7545" s="120"/>
      <c r="T7545" s="3"/>
      <c r="U7545" s="3"/>
      <c r="V7545" s="3"/>
      <c r="W7545" s="3"/>
      <c r="X7545" s="3"/>
      <c r="Y7545" s="3"/>
      <c r="Z7545" s="3"/>
      <c r="AA7545" s="3"/>
      <c r="AB7545" s="3"/>
      <c r="AC7545" s="3"/>
      <c r="AD7545" s="3"/>
      <c r="AE7545" s="3"/>
      <c r="AF7545" s="3"/>
      <c r="AG7545" s="3"/>
      <c r="AH7545" s="3"/>
      <c r="AI7545" s="3"/>
      <c r="AJ7545" s="3"/>
      <c r="AK7545" s="3"/>
      <c r="AL7545" s="3"/>
      <c r="AM7545" s="3"/>
      <c r="AN7545" s="3"/>
      <c r="AO7545" s="3"/>
      <c r="AP7545" s="3"/>
      <c r="AQ7545" s="3"/>
      <c r="AR7545" s="3"/>
      <c r="AS7545" s="3"/>
      <c r="AT7545" s="3"/>
      <c r="AU7545" s="3"/>
      <c r="AV7545" s="3"/>
      <c r="AW7545" s="3"/>
      <c r="AX7545" s="3"/>
      <c r="AY7545" s="3"/>
      <c r="AZ7545" s="3"/>
      <c r="BA7545" s="3"/>
    </row>
    <row r="7546" spans="1:53" x14ac:dyDescent="0.3">
      <c r="A7546" s="3"/>
      <c r="B7546" s="3"/>
      <c r="C7546" s="3"/>
      <c r="D7546" s="3"/>
      <c r="E7546" s="3"/>
      <c r="F7546" s="3"/>
      <c r="G7546" s="3"/>
      <c r="H7546" s="3"/>
      <c r="I7546" s="3"/>
      <c r="J7546" s="3"/>
      <c r="K7546" s="3"/>
      <c r="L7546" s="3"/>
      <c r="M7546" s="3"/>
      <c r="N7546" s="3"/>
      <c r="O7546" s="3"/>
      <c r="P7546" s="3"/>
      <c r="Q7546" s="3"/>
      <c r="R7546" s="3"/>
      <c r="S7546" s="120"/>
      <c r="T7546" s="3"/>
      <c r="U7546" s="3"/>
      <c r="V7546" s="3"/>
      <c r="W7546" s="3"/>
      <c r="X7546" s="3"/>
      <c r="Y7546" s="3"/>
      <c r="Z7546" s="3"/>
      <c r="AA7546" s="3"/>
      <c r="AB7546" s="3"/>
      <c r="AC7546" s="3"/>
      <c r="AD7546" s="3"/>
      <c r="AE7546" s="3"/>
      <c r="AF7546" s="3"/>
      <c r="AG7546" s="3"/>
      <c r="AH7546" s="3"/>
      <c r="AI7546" s="3"/>
      <c r="AJ7546" s="3"/>
      <c r="AK7546" s="3"/>
      <c r="AL7546" s="3"/>
      <c r="AM7546" s="3"/>
      <c r="AN7546" s="3"/>
      <c r="AO7546" s="3"/>
      <c r="AP7546" s="3"/>
      <c r="AQ7546" s="3"/>
      <c r="AR7546" s="3"/>
      <c r="AS7546" s="3"/>
      <c r="AT7546" s="3"/>
      <c r="AU7546" s="3"/>
      <c r="AV7546" s="3"/>
      <c r="AW7546" s="3"/>
      <c r="AX7546" s="3"/>
      <c r="AY7546" s="3"/>
      <c r="AZ7546" s="3"/>
      <c r="BA7546" s="3"/>
    </row>
    <row r="7547" spans="1:53" x14ac:dyDescent="0.3">
      <c r="A7547" s="3"/>
      <c r="B7547" s="3"/>
      <c r="C7547" s="3"/>
      <c r="D7547" s="3"/>
      <c r="E7547" s="3"/>
      <c r="F7547" s="3"/>
      <c r="G7547" s="3"/>
      <c r="H7547" s="3"/>
      <c r="I7547" s="3"/>
      <c r="J7547" s="3"/>
      <c r="K7547" s="3"/>
      <c r="L7547" s="3"/>
      <c r="M7547" s="3"/>
      <c r="N7547" s="3"/>
      <c r="O7547" s="3"/>
      <c r="P7547" s="3"/>
      <c r="Q7547" s="3"/>
      <c r="R7547" s="3"/>
      <c r="S7547" s="120"/>
      <c r="T7547" s="3"/>
      <c r="U7547" s="3"/>
      <c r="V7547" s="3"/>
      <c r="W7547" s="3"/>
      <c r="X7547" s="3"/>
      <c r="Y7547" s="3"/>
      <c r="Z7547" s="3"/>
      <c r="AA7547" s="3"/>
      <c r="AB7547" s="3"/>
      <c r="AC7547" s="3"/>
      <c r="AD7547" s="3"/>
      <c r="AE7547" s="3"/>
      <c r="AF7547" s="3"/>
      <c r="AG7547" s="3"/>
      <c r="AH7547" s="3"/>
      <c r="AI7547" s="3"/>
      <c r="AJ7547" s="3"/>
      <c r="AK7547" s="3"/>
      <c r="AL7547" s="3"/>
      <c r="AM7547" s="3"/>
      <c r="AN7547" s="3"/>
      <c r="AO7547" s="3"/>
      <c r="AP7547" s="3"/>
      <c r="AQ7547" s="3"/>
      <c r="AR7547" s="3"/>
      <c r="AS7547" s="3"/>
      <c r="AT7547" s="3"/>
      <c r="AU7547" s="3"/>
      <c r="AV7547" s="3"/>
      <c r="AW7547" s="3"/>
      <c r="AX7547" s="3"/>
      <c r="AY7547" s="3"/>
      <c r="AZ7547" s="3"/>
      <c r="BA7547" s="3"/>
    </row>
    <row r="7548" spans="1:53" x14ac:dyDescent="0.3">
      <c r="A7548" s="3"/>
      <c r="B7548" s="3"/>
      <c r="C7548" s="3"/>
      <c r="D7548" s="3"/>
      <c r="E7548" s="3"/>
      <c r="F7548" s="3"/>
      <c r="G7548" s="3"/>
      <c r="H7548" s="3"/>
      <c r="I7548" s="3"/>
      <c r="J7548" s="3"/>
      <c r="K7548" s="3"/>
      <c r="L7548" s="3"/>
      <c r="M7548" s="3"/>
      <c r="N7548" s="3"/>
      <c r="O7548" s="3"/>
      <c r="P7548" s="3"/>
      <c r="Q7548" s="3"/>
      <c r="R7548" s="3"/>
      <c r="S7548" s="120"/>
      <c r="T7548" s="3"/>
      <c r="U7548" s="3"/>
      <c r="V7548" s="3"/>
      <c r="W7548" s="3"/>
      <c r="X7548" s="3"/>
      <c r="Y7548" s="3"/>
      <c r="Z7548" s="3"/>
      <c r="AA7548" s="3"/>
      <c r="AB7548" s="3"/>
      <c r="AC7548" s="3"/>
      <c r="AD7548" s="3"/>
      <c r="AE7548" s="3"/>
      <c r="AF7548" s="3"/>
      <c r="AG7548" s="3"/>
      <c r="AH7548" s="3"/>
      <c r="AI7548" s="3"/>
      <c r="AJ7548" s="3"/>
      <c r="AK7548" s="3"/>
      <c r="AL7548" s="3"/>
      <c r="AM7548" s="3"/>
      <c r="AN7548" s="3"/>
      <c r="AO7548" s="3"/>
      <c r="AP7548" s="3"/>
      <c r="AQ7548" s="3"/>
      <c r="AR7548" s="3"/>
      <c r="AS7548" s="3"/>
      <c r="AT7548" s="3"/>
      <c r="AU7548" s="3"/>
      <c r="AV7548" s="3"/>
      <c r="AW7548" s="3"/>
      <c r="AX7548" s="3"/>
      <c r="AY7548" s="3"/>
      <c r="AZ7548" s="3"/>
      <c r="BA7548" s="3"/>
    </row>
    <row r="7549" spans="1:53" x14ac:dyDescent="0.3">
      <c r="A7549" s="3"/>
      <c r="B7549" s="3"/>
      <c r="C7549" s="3"/>
      <c r="D7549" s="3"/>
      <c r="E7549" s="3"/>
      <c r="F7549" s="3"/>
      <c r="G7549" s="3"/>
      <c r="H7549" s="3"/>
      <c r="I7549" s="3"/>
      <c r="J7549" s="3"/>
      <c r="K7549" s="3"/>
      <c r="L7549" s="3"/>
      <c r="M7549" s="3"/>
      <c r="N7549" s="3"/>
      <c r="O7549" s="3"/>
      <c r="P7549" s="3"/>
      <c r="Q7549" s="3"/>
      <c r="R7549" s="3"/>
      <c r="S7549" s="120"/>
      <c r="T7549" s="3"/>
      <c r="U7549" s="3"/>
      <c r="V7549" s="3"/>
      <c r="W7549" s="3"/>
      <c r="X7549" s="3"/>
      <c r="Y7549" s="3"/>
      <c r="Z7549" s="3"/>
      <c r="AA7549" s="3"/>
      <c r="AB7549" s="3"/>
      <c r="AC7549" s="3"/>
      <c r="AD7549" s="3"/>
      <c r="AE7549" s="3"/>
      <c r="AF7549" s="3"/>
      <c r="AG7549" s="3"/>
      <c r="AH7549" s="3"/>
      <c r="AI7549" s="3"/>
      <c r="AJ7549" s="3"/>
      <c r="AK7549" s="3"/>
      <c r="AL7549" s="3"/>
      <c r="AM7549" s="3"/>
      <c r="AN7549" s="3"/>
      <c r="AO7549" s="3"/>
      <c r="AP7549" s="3"/>
      <c r="AQ7549" s="3"/>
      <c r="AR7549" s="3"/>
      <c r="AS7549" s="3"/>
      <c r="AT7549" s="3"/>
      <c r="AU7549" s="3"/>
      <c r="AV7549" s="3"/>
      <c r="AW7549" s="3"/>
      <c r="AX7549" s="3"/>
      <c r="AY7549" s="3"/>
      <c r="AZ7549" s="3"/>
      <c r="BA7549" s="3"/>
    </row>
    <row r="7550" spans="1:53" x14ac:dyDescent="0.3">
      <c r="A7550" s="3"/>
      <c r="B7550" s="3"/>
      <c r="C7550" s="3"/>
      <c r="D7550" s="3"/>
      <c r="E7550" s="3"/>
      <c r="F7550" s="3"/>
      <c r="G7550" s="3"/>
      <c r="H7550" s="3"/>
      <c r="I7550" s="3"/>
      <c r="J7550" s="3"/>
      <c r="K7550" s="3"/>
      <c r="L7550" s="3"/>
      <c r="M7550" s="3"/>
      <c r="N7550" s="3"/>
      <c r="O7550" s="3"/>
      <c r="P7550" s="3"/>
      <c r="Q7550" s="3"/>
      <c r="R7550" s="3"/>
      <c r="S7550" s="120"/>
      <c r="T7550" s="3"/>
      <c r="U7550" s="3"/>
      <c r="V7550" s="3"/>
      <c r="W7550" s="3"/>
      <c r="X7550" s="3"/>
      <c r="Y7550" s="3"/>
      <c r="Z7550" s="3"/>
      <c r="AA7550" s="3"/>
      <c r="AB7550" s="3"/>
      <c r="AC7550" s="3"/>
      <c r="AD7550" s="3"/>
      <c r="AE7550" s="3"/>
      <c r="AF7550" s="3"/>
      <c r="AG7550" s="3"/>
      <c r="AH7550" s="3"/>
      <c r="AI7550" s="3"/>
      <c r="AJ7550" s="3"/>
      <c r="AK7550" s="3"/>
      <c r="AL7550" s="3"/>
      <c r="AM7550" s="3"/>
      <c r="AN7550" s="3"/>
      <c r="AO7550" s="3"/>
      <c r="AP7550" s="3"/>
      <c r="AQ7550" s="3"/>
      <c r="AR7550" s="3"/>
      <c r="AS7550" s="3"/>
      <c r="AT7550" s="3"/>
      <c r="AU7550" s="3"/>
      <c r="AV7550" s="3"/>
      <c r="AW7550" s="3"/>
      <c r="AX7550" s="3"/>
      <c r="AY7550" s="3"/>
      <c r="AZ7550" s="3"/>
      <c r="BA7550" s="3"/>
    </row>
    <row r="7551" spans="1:53" x14ac:dyDescent="0.3">
      <c r="A7551" s="3"/>
      <c r="B7551" s="3"/>
      <c r="C7551" s="3"/>
      <c r="D7551" s="3"/>
      <c r="E7551" s="3"/>
      <c r="F7551" s="3"/>
      <c r="G7551" s="3"/>
      <c r="H7551" s="3"/>
      <c r="I7551" s="3"/>
      <c r="J7551" s="3"/>
      <c r="K7551" s="3"/>
      <c r="L7551" s="3"/>
      <c r="M7551" s="3"/>
      <c r="N7551" s="3"/>
      <c r="O7551" s="3"/>
      <c r="P7551" s="3"/>
      <c r="Q7551" s="3"/>
      <c r="R7551" s="3"/>
      <c r="S7551" s="120"/>
      <c r="T7551" s="3"/>
      <c r="U7551" s="3"/>
      <c r="V7551" s="3"/>
      <c r="W7551" s="3"/>
      <c r="X7551" s="3"/>
      <c r="Y7551" s="3"/>
      <c r="Z7551" s="3"/>
      <c r="AA7551" s="3"/>
      <c r="AB7551" s="3"/>
      <c r="AC7551" s="3"/>
      <c r="AD7551" s="3"/>
      <c r="AE7551" s="3"/>
      <c r="AF7551" s="3"/>
      <c r="AG7551" s="3"/>
      <c r="AH7551" s="3"/>
      <c r="AI7551" s="3"/>
      <c r="AJ7551" s="3"/>
      <c r="AK7551" s="3"/>
      <c r="AL7551" s="3"/>
      <c r="AM7551" s="3"/>
      <c r="AN7551" s="3"/>
      <c r="AO7551" s="3"/>
      <c r="AP7551" s="3"/>
      <c r="AQ7551" s="3"/>
      <c r="AR7551" s="3"/>
      <c r="AS7551" s="3"/>
      <c r="AT7551" s="3"/>
      <c r="AU7551" s="3"/>
      <c r="AV7551" s="3"/>
      <c r="AW7551" s="3"/>
      <c r="AX7551" s="3"/>
      <c r="AY7551" s="3"/>
      <c r="AZ7551" s="3"/>
      <c r="BA7551" s="3"/>
    </row>
    <row r="7552" spans="1:53" x14ac:dyDescent="0.3">
      <c r="A7552" s="3"/>
      <c r="B7552" s="3"/>
      <c r="C7552" s="3"/>
      <c r="D7552" s="3"/>
      <c r="E7552" s="3"/>
      <c r="F7552" s="3"/>
      <c r="G7552" s="3"/>
      <c r="H7552" s="3"/>
      <c r="I7552" s="3"/>
      <c r="J7552" s="3"/>
      <c r="K7552" s="3"/>
      <c r="L7552" s="3"/>
      <c r="M7552" s="3"/>
      <c r="N7552" s="3"/>
      <c r="O7552" s="3"/>
      <c r="P7552" s="3"/>
      <c r="Q7552" s="3"/>
      <c r="R7552" s="3"/>
      <c r="S7552" s="120"/>
      <c r="T7552" s="3"/>
      <c r="U7552" s="3"/>
      <c r="V7552" s="3"/>
      <c r="W7552" s="3"/>
      <c r="X7552" s="3"/>
      <c r="Y7552" s="3"/>
      <c r="Z7552" s="3"/>
      <c r="AA7552" s="3"/>
      <c r="AB7552" s="3"/>
      <c r="AC7552" s="3"/>
      <c r="AD7552" s="3"/>
      <c r="AE7552" s="3"/>
      <c r="AF7552" s="3"/>
      <c r="AG7552" s="3"/>
      <c r="AH7552" s="3"/>
      <c r="AI7552" s="3"/>
      <c r="AJ7552" s="3"/>
      <c r="AK7552" s="3"/>
      <c r="AL7552" s="3"/>
      <c r="AM7552" s="3"/>
      <c r="AN7552" s="3"/>
      <c r="AO7552" s="3"/>
      <c r="AP7552" s="3"/>
      <c r="AQ7552" s="3"/>
      <c r="AR7552" s="3"/>
      <c r="AS7552" s="3"/>
      <c r="AT7552" s="3"/>
      <c r="AU7552" s="3"/>
      <c r="AV7552" s="3"/>
      <c r="AW7552" s="3"/>
      <c r="AX7552" s="3"/>
      <c r="AY7552" s="3"/>
      <c r="AZ7552" s="3"/>
      <c r="BA7552" s="3"/>
    </row>
    <row r="7553" spans="1:53" x14ac:dyDescent="0.3">
      <c r="A7553" s="3"/>
      <c r="B7553" s="3"/>
      <c r="C7553" s="3"/>
      <c r="D7553" s="3"/>
      <c r="E7553" s="3"/>
      <c r="F7553" s="3"/>
      <c r="G7553" s="3"/>
      <c r="H7553" s="3"/>
      <c r="I7553" s="3"/>
      <c r="J7553" s="3"/>
      <c r="K7553" s="3"/>
      <c r="L7553" s="3"/>
      <c r="M7553" s="3"/>
      <c r="N7553" s="3"/>
      <c r="O7553" s="3"/>
      <c r="P7553" s="3"/>
      <c r="Q7553" s="3"/>
      <c r="R7553" s="3"/>
      <c r="S7553" s="120"/>
      <c r="T7553" s="3"/>
      <c r="U7553" s="3"/>
      <c r="V7553" s="3"/>
      <c r="W7553" s="3"/>
      <c r="X7553" s="3"/>
      <c r="Y7553" s="3"/>
      <c r="Z7553" s="3"/>
      <c r="AA7553" s="3"/>
      <c r="AB7553" s="3"/>
      <c r="AC7553" s="3"/>
      <c r="AD7553" s="3"/>
      <c r="AE7553" s="3"/>
      <c r="AF7553" s="3"/>
      <c r="AG7553" s="3"/>
      <c r="AH7553" s="3"/>
      <c r="AI7553" s="3"/>
      <c r="AJ7553" s="3"/>
      <c r="AK7553" s="3"/>
      <c r="AL7553" s="3"/>
      <c r="AM7553" s="3"/>
      <c r="AN7553" s="3"/>
      <c r="AO7553" s="3"/>
      <c r="AP7553" s="3"/>
      <c r="AQ7553" s="3"/>
      <c r="AR7553" s="3"/>
      <c r="AS7553" s="3"/>
      <c r="AT7553" s="3"/>
      <c r="AU7553" s="3"/>
      <c r="AV7553" s="3"/>
      <c r="AW7553" s="3"/>
      <c r="AX7553" s="3"/>
      <c r="AY7553" s="3"/>
      <c r="AZ7553" s="3"/>
      <c r="BA7553" s="3"/>
    </row>
    <row r="7554" spans="1:53" x14ac:dyDescent="0.3">
      <c r="A7554" s="3"/>
      <c r="B7554" s="3"/>
      <c r="C7554" s="3"/>
      <c r="D7554" s="3"/>
      <c r="E7554" s="3"/>
      <c r="F7554" s="3"/>
      <c r="G7554" s="3"/>
      <c r="H7554" s="3"/>
      <c r="I7554" s="3"/>
      <c r="J7554" s="3"/>
      <c r="K7554" s="3"/>
      <c r="L7554" s="3"/>
      <c r="M7554" s="3"/>
      <c r="N7554" s="3"/>
      <c r="O7554" s="3"/>
      <c r="P7554" s="3"/>
      <c r="Q7554" s="3"/>
      <c r="R7554" s="3"/>
      <c r="S7554" s="120"/>
      <c r="T7554" s="3"/>
      <c r="U7554" s="3"/>
      <c r="V7554" s="3"/>
      <c r="W7554" s="3"/>
      <c r="X7554" s="3"/>
      <c r="Y7554" s="3"/>
      <c r="Z7554" s="3"/>
      <c r="AA7554" s="3"/>
      <c r="AB7554" s="3"/>
      <c r="AC7554" s="3"/>
      <c r="AD7554" s="3"/>
      <c r="AE7554" s="3"/>
      <c r="AF7554" s="3"/>
      <c r="AG7554" s="3"/>
      <c r="AH7554" s="3"/>
      <c r="AI7554" s="3"/>
      <c r="AJ7554" s="3"/>
      <c r="AK7554" s="3"/>
      <c r="AL7554" s="3"/>
      <c r="AM7554" s="3"/>
      <c r="AN7554" s="3"/>
      <c r="AO7554" s="3"/>
      <c r="AP7554" s="3"/>
      <c r="AQ7554" s="3"/>
      <c r="AR7554" s="3"/>
      <c r="AS7554" s="3"/>
      <c r="AT7554" s="3"/>
      <c r="AU7554" s="3"/>
      <c r="AV7554" s="3"/>
      <c r="AW7554" s="3"/>
      <c r="AX7554" s="3"/>
      <c r="AY7554" s="3"/>
      <c r="AZ7554" s="3"/>
      <c r="BA7554" s="3"/>
    </row>
    <row r="7555" spans="1:53" x14ac:dyDescent="0.3">
      <c r="A7555" s="3"/>
      <c r="B7555" s="3"/>
      <c r="C7555" s="3"/>
      <c r="D7555" s="3"/>
      <c r="E7555" s="3"/>
      <c r="F7555" s="3"/>
      <c r="G7555" s="3"/>
      <c r="H7555" s="3"/>
      <c r="I7555" s="3"/>
      <c r="J7555" s="3"/>
      <c r="K7555" s="3"/>
      <c r="L7555" s="3"/>
      <c r="M7555" s="3"/>
      <c r="N7555" s="3"/>
      <c r="O7555" s="3"/>
      <c r="P7555" s="3"/>
      <c r="Q7555" s="3"/>
      <c r="R7555" s="3"/>
      <c r="S7555" s="120"/>
      <c r="T7555" s="3"/>
      <c r="U7555" s="3"/>
      <c r="V7555" s="3"/>
      <c r="W7555" s="3"/>
      <c r="X7555" s="3"/>
      <c r="Y7555" s="3"/>
      <c r="Z7555" s="3"/>
      <c r="AA7555" s="3"/>
      <c r="AB7555" s="3"/>
      <c r="AC7555" s="3"/>
      <c r="AD7555" s="3"/>
      <c r="AE7555" s="3"/>
      <c r="AF7555" s="3"/>
      <c r="AG7555" s="3"/>
      <c r="AH7555" s="3"/>
      <c r="AI7555" s="3"/>
      <c r="AJ7555" s="3"/>
      <c r="AK7555" s="3"/>
      <c r="AL7555" s="3"/>
      <c r="AM7555" s="3"/>
      <c r="AN7555" s="3"/>
      <c r="AO7555" s="3"/>
      <c r="AP7555" s="3"/>
      <c r="AQ7555" s="3"/>
      <c r="AR7555" s="3"/>
      <c r="AS7555" s="3"/>
      <c r="AT7555" s="3"/>
      <c r="AU7555" s="3"/>
      <c r="AV7555" s="3"/>
      <c r="AW7555" s="3"/>
      <c r="AX7555" s="3"/>
      <c r="AY7555" s="3"/>
      <c r="AZ7555" s="3"/>
      <c r="BA7555" s="3"/>
    </row>
    <row r="7556" spans="1:53" x14ac:dyDescent="0.3">
      <c r="A7556" s="3"/>
      <c r="B7556" s="3"/>
      <c r="C7556" s="3"/>
      <c r="D7556" s="3"/>
      <c r="E7556" s="3"/>
      <c r="F7556" s="3"/>
      <c r="G7556" s="3"/>
      <c r="H7556" s="3"/>
      <c r="I7556" s="3"/>
      <c r="J7556" s="3"/>
      <c r="K7556" s="3"/>
      <c r="L7556" s="3"/>
      <c r="M7556" s="3"/>
      <c r="N7556" s="3"/>
      <c r="O7556" s="3"/>
      <c r="P7556" s="3"/>
      <c r="Q7556" s="3"/>
      <c r="R7556" s="3"/>
      <c r="S7556" s="120"/>
      <c r="T7556" s="3"/>
      <c r="U7556" s="3"/>
      <c r="V7556" s="3"/>
      <c r="W7556" s="3"/>
      <c r="X7556" s="3"/>
      <c r="Y7556" s="3"/>
      <c r="Z7556" s="3"/>
      <c r="AA7556" s="3"/>
      <c r="AB7556" s="3"/>
      <c r="AC7556" s="3"/>
      <c r="AD7556" s="3"/>
      <c r="AE7556" s="3"/>
      <c r="AF7556" s="3"/>
      <c r="AG7556" s="3"/>
      <c r="AH7556" s="3"/>
      <c r="AI7556" s="3"/>
      <c r="AJ7556" s="3"/>
      <c r="AK7556" s="3"/>
      <c r="AL7556" s="3"/>
      <c r="AM7556" s="3"/>
      <c r="AN7556" s="3"/>
      <c r="AO7556" s="3"/>
      <c r="AP7556" s="3"/>
      <c r="AQ7556" s="3"/>
      <c r="AR7556" s="3"/>
      <c r="AS7556" s="3"/>
      <c r="AT7556" s="3"/>
      <c r="AU7556" s="3"/>
      <c r="AV7556" s="3"/>
      <c r="AW7556" s="3"/>
      <c r="AX7556" s="3"/>
      <c r="AY7556" s="3"/>
      <c r="AZ7556" s="3"/>
      <c r="BA7556" s="3"/>
    </row>
    <row r="7557" spans="1:53" x14ac:dyDescent="0.3">
      <c r="A7557" s="3"/>
      <c r="B7557" s="3"/>
      <c r="C7557" s="3"/>
      <c r="D7557" s="3"/>
      <c r="E7557" s="3"/>
      <c r="F7557" s="3"/>
      <c r="G7557" s="3"/>
      <c r="H7557" s="3"/>
      <c r="I7557" s="3"/>
      <c r="J7557" s="3"/>
      <c r="K7557" s="3"/>
      <c r="L7557" s="3"/>
      <c r="M7557" s="3"/>
      <c r="N7557" s="3"/>
      <c r="O7557" s="3"/>
      <c r="P7557" s="3"/>
      <c r="Q7557" s="3"/>
      <c r="R7557" s="3"/>
      <c r="S7557" s="120"/>
      <c r="T7557" s="3"/>
      <c r="U7557" s="3"/>
      <c r="V7557" s="3"/>
      <c r="W7557" s="3"/>
      <c r="X7557" s="3"/>
      <c r="Y7557" s="3"/>
      <c r="Z7557" s="3"/>
      <c r="AA7557" s="3"/>
      <c r="AB7557" s="3"/>
      <c r="AC7557" s="3"/>
      <c r="AD7557" s="3"/>
      <c r="AE7557" s="3"/>
      <c r="AF7557" s="3"/>
      <c r="AG7557" s="3"/>
      <c r="AH7557" s="3"/>
      <c r="AI7557" s="3"/>
      <c r="AJ7557" s="3"/>
      <c r="AK7557" s="3"/>
      <c r="AL7557" s="3"/>
      <c r="AM7557" s="3"/>
      <c r="AN7557" s="3"/>
      <c r="AO7557" s="3"/>
      <c r="AP7557" s="3"/>
      <c r="AQ7557" s="3"/>
      <c r="AR7557" s="3"/>
      <c r="AS7557" s="3"/>
      <c r="AT7557" s="3"/>
      <c r="AU7557" s="3"/>
      <c r="AV7557" s="3"/>
      <c r="AW7557" s="3"/>
      <c r="AX7557" s="3"/>
      <c r="AY7557" s="3"/>
      <c r="AZ7557" s="3"/>
      <c r="BA7557" s="3"/>
    </row>
    <row r="7558" spans="1:53" x14ac:dyDescent="0.3">
      <c r="A7558" s="3"/>
      <c r="B7558" s="3"/>
      <c r="C7558" s="3"/>
      <c r="D7558" s="3"/>
      <c r="E7558" s="3"/>
      <c r="F7558" s="3"/>
      <c r="G7558" s="3"/>
      <c r="H7558" s="3"/>
      <c r="I7558" s="3"/>
      <c r="J7558" s="3"/>
      <c r="K7558" s="3"/>
      <c r="L7558" s="3"/>
      <c r="M7558" s="3"/>
      <c r="N7558" s="3"/>
      <c r="O7558" s="3"/>
      <c r="P7558" s="3"/>
      <c r="Q7558" s="3"/>
      <c r="R7558" s="3"/>
      <c r="S7558" s="120"/>
      <c r="T7558" s="3"/>
      <c r="U7558" s="3"/>
      <c r="V7558" s="3"/>
      <c r="W7558" s="3"/>
      <c r="X7558" s="3"/>
      <c r="Y7558" s="3"/>
      <c r="Z7558" s="3"/>
      <c r="AA7558" s="3"/>
      <c r="AB7558" s="3"/>
      <c r="AC7558" s="3"/>
      <c r="AD7558" s="3"/>
      <c r="AE7558" s="3"/>
      <c r="AF7558" s="3"/>
      <c r="AG7558" s="3"/>
      <c r="AH7558" s="3"/>
      <c r="AI7558" s="3"/>
      <c r="AJ7558" s="3"/>
      <c r="AK7558" s="3"/>
      <c r="AL7558" s="3"/>
      <c r="AM7558" s="3"/>
      <c r="AN7558" s="3"/>
      <c r="AO7558" s="3"/>
      <c r="AP7558" s="3"/>
      <c r="AQ7558" s="3"/>
      <c r="AR7558" s="3"/>
      <c r="AS7558" s="3"/>
      <c r="AT7558" s="3"/>
      <c r="AU7558" s="3"/>
      <c r="AV7558" s="3"/>
      <c r="AW7558" s="3"/>
      <c r="AX7558" s="3"/>
      <c r="AY7558" s="3"/>
      <c r="AZ7558" s="3"/>
      <c r="BA7558" s="3"/>
    </row>
    <row r="7559" spans="1:53" x14ac:dyDescent="0.3">
      <c r="A7559" s="3"/>
      <c r="B7559" s="3"/>
      <c r="C7559" s="3"/>
      <c r="D7559" s="3"/>
      <c r="E7559" s="3"/>
      <c r="F7559" s="3"/>
      <c r="G7559" s="3"/>
      <c r="H7559" s="3"/>
      <c r="I7559" s="3"/>
      <c r="J7559" s="3"/>
      <c r="K7559" s="3"/>
      <c r="L7559" s="3"/>
      <c r="M7559" s="3"/>
      <c r="N7559" s="3"/>
      <c r="O7559" s="3"/>
      <c r="P7559" s="3"/>
      <c r="Q7559" s="3"/>
      <c r="R7559" s="3"/>
      <c r="S7559" s="120"/>
      <c r="T7559" s="3"/>
      <c r="U7559" s="3"/>
      <c r="V7559" s="3"/>
      <c r="W7559" s="3"/>
      <c r="X7559" s="3"/>
      <c r="Y7559" s="3"/>
      <c r="Z7559" s="3"/>
      <c r="AA7559" s="3"/>
      <c r="AB7559" s="3"/>
      <c r="AC7559" s="3"/>
      <c r="AD7559" s="3"/>
      <c r="AE7559" s="3"/>
      <c r="AF7559" s="3"/>
      <c r="AG7559" s="3"/>
      <c r="AH7559" s="3"/>
      <c r="AI7559" s="3"/>
      <c r="AJ7559" s="3"/>
      <c r="AK7559" s="3"/>
      <c r="AL7559" s="3"/>
      <c r="AM7559" s="3"/>
      <c r="AN7559" s="3"/>
      <c r="AO7559" s="3"/>
      <c r="AP7559" s="3"/>
      <c r="AQ7559" s="3"/>
      <c r="AR7559" s="3"/>
      <c r="AS7559" s="3"/>
      <c r="AT7559" s="3"/>
      <c r="AU7559" s="3"/>
      <c r="AV7559" s="3"/>
      <c r="AW7559" s="3"/>
      <c r="AX7559" s="3"/>
      <c r="AY7559" s="3"/>
      <c r="AZ7559" s="3"/>
      <c r="BA7559" s="3"/>
    </row>
    <row r="7560" spans="1:53" x14ac:dyDescent="0.3">
      <c r="A7560" s="3"/>
      <c r="B7560" s="3"/>
      <c r="C7560" s="3"/>
      <c r="D7560" s="3"/>
      <c r="E7560" s="3"/>
      <c r="F7560" s="3"/>
      <c r="G7560" s="3"/>
      <c r="H7560" s="3"/>
      <c r="I7560" s="3"/>
      <c r="J7560" s="3"/>
      <c r="K7560" s="3"/>
      <c r="L7560" s="3"/>
      <c r="M7560" s="3"/>
      <c r="N7560" s="3"/>
      <c r="O7560" s="3"/>
      <c r="P7560" s="3"/>
      <c r="Q7560" s="3"/>
      <c r="R7560" s="3"/>
      <c r="S7560" s="120"/>
      <c r="T7560" s="3"/>
      <c r="U7560" s="3"/>
      <c r="V7560" s="3"/>
      <c r="W7560" s="3"/>
      <c r="X7560" s="3"/>
      <c r="Y7560" s="3"/>
      <c r="Z7560" s="3"/>
      <c r="AA7560" s="3"/>
      <c r="AB7560" s="3"/>
      <c r="AC7560" s="3"/>
      <c r="AD7560" s="3"/>
      <c r="AE7560" s="3"/>
      <c r="AF7560" s="3"/>
      <c r="AG7560" s="3"/>
      <c r="AH7560" s="3"/>
      <c r="AI7560" s="3"/>
      <c r="AJ7560" s="3"/>
      <c r="AK7560" s="3"/>
      <c r="AL7560" s="3"/>
      <c r="AM7560" s="3"/>
      <c r="AN7560" s="3"/>
      <c r="AO7560" s="3"/>
      <c r="AP7560" s="3"/>
      <c r="AQ7560" s="3"/>
      <c r="AR7560" s="3"/>
      <c r="AS7560" s="3"/>
      <c r="AT7560" s="3"/>
      <c r="AU7560" s="3"/>
      <c r="AV7560" s="3"/>
      <c r="AW7560" s="3"/>
      <c r="AX7560" s="3"/>
      <c r="AY7560" s="3"/>
      <c r="AZ7560" s="3"/>
      <c r="BA7560" s="3"/>
    </row>
    <row r="7561" spans="1:53" x14ac:dyDescent="0.3">
      <c r="A7561" s="3"/>
      <c r="B7561" s="3"/>
      <c r="C7561" s="3"/>
      <c r="D7561" s="3"/>
      <c r="E7561" s="3"/>
      <c r="F7561" s="3"/>
      <c r="G7561" s="3"/>
      <c r="H7561" s="3"/>
      <c r="I7561" s="3"/>
      <c r="J7561" s="3"/>
      <c r="K7561" s="3"/>
      <c r="L7561" s="3"/>
      <c r="M7561" s="3"/>
      <c r="N7561" s="3"/>
      <c r="O7561" s="3"/>
      <c r="P7561" s="3"/>
      <c r="Q7561" s="3"/>
      <c r="R7561" s="3"/>
      <c r="S7561" s="120"/>
      <c r="T7561" s="3"/>
      <c r="U7561" s="3"/>
      <c r="V7561" s="3"/>
      <c r="W7561" s="3"/>
      <c r="X7561" s="3"/>
      <c r="Y7561" s="3"/>
      <c r="Z7561" s="3"/>
      <c r="AA7561" s="3"/>
      <c r="AB7561" s="3"/>
      <c r="AC7561" s="3"/>
      <c r="AD7561" s="3"/>
      <c r="AE7561" s="3"/>
      <c r="AF7561" s="3"/>
      <c r="AG7561" s="3"/>
      <c r="AH7561" s="3"/>
      <c r="AI7561" s="3"/>
      <c r="AJ7561" s="3"/>
      <c r="AK7561" s="3"/>
      <c r="AL7561" s="3"/>
      <c r="AM7561" s="3"/>
      <c r="AN7561" s="3"/>
      <c r="AO7561" s="3"/>
      <c r="AP7561" s="3"/>
      <c r="AQ7561" s="3"/>
      <c r="AR7561" s="3"/>
      <c r="AS7561" s="3"/>
      <c r="AT7561" s="3"/>
      <c r="AU7561" s="3"/>
      <c r="AV7561" s="3"/>
      <c r="AW7561" s="3"/>
      <c r="AX7561" s="3"/>
      <c r="AY7561" s="3"/>
      <c r="AZ7561" s="3"/>
      <c r="BA7561" s="3"/>
    </row>
    <row r="7562" spans="1:53" x14ac:dyDescent="0.3">
      <c r="A7562" s="3"/>
      <c r="B7562" s="3"/>
      <c r="C7562" s="3"/>
      <c r="D7562" s="3"/>
      <c r="E7562" s="3"/>
      <c r="F7562" s="3"/>
      <c r="G7562" s="3"/>
      <c r="H7562" s="3"/>
      <c r="I7562" s="3"/>
      <c r="J7562" s="3"/>
      <c r="K7562" s="3"/>
      <c r="L7562" s="3"/>
      <c r="M7562" s="3"/>
      <c r="N7562" s="3"/>
      <c r="O7562" s="3"/>
      <c r="P7562" s="3"/>
      <c r="Q7562" s="3"/>
      <c r="R7562" s="3"/>
      <c r="S7562" s="120"/>
      <c r="T7562" s="3"/>
      <c r="U7562" s="3"/>
      <c r="V7562" s="3"/>
      <c r="W7562" s="3"/>
      <c r="X7562" s="3"/>
      <c r="Y7562" s="3"/>
      <c r="Z7562" s="3"/>
      <c r="AA7562" s="3"/>
      <c r="AB7562" s="3"/>
      <c r="AC7562" s="3"/>
      <c r="AD7562" s="3"/>
      <c r="AE7562" s="3"/>
      <c r="AF7562" s="3"/>
      <c r="AG7562" s="3"/>
      <c r="AH7562" s="3"/>
      <c r="AI7562" s="3"/>
      <c r="AJ7562" s="3"/>
      <c r="AK7562" s="3"/>
      <c r="AL7562" s="3"/>
      <c r="AM7562" s="3"/>
      <c r="AN7562" s="3"/>
      <c r="AO7562" s="3"/>
      <c r="AP7562" s="3"/>
      <c r="AQ7562" s="3"/>
      <c r="AR7562" s="3"/>
      <c r="AS7562" s="3"/>
      <c r="AT7562" s="3"/>
      <c r="AU7562" s="3"/>
      <c r="AV7562" s="3"/>
      <c r="AW7562" s="3"/>
      <c r="AX7562" s="3"/>
      <c r="AY7562" s="3"/>
      <c r="AZ7562" s="3"/>
      <c r="BA7562" s="3"/>
    </row>
    <row r="7563" spans="1:53" x14ac:dyDescent="0.3">
      <c r="A7563" s="3"/>
      <c r="B7563" s="3"/>
      <c r="C7563" s="3"/>
      <c r="D7563" s="3"/>
      <c r="E7563" s="3"/>
      <c r="F7563" s="3"/>
      <c r="G7563" s="3"/>
      <c r="H7563" s="3"/>
      <c r="I7563" s="3"/>
      <c r="J7563" s="3"/>
      <c r="K7563" s="3"/>
      <c r="L7563" s="3"/>
      <c r="M7563" s="3"/>
      <c r="N7563" s="3"/>
      <c r="O7563" s="3"/>
      <c r="P7563" s="3"/>
      <c r="Q7563" s="3"/>
      <c r="R7563" s="3"/>
      <c r="S7563" s="120"/>
      <c r="T7563" s="3"/>
      <c r="U7563" s="3"/>
      <c r="V7563" s="3"/>
      <c r="W7563" s="3"/>
      <c r="X7563" s="3"/>
      <c r="Y7563" s="3"/>
      <c r="Z7563" s="3"/>
      <c r="AA7563" s="3"/>
      <c r="AB7563" s="3"/>
      <c r="AC7563" s="3"/>
      <c r="AD7563" s="3"/>
      <c r="AE7563" s="3"/>
      <c r="AF7563" s="3"/>
      <c r="AG7563" s="3"/>
      <c r="AH7563" s="3"/>
      <c r="AI7563" s="3"/>
      <c r="AJ7563" s="3"/>
      <c r="AK7563" s="3"/>
      <c r="AL7563" s="3"/>
      <c r="AM7563" s="3"/>
      <c r="AN7563" s="3"/>
      <c r="AO7563" s="3"/>
      <c r="AP7563" s="3"/>
      <c r="AQ7563" s="3"/>
      <c r="AR7563" s="3"/>
      <c r="AS7563" s="3"/>
      <c r="AT7563" s="3"/>
      <c r="AU7563" s="3"/>
      <c r="AV7563" s="3"/>
      <c r="AW7563" s="3"/>
      <c r="AX7563" s="3"/>
      <c r="AY7563" s="3"/>
      <c r="AZ7563" s="3"/>
      <c r="BA7563" s="3"/>
    </row>
    <row r="7564" spans="1:53" x14ac:dyDescent="0.3">
      <c r="A7564" s="3"/>
      <c r="B7564" s="3"/>
      <c r="C7564" s="3"/>
      <c r="D7564" s="3"/>
      <c r="E7564" s="3"/>
      <c r="F7564" s="3"/>
      <c r="G7564" s="3"/>
      <c r="H7564" s="3"/>
      <c r="I7564" s="3"/>
      <c r="J7564" s="3"/>
      <c r="K7564" s="3"/>
      <c r="L7564" s="3"/>
      <c r="M7564" s="3"/>
      <c r="N7564" s="3"/>
      <c r="O7564" s="3"/>
      <c r="P7564" s="3"/>
      <c r="Q7564" s="3"/>
      <c r="R7564" s="3"/>
      <c r="S7564" s="120"/>
      <c r="T7564" s="3"/>
      <c r="U7564" s="3"/>
      <c r="V7564" s="3"/>
      <c r="W7564" s="3"/>
      <c r="X7564" s="3"/>
      <c r="Y7564" s="3"/>
      <c r="Z7564" s="3"/>
      <c r="AA7564" s="3"/>
      <c r="AB7564" s="3"/>
      <c r="AC7564" s="3"/>
      <c r="AD7564" s="3"/>
      <c r="AE7564" s="3"/>
      <c r="AF7564" s="3"/>
      <c r="AG7564" s="3"/>
      <c r="AH7564" s="3"/>
      <c r="AI7564" s="3"/>
      <c r="AJ7564" s="3"/>
      <c r="AK7564" s="3"/>
      <c r="AL7564" s="3"/>
      <c r="AM7564" s="3"/>
      <c r="AN7564" s="3"/>
      <c r="AO7564" s="3"/>
      <c r="AP7564" s="3"/>
      <c r="AQ7564" s="3"/>
      <c r="AR7564" s="3"/>
      <c r="AS7564" s="3"/>
      <c r="AT7564" s="3"/>
      <c r="AU7564" s="3"/>
      <c r="AV7564" s="3"/>
      <c r="AW7564" s="3"/>
      <c r="AX7564" s="3"/>
      <c r="AY7564" s="3"/>
      <c r="AZ7564" s="3"/>
      <c r="BA7564" s="3"/>
    </row>
    <row r="7565" spans="1:53" x14ac:dyDescent="0.3">
      <c r="A7565" s="3"/>
      <c r="B7565" s="3"/>
      <c r="C7565" s="3"/>
      <c r="D7565" s="3"/>
      <c r="E7565" s="3"/>
      <c r="F7565" s="3"/>
      <c r="G7565" s="3"/>
      <c r="H7565" s="3"/>
      <c r="I7565" s="3"/>
      <c r="J7565" s="3"/>
      <c r="K7565" s="3"/>
      <c r="L7565" s="3"/>
      <c r="M7565" s="3"/>
      <c r="N7565" s="3"/>
      <c r="O7565" s="3"/>
      <c r="P7565" s="3"/>
      <c r="Q7565" s="3"/>
      <c r="R7565" s="3"/>
      <c r="S7565" s="120"/>
      <c r="T7565" s="3"/>
      <c r="U7565" s="3"/>
      <c r="V7565" s="3"/>
      <c r="W7565" s="3"/>
      <c r="X7565" s="3"/>
      <c r="Y7565" s="3"/>
      <c r="Z7565" s="3"/>
      <c r="AA7565" s="3"/>
      <c r="AB7565" s="3"/>
      <c r="AC7565" s="3"/>
      <c r="AD7565" s="3"/>
      <c r="AE7565" s="3"/>
      <c r="AF7565" s="3"/>
      <c r="AG7565" s="3"/>
      <c r="AH7565" s="3"/>
      <c r="AI7565" s="3"/>
      <c r="AJ7565" s="3"/>
      <c r="AK7565" s="3"/>
      <c r="AL7565" s="3"/>
      <c r="AM7565" s="3"/>
      <c r="AN7565" s="3"/>
      <c r="AO7565" s="3"/>
      <c r="AP7565" s="3"/>
      <c r="AQ7565" s="3"/>
      <c r="AR7565" s="3"/>
      <c r="AS7565" s="3"/>
      <c r="AT7565" s="3"/>
      <c r="AU7565" s="3"/>
      <c r="AV7565" s="3"/>
      <c r="AW7565" s="3"/>
      <c r="AX7565" s="3"/>
      <c r="AY7565" s="3"/>
      <c r="AZ7565" s="3"/>
      <c r="BA7565" s="3"/>
    </row>
    <row r="7566" spans="1:53" x14ac:dyDescent="0.3">
      <c r="A7566" s="3"/>
      <c r="B7566" s="3"/>
      <c r="C7566" s="3"/>
      <c r="D7566" s="3"/>
      <c r="E7566" s="3"/>
      <c r="F7566" s="3"/>
      <c r="G7566" s="3"/>
      <c r="H7566" s="3"/>
      <c r="I7566" s="3"/>
      <c r="J7566" s="3"/>
      <c r="K7566" s="3"/>
      <c r="L7566" s="3"/>
      <c r="M7566" s="3"/>
      <c r="N7566" s="3"/>
      <c r="O7566" s="3"/>
      <c r="P7566" s="3"/>
      <c r="Q7566" s="3"/>
      <c r="R7566" s="3"/>
      <c r="S7566" s="120"/>
      <c r="T7566" s="3"/>
      <c r="U7566" s="3"/>
      <c r="V7566" s="3"/>
      <c r="W7566" s="3"/>
      <c r="X7566" s="3"/>
      <c r="Y7566" s="3"/>
      <c r="Z7566" s="3"/>
      <c r="AA7566" s="3"/>
      <c r="AB7566" s="3"/>
      <c r="AC7566" s="3"/>
      <c r="AD7566" s="3"/>
      <c r="AE7566" s="3"/>
      <c r="AF7566" s="3"/>
      <c r="AG7566" s="3"/>
      <c r="AH7566" s="3"/>
      <c r="AI7566" s="3"/>
      <c r="AJ7566" s="3"/>
      <c r="AK7566" s="3"/>
      <c r="AL7566" s="3"/>
      <c r="AM7566" s="3"/>
      <c r="AN7566" s="3"/>
      <c r="AO7566" s="3"/>
      <c r="AP7566" s="3"/>
      <c r="AQ7566" s="3"/>
      <c r="AR7566" s="3"/>
      <c r="AS7566" s="3"/>
      <c r="AT7566" s="3"/>
      <c r="AU7566" s="3"/>
      <c r="AV7566" s="3"/>
      <c r="AW7566" s="3"/>
      <c r="AX7566" s="3"/>
      <c r="AY7566" s="3"/>
      <c r="AZ7566" s="3"/>
      <c r="BA7566" s="3"/>
    </row>
    <row r="7567" spans="1:53" x14ac:dyDescent="0.3">
      <c r="A7567" s="3"/>
      <c r="B7567" s="3"/>
      <c r="C7567" s="3"/>
      <c r="D7567" s="3"/>
      <c r="E7567" s="3"/>
      <c r="F7567" s="3"/>
      <c r="G7567" s="3"/>
      <c r="H7567" s="3"/>
      <c r="I7567" s="3"/>
      <c r="J7567" s="3"/>
      <c r="K7567" s="3"/>
      <c r="L7567" s="3"/>
      <c r="M7567" s="3"/>
      <c r="N7567" s="3"/>
      <c r="O7567" s="3"/>
      <c r="P7567" s="3"/>
      <c r="Q7567" s="3"/>
      <c r="R7567" s="3"/>
      <c r="S7567" s="120"/>
      <c r="T7567" s="3"/>
      <c r="U7567" s="3"/>
      <c r="V7567" s="3"/>
      <c r="W7567" s="3"/>
      <c r="X7567" s="3"/>
      <c r="Y7567" s="3"/>
      <c r="Z7567" s="3"/>
      <c r="AA7567" s="3"/>
      <c r="AB7567" s="3"/>
      <c r="AC7567" s="3"/>
      <c r="AD7567" s="3"/>
      <c r="AE7567" s="3"/>
      <c r="AF7567" s="3"/>
      <c r="AG7567" s="3"/>
      <c r="AH7567" s="3"/>
      <c r="AI7567" s="3"/>
      <c r="AJ7567" s="3"/>
      <c r="AK7567" s="3"/>
      <c r="AL7567" s="3"/>
      <c r="AM7567" s="3"/>
      <c r="AN7567" s="3"/>
      <c r="AO7567" s="3"/>
      <c r="AP7567" s="3"/>
      <c r="AQ7567" s="3"/>
      <c r="AR7567" s="3"/>
      <c r="AS7567" s="3"/>
      <c r="AT7567" s="3"/>
      <c r="AU7567" s="3"/>
      <c r="AV7567" s="3"/>
      <c r="AW7567" s="3"/>
      <c r="AX7567" s="3"/>
      <c r="AY7567" s="3"/>
      <c r="AZ7567" s="3"/>
      <c r="BA7567" s="3"/>
    </row>
    <row r="7568" spans="1:53" x14ac:dyDescent="0.3">
      <c r="A7568" s="3"/>
      <c r="B7568" s="3"/>
      <c r="C7568" s="3"/>
      <c r="D7568" s="3"/>
      <c r="E7568" s="3"/>
      <c r="F7568" s="3"/>
      <c r="G7568" s="3"/>
      <c r="H7568" s="3"/>
      <c r="I7568" s="3"/>
      <c r="J7568" s="3"/>
      <c r="K7568" s="3"/>
      <c r="L7568" s="3"/>
      <c r="M7568" s="3"/>
      <c r="N7568" s="3"/>
      <c r="O7568" s="3"/>
      <c r="P7568" s="3"/>
      <c r="Q7568" s="3"/>
      <c r="R7568" s="3"/>
      <c r="S7568" s="120"/>
      <c r="T7568" s="3"/>
      <c r="U7568" s="3"/>
      <c r="V7568" s="3"/>
      <c r="W7568" s="3"/>
      <c r="X7568" s="3"/>
      <c r="Y7568" s="3"/>
      <c r="Z7568" s="3"/>
      <c r="AA7568" s="3"/>
      <c r="AB7568" s="3"/>
      <c r="AC7568" s="3"/>
      <c r="AD7568" s="3"/>
      <c r="AE7568" s="3"/>
      <c r="AF7568" s="3"/>
      <c r="AG7568" s="3"/>
      <c r="AH7568" s="3"/>
      <c r="AI7568" s="3"/>
      <c r="AJ7568" s="3"/>
      <c r="AK7568" s="3"/>
      <c r="AL7568" s="3"/>
      <c r="AM7568" s="3"/>
      <c r="AN7568" s="3"/>
      <c r="AO7568" s="3"/>
      <c r="AP7568" s="3"/>
      <c r="AQ7568" s="3"/>
      <c r="AR7568" s="3"/>
      <c r="AS7568" s="3"/>
      <c r="AT7568" s="3"/>
      <c r="AU7568" s="3"/>
      <c r="AV7568" s="3"/>
      <c r="AW7568" s="3"/>
      <c r="AX7568" s="3"/>
      <c r="AY7568" s="3"/>
      <c r="AZ7568" s="3"/>
      <c r="BA7568" s="3"/>
    </row>
    <row r="7569" spans="1:53" x14ac:dyDescent="0.3">
      <c r="A7569" s="3"/>
      <c r="B7569" s="3"/>
      <c r="C7569" s="3"/>
      <c r="D7569" s="3"/>
      <c r="E7569" s="3"/>
      <c r="F7569" s="3"/>
      <c r="G7569" s="3"/>
      <c r="H7569" s="3"/>
      <c r="I7569" s="3"/>
      <c r="J7569" s="3"/>
      <c r="K7569" s="3"/>
      <c r="L7569" s="3"/>
      <c r="M7569" s="3"/>
      <c r="N7569" s="3"/>
      <c r="O7569" s="3"/>
      <c r="P7569" s="3"/>
      <c r="Q7569" s="3"/>
      <c r="R7569" s="3"/>
      <c r="S7569" s="120"/>
      <c r="T7569" s="3"/>
      <c r="U7569" s="3"/>
      <c r="V7569" s="3"/>
      <c r="W7569" s="3"/>
      <c r="X7569" s="3"/>
      <c r="Y7569" s="3"/>
      <c r="Z7569" s="3"/>
      <c r="AA7569" s="3"/>
      <c r="AB7569" s="3"/>
      <c r="AC7569" s="3"/>
      <c r="AD7569" s="3"/>
      <c r="AE7569" s="3"/>
      <c r="AF7569" s="3"/>
      <c r="AG7569" s="3"/>
      <c r="AH7569" s="3"/>
      <c r="AI7569" s="3"/>
      <c r="AJ7569" s="3"/>
      <c r="AK7569" s="3"/>
      <c r="AL7569" s="3"/>
      <c r="AM7569" s="3"/>
      <c r="AN7569" s="3"/>
      <c r="AO7569" s="3"/>
      <c r="AP7569" s="3"/>
      <c r="AQ7569" s="3"/>
      <c r="AR7569" s="3"/>
      <c r="AS7569" s="3"/>
      <c r="AT7569" s="3"/>
      <c r="AU7569" s="3"/>
      <c r="AV7569" s="3"/>
      <c r="AW7569" s="3"/>
      <c r="AX7569" s="3"/>
      <c r="AY7569" s="3"/>
      <c r="AZ7569" s="3"/>
      <c r="BA7569" s="3"/>
    </row>
    <row r="7570" spans="1:53" x14ac:dyDescent="0.3">
      <c r="A7570" s="3"/>
      <c r="B7570" s="3"/>
      <c r="C7570" s="3"/>
      <c r="D7570" s="3"/>
      <c r="E7570" s="3"/>
      <c r="F7570" s="3"/>
      <c r="G7570" s="3"/>
      <c r="H7570" s="3"/>
      <c r="I7570" s="3"/>
      <c r="J7570" s="3"/>
      <c r="K7570" s="3"/>
      <c r="L7570" s="3"/>
      <c r="M7570" s="3"/>
      <c r="N7570" s="3"/>
      <c r="O7570" s="3"/>
      <c r="P7570" s="3"/>
      <c r="Q7570" s="3"/>
      <c r="R7570" s="3"/>
      <c r="S7570" s="120"/>
      <c r="T7570" s="3"/>
      <c r="U7570" s="3"/>
      <c r="V7570" s="3"/>
      <c r="W7570" s="3"/>
      <c r="X7570" s="3"/>
      <c r="Y7570" s="3"/>
      <c r="Z7570" s="3"/>
      <c r="AA7570" s="3"/>
      <c r="AB7570" s="3"/>
      <c r="AC7570" s="3"/>
      <c r="AD7570" s="3"/>
      <c r="AE7570" s="3"/>
      <c r="AF7570" s="3"/>
      <c r="AG7570" s="3"/>
      <c r="AH7570" s="3"/>
      <c r="AI7570" s="3"/>
      <c r="AJ7570" s="3"/>
      <c r="AK7570" s="3"/>
      <c r="AL7570" s="3"/>
      <c r="AM7570" s="3"/>
      <c r="AN7570" s="3"/>
      <c r="AO7570" s="3"/>
      <c r="AP7570" s="3"/>
      <c r="AQ7570" s="3"/>
      <c r="AR7570" s="3"/>
      <c r="AS7570" s="3"/>
      <c r="AT7570" s="3"/>
      <c r="AU7570" s="3"/>
      <c r="AV7570" s="3"/>
      <c r="AW7570" s="3"/>
      <c r="AX7570" s="3"/>
      <c r="AY7570" s="3"/>
      <c r="AZ7570" s="3"/>
      <c r="BA7570" s="3"/>
    </row>
    <row r="7571" spans="1:53" x14ac:dyDescent="0.3">
      <c r="A7571" s="3"/>
      <c r="B7571" s="3"/>
      <c r="C7571" s="3"/>
      <c r="D7571" s="3"/>
      <c r="E7571" s="3"/>
      <c r="F7571" s="3"/>
      <c r="G7571" s="3"/>
      <c r="H7571" s="3"/>
      <c r="I7571" s="3"/>
      <c r="J7571" s="3"/>
      <c r="K7571" s="3"/>
      <c r="L7571" s="3"/>
      <c r="M7571" s="3"/>
      <c r="N7571" s="3"/>
      <c r="O7571" s="3"/>
      <c r="P7571" s="3"/>
      <c r="Q7571" s="3"/>
      <c r="R7571" s="3"/>
      <c r="S7571" s="120"/>
      <c r="T7571" s="3"/>
      <c r="U7571" s="3"/>
      <c r="V7571" s="3"/>
      <c r="W7571" s="3"/>
      <c r="X7571" s="3"/>
      <c r="Y7571" s="3"/>
      <c r="Z7571" s="3"/>
      <c r="AA7571" s="3"/>
      <c r="AB7571" s="3"/>
      <c r="AC7571" s="3"/>
      <c r="AD7571" s="3"/>
      <c r="AE7571" s="3"/>
      <c r="AF7571" s="3"/>
      <c r="AG7571" s="3"/>
      <c r="AH7571" s="3"/>
      <c r="AI7571" s="3"/>
      <c r="AJ7571" s="3"/>
      <c r="AK7571" s="3"/>
      <c r="AL7571" s="3"/>
      <c r="AM7571" s="3"/>
      <c r="AN7571" s="3"/>
      <c r="AO7571" s="3"/>
      <c r="AP7571" s="3"/>
      <c r="AQ7571" s="3"/>
      <c r="AR7571" s="3"/>
      <c r="AS7571" s="3"/>
      <c r="AT7571" s="3"/>
      <c r="AU7571" s="3"/>
      <c r="AV7571" s="3"/>
      <c r="AW7571" s="3"/>
      <c r="AX7571" s="3"/>
      <c r="AY7571" s="3"/>
      <c r="AZ7571" s="3"/>
      <c r="BA7571" s="3"/>
    </row>
    <row r="7572" spans="1:53" x14ac:dyDescent="0.3">
      <c r="A7572" s="3"/>
      <c r="B7572" s="3"/>
      <c r="C7572" s="3"/>
      <c r="D7572" s="3"/>
      <c r="E7572" s="3"/>
      <c r="F7572" s="3"/>
      <c r="G7572" s="3"/>
      <c r="H7572" s="3"/>
      <c r="I7572" s="3"/>
      <c r="J7572" s="3"/>
      <c r="K7572" s="3"/>
      <c r="L7572" s="3"/>
      <c r="M7572" s="3"/>
      <c r="N7572" s="3"/>
      <c r="O7572" s="3"/>
      <c r="P7572" s="3"/>
      <c r="Q7572" s="3"/>
      <c r="R7572" s="3"/>
      <c r="S7572" s="120"/>
      <c r="T7572" s="3"/>
      <c r="U7572" s="3"/>
      <c r="V7572" s="3"/>
      <c r="W7572" s="3"/>
      <c r="X7572" s="3"/>
      <c r="Y7572" s="3"/>
      <c r="Z7572" s="3"/>
      <c r="AA7572" s="3"/>
      <c r="AB7572" s="3"/>
      <c r="AC7572" s="3"/>
      <c r="AD7572" s="3"/>
      <c r="AE7572" s="3"/>
      <c r="AF7572" s="3"/>
      <c r="AG7572" s="3"/>
      <c r="AH7572" s="3"/>
      <c r="AI7572" s="3"/>
      <c r="AJ7572" s="3"/>
      <c r="AK7572" s="3"/>
      <c r="AL7572" s="3"/>
      <c r="AM7572" s="3"/>
      <c r="AN7572" s="3"/>
      <c r="AO7572" s="3"/>
      <c r="AP7572" s="3"/>
      <c r="AQ7572" s="3"/>
      <c r="AR7572" s="3"/>
      <c r="AS7572" s="3"/>
      <c r="AT7572" s="3"/>
      <c r="AU7572" s="3"/>
      <c r="AV7572" s="3"/>
      <c r="AW7572" s="3"/>
      <c r="AX7572" s="3"/>
      <c r="AY7572" s="3"/>
      <c r="AZ7572" s="3"/>
      <c r="BA7572" s="3"/>
    </row>
    <row r="7573" spans="1:53" x14ac:dyDescent="0.3">
      <c r="A7573" s="3"/>
      <c r="B7573" s="3"/>
      <c r="C7573" s="3"/>
      <c r="D7573" s="3"/>
      <c r="E7573" s="3"/>
      <c r="F7573" s="3"/>
      <c r="G7573" s="3"/>
      <c r="H7573" s="3"/>
      <c r="I7573" s="3"/>
      <c r="J7573" s="3"/>
      <c r="K7573" s="3"/>
      <c r="L7573" s="3"/>
      <c r="M7573" s="3"/>
      <c r="N7573" s="3"/>
      <c r="O7573" s="3"/>
      <c r="P7573" s="3"/>
      <c r="Q7573" s="3"/>
      <c r="R7573" s="3"/>
      <c r="S7573" s="120"/>
      <c r="T7573" s="3"/>
      <c r="U7573" s="3"/>
      <c r="V7573" s="3"/>
      <c r="W7573" s="3"/>
      <c r="X7573" s="3"/>
      <c r="Y7573" s="3"/>
      <c r="Z7573" s="3"/>
      <c r="AA7573" s="3"/>
      <c r="AB7573" s="3"/>
      <c r="AC7573" s="3"/>
      <c r="AD7573" s="3"/>
      <c r="AE7573" s="3"/>
      <c r="AF7573" s="3"/>
      <c r="AG7573" s="3"/>
      <c r="AH7573" s="3"/>
      <c r="AI7573" s="3"/>
      <c r="AJ7573" s="3"/>
      <c r="AK7573" s="3"/>
      <c r="AL7573" s="3"/>
      <c r="AM7573" s="3"/>
      <c r="AN7573" s="3"/>
      <c r="AO7573" s="3"/>
      <c r="AP7573" s="3"/>
      <c r="AQ7573" s="3"/>
      <c r="AR7573" s="3"/>
      <c r="AS7573" s="3"/>
      <c r="AT7573" s="3"/>
      <c r="AU7573" s="3"/>
      <c r="AV7573" s="3"/>
      <c r="AW7573" s="3"/>
      <c r="AX7573" s="3"/>
      <c r="AY7573" s="3"/>
      <c r="AZ7573" s="3"/>
      <c r="BA7573" s="3"/>
    </row>
    <row r="7574" spans="1:53" x14ac:dyDescent="0.3">
      <c r="A7574" s="3"/>
      <c r="B7574" s="3"/>
      <c r="C7574" s="3"/>
      <c r="D7574" s="3"/>
      <c r="E7574" s="3"/>
      <c r="F7574" s="3"/>
      <c r="G7574" s="3"/>
      <c r="H7574" s="3"/>
      <c r="I7574" s="3"/>
      <c r="J7574" s="3"/>
      <c r="K7574" s="3"/>
      <c r="L7574" s="3"/>
      <c r="M7574" s="3"/>
      <c r="N7574" s="3"/>
      <c r="O7574" s="3"/>
      <c r="P7574" s="3"/>
      <c r="Q7574" s="3"/>
      <c r="R7574" s="3"/>
      <c r="S7574" s="120"/>
      <c r="T7574" s="3"/>
      <c r="U7574" s="3"/>
      <c r="V7574" s="3"/>
      <c r="W7574" s="3"/>
      <c r="X7574" s="3"/>
      <c r="Y7574" s="3"/>
      <c r="Z7574" s="3"/>
      <c r="AA7574" s="3"/>
      <c r="AB7574" s="3"/>
      <c r="AC7574" s="3"/>
      <c r="AD7574" s="3"/>
      <c r="AE7574" s="3"/>
      <c r="AF7574" s="3"/>
      <c r="AG7574" s="3"/>
      <c r="AH7574" s="3"/>
      <c r="AI7574" s="3"/>
      <c r="AJ7574" s="3"/>
      <c r="AK7574" s="3"/>
      <c r="AL7574" s="3"/>
      <c r="AM7574" s="3"/>
      <c r="AN7574" s="3"/>
      <c r="AO7574" s="3"/>
      <c r="AP7574" s="3"/>
      <c r="AQ7574" s="3"/>
      <c r="AR7574" s="3"/>
      <c r="AS7574" s="3"/>
      <c r="AT7574" s="3"/>
      <c r="AU7574" s="3"/>
      <c r="AV7574" s="3"/>
      <c r="AW7574" s="3"/>
      <c r="AX7574" s="3"/>
      <c r="AY7574" s="3"/>
      <c r="AZ7574" s="3"/>
      <c r="BA7574" s="3"/>
    </row>
    <row r="7575" spans="1:53" x14ac:dyDescent="0.3">
      <c r="A7575" s="3"/>
      <c r="B7575" s="3"/>
      <c r="C7575" s="3"/>
      <c r="D7575" s="3"/>
      <c r="E7575" s="3"/>
      <c r="F7575" s="3"/>
      <c r="G7575" s="3"/>
      <c r="H7575" s="3"/>
      <c r="I7575" s="3"/>
      <c r="J7575" s="3"/>
      <c r="K7575" s="3"/>
      <c r="L7575" s="3"/>
      <c r="M7575" s="3"/>
      <c r="N7575" s="3"/>
      <c r="O7575" s="3"/>
      <c r="P7575" s="3"/>
      <c r="Q7575" s="3"/>
      <c r="R7575" s="3"/>
      <c r="S7575" s="120"/>
      <c r="T7575" s="3"/>
      <c r="U7575" s="3"/>
      <c r="V7575" s="3"/>
      <c r="W7575" s="3"/>
      <c r="X7575" s="3"/>
      <c r="Y7575" s="3"/>
      <c r="Z7575" s="3"/>
      <c r="AA7575" s="3"/>
      <c r="AB7575" s="3"/>
      <c r="AC7575" s="3"/>
      <c r="AD7575" s="3"/>
      <c r="AE7575" s="3"/>
      <c r="AF7575" s="3"/>
      <c r="AG7575" s="3"/>
      <c r="AH7575" s="3"/>
      <c r="AI7575" s="3"/>
      <c r="AJ7575" s="3"/>
      <c r="AK7575" s="3"/>
      <c r="AL7575" s="3"/>
      <c r="AM7575" s="3"/>
      <c r="AN7575" s="3"/>
      <c r="AO7575" s="3"/>
      <c r="AP7575" s="3"/>
      <c r="AQ7575" s="3"/>
      <c r="AR7575" s="3"/>
      <c r="AS7575" s="3"/>
      <c r="AT7575" s="3"/>
      <c r="AU7575" s="3"/>
      <c r="AV7575" s="3"/>
      <c r="AW7575" s="3"/>
      <c r="AX7575" s="3"/>
      <c r="AY7575" s="3"/>
      <c r="AZ7575" s="3"/>
      <c r="BA7575" s="3"/>
    </row>
    <row r="7576" spans="1:53" x14ac:dyDescent="0.3">
      <c r="A7576" s="3"/>
      <c r="B7576" s="3"/>
      <c r="C7576" s="3"/>
      <c r="D7576" s="3"/>
      <c r="E7576" s="3"/>
      <c r="F7576" s="3"/>
      <c r="G7576" s="3"/>
      <c r="H7576" s="3"/>
      <c r="I7576" s="3"/>
      <c r="J7576" s="3"/>
      <c r="K7576" s="3"/>
      <c r="L7576" s="3"/>
      <c r="M7576" s="3"/>
      <c r="N7576" s="3"/>
      <c r="O7576" s="3"/>
      <c r="P7576" s="3"/>
      <c r="Q7576" s="3"/>
      <c r="R7576" s="3"/>
      <c r="S7576" s="120"/>
      <c r="T7576" s="3"/>
      <c r="U7576" s="3"/>
      <c r="V7576" s="3"/>
      <c r="W7576" s="3"/>
      <c r="X7576" s="3"/>
      <c r="Y7576" s="3"/>
      <c r="Z7576" s="3"/>
      <c r="AA7576" s="3"/>
      <c r="AB7576" s="3"/>
      <c r="AC7576" s="3"/>
      <c r="AD7576" s="3"/>
      <c r="AE7576" s="3"/>
      <c r="AF7576" s="3"/>
      <c r="AG7576" s="3"/>
      <c r="AH7576" s="3"/>
      <c r="AI7576" s="3"/>
      <c r="AJ7576" s="3"/>
      <c r="AK7576" s="3"/>
      <c r="AL7576" s="3"/>
      <c r="AM7576" s="3"/>
      <c r="AN7576" s="3"/>
      <c r="AO7576" s="3"/>
      <c r="AP7576" s="3"/>
      <c r="AQ7576" s="3"/>
      <c r="AR7576" s="3"/>
      <c r="AS7576" s="3"/>
      <c r="AT7576" s="3"/>
      <c r="AU7576" s="3"/>
      <c r="AV7576" s="3"/>
      <c r="AW7576" s="3"/>
      <c r="AX7576" s="3"/>
      <c r="AY7576" s="3"/>
      <c r="AZ7576" s="3"/>
      <c r="BA7576" s="3"/>
    </row>
    <row r="7577" spans="1:53" x14ac:dyDescent="0.3">
      <c r="A7577" s="3"/>
      <c r="B7577" s="3"/>
      <c r="C7577" s="3"/>
      <c r="D7577" s="3"/>
      <c r="E7577" s="3"/>
      <c r="F7577" s="3"/>
      <c r="G7577" s="3"/>
      <c r="H7577" s="3"/>
      <c r="I7577" s="3"/>
      <c r="J7577" s="3"/>
      <c r="K7577" s="3"/>
      <c r="L7577" s="3"/>
      <c r="M7577" s="3"/>
      <c r="N7577" s="3"/>
      <c r="O7577" s="3"/>
      <c r="P7577" s="3"/>
      <c r="Q7577" s="3"/>
      <c r="R7577" s="3"/>
      <c r="S7577" s="120"/>
      <c r="T7577" s="3"/>
      <c r="U7577" s="3"/>
      <c r="V7577" s="3"/>
      <c r="W7577" s="3"/>
      <c r="X7577" s="3"/>
      <c r="Y7577" s="3"/>
      <c r="Z7577" s="3"/>
      <c r="AA7577" s="3"/>
      <c r="AB7577" s="3"/>
      <c r="AC7577" s="3"/>
      <c r="AD7577" s="3"/>
      <c r="AE7577" s="3"/>
      <c r="AF7577" s="3"/>
      <c r="AG7577" s="3"/>
      <c r="AH7577" s="3"/>
      <c r="AI7577" s="3"/>
      <c r="AJ7577" s="3"/>
      <c r="AK7577" s="3"/>
      <c r="AL7577" s="3"/>
      <c r="AM7577" s="3"/>
      <c r="AN7577" s="3"/>
      <c r="AO7577" s="3"/>
      <c r="AP7577" s="3"/>
      <c r="AQ7577" s="3"/>
      <c r="AR7577" s="3"/>
      <c r="AS7577" s="3"/>
      <c r="AT7577" s="3"/>
      <c r="AU7577" s="3"/>
      <c r="AV7577" s="3"/>
      <c r="AW7577" s="3"/>
      <c r="AX7577" s="3"/>
      <c r="AY7577" s="3"/>
      <c r="AZ7577" s="3"/>
      <c r="BA7577" s="3"/>
    </row>
    <row r="7578" spans="1:53" x14ac:dyDescent="0.3">
      <c r="A7578" s="3"/>
      <c r="B7578" s="3"/>
      <c r="C7578" s="3"/>
      <c r="D7578" s="3"/>
      <c r="E7578" s="3"/>
      <c r="F7578" s="3"/>
      <c r="G7578" s="3"/>
      <c r="H7578" s="3"/>
      <c r="I7578" s="3"/>
      <c r="J7578" s="3"/>
      <c r="K7578" s="3"/>
      <c r="L7578" s="3"/>
      <c r="M7578" s="3"/>
      <c r="N7578" s="3"/>
      <c r="O7578" s="3"/>
      <c r="P7578" s="3"/>
      <c r="Q7578" s="3"/>
      <c r="R7578" s="3"/>
      <c r="S7578" s="120"/>
      <c r="T7578" s="3"/>
      <c r="U7578" s="3"/>
      <c r="V7578" s="3"/>
      <c r="W7578" s="3"/>
      <c r="X7578" s="3"/>
      <c r="Y7578" s="3"/>
      <c r="Z7578" s="3"/>
      <c r="AA7578" s="3"/>
      <c r="AB7578" s="3"/>
      <c r="AC7578" s="3"/>
      <c r="AD7578" s="3"/>
      <c r="AE7578" s="3"/>
      <c r="AF7578" s="3"/>
      <c r="AG7578" s="3"/>
      <c r="AH7578" s="3"/>
      <c r="AI7578" s="3"/>
      <c r="AJ7578" s="3"/>
      <c r="AK7578" s="3"/>
      <c r="AL7578" s="3"/>
      <c r="AM7578" s="3"/>
      <c r="AN7578" s="3"/>
      <c r="AO7578" s="3"/>
      <c r="AP7578" s="3"/>
      <c r="AQ7578" s="3"/>
      <c r="AR7578" s="3"/>
      <c r="AS7578" s="3"/>
      <c r="AT7578" s="3"/>
      <c r="AU7578" s="3"/>
      <c r="AV7578" s="3"/>
      <c r="AW7578" s="3"/>
      <c r="AX7578" s="3"/>
      <c r="AY7578" s="3"/>
      <c r="AZ7578" s="3"/>
      <c r="BA7578" s="3"/>
    </row>
    <row r="7579" spans="1:53" x14ac:dyDescent="0.3">
      <c r="A7579" s="3"/>
      <c r="B7579" s="3"/>
      <c r="C7579" s="3"/>
      <c r="D7579" s="3"/>
      <c r="E7579" s="3"/>
      <c r="F7579" s="3"/>
      <c r="G7579" s="3"/>
      <c r="H7579" s="3"/>
      <c r="I7579" s="3"/>
      <c r="J7579" s="3"/>
      <c r="K7579" s="3"/>
      <c r="L7579" s="3"/>
      <c r="M7579" s="3"/>
      <c r="N7579" s="3"/>
      <c r="O7579" s="3"/>
      <c r="P7579" s="3"/>
      <c r="Q7579" s="3"/>
      <c r="R7579" s="3"/>
      <c r="S7579" s="120"/>
      <c r="T7579" s="3"/>
      <c r="U7579" s="3"/>
      <c r="V7579" s="3"/>
      <c r="W7579" s="3"/>
      <c r="X7579" s="3"/>
      <c r="Y7579" s="3"/>
      <c r="Z7579" s="3"/>
      <c r="AA7579" s="3"/>
      <c r="AB7579" s="3"/>
      <c r="AC7579" s="3"/>
      <c r="AD7579" s="3"/>
      <c r="AE7579" s="3"/>
      <c r="AF7579" s="3"/>
      <c r="AG7579" s="3"/>
      <c r="AH7579" s="3"/>
      <c r="AI7579" s="3"/>
      <c r="AJ7579" s="3"/>
      <c r="AK7579" s="3"/>
      <c r="AL7579" s="3"/>
      <c r="AM7579" s="3"/>
      <c r="AN7579" s="3"/>
      <c r="AO7579" s="3"/>
      <c r="AP7579" s="3"/>
      <c r="AQ7579" s="3"/>
      <c r="AR7579" s="3"/>
      <c r="AS7579" s="3"/>
      <c r="AT7579" s="3"/>
      <c r="AU7579" s="3"/>
      <c r="AV7579" s="3"/>
      <c r="AW7579" s="3"/>
      <c r="AX7579" s="3"/>
      <c r="AY7579" s="3"/>
      <c r="AZ7579" s="3"/>
      <c r="BA7579" s="3"/>
    </row>
    <row r="7580" spans="1:53" x14ac:dyDescent="0.3">
      <c r="A7580" s="3"/>
      <c r="B7580" s="3"/>
      <c r="C7580" s="3"/>
      <c r="D7580" s="3"/>
      <c r="E7580" s="3"/>
      <c r="F7580" s="3"/>
      <c r="G7580" s="3"/>
      <c r="H7580" s="3"/>
      <c r="I7580" s="3"/>
      <c r="J7580" s="3"/>
      <c r="K7580" s="3"/>
      <c r="L7580" s="3"/>
      <c r="M7580" s="3"/>
      <c r="N7580" s="3"/>
      <c r="O7580" s="3"/>
      <c r="P7580" s="3"/>
      <c r="Q7580" s="3"/>
      <c r="R7580" s="3"/>
      <c r="S7580" s="120"/>
      <c r="T7580" s="3"/>
      <c r="U7580" s="3"/>
      <c r="V7580" s="3"/>
      <c r="W7580" s="3"/>
      <c r="X7580" s="3"/>
      <c r="Y7580" s="3"/>
      <c r="Z7580" s="3"/>
      <c r="AA7580" s="3"/>
      <c r="AB7580" s="3"/>
      <c r="AC7580" s="3"/>
      <c r="AD7580" s="3"/>
      <c r="AE7580" s="3"/>
      <c r="AF7580" s="3"/>
      <c r="AG7580" s="3"/>
      <c r="AH7580" s="3"/>
      <c r="AI7580" s="3"/>
      <c r="AJ7580" s="3"/>
      <c r="AK7580" s="3"/>
      <c r="AL7580" s="3"/>
      <c r="AM7580" s="3"/>
      <c r="AN7580" s="3"/>
      <c r="AO7580" s="3"/>
      <c r="AP7580" s="3"/>
      <c r="AQ7580" s="3"/>
      <c r="AR7580" s="3"/>
      <c r="AS7580" s="3"/>
      <c r="AT7580" s="3"/>
      <c r="AU7580" s="3"/>
      <c r="AV7580" s="3"/>
      <c r="AW7580" s="3"/>
      <c r="AX7580" s="3"/>
      <c r="AY7580" s="3"/>
      <c r="AZ7580" s="3"/>
      <c r="BA7580" s="3"/>
    </row>
    <row r="7581" spans="1:53" x14ac:dyDescent="0.3">
      <c r="A7581" s="3"/>
      <c r="B7581" s="3"/>
      <c r="C7581" s="3"/>
      <c r="D7581" s="3"/>
      <c r="E7581" s="3"/>
      <c r="F7581" s="3"/>
      <c r="G7581" s="3"/>
      <c r="H7581" s="3"/>
      <c r="I7581" s="3"/>
      <c r="J7581" s="3"/>
      <c r="K7581" s="3"/>
      <c r="L7581" s="3"/>
      <c r="M7581" s="3"/>
      <c r="N7581" s="3"/>
      <c r="O7581" s="3"/>
      <c r="P7581" s="3"/>
      <c r="Q7581" s="3"/>
      <c r="R7581" s="3"/>
      <c r="S7581" s="120"/>
      <c r="T7581" s="3"/>
      <c r="U7581" s="3"/>
      <c r="V7581" s="3"/>
      <c r="W7581" s="3"/>
      <c r="X7581" s="3"/>
      <c r="Y7581" s="3"/>
      <c r="Z7581" s="3"/>
      <c r="AA7581" s="3"/>
      <c r="AB7581" s="3"/>
      <c r="AC7581" s="3"/>
      <c r="AD7581" s="3"/>
      <c r="AE7581" s="3"/>
      <c r="AF7581" s="3"/>
      <c r="AG7581" s="3"/>
      <c r="AH7581" s="3"/>
      <c r="AI7581" s="3"/>
      <c r="AJ7581" s="3"/>
      <c r="AK7581" s="3"/>
      <c r="AL7581" s="3"/>
      <c r="AM7581" s="3"/>
      <c r="AN7581" s="3"/>
      <c r="AO7581" s="3"/>
      <c r="AP7581" s="3"/>
      <c r="AQ7581" s="3"/>
      <c r="AR7581" s="3"/>
      <c r="AS7581" s="3"/>
      <c r="AT7581" s="3"/>
      <c r="AU7581" s="3"/>
      <c r="AV7581" s="3"/>
      <c r="AW7581" s="3"/>
      <c r="AX7581" s="3"/>
      <c r="AY7581" s="3"/>
      <c r="AZ7581" s="3"/>
      <c r="BA7581" s="3"/>
    </row>
    <row r="7582" spans="1:53" x14ac:dyDescent="0.3">
      <c r="A7582" s="3"/>
      <c r="B7582" s="3"/>
      <c r="C7582" s="3"/>
      <c r="D7582" s="3"/>
      <c r="E7582" s="3"/>
      <c r="F7582" s="3"/>
      <c r="G7582" s="3"/>
      <c r="H7582" s="3"/>
      <c r="I7582" s="3"/>
      <c r="J7582" s="3"/>
      <c r="K7582" s="3"/>
      <c r="L7582" s="3"/>
      <c r="M7582" s="3"/>
      <c r="N7582" s="3"/>
      <c r="O7582" s="3"/>
      <c r="P7582" s="3"/>
      <c r="Q7582" s="3"/>
      <c r="R7582" s="3"/>
      <c r="S7582" s="120"/>
      <c r="T7582" s="3"/>
      <c r="U7582" s="3"/>
      <c r="V7582" s="3"/>
      <c r="W7582" s="3"/>
      <c r="X7582" s="3"/>
      <c r="Y7582" s="3"/>
      <c r="Z7582" s="3"/>
      <c r="AA7582" s="3"/>
      <c r="AB7582" s="3"/>
      <c r="AC7582" s="3"/>
      <c r="AD7582" s="3"/>
      <c r="AE7582" s="3"/>
      <c r="AF7582" s="3"/>
      <c r="AG7582" s="3"/>
      <c r="AH7582" s="3"/>
      <c r="AI7582" s="3"/>
      <c r="AJ7582" s="3"/>
      <c r="AK7582" s="3"/>
      <c r="AL7582" s="3"/>
      <c r="AM7582" s="3"/>
      <c r="AN7582" s="3"/>
      <c r="AO7582" s="3"/>
      <c r="AP7582" s="3"/>
      <c r="AQ7582" s="3"/>
      <c r="AR7582" s="3"/>
      <c r="AS7582" s="3"/>
      <c r="AT7582" s="3"/>
      <c r="AU7582" s="3"/>
      <c r="AV7582" s="3"/>
      <c r="AW7582" s="3"/>
      <c r="AX7582" s="3"/>
      <c r="AY7582" s="3"/>
      <c r="AZ7582" s="3"/>
      <c r="BA7582" s="3"/>
    </row>
    <row r="7583" spans="1:53" x14ac:dyDescent="0.3">
      <c r="A7583" s="3"/>
      <c r="B7583" s="3"/>
      <c r="C7583" s="3"/>
      <c r="D7583" s="3"/>
      <c r="E7583" s="3"/>
      <c r="F7583" s="3"/>
      <c r="G7583" s="3"/>
      <c r="H7583" s="3"/>
      <c r="I7583" s="3"/>
      <c r="J7583" s="3"/>
      <c r="K7583" s="3"/>
      <c r="L7583" s="3"/>
      <c r="M7583" s="3"/>
      <c r="N7583" s="3"/>
      <c r="O7583" s="3"/>
      <c r="P7583" s="3"/>
      <c r="Q7583" s="3"/>
      <c r="R7583" s="3"/>
      <c r="S7583" s="120"/>
      <c r="T7583" s="3"/>
      <c r="U7583" s="3"/>
      <c r="V7583" s="3"/>
      <c r="W7583" s="3"/>
      <c r="X7583" s="3"/>
      <c r="Y7583" s="3"/>
      <c r="Z7583" s="3"/>
      <c r="AA7583" s="3"/>
      <c r="AB7583" s="3"/>
      <c r="AC7583" s="3"/>
      <c r="AD7583" s="3"/>
      <c r="AE7583" s="3"/>
      <c r="AF7583" s="3"/>
      <c r="AG7583" s="3"/>
      <c r="AH7583" s="3"/>
      <c r="AI7583" s="3"/>
      <c r="AJ7583" s="3"/>
      <c r="AK7583" s="3"/>
      <c r="AL7583" s="3"/>
      <c r="AM7583" s="3"/>
      <c r="AN7583" s="3"/>
      <c r="AO7583" s="3"/>
      <c r="AP7583" s="3"/>
      <c r="AQ7583" s="3"/>
      <c r="AR7583" s="3"/>
      <c r="AS7583" s="3"/>
      <c r="AT7583" s="3"/>
      <c r="AU7583" s="3"/>
      <c r="AV7583" s="3"/>
      <c r="AW7583" s="3"/>
      <c r="AX7583" s="3"/>
      <c r="AY7583" s="3"/>
      <c r="AZ7583" s="3"/>
      <c r="BA7583" s="3"/>
    </row>
    <row r="7584" spans="1:53" x14ac:dyDescent="0.3">
      <c r="A7584" s="3"/>
      <c r="B7584" s="3"/>
      <c r="C7584" s="3"/>
      <c r="D7584" s="3"/>
      <c r="E7584" s="3"/>
      <c r="F7584" s="3"/>
      <c r="G7584" s="3"/>
      <c r="H7584" s="3"/>
      <c r="I7584" s="3"/>
      <c r="J7584" s="3"/>
      <c r="K7584" s="3"/>
      <c r="L7584" s="3"/>
      <c r="M7584" s="3"/>
      <c r="N7584" s="3"/>
      <c r="O7584" s="3"/>
      <c r="P7584" s="3"/>
      <c r="Q7584" s="3"/>
      <c r="R7584" s="3"/>
      <c r="S7584" s="120"/>
      <c r="T7584" s="3"/>
      <c r="U7584" s="3"/>
      <c r="V7584" s="3"/>
      <c r="W7584" s="3"/>
      <c r="X7584" s="3"/>
      <c r="Y7584" s="3"/>
      <c r="Z7584" s="3"/>
      <c r="AA7584" s="3"/>
      <c r="AB7584" s="3"/>
      <c r="AC7584" s="3"/>
      <c r="AD7584" s="3"/>
      <c r="AE7584" s="3"/>
      <c r="AF7584" s="3"/>
      <c r="AG7584" s="3"/>
      <c r="AH7584" s="3"/>
      <c r="AI7584" s="3"/>
      <c r="AJ7584" s="3"/>
      <c r="AK7584" s="3"/>
      <c r="AL7584" s="3"/>
      <c r="AM7584" s="3"/>
      <c r="AN7584" s="3"/>
      <c r="AO7584" s="3"/>
      <c r="AP7584" s="3"/>
      <c r="AQ7584" s="3"/>
      <c r="AR7584" s="3"/>
      <c r="AS7584" s="3"/>
      <c r="AT7584" s="3"/>
      <c r="AU7584" s="3"/>
      <c r="AV7584" s="3"/>
      <c r="AW7584" s="3"/>
      <c r="AX7584" s="3"/>
      <c r="AY7584" s="3"/>
      <c r="AZ7584" s="3"/>
      <c r="BA7584" s="3"/>
    </row>
    <row r="7585" spans="1:53" x14ac:dyDescent="0.3">
      <c r="A7585" s="3"/>
      <c r="B7585" s="3"/>
      <c r="C7585" s="3"/>
      <c r="D7585" s="3"/>
      <c r="E7585" s="3"/>
      <c r="F7585" s="3"/>
      <c r="G7585" s="3"/>
      <c r="H7585" s="3"/>
      <c r="I7585" s="3"/>
      <c r="J7585" s="3"/>
      <c r="K7585" s="3"/>
      <c r="L7585" s="3"/>
      <c r="M7585" s="3"/>
      <c r="N7585" s="3"/>
      <c r="O7585" s="3"/>
      <c r="P7585" s="3"/>
      <c r="Q7585" s="3"/>
      <c r="R7585" s="3"/>
      <c r="S7585" s="120"/>
      <c r="T7585" s="3"/>
      <c r="U7585" s="3"/>
      <c r="V7585" s="3"/>
      <c r="W7585" s="3"/>
      <c r="X7585" s="3"/>
      <c r="Y7585" s="3"/>
      <c r="Z7585" s="3"/>
      <c r="AA7585" s="3"/>
      <c r="AB7585" s="3"/>
      <c r="AC7585" s="3"/>
      <c r="AD7585" s="3"/>
      <c r="AE7585" s="3"/>
      <c r="AF7585" s="3"/>
      <c r="AG7585" s="3"/>
      <c r="AH7585" s="3"/>
      <c r="AI7585" s="3"/>
      <c r="AJ7585" s="3"/>
      <c r="AK7585" s="3"/>
      <c r="AL7585" s="3"/>
      <c r="AM7585" s="3"/>
      <c r="AN7585" s="3"/>
      <c r="AO7585" s="3"/>
      <c r="AP7585" s="3"/>
      <c r="AQ7585" s="3"/>
      <c r="AR7585" s="3"/>
      <c r="AS7585" s="3"/>
      <c r="AT7585" s="3"/>
      <c r="AU7585" s="3"/>
      <c r="AV7585" s="3"/>
      <c r="AW7585" s="3"/>
      <c r="AX7585" s="3"/>
      <c r="AY7585" s="3"/>
      <c r="AZ7585" s="3"/>
      <c r="BA7585" s="3"/>
    </row>
    <row r="7586" spans="1:53" x14ac:dyDescent="0.3">
      <c r="A7586" s="3"/>
      <c r="B7586" s="3"/>
      <c r="C7586" s="3"/>
      <c r="D7586" s="3"/>
      <c r="E7586" s="3"/>
      <c r="F7586" s="3"/>
      <c r="G7586" s="3"/>
      <c r="H7586" s="3"/>
      <c r="I7586" s="3"/>
      <c r="J7586" s="3"/>
      <c r="K7586" s="3"/>
      <c r="L7586" s="3"/>
      <c r="M7586" s="3"/>
      <c r="N7586" s="3"/>
      <c r="O7586" s="3"/>
      <c r="P7586" s="3"/>
      <c r="Q7586" s="3"/>
      <c r="R7586" s="3"/>
      <c r="S7586" s="120"/>
      <c r="T7586" s="3"/>
      <c r="U7586" s="3"/>
      <c r="V7586" s="3"/>
      <c r="W7586" s="3"/>
      <c r="X7586" s="3"/>
      <c r="Y7586" s="3"/>
      <c r="Z7586" s="3"/>
      <c r="AA7586" s="3"/>
      <c r="AB7586" s="3"/>
      <c r="AC7586" s="3"/>
      <c r="AD7586" s="3"/>
      <c r="AE7586" s="3"/>
      <c r="AF7586" s="3"/>
      <c r="AG7586" s="3"/>
      <c r="AH7586" s="3"/>
      <c r="AI7586" s="3"/>
      <c r="AJ7586" s="3"/>
      <c r="AK7586" s="3"/>
      <c r="AL7586" s="3"/>
      <c r="AM7586" s="3"/>
      <c r="AN7586" s="3"/>
      <c r="AO7586" s="3"/>
      <c r="AP7586" s="3"/>
      <c r="AQ7586" s="3"/>
      <c r="AR7586" s="3"/>
      <c r="AS7586" s="3"/>
      <c r="AT7586" s="3"/>
      <c r="AU7586" s="3"/>
      <c r="AV7586" s="3"/>
      <c r="AW7586" s="3"/>
      <c r="AX7586" s="3"/>
      <c r="AY7586" s="3"/>
      <c r="AZ7586" s="3"/>
      <c r="BA7586" s="3"/>
    </row>
    <row r="7587" spans="1:53" x14ac:dyDescent="0.3">
      <c r="A7587" s="3"/>
      <c r="B7587" s="3"/>
      <c r="C7587" s="3"/>
      <c r="D7587" s="3"/>
      <c r="E7587" s="3"/>
      <c r="F7587" s="3"/>
      <c r="G7587" s="3"/>
      <c r="H7587" s="3"/>
      <c r="I7587" s="3"/>
      <c r="J7587" s="3"/>
      <c r="K7587" s="3"/>
      <c r="L7587" s="3"/>
      <c r="M7587" s="3"/>
      <c r="N7587" s="3"/>
      <c r="O7587" s="3"/>
      <c r="P7587" s="3"/>
      <c r="Q7587" s="3"/>
      <c r="R7587" s="3"/>
      <c r="S7587" s="120"/>
      <c r="T7587" s="3"/>
      <c r="U7587" s="3"/>
      <c r="V7587" s="3"/>
      <c r="W7587" s="3"/>
      <c r="X7587" s="3"/>
      <c r="Y7587" s="3"/>
      <c r="Z7587" s="3"/>
      <c r="AA7587" s="3"/>
      <c r="AB7587" s="3"/>
      <c r="AC7587" s="3"/>
      <c r="AD7587" s="3"/>
      <c r="AE7587" s="3"/>
      <c r="AF7587" s="3"/>
      <c r="AG7587" s="3"/>
      <c r="AH7587" s="3"/>
      <c r="AI7587" s="3"/>
      <c r="AJ7587" s="3"/>
      <c r="AK7587" s="3"/>
      <c r="AL7587" s="3"/>
      <c r="AM7587" s="3"/>
      <c r="AN7587" s="3"/>
      <c r="AO7587" s="3"/>
      <c r="AP7587" s="3"/>
      <c r="AQ7587" s="3"/>
      <c r="AR7587" s="3"/>
      <c r="AS7587" s="3"/>
      <c r="AT7587" s="3"/>
      <c r="AU7587" s="3"/>
      <c r="AV7587" s="3"/>
      <c r="AW7587" s="3"/>
      <c r="AX7587" s="3"/>
      <c r="AY7587" s="3"/>
      <c r="AZ7587" s="3"/>
      <c r="BA7587" s="3"/>
    </row>
    <row r="7588" spans="1:53" x14ac:dyDescent="0.3">
      <c r="A7588" s="3"/>
      <c r="B7588" s="3"/>
      <c r="C7588" s="3"/>
      <c r="D7588" s="3"/>
      <c r="E7588" s="3"/>
      <c r="F7588" s="3"/>
      <c r="G7588" s="3"/>
      <c r="H7588" s="3"/>
      <c r="I7588" s="3"/>
      <c r="J7588" s="3"/>
      <c r="K7588" s="3"/>
      <c r="L7588" s="3"/>
      <c r="M7588" s="3"/>
      <c r="N7588" s="3"/>
      <c r="O7588" s="3"/>
      <c r="P7588" s="3"/>
      <c r="Q7588" s="3"/>
      <c r="R7588" s="3"/>
      <c r="S7588" s="120"/>
      <c r="T7588" s="3"/>
      <c r="U7588" s="3"/>
      <c r="V7588" s="3"/>
      <c r="W7588" s="3"/>
      <c r="X7588" s="3"/>
      <c r="Y7588" s="3"/>
      <c r="Z7588" s="3"/>
      <c r="AA7588" s="3"/>
      <c r="AB7588" s="3"/>
      <c r="AC7588" s="3"/>
      <c r="AD7588" s="3"/>
      <c r="AE7588" s="3"/>
      <c r="AF7588" s="3"/>
      <c r="AG7588" s="3"/>
      <c r="AH7588" s="3"/>
      <c r="AI7588" s="3"/>
      <c r="AJ7588" s="3"/>
      <c r="AK7588" s="3"/>
      <c r="AL7588" s="3"/>
      <c r="AM7588" s="3"/>
      <c r="AN7588" s="3"/>
      <c r="AO7588" s="3"/>
      <c r="AP7588" s="3"/>
      <c r="AQ7588" s="3"/>
      <c r="AR7588" s="3"/>
      <c r="AS7588" s="3"/>
      <c r="AT7588" s="3"/>
      <c r="AU7588" s="3"/>
      <c r="AV7588" s="3"/>
      <c r="AW7588" s="3"/>
      <c r="AX7588" s="3"/>
      <c r="AY7588" s="3"/>
      <c r="AZ7588" s="3"/>
      <c r="BA7588" s="3"/>
    </row>
    <row r="7589" spans="1:53" x14ac:dyDescent="0.3">
      <c r="A7589" s="3"/>
      <c r="B7589" s="3"/>
      <c r="C7589" s="3"/>
      <c r="D7589" s="3"/>
      <c r="E7589" s="3"/>
      <c r="F7589" s="3"/>
      <c r="G7589" s="3"/>
      <c r="H7589" s="3"/>
      <c r="I7589" s="3"/>
      <c r="J7589" s="3"/>
      <c r="K7589" s="3"/>
      <c r="L7589" s="3"/>
      <c r="M7589" s="3"/>
      <c r="N7589" s="3"/>
      <c r="O7589" s="3"/>
      <c r="P7589" s="3"/>
      <c r="Q7589" s="3"/>
      <c r="R7589" s="3"/>
      <c r="S7589" s="120"/>
      <c r="T7589" s="3"/>
      <c r="U7589" s="3"/>
      <c r="V7589" s="3"/>
      <c r="W7589" s="3"/>
      <c r="X7589" s="3"/>
      <c r="Y7589" s="3"/>
      <c r="Z7589" s="3"/>
      <c r="AA7589" s="3"/>
      <c r="AB7589" s="3"/>
      <c r="AC7589" s="3"/>
      <c r="AD7589" s="3"/>
      <c r="AE7589" s="3"/>
      <c r="AF7589" s="3"/>
      <c r="AG7589" s="3"/>
      <c r="AH7589" s="3"/>
      <c r="AI7589" s="3"/>
      <c r="AJ7589" s="3"/>
      <c r="AK7589" s="3"/>
      <c r="AL7589" s="3"/>
      <c r="AM7589" s="3"/>
      <c r="AN7589" s="3"/>
      <c r="AO7589" s="3"/>
      <c r="AP7589" s="3"/>
      <c r="AQ7589" s="3"/>
      <c r="AR7589" s="3"/>
      <c r="AS7589" s="3"/>
      <c r="AT7589" s="3"/>
      <c r="AU7589" s="3"/>
      <c r="AV7589" s="3"/>
      <c r="AW7589" s="3"/>
      <c r="AX7589" s="3"/>
      <c r="AY7589" s="3"/>
      <c r="AZ7589" s="3"/>
      <c r="BA7589" s="3"/>
    </row>
    <row r="7590" spans="1:53" x14ac:dyDescent="0.3">
      <c r="A7590" s="3"/>
      <c r="B7590" s="3"/>
      <c r="C7590" s="3"/>
      <c r="D7590" s="3"/>
      <c r="E7590" s="3"/>
      <c r="F7590" s="3"/>
      <c r="G7590" s="3"/>
      <c r="H7590" s="3"/>
      <c r="I7590" s="3"/>
      <c r="J7590" s="3"/>
      <c r="K7590" s="3"/>
      <c r="L7590" s="3"/>
      <c r="M7590" s="3"/>
      <c r="N7590" s="3"/>
      <c r="O7590" s="3"/>
      <c r="P7590" s="3"/>
      <c r="Q7590" s="3"/>
      <c r="R7590" s="3"/>
      <c r="S7590" s="120"/>
      <c r="T7590" s="3"/>
      <c r="U7590" s="3"/>
      <c r="V7590" s="3"/>
      <c r="W7590" s="3"/>
      <c r="X7590" s="3"/>
      <c r="Y7590" s="3"/>
      <c r="Z7590" s="3"/>
      <c r="AA7590" s="3"/>
      <c r="AB7590" s="3"/>
      <c r="AC7590" s="3"/>
      <c r="AD7590" s="3"/>
      <c r="AE7590" s="3"/>
      <c r="AF7590" s="3"/>
      <c r="AG7590" s="3"/>
      <c r="AH7590" s="3"/>
      <c r="AI7590" s="3"/>
      <c r="AJ7590" s="3"/>
      <c r="AK7590" s="3"/>
      <c r="AL7590" s="3"/>
      <c r="AM7590" s="3"/>
      <c r="AN7590" s="3"/>
      <c r="AO7590" s="3"/>
      <c r="AP7590" s="3"/>
      <c r="AQ7590" s="3"/>
      <c r="AR7590" s="3"/>
      <c r="AS7590" s="3"/>
      <c r="AT7590" s="3"/>
      <c r="AU7590" s="3"/>
      <c r="AV7590" s="3"/>
      <c r="AW7590" s="3"/>
      <c r="AX7590" s="3"/>
      <c r="AY7590" s="3"/>
      <c r="AZ7590" s="3"/>
      <c r="BA7590" s="3"/>
    </row>
    <row r="7591" spans="1:53" x14ac:dyDescent="0.3">
      <c r="A7591" s="3"/>
      <c r="B7591" s="3"/>
      <c r="C7591" s="3"/>
      <c r="D7591" s="3"/>
      <c r="E7591" s="3"/>
      <c r="F7591" s="3"/>
      <c r="G7591" s="3"/>
      <c r="H7591" s="3"/>
      <c r="I7591" s="3"/>
      <c r="J7591" s="3"/>
      <c r="K7591" s="3"/>
      <c r="L7591" s="3"/>
      <c r="M7591" s="3"/>
      <c r="N7591" s="3"/>
      <c r="O7591" s="3"/>
      <c r="P7591" s="3"/>
      <c r="Q7591" s="3"/>
      <c r="R7591" s="3"/>
      <c r="S7591" s="120"/>
      <c r="T7591" s="3"/>
      <c r="U7591" s="3"/>
      <c r="V7591" s="3"/>
      <c r="W7591" s="3"/>
      <c r="X7591" s="3"/>
      <c r="Y7591" s="3"/>
      <c r="Z7591" s="3"/>
      <c r="AA7591" s="3"/>
      <c r="AB7591" s="3"/>
      <c r="AC7591" s="3"/>
      <c r="AD7591" s="3"/>
      <c r="AE7591" s="3"/>
      <c r="AF7591" s="3"/>
      <c r="AG7591" s="3"/>
      <c r="AH7591" s="3"/>
      <c r="AI7591" s="3"/>
      <c r="AJ7591" s="3"/>
      <c r="AK7591" s="3"/>
      <c r="AL7591" s="3"/>
      <c r="AM7591" s="3"/>
      <c r="AN7591" s="3"/>
      <c r="AO7591" s="3"/>
      <c r="AP7591" s="3"/>
      <c r="AQ7591" s="3"/>
      <c r="AR7591" s="3"/>
      <c r="AS7591" s="3"/>
      <c r="AT7591" s="3"/>
      <c r="AU7591" s="3"/>
      <c r="AV7591" s="3"/>
      <c r="AW7591" s="3"/>
      <c r="AX7591" s="3"/>
      <c r="AY7591" s="3"/>
      <c r="AZ7591" s="3"/>
      <c r="BA7591" s="3"/>
    </row>
    <row r="7592" spans="1:53" x14ac:dyDescent="0.3">
      <c r="A7592" s="3"/>
      <c r="B7592" s="3"/>
      <c r="C7592" s="3"/>
      <c r="D7592" s="3"/>
      <c r="E7592" s="3"/>
      <c r="F7592" s="3"/>
      <c r="G7592" s="3"/>
      <c r="H7592" s="3"/>
      <c r="I7592" s="3"/>
      <c r="J7592" s="3"/>
      <c r="K7592" s="3"/>
      <c r="L7592" s="3"/>
      <c r="M7592" s="3"/>
      <c r="N7592" s="3"/>
      <c r="O7592" s="3"/>
      <c r="P7592" s="3"/>
      <c r="Q7592" s="3"/>
      <c r="R7592" s="3"/>
      <c r="S7592" s="120"/>
      <c r="T7592" s="3"/>
      <c r="U7592" s="3"/>
      <c r="V7592" s="3"/>
      <c r="W7592" s="3"/>
      <c r="X7592" s="3"/>
      <c r="Y7592" s="3"/>
      <c r="Z7592" s="3"/>
      <c r="AA7592" s="3"/>
      <c r="AB7592" s="3"/>
      <c r="AC7592" s="3"/>
      <c r="AD7592" s="3"/>
      <c r="AE7592" s="3"/>
      <c r="AF7592" s="3"/>
      <c r="AG7592" s="3"/>
      <c r="AH7592" s="3"/>
      <c r="AI7592" s="3"/>
      <c r="AJ7592" s="3"/>
      <c r="AK7592" s="3"/>
      <c r="AL7592" s="3"/>
      <c r="AM7592" s="3"/>
      <c r="AN7592" s="3"/>
      <c r="AO7592" s="3"/>
      <c r="AP7592" s="3"/>
      <c r="AQ7592" s="3"/>
      <c r="AR7592" s="3"/>
      <c r="AS7592" s="3"/>
      <c r="AT7592" s="3"/>
      <c r="AU7592" s="3"/>
      <c r="AV7592" s="3"/>
      <c r="AW7592" s="3"/>
      <c r="AX7592" s="3"/>
      <c r="AY7592" s="3"/>
      <c r="AZ7592" s="3"/>
      <c r="BA7592" s="3"/>
    </row>
    <row r="7593" spans="1:53" x14ac:dyDescent="0.3">
      <c r="A7593" s="3"/>
      <c r="B7593" s="3"/>
      <c r="C7593" s="3"/>
      <c r="D7593" s="3"/>
      <c r="E7593" s="3"/>
      <c r="F7593" s="3"/>
      <c r="G7593" s="3"/>
      <c r="H7593" s="3"/>
      <c r="I7593" s="3"/>
      <c r="J7593" s="3"/>
      <c r="K7593" s="3"/>
      <c r="L7593" s="3"/>
      <c r="M7593" s="3"/>
      <c r="N7593" s="3"/>
      <c r="O7593" s="3"/>
      <c r="P7593" s="3"/>
      <c r="Q7593" s="3"/>
      <c r="R7593" s="3"/>
      <c r="S7593" s="120"/>
      <c r="T7593" s="3"/>
      <c r="U7593" s="3"/>
      <c r="V7593" s="3"/>
      <c r="W7593" s="3"/>
      <c r="X7593" s="3"/>
      <c r="Y7593" s="3"/>
      <c r="Z7593" s="3"/>
      <c r="AA7593" s="3"/>
      <c r="AB7593" s="3"/>
      <c r="AC7593" s="3"/>
      <c r="AD7593" s="3"/>
      <c r="AE7593" s="3"/>
      <c r="AF7593" s="3"/>
      <c r="AG7593" s="3"/>
      <c r="AH7593" s="3"/>
      <c r="AI7593" s="3"/>
      <c r="AJ7593" s="3"/>
      <c r="AK7593" s="3"/>
      <c r="AL7593" s="3"/>
      <c r="AM7593" s="3"/>
      <c r="AN7593" s="3"/>
      <c r="AO7593" s="3"/>
      <c r="AP7593" s="3"/>
      <c r="AQ7593" s="3"/>
      <c r="AR7593" s="3"/>
      <c r="AS7593" s="3"/>
      <c r="AT7593" s="3"/>
      <c r="AU7593" s="3"/>
      <c r="AV7593" s="3"/>
      <c r="AW7593" s="3"/>
      <c r="AX7593" s="3"/>
      <c r="AY7593" s="3"/>
      <c r="AZ7593" s="3"/>
      <c r="BA7593" s="3"/>
    </row>
    <row r="7594" spans="1:53" x14ac:dyDescent="0.3">
      <c r="A7594" s="3"/>
      <c r="B7594" s="3"/>
      <c r="C7594" s="3"/>
      <c r="D7594" s="3"/>
      <c r="E7594" s="3"/>
      <c r="F7594" s="3"/>
      <c r="G7594" s="3"/>
      <c r="H7594" s="3"/>
      <c r="I7594" s="3"/>
      <c r="J7594" s="3"/>
      <c r="K7594" s="3"/>
      <c r="L7594" s="3"/>
      <c r="M7594" s="3"/>
      <c r="N7594" s="3"/>
      <c r="O7594" s="3"/>
      <c r="P7594" s="3"/>
      <c r="Q7594" s="3"/>
      <c r="R7594" s="3"/>
      <c r="S7594" s="120"/>
      <c r="T7594" s="3"/>
      <c r="U7594" s="3"/>
      <c r="V7594" s="3"/>
      <c r="W7594" s="3"/>
      <c r="X7594" s="3"/>
      <c r="Y7594" s="3"/>
      <c r="Z7594" s="3"/>
      <c r="AA7594" s="3"/>
      <c r="AB7594" s="3"/>
      <c r="AC7594" s="3"/>
      <c r="AD7594" s="3"/>
      <c r="AE7594" s="3"/>
      <c r="AF7594" s="3"/>
      <c r="AG7594" s="3"/>
      <c r="AH7594" s="3"/>
      <c r="AI7594" s="3"/>
      <c r="AJ7594" s="3"/>
      <c r="AK7594" s="3"/>
      <c r="AL7594" s="3"/>
      <c r="AM7594" s="3"/>
      <c r="AN7594" s="3"/>
      <c r="AO7594" s="3"/>
      <c r="AP7594" s="3"/>
      <c r="AQ7594" s="3"/>
      <c r="AR7594" s="3"/>
      <c r="AS7594" s="3"/>
      <c r="AT7594" s="3"/>
      <c r="AU7594" s="3"/>
      <c r="AV7594" s="3"/>
      <c r="AW7594" s="3"/>
      <c r="AX7594" s="3"/>
      <c r="AY7594" s="3"/>
      <c r="AZ7594" s="3"/>
      <c r="BA7594" s="3"/>
    </row>
    <row r="7595" spans="1:53" x14ac:dyDescent="0.3">
      <c r="A7595" s="3"/>
      <c r="B7595" s="3"/>
      <c r="C7595" s="3"/>
      <c r="D7595" s="3"/>
      <c r="E7595" s="3"/>
      <c r="F7595" s="3"/>
      <c r="G7595" s="3"/>
      <c r="H7595" s="3"/>
      <c r="I7595" s="3"/>
      <c r="J7595" s="3"/>
      <c r="K7595" s="3"/>
      <c r="L7595" s="3"/>
      <c r="M7595" s="3"/>
      <c r="N7595" s="3"/>
      <c r="O7595" s="3"/>
      <c r="P7595" s="3"/>
      <c r="Q7595" s="3"/>
      <c r="R7595" s="3"/>
      <c r="S7595" s="120"/>
      <c r="T7595" s="3"/>
      <c r="U7595" s="3"/>
      <c r="V7595" s="3"/>
      <c r="W7595" s="3"/>
      <c r="X7595" s="3"/>
      <c r="Y7595" s="3"/>
      <c r="Z7595" s="3"/>
      <c r="AA7595" s="3"/>
      <c r="AB7595" s="3"/>
      <c r="AC7595" s="3"/>
      <c r="AD7595" s="3"/>
      <c r="AE7595" s="3"/>
      <c r="AF7595" s="3"/>
      <c r="AG7595" s="3"/>
      <c r="AH7595" s="3"/>
      <c r="AI7595" s="3"/>
      <c r="AJ7595" s="3"/>
      <c r="AK7595" s="3"/>
      <c r="AL7595" s="3"/>
      <c r="AM7595" s="3"/>
      <c r="AN7595" s="3"/>
      <c r="AO7595" s="3"/>
      <c r="AP7595" s="3"/>
      <c r="AQ7595" s="3"/>
      <c r="AR7595" s="3"/>
      <c r="AS7595" s="3"/>
      <c r="AT7595" s="3"/>
      <c r="AU7595" s="3"/>
      <c r="AV7595" s="3"/>
      <c r="AW7595" s="3"/>
      <c r="AX7595" s="3"/>
      <c r="AY7595" s="3"/>
      <c r="AZ7595" s="3"/>
      <c r="BA7595" s="3"/>
    </row>
    <row r="7596" spans="1:53" x14ac:dyDescent="0.3">
      <c r="A7596" s="3"/>
      <c r="B7596" s="3"/>
      <c r="C7596" s="3"/>
      <c r="D7596" s="3"/>
      <c r="E7596" s="3"/>
      <c r="F7596" s="3"/>
      <c r="G7596" s="3"/>
      <c r="H7596" s="3"/>
      <c r="I7596" s="3"/>
      <c r="J7596" s="3"/>
      <c r="K7596" s="3"/>
      <c r="L7596" s="3"/>
      <c r="M7596" s="3"/>
      <c r="N7596" s="3"/>
      <c r="O7596" s="3"/>
      <c r="P7596" s="3"/>
      <c r="Q7596" s="3"/>
      <c r="R7596" s="3"/>
      <c r="S7596" s="120"/>
      <c r="T7596" s="3"/>
      <c r="U7596" s="3"/>
      <c r="V7596" s="3"/>
      <c r="W7596" s="3"/>
      <c r="X7596" s="3"/>
      <c r="Y7596" s="3"/>
      <c r="Z7596" s="3"/>
      <c r="AA7596" s="3"/>
      <c r="AB7596" s="3"/>
      <c r="AC7596" s="3"/>
      <c r="AD7596" s="3"/>
      <c r="AE7596" s="3"/>
      <c r="AF7596" s="3"/>
      <c r="AG7596" s="3"/>
      <c r="AH7596" s="3"/>
      <c r="AI7596" s="3"/>
      <c r="AJ7596" s="3"/>
      <c r="AK7596" s="3"/>
      <c r="AL7596" s="3"/>
      <c r="AM7596" s="3"/>
      <c r="AN7596" s="3"/>
      <c r="AO7596" s="3"/>
      <c r="AP7596" s="3"/>
      <c r="AQ7596" s="3"/>
      <c r="AR7596" s="3"/>
      <c r="AS7596" s="3"/>
      <c r="AT7596" s="3"/>
      <c r="AU7596" s="3"/>
      <c r="AV7596" s="3"/>
      <c r="AW7596" s="3"/>
      <c r="AX7596" s="3"/>
      <c r="AY7596" s="3"/>
      <c r="AZ7596" s="3"/>
      <c r="BA7596" s="3"/>
    </row>
    <row r="7597" spans="1:53" x14ac:dyDescent="0.3">
      <c r="A7597" s="3"/>
      <c r="B7597" s="3"/>
      <c r="C7597" s="3"/>
      <c r="D7597" s="3"/>
      <c r="E7597" s="3"/>
      <c r="F7597" s="3"/>
      <c r="G7597" s="3"/>
      <c r="H7597" s="3"/>
      <c r="I7597" s="3"/>
      <c r="J7597" s="3"/>
      <c r="K7597" s="3"/>
      <c r="L7597" s="3"/>
      <c r="M7597" s="3"/>
      <c r="N7597" s="3"/>
      <c r="O7597" s="3"/>
      <c r="P7597" s="3"/>
      <c r="Q7597" s="3"/>
      <c r="R7597" s="3"/>
      <c r="S7597" s="120"/>
      <c r="T7597" s="3"/>
      <c r="U7597" s="3"/>
      <c r="V7597" s="3"/>
      <c r="W7597" s="3"/>
      <c r="X7597" s="3"/>
      <c r="Y7597" s="3"/>
      <c r="Z7597" s="3"/>
      <c r="AA7597" s="3"/>
      <c r="AB7597" s="3"/>
      <c r="AC7597" s="3"/>
      <c r="AD7597" s="3"/>
      <c r="AE7597" s="3"/>
      <c r="AF7597" s="3"/>
      <c r="AG7597" s="3"/>
      <c r="AH7597" s="3"/>
      <c r="AI7597" s="3"/>
      <c r="AJ7597" s="3"/>
      <c r="AK7597" s="3"/>
      <c r="AL7597" s="3"/>
      <c r="AM7597" s="3"/>
      <c r="AN7597" s="3"/>
      <c r="AO7597" s="3"/>
      <c r="AP7597" s="3"/>
      <c r="AQ7597" s="3"/>
      <c r="AR7597" s="3"/>
      <c r="AS7597" s="3"/>
      <c r="AT7597" s="3"/>
      <c r="AU7597" s="3"/>
      <c r="AV7597" s="3"/>
      <c r="AW7597" s="3"/>
      <c r="AX7597" s="3"/>
      <c r="AY7597" s="3"/>
      <c r="AZ7597" s="3"/>
      <c r="BA7597" s="3"/>
    </row>
    <row r="7598" spans="1:53" x14ac:dyDescent="0.3">
      <c r="A7598" s="3"/>
      <c r="B7598" s="3"/>
      <c r="C7598" s="3"/>
      <c r="D7598" s="3"/>
      <c r="E7598" s="3"/>
      <c r="F7598" s="3"/>
      <c r="G7598" s="3"/>
      <c r="H7598" s="3"/>
      <c r="I7598" s="3"/>
      <c r="J7598" s="3"/>
      <c r="K7598" s="3"/>
      <c r="L7598" s="3"/>
      <c r="M7598" s="3"/>
      <c r="N7598" s="3"/>
      <c r="O7598" s="3"/>
      <c r="P7598" s="3"/>
      <c r="Q7598" s="3"/>
      <c r="R7598" s="3"/>
      <c r="S7598" s="120"/>
      <c r="T7598" s="3"/>
      <c r="U7598" s="3"/>
      <c r="V7598" s="3"/>
      <c r="W7598" s="3"/>
      <c r="X7598" s="3"/>
      <c r="Y7598" s="3"/>
      <c r="Z7598" s="3"/>
      <c r="AA7598" s="3"/>
      <c r="AB7598" s="3"/>
      <c r="AC7598" s="3"/>
      <c r="AD7598" s="3"/>
      <c r="AE7598" s="3"/>
      <c r="AF7598" s="3"/>
      <c r="AG7598" s="3"/>
      <c r="AH7598" s="3"/>
      <c r="AI7598" s="3"/>
      <c r="AJ7598" s="3"/>
      <c r="AK7598" s="3"/>
      <c r="AL7598" s="3"/>
      <c r="AM7598" s="3"/>
      <c r="AN7598" s="3"/>
      <c r="AO7598" s="3"/>
      <c r="AP7598" s="3"/>
      <c r="AQ7598" s="3"/>
      <c r="AR7598" s="3"/>
      <c r="AS7598" s="3"/>
      <c r="AT7598" s="3"/>
      <c r="AU7598" s="3"/>
      <c r="AV7598" s="3"/>
      <c r="AW7598" s="3"/>
      <c r="AX7598" s="3"/>
      <c r="AY7598" s="3"/>
      <c r="AZ7598" s="3"/>
      <c r="BA7598" s="3"/>
    </row>
    <row r="7599" spans="1:53" x14ac:dyDescent="0.3">
      <c r="A7599" s="3"/>
      <c r="B7599" s="3"/>
      <c r="C7599" s="3"/>
      <c r="D7599" s="3"/>
      <c r="E7599" s="3"/>
      <c r="F7599" s="3"/>
      <c r="G7599" s="3"/>
      <c r="H7599" s="3"/>
      <c r="I7599" s="3"/>
      <c r="J7599" s="3"/>
      <c r="K7599" s="3"/>
      <c r="L7599" s="3"/>
      <c r="M7599" s="3"/>
      <c r="N7599" s="3"/>
      <c r="O7599" s="3"/>
      <c r="P7599" s="3"/>
      <c r="Q7599" s="3"/>
      <c r="R7599" s="3"/>
      <c r="S7599" s="120"/>
      <c r="T7599" s="3"/>
      <c r="U7599" s="3"/>
      <c r="V7599" s="3"/>
      <c r="W7599" s="3"/>
      <c r="X7599" s="3"/>
      <c r="Y7599" s="3"/>
      <c r="Z7599" s="3"/>
      <c r="AA7599" s="3"/>
      <c r="AB7599" s="3"/>
      <c r="AC7599" s="3"/>
      <c r="AD7599" s="3"/>
      <c r="AE7599" s="3"/>
      <c r="AF7599" s="3"/>
      <c r="AG7599" s="3"/>
      <c r="AH7599" s="3"/>
      <c r="AI7599" s="3"/>
      <c r="AJ7599" s="3"/>
      <c r="AK7599" s="3"/>
      <c r="AL7599" s="3"/>
      <c r="AM7599" s="3"/>
      <c r="AN7599" s="3"/>
      <c r="AO7599" s="3"/>
      <c r="AP7599" s="3"/>
      <c r="AQ7599" s="3"/>
      <c r="AR7599" s="3"/>
      <c r="AS7599" s="3"/>
      <c r="AT7599" s="3"/>
      <c r="AU7599" s="3"/>
      <c r="AV7599" s="3"/>
      <c r="AW7599" s="3"/>
      <c r="AX7599" s="3"/>
      <c r="AY7599" s="3"/>
      <c r="AZ7599" s="3"/>
      <c r="BA7599" s="3"/>
    </row>
    <row r="7600" spans="1:53" x14ac:dyDescent="0.3">
      <c r="A7600" s="3"/>
      <c r="B7600" s="3"/>
      <c r="C7600" s="3"/>
      <c r="D7600" s="3"/>
      <c r="E7600" s="3"/>
      <c r="F7600" s="3"/>
      <c r="G7600" s="3"/>
      <c r="H7600" s="3"/>
      <c r="I7600" s="3"/>
      <c r="J7600" s="3"/>
      <c r="K7600" s="3"/>
      <c r="L7600" s="3"/>
      <c r="M7600" s="3"/>
      <c r="N7600" s="3"/>
      <c r="O7600" s="3"/>
      <c r="P7600" s="3"/>
      <c r="Q7600" s="3"/>
      <c r="R7600" s="3"/>
      <c r="S7600" s="120"/>
      <c r="T7600" s="3"/>
      <c r="U7600" s="3"/>
      <c r="V7600" s="3"/>
      <c r="W7600" s="3"/>
      <c r="X7600" s="3"/>
      <c r="Y7600" s="3"/>
      <c r="Z7600" s="3"/>
      <c r="AA7600" s="3"/>
      <c r="AB7600" s="3"/>
      <c r="AC7600" s="3"/>
      <c r="AD7600" s="3"/>
      <c r="AE7600" s="3"/>
      <c r="AF7600" s="3"/>
      <c r="AG7600" s="3"/>
      <c r="AH7600" s="3"/>
      <c r="AI7600" s="3"/>
      <c r="AJ7600" s="3"/>
      <c r="AK7600" s="3"/>
      <c r="AL7600" s="3"/>
      <c r="AM7600" s="3"/>
      <c r="AN7600" s="3"/>
      <c r="AO7600" s="3"/>
      <c r="AP7600" s="3"/>
      <c r="AQ7600" s="3"/>
      <c r="AR7600" s="3"/>
      <c r="AS7600" s="3"/>
      <c r="AT7600" s="3"/>
      <c r="AU7600" s="3"/>
      <c r="AV7600" s="3"/>
      <c r="AW7600" s="3"/>
      <c r="AX7600" s="3"/>
      <c r="AY7600" s="3"/>
      <c r="AZ7600" s="3"/>
      <c r="BA7600" s="3"/>
    </row>
    <row r="7601" spans="1:53" x14ac:dyDescent="0.3">
      <c r="A7601" s="3"/>
      <c r="B7601" s="3"/>
      <c r="C7601" s="3"/>
      <c r="D7601" s="3"/>
      <c r="E7601" s="3"/>
      <c r="F7601" s="3"/>
      <c r="G7601" s="3"/>
      <c r="H7601" s="3"/>
      <c r="I7601" s="3"/>
      <c r="J7601" s="3"/>
      <c r="K7601" s="3"/>
      <c r="L7601" s="3"/>
      <c r="M7601" s="3"/>
      <c r="N7601" s="3"/>
      <c r="O7601" s="3"/>
      <c r="P7601" s="3"/>
      <c r="Q7601" s="3"/>
      <c r="R7601" s="3"/>
      <c r="S7601" s="120"/>
      <c r="T7601" s="3"/>
      <c r="U7601" s="3"/>
      <c r="V7601" s="3"/>
      <c r="W7601" s="3"/>
      <c r="X7601" s="3"/>
      <c r="Y7601" s="3"/>
      <c r="Z7601" s="3"/>
      <c r="AA7601" s="3"/>
      <c r="AB7601" s="3"/>
      <c r="AC7601" s="3"/>
      <c r="AD7601" s="3"/>
      <c r="AE7601" s="3"/>
      <c r="AF7601" s="3"/>
      <c r="AG7601" s="3"/>
      <c r="AH7601" s="3"/>
      <c r="AI7601" s="3"/>
      <c r="AJ7601" s="3"/>
      <c r="AK7601" s="3"/>
      <c r="AL7601" s="3"/>
      <c r="AM7601" s="3"/>
      <c r="AN7601" s="3"/>
      <c r="AO7601" s="3"/>
      <c r="AP7601" s="3"/>
      <c r="AQ7601" s="3"/>
      <c r="AR7601" s="3"/>
      <c r="AS7601" s="3"/>
      <c r="AT7601" s="3"/>
      <c r="AU7601" s="3"/>
      <c r="AV7601" s="3"/>
      <c r="AW7601" s="3"/>
      <c r="AX7601" s="3"/>
      <c r="AY7601" s="3"/>
      <c r="AZ7601" s="3"/>
      <c r="BA7601" s="3"/>
    </row>
    <row r="7602" spans="1:53" x14ac:dyDescent="0.3">
      <c r="A7602" s="3"/>
      <c r="B7602" s="3"/>
      <c r="C7602" s="3"/>
      <c r="D7602" s="3"/>
      <c r="E7602" s="3"/>
      <c r="F7602" s="3"/>
      <c r="G7602" s="3"/>
      <c r="H7602" s="3"/>
      <c r="I7602" s="3"/>
      <c r="J7602" s="3"/>
      <c r="K7602" s="3"/>
      <c r="L7602" s="3"/>
      <c r="M7602" s="3"/>
      <c r="N7602" s="3"/>
      <c r="O7602" s="3"/>
      <c r="P7602" s="3"/>
      <c r="Q7602" s="3"/>
      <c r="R7602" s="3"/>
      <c r="S7602" s="120"/>
      <c r="T7602" s="3"/>
      <c r="U7602" s="3"/>
      <c r="V7602" s="3"/>
      <c r="W7602" s="3"/>
      <c r="X7602" s="3"/>
      <c r="Y7602" s="3"/>
      <c r="Z7602" s="3"/>
      <c r="AA7602" s="3"/>
      <c r="AB7602" s="3"/>
      <c r="AC7602" s="3"/>
      <c r="AD7602" s="3"/>
      <c r="AE7602" s="3"/>
      <c r="AF7602" s="3"/>
      <c r="AG7602" s="3"/>
      <c r="AH7602" s="3"/>
      <c r="AI7602" s="3"/>
      <c r="AJ7602" s="3"/>
      <c r="AK7602" s="3"/>
      <c r="AL7602" s="3"/>
      <c r="AM7602" s="3"/>
      <c r="AN7602" s="3"/>
      <c r="AO7602" s="3"/>
      <c r="AP7602" s="3"/>
      <c r="AQ7602" s="3"/>
      <c r="AR7602" s="3"/>
      <c r="AS7602" s="3"/>
      <c r="AT7602" s="3"/>
      <c r="AU7602" s="3"/>
      <c r="AV7602" s="3"/>
      <c r="AW7602" s="3"/>
      <c r="AX7602" s="3"/>
      <c r="AY7602" s="3"/>
      <c r="AZ7602" s="3"/>
      <c r="BA7602" s="3"/>
    </row>
    <row r="7603" spans="1:53" x14ac:dyDescent="0.3">
      <c r="A7603" s="3"/>
      <c r="B7603" s="3"/>
      <c r="C7603" s="3"/>
      <c r="D7603" s="3"/>
      <c r="E7603" s="3"/>
      <c r="F7603" s="3"/>
      <c r="G7603" s="3"/>
      <c r="H7603" s="3"/>
      <c r="I7603" s="3"/>
      <c r="J7603" s="3"/>
      <c r="K7603" s="3"/>
      <c r="L7603" s="3"/>
      <c r="M7603" s="3"/>
      <c r="N7603" s="3"/>
      <c r="O7603" s="3"/>
      <c r="P7603" s="3"/>
      <c r="Q7603" s="3"/>
      <c r="R7603" s="3"/>
      <c r="S7603" s="120"/>
      <c r="T7603" s="3"/>
      <c r="U7603" s="3"/>
      <c r="V7603" s="3"/>
      <c r="W7603" s="3"/>
      <c r="X7603" s="3"/>
      <c r="Y7603" s="3"/>
      <c r="Z7603" s="3"/>
      <c r="AA7603" s="3"/>
      <c r="AB7603" s="3"/>
      <c r="AC7603" s="3"/>
      <c r="AD7603" s="3"/>
      <c r="AE7603" s="3"/>
      <c r="AF7603" s="3"/>
      <c r="AG7603" s="3"/>
      <c r="AH7603" s="3"/>
      <c r="AI7603" s="3"/>
      <c r="AJ7603" s="3"/>
      <c r="AK7603" s="3"/>
      <c r="AL7603" s="3"/>
      <c r="AM7603" s="3"/>
      <c r="AN7603" s="3"/>
      <c r="AO7603" s="3"/>
      <c r="AP7603" s="3"/>
      <c r="AQ7603" s="3"/>
      <c r="AR7603" s="3"/>
      <c r="AS7603" s="3"/>
      <c r="AT7603" s="3"/>
      <c r="AU7603" s="3"/>
      <c r="AV7603" s="3"/>
      <c r="AW7603" s="3"/>
      <c r="AX7603" s="3"/>
      <c r="AY7603" s="3"/>
      <c r="AZ7603" s="3"/>
      <c r="BA7603" s="3"/>
    </row>
    <row r="7604" spans="1:53" x14ac:dyDescent="0.3">
      <c r="A7604" s="3"/>
      <c r="B7604" s="3"/>
      <c r="C7604" s="3"/>
      <c r="D7604" s="3"/>
      <c r="E7604" s="3"/>
      <c r="F7604" s="3"/>
      <c r="G7604" s="3"/>
      <c r="H7604" s="3"/>
      <c r="I7604" s="3"/>
      <c r="J7604" s="3"/>
      <c r="K7604" s="3"/>
      <c r="L7604" s="3"/>
      <c r="M7604" s="3"/>
      <c r="N7604" s="3"/>
      <c r="O7604" s="3"/>
      <c r="P7604" s="3"/>
      <c r="Q7604" s="3"/>
      <c r="R7604" s="3"/>
      <c r="S7604" s="120"/>
      <c r="T7604" s="3"/>
      <c r="U7604" s="3"/>
      <c r="V7604" s="3"/>
      <c r="W7604" s="3"/>
      <c r="X7604" s="3"/>
      <c r="Y7604" s="3"/>
      <c r="Z7604" s="3"/>
      <c r="AA7604" s="3"/>
      <c r="AB7604" s="3"/>
      <c r="AC7604" s="3"/>
      <c r="AD7604" s="3"/>
      <c r="AE7604" s="3"/>
      <c r="AF7604" s="3"/>
      <c r="AG7604" s="3"/>
      <c r="AH7604" s="3"/>
      <c r="AI7604" s="3"/>
      <c r="AJ7604" s="3"/>
      <c r="AK7604" s="3"/>
      <c r="AL7604" s="3"/>
      <c r="AM7604" s="3"/>
      <c r="AN7604" s="3"/>
      <c r="AO7604" s="3"/>
      <c r="AP7604" s="3"/>
      <c r="AQ7604" s="3"/>
      <c r="AR7604" s="3"/>
      <c r="AS7604" s="3"/>
      <c r="AT7604" s="3"/>
      <c r="AU7604" s="3"/>
      <c r="AV7604" s="3"/>
      <c r="AW7604" s="3"/>
      <c r="AX7604" s="3"/>
      <c r="AY7604" s="3"/>
      <c r="AZ7604" s="3"/>
      <c r="BA7604" s="3"/>
    </row>
    <row r="7605" spans="1:53" x14ac:dyDescent="0.3">
      <c r="A7605" s="3"/>
      <c r="B7605" s="3"/>
      <c r="C7605" s="3"/>
      <c r="D7605" s="3"/>
      <c r="E7605" s="3"/>
      <c r="F7605" s="3"/>
      <c r="G7605" s="3"/>
      <c r="H7605" s="3"/>
      <c r="I7605" s="3"/>
      <c r="J7605" s="3"/>
      <c r="K7605" s="3"/>
      <c r="L7605" s="3"/>
      <c r="M7605" s="3"/>
      <c r="N7605" s="3"/>
      <c r="O7605" s="3"/>
      <c r="P7605" s="3"/>
      <c r="Q7605" s="3"/>
      <c r="R7605" s="3"/>
      <c r="S7605" s="120"/>
      <c r="T7605" s="3"/>
      <c r="U7605" s="3"/>
      <c r="V7605" s="3"/>
      <c r="W7605" s="3"/>
      <c r="X7605" s="3"/>
      <c r="Y7605" s="3"/>
      <c r="Z7605" s="3"/>
      <c r="AA7605" s="3"/>
      <c r="AB7605" s="3"/>
      <c r="AC7605" s="3"/>
      <c r="AD7605" s="3"/>
      <c r="AE7605" s="3"/>
      <c r="AF7605" s="3"/>
      <c r="AG7605" s="3"/>
      <c r="AH7605" s="3"/>
      <c r="AI7605" s="3"/>
      <c r="AJ7605" s="3"/>
      <c r="AK7605" s="3"/>
      <c r="AL7605" s="3"/>
      <c r="AM7605" s="3"/>
      <c r="AN7605" s="3"/>
      <c r="AO7605" s="3"/>
      <c r="AP7605" s="3"/>
      <c r="AQ7605" s="3"/>
      <c r="AR7605" s="3"/>
      <c r="AS7605" s="3"/>
      <c r="AT7605" s="3"/>
      <c r="AU7605" s="3"/>
      <c r="AV7605" s="3"/>
      <c r="AW7605" s="3"/>
      <c r="AX7605" s="3"/>
      <c r="AY7605" s="3"/>
      <c r="AZ7605" s="3"/>
      <c r="BA7605" s="3"/>
    </row>
    <row r="7606" spans="1:53" x14ac:dyDescent="0.3">
      <c r="A7606" s="3"/>
      <c r="B7606" s="3"/>
      <c r="C7606" s="3"/>
      <c r="D7606" s="3"/>
      <c r="E7606" s="3"/>
      <c r="F7606" s="3"/>
      <c r="G7606" s="3"/>
      <c r="H7606" s="3"/>
      <c r="I7606" s="3"/>
      <c r="J7606" s="3"/>
      <c r="K7606" s="3"/>
      <c r="L7606" s="3"/>
      <c r="M7606" s="3"/>
      <c r="N7606" s="3"/>
      <c r="O7606" s="3"/>
      <c r="P7606" s="3"/>
      <c r="Q7606" s="3"/>
      <c r="R7606" s="3"/>
      <c r="S7606" s="120"/>
      <c r="T7606" s="3"/>
      <c r="U7606" s="3"/>
      <c r="V7606" s="3"/>
      <c r="W7606" s="3"/>
      <c r="X7606" s="3"/>
      <c r="Y7606" s="3"/>
      <c r="Z7606" s="3"/>
      <c r="AA7606" s="3"/>
      <c r="AB7606" s="3"/>
      <c r="AC7606" s="3"/>
      <c r="AD7606" s="3"/>
      <c r="AE7606" s="3"/>
      <c r="AF7606" s="3"/>
      <c r="AG7606" s="3"/>
      <c r="AH7606" s="3"/>
      <c r="AI7606" s="3"/>
      <c r="AJ7606" s="3"/>
      <c r="AK7606" s="3"/>
      <c r="AL7606" s="3"/>
      <c r="AM7606" s="3"/>
      <c r="AN7606" s="3"/>
      <c r="AO7606" s="3"/>
      <c r="AP7606" s="3"/>
      <c r="AQ7606" s="3"/>
      <c r="AR7606" s="3"/>
      <c r="AS7606" s="3"/>
      <c r="AT7606" s="3"/>
      <c r="AU7606" s="3"/>
      <c r="AV7606" s="3"/>
      <c r="AW7606" s="3"/>
      <c r="AX7606" s="3"/>
      <c r="AY7606" s="3"/>
      <c r="AZ7606" s="3"/>
      <c r="BA7606" s="3"/>
    </row>
    <row r="7607" spans="1:53" x14ac:dyDescent="0.3">
      <c r="A7607" s="3"/>
      <c r="B7607" s="3"/>
      <c r="C7607" s="3"/>
      <c r="D7607" s="3"/>
      <c r="E7607" s="3"/>
      <c r="F7607" s="3"/>
      <c r="G7607" s="3"/>
      <c r="H7607" s="3"/>
      <c r="I7607" s="3"/>
      <c r="J7607" s="3"/>
      <c r="K7607" s="3"/>
      <c r="L7607" s="3"/>
      <c r="M7607" s="3"/>
      <c r="N7607" s="3"/>
      <c r="O7607" s="3"/>
      <c r="P7607" s="3"/>
      <c r="Q7607" s="3"/>
      <c r="R7607" s="3"/>
      <c r="S7607" s="120"/>
      <c r="T7607" s="3"/>
      <c r="U7607" s="3"/>
      <c r="V7607" s="3"/>
      <c r="W7607" s="3"/>
      <c r="X7607" s="3"/>
      <c r="Y7607" s="3"/>
      <c r="Z7607" s="3"/>
      <c r="AA7607" s="3"/>
      <c r="AB7607" s="3"/>
      <c r="AC7607" s="3"/>
      <c r="AD7607" s="3"/>
      <c r="AE7607" s="3"/>
      <c r="AF7607" s="3"/>
      <c r="AG7607" s="3"/>
      <c r="AH7607" s="3"/>
      <c r="AI7607" s="3"/>
      <c r="AJ7607" s="3"/>
      <c r="AK7607" s="3"/>
      <c r="AL7607" s="3"/>
      <c r="AM7607" s="3"/>
      <c r="AN7607" s="3"/>
      <c r="AO7607" s="3"/>
      <c r="AP7607" s="3"/>
      <c r="AQ7607" s="3"/>
      <c r="AR7607" s="3"/>
      <c r="AS7607" s="3"/>
      <c r="AT7607" s="3"/>
      <c r="AU7607" s="3"/>
      <c r="AV7607" s="3"/>
      <c r="AW7607" s="3"/>
      <c r="AX7607" s="3"/>
      <c r="AY7607" s="3"/>
      <c r="AZ7607" s="3"/>
      <c r="BA7607" s="3"/>
    </row>
    <row r="7608" spans="1:53" x14ac:dyDescent="0.3">
      <c r="A7608" s="3"/>
      <c r="B7608" s="3"/>
      <c r="C7608" s="3"/>
      <c r="D7608" s="3"/>
      <c r="E7608" s="3"/>
      <c r="F7608" s="3"/>
      <c r="G7608" s="3"/>
      <c r="H7608" s="3"/>
      <c r="I7608" s="3"/>
      <c r="J7608" s="3"/>
      <c r="K7608" s="3"/>
      <c r="L7608" s="3"/>
      <c r="M7608" s="3"/>
      <c r="N7608" s="3"/>
      <c r="O7608" s="3"/>
      <c r="P7608" s="3"/>
      <c r="Q7608" s="3"/>
      <c r="R7608" s="3"/>
      <c r="S7608" s="120"/>
      <c r="T7608" s="3"/>
      <c r="U7608" s="3"/>
      <c r="V7608" s="3"/>
      <c r="W7608" s="3"/>
      <c r="X7608" s="3"/>
      <c r="Y7608" s="3"/>
      <c r="Z7608" s="3"/>
      <c r="AA7608" s="3"/>
      <c r="AB7608" s="3"/>
      <c r="AC7608" s="3"/>
      <c r="AD7608" s="3"/>
      <c r="AE7608" s="3"/>
      <c r="AF7608" s="3"/>
      <c r="AG7608" s="3"/>
      <c r="AH7608" s="3"/>
      <c r="AI7608" s="3"/>
      <c r="AJ7608" s="3"/>
      <c r="AK7608" s="3"/>
      <c r="AL7608" s="3"/>
      <c r="AM7608" s="3"/>
      <c r="AN7608" s="3"/>
      <c r="AO7608" s="3"/>
      <c r="AP7608" s="3"/>
      <c r="AQ7608" s="3"/>
      <c r="AR7608" s="3"/>
      <c r="AS7608" s="3"/>
      <c r="AT7608" s="3"/>
      <c r="AU7608" s="3"/>
      <c r="AV7608" s="3"/>
      <c r="AW7608" s="3"/>
      <c r="AX7608" s="3"/>
      <c r="AY7608" s="3"/>
      <c r="AZ7608" s="3"/>
      <c r="BA7608" s="3"/>
    </row>
    <row r="7609" spans="1:53" x14ac:dyDescent="0.3">
      <c r="A7609" s="3"/>
      <c r="B7609" s="3"/>
      <c r="C7609" s="3"/>
      <c r="D7609" s="3"/>
      <c r="E7609" s="3"/>
      <c r="F7609" s="3"/>
      <c r="G7609" s="3"/>
      <c r="H7609" s="3"/>
      <c r="I7609" s="3"/>
      <c r="J7609" s="3"/>
      <c r="K7609" s="3"/>
      <c r="L7609" s="3"/>
      <c r="M7609" s="3"/>
      <c r="N7609" s="3"/>
      <c r="O7609" s="3"/>
      <c r="P7609" s="3"/>
      <c r="Q7609" s="3"/>
      <c r="R7609" s="3"/>
      <c r="S7609" s="120"/>
      <c r="T7609" s="3"/>
      <c r="U7609" s="3"/>
      <c r="V7609" s="3"/>
      <c r="W7609" s="3"/>
      <c r="X7609" s="3"/>
      <c r="Y7609" s="3"/>
      <c r="Z7609" s="3"/>
      <c r="AA7609" s="3"/>
      <c r="AB7609" s="3"/>
      <c r="AC7609" s="3"/>
      <c r="AD7609" s="3"/>
      <c r="AE7609" s="3"/>
      <c r="AF7609" s="3"/>
      <c r="AG7609" s="3"/>
      <c r="AH7609" s="3"/>
      <c r="AI7609" s="3"/>
      <c r="AJ7609" s="3"/>
      <c r="AK7609" s="3"/>
      <c r="AL7609" s="3"/>
      <c r="AM7609" s="3"/>
      <c r="AN7609" s="3"/>
      <c r="AO7609" s="3"/>
      <c r="AP7609" s="3"/>
      <c r="AQ7609" s="3"/>
      <c r="AR7609" s="3"/>
      <c r="AS7609" s="3"/>
      <c r="AT7609" s="3"/>
      <c r="AU7609" s="3"/>
      <c r="AV7609" s="3"/>
      <c r="AW7609" s="3"/>
      <c r="AX7609" s="3"/>
      <c r="AY7609" s="3"/>
      <c r="AZ7609" s="3"/>
      <c r="BA7609" s="3"/>
    </row>
    <row r="7610" spans="1:53" x14ac:dyDescent="0.3">
      <c r="A7610" s="3"/>
      <c r="B7610" s="3"/>
      <c r="C7610" s="3"/>
      <c r="D7610" s="3"/>
      <c r="E7610" s="3"/>
      <c r="F7610" s="3"/>
      <c r="G7610" s="3"/>
      <c r="H7610" s="3"/>
      <c r="I7610" s="3"/>
      <c r="J7610" s="3"/>
      <c r="K7610" s="3"/>
      <c r="L7610" s="3"/>
      <c r="M7610" s="3"/>
      <c r="N7610" s="3"/>
      <c r="O7610" s="3"/>
      <c r="P7610" s="3"/>
      <c r="Q7610" s="3"/>
      <c r="R7610" s="3"/>
      <c r="S7610" s="120"/>
      <c r="T7610" s="3"/>
      <c r="U7610" s="3"/>
      <c r="V7610" s="3"/>
      <c r="W7610" s="3"/>
      <c r="X7610" s="3"/>
      <c r="Y7610" s="3"/>
      <c r="Z7610" s="3"/>
      <c r="AA7610" s="3"/>
      <c r="AB7610" s="3"/>
      <c r="AC7610" s="3"/>
      <c r="AD7610" s="3"/>
      <c r="AE7610" s="3"/>
      <c r="AF7610" s="3"/>
      <c r="AG7610" s="3"/>
      <c r="AH7610" s="3"/>
      <c r="AI7610" s="3"/>
      <c r="AJ7610" s="3"/>
      <c r="AK7610" s="3"/>
      <c r="AL7610" s="3"/>
      <c r="AM7610" s="3"/>
      <c r="AN7610" s="3"/>
      <c r="AO7610" s="3"/>
      <c r="AP7610" s="3"/>
      <c r="AQ7610" s="3"/>
      <c r="AR7610" s="3"/>
      <c r="AS7610" s="3"/>
      <c r="AT7610" s="3"/>
      <c r="AU7610" s="3"/>
      <c r="AV7610" s="3"/>
      <c r="AW7610" s="3"/>
      <c r="AX7610" s="3"/>
      <c r="AY7610" s="3"/>
      <c r="AZ7610" s="3"/>
      <c r="BA7610" s="3"/>
    </row>
    <row r="7611" spans="1:53" x14ac:dyDescent="0.3">
      <c r="A7611" s="3"/>
      <c r="B7611" s="3"/>
      <c r="C7611" s="3"/>
      <c r="D7611" s="3"/>
      <c r="E7611" s="3"/>
      <c r="F7611" s="3"/>
      <c r="G7611" s="3"/>
      <c r="H7611" s="3"/>
      <c r="I7611" s="3"/>
      <c r="J7611" s="3"/>
      <c r="K7611" s="3"/>
      <c r="L7611" s="3"/>
      <c r="M7611" s="3"/>
      <c r="N7611" s="3"/>
      <c r="O7611" s="3"/>
      <c r="P7611" s="3"/>
      <c r="Q7611" s="3"/>
      <c r="R7611" s="3"/>
      <c r="S7611" s="120"/>
      <c r="T7611" s="3"/>
      <c r="U7611" s="3"/>
      <c r="V7611" s="3"/>
      <c r="W7611" s="3"/>
      <c r="X7611" s="3"/>
      <c r="Y7611" s="3"/>
      <c r="Z7611" s="3"/>
      <c r="AA7611" s="3"/>
      <c r="AB7611" s="3"/>
      <c r="AC7611" s="3"/>
      <c r="AD7611" s="3"/>
      <c r="AE7611" s="3"/>
      <c r="AF7611" s="3"/>
      <c r="AG7611" s="3"/>
      <c r="AH7611" s="3"/>
      <c r="AI7611" s="3"/>
      <c r="AJ7611" s="3"/>
      <c r="AK7611" s="3"/>
      <c r="AL7611" s="3"/>
      <c r="AM7611" s="3"/>
      <c r="AN7611" s="3"/>
      <c r="AO7611" s="3"/>
      <c r="AP7611" s="3"/>
      <c r="AQ7611" s="3"/>
      <c r="AR7611" s="3"/>
      <c r="AS7611" s="3"/>
      <c r="AT7611" s="3"/>
      <c r="AU7611" s="3"/>
      <c r="AV7611" s="3"/>
      <c r="AW7611" s="3"/>
      <c r="AX7611" s="3"/>
      <c r="AY7611" s="3"/>
      <c r="AZ7611" s="3"/>
      <c r="BA7611" s="3"/>
    </row>
    <row r="7612" spans="1:53" x14ac:dyDescent="0.3">
      <c r="A7612" s="3"/>
      <c r="B7612" s="3"/>
      <c r="C7612" s="3"/>
      <c r="D7612" s="3"/>
      <c r="E7612" s="3"/>
      <c r="F7612" s="3"/>
      <c r="G7612" s="3"/>
      <c r="H7612" s="3"/>
      <c r="I7612" s="3"/>
      <c r="J7612" s="3"/>
      <c r="K7612" s="3"/>
      <c r="L7612" s="3"/>
      <c r="M7612" s="3"/>
      <c r="N7612" s="3"/>
      <c r="O7612" s="3"/>
      <c r="P7612" s="3"/>
      <c r="Q7612" s="3"/>
      <c r="R7612" s="3"/>
      <c r="S7612" s="120"/>
      <c r="T7612" s="3"/>
      <c r="U7612" s="3"/>
      <c r="V7612" s="3"/>
      <c r="W7612" s="3"/>
      <c r="X7612" s="3"/>
      <c r="Y7612" s="3"/>
      <c r="Z7612" s="3"/>
      <c r="AA7612" s="3"/>
      <c r="AB7612" s="3"/>
      <c r="AC7612" s="3"/>
      <c r="AD7612" s="3"/>
      <c r="AE7612" s="3"/>
      <c r="AF7612" s="3"/>
      <c r="AG7612" s="3"/>
      <c r="AH7612" s="3"/>
      <c r="AI7612" s="3"/>
      <c r="AJ7612" s="3"/>
      <c r="AK7612" s="3"/>
      <c r="AL7612" s="3"/>
      <c r="AM7612" s="3"/>
      <c r="AN7612" s="3"/>
      <c r="AO7612" s="3"/>
      <c r="AP7612" s="3"/>
      <c r="AQ7612" s="3"/>
      <c r="AR7612" s="3"/>
      <c r="AS7612" s="3"/>
      <c r="AT7612" s="3"/>
      <c r="AU7612" s="3"/>
      <c r="AV7612" s="3"/>
      <c r="AW7612" s="3"/>
      <c r="AX7612" s="3"/>
      <c r="AY7612" s="3"/>
      <c r="AZ7612" s="3"/>
      <c r="BA7612" s="3"/>
    </row>
    <row r="7613" spans="1:53" x14ac:dyDescent="0.3">
      <c r="A7613" s="3"/>
      <c r="B7613" s="3"/>
      <c r="C7613" s="3"/>
      <c r="D7613" s="3"/>
      <c r="E7613" s="3"/>
      <c r="F7613" s="3"/>
      <c r="G7613" s="3"/>
      <c r="H7613" s="3"/>
      <c r="I7613" s="3"/>
      <c r="J7613" s="3"/>
      <c r="K7613" s="3"/>
      <c r="L7613" s="3"/>
      <c r="M7613" s="3"/>
      <c r="N7613" s="3"/>
      <c r="O7613" s="3"/>
      <c r="P7613" s="3"/>
      <c r="Q7613" s="3"/>
      <c r="R7613" s="3"/>
      <c r="S7613" s="120"/>
      <c r="T7613" s="3"/>
      <c r="U7613" s="3"/>
      <c r="V7613" s="3"/>
      <c r="W7613" s="3"/>
      <c r="X7613" s="3"/>
      <c r="Y7613" s="3"/>
      <c r="Z7613" s="3"/>
      <c r="AA7613" s="3"/>
      <c r="AB7613" s="3"/>
      <c r="AC7613" s="3"/>
      <c r="AD7613" s="3"/>
      <c r="AE7613" s="3"/>
      <c r="AF7613" s="3"/>
      <c r="AG7613" s="3"/>
      <c r="AH7613" s="3"/>
      <c r="AI7613" s="3"/>
      <c r="AJ7613" s="3"/>
      <c r="AK7613" s="3"/>
      <c r="AL7613" s="3"/>
      <c r="AM7613" s="3"/>
      <c r="AN7613" s="3"/>
      <c r="AO7613" s="3"/>
      <c r="AP7613" s="3"/>
      <c r="AQ7613" s="3"/>
      <c r="AR7613" s="3"/>
      <c r="AS7613" s="3"/>
      <c r="AT7613" s="3"/>
      <c r="AU7613" s="3"/>
      <c r="AV7613" s="3"/>
      <c r="AW7613" s="3"/>
      <c r="AX7613" s="3"/>
      <c r="AY7613" s="3"/>
      <c r="AZ7613" s="3"/>
      <c r="BA7613" s="3"/>
    </row>
    <row r="7614" spans="1:53" x14ac:dyDescent="0.3">
      <c r="A7614" s="3"/>
      <c r="B7614" s="3"/>
      <c r="C7614" s="3"/>
      <c r="D7614" s="3"/>
      <c r="E7614" s="3"/>
      <c r="F7614" s="3"/>
      <c r="G7614" s="3"/>
      <c r="H7614" s="3"/>
      <c r="I7614" s="3"/>
      <c r="J7614" s="3"/>
      <c r="K7614" s="3"/>
      <c r="L7614" s="3"/>
      <c r="M7614" s="3"/>
      <c r="N7614" s="3"/>
      <c r="O7614" s="3"/>
      <c r="P7614" s="3"/>
      <c r="Q7614" s="3"/>
      <c r="R7614" s="3"/>
      <c r="S7614" s="120"/>
      <c r="T7614" s="3"/>
      <c r="U7614" s="3"/>
      <c r="V7614" s="3"/>
      <c r="W7614" s="3"/>
      <c r="X7614" s="3"/>
      <c r="Y7614" s="3"/>
      <c r="Z7614" s="3"/>
      <c r="AA7614" s="3"/>
      <c r="AB7614" s="3"/>
      <c r="AC7614" s="3"/>
      <c r="AD7614" s="3"/>
      <c r="AE7614" s="3"/>
      <c r="AF7614" s="3"/>
      <c r="AG7614" s="3"/>
      <c r="AH7614" s="3"/>
      <c r="AI7614" s="3"/>
      <c r="AJ7614" s="3"/>
      <c r="AK7614" s="3"/>
      <c r="AL7614" s="3"/>
      <c r="AM7614" s="3"/>
      <c r="AN7614" s="3"/>
      <c r="AO7614" s="3"/>
      <c r="AP7614" s="3"/>
      <c r="AQ7614" s="3"/>
      <c r="AR7614" s="3"/>
      <c r="AS7614" s="3"/>
      <c r="AT7614" s="3"/>
      <c r="AU7614" s="3"/>
      <c r="AV7614" s="3"/>
      <c r="AW7614" s="3"/>
      <c r="AX7614" s="3"/>
      <c r="AY7614" s="3"/>
      <c r="AZ7614" s="3"/>
      <c r="BA7614" s="3"/>
    </row>
    <row r="7615" spans="1:53" x14ac:dyDescent="0.3">
      <c r="A7615" s="3"/>
      <c r="B7615" s="3"/>
      <c r="C7615" s="3"/>
      <c r="D7615" s="3"/>
      <c r="E7615" s="3"/>
      <c r="F7615" s="3"/>
      <c r="G7615" s="3"/>
      <c r="H7615" s="3"/>
      <c r="I7615" s="3"/>
      <c r="J7615" s="3"/>
      <c r="K7615" s="3"/>
      <c r="L7615" s="3"/>
      <c r="M7615" s="3"/>
      <c r="N7615" s="3"/>
      <c r="O7615" s="3"/>
      <c r="P7615" s="3"/>
      <c r="Q7615" s="3"/>
      <c r="R7615" s="3"/>
      <c r="S7615" s="120"/>
      <c r="T7615" s="3"/>
      <c r="U7615" s="3"/>
      <c r="V7615" s="3"/>
      <c r="W7615" s="3"/>
      <c r="X7615" s="3"/>
      <c r="Y7615" s="3"/>
      <c r="Z7615" s="3"/>
      <c r="AA7615" s="3"/>
      <c r="AB7615" s="3"/>
      <c r="AC7615" s="3"/>
      <c r="AD7615" s="3"/>
      <c r="AE7615" s="3"/>
      <c r="AF7615" s="3"/>
      <c r="AG7615" s="3"/>
      <c r="AH7615" s="3"/>
      <c r="AI7615" s="3"/>
      <c r="AJ7615" s="3"/>
      <c r="AK7615" s="3"/>
      <c r="AL7615" s="3"/>
      <c r="AM7615" s="3"/>
      <c r="AN7615" s="3"/>
      <c r="AO7615" s="3"/>
      <c r="AP7615" s="3"/>
      <c r="AQ7615" s="3"/>
      <c r="AR7615" s="3"/>
      <c r="AS7615" s="3"/>
      <c r="AT7615" s="3"/>
      <c r="AU7615" s="3"/>
      <c r="AV7615" s="3"/>
      <c r="AW7615" s="3"/>
      <c r="AX7615" s="3"/>
      <c r="AY7615" s="3"/>
      <c r="AZ7615" s="3"/>
      <c r="BA7615" s="3"/>
    </row>
    <row r="7616" spans="1:53" x14ac:dyDescent="0.3">
      <c r="A7616" s="3"/>
      <c r="B7616" s="3"/>
      <c r="C7616" s="3"/>
      <c r="D7616" s="3"/>
      <c r="E7616" s="3"/>
      <c r="F7616" s="3"/>
      <c r="G7616" s="3"/>
      <c r="H7616" s="3"/>
      <c r="I7616" s="3"/>
      <c r="J7616" s="3"/>
      <c r="K7616" s="3"/>
      <c r="L7616" s="3"/>
      <c r="M7616" s="3"/>
      <c r="N7616" s="3"/>
      <c r="O7616" s="3"/>
      <c r="P7616" s="3"/>
      <c r="Q7616" s="3"/>
      <c r="R7616" s="3"/>
      <c r="S7616" s="120"/>
      <c r="T7616" s="3"/>
      <c r="U7616" s="3"/>
      <c r="V7616" s="3"/>
      <c r="W7616" s="3"/>
      <c r="X7616" s="3"/>
      <c r="Y7616" s="3"/>
      <c r="Z7616" s="3"/>
      <c r="AA7616" s="3"/>
      <c r="AB7616" s="3"/>
      <c r="AC7616" s="3"/>
      <c r="AD7616" s="3"/>
      <c r="AE7616" s="3"/>
      <c r="AF7616" s="3"/>
      <c r="AG7616" s="3"/>
      <c r="AH7616" s="3"/>
      <c r="AI7616" s="3"/>
      <c r="AJ7616" s="3"/>
      <c r="AK7616" s="3"/>
      <c r="AL7616" s="3"/>
      <c r="AM7616" s="3"/>
      <c r="AN7616" s="3"/>
      <c r="AO7616" s="3"/>
      <c r="AP7616" s="3"/>
      <c r="AQ7616" s="3"/>
      <c r="AR7616" s="3"/>
      <c r="AS7616" s="3"/>
      <c r="AT7616" s="3"/>
      <c r="AU7616" s="3"/>
      <c r="AV7616" s="3"/>
      <c r="AW7616" s="3"/>
      <c r="AX7616" s="3"/>
      <c r="AY7616" s="3"/>
      <c r="AZ7616" s="3"/>
      <c r="BA7616" s="3"/>
    </row>
    <row r="7617" spans="1:53" x14ac:dyDescent="0.3">
      <c r="A7617" s="3"/>
      <c r="B7617" s="3"/>
      <c r="C7617" s="3"/>
      <c r="D7617" s="3"/>
      <c r="E7617" s="3"/>
      <c r="F7617" s="3"/>
      <c r="G7617" s="3"/>
      <c r="H7617" s="3"/>
      <c r="I7617" s="3"/>
      <c r="J7617" s="3"/>
      <c r="K7617" s="3"/>
      <c r="L7617" s="3"/>
      <c r="M7617" s="3"/>
      <c r="N7617" s="3"/>
      <c r="O7617" s="3"/>
      <c r="P7617" s="3"/>
      <c r="Q7617" s="3"/>
      <c r="R7617" s="3"/>
      <c r="S7617" s="120"/>
      <c r="T7617" s="3"/>
      <c r="U7617" s="3"/>
      <c r="V7617" s="3"/>
      <c r="W7617" s="3"/>
      <c r="X7617" s="3"/>
      <c r="Y7617" s="3"/>
      <c r="Z7617" s="3"/>
      <c r="AA7617" s="3"/>
      <c r="AB7617" s="3"/>
      <c r="AC7617" s="3"/>
      <c r="AD7617" s="3"/>
      <c r="AE7617" s="3"/>
      <c r="AF7617" s="3"/>
      <c r="AG7617" s="3"/>
      <c r="AH7617" s="3"/>
      <c r="AI7617" s="3"/>
      <c r="AJ7617" s="3"/>
      <c r="AK7617" s="3"/>
      <c r="AL7617" s="3"/>
      <c r="AM7617" s="3"/>
      <c r="AN7617" s="3"/>
      <c r="AO7617" s="3"/>
      <c r="AP7617" s="3"/>
      <c r="AQ7617" s="3"/>
      <c r="AR7617" s="3"/>
      <c r="AS7617" s="3"/>
      <c r="AT7617" s="3"/>
      <c r="AU7617" s="3"/>
      <c r="AV7617" s="3"/>
      <c r="AW7617" s="3"/>
      <c r="AX7617" s="3"/>
      <c r="AY7617" s="3"/>
      <c r="AZ7617" s="3"/>
      <c r="BA7617" s="3"/>
    </row>
    <row r="7618" spans="1:53" x14ac:dyDescent="0.3">
      <c r="A7618" s="3"/>
      <c r="B7618" s="3"/>
      <c r="C7618" s="3"/>
      <c r="D7618" s="3"/>
      <c r="E7618" s="3"/>
      <c r="F7618" s="3"/>
      <c r="G7618" s="3"/>
      <c r="H7618" s="3"/>
      <c r="I7618" s="3"/>
      <c r="J7618" s="3"/>
      <c r="K7618" s="3"/>
      <c r="L7618" s="3"/>
      <c r="M7618" s="3"/>
      <c r="N7618" s="3"/>
      <c r="O7618" s="3"/>
      <c r="P7618" s="3"/>
      <c r="Q7618" s="3"/>
      <c r="R7618" s="3"/>
      <c r="S7618" s="120"/>
      <c r="T7618" s="3"/>
      <c r="U7618" s="3"/>
      <c r="V7618" s="3"/>
      <c r="W7618" s="3"/>
      <c r="X7618" s="3"/>
      <c r="Y7618" s="3"/>
      <c r="Z7618" s="3"/>
      <c r="AA7618" s="3"/>
      <c r="AB7618" s="3"/>
      <c r="AC7618" s="3"/>
      <c r="AD7618" s="3"/>
      <c r="AE7618" s="3"/>
      <c r="AF7618" s="3"/>
      <c r="AG7618" s="3"/>
      <c r="AH7618" s="3"/>
      <c r="AI7618" s="3"/>
      <c r="AJ7618" s="3"/>
      <c r="AK7618" s="3"/>
      <c r="AL7618" s="3"/>
      <c r="AM7618" s="3"/>
      <c r="AN7618" s="3"/>
      <c r="AO7618" s="3"/>
      <c r="AP7618" s="3"/>
      <c r="AQ7618" s="3"/>
      <c r="AR7618" s="3"/>
      <c r="AS7618" s="3"/>
      <c r="AT7618" s="3"/>
      <c r="AU7618" s="3"/>
      <c r="AV7618" s="3"/>
      <c r="AW7618" s="3"/>
      <c r="AX7618" s="3"/>
      <c r="AY7618" s="3"/>
      <c r="AZ7618" s="3"/>
      <c r="BA7618" s="3"/>
    </row>
    <row r="7619" spans="1:53" x14ac:dyDescent="0.3">
      <c r="A7619" s="3"/>
      <c r="B7619" s="3"/>
      <c r="C7619" s="3"/>
      <c r="D7619" s="3"/>
      <c r="E7619" s="3"/>
      <c r="F7619" s="3"/>
      <c r="G7619" s="3"/>
      <c r="H7619" s="3"/>
      <c r="I7619" s="3"/>
      <c r="J7619" s="3"/>
      <c r="K7619" s="3"/>
      <c r="L7619" s="3"/>
      <c r="M7619" s="3"/>
      <c r="N7619" s="3"/>
      <c r="O7619" s="3"/>
      <c r="P7619" s="3"/>
      <c r="Q7619" s="3"/>
      <c r="R7619" s="3"/>
      <c r="S7619" s="120"/>
      <c r="T7619" s="3"/>
      <c r="U7619" s="3"/>
      <c r="V7619" s="3"/>
      <c r="W7619" s="3"/>
      <c r="X7619" s="3"/>
      <c r="Y7619" s="3"/>
      <c r="Z7619" s="3"/>
      <c r="AA7619" s="3"/>
      <c r="AB7619" s="3"/>
      <c r="AC7619" s="3"/>
      <c r="AD7619" s="3"/>
      <c r="AE7619" s="3"/>
      <c r="AF7619" s="3"/>
      <c r="AG7619" s="3"/>
      <c r="AH7619" s="3"/>
      <c r="AI7619" s="3"/>
      <c r="AJ7619" s="3"/>
      <c r="AK7619" s="3"/>
      <c r="AL7619" s="3"/>
      <c r="AM7619" s="3"/>
      <c r="AN7619" s="3"/>
      <c r="AO7619" s="3"/>
      <c r="AP7619" s="3"/>
      <c r="AQ7619" s="3"/>
      <c r="AR7619" s="3"/>
      <c r="AS7619" s="3"/>
      <c r="AT7619" s="3"/>
      <c r="AU7619" s="3"/>
      <c r="AV7619" s="3"/>
      <c r="AW7619" s="3"/>
      <c r="AX7619" s="3"/>
      <c r="AY7619" s="3"/>
      <c r="AZ7619" s="3"/>
      <c r="BA7619" s="3"/>
    </row>
    <row r="7620" spans="1:53" x14ac:dyDescent="0.3">
      <c r="A7620" s="3"/>
      <c r="B7620" s="3"/>
      <c r="C7620" s="3"/>
      <c r="D7620" s="3"/>
      <c r="E7620" s="3"/>
      <c r="F7620" s="3"/>
      <c r="G7620" s="3"/>
      <c r="H7620" s="3"/>
      <c r="I7620" s="3"/>
      <c r="J7620" s="3"/>
      <c r="K7620" s="3"/>
      <c r="L7620" s="3"/>
      <c r="M7620" s="3"/>
      <c r="N7620" s="3"/>
      <c r="O7620" s="3"/>
      <c r="P7620" s="3"/>
      <c r="Q7620" s="3"/>
      <c r="R7620" s="3"/>
      <c r="S7620" s="120"/>
      <c r="T7620" s="3"/>
      <c r="U7620" s="3"/>
      <c r="V7620" s="3"/>
      <c r="W7620" s="3"/>
      <c r="X7620" s="3"/>
      <c r="Y7620" s="3"/>
      <c r="Z7620" s="3"/>
      <c r="AA7620" s="3"/>
      <c r="AB7620" s="3"/>
      <c r="AC7620" s="3"/>
      <c r="AD7620" s="3"/>
      <c r="AE7620" s="3"/>
      <c r="AF7620" s="3"/>
      <c r="AG7620" s="3"/>
      <c r="AH7620" s="3"/>
      <c r="AI7620" s="3"/>
      <c r="AJ7620" s="3"/>
      <c r="AK7620" s="3"/>
      <c r="AL7620" s="3"/>
      <c r="AM7620" s="3"/>
      <c r="AN7620" s="3"/>
      <c r="AO7620" s="3"/>
      <c r="AP7620" s="3"/>
      <c r="AQ7620" s="3"/>
      <c r="AR7620" s="3"/>
      <c r="AS7620" s="3"/>
      <c r="AT7620" s="3"/>
      <c r="AU7620" s="3"/>
      <c r="AV7620" s="3"/>
      <c r="AW7620" s="3"/>
      <c r="AX7620" s="3"/>
      <c r="AY7620" s="3"/>
      <c r="AZ7620" s="3"/>
      <c r="BA7620" s="3"/>
    </row>
    <row r="7621" spans="1:53" x14ac:dyDescent="0.3">
      <c r="A7621" s="3"/>
      <c r="B7621" s="3"/>
      <c r="C7621" s="3"/>
      <c r="D7621" s="3"/>
      <c r="E7621" s="3"/>
      <c r="F7621" s="3"/>
      <c r="G7621" s="3"/>
      <c r="H7621" s="3"/>
      <c r="I7621" s="3"/>
      <c r="J7621" s="3"/>
      <c r="K7621" s="3"/>
      <c r="L7621" s="3"/>
      <c r="M7621" s="3"/>
      <c r="N7621" s="3"/>
      <c r="O7621" s="3"/>
      <c r="P7621" s="3"/>
      <c r="Q7621" s="3"/>
      <c r="R7621" s="3"/>
      <c r="S7621" s="120"/>
      <c r="T7621" s="3"/>
      <c r="U7621" s="3"/>
      <c r="V7621" s="3"/>
      <c r="W7621" s="3"/>
      <c r="X7621" s="3"/>
      <c r="Y7621" s="3"/>
      <c r="Z7621" s="3"/>
      <c r="AA7621" s="3"/>
      <c r="AB7621" s="3"/>
      <c r="AC7621" s="3"/>
      <c r="AD7621" s="3"/>
      <c r="AE7621" s="3"/>
      <c r="AF7621" s="3"/>
      <c r="AG7621" s="3"/>
      <c r="AH7621" s="3"/>
      <c r="AI7621" s="3"/>
      <c r="AJ7621" s="3"/>
      <c r="AK7621" s="3"/>
      <c r="AL7621" s="3"/>
      <c r="AM7621" s="3"/>
      <c r="AN7621" s="3"/>
      <c r="AO7621" s="3"/>
      <c r="AP7621" s="3"/>
      <c r="AQ7621" s="3"/>
      <c r="AR7621" s="3"/>
      <c r="AS7621" s="3"/>
      <c r="AT7621" s="3"/>
      <c r="AU7621" s="3"/>
      <c r="AV7621" s="3"/>
      <c r="AW7621" s="3"/>
      <c r="AX7621" s="3"/>
      <c r="AY7621" s="3"/>
      <c r="AZ7621" s="3"/>
      <c r="BA7621" s="3"/>
    </row>
    <row r="7622" spans="1:53" x14ac:dyDescent="0.3">
      <c r="A7622" s="3"/>
      <c r="B7622" s="3"/>
      <c r="C7622" s="3"/>
      <c r="D7622" s="3"/>
      <c r="E7622" s="3"/>
      <c r="F7622" s="3"/>
      <c r="G7622" s="3"/>
      <c r="H7622" s="3"/>
      <c r="I7622" s="3"/>
      <c r="J7622" s="3"/>
      <c r="K7622" s="3"/>
      <c r="L7622" s="3"/>
      <c r="M7622" s="3"/>
      <c r="N7622" s="3"/>
      <c r="O7622" s="3"/>
      <c r="P7622" s="3"/>
      <c r="Q7622" s="3"/>
      <c r="R7622" s="3"/>
      <c r="S7622" s="120"/>
      <c r="T7622" s="3"/>
      <c r="U7622" s="3"/>
      <c r="V7622" s="3"/>
      <c r="W7622" s="3"/>
      <c r="X7622" s="3"/>
      <c r="Y7622" s="3"/>
      <c r="Z7622" s="3"/>
      <c r="AA7622" s="3"/>
      <c r="AB7622" s="3"/>
      <c r="AC7622" s="3"/>
      <c r="AD7622" s="3"/>
      <c r="AE7622" s="3"/>
      <c r="AF7622" s="3"/>
      <c r="AG7622" s="3"/>
      <c r="AH7622" s="3"/>
      <c r="AI7622" s="3"/>
      <c r="AJ7622" s="3"/>
      <c r="AK7622" s="3"/>
      <c r="AL7622" s="3"/>
      <c r="AM7622" s="3"/>
      <c r="AN7622" s="3"/>
      <c r="AO7622" s="3"/>
      <c r="AP7622" s="3"/>
      <c r="AQ7622" s="3"/>
      <c r="AR7622" s="3"/>
      <c r="AS7622" s="3"/>
      <c r="AT7622" s="3"/>
      <c r="AU7622" s="3"/>
      <c r="AV7622" s="3"/>
      <c r="AW7622" s="3"/>
      <c r="AX7622" s="3"/>
      <c r="AY7622" s="3"/>
      <c r="AZ7622" s="3"/>
      <c r="BA7622" s="3"/>
    </row>
    <row r="7623" spans="1:53" x14ac:dyDescent="0.3">
      <c r="A7623" s="3"/>
      <c r="B7623" s="3"/>
      <c r="C7623" s="3"/>
      <c r="D7623" s="3"/>
      <c r="E7623" s="3"/>
      <c r="F7623" s="3"/>
      <c r="G7623" s="3"/>
      <c r="H7623" s="3"/>
      <c r="I7623" s="3"/>
      <c r="J7623" s="3"/>
      <c r="K7623" s="3"/>
      <c r="L7623" s="3"/>
      <c r="M7623" s="3"/>
      <c r="N7623" s="3"/>
      <c r="O7623" s="3"/>
      <c r="P7623" s="3"/>
      <c r="Q7623" s="3"/>
      <c r="R7623" s="3"/>
      <c r="S7623" s="120"/>
      <c r="T7623" s="3"/>
      <c r="U7623" s="3"/>
      <c r="V7623" s="3"/>
      <c r="W7623" s="3"/>
      <c r="X7623" s="3"/>
      <c r="Y7623" s="3"/>
      <c r="Z7623" s="3"/>
      <c r="AA7623" s="3"/>
      <c r="AB7623" s="3"/>
      <c r="AC7623" s="3"/>
      <c r="AD7623" s="3"/>
      <c r="AE7623" s="3"/>
      <c r="AF7623" s="3"/>
      <c r="AG7623" s="3"/>
      <c r="AH7623" s="3"/>
      <c r="AI7623" s="3"/>
      <c r="AJ7623" s="3"/>
      <c r="AK7623" s="3"/>
      <c r="AL7623" s="3"/>
      <c r="AM7623" s="3"/>
      <c r="AN7623" s="3"/>
      <c r="AO7623" s="3"/>
      <c r="AP7623" s="3"/>
      <c r="AQ7623" s="3"/>
      <c r="AR7623" s="3"/>
      <c r="AS7623" s="3"/>
      <c r="AT7623" s="3"/>
      <c r="AU7623" s="3"/>
      <c r="AV7623" s="3"/>
      <c r="AW7623" s="3"/>
      <c r="AX7623" s="3"/>
      <c r="AY7623" s="3"/>
      <c r="AZ7623" s="3"/>
      <c r="BA7623" s="3"/>
    </row>
    <row r="7624" spans="1:53" x14ac:dyDescent="0.3">
      <c r="A7624" s="3"/>
      <c r="B7624" s="3"/>
      <c r="C7624" s="3"/>
      <c r="D7624" s="3"/>
      <c r="E7624" s="3"/>
      <c r="F7624" s="3"/>
      <c r="G7624" s="3"/>
      <c r="H7624" s="3"/>
      <c r="I7624" s="3"/>
      <c r="J7624" s="3"/>
      <c r="K7624" s="3"/>
      <c r="L7624" s="3"/>
      <c r="M7624" s="3"/>
      <c r="N7624" s="3"/>
      <c r="O7624" s="3"/>
      <c r="P7624" s="3"/>
      <c r="Q7624" s="3"/>
      <c r="R7624" s="3"/>
      <c r="S7624" s="120"/>
      <c r="T7624" s="3"/>
      <c r="U7624" s="3"/>
      <c r="V7624" s="3"/>
      <c r="W7624" s="3"/>
      <c r="X7624" s="3"/>
      <c r="Y7624" s="3"/>
      <c r="Z7624" s="3"/>
      <c r="AA7624" s="3"/>
      <c r="AB7624" s="3"/>
      <c r="AC7624" s="3"/>
      <c r="AD7624" s="3"/>
      <c r="AE7624" s="3"/>
      <c r="AF7624" s="3"/>
      <c r="AG7624" s="3"/>
      <c r="AH7624" s="3"/>
      <c r="AI7624" s="3"/>
      <c r="AJ7624" s="3"/>
      <c r="AK7624" s="3"/>
      <c r="AL7624" s="3"/>
      <c r="AM7624" s="3"/>
      <c r="AN7624" s="3"/>
      <c r="AO7624" s="3"/>
      <c r="AP7624" s="3"/>
      <c r="AQ7624" s="3"/>
      <c r="AR7624" s="3"/>
      <c r="AS7624" s="3"/>
      <c r="AT7624" s="3"/>
      <c r="AU7624" s="3"/>
      <c r="AV7624" s="3"/>
      <c r="AW7624" s="3"/>
      <c r="AX7624" s="3"/>
      <c r="AY7624" s="3"/>
      <c r="AZ7624" s="3"/>
      <c r="BA7624" s="3"/>
    </row>
    <row r="7625" spans="1:53" x14ac:dyDescent="0.3">
      <c r="A7625" s="3"/>
      <c r="B7625" s="3"/>
      <c r="C7625" s="3"/>
      <c r="D7625" s="3"/>
      <c r="E7625" s="3"/>
      <c r="F7625" s="3"/>
      <c r="G7625" s="3"/>
      <c r="H7625" s="3"/>
      <c r="I7625" s="3"/>
      <c r="J7625" s="3"/>
      <c r="K7625" s="3"/>
      <c r="L7625" s="3"/>
      <c r="M7625" s="3"/>
      <c r="N7625" s="3"/>
      <c r="O7625" s="3"/>
      <c r="P7625" s="3"/>
      <c r="Q7625" s="3"/>
      <c r="R7625" s="3"/>
      <c r="S7625" s="120"/>
      <c r="T7625" s="3"/>
      <c r="U7625" s="3"/>
      <c r="V7625" s="3"/>
      <c r="W7625" s="3"/>
      <c r="X7625" s="3"/>
      <c r="Y7625" s="3"/>
      <c r="Z7625" s="3"/>
      <c r="AA7625" s="3"/>
      <c r="AB7625" s="3"/>
      <c r="AC7625" s="3"/>
      <c r="AD7625" s="3"/>
      <c r="AE7625" s="3"/>
      <c r="AF7625" s="3"/>
      <c r="AG7625" s="3"/>
      <c r="AH7625" s="3"/>
      <c r="AI7625" s="3"/>
      <c r="AJ7625" s="3"/>
      <c r="AK7625" s="3"/>
      <c r="AL7625" s="3"/>
      <c r="AM7625" s="3"/>
      <c r="AN7625" s="3"/>
      <c r="AO7625" s="3"/>
      <c r="AP7625" s="3"/>
      <c r="AQ7625" s="3"/>
      <c r="AR7625" s="3"/>
      <c r="AS7625" s="3"/>
      <c r="AT7625" s="3"/>
      <c r="AU7625" s="3"/>
      <c r="AV7625" s="3"/>
      <c r="AW7625" s="3"/>
      <c r="AX7625" s="3"/>
      <c r="AY7625" s="3"/>
      <c r="AZ7625" s="3"/>
      <c r="BA7625" s="3"/>
    </row>
    <row r="7626" spans="1:53" x14ac:dyDescent="0.3">
      <c r="A7626" s="3"/>
      <c r="B7626" s="3"/>
      <c r="C7626" s="3"/>
      <c r="D7626" s="3"/>
      <c r="E7626" s="3"/>
      <c r="F7626" s="3"/>
      <c r="G7626" s="3"/>
      <c r="H7626" s="3"/>
      <c r="I7626" s="3"/>
      <c r="J7626" s="3"/>
      <c r="K7626" s="3"/>
      <c r="L7626" s="3"/>
      <c r="M7626" s="3"/>
      <c r="N7626" s="3"/>
      <c r="O7626" s="3"/>
      <c r="P7626" s="3"/>
      <c r="Q7626" s="3"/>
      <c r="R7626" s="3"/>
      <c r="S7626" s="120"/>
      <c r="T7626" s="3"/>
      <c r="U7626" s="3"/>
      <c r="V7626" s="3"/>
      <c r="W7626" s="3"/>
      <c r="X7626" s="3"/>
      <c r="Y7626" s="3"/>
      <c r="Z7626" s="3"/>
      <c r="AA7626" s="3"/>
      <c r="AB7626" s="3"/>
      <c r="AC7626" s="3"/>
      <c r="AD7626" s="3"/>
      <c r="AE7626" s="3"/>
      <c r="AF7626" s="3"/>
      <c r="AG7626" s="3"/>
      <c r="AH7626" s="3"/>
      <c r="AI7626" s="3"/>
      <c r="AJ7626" s="3"/>
      <c r="AK7626" s="3"/>
      <c r="AL7626" s="3"/>
      <c r="AM7626" s="3"/>
      <c r="AN7626" s="3"/>
      <c r="AO7626" s="3"/>
      <c r="AP7626" s="3"/>
      <c r="AQ7626" s="3"/>
      <c r="AR7626" s="3"/>
      <c r="AS7626" s="3"/>
      <c r="AT7626" s="3"/>
      <c r="AU7626" s="3"/>
      <c r="AV7626" s="3"/>
      <c r="AW7626" s="3"/>
      <c r="AX7626" s="3"/>
      <c r="AY7626" s="3"/>
      <c r="AZ7626" s="3"/>
      <c r="BA7626" s="3"/>
    </row>
    <row r="7627" spans="1:53" x14ac:dyDescent="0.3">
      <c r="A7627" s="3"/>
      <c r="B7627" s="3"/>
      <c r="C7627" s="3"/>
      <c r="D7627" s="3"/>
      <c r="E7627" s="3"/>
      <c r="F7627" s="3"/>
      <c r="G7627" s="3"/>
      <c r="H7627" s="3"/>
      <c r="I7627" s="3"/>
      <c r="J7627" s="3"/>
      <c r="K7627" s="3"/>
      <c r="L7627" s="3"/>
      <c r="M7627" s="3"/>
      <c r="N7627" s="3"/>
      <c r="O7627" s="3"/>
      <c r="P7627" s="3"/>
      <c r="Q7627" s="3"/>
      <c r="R7627" s="3"/>
      <c r="S7627" s="120"/>
      <c r="T7627" s="3"/>
      <c r="U7627" s="3"/>
      <c r="V7627" s="3"/>
      <c r="W7627" s="3"/>
      <c r="X7627" s="3"/>
      <c r="Y7627" s="3"/>
      <c r="Z7627" s="3"/>
      <c r="AA7627" s="3"/>
      <c r="AB7627" s="3"/>
      <c r="AC7627" s="3"/>
      <c r="AD7627" s="3"/>
      <c r="AE7627" s="3"/>
      <c r="AF7627" s="3"/>
      <c r="AG7627" s="3"/>
      <c r="AH7627" s="3"/>
      <c r="AI7627" s="3"/>
      <c r="AJ7627" s="3"/>
      <c r="AK7627" s="3"/>
      <c r="AL7627" s="3"/>
      <c r="AM7627" s="3"/>
      <c r="AN7627" s="3"/>
      <c r="AO7627" s="3"/>
      <c r="AP7627" s="3"/>
      <c r="AQ7627" s="3"/>
      <c r="AR7627" s="3"/>
      <c r="AS7627" s="3"/>
      <c r="AT7627" s="3"/>
      <c r="AU7627" s="3"/>
      <c r="AV7627" s="3"/>
      <c r="AW7627" s="3"/>
      <c r="AX7627" s="3"/>
      <c r="AY7627" s="3"/>
      <c r="AZ7627" s="3"/>
      <c r="BA7627" s="3"/>
    </row>
    <row r="7628" spans="1:53" x14ac:dyDescent="0.3">
      <c r="A7628" s="3"/>
      <c r="B7628" s="3"/>
      <c r="C7628" s="3"/>
      <c r="D7628" s="3"/>
      <c r="E7628" s="3"/>
      <c r="F7628" s="3"/>
      <c r="G7628" s="3"/>
      <c r="H7628" s="3"/>
      <c r="I7628" s="3"/>
      <c r="J7628" s="3"/>
      <c r="K7628" s="3"/>
      <c r="L7628" s="3"/>
      <c r="M7628" s="3"/>
      <c r="N7628" s="3"/>
      <c r="O7628" s="3"/>
      <c r="P7628" s="3"/>
      <c r="Q7628" s="3"/>
      <c r="R7628" s="3"/>
      <c r="S7628" s="120"/>
      <c r="T7628" s="3"/>
      <c r="U7628" s="3"/>
      <c r="V7628" s="3"/>
      <c r="W7628" s="3"/>
      <c r="X7628" s="3"/>
      <c r="Y7628" s="3"/>
      <c r="Z7628" s="3"/>
      <c r="AA7628" s="3"/>
      <c r="AB7628" s="3"/>
      <c r="AC7628" s="3"/>
      <c r="AD7628" s="3"/>
      <c r="AE7628" s="3"/>
      <c r="AF7628" s="3"/>
      <c r="AG7628" s="3"/>
      <c r="AH7628" s="3"/>
      <c r="AI7628" s="3"/>
      <c r="AJ7628" s="3"/>
      <c r="AK7628" s="3"/>
      <c r="AL7628" s="3"/>
      <c r="AM7628" s="3"/>
      <c r="AN7628" s="3"/>
      <c r="AO7628" s="3"/>
      <c r="AP7628" s="3"/>
      <c r="AQ7628" s="3"/>
      <c r="AR7628" s="3"/>
      <c r="AS7628" s="3"/>
      <c r="AT7628" s="3"/>
      <c r="AU7628" s="3"/>
      <c r="AV7628" s="3"/>
      <c r="AW7628" s="3"/>
      <c r="AX7628" s="3"/>
      <c r="AY7628" s="3"/>
      <c r="AZ7628" s="3"/>
      <c r="BA7628" s="3"/>
    </row>
    <row r="7629" spans="1:53" x14ac:dyDescent="0.3">
      <c r="A7629" s="3"/>
      <c r="B7629" s="3"/>
      <c r="C7629" s="3"/>
      <c r="D7629" s="3"/>
      <c r="E7629" s="3"/>
      <c r="F7629" s="3"/>
      <c r="G7629" s="3"/>
      <c r="H7629" s="3"/>
      <c r="I7629" s="3"/>
      <c r="J7629" s="3"/>
      <c r="K7629" s="3"/>
      <c r="L7629" s="3"/>
      <c r="M7629" s="3"/>
      <c r="N7629" s="3"/>
      <c r="O7629" s="3"/>
      <c r="P7629" s="3"/>
      <c r="Q7629" s="3"/>
      <c r="R7629" s="3"/>
      <c r="S7629" s="120"/>
      <c r="T7629" s="3"/>
      <c r="U7629" s="3"/>
      <c r="V7629" s="3"/>
      <c r="W7629" s="3"/>
      <c r="X7629" s="3"/>
      <c r="Y7629" s="3"/>
      <c r="Z7629" s="3"/>
      <c r="AA7629" s="3"/>
      <c r="AB7629" s="3"/>
      <c r="AC7629" s="3"/>
      <c r="AD7629" s="3"/>
      <c r="AE7629" s="3"/>
      <c r="AF7629" s="3"/>
      <c r="AG7629" s="3"/>
      <c r="AH7629" s="3"/>
      <c r="AI7629" s="3"/>
      <c r="AJ7629" s="3"/>
      <c r="AK7629" s="3"/>
      <c r="AL7629" s="3"/>
      <c r="AM7629" s="3"/>
      <c r="AN7629" s="3"/>
      <c r="AO7629" s="3"/>
      <c r="AP7629" s="3"/>
      <c r="AQ7629" s="3"/>
      <c r="AR7629" s="3"/>
      <c r="AS7629" s="3"/>
      <c r="AT7629" s="3"/>
      <c r="AU7629" s="3"/>
      <c r="AV7629" s="3"/>
      <c r="AW7629" s="3"/>
      <c r="AX7629" s="3"/>
      <c r="AY7629" s="3"/>
      <c r="AZ7629" s="3"/>
      <c r="BA7629" s="3"/>
    </row>
    <row r="7630" spans="1:53" x14ac:dyDescent="0.3">
      <c r="A7630" s="3"/>
      <c r="B7630" s="3"/>
      <c r="C7630" s="3"/>
      <c r="D7630" s="3"/>
      <c r="E7630" s="3"/>
      <c r="F7630" s="3"/>
      <c r="G7630" s="3"/>
      <c r="H7630" s="3"/>
      <c r="I7630" s="3"/>
      <c r="J7630" s="3"/>
      <c r="K7630" s="3"/>
      <c r="L7630" s="3"/>
      <c r="M7630" s="3"/>
      <c r="N7630" s="3"/>
      <c r="O7630" s="3"/>
      <c r="P7630" s="3"/>
      <c r="Q7630" s="3"/>
      <c r="R7630" s="3"/>
      <c r="S7630" s="120"/>
      <c r="T7630" s="3"/>
      <c r="U7630" s="3"/>
      <c r="V7630" s="3"/>
      <c r="W7630" s="3"/>
      <c r="X7630" s="3"/>
      <c r="Y7630" s="3"/>
      <c r="Z7630" s="3"/>
      <c r="AA7630" s="3"/>
      <c r="AB7630" s="3"/>
      <c r="AC7630" s="3"/>
      <c r="AD7630" s="3"/>
      <c r="AE7630" s="3"/>
      <c r="AF7630" s="3"/>
      <c r="AG7630" s="3"/>
      <c r="AH7630" s="3"/>
      <c r="AI7630" s="3"/>
      <c r="AJ7630" s="3"/>
      <c r="AK7630" s="3"/>
      <c r="AL7630" s="3"/>
      <c r="AM7630" s="3"/>
      <c r="AN7630" s="3"/>
      <c r="AO7630" s="3"/>
      <c r="AP7630" s="3"/>
      <c r="AQ7630" s="3"/>
      <c r="AR7630" s="3"/>
      <c r="AS7630" s="3"/>
      <c r="AT7630" s="3"/>
      <c r="AU7630" s="3"/>
      <c r="AV7630" s="3"/>
      <c r="AW7630" s="3"/>
      <c r="AX7630" s="3"/>
      <c r="AY7630" s="3"/>
      <c r="AZ7630" s="3"/>
      <c r="BA7630" s="3"/>
    </row>
    <row r="7631" spans="1:53" x14ac:dyDescent="0.3">
      <c r="A7631" s="3"/>
      <c r="B7631" s="3"/>
      <c r="C7631" s="3"/>
      <c r="D7631" s="3"/>
      <c r="E7631" s="3"/>
      <c r="F7631" s="3"/>
      <c r="G7631" s="3"/>
      <c r="H7631" s="3"/>
      <c r="I7631" s="3"/>
      <c r="J7631" s="3"/>
      <c r="K7631" s="3"/>
      <c r="L7631" s="3"/>
      <c r="M7631" s="3"/>
      <c r="N7631" s="3"/>
      <c r="O7631" s="3"/>
      <c r="P7631" s="3"/>
      <c r="Q7631" s="3"/>
      <c r="R7631" s="3"/>
      <c r="S7631" s="120"/>
      <c r="T7631" s="3"/>
      <c r="U7631" s="3"/>
      <c r="V7631" s="3"/>
      <c r="W7631" s="3"/>
      <c r="X7631" s="3"/>
      <c r="Y7631" s="3"/>
      <c r="Z7631" s="3"/>
      <c r="AA7631" s="3"/>
      <c r="AB7631" s="3"/>
      <c r="AC7631" s="3"/>
      <c r="AD7631" s="3"/>
      <c r="AE7631" s="3"/>
      <c r="AF7631" s="3"/>
      <c r="AG7631" s="3"/>
      <c r="AH7631" s="3"/>
      <c r="AI7631" s="3"/>
      <c r="AJ7631" s="3"/>
      <c r="AK7631" s="3"/>
      <c r="AL7631" s="3"/>
      <c r="AM7631" s="3"/>
      <c r="AN7631" s="3"/>
      <c r="AO7631" s="3"/>
      <c r="AP7631" s="3"/>
      <c r="AQ7631" s="3"/>
      <c r="AR7631" s="3"/>
      <c r="AS7631" s="3"/>
      <c r="AT7631" s="3"/>
      <c r="AU7631" s="3"/>
      <c r="AV7631" s="3"/>
      <c r="AW7631" s="3"/>
      <c r="AX7631" s="3"/>
      <c r="AY7631" s="3"/>
      <c r="AZ7631" s="3"/>
      <c r="BA7631" s="3"/>
    </row>
    <row r="7632" spans="1:53" x14ac:dyDescent="0.3">
      <c r="A7632" s="3"/>
      <c r="B7632" s="3"/>
      <c r="C7632" s="3"/>
      <c r="D7632" s="3"/>
      <c r="E7632" s="3"/>
      <c r="F7632" s="3"/>
      <c r="G7632" s="3"/>
      <c r="H7632" s="3"/>
      <c r="I7632" s="3"/>
      <c r="J7632" s="3"/>
      <c r="K7632" s="3"/>
      <c r="L7632" s="3"/>
      <c r="M7632" s="3"/>
      <c r="N7632" s="3"/>
      <c r="O7632" s="3"/>
      <c r="P7632" s="3"/>
      <c r="Q7632" s="3"/>
      <c r="R7632" s="3"/>
      <c r="S7632" s="120"/>
      <c r="T7632" s="3"/>
      <c r="U7632" s="3"/>
      <c r="V7632" s="3"/>
      <c r="W7632" s="3"/>
      <c r="X7632" s="3"/>
      <c r="Y7632" s="3"/>
      <c r="Z7632" s="3"/>
      <c r="AA7632" s="3"/>
      <c r="AB7632" s="3"/>
      <c r="AC7632" s="3"/>
      <c r="AD7632" s="3"/>
      <c r="AE7632" s="3"/>
      <c r="AF7632" s="3"/>
      <c r="AG7632" s="3"/>
      <c r="AH7632" s="3"/>
      <c r="AI7632" s="3"/>
      <c r="AJ7632" s="3"/>
      <c r="AK7632" s="3"/>
      <c r="AL7632" s="3"/>
      <c r="AM7632" s="3"/>
      <c r="AN7632" s="3"/>
      <c r="AO7632" s="3"/>
      <c r="AP7632" s="3"/>
      <c r="AQ7632" s="3"/>
      <c r="AR7632" s="3"/>
      <c r="AS7632" s="3"/>
      <c r="AT7632" s="3"/>
      <c r="AU7632" s="3"/>
      <c r="AV7632" s="3"/>
      <c r="AW7632" s="3"/>
      <c r="AX7632" s="3"/>
      <c r="AY7632" s="3"/>
      <c r="AZ7632" s="3"/>
      <c r="BA7632" s="3"/>
    </row>
    <row r="7633" spans="1:53" x14ac:dyDescent="0.3">
      <c r="A7633" s="3"/>
      <c r="B7633" s="3"/>
      <c r="C7633" s="3"/>
      <c r="D7633" s="3"/>
      <c r="E7633" s="3"/>
      <c r="F7633" s="3"/>
      <c r="G7633" s="3"/>
      <c r="H7633" s="3"/>
      <c r="I7633" s="3"/>
      <c r="J7633" s="3"/>
      <c r="K7633" s="3"/>
      <c r="L7633" s="3"/>
      <c r="M7633" s="3"/>
      <c r="N7633" s="3"/>
      <c r="O7633" s="3"/>
      <c r="P7633" s="3"/>
      <c r="Q7633" s="3"/>
      <c r="R7633" s="3"/>
      <c r="S7633" s="120"/>
      <c r="T7633" s="3"/>
      <c r="U7633" s="3"/>
      <c r="V7633" s="3"/>
      <c r="W7633" s="3"/>
      <c r="X7633" s="3"/>
      <c r="Y7633" s="3"/>
      <c r="Z7633" s="3"/>
      <c r="AA7633" s="3"/>
      <c r="AB7633" s="3"/>
      <c r="AC7633" s="3"/>
      <c r="AD7633" s="3"/>
      <c r="AE7633" s="3"/>
      <c r="AF7633" s="3"/>
      <c r="AG7633" s="3"/>
      <c r="AH7633" s="3"/>
      <c r="AI7633" s="3"/>
      <c r="AJ7633" s="3"/>
      <c r="AK7633" s="3"/>
      <c r="AL7633" s="3"/>
      <c r="AM7633" s="3"/>
      <c r="AN7633" s="3"/>
      <c r="AO7633" s="3"/>
      <c r="AP7633" s="3"/>
      <c r="AQ7633" s="3"/>
      <c r="AR7633" s="3"/>
      <c r="AS7633" s="3"/>
      <c r="AT7633" s="3"/>
      <c r="AU7633" s="3"/>
      <c r="AV7633" s="3"/>
      <c r="AW7633" s="3"/>
      <c r="AX7633" s="3"/>
      <c r="AY7633" s="3"/>
      <c r="AZ7633" s="3"/>
      <c r="BA7633" s="3"/>
    </row>
    <row r="7634" spans="1:53" x14ac:dyDescent="0.3">
      <c r="A7634" s="3"/>
      <c r="B7634" s="3"/>
      <c r="C7634" s="3"/>
      <c r="D7634" s="3"/>
      <c r="E7634" s="3"/>
      <c r="F7634" s="3"/>
      <c r="G7634" s="3"/>
      <c r="H7634" s="3"/>
      <c r="I7634" s="3"/>
      <c r="J7634" s="3"/>
      <c r="K7634" s="3"/>
      <c r="L7634" s="3"/>
      <c r="M7634" s="3"/>
      <c r="N7634" s="3"/>
      <c r="O7634" s="3"/>
      <c r="P7634" s="3"/>
      <c r="Q7634" s="3"/>
      <c r="R7634" s="3"/>
      <c r="S7634" s="120"/>
      <c r="T7634" s="3"/>
      <c r="U7634" s="3"/>
      <c r="V7634" s="3"/>
      <c r="W7634" s="3"/>
      <c r="X7634" s="3"/>
      <c r="Y7634" s="3"/>
      <c r="Z7634" s="3"/>
      <c r="AA7634" s="3"/>
      <c r="AB7634" s="3"/>
      <c r="AC7634" s="3"/>
      <c r="AD7634" s="3"/>
      <c r="AE7634" s="3"/>
      <c r="AF7634" s="3"/>
      <c r="AG7634" s="3"/>
      <c r="AH7634" s="3"/>
      <c r="AI7634" s="3"/>
      <c r="AJ7634" s="3"/>
      <c r="AK7634" s="3"/>
      <c r="AL7634" s="3"/>
      <c r="AM7634" s="3"/>
      <c r="AN7634" s="3"/>
      <c r="AO7634" s="3"/>
      <c r="AP7634" s="3"/>
      <c r="AQ7634" s="3"/>
      <c r="AR7634" s="3"/>
      <c r="AS7634" s="3"/>
      <c r="AT7634" s="3"/>
      <c r="AU7634" s="3"/>
      <c r="AV7634" s="3"/>
      <c r="AW7634" s="3"/>
      <c r="AX7634" s="3"/>
      <c r="AY7634" s="3"/>
      <c r="AZ7634" s="3"/>
      <c r="BA7634" s="3"/>
    </row>
    <row r="7635" spans="1:53" x14ac:dyDescent="0.3">
      <c r="A7635" s="3"/>
      <c r="B7635" s="3"/>
      <c r="C7635" s="3"/>
      <c r="D7635" s="3"/>
      <c r="E7635" s="3"/>
      <c r="F7635" s="3"/>
      <c r="G7635" s="3"/>
      <c r="H7635" s="3"/>
      <c r="I7635" s="3"/>
      <c r="J7635" s="3"/>
      <c r="K7635" s="3"/>
      <c r="L7635" s="3"/>
      <c r="M7635" s="3"/>
      <c r="N7635" s="3"/>
      <c r="O7635" s="3"/>
      <c r="P7635" s="3"/>
      <c r="Q7635" s="3"/>
      <c r="R7635" s="3"/>
      <c r="S7635" s="120"/>
      <c r="T7635" s="3"/>
      <c r="U7635" s="3"/>
      <c r="V7635" s="3"/>
      <c r="W7635" s="3"/>
      <c r="X7635" s="3"/>
      <c r="Y7635" s="3"/>
      <c r="Z7635" s="3"/>
      <c r="AA7635" s="3"/>
      <c r="AB7635" s="3"/>
      <c r="AC7635" s="3"/>
      <c r="AD7635" s="3"/>
      <c r="AE7635" s="3"/>
      <c r="AF7635" s="3"/>
      <c r="AG7635" s="3"/>
      <c r="AH7635" s="3"/>
      <c r="AI7635" s="3"/>
      <c r="AJ7635" s="3"/>
      <c r="AK7635" s="3"/>
      <c r="AL7635" s="3"/>
      <c r="AM7635" s="3"/>
      <c r="AN7635" s="3"/>
      <c r="AO7635" s="3"/>
      <c r="AP7635" s="3"/>
      <c r="AQ7635" s="3"/>
      <c r="AR7635" s="3"/>
      <c r="AS7635" s="3"/>
      <c r="AT7635" s="3"/>
      <c r="AU7635" s="3"/>
      <c r="AV7635" s="3"/>
      <c r="AW7635" s="3"/>
      <c r="AX7635" s="3"/>
      <c r="AY7635" s="3"/>
      <c r="AZ7635" s="3"/>
      <c r="BA7635" s="3"/>
    </row>
    <row r="7636" spans="1:53" x14ac:dyDescent="0.3">
      <c r="A7636" s="3"/>
      <c r="B7636" s="3"/>
      <c r="C7636" s="3"/>
      <c r="D7636" s="3"/>
      <c r="E7636" s="3"/>
      <c r="F7636" s="3"/>
      <c r="G7636" s="3"/>
      <c r="H7636" s="3"/>
      <c r="I7636" s="3"/>
      <c r="J7636" s="3"/>
      <c r="K7636" s="3"/>
      <c r="L7636" s="3"/>
      <c r="M7636" s="3"/>
      <c r="N7636" s="3"/>
      <c r="O7636" s="3"/>
      <c r="P7636" s="3"/>
      <c r="Q7636" s="3"/>
      <c r="R7636" s="3"/>
      <c r="S7636" s="120"/>
      <c r="T7636" s="3"/>
      <c r="U7636" s="3"/>
      <c r="V7636" s="3"/>
      <c r="W7636" s="3"/>
      <c r="X7636" s="3"/>
      <c r="Y7636" s="3"/>
      <c r="Z7636" s="3"/>
      <c r="AA7636" s="3"/>
      <c r="AB7636" s="3"/>
      <c r="AC7636" s="3"/>
      <c r="AD7636" s="3"/>
      <c r="AE7636" s="3"/>
      <c r="AF7636" s="3"/>
      <c r="AG7636" s="3"/>
      <c r="AH7636" s="3"/>
      <c r="AI7636" s="3"/>
      <c r="AJ7636" s="3"/>
      <c r="AK7636" s="3"/>
      <c r="AL7636" s="3"/>
      <c r="AM7636" s="3"/>
      <c r="AN7636" s="3"/>
      <c r="AO7636" s="3"/>
      <c r="AP7636" s="3"/>
      <c r="AQ7636" s="3"/>
      <c r="AR7636" s="3"/>
      <c r="AS7636" s="3"/>
      <c r="AT7636" s="3"/>
      <c r="AU7636" s="3"/>
      <c r="AV7636" s="3"/>
      <c r="AW7636" s="3"/>
      <c r="AX7636" s="3"/>
      <c r="AY7636" s="3"/>
      <c r="AZ7636" s="3"/>
      <c r="BA7636" s="3"/>
    </row>
    <row r="7637" spans="1:53" x14ac:dyDescent="0.3">
      <c r="A7637" s="3"/>
      <c r="B7637" s="3"/>
      <c r="C7637" s="3"/>
      <c r="D7637" s="3"/>
      <c r="E7637" s="3"/>
      <c r="F7637" s="3"/>
      <c r="G7637" s="3"/>
      <c r="H7637" s="3"/>
      <c r="I7637" s="3"/>
      <c r="J7637" s="3"/>
      <c r="K7637" s="3"/>
      <c r="L7637" s="3"/>
      <c r="M7637" s="3"/>
      <c r="N7637" s="3"/>
      <c r="O7637" s="3"/>
      <c r="P7637" s="3"/>
      <c r="Q7637" s="3"/>
      <c r="R7637" s="3"/>
      <c r="S7637" s="120"/>
      <c r="T7637" s="3"/>
      <c r="U7637" s="3"/>
      <c r="V7637" s="3"/>
      <c r="W7637" s="3"/>
      <c r="X7637" s="3"/>
      <c r="Y7637" s="3"/>
      <c r="Z7637" s="3"/>
      <c r="AA7637" s="3"/>
      <c r="AB7637" s="3"/>
      <c r="AC7637" s="3"/>
      <c r="AD7637" s="3"/>
      <c r="AE7637" s="3"/>
      <c r="AF7637" s="3"/>
      <c r="AG7637" s="3"/>
      <c r="AH7637" s="3"/>
      <c r="AI7637" s="3"/>
      <c r="AJ7637" s="3"/>
      <c r="AK7637" s="3"/>
      <c r="AL7637" s="3"/>
      <c r="AM7637" s="3"/>
      <c r="AN7637" s="3"/>
      <c r="AO7637" s="3"/>
      <c r="AP7637" s="3"/>
      <c r="AQ7637" s="3"/>
      <c r="AR7637" s="3"/>
      <c r="AS7637" s="3"/>
      <c r="AT7637" s="3"/>
      <c r="AU7637" s="3"/>
      <c r="AV7637" s="3"/>
      <c r="AW7637" s="3"/>
      <c r="AX7637" s="3"/>
      <c r="AY7637" s="3"/>
      <c r="AZ7637" s="3"/>
      <c r="BA7637" s="3"/>
    </row>
    <row r="7638" spans="1:53" x14ac:dyDescent="0.3">
      <c r="A7638" s="3"/>
      <c r="B7638" s="3"/>
      <c r="C7638" s="3"/>
      <c r="D7638" s="3"/>
      <c r="E7638" s="3"/>
      <c r="F7638" s="3"/>
      <c r="G7638" s="3"/>
      <c r="H7638" s="3"/>
      <c r="I7638" s="3"/>
      <c r="J7638" s="3"/>
      <c r="K7638" s="3"/>
      <c r="L7638" s="3"/>
      <c r="M7638" s="3"/>
      <c r="N7638" s="3"/>
      <c r="O7638" s="3"/>
      <c r="P7638" s="3"/>
      <c r="Q7638" s="3"/>
      <c r="R7638" s="3"/>
      <c r="S7638" s="120"/>
      <c r="T7638" s="3"/>
      <c r="U7638" s="3"/>
      <c r="V7638" s="3"/>
      <c r="W7638" s="3"/>
      <c r="X7638" s="3"/>
      <c r="Y7638" s="3"/>
      <c r="Z7638" s="3"/>
      <c r="AA7638" s="3"/>
      <c r="AB7638" s="3"/>
      <c r="AC7638" s="3"/>
      <c r="AD7638" s="3"/>
      <c r="AE7638" s="3"/>
      <c r="AF7638" s="3"/>
      <c r="AG7638" s="3"/>
      <c r="AH7638" s="3"/>
      <c r="AI7638" s="3"/>
      <c r="AJ7638" s="3"/>
      <c r="AK7638" s="3"/>
      <c r="AL7638" s="3"/>
      <c r="AM7638" s="3"/>
      <c r="AN7638" s="3"/>
      <c r="AO7638" s="3"/>
      <c r="AP7638" s="3"/>
      <c r="AQ7638" s="3"/>
      <c r="AR7638" s="3"/>
      <c r="AS7638" s="3"/>
      <c r="AT7638" s="3"/>
      <c r="AU7638" s="3"/>
      <c r="AV7638" s="3"/>
      <c r="AW7638" s="3"/>
      <c r="AX7638" s="3"/>
      <c r="AY7638" s="3"/>
      <c r="AZ7638" s="3"/>
      <c r="BA7638" s="3"/>
    </row>
    <row r="7639" spans="1:53" x14ac:dyDescent="0.3">
      <c r="A7639" s="3"/>
      <c r="B7639" s="3"/>
      <c r="C7639" s="3"/>
      <c r="D7639" s="3"/>
      <c r="E7639" s="3"/>
      <c r="F7639" s="3"/>
      <c r="G7639" s="3"/>
      <c r="H7639" s="3"/>
      <c r="I7639" s="3"/>
      <c r="J7639" s="3"/>
      <c r="K7639" s="3"/>
      <c r="L7639" s="3"/>
      <c r="M7639" s="3"/>
      <c r="N7639" s="3"/>
      <c r="O7639" s="3"/>
      <c r="P7639" s="3"/>
      <c r="Q7639" s="3"/>
      <c r="R7639" s="3"/>
      <c r="S7639" s="120"/>
      <c r="T7639" s="3"/>
      <c r="U7639" s="3"/>
      <c r="V7639" s="3"/>
      <c r="W7639" s="3"/>
      <c r="X7639" s="3"/>
      <c r="Y7639" s="3"/>
      <c r="Z7639" s="3"/>
      <c r="AA7639" s="3"/>
      <c r="AB7639" s="3"/>
      <c r="AC7639" s="3"/>
      <c r="AD7639" s="3"/>
      <c r="AE7639" s="3"/>
      <c r="AF7639" s="3"/>
      <c r="AG7639" s="3"/>
      <c r="AH7639" s="3"/>
      <c r="AI7639" s="3"/>
      <c r="AJ7639" s="3"/>
      <c r="AK7639" s="3"/>
      <c r="AL7639" s="3"/>
      <c r="AM7639" s="3"/>
      <c r="AN7639" s="3"/>
      <c r="AO7639" s="3"/>
      <c r="AP7639" s="3"/>
      <c r="AQ7639" s="3"/>
      <c r="AR7639" s="3"/>
      <c r="AS7639" s="3"/>
      <c r="AT7639" s="3"/>
      <c r="AU7639" s="3"/>
      <c r="AV7639" s="3"/>
      <c r="AW7639" s="3"/>
      <c r="AX7639" s="3"/>
      <c r="AY7639" s="3"/>
      <c r="AZ7639" s="3"/>
      <c r="BA7639" s="3"/>
    </row>
    <row r="7640" spans="1:53" x14ac:dyDescent="0.3">
      <c r="A7640" s="3"/>
      <c r="B7640" s="3"/>
      <c r="C7640" s="3"/>
      <c r="D7640" s="3"/>
      <c r="E7640" s="3"/>
      <c r="F7640" s="3"/>
      <c r="G7640" s="3"/>
      <c r="H7640" s="3"/>
      <c r="I7640" s="3"/>
      <c r="J7640" s="3"/>
      <c r="K7640" s="3"/>
      <c r="L7640" s="3"/>
      <c r="M7640" s="3"/>
      <c r="N7640" s="3"/>
      <c r="O7640" s="3"/>
      <c r="P7640" s="3"/>
      <c r="Q7640" s="3"/>
      <c r="R7640" s="3"/>
      <c r="S7640" s="120"/>
      <c r="T7640" s="3"/>
      <c r="U7640" s="3"/>
      <c r="V7640" s="3"/>
      <c r="W7640" s="3"/>
      <c r="X7640" s="3"/>
      <c r="Y7640" s="3"/>
      <c r="Z7640" s="3"/>
      <c r="AA7640" s="3"/>
      <c r="AB7640" s="3"/>
      <c r="AC7640" s="3"/>
      <c r="AD7640" s="3"/>
      <c r="AE7640" s="3"/>
      <c r="AF7640" s="3"/>
      <c r="AG7640" s="3"/>
      <c r="AH7640" s="3"/>
      <c r="AI7640" s="3"/>
      <c r="AJ7640" s="3"/>
      <c r="AK7640" s="3"/>
      <c r="AL7640" s="3"/>
      <c r="AM7640" s="3"/>
      <c r="AN7640" s="3"/>
      <c r="AO7640" s="3"/>
      <c r="AP7640" s="3"/>
      <c r="AQ7640" s="3"/>
      <c r="AR7640" s="3"/>
      <c r="AS7640" s="3"/>
      <c r="AT7640" s="3"/>
      <c r="AU7640" s="3"/>
      <c r="AV7640" s="3"/>
      <c r="AW7640" s="3"/>
      <c r="AX7640" s="3"/>
      <c r="AY7640" s="3"/>
      <c r="AZ7640" s="3"/>
      <c r="BA7640" s="3"/>
    </row>
    <row r="7641" spans="1:53" x14ac:dyDescent="0.3">
      <c r="A7641" s="3"/>
      <c r="B7641" s="3"/>
      <c r="C7641" s="3"/>
      <c r="D7641" s="3"/>
      <c r="E7641" s="3"/>
      <c r="F7641" s="3"/>
      <c r="G7641" s="3"/>
      <c r="H7641" s="3"/>
      <c r="I7641" s="3"/>
      <c r="J7641" s="3"/>
      <c r="K7641" s="3"/>
      <c r="L7641" s="3"/>
      <c r="M7641" s="3"/>
      <c r="N7641" s="3"/>
      <c r="O7641" s="3"/>
      <c r="P7641" s="3"/>
      <c r="Q7641" s="3"/>
      <c r="R7641" s="3"/>
      <c r="S7641" s="120"/>
      <c r="T7641" s="3"/>
      <c r="U7641" s="3"/>
      <c r="V7641" s="3"/>
      <c r="W7641" s="3"/>
      <c r="X7641" s="3"/>
      <c r="Y7641" s="3"/>
      <c r="Z7641" s="3"/>
      <c r="AA7641" s="3"/>
      <c r="AB7641" s="3"/>
      <c r="AC7641" s="3"/>
      <c r="AD7641" s="3"/>
      <c r="AE7641" s="3"/>
      <c r="AF7641" s="3"/>
      <c r="AG7641" s="3"/>
      <c r="AH7641" s="3"/>
      <c r="AI7641" s="3"/>
      <c r="AJ7641" s="3"/>
      <c r="AK7641" s="3"/>
      <c r="AL7641" s="3"/>
      <c r="AM7641" s="3"/>
      <c r="AN7641" s="3"/>
      <c r="AO7641" s="3"/>
      <c r="AP7641" s="3"/>
      <c r="AQ7641" s="3"/>
      <c r="AR7641" s="3"/>
      <c r="AS7641" s="3"/>
      <c r="AT7641" s="3"/>
      <c r="AU7641" s="3"/>
      <c r="AV7641" s="3"/>
      <c r="AW7641" s="3"/>
      <c r="AX7641" s="3"/>
      <c r="AY7641" s="3"/>
      <c r="AZ7641" s="3"/>
      <c r="BA7641" s="3"/>
    </row>
    <row r="7642" spans="1:53" x14ac:dyDescent="0.3">
      <c r="A7642" s="3"/>
      <c r="B7642" s="3"/>
      <c r="C7642" s="3"/>
      <c r="D7642" s="3"/>
      <c r="E7642" s="3"/>
      <c r="F7642" s="3"/>
      <c r="G7642" s="3"/>
      <c r="H7642" s="3"/>
      <c r="I7642" s="3"/>
      <c r="J7642" s="3"/>
      <c r="K7642" s="3"/>
      <c r="L7642" s="3"/>
      <c r="M7642" s="3"/>
      <c r="N7642" s="3"/>
      <c r="O7642" s="3"/>
      <c r="P7642" s="3"/>
      <c r="Q7642" s="3"/>
      <c r="R7642" s="3"/>
      <c r="S7642" s="120"/>
      <c r="T7642" s="3"/>
      <c r="U7642" s="3"/>
      <c r="V7642" s="3"/>
      <c r="W7642" s="3"/>
      <c r="X7642" s="3"/>
      <c r="Y7642" s="3"/>
      <c r="Z7642" s="3"/>
      <c r="AA7642" s="3"/>
      <c r="AB7642" s="3"/>
      <c r="AC7642" s="3"/>
      <c r="AD7642" s="3"/>
      <c r="AE7642" s="3"/>
      <c r="AF7642" s="3"/>
      <c r="AG7642" s="3"/>
      <c r="AH7642" s="3"/>
      <c r="AI7642" s="3"/>
      <c r="AJ7642" s="3"/>
      <c r="AK7642" s="3"/>
      <c r="AL7642" s="3"/>
      <c r="AM7642" s="3"/>
      <c r="AN7642" s="3"/>
      <c r="AO7642" s="3"/>
      <c r="AP7642" s="3"/>
      <c r="AQ7642" s="3"/>
      <c r="AR7642" s="3"/>
      <c r="AS7642" s="3"/>
      <c r="AT7642" s="3"/>
      <c r="AU7642" s="3"/>
      <c r="AV7642" s="3"/>
      <c r="AW7642" s="3"/>
      <c r="AX7642" s="3"/>
      <c r="AY7642" s="3"/>
      <c r="AZ7642" s="3"/>
      <c r="BA7642" s="3"/>
    </row>
    <row r="7643" spans="1:53" x14ac:dyDescent="0.3">
      <c r="A7643" s="3"/>
      <c r="B7643" s="3"/>
      <c r="C7643" s="3"/>
      <c r="D7643" s="3"/>
      <c r="E7643" s="3"/>
      <c r="F7643" s="3"/>
      <c r="G7643" s="3"/>
      <c r="H7643" s="3"/>
      <c r="I7643" s="3"/>
      <c r="J7643" s="3"/>
      <c r="K7643" s="3"/>
      <c r="L7643" s="3"/>
      <c r="M7643" s="3"/>
      <c r="N7643" s="3"/>
      <c r="O7643" s="3"/>
      <c r="P7643" s="3"/>
      <c r="Q7643" s="3"/>
      <c r="R7643" s="3"/>
      <c r="S7643" s="120"/>
      <c r="T7643" s="3"/>
      <c r="U7643" s="3"/>
      <c r="V7643" s="3"/>
      <c r="W7643" s="3"/>
      <c r="X7643" s="3"/>
      <c r="Y7643" s="3"/>
      <c r="Z7643" s="3"/>
      <c r="AA7643" s="3"/>
      <c r="AB7643" s="3"/>
      <c r="AC7643" s="3"/>
      <c r="AD7643" s="3"/>
      <c r="AE7643" s="3"/>
      <c r="AF7643" s="3"/>
      <c r="AG7643" s="3"/>
      <c r="AH7643" s="3"/>
      <c r="AI7643" s="3"/>
      <c r="AJ7643" s="3"/>
      <c r="AK7643" s="3"/>
      <c r="AL7643" s="3"/>
      <c r="AM7643" s="3"/>
      <c r="AN7643" s="3"/>
      <c r="AO7643" s="3"/>
      <c r="AP7643" s="3"/>
      <c r="AQ7643" s="3"/>
      <c r="AR7643" s="3"/>
      <c r="AS7643" s="3"/>
      <c r="AT7643" s="3"/>
      <c r="AU7643" s="3"/>
      <c r="AV7643" s="3"/>
      <c r="AW7643" s="3"/>
      <c r="AX7643" s="3"/>
      <c r="AY7643" s="3"/>
      <c r="AZ7643" s="3"/>
      <c r="BA7643" s="3"/>
    </row>
    <row r="7644" spans="1:53" x14ac:dyDescent="0.3">
      <c r="A7644" s="3"/>
      <c r="B7644" s="3"/>
      <c r="C7644" s="3"/>
      <c r="D7644" s="3"/>
      <c r="E7644" s="3"/>
      <c r="F7644" s="3"/>
      <c r="G7644" s="3"/>
      <c r="H7644" s="3"/>
      <c r="I7644" s="3"/>
      <c r="J7644" s="3"/>
      <c r="K7644" s="3"/>
      <c r="L7644" s="3"/>
      <c r="M7644" s="3"/>
      <c r="N7644" s="3"/>
      <c r="O7644" s="3"/>
      <c r="P7644" s="3"/>
      <c r="Q7644" s="3"/>
      <c r="R7644" s="3"/>
      <c r="S7644" s="120"/>
      <c r="T7644" s="3"/>
      <c r="U7644" s="3"/>
      <c r="V7644" s="3"/>
      <c r="W7644" s="3"/>
      <c r="X7644" s="3"/>
      <c r="Y7644" s="3"/>
      <c r="Z7644" s="3"/>
      <c r="AA7644" s="3"/>
      <c r="AB7644" s="3"/>
      <c r="AC7644" s="3"/>
      <c r="AD7644" s="3"/>
      <c r="AE7644" s="3"/>
      <c r="AF7644" s="3"/>
      <c r="AG7644" s="3"/>
      <c r="AH7644" s="3"/>
      <c r="AI7644" s="3"/>
      <c r="AJ7644" s="3"/>
      <c r="AK7644" s="3"/>
      <c r="AL7644" s="3"/>
      <c r="AM7644" s="3"/>
      <c r="AN7644" s="3"/>
      <c r="AO7644" s="3"/>
      <c r="AP7644" s="3"/>
      <c r="AQ7644" s="3"/>
      <c r="AR7644" s="3"/>
      <c r="AS7644" s="3"/>
      <c r="AT7644" s="3"/>
      <c r="AU7644" s="3"/>
      <c r="AV7644" s="3"/>
      <c r="AW7644" s="3"/>
      <c r="AX7644" s="3"/>
      <c r="AY7644" s="3"/>
      <c r="AZ7644" s="3"/>
      <c r="BA7644" s="3"/>
    </row>
    <row r="7645" spans="1:53" x14ac:dyDescent="0.3">
      <c r="A7645" s="3"/>
      <c r="B7645" s="3"/>
      <c r="C7645" s="3"/>
      <c r="D7645" s="3"/>
      <c r="E7645" s="3"/>
      <c r="F7645" s="3"/>
      <c r="G7645" s="3"/>
      <c r="H7645" s="3"/>
      <c r="I7645" s="3"/>
      <c r="J7645" s="3"/>
      <c r="K7645" s="3"/>
      <c r="L7645" s="3"/>
      <c r="M7645" s="3"/>
      <c r="N7645" s="3"/>
      <c r="O7645" s="3"/>
      <c r="P7645" s="3"/>
      <c r="Q7645" s="3"/>
      <c r="R7645" s="3"/>
      <c r="S7645" s="120"/>
      <c r="T7645" s="3"/>
      <c r="U7645" s="3"/>
      <c r="V7645" s="3"/>
      <c r="W7645" s="3"/>
      <c r="X7645" s="3"/>
      <c r="Y7645" s="3"/>
      <c r="Z7645" s="3"/>
      <c r="AA7645" s="3"/>
      <c r="AB7645" s="3"/>
      <c r="AC7645" s="3"/>
      <c r="AD7645" s="3"/>
      <c r="AE7645" s="3"/>
      <c r="AF7645" s="3"/>
      <c r="AG7645" s="3"/>
      <c r="AH7645" s="3"/>
      <c r="AI7645" s="3"/>
      <c r="AJ7645" s="3"/>
      <c r="AK7645" s="3"/>
      <c r="AL7645" s="3"/>
      <c r="AM7645" s="3"/>
      <c r="AN7645" s="3"/>
      <c r="AO7645" s="3"/>
      <c r="AP7645" s="3"/>
      <c r="AQ7645" s="3"/>
      <c r="AR7645" s="3"/>
      <c r="AS7645" s="3"/>
      <c r="AT7645" s="3"/>
      <c r="AU7645" s="3"/>
      <c r="AV7645" s="3"/>
      <c r="AW7645" s="3"/>
      <c r="AX7645" s="3"/>
      <c r="AY7645" s="3"/>
      <c r="AZ7645" s="3"/>
      <c r="BA7645" s="3"/>
    </row>
    <row r="7646" spans="1:53" x14ac:dyDescent="0.3">
      <c r="A7646" s="3"/>
      <c r="B7646" s="3"/>
      <c r="C7646" s="3"/>
      <c r="D7646" s="3"/>
      <c r="E7646" s="3"/>
      <c r="F7646" s="3"/>
      <c r="G7646" s="3"/>
      <c r="H7646" s="3"/>
      <c r="I7646" s="3"/>
      <c r="J7646" s="3"/>
      <c r="K7646" s="3"/>
      <c r="L7646" s="3"/>
      <c r="M7646" s="3"/>
      <c r="N7646" s="3"/>
      <c r="O7646" s="3"/>
      <c r="P7646" s="3"/>
      <c r="Q7646" s="3"/>
      <c r="R7646" s="3"/>
      <c r="S7646" s="120"/>
      <c r="T7646" s="3"/>
      <c r="U7646" s="3"/>
      <c r="V7646" s="3"/>
      <c r="W7646" s="3"/>
      <c r="X7646" s="3"/>
      <c r="Y7646" s="3"/>
      <c r="Z7646" s="3"/>
      <c r="AA7646" s="3"/>
      <c r="AB7646" s="3"/>
      <c r="AC7646" s="3"/>
      <c r="AD7646" s="3"/>
      <c r="AE7646" s="3"/>
      <c r="AF7646" s="3"/>
      <c r="AG7646" s="3"/>
      <c r="AH7646" s="3"/>
      <c r="AI7646" s="3"/>
      <c r="AJ7646" s="3"/>
      <c r="AK7646" s="3"/>
      <c r="AL7646" s="3"/>
      <c r="AM7646" s="3"/>
      <c r="AN7646" s="3"/>
      <c r="AO7646" s="3"/>
      <c r="AP7646" s="3"/>
      <c r="AQ7646" s="3"/>
      <c r="AR7646" s="3"/>
      <c r="AS7646" s="3"/>
      <c r="AT7646" s="3"/>
      <c r="AU7646" s="3"/>
      <c r="AV7646" s="3"/>
      <c r="AW7646" s="3"/>
      <c r="AX7646" s="3"/>
      <c r="AY7646" s="3"/>
      <c r="AZ7646" s="3"/>
      <c r="BA7646" s="3"/>
    </row>
    <row r="7647" spans="1:53" x14ac:dyDescent="0.3">
      <c r="A7647" s="3"/>
      <c r="B7647" s="3"/>
      <c r="C7647" s="3"/>
      <c r="D7647" s="3"/>
      <c r="E7647" s="3"/>
      <c r="F7647" s="3"/>
      <c r="G7647" s="3"/>
      <c r="H7647" s="3"/>
      <c r="I7647" s="3"/>
      <c r="J7647" s="3"/>
      <c r="K7647" s="3"/>
      <c r="L7647" s="3"/>
      <c r="M7647" s="3"/>
      <c r="N7647" s="3"/>
      <c r="O7647" s="3"/>
      <c r="P7647" s="3"/>
      <c r="Q7647" s="3"/>
      <c r="R7647" s="3"/>
      <c r="S7647" s="120"/>
      <c r="T7647" s="3"/>
      <c r="U7647" s="3"/>
      <c r="V7647" s="3"/>
      <c r="W7647" s="3"/>
      <c r="X7647" s="3"/>
      <c r="Y7647" s="3"/>
      <c r="Z7647" s="3"/>
      <c r="AA7647" s="3"/>
      <c r="AB7647" s="3"/>
      <c r="AC7647" s="3"/>
      <c r="AD7647" s="3"/>
      <c r="AE7647" s="3"/>
      <c r="AF7647" s="3"/>
      <c r="AG7647" s="3"/>
      <c r="AH7647" s="3"/>
      <c r="AI7647" s="3"/>
      <c r="AJ7647" s="3"/>
      <c r="AK7647" s="3"/>
      <c r="AL7647" s="3"/>
      <c r="AM7647" s="3"/>
      <c r="AN7647" s="3"/>
      <c r="AO7647" s="3"/>
      <c r="AP7647" s="3"/>
      <c r="AQ7647" s="3"/>
      <c r="AR7647" s="3"/>
      <c r="AS7647" s="3"/>
      <c r="AT7647" s="3"/>
      <c r="AU7647" s="3"/>
      <c r="AV7647" s="3"/>
      <c r="AW7647" s="3"/>
      <c r="AX7647" s="3"/>
      <c r="AY7647" s="3"/>
      <c r="AZ7647" s="3"/>
      <c r="BA7647" s="3"/>
    </row>
    <row r="7648" spans="1:53" x14ac:dyDescent="0.3">
      <c r="A7648" s="3"/>
      <c r="B7648" s="3"/>
      <c r="C7648" s="3"/>
      <c r="D7648" s="3"/>
      <c r="E7648" s="3"/>
      <c r="F7648" s="3"/>
      <c r="G7648" s="3"/>
      <c r="H7648" s="3"/>
      <c r="I7648" s="3"/>
      <c r="J7648" s="3"/>
      <c r="K7648" s="3"/>
      <c r="L7648" s="3"/>
      <c r="M7648" s="3"/>
      <c r="N7648" s="3"/>
      <c r="O7648" s="3"/>
      <c r="P7648" s="3"/>
      <c r="Q7648" s="3"/>
      <c r="R7648" s="3"/>
      <c r="S7648" s="120"/>
      <c r="T7648" s="3"/>
      <c r="U7648" s="3"/>
      <c r="V7648" s="3"/>
      <c r="W7648" s="3"/>
      <c r="X7648" s="3"/>
      <c r="Y7648" s="3"/>
      <c r="Z7648" s="3"/>
      <c r="AA7648" s="3"/>
      <c r="AB7648" s="3"/>
      <c r="AC7648" s="3"/>
      <c r="AD7648" s="3"/>
      <c r="AE7648" s="3"/>
      <c r="AF7648" s="3"/>
      <c r="AG7648" s="3"/>
      <c r="AH7648" s="3"/>
      <c r="AI7648" s="3"/>
      <c r="AJ7648" s="3"/>
      <c r="AK7648" s="3"/>
      <c r="AL7648" s="3"/>
      <c r="AM7648" s="3"/>
      <c r="AN7648" s="3"/>
      <c r="AO7648" s="3"/>
      <c r="AP7648" s="3"/>
      <c r="AQ7648" s="3"/>
      <c r="AR7648" s="3"/>
      <c r="AS7648" s="3"/>
      <c r="AT7648" s="3"/>
      <c r="AU7648" s="3"/>
      <c r="AV7648" s="3"/>
      <c r="AW7648" s="3"/>
      <c r="AX7648" s="3"/>
      <c r="AY7648" s="3"/>
      <c r="AZ7648" s="3"/>
      <c r="BA7648" s="3"/>
    </row>
    <row r="7649" spans="1:53" x14ac:dyDescent="0.3">
      <c r="A7649" s="3"/>
      <c r="B7649" s="3"/>
      <c r="C7649" s="3"/>
      <c r="D7649" s="3"/>
      <c r="E7649" s="3"/>
      <c r="F7649" s="3"/>
      <c r="G7649" s="3"/>
      <c r="H7649" s="3"/>
      <c r="I7649" s="3"/>
      <c r="J7649" s="3"/>
      <c r="K7649" s="3"/>
      <c r="L7649" s="3"/>
      <c r="M7649" s="3"/>
      <c r="N7649" s="3"/>
      <c r="O7649" s="3"/>
      <c r="P7649" s="3"/>
      <c r="Q7649" s="3"/>
      <c r="R7649" s="3"/>
      <c r="S7649" s="120"/>
      <c r="T7649" s="3"/>
      <c r="U7649" s="3"/>
      <c r="V7649" s="3"/>
      <c r="W7649" s="3"/>
      <c r="X7649" s="3"/>
      <c r="Y7649" s="3"/>
      <c r="Z7649" s="3"/>
      <c r="AA7649" s="3"/>
      <c r="AB7649" s="3"/>
      <c r="AC7649" s="3"/>
      <c r="AD7649" s="3"/>
      <c r="AE7649" s="3"/>
      <c r="AF7649" s="3"/>
      <c r="AG7649" s="3"/>
      <c r="AH7649" s="3"/>
      <c r="AI7649" s="3"/>
      <c r="AJ7649" s="3"/>
      <c r="AK7649" s="3"/>
      <c r="AL7649" s="3"/>
      <c r="AM7649" s="3"/>
      <c r="AN7649" s="3"/>
      <c r="AO7649" s="3"/>
      <c r="AP7649" s="3"/>
      <c r="AQ7649" s="3"/>
      <c r="AR7649" s="3"/>
      <c r="AS7649" s="3"/>
      <c r="AT7649" s="3"/>
      <c r="AU7649" s="3"/>
      <c r="AV7649" s="3"/>
      <c r="AW7649" s="3"/>
      <c r="AX7649" s="3"/>
      <c r="AY7649" s="3"/>
      <c r="AZ7649" s="3"/>
      <c r="BA7649" s="3"/>
    </row>
    <row r="7650" spans="1:53" x14ac:dyDescent="0.3">
      <c r="A7650" s="3"/>
      <c r="B7650" s="3"/>
      <c r="C7650" s="3"/>
      <c r="D7650" s="3"/>
      <c r="E7650" s="3"/>
      <c r="F7650" s="3"/>
      <c r="G7650" s="3"/>
      <c r="H7650" s="3"/>
      <c r="I7650" s="3"/>
      <c r="J7650" s="3"/>
      <c r="K7650" s="3"/>
      <c r="L7650" s="3"/>
      <c r="M7650" s="3"/>
      <c r="N7650" s="3"/>
      <c r="O7650" s="3"/>
      <c r="P7650" s="3"/>
      <c r="Q7650" s="3"/>
      <c r="R7650" s="3"/>
      <c r="S7650" s="120"/>
      <c r="T7650" s="3"/>
      <c r="U7650" s="3"/>
      <c r="V7650" s="3"/>
      <c r="W7650" s="3"/>
      <c r="X7650" s="3"/>
      <c r="Y7650" s="3"/>
      <c r="Z7650" s="3"/>
      <c r="AA7650" s="3"/>
      <c r="AB7650" s="3"/>
      <c r="AC7650" s="3"/>
      <c r="AD7650" s="3"/>
      <c r="AE7650" s="3"/>
      <c r="AF7650" s="3"/>
      <c r="AG7650" s="3"/>
      <c r="AH7650" s="3"/>
      <c r="AI7650" s="3"/>
      <c r="AJ7650" s="3"/>
      <c r="AK7650" s="3"/>
      <c r="AL7650" s="3"/>
      <c r="AM7650" s="3"/>
      <c r="AN7650" s="3"/>
      <c r="AO7650" s="3"/>
      <c r="AP7650" s="3"/>
      <c r="AQ7650" s="3"/>
      <c r="AR7650" s="3"/>
      <c r="AS7650" s="3"/>
      <c r="AT7650" s="3"/>
      <c r="AU7650" s="3"/>
      <c r="AV7650" s="3"/>
      <c r="AW7650" s="3"/>
      <c r="AX7650" s="3"/>
      <c r="AY7650" s="3"/>
      <c r="AZ7650" s="3"/>
      <c r="BA7650" s="3"/>
    </row>
    <row r="7651" spans="1:53" x14ac:dyDescent="0.3">
      <c r="A7651" s="3"/>
      <c r="B7651" s="3"/>
      <c r="C7651" s="3"/>
      <c r="D7651" s="3"/>
      <c r="E7651" s="3"/>
      <c r="F7651" s="3"/>
      <c r="G7651" s="3"/>
      <c r="H7651" s="3"/>
      <c r="I7651" s="3"/>
      <c r="J7651" s="3"/>
      <c r="K7651" s="3"/>
      <c r="L7651" s="3"/>
      <c r="M7651" s="3"/>
      <c r="N7651" s="3"/>
      <c r="O7651" s="3"/>
      <c r="P7651" s="3"/>
      <c r="Q7651" s="3"/>
      <c r="R7651" s="3"/>
      <c r="S7651" s="120"/>
      <c r="T7651" s="3"/>
      <c r="U7651" s="3"/>
      <c r="V7651" s="3"/>
      <c r="W7651" s="3"/>
      <c r="X7651" s="3"/>
      <c r="Y7651" s="3"/>
      <c r="Z7651" s="3"/>
      <c r="AA7651" s="3"/>
      <c r="AB7651" s="3"/>
      <c r="AC7651" s="3"/>
      <c r="AD7651" s="3"/>
      <c r="AE7651" s="3"/>
      <c r="AF7651" s="3"/>
      <c r="AG7651" s="3"/>
      <c r="AH7651" s="3"/>
      <c r="AI7651" s="3"/>
      <c r="AJ7651" s="3"/>
      <c r="AK7651" s="3"/>
      <c r="AL7651" s="3"/>
      <c r="AM7651" s="3"/>
      <c r="AN7651" s="3"/>
      <c r="AO7651" s="3"/>
      <c r="AP7651" s="3"/>
      <c r="AQ7651" s="3"/>
      <c r="AR7651" s="3"/>
      <c r="AS7651" s="3"/>
      <c r="AT7651" s="3"/>
      <c r="AU7651" s="3"/>
      <c r="AV7651" s="3"/>
      <c r="AW7651" s="3"/>
      <c r="AX7651" s="3"/>
      <c r="AY7651" s="3"/>
      <c r="AZ7651" s="3"/>
      <c r="BA7651" s="3"/>
    </row>
    <row r="7652" spans="1:53" x14ac:dyDescent="0.3">
      <c r="A7652" s="3"/>
      <c r="B7652" s="3"/>
      <c r="C7652" s="3"/>
      <c r="D7652" s="3"/>
      <c r="E7652" s="3"/>
      <c r="F7652" s="3"/>
      <c r="G7652" s="3"/>
      <c r="H7652" s="3"/>
      <c r="I7652" s="3"/>
      <c r="J7652" s="3"/>
      <c r="K7652" s="3"/>
      <c r="L7652" s="3"/>
      <c r="M7652" s="3"/>
      <c r="N7652" s="3"/>
      <c r="O7652" s="3"/>
      <c r="P7652" s="3"/>
      <c r="Q7652" s="3"/>
      <c r="R7652" s="3"/>
      <c r="S7652" s="120"/>
      <c r="T7652" s="3"/>
      <c r="U7652" s="3"/>
      <c r="V7652" s="3"/>
      <c r="W7652" s="3"/>
      <c r="X7652" s="3"/>
      <c r="Y7652" s="3"/>
      <c r="Z7652" s="3"/>
      <c r="AA7652" s="3"/>
      <c r="AB7652" s="3"/>
      <c r="AC7652" s="3"/>
      <c r="AD7652" s="3"/>
      <c r="AE7652" s="3"/>
      <c r="AF7652" s="3"/>
      <c r="AG7652" s="3"/>
      <c r="AH7652" s="3"/>
      <c r="AI7652" s="3"/>
      <c r="AJ7652" s="3"/>
      <c r="AK7652" s="3"/>
      <c r="AL7652" s="3"/>
      <c r="AM7652" s="3"/>
      <c r="AN7652" s="3"/>
      <c r="AO7652" s="3"/>
      <c r="AP7652" s="3"/>
      <c r="AQ7652" s="3"/>
      <c r="AR7652" s="3"/>
      <c r="AS7652" s="3"/>
      <c r="AT7652" s="3"/>
      <c r="AU7652" s="3"/>
      <c r="AV7652" s="3"/>
      <c r="AW7652" s="3"/>
      <c r="AX7652" s="3"/>
      <c r="AY7652" s="3"/>
      <c r="AZ7652" s="3"/>
      <c r="BA7652" s="3"/>
    </row>
    <row r="7653" spans="1:53" x14ac:dyDescent="0.3">
      <c r="A7653" s="3"/>
      <c r="B7653" s="3"/>
      <c r="C7653" s="3"/>
      <c r="D7653" s="3"/>
      <c r="E7653" s="3"/>
      <c r="F7653" s="3"/>
      <c r="G7653" s="3"/>
      <c r="H7653" s="3"/>
      <c r="I7653" s="3"/>
      <c r="J7653" s="3"/>
      <c r="K7653" s="3"/>
      <c r="L7653" s="3"/>
      <c r="M7653" s="3"/>
      <c r="N7653" s="3"/>
      <c r="O7653" s="3"/>
      <c r="P7653" s="3"/>
      <c r="Q7653" s="3"/>
      <c r="R7653" s="3"/>
      <c r="S7653" s="120"/>
      <c r="T7653" s="3"/>
      <c r="U7653" s="3"/>
      <c r="V7653" s="3"/>
      <c r="W7653" s="3"/>
      <c r="X7653" s="3"/>
      <c r="Y7653" s="3"/>
      <c r="Z7653" s="3"/>
      <c r="AA7653" s="3"/>
      <c r="AB7653" s="3"/>
      <c r="AC7653" s="3"/>
      <c r="AD7653" s="3"/>
      <c r="AE7653" s="3"/>
      <c r="AF7653" s="3"/>
      <c r="AG7653" s="3"/>
      <c r="AH7653" s="3"/>
      <c r="AI7653" s="3"/>
      <c r="AJ7653" s="3"/>
      <c r="AK7653" s="3"/>
      <c r="AL7653" s="3"/>
      <c r="AM7653" s="3"/>
      <c r="AN7653" s="3"/>
      <c r="AO7653" s="3"/>
      <c r="AP7653" s="3"/>
      <c r="AQ7653" s="3"/>
      <c r="AR7653" s="3"/>
      <c r="AS7653" s="3"/>
      <c r="AT7653" s="3"/>
      <c r="AU7653" s="3"/>
      <c r="AV7653" s="3"/>
      <c r="AW7653" s="3"/>
      <c r="AX7653" s="3"/>
      <c r="AY7653" s="3"/>
      <c r="AZ7653" s="3"/>
      <c r="BA7653" s="3"/>
    </row>
    <row r="7654" spans="1:53" x14ac:dyDescent="0.3">
      <c r="A7654" s="3"/>
      <c r="B7654" s="3"/>
      <c r="C7654" s="3"/>
      <c r="D7654" s="3"/>
      <c r="E7654" s="3"/>
      <c r="F7654" s="3"/>
      <c r="G7654" s="3"/>
      <c r="H7654" s="3"/>
      <c r="I7654" s="3"/>
      <c r="J7654" s="3"/>
      <c r="K7654" s="3"/>
      <c r="L7654" s="3"/>
      <c r="M7654" s="3"/>
      <c r="N7654" s="3"/>
      <c r="O7654" s="3"/>
      <c r="P7654" s="3"/>
      <c r="Q7654" s="3"/>
      <c r="R7654" s="3"/>
      <c r="S7654" s="120"/>
      <c r="T7654" s="3"/>
      <c r="U7654" s="3"/>
      <c r="V7654" s="3"/>
      <c r="W7654" s="3"/>
      <c r="X7654" s="3"/>
      <c r="Y7654" s="3"/>
      <c r="Z7654" s="3"/>
      <c r="AA7654" s="3"/>
      <c r="AB7654" s="3"/>
      <c r="AC7654" s="3"/>
      <c r="AD7654" s="3"/>
      <c r="AE7654" s="3"/>
      <c r="AF7654" s="3"/>
      <c r="AG7654" s="3"/>
      <c r="AH7654" s="3"/>
      <c r="AI7654" s="3"/>
      <c r="AJ7654" s="3"/>
      <c r="AK7654" s="3"/>
      <c r="AL7654" s="3"/>
      <c r="AM7654" s="3"/>
      <c r="AN7654" s="3"/>
      <c r="AO7654" s="3"/>
      <c r="AP7654" s="3"/>
      <c r="AQ7654" s="3"/>
      <c r="AR7654" s="3"/>
      <c r="AS7654" s="3"/>
      <c r="AT7654" s="3"/>
      <c r="AU7654" s="3"/>
      <c r="AV7654" s="3"/>
      <c r="AW7654" s="3"/>
      <c r="AX7654" s="3"/>
      <c r="AY7654" s="3"/>
      <c r="AZ7654" s="3"/>
      <c r="BA7654" s="3"/>
    </row>
    <row r="7655" spans="1:53" x14ac:dyDescent="0.3">
      <c r="A7655" s="3"/>
      <c r="B7655" s="3"/>
      <c r="C7655" s="3"/>
      <c r="D7655" s="3"/>
      <c r="E7655" s="3"/>
      <c r="F7655" s="3"/>
      <c r="G7655" s="3"/>
      <c r="H7655" s="3"/>
      <c r="I7655" s="3"/>
      <c r="J7655" s="3"/>
      <c r="K7655" s="3"/>
      <c r="L7655" s="3"/>
      <c r="M7655" s="3"/>
      <c r="N7655" s="3"/>
      <c r="O7655" s="3"/>
      <c r="P7655" s="3"/>
      <c r="Q7655" s="3"/>
      <c r="R7655" s="3"/>
      <c r="S7655" s="120"/>
      <c r="T7655" s="3"/>
      <c r="U7655" s="3"/>
      <c r="V7655" s="3"/>
      <c r="W7655" s="3"/>
      <c r="X7655" s="3"/>
      <c r="Y7655" s="3"/>
      <c r="Z7655" s="3"/>
      <c r="AA7655" s="3"/>
      <c r="AB7655" s="3"/>
      <c r="AC7655" s="3"/>
      <c r="AD7655" s="3"/>
      <c r="AE7655" s="3"/>
      <c r="AF7655" s="3"/>
      <c r="AG7655" s="3"/>
      <c r="AH7655" s="3"/>
      <c r="AI7655" s="3"/>
      <c r="AJ7655" s="3"/>
      <c r="AK7655" s="3"/>
      <c r="AL7655" s="3"/>
      <c r="AM7655" s="3"/>
      <c r="AN7655" s="3"/>
      <c r="AO7655" s="3"/>
      <c r="AP7655" s="3"/>
      <c r="AQ7655" s="3"/>
      <c r="AR7655" s="3"/>
      <c r="AS7655" s="3"/>
      <c r="AT7655" s="3"/>
      <c r="AU7655" s="3"/>
      <c r="AV7655" s="3"/>
      <c r="AW7655" s="3"/>
      <c r="AX7655" s="3"/>
      <c r="AY7655" s="3"/>
      <c r="AZ7655" s="3"/>
      <c r="BA7655" s="3"/>
    </row>
    <row r="7656" spans="1:53" x14ac:dyDescent="0.3">
      <c r="A7656" s="3"/>
      <c r="B7656" s="3"/>
      <c r="C7656" s="3"/>
      <c r="D7656" s="3"/>
      <c r="E7656" s="3"/>
      <c r="F7656" s="3"/>
      <c r="G7656" s="3"/>
      <c r="H7656" s="3"/>
      <c r="I7656" s="3"/>
      <c r="J7656" s="3"/>
      <c r="K7656" s="3"/>
      <c r="L7656" s="3"/>
      <c r="M7656" s="3"/>
      <c r="N7656" s="3"/>
      <c r="O7656" s="3"/>
      <c r="P7656" s="3"/>
      <c r="Q7656" s="3"/>
      <c r="R7656" s="3"/>
      <c r="S7656" s="120"/>
      <c r="T7656" s="3"/>
      <c r="U7656" s="3"/>
      <c r="V7656" s="3"/>
      <c r="W7656" s="3"/>
      <c r="X7656" s="3"/>
      <c r="Y7656" s="3"/>
      <c r="Z7656" s="3"/>
      <c r="AA7656" s="3"/>
      <c r="AB7656" s="3"/>
      <c r="AC7656" s="3"/>
      <c r="AD7656" s="3"/>
      <c r="AE7656" s="3"/>
      <c r="AF7656" s="3"/>
      <c r="AG7656" s="3"/>
      <c r="AH7656" s="3"/>
      <c r="AI7656" s="3"/>
      <c r="AJ7656" s="3"/>
      <c r="AK7656" s="3"/>
      <c r="AL7656" s="3"/>
      <c r="AM7656" s="3"/>
      <c r="AN7656" s="3"/>
      <c r="AO7656" s="3"/>
      <c r="AP7656" s="3"/>
      <c r="AQ7656" s="3"/>
      <c r="AR7656" s="3"/>
      <c r="AS7656" s="3"/>
      <c r="AT7656" s="3"/>
      <c r="AU7656" s="3"/>
      <c r="AV7656" s="3"/>
      <c r="AW7656" s="3"/>
      <c r="AX7656" s="3"/>
      <c r="AY7656" s="3"/>
      <c r="AZ7656" s="3"/>
      <c r="BA7656" s="3"/>
    </row>
    <row r="7657" spans="1:53" x14ac:dyDescent="0.3">
      <c r="A7657" s="3"/>
      <c r="B7657" s="3"/>
      <c r="C7657" s="3"/>
      <c r="D7657" s="3"/>
      <c r="E7657" s="3"/>
      <c r="F7657" s="3"/>
      <c r="G7657" s="3"/>
      <c r="H7657" s="3"/>
      <c r="I7657" s="3"/>
      <c r="J7657" s="3"/>
      <c r="K7657" s="3"/>
      <c r="L7657" s="3"/>
      <c r="M7657" s="3"/>
      <c r="N7657" s="3"/>
      <c r="O7657" s="3"/>
      <c r="P7657" s="3"/>
      <c r="Q7657" s="3"/>
      <c r="R7657" s="3"/>
      <c r="S7657" s="120"/>
      <c r="T7657" s="3"/>
      <c r="U7657" s="3"/>
      <c r="V7657" s="3"/>
      <c r="W7657" s="3"/>
      <c r="X7657" s="3"/>
      <c r="Y7657" s="3"/>
      <c r="Z7657" s="3"/>
      <c r="AA7657" s="3"/>
      <c r="AB7657" s="3"/>
      <c r="AC7657" s="3"/>
      <c r="AD7657" s="3"/>
      <c r="AE7657" s="3"/>
      <c r="AF7657" s="3"/>
      <c r="AG7657" s="3"/>
      <c r="AH7657" s="3"/>
      <c r="AI7657" s="3"/>
      <c r="AJ7657" s="3"/>
      <c r="AK7657" s="3"/>
      <c r="AL7657" s="3"/>
      <c r="AM7657" s="3"/>
      <c r="AN7657" s="3"/>
      <c r="AO7657" s="3"/>
      <c r="AP7657" s="3"/>
      <c r="AQ7657" s="3"/>
      <c r="AR7657" s="3"/>
      <c r="AS7657" s="3"/>
      <c r="AT7657" s="3"/>
      <c r="AU7657" s="3"/>
      <c r="AV7657" s="3"/>
      <c r="AW7657" s="3"/>
      <c r="AX7657" s="3"/>
      <c r="AY7657" s="3"/>
      <c r="AZ7657" s="3"/>
      <c r="BA7657" s="3"/>
    </row>
    <row r="7658" spans="1:53" x14ac:dyDescent="0.3">
      <c r="A7658" s="3"/>
      <c r="B7658" s="3"/>
      <c r="C7658" s="3"/>
      <c r="D7658" s="3"/>
      <c r="E7658" s="3"/>
      <c r="F7658" s="3"/>
      <c r="G7658" s="3"/>
      <c r="H7658" s="3"/>
      <c r="I7658" s="3"/>
      <c r="J7658" s="3"/>
      <c r="K7658" s="3"/>
      <c r="L7658" s="3"/>
      <c r="M7658" s="3"/>
      <c r="N7658" s="3"/>
      <c r="O7658" s="3"/>
      <c r="P7658" s="3"/>
      <c r="Q7658" s="3"/>
      <c r="R7658" s="3"/>
      <c r="S7658" s="120"/>
      <c r="T7658" s="3"/>
      <c r="U7658" s="3"/>
      <c r="V7658" s="3"/>
      <c r="W7658" s="3"/>
      <c r="X7658" s="3"/>
      <c r="Y7658" s="3"/>
      <c r="Z7658" s="3"/>
      <c r="AA7658" s="3"/>
      <c r="AB7658" s="3"/>
      <c r="AC7658" s="3"/>
      <c r="AD7658" s="3"/>
      <c r="AE7658" s="3"/>
      <c r="AF7658" s="3"/>
      <c r="AG7658" s="3"/>
      <c r="AH7658" s="3"/>
      <c r="AI7658" s="3"/>
      <c r="AJ7658" s="3"/>
      <c r="AK7658" s="3"/>
      <c r="AL7658" s="3"/>
      <c r="AM7658" s="3"/>
      <c r="AN7658" s="3"/>
      <c r="AO7658" s="3"/>
      <c r="AP7658" s="3"/>
      <c r="AQ7658" s="3"/>
      <c r="AR7658" s="3"/>
      <c r="AS7658" s="3"/>
      <c r="AT7658" s="3"/>
      <c r="AU7658" s="3"/>
      <c r="AV7658" s="3"/>
      <c r="AW7658" s="3"/>
      <c r="AX7658" s="3"/>
      <c r="AY7658" s="3"/>
      <c r="AZ7658" s="3"/>
      <c r="BA7658" s="3"/>
    </row>
    <row r="7659" spans="1:53" x14ac:dyDescent="0.3">
      <c r="A7659" s="3"/>
      <c r="B7659" s="3"/>
      <c r="C7659" s="3"/>
      <c r="D7659" s="3"/>
      <c r="E7659" s="3"/>
      <c r="F7659" s="3"/>
      <c r="G7659" s="3"/>
      <c r="H7659" s="3"/>
      <c r="I7659" s="3"/>
      <c r="J7659" s="3"/>
      <c r="K7659" s="3"/>
      <c r="L7659" s="3"/>
      <c r="M7659" s="3"/>
      <c r="N7659" s="3"/>
      <c r="O7659" s="3"/>
      <c r="P7659" s="3"/>
      <c r="Q7659" s="3"/>
      <c r="R7659" s="3"/>
      <c r="S7659" s="120"/>
      <c r="T7659" s="3"/>
      <c r="U7659" s="3"/>
      <c r="V7659" s="3"/>
      <c r="W7659" s="3"/>
      <c r="X7659" s="3"/>
      <c r="Y7659" s="3"/>
      <c r="Z7659" s="3"/>
      <c r="AA7659" s="3"/>
      <c r="AB7659" s="3"/>
      <c r="AC7659" s="3"/>
      <c r="AD7659" s="3"/>
      <c r="AE7659" s="3"/>
      <c r="AF7659" s="3"/>
      <c r="AG7659" s="3"/>
      <c r="AH7659" s="3"/>
      <c r="AI7659" s="3"/>
      <c r="AJ7659" s="3"/>
      <c r="AK7659" s="3"/>
      <c r="AL7659" s="3"/>
      <c r="AM7659" s="3"/>
      <c r="AN7659" s="3"/>
      <c r="AO7659" s="3"/>
      <c r="AP7659" s="3"/>
      <c r="AQ7659" s="3"/>
      <c r="AR7659" s="3"/>
      <c r="AS7659" s="3"/>
      <c r="AT7659" s="3"/>
      <c r="AU7659" s="3"/>
      <c r="AV7659" s="3"/>
      <c r="AW7659" s="3"/>
      <c r="AX7659" s="3"/>
      <c r="AY7659" s="3"/>
      <c r="AZ7659" s="3"/>
      <c r="BA7659" s="3"/>
    </row>
    <row r="7660" spans="1:53" x14ac:dyDescent="0.3">
      <c r="A7660" s="3"/>
      <c r="B7660" s="3"/>
      <c r="C7660" s="3"/>
      <c r="D7660" s="3"/>
      <c r="E7660" s="3"/>
      <c r="F7660" s="3"/>
      <c r="G7660" s="3"/>
      <c r="H7660" s="3"/>
      <c r="I7660" s="3"/>
      <c r="J7660" s="3"/>
      <c r="K7660" s="3"/>
      <c r="L7660" s="3"/>
      <c r="M7660" s="3"/>
      <c r="N7660" s="3"/>
      <c r="O7660" s="3"/>
      <c r="P7660" s="3"/>
      <c r="Q7660" s="3"/>
      <c r="R7660" s="3"/>
      <c r="S7660" s="120"/>
      <c r="T7660" s="3"/>
      <c r="U7660" s="3"/>
      <c r="V7660" s="3"/>
      <c r="W7660" s="3"/>
      <c r="X7660" s="3"/>
      <c r="Y7660" s="3"/>
      <c r="Z7660" s="3"/>
      <c r="AA7660" s="3"/>
      <c r="AB7660" s="3"/>
      <c r="AC7660" s="3"/>
      <c r="AD7660" s="3"/>
      <c r="AE7660" s="3"/>
      <c r="AF7660" s="3"/>
      <c r="AG7660" s="3"/>
      <c r="AH7660" s="3"/>
      <c r="AI7660" s="3"/>
      <c r="AJ7660" s="3"/>
      <c r="AK7660" s="3"/>
      <c r="AL7660" s="3"/>
      <c r="AM7660" s="3"/>
      <c r="AN7660" s="3"/>
      <c r="AO7660" s="3"/>
      <c r="AP7660" s="3"/>
      <c r="AQ7660" s="3"/>
      <c r="AR7660" s="3"/>
      <c r="AS7660" s="3"/>
      <c r="AT7660" s="3"/>
      <c r="AU7660" s="3"/>
      <c r="AV7660" s="3"/>
      <c r="AW7660" s="3"/>
      <c r="AX7660" s="3"/>
      <c r="AY7660" s="3"/>
      <c r="AZ7660" s="3"/>
      <c r="BA7660" s="3"/>
    </row>
    <row r="7661" spans="1:53" x14ac:dyDescent="0.3">
      <c r="A7661" s="3"/>
      <c r="B7661" s="3"/>
      <c r="C7661" s="3"/>
      <c r="D7661" s="3"/>
      <c r="E7661" s="3"/>
      <c r="F7661" s="3"/>
      <c r="G7661" s="3"/>
      <c r="H7661" s="3"/>
      <c r="I7661" s="3"/>
      <c r="J7661" s="3"/>
      <c r="K7661" s="3"/>
      <c r="L7661" s="3"/>
      <c r="M7661" s="3"/>
      <c r="N7661" s="3"/>
      <c r="O7661" s="3"/>
      <c r="P7661" s="3"/>
      <c r="Q7661" s="3"/>
      <c r="R7661" s="3"/>
      <c r="S7661" s="120"/>
      <c r="T7661" s="3"/>
      <c r="U7661" s="3"/>
      <c r="V7661" s="3"/>
      <c r="W7661" s="3"/>
      <c r="X7661" s="3"/>
      <c r="Y7661" s="3"/>
      <c r="Z7661" s="3"/>
      <c r="AA7661" s="3"/>
      <c r="AB7661" s="3"/>
      <c r="AC7661" s="3"/>
      <c r="AD7661" s="3"/>
      <c r="AE7661" s="3"/>
      <c r="AF7661" s="3"/>
      <c r="AG7661" s="3"/>
      <c r="AH7661" s="3"/>
      <c r="AI7661" s="3"/>
      <c r="AJ7661" s="3"/>
      <c r="AK7661" s="3"/>
      <c r="AL7661" s="3"/>
      <c r="AM7661" s="3"/>
      <c r="AN7661" s="3"/>
      <c r="AO7661" s="3"/>
      <c r="AP7661" s="3"/>
      <c r="AQ7661" s="3"/>
      <c r="AR7661" s="3"/>
      <c r="AS7661" s="3"/>
      <c r="AT7661" s="3"/>
      <c r="AU7661" s="3"/>
      <c r="AV7661" s="3"/>
      <c r="AW7661" s="3"/>
      <c r="AX7661" s="3"/>
      <c r="AY7661" s="3"/>
      <c r="AZ7661" s="3"/>
      <c r="BA7661" s="3"/>
    </row>
    <row r="7662" spans="1:53" x14ac:dyDescent="0.3">
      <c r="A7662" s="3"/>
      <c r="B7662" s="3"/>
      <c r="C7662" s="3"/>
      <c r="D7662" s="3"/>
      <c r="E7662" s="3"/>
      <c r="F7662" s="3"/>
      <c r="G7662" s="3"/>
      <c r="H7662" s="3"/>
      <c r="I7662" s="3"/>
      <c r="J7662" s="3"/>
      <c r="K7662" s="3"/>
      <c r="L7662" s="3"/>
      <c r="M7662" s="3"/>
      <c r="N7662" s="3"/>
      <c r="O7662" s="3"/>
      <c r="P7662" s="3"/>
      <c r="Q7662" s="3"/>
      <c r="R7662" s="3"/>
      <c r="S7662" s="120"/>
      <c r="T7662" s="3"/>
      <c r="U7662" s="3"/>
      <c r="V7662" s="3"/>
      <c r="W7662" s="3"/>
      <c r="X7662" s="3"/>
      <c r="Y7662" s="3"/>
      <c r="Z7662" s="3"/>
      <c r="AA7662" s="3"/>
      <c r="AB7662" s="3"/>
      <c r="AC7662" s="3"/>
      <c r="AD7662" s="3"/>
      <c r="AE7662" s="3"/>
      <c r="AF7662" s="3"/>
      <c r="AG7662" s="3"/>
      <c r="AH7662" s="3"/>
      <c r="AI7662" s="3"/>
      <c r="AJ7662" s="3"/>
      <c r="AK7662" s="3"/>
      <c r="AL7662" s="3"/>
      <c r="AM7662" s="3"/>
      <c r="AN7662" s="3"/>
      <c r="AO7662" s="3"/>
      <c r="AP7662" s="3"/>
      <c r="AQ7662" s="3"/>
      <c r="AR7662" s="3"/>
      <c r="AS7662" s="3"/>
      <c r="AT7662" s="3"/>
      <c r="AU7662" s="3"/>
      <c r="AV7662" s="3"/>
      <c r="AW7662" s="3"/>
      <c r="AX7662" s="3"/>
      <c r="AY7662" s="3"/>
      <c r="AZ7662" s="3"/>
      <c r="BA7662" s="3"/>
    </row>
    <row r="7663" spans="1:53" x14ac:dyDescent="0.3">
      <c r="A7663" s="3"/>
      <c r="B7663" s="3"/>
      <c r="C7663" s="3"/>
      <c r="D7663" s="3"/>
      <c r="E7663" s="3"/>
      <c r="F7663" s="3"/>
      <c r="G7663" s="3"/>
      <c r="H7663" s="3"/>
      <c r="I7663" s="3"/>
      <c r="J7663" s="3"/>
      <c r="K7663" s="3"/>
      <c r="L7663" s="3"/>
      <c r="M7663" s="3"/>
      <c r="N7663" s="3"/>
      <c r="O7663" s="3"/>
      <c r="P7663" s="3"/>
      <c r="Q7663" s="3"/>
      <c r="R7663" s="3"/>
      <c r="S7663" s="120"/>
      <c r="T7663" s="3"/>
      <c r="U7663" s="3"/>
      <c r="V7663" s="3"/>
      <c r="W7663" s="3"/>
      <c r="X7663" s="3"/>
      <c r="Y7663" s="3"/>
      <c r="Z7663" s="3"/>
      <c r="AA7663" s="3"/>
      <c r="AB7663" s="3"/>
      <c r="AC7663" s="3"/>
      <c r="AD7663" s="3"/>
      <c r="AE7663" s="3"/>
      <c r="AF7663" s="3"/>
      <c r="AG7663" s="3"/>
      <c r="AH7663" s="3"/>
      <c r="AI7663" s="3"/>
      <c r="AJ7663" s="3"/>
      <c r="AK7663" s="3"/>
      <c r="AL7663" s="3"/>
      <c r="AM7663" s="3"/>
      <c r="AN7663" s="3"/>
      <c r="AO7663" s="3"/>
      <c r="AP7663" s="3"/>
      <c r="AQ7663" s="3"/>
      <c r="AR7663" s="3"/>
      <c r="AS7663" s="3"/>
      <c r="AT7663" s="3"/>
      <c r="AU7663" s="3"/>
      <c r="AV7663" s="3"/>
      <c r="AW7663" s="3"/>
      <c r="AX7663" s="3"/>
      <c r="AY7663" s="3"/>
      <c r="AZ7663" s="3"/>
      <c r="BA7663" s="3"/>
    </row>
    <row r="7664" spans="1:53" x14ac:dyDescent="0.3">
      <c r="A7664" s="3"/>
      <c r="B7664" s="3"/>
      <c r="C7664" s="3"/>
      <c r="D7664" s="3"/>
      <c r="E7664" s="3"/>
      <c r="F7664" s="3"/>
      <c r="G7664" s="3"/>
      <c r="H7664" s="3"/>
      <c r="I7664" s="3"/>
      <c r="J7664" s="3"/>
      <c r="K7664" s="3"/>
      <c r="L7664" s="3"/>
      <c r="M7664" s="3"/>
      <c r="N7664" s="3"/>
      <c r="O7664" s="3"/>
      <c r="P7664" s="3"/>
      <c r="Q7664" s="3"/>
      <c r="R7664" s="3"/>
      <c r="S7664" s="120"/>
      <c r="T7664" s="3"/>
      <c r="U7664" s="3"/>
      <c r="V7664" s="3"/>
      <c r="W7664" s="3"/>
      <c r="X7664" s="3"/>
      <c r="Y7664" s="3"/>
      <c r="Z7664" s="3"/>
      <c r="AA7664" s="3"/>
      <c r="AB7664" s="3"/>
      <c r="AC7664" s="3"/>
      <c r="AD7664" s="3"/>
      <c r="AE7664" s="3"/>
      <c r="AF7664" s="3"/>
      <c r="AG7664" s="3"/>
      <c r="AH7664" s="3"/>
      <c r="AI7664" s="3"/>
      <c r="AJ7664" s="3"/>
      <c r="AK7664" s="3"/>
      <c r="AL7664" s="3"/>
      <c r="AM7664" s="3"/>
      <c r="AN7664" s="3"/>
      <c r="AO7664" s="3"/>
      <c r="AP7664" s="3"/>
      <c r="AQ7664" s="3"/>
      <c r="AR7664" s="3"/>
      <c r="AS7664" s="3"/>
      <c r="AT7664" s="3"/>
      <c r="AU7664" s="3"/>
      <c r="AV7664" s="3"/>
      <c r="AW7664" s="3"/>
      <c r="AX7664" s="3"/>
      <c r="AY7664" s="3"/>
      <c r="AZ7664" s="3"/>
      <c r="BA7664" s="3"/>
    </row>
    <row r="7665" spans="1:53" x14ac:dyDescent="0.3">
      <c r="A7665" s="3"/>
      <c r="B7665" s="3"/>
      <c r="C7665" s="3"/>
      <c r="D7665" s="3"/>
      <c r="E7665" s="3"/>
      <c r="F7665" s="3"/>
      <c r="G7665" s="3"/>
      <c r="H7665" s="3"/>
      <c r="I7665" s="3"/>
      <c r="J7665" s="3"/>
      <c r="K7665" s="3"/>
      <c r="L7665" s="3"/>
      <c r="M7665" s="3"/>
      <c r="N7665" s="3"/>
      <c r="O7665" s="3"/>
      <c r="P7665" s="3"/>
      <c r="Q7665" s="3"/>
      <c r="R7665" s="3"/>
      <c r="S7665" s="120"/>
      <c r="T7665" s="3"/>
      <c r="U7665" s="3"/>
      <c r="V7665" s="3"/>
      <c r="W7665" s="3"/>
      <c r="X7665" s="3"/>
      <c r="Y7665" s="3"/>
      <c r="Z7665" s="3"/>
      <c r="AA7665" s="3"/>
      <c r="AB7665" s="3"/>
      <c r="AC7665" s="3"/>
      <c r="AD7665" s="3"/>
      <c r="AE7665" s="3"/>
      <c r="AF7665" s="3"/>
      <c r="AG7665" s="3"/>
      <c r="AH7665" s="3"/>
      <c r="AI7665" s="3"/>
      <c r="AJ7665" s="3"/>
      <c r="AK7665" s="3"/>
      <c r="AL7665" s="3"/>
      <c r="AM7665" s="3"/>
      <c r="AN7665" s="3"/>
      <c r="AO7665" s="3"/>
      <c r="AP7665" s="3"/>
      <c r="AQ7665" s="3"/>
      <c r="AR7665" s="3"/>
      <c r="AS7665" s="3"/>
      <c r="AT7665" s="3"/>
      <c r="AU7665" s="3"/>
      <c r="AV7665" s="3"/>
      <c r="AW7665" s="3"/>
      <c r="AX7665" s="3"/>
      <c r="AY7665" s="3"/>
      <c r="AZ7665" s="3"/>
      <c r="BA7665" s="3"/>
    </row>
    <row r="7666" spans="1:53" x14ac:dyDescent="0.3">
      <c r="A7666" s="3"/>
      <c r="B7666" s="3"/>
      <c r="C7666" s="3"/>
      <c r="D7666" s="3"/>
      <c r="E7666" s="3"/>
      <c r="F7666" s="3"/>
      <c r="G7666" s="3"/>
      <c r="H7666" s="3"/>
      <c r="I7666" s="3"/>
      <c r="J7666" s="3"/>
      <c r="K7666" s="3"/>
      <c r="L7666" s="3"/>
      <c r="M7666" s="3"/>
      <c r="N7666" s="3"/>
      <c r="O7666" s="3"/>
      <c r="P7666" s="3"/>
      <c r="Q7666" s="3"/>
      <c r="R7666" s="3"/>
      <c r="S7666" s="120"/>
      <c r="T7666" s="3"/>
      <c r="U7666" s="3"/>
      <c r="V7666" s="3"/>
      <c r="W7666" s="3"/>
      <c r="X7666" s="3"/>
      <c r="Y7666" s="3"/>
      <c r="Z7666" s="3"/>
      <c r="AA7666" s="3"/>
      <c r="AB7666" s="3"/>
      <c r="AC7666" s="3"/>
      <c r="AD7666" s="3"/>
      <c r="AE7666" s="3"/>
      <c r="AF7666" s="3"/>
      <c r="AG7666" s="3"/>
      <c r="AH7666" s="3"/>
      <c r="AI7666" s="3"/>
      <c r="AJ7666" s="3"/>
      <c r="AK7666" s="3"/>
      <c r="AL7666" s="3"/>
      <c r="AM7666" s="3"/>
      <c r="AN7666" s="3"/>
      <c r="AO7666" s="3"/>
      <c r="AP7666" s="3"/>
      <c r="AQ7666" s="3"/>
      <c r="AR7666" s="3"/>
      <c r="AS7666" s="3"/>
      <c r="AT7666" s="3"/>
      <c r="AU7666" s="3"/>
      <c r="AV7666" s="3"/>
      <c r="AW7666" s="3"/>
      <c r="AX7666" s="3"/>
      <c r="AY7666" s="3"/>
      <c r="AZ7666" s="3"/>
      <c r="BA7666" s="3"/>
    </row>
    <row r="7667" spans="1:53" x14ac:dyDescent="0.3">
      <c r="A7667" s="3"/>
      <c r="B7667" s="3"/>
      <c r="C7667" s="3"/>
      <c r="D7667" s="3"/>
      <c r="E7667" s="3"/>
      <c r="F7667" s="3"/>
      <c r="G7667" s="3"/>
      <c r="H7667" s="3"/>
      <c r="I7667" s="3"/>
      <c r="J7667" s="3"/>
      <c r="K7667" s="3"/>
      <c r="L7667" s="3"/>
      <c r="M7667" s="3"/>
      <c r="N7667" s="3"/>
      <c r="O7667" s="3"/>
      <c r="P7667" s="3"/>
      <c r="Q7667" s="3"/>
      <c r="R7667" s="3"/>
      <c r="S7667" s="120"/>
      <c r="T7667" s="3"/>
      <c r="U7667" s="3"/>
      <c r="V7667" s="3"/>
      <c r="W7667" s="3"/>
      <c r="X7667" s="3"/>
      <c r="Y7667" s="3"/>
      <c r="Z7667" s="3"/>
      <c r="AA7667" s="3"/>
      <c r="AB7667" s="3"/>
      <c r="AC7667" s="3"/>
      <c r="AD7667" s="3"/>
      <c r="AE7667" s="3"/>
      <c r="AF7667" s="3"/>
      <c r="AG7667" s="3"/>
      <c r="AH7667" s="3"/>
      <c r="AI7667" s="3"/>
      <c r="AJ7667" s="3"/>
      <c r="AK7667" s="3"/>
      <c r="AL7667" s="3"/>
      <c r="AM7667" s="3"/>
      <c r="AN7667" s="3"/>
      <c r="AO7667" s="3"/>
      <c r="AP7667" s="3"/>
      <c r="AQ7667" s="3"/>
      <c r="AR7667" s="3"/>
      <c r="AS7667" s="3"/>
      <c r="AT7667" s="3"/>
      <c r="AU7667" s="3"/>
      <c r="AV7667" s="3"/>
      <c r="AW7667" s="3"/>
      <c r="AX7667" s="3"/>
      <c r="AY7667" s="3"/>
      <c r="AZ7667" s="3"/>
      <c r="BA7667" s="3"/>
    </row>
    <row r="7668" spans="1:53" x14ac:dyDescent="0.3">
      <c r="A7668" s="3"/>
      <c r="B7668" s="3"/>
      <c r="C7668" s="3"/>
      <c r="D7668" s="3"/>
      <c r="E7668" s="3"/>
      <c r="F7668" s="3"/>
      <c r="G7668" s="3"/>
      <c r="H7668" s="3"/>
      <c r="I7668" s="3"/>
      <c r="J7668" s="3"/>
      <c r="K7668" s="3"/>
      <c r="L7668" s="3"/>
      <c r="M7668" s="3"/>
      <c r="N7668" s="3"/>
      <c r="O7668" s="3"/>
      <c r="P7668" s="3"/>
      <c r="Q7668" s="3"/>
      <c r="R7668" s="3"/>
      <c r="S7668" s="120"/>
      <c r="T7668" s="3"/>
      <c r="U7668" s="3"/>
      <c r="V7668" s="3"/>
      <c r="W7668" s="3"/>
      <c r="X7668" s="3"/>
      <c r="Y7668" s="3"/>
      <c r="Z7668" s="3"/>
      <c r="AA7668" s="3"/>
      <c r="AB7668" s="3"/>
      <c r="AC7668" s="3"/>
      <c r="AD7668" s="3"/>
      <c r="AE7668" s="3"/>
      <c r="AF7668" s="3"/>
      <c r="AG7668" s="3"/>
      <c r="AH7668" s="3"/>
      <c r="AI7668" s="3"/>
      <c r="AJ7668" s="3"/>
      <c r="AK7668" s="3"/>
      <c r="AL7668" s="3"/>
      <c r="AM7668" s="3"/>
      <c r="AN7668" s="3"/>
      <c r="AO7668" s="3"/>
      <c r="AP7668" s="3"/>
      <c r="AQ7668" s="3"/>
      <c r="AR7668" s="3"/>
      <c r="AS7668" s="3"/>
      <c r="AT7668" s="3"/>
      <c r="AU7668" s="3"/>
      <c r="AV7668" s="3"/>
      <c r="AW7668" s="3"/>
      <c r="AX7668" s="3"/>
      <c r="AY7668" s="3"/>
      <c r="AZ7668" s="3"/>
      <c r="BA7668" s="3"/>
    </row>
    <row r="7669" spans="1:53" x14ac:dyDescent="0.3">
      <c r="A7669" s="3"/>
      <c r="B7669" s="3"/>
      <c r="C7669" s="3"/>
      <c r="D7669" s="3"/>
      <c r="E7669" s="3"/>
      <c r="F7669" s="3"/>
      <c r="G7669" s="3"/>
      <c r="H7669" s="3"/>
      <c r="I7669" s="3"/>
      <c r="J7669" s="3"/>
      <c r="K7669" s="3"/>
      <c r="L7669" s="3"/>
      <c r="M7669" s="3"/>
      <c r="N7669" s="3"/>
      <c r="O7669" s="3"/>
      <c r="P7669" s="3"/>
      <c r="Q7669" s="3"/>
      <c r="R7669" s="3"/>
      <c r="S7669" s="120"/>
      <c r="T7669" s="3"/>
      <c r="U7669" s="3"/>
      <c r="V7669" s="3"/>
      <c r="W7669" s="3"/>
      <c r="X7669" s="3"/>
      <c r="Y7669" s="3"/>
      <c r="Z7669" s="3"/>
      <c r="AA7669" s="3"/>
      <c r="AB7669" s="3"/>
      <c r="AC7669" s="3"/>
      <c r="AD7669" s="3"/>
      <c r="AE7669" s="3"/>
      <c r="AF7669" s="3"/>
      <c r="AG7669" s="3"/>
      <c r="AH7669" s="3"/>
      <c r="AI7669" s="3"/>
      <c r="AJ7669" s="3"/>
      <c r="AK7669" s="3"/>
      <c r="AL7669" s="3"/>
      <c r="AM7669" s="3"/>
      <c r="AN7669" s="3"/>
      <c r="AO7669" s="3"/>
      <c r="AP7669" s="3"/>
      <c r="AQ7669" s="3"/>
      <c r="AR7669" s="3"/>
      <c r="AS7669" s="3"/>
      <c r="AT7669" s="3"/>
      <c r="AU7669" s="3"/>
      <c r="AV7669" s="3"/>
      <c r="AW7669" s="3"/>
      <c r="AX7669" s="3"/>
      <c r="AY7669" s="3"/>
      <c r="AZ7669" s="3"/>
      <c r="BA7669" s="3"/>
    </row>
    <row r="7670" spans="1:53" x14ac:dyDescent="0.3">
      <c r="A7670" s="3"/>
      <c r="B7670" s="3"/>
      <c r="C7670" s="3"/>
      <c r="D7670" s="3"/>
      <c r="E7670" s="3"/>
      <c r="F7670" s="3"/>
      <c r="G7670" s="3"/>
      <c r="H7670" s="3"/>
      <c r="I7670" s="3"/>
      <c r="J7670" s="3"/>
      <c r="K7670" s="3"/>
      <c r="L7670" s="3"/>
      <c r="M7670" s="3"/>
      <c r="N7670" s="3"/>
      <c r="O7670" s="3"/>
      <c r="P7670" s="3"/>
      <c r="Q7670" s="3"/>
      <c r="R7670" s="3"/>
      <c r="S7670" s="120"/>
      <c r="T7670" s="3"/>
      <c r="U7670" s="3"/>
      <c r="V7670" s="3"/>
      <c r="W7670" s="3"/>
      <c r="X7670" s="3"/>
      <c r="Y7670" s="3"/>
      <c r="Z7670" s="3"/>
      <c r="AA7670" s="3"/>
      <c r="AB7670" s="3"/>
      <c r="AC7670" s="3"/>
      <c r="AD7670" s="3"/>
      <c r="AE7670" s="3"/>
      <c r="AF7670" s="3"/>
      <c r="AG7670" s="3"/>
      <c r="AH7670" s="3"/>
      <c r="AI7670" s="3"/>
      <c r="AJ7670" s="3"/>
      <c r="AK7670" s="3"/>
      <c r="AL7670" s="3"/>
      <c r="AM7670" s="3"/>
      <c r="AN7670" s="3"/>
      <c r="AO7670" s="3"/>
      <c r="AP7670" s="3"/>
      <c r="AQ7670" s="3"/>
      <c r="AR7670" s="3"/>
      <c r="AS7670" s="3"/>
      <c r="AT7670" s="3"/>
      <c r="AU7670" s="3"/>
      <c r="AV7670" s="3"/>
      <c r="AW7670" s="3"/>
      <c r="AX7670" s="3"/>
      <c r="AY7670" s="3"/>
      <c r="AZ7670" s="3"/>
      <c r="BA7670" s="3"/>
    </row>
    <row r="7671" spans="1:53" x14ac:dyDescent="0.3">
      <c r="A7671" s="3"/>
      <c r="B7671" s="3"/>
      <c r="C7671" s="3"/>
      <c r="D7671" s="3"/>
      <c r="E7671" s="3"/>
      <c r="F7671" s="3"/>
      <c r="G7671" s="3"/>
      <c r="H7671" s="3"/>
      <c r="I7671" s="3"/>
      <c r="J7671" s="3"/>
      <c r="K7671" s="3"/>
      <c r="L7671" s="3"/>
      <c r="M7671" s="3"/>
      <c r="N7671" s="3"/>
      <c r="O7671" s="3"/>
      <c r="P7671" s="3"/>
      <c r="Q7671" s="3"/>
      <c r="R7671" s="3"/>
      <c r="S7671" s="120"/>
      <c r="T7671" s="3"/>
      <c r="U7671" s="3"/>
      <c r="V7671" s="3"/>
      <c r="W7671" s="3"/>
      <c r="X7671" s="3"/>
      <c r="Y7671" s="3"/>
      <c r="Z7671" s="3"/>
      <c r="AA7671" s="3"/>
      <c r="AB7671" s="3"/>
      <c r="AC7671" s="3"/>
      <c r="AD7671" s="3"/>
      <c r="AE7671" s="3"/>
      <c r="AF7671" s="3"/>
      <c r="AG7671" s="3"/>
      <c r="AH7671" s="3"/>
      <c r="AI7671" s="3"/>
      <c r="AJ7671" s="3"/>
      <c r="AK7671" s="3"/>
      <c r="AL7671" s="3"/>
      <c r="AM7671" s="3"/>
      <c r="AN7671" s="3"/>
      <c r="AO7671" s="3"/>
      <c r="AP7671" s="3"/>
      <c r="AQ7671" s="3"/>
      <c r="AR7671" s="3"/>
      <c r="AS7671" s="3"/>
      <c r="AT7671" s="3"/>
      <c r="AU7671" s="3"/>
      <c r="AV7671" s="3"/>
      <c r="AW7671" s="3"/>
      <c r="AX7671" s="3"/>
      <c r="AY7671" s="3"/>
      <c r="AZ7671" s="3"/>
      <c r="BA7671" s="3"/>
    </row>
    <row r="7672" spans="1:53" x14ac:dyDescent="0.3">
      <c r="A7672" s="3"/>
      <c r="B7672" s="3"/>
      <c r="C7672" s="3"/>
      <c r="D7672" s="3"/>
      <c r="E7672" s="3"/>
      <c r="F7672" s="3"/>
      <c r="G7672" s="3"/>
      <c r="H7672" s="3"/>
      <c r="I7672" s="3"/>
      <c r="J7672" s="3"/>
      <c r="K7672" s="3"/>
      <c r="L7672" s="3"/>
      <c r="M7672" s="3"/>
      <c r="N7672" s="3"/>
      <c r="O7672" s="3"/>
      <c r="P7672" s="3"/>
      <c r="Q7672" s="3"/>
      <c r="R7672" s="3"/>
      <c r="S7672" s="120"/>
      <c r="T7672" s="3"/>
      <c r="U7672" s="3"/>
      <c r="V7672" s="3"/>
      <c r="W7672" s="3"/>
      <c r="X7672" s="3"/>
      <c r="Y7672" s="3"/>
      <c r="Z7672" s="3"/>
      <c r="AA7672" s="3"/>
      <c r="AB7672" s="3"/>
      <c r="AC7672" s="3"/>
      <c r="AD7672" s="3"/>
      <c r="AE7672" s="3"/>
      <c r="AF7672" s="3"/>
      <c r="AG7672" s="3"/>
      <c r="AH7672" s="3"/>
      <c r="AI7672" s="3"/>
      <c r="AJ7672" s="3"/>
      <c r="AK7672" s="3"/>
      <c r="AL7672" s="3"/>
      <c r="AM7672" s="3"/>
      <c r="AN7672" s="3"/>
      <c r="AO7672" s="3"/>
      <c r="AP7672" s="3"/>
      <c r="AQ7672" s="3"/>
      <c r="AR7672" s="3"/>
      <c r="AS7672" s="3"/>
      <c r="AT7672" s="3"/>
      <c r="AU7672" s="3"/>
      <c r="AV7672" s="3"/>
      <c r="AW7672" s="3"/>
      <c r="AX7672" s="3"/>
      <c r="AY7672" s="3"/>
      <c r="AZ7672" s="3"/>
      <c r="BA7672" s="3"/>
    </row>
    <row r="7673" spans="1:53" x14ac:dyDescent="0.3">
      <c r="A7673" s="3"/>
      <c r="B7673" s="3"/>
      <c r="C7673" s="3"/>
      <c r="D7673" s="3"/>
      <c r="E7673" s="3"/>
      <c r="F7673" s="3"/>
      <c r="G7673" s="3"/>
      <c r="H7673" s="3"/>
      <c r="I7673" s="3"/>
      <c r="J7673" s="3"/>
      <c r="K7673" s="3"/>
      <c r="L7673" s="3"/>
      <c r="M7673" s="3"/>
      <c r="N7673" s="3"/>
      <c r="O7673" s="3"/>
      <c r="P7673" s="3"/>
      <c r="Q7673" s="3"/>
      <c r="R7673" s="3"/>
      <c r="S7673" s="120"/>
      <c r="T7673" s="3"/>
      <c r="U7673" s="3"/>
      <c r="V7673" s="3"/>
      <c r="W7673" s="3"/>
      <c r="X7673" s="3"/>
      <c r="Y7673" s="3"/>
      <c r="Z7673" s="3"/>
      <c r="AA7673" s="3"/>
      <c r="AB7673" s="3"/>
      <c r="AC7673" s="3"/>
      <c r="AD7673" s="3"/>
      <c r="AE7673" s="3"/>
      <c r="AF7673" s="3"/>
      <c r="AG7673" s="3"/>
      <c r="AH7673" s="3"/>
      <c r="AI7673" s="3"/>
      <c r="AJ7673" s="3"/>
      <c r="AK7673" s="3"/>
      <c r="AL7673" s="3"/>
      <c r="AM7673" s="3"/>
      <c r="AN7673" s="3"/>
      <c r="AO7673" s="3"/>
      <c r="AP7673" s="3"/>
      <c r="AQ7673" s="3"/>
      <c r="AR7673" s="3"/>
      <c r="AS7673" s="3"/>
      <c r="AT7673" s="3"/>
      <c r="AU7673" s="3"/>
      <c r="AV7673" s="3"/>
      <c r="AW7673" s="3"/>
      <c r="AX7673" s="3"/>
      <c r="AY7673" s="3"/>
      <c r="AZ7673" s="3"/>
      <c r="BA7673" s="3"/>
    </row>
    <row r="7674" spans="1:53" x14ac:dyDescent="0.3">
      <c r="A7674" s="3"/>
      <c r="B7674" s="3"/>
      <c r="C7674" s="3"/>
      <c r="D7674" s="3"/>
      <c r="E7674" s="3"/>
      <c r="F7674" s="3"/>
      <c r="G7674" s="3"/>
      <c r="H7674" s="3"/>
      <c r="I7674" s="3"/>
      <c r="J7674" s="3"/>
      <c r="K7674" s="3"/>
      <c r="L7674" s="3"/>
      <c r="M7674" s="3"/>
      <c r="N7674" s="3"/>
      <c r="O7674" s="3"/>
      <c r="P7674" s="3"/>
      <c r="Q7674" s="3"/>
      <c r="R7674" s="3"/>
      <c r="S7674" s="120"/>
      <c r="T7674" s="3"/>
      <c r="U7674" s="3"/>
      <c r="V7674" s="3"/>
      <c r="W7674" s="3"/>
      <c r="X7674" s="3"/>
      <c r="Y7674" s="3"/>
      <c r="Z7674" s="3"/>
      <c r="AA7674" s="3"/>
      <c r="AB7674" s="3"/>
      <c r="AC7674" s="3"/>
      <c r="AD7674" s="3"/>
      <c r="AE7674" s="3"/>
      <c r="AF7674" s="3"/>
      <c r="AG7674" s="3"/>
      <c r="AH7674" s="3"/>
      <c r="AI7674" s="3"/>
      <c r="AJ7674" s="3"/>
      <c r="AK7674" s="3"/>
      <c r="AL7674" s="3"/>
      <c r="AM7674" s="3"/>
      <c r="AN7674" s="3"/>
      <c r="AO7674" s="3"/>
      <c r="AP7674" s="3"/>
      <c r="AQ7674" s="3"/>
      <c r="AR7674" s="3"/>
      <c r="AS7674" s="3"/>
      <c r="AT7674" s="3"/>
      <c r="AU7674" s="3"/>
      <c r="AV7674" s="3"/>
      <c r="AW7674" s="3"/>
      <c r="AX7674" s="3"/>
      <c r="AY7674" s="3"/>
      <c r="AZ7674" s="3"/>
      <c r="BA7674" s="3"/>
    </row>
    <row r="7675" spans="1:53" x14ac:dyDescent="0.3">
      <c r="A7675" s="3"/>
      <c r="B7675" s="3"/>
      <c r="C7675" s="3"/>
      <c r="D7675" s="3"/>
      <c r="E7675" s="3"/>
      <c r="F7675" s="3"/>
      <c r="G7675" s="3"/>
      <c r="H7675" s="3"/>
      <c r="I7675" s="3"/>
      <c r="J7675" s="3"/>
      <c r="K7675" s="3"/>
      <c r="L7675" s="3"/>
      <c r="M7675" s="3"/>
      <c r="N7675" s="3"/>
      <c r="O7675" s="3"/>
      <c r="P7675" s="3"/>
      <c r="Q7675" s="3"/>
      <c r="R7675" s="3"/>
      <c r="S7675" s="120"/>
      <c r="T7675" s="3"/>
      <c r="U7675" s="3"/>
      <c r="V7675" s="3"/>
      <c r="W7675" s="3"/>
      <c r="X7675" s="3"/>
      <c r="Y7675" s="3"/>
      <c r="Z7675" s="3"/>
      <c r="AA7675" s="3"/>
      <c r="AB7675" s="3"/>
      <c r="AC7675" s="3"/>
      <c r="AD7675" s="3"/>
      <c r="AE7675" s="3"/>
      <c r="AF7675" s="3"/>
      <c r="AG7675" s="3"/>
      <c r="AH7675" s="3"/>
      <c r="AI7675" s="3"/>
      <c r="AJ7675" s="3"/>
      <c r="AK7675" s="3"/>
      <c r="AL7675" s="3"/>
      <c r="AM7675" s="3"/>
      <c r="AN7675" s="3"/>
      <c r="AO7675" s="3"/>
      <c r="AP7675" s="3"/>
      <c r="AQ7675" s="3"/>
      <c r="AR7675" s="3"/>
      <c r="AS7675" s="3"/>
      <c r="AT7675" s="3"/>
      <c r="AU7675" s="3"/>
      <c r="AV7675" s="3"/>
      <c r="AW7675" s="3"/>
      <c r="AX7675" s="3"/>
      <c r="AY7675" s="3"/>
      <c r="AZ7675" s="3"/>
      <c r="BA7675" s="3"/>
    </row>
    <row r="7676" spans="1:53" x14ac:dyDescent="0.3">
      <c r="A7676" s="3"/>
      <c r="B7676" s="3"/>
      <c r="C7676" s="3"/>
      <c r="D7676" s="3"/>
      <c r="E7676" s="3"/>
      <c r="F7676" s="3"/>
      <c r="G7676" s="3"/>
      <c r="H7676" s="3"/>
      <c r="I7676" s="3"/>
      <c r="J7676" s="3"/>
      <c r="K7676" s="3"/>
      <c r="L7676" s="3"/>
      <c r="M7676" s="3"/>
      <c r="N7676" s="3"/>
      <c r="O7676" s="3"/>
      <c r="P7676" s="3"/>
      <c r="Q7676" s="3"/>
      <c r="R7676" s="3"/>
      <c r="S7676" s="120"/>
      <c r="T7676" s="3"/>
      <c r="U7676" s="3"/>
      <c r="V7676" s="3"/>
      <c r="W7676" s="3"/>
      <c r="X7676" s="3"/>
      <c r="Y7676" s="3"/>
      <c r="Z7676" s="3"/>
      <c r="AA7676" s="3"/>
      <c r="AB7676" s="3"/>
      <c r="AC7676" s="3"/>
      <c r="AD7676" s="3"/>
      <c r="AE7676" s="3"/>
      <c r="AF7676" s="3"/>
      <c r="AG7676" s="3"/>
      <c r="AH7676" s="3"/>
      <c r="AI7676" s="3"/>
      <c r="AJ7676" s="3"/>
      <c r="AK7676" s="3"/>
      <c r="AL7676" s="3"/>
      <c r="AM7676" s="3"/>
      <c r="AN7676" s="3"/>
      <c r="AO7676" s="3"/>
      <c r="AP7676" s="3"/>
      <c r="AQ7676" s="3"/>
      <c r="AR7676" s="3"/>
      <c r="AS7676" s="3"/>
      <c r="AT7676" s="3"/>
      <c r="AU7676" s="3"/>
      <c r="AV7676" s="3"/>
      <c r="AW7676" s="3"/>
      <c r="AX7676" s="3"/>
      <c r="AY7676" s="3"/>
      <c r="AZ7676" s="3"/>
      <c r="BA7676" s="3"/>
    </row>
    <row r="7677" spans="1:53" x14ac:dyDescent="0.3">
      <c r="A7677" s="3"/>
      <c r="B7677" s="3"/>
      <c r="C7677" s="3"/>
      <c r="D7677" s="3"/>
      <c r="E7677" s="3"/>
      <c r="F7677" s="3"/>
      <c r="G7677" s="3"/>
      <c r="H7677" s="3"/>
      <c r="I7677" s="3"/>
      <c r="J7677" s="3"/>
      <c r="K7677" s="3"/>
      <c r="L7677" s="3"/>
      <c r="M7677" s="3"/>
      <c r="N7677" s="3"/>
      <c r="O7677" s="3"/>
      <c r="P7677" s="3"/>
      <c r="Q7677" s="3"/>
      <c r="R7677" s="3"/>
      <c r="S7677" s="120"/>
      <c r="T7677" s="3"/>
      <c r="U7677" s="3"/>
      <c r="V7677" s="3"/>
      <c r="W7677" s="3"/>
      <c r="X7677" s="3"/>
      <c r="Y7677" s="3"/>
      <c r="Z7677" s="3"/>
      <c r="AA7677" s="3"/>
      <c r="AB7677" s="3"/>
      <c r="AC7677" s="3"/>
      <c r="AD7677" s="3"/>
      <c r="AE7677" s="3"/>
      <c r="AF7677" s="3"/>
      <c r="AG7677" s="3"/>
      <c r="AH7677" s="3"/>
      <c r="AI7677" s="3"/>
      <c r="AJ7677" s="3"/>
      <c r="AK7677" s="3"/>
      <c r="AL7677" s="3"/>
      <c r="AM7677" s="3"/>
      <c r="AN7677" s="3"/>
      <c r="AO7677" s="3"/>
      <c r="AP7677" s="3"/>
      <c r="AQ7677" s="3"/>
      <c r="AR7677" s="3"/>
      <c r="AS7677" s="3"/>
      <c r="AT7677" s="3"/>
      <c r="AU7677" s="3"/>
      <c r="AV7677" s="3"/>
      <c r="AW7677" s="3"/>
      <c r="AX7677" s="3"/>
      <c r="AY7677" s="3"/>
      <c r="AZ7677" s="3"/>
      <c r="BA7677" s="3"/>
    </row>
    <row r="7678" spans="1:53" x14ac:dyDescent="0.3">
      <c r="A7678" s="3"/>
      <c r="B7678" s="3"/>
      <c r="C7678" s="3"/>
      <c r="D7678" s="3"/>
      <c r="E7678" s="3"/>
      <c r="F7678" s="3"/>
      <c r="G7678" s="3"/>
      <c r="H7678" s="3"/>
      <c r="I7678" s="3"/>
      <c r="J7678" s="3"/>
      <c r="K7678" s="3"/>
      <c r="L7678" s="3"/>
      <c r="M7678" s="3"/>
      <c r="N7678" s="3"/>
      <c r="O7678" s="3"/>
      <c r="P7678" s="3"/>
      <c r="Q7678" s="3"/>
      <c r="R7678" s="3"/>
      <c r="S7678" s="120"/>
      <c r="T7678" s="3"/>
      <c r="U7678" s="3"/>
      <c r="V7678" s="3"/>
      <c r="W7678" s="3"/>
      <c r="X7678" s="3"/>
      <c r="Y7678" s="3"/>
      <c r="Z7678" s="3"/>
      <c r="AA7678" s="3"/>
      <c r="AB7678" s="3"/>
      <c r="AC7678" s="3"/>
      <c r="AD7678" s="3"/>
      <c r="AE7678" s="3"/>
      <c r="AF7678" s="3"/>
      <c r="AG7678" s="3"/>
      <c r="AH7678" s="3"/>
      <c r="AI7678" s="3"/>
      <c r="AJ7678" s="3"/>
      <c r="AK7678" s="3"/>
      <c r="AL7678" s="3"/>
      <c r="AM7678" s="3"/>
      <c r="AN7678" s="3"/>
      <c r="AO7678" s="3"/>
      <c r="AP7678" s="3"/>
      <c r="AQ7678" s="3"/>
      <c r="AR7678" s="3"/>
      <c r="AS7678" s="3"/>
      <c r="AT7678" s="3"/>
      <c r="AU7678" s="3"/>
      <c r="AV7678" s="3"/>
      <c r="AW7678" s="3"/>
      <c r="AX7678" s="3"/>
      <c r="AY7678" s="3"/>
      <c r="AZ7678" s="3"/>
      <c r="BA7678" s="3"/>
    </row>
    <row r="7679" spans="1:53" x14ac:dyDescent="0.3">
      <c r="A7679" s="3"/>
      <c r="B7679" s="3"/>
      <c r="C7679" s="3"/>
      <c r="D7679" s="3"/>
      <c r="E7679" s="3"/>
      <c r="F7679" s="3"/>
      <c r="G7679" s="3"/>
      <c r="H7679" s="3"/>
      <c r="I7679" s="3"/>
      <c r="J7679" s="3"/>
      <c r="K7679" s="3"/>
      <c r="L7679" s="3"/>
      <c r="M7679" s="3"/>
      <c r="N7679" s="3"/>
      <c r="O7679" s="3"/>
      <c r="P7679" s="3"/>
      <c r="Q7679" s="3"/>
      <c r="R7679" s="3"/>
      <c r="S7679" s="120"/>
      <c r="T7679" s="3"/>
      <c r="U7679" s="3"/>
      <c r="V7679" s="3"/>
      <c r="W7679" s="3"/>
      <c r="X7679" s="3"/>
      <c r="Y7679" s="3"/>
      <c r="Z7679" s="3"/>
      <c r="AA7679" s="3"/>
      <c r="AB7679" s="3"/>
      <c r="AC7679" s="3"/>
      <c r="AD7679" s="3"/>
      <c r="AE7679" s="3"/>
      <c r="AF7679" s="3"/>
      <c r="AG7679" s="3"/>
      <c r="AH7679" s="3"/>
      <c r="AI7679" s="3"/>
      <c r="AJ7679" s="3"/>
      <c r="AK7679" s="3"/>
      <c r="AL7679" s="3"/>
      <c r="AM7679" s="3"/>
      <c r="AN7679" s="3"/>
      <c r="AO7679" s="3"/>
      <c r="AP7679" s="3"/>
      <c r="AQ7679" s="3"/>
      <c r="AR7679" s="3"/>
      <c r="AS7679" s="3"/>
      <c r="AT7679" s="3"/>
      <c r="AU7679" s="3"/>
      <c r="AV7679" s="3"/>
      <c r="AW7679" s="3"/>
      <c r="AX7679" s="3"/>
      <c r="AY7679" s="3"/>
      <c r="AZ7679" s="3"/>
      <c r="BA7679" s="3"/>
    </row>
    <row r="7680" spans="1:53" x14ac:dyDescent="0.3">
      <c r="A7680" s="3"/>
      <c r="B7680" s="3"/>
      <c r="C7680" s="3"/>
      <c r="D7680" s="3"/>
      <c r="E7680" s="3"/>
      <c r="F7680" s="3"/>
      <c r="G7680" s="3"/>
      <c r="H7680" s="3"/>
      <c r="I7680" s="3"/>
      <c r="J7680" s="3"/>
      <c r="K7680" s="3"/>
      <c r="L7680" s="3"/>
      <c r="M7680" s="3"/>
      <c r="N7680" s="3"/>
      <c r="O7680" s="3"/>
      <c r="P7680" s="3"/>
      <c r="Q7680" s="3"/>
      <c r="R7680" s="3"/>
      <c r="S7680" s="120"/>
      <c r="T7680" s="3"/>
      <c r="U7680" s="3"/>
      <c r="V7680" s="3"/>
      <c r="W7680" s="3"/>
      <c r="X7680" s="3"/>
      <c r="Y7680" s="3"/>
      <c r="Z7680" s="3"/>
      <c r="AA7680" s="3"/>
      <c r="AB7680" s="3"/>
      <c r="AC7680" s="3"/>
      <c r="AD7680" s="3"/>
      <c r="AE7680" s="3"/>
      <c r="AF7680" s="3"/>
      <c r="AG7680" s="3"/>
      <c r="AH7680" s="3"/>
      <c r="AI7680" s="3"/>
      <c r="AJ7680" s="3"/>
      <c r="AK7680" s="3"/>
      <c r="AL7680" s="3"/>
      <c r="AM7680" s="3"/>
      <c r="AN7680" s="3"/>
      <c r="AO7680" s="3"/>
      <c r="AP7680" s="3"/>
      <c r="AQ7680" s="3"/>
      <c r="AR7680" s="3"/>
      <c r="AS7680" s="3"/>
      <c r="AT7680" s="3"/>
      <c r="AU7680" s="3"/>
      <c r="AV7680" s="3"/>
      <c r="AW7680" s="3"/>
      <c r="AX7680" s="3"/>
      <c r="AY7680" s="3"/>
      <c r="AZ7680" s="3"/>
      <c r="BA7680" s="3"/>
    </row>
    <row r="7681" spans="1:53" x14ac:dyDescent="0.3">
      <c r="A7681" s="3"/>
      <c r="B7681" s="3"/>
      <c r="C7681" s="3"/>
      <c r="D7681" s="3"/>
      <c r="E7681" s="3"/>
      <c r="F7681" s="3"/>
      <c r="G7681" s="3"/>
      <c r="H7681" s="3"/>
      <c r="I7681" s="3"/>
      <c r="J7681" s="3"/>
      <c r="K7681" s="3"/>
      <c r="L7681" s="3"/>
      <c r="M7681" s="3"/>
      <c r="N7681" s="3"/>
      <c r="O7681" s="3"/>
      <c r="P7681" s="3"/>
      <c r="Q7681" s="3"/>
      <c r="R7681" s="3"/>
      <c r="S7681" s="120"/>
      <c r="T7681" s="3"/>
      <c r="U7681" s="3"/>
      <c r="V7681" s="3"/>
      <c r="W7681" s="3"/>
      <c r="X7681" s="3"/>
      <c r="Y7681" s="3"/>
      <c r="Z7681" s="3"/>
      <c r="AA7681" s="3"/>
      <c r="AB7681" s="3"/>
      <c r="AC7681" s="3"/>
      <c r="AD7681" s="3"/>
      <c r="AE7681" s="3"/>
      <c r="AF7681" s="3"/>
      <c r="AG7681" s="3"/>
      <c r="AH7681" s="3"/>
      <c r="AI7681" s="3"/>
      <c r="AJ7681" s="3"/>
      <c r="AK7681" s="3"/>
      <c r="AL7681" s="3"/>
      <c r="AM7681" s="3"/>
      <c r="AN7681" s="3"/>
      <c r="AO7681" s="3"/>
      <c r="AP7681" s="3"/>
      <c r="AQ7681" s="3"/>
      <c r="AR7681" s="3"/>
      <c r="AS7681" s="3"/>
      <c r="AT7681" s="3"/>
      <c r="AU7681" s="3"/>
      <c r="AV7681" s="3"/>
      <c r="AW7681" s="3"/>
      <c r="AX7681" s="3"/>
      <c r="AY7681" s="3"/>
      <c r="AZ7681" s="3"/>
      <c r="BA7681" s="3"/>
    </row>
    <row r="7682" spans="1:53" x14ac:dyDescent="0.3">
      <c r="A7682" s="3"/>
      <c r="B7682" s="3"/>
      <c r="C7682" s="3"/>
      <c r="D7682" s="3"/>
      <c r="E7682" s="3"/>
      <c r="F7682" s="3"/>
      <c r="G7682" s="3"/>
      <c r="H7682" s="3"/>
      <c r="I7682" s="3"/>
      <c r="J7682" s="3"/>
      <c r="K7682" s="3"/>
      <c r="L7682" s="3"/>
      <c r="M7682" s="3"/>
      <c r="N7682" s="3"/>
      <c r="O7682" s="3"/>
      <c r="P7682" s="3"/>
      <c r="Q7682" s="3"/>
      <c r="R7682" s="3"/>
      <c r="S7682" s="120"/>
      <c r="T7682" s="3"/>
      <c r="U7682" s="3"/>
      <c r="V7682" s="3"/>
      <c r="W7682" s="3"/>
      <c r="X7682" s="3"/>
      <c r="Y7682" s="3"/>
      <c r="Z7682" s="3"/>
      <c r="AA7682" s="3"/>
      <c r="AB7682" s="3"/>
      <c r="AC7682" s="3"/>
      <c r="AD7682" s="3"/>
      <c r="AE7682" s="3"/>
      <c r="AF7682" s="3"/>
      <c r="AG7682" s="3"/>
      <c r="AH7682" s="3"/>
      <c r="AI7682" s="3"/>
      <c r="AJ7682" s="3"/>
      <c r="AK7682" s="3"/>
      <c r="AL7682" s="3"/>
      <c r="AM7682" s="3"/>
      <c r="AN7682" s="3"/>
      <c r="AO7682" s="3"/>
      <c r="AP7682" s="3"/>
      <c r="AQ7682" s="3"/>
      <c r="AR7682" s="3"/>
      <c r="AS7682" s="3"/>
      <c r="AT7682" s="3"/>
      <c r="AU7682" s="3"/>
      <c r="AV7682" s="3"/>
      <c r="AW7682" s="3"/>
      <c r="AX7682" s="3"/>
      <c r="AY7682" s="3"/>
      <c r="AZ7682" s="3"/>
      <c r="BA7682" s="3"/>
    </row>
    <row r="7683" spans="1:53" x14ac:dyDescent="0.3">
      <c r="A7683" s="3"/>
      <c r="B7683" s="3"/>
      <c r="C7683" s="3"/>
      <c r="D7683" s="3"/>
      <c r="E7683" s="3"/>
      <c r="F7683" s="3"/>
      <c r="G7683" s="3"/>
      <c r="H7683" s="3"/>
      <c r="I7683" s="3"/>
      <c r="J7683" s="3"/>
      <c r="K7683" s="3"/>
      <c r="L7683" s="3"/>
      <c r="M7683" s="3"/>
      <c r="N7683" s="3"/>
      <c r="O7683" s="3"/>
      <c r="P7683" s="3"/>
      <c r="Q7683" s="3"/>
      <c r="R7683" s="3"/>
      <c r="S7683" s="120"/>
      <c r="T7683" s="3"/>
      <c r="U7683" s="3"/>
      <c r="V7683" s="3"/>
      <c r="W7683" s="3"/>
      <c r="X7683" s="3"/>
      <c r="Y7683" s="3"/>
      <c r="Z7683" s="3"/>
      <c r="AA7683" s="3"/>
      <c r="AB7683" s="3"/>
      <c r="AC7683" s="3"/>
      <c r="AD7683" s="3"/>
      <c r="AE7683" s="3"/>
      <c r="AF7683" s="3"/>
      <c r="AG7683" s="3"/>
      <c r="AH7683" s="3"/>
      <c r="AI7683" s="3"/>
      <c r="AJ7683" s="3"/>
      <c r="AK7683" s="3"/>
      <c r="AL7683" s="3"/>
      <c r="AM7683" s="3"/>
      <c r="AN7683" s="3"/>
      <c r="AO7683" s="3"/>
      <c r="AP7683" s="3"/>
      <c r="AQ7683" s="3"/>
      <c r="AR7683" s="3"/>
      <c r="AS7683" s="3"/>
      <c r="AT7683" s="3"/>
      <c r="AU7683" s="3"/>
      <c r="AV7683" s="3"/>
      <c r="AW7683" s="3"/>
      <c r="AX7683" s="3"/>
      <c r="AY7683" s="3"/>
      <c r="AZ7683" s="3"/>
      <c r="BA7683" s="3"/>
    </row>
    <row r="7684" spans="1:53" x14ac:dyDescent="0.3">
      <c r="A7684" s="3"/>
      <c r="B7684" s="3"/>
      <c r="C7684" s="3"/>
      <c r="D7684" s="3"/>
      <c r="E7684" s="3"/>
      <c r="F7684" s="3"/>
      <c r="G7684" s="3"/>
      <c r="H7684" s="3"/>
      <c r="I7684" s="3"/>
      <c r="J7684" s="3"/>
      <c r="K7684" s="3"/>
      <c r="L7684" s="3"/>
      <c r="M7684" s="3"/>
      <c r="N7684" s="3"/>
      <c r="O7684" s="3"/>
      <c r="P7684" s="3"/>
      <c r="Q7684" s="3"/>
      <c r="R7684" s="3"/>
      <c r="S7684" s="120"/>
      <c r="T7684" s="3"/>
      <c r="U7684" s="3"/>
      <c r="V7684" s="3"/>
      <c r="W7684" s="3"/>
      <c r="X7684" s="3"/>
      <c r="Y7684" s="3"/>
      <c r="Z7684" s="3"/>
      <c r="AA7684" s="3"/>
      <c r="AB7684" s="3"/>
      <c r="AC7684" s="3"/>
      <c r="AD7684" s="3"/>
      <c r="AE7684" s="3"/>
      <c r="AF7684" s="3"/>
      <c r="AG7684" s="3"/>
      <c r="AH7684" s="3"/>
      <c r="AI7684" s="3"/>
      <c r="AJ7684" s="3"/>
      <c r="AK7684" s="3"/>
      <c r="AL7684" s="3"/>
      <c r="AM7684" s="3"/>
      <c r="AN7684" s="3"/>
      <c r="AO7684" s="3"/>
      <c r="AP7684" s="3"/>
      <c r="AQ7684" s="3"/>
      <c r="AR7684" s="3"/>
      <c r="AS7684" s="3"/>
      <c r="AT7684" s="3"/>
      <c r="AU7684" s="3"/>
      <c r="AV7684" s="3"/>
      <c r="AW7684" s="3"/>
      <c r="AX7684" s="3"/>
      <c r="AY7684" s="3"/>
      <c r="AZ7684" s="3"/>
      <c r="BA7684" s="3"/>
    </row>
    <row r="7685" spans="1:53" x14ac:dyDescent="0.3">
      <c r="A7685" s="3"/>
      <c r="B7685" s="3"/>
      <c r="C7685" s="3"/>
      <c r="D7685" s="3"/>
      <c r="E7685" s="3"/>
      <c r="F7685" s="3"/>
      <c r="G7685" s="3"/>
      <c r="H7685" s="3"/>
      <c r="I7685" s="3"/>
      <c r="J7685" s="3"/>
      <c r="K7685" s="3"/>
      <c r="L7685" s="3"/>
      <c r="M7685" s="3"/>
      <c r="N7685" s="3"/>
      <c r="O7685" s="3"/>
      <c r="P7685" s="3"/>
      <c r="Q7685" s="3"/>
      <c r="R7685" s="3"/>
      <c r="S7685" s="120"/>
      <c r="T7685" s="3"/>
      <c r="U7685" s="3"/>
      <c r="V7685" s="3"/>
      <c r="W7685" s="3"/>
      <c r="X7685" s="3"/>
      <c r="Y7685" s="3"/>
      <c r="Z7685" s="3"/>
      <c r="AA7685" s="3"/>
      <c r="AB7685" s="3"/>
      <c r="AC7685" s="3"/>
      <c r="AD7685" s="3"/>
      <c r="AE7685" s="3"/>
      <c r="AF7685" s="3"/>
      <c r="AG7685" s="3"/>
      <c r="AH7685" s="3"/>
      <c r="AI7685" s="3"/>
      <c r="AJ7685" s="3"/>
      <c r="AK7685" s="3"/>
      <c r="AL7685" s="3"/>
      <c r="AM7685" s="3"/>
      <c r="AN7685" s="3"/>
      <c r="AO7685" s="3"/>
      <c r="AP7685" s="3"/>
      <c r="AQ7685" s="3"/>
      <c r="AR7685" s="3"/>
      <c r="AS7685" s="3"/>
      <c r="AT7685" s="3"/>
      <c r="AU7685" s="3"/>
      <c r="AV7685" s="3"/>
      <c r="AW7685" s="3"/>
      <c r="AX7685" s="3"/>
      <c r="AY7685" s="3"/>
      <c r="AZ7685" s="3"/>
      <c r="BA7685" s="3"/>
    </row>
    <row r="7686" spans="1:53" x14ac:dyDescent="0.3">
      <c r="A7686" s="3"/>
      <c r="B7686" s="3"/>
      <c r="C7686" s="3"/>
      <c r="D7686" s="3"/>
      <c r="E7686" s="3"/>
      <c r="F7686" s="3"/>
      <c r="G7686" s="3"/>
      <c r="H7686" s="3"/>
      <c r="I7686" s="3"/>
      <c r="J7686" s="3"/>
      <c r="K7686" s="3"/>
      <c r="L7686" s="3"/>
      <c r="M7686" s="3"/>
      <c r="N7686" s="3"/>
      <c r="O7686" s="3"/>
      <c r="P7686" s="3"/>
      <c r="Q7686" s="3"/>
      <c r="R7686" s="3"/>
      <c r="S7686" s="120"/>
      <c r="T7686" s="3"/>
      <c r="U7686" s="3"/>
      <c r="V7686" s="3"/>
      <c r="W7686" s="3"/>
      <c r="X7686" s="3"/>
      <c r="Y7686" s="3"/>
      <c r="Z7686" s="3"/>
      <c r="AA7686" s="3"/>
      <c r="AB7686" s="3"/>
      <c r="AC7686" s="3"/>
      <c r="AD7686" s="3"/>
      <c r="AE7686" s="3"/>
      <c r="AF7686" s="3"/>
      <c r="AG7686" s="3"/>
      <c r="AH7686" s="3"/>
      <c r="AI7686" s="3"/>
      <c r="AJ7686" s="3"/>
      <c r="AK7686" s="3"/>
      <c r="AL7686" s="3"/>
      <c r="AM7686" s="3"/>
      <c r="AN7686" s="3"/>
      <c r="AO7686" s="3"/>
      <c r="AP7686" s="3"/>
      <c r="AQ7686" s="3"/>
      <c r="AR7686" s="3"/>
      <c r="AS7686" s="3"/>
      <c r="AT7686" s="3"/>
      <c r="AU7686" s="3"/>
      <c r="AV7686" s="3"/>
      <c r="AW7686" s="3"/>
      <c r="AX7686" s="3"/>
      <c r="AY7686" s="3"/>
      <c r="AZ7686" s="3"/>
      <c r="BA7686" s="3"/>
    </row>
    <row r="7687" spans="1:53" x14ac:dyDescent="0.3">
      <c r="A7687" s="3"/>
      <c r="B7687" s="3"/>
      <c r="C7687" s="3"/>
      <c r="D7687" s="3"/>
      <c r="E7687" s="3"/>
      <c r="F7687" s="3"/>
      <c r="G7687" s="3"/>
      <c r="H7687" s="3"/>
      <c r="I7687" s="3"/>
      <c r="J7687" s="3"/>
      <c r="K7687" s="3"/>
      <c r="L7687" s="3"/>
      <c r="M7687" s="3"/>
      <c r="N7687" s="3"/>
      <c r="O7687" s="3"/>
      <c r="P7687" s="3"/>
      <c r="Q7687" s="3"/>
      <c r="R7687" s="3"/>
      <c r="S7687" s="120"/>
      <c r="T7687" s="3"/>
      <c r="U7687" s="3"/>
      <c r="V7687" s="3"/>
      <c r="W7687" s="3"/>
      <c r="X7687" s="3"/>
      <c r="Y7687" s="3"/>
      <c r="Z7687" s="3"/>
      <c r="AA7687" s="3"/>
      <c r="AB7687" s="3"/>
      <c r="AC7687" s="3"/>
      <c r="AD7687" s="3"/>
      <c r="AE7687" s="3"/>
      <c r="AF7687" s="3"/>
      <c r="AG7687" s="3"/>
      <c r="AH7687" s="3"/>
      <c r="AI7687" s="3"/>
      <c r="AJ7687" s="3"/>
      <c r="AK7687" s="3"/>
      <c r="AL7687" s="3"/>
      <c r="AM7687" s="3"/>
      <c r="AN7687" s="3"/>
      <c r="AO7687" s="3"/>
      <c r="AP7687" s="3"/>
      <c r="AQ7687" s="3"/>
      <c r="AR7687" s="3"/>
      <c r="AS7687" s="3"/>
      <c r="AT7687" s="3"/>
      <c r="AU7687" s="3"/>
      <c r="AV7687" s="3"/>
      <c r="AW7687" s="3"/>
      <c r="AX7687" s="3"/>
      <c r="AY7687" s="3"/>
      <c r="AZ7687" s="3"/>
      <c r="BA7687" s="3"/>
    </row>
    <row r="7688" spans="1:53" x14ac:dyDescent="0.3">
      <c r="A7688" s="3"/>
      <c r="B7688" s="3"/>
      <c r="C7688" s="3"/>
      <c r="D7688" s="3"/>
      <c r="E7688" s="3"/>
      <c r="F7688" s="3"/>
      <c r="G7688" s="3"/>
      <c r="H7688" s="3"/>
      <c r="I7688" s="3"/>
      <c r="J7688" s="3"/>
      <c r="K7688" s="3"/>
      <c r="L7688" s="3"/>
      <c r="M7688" s="3"/>
      <c r="N7688" s="3"/>
      <c r="O7688" s="3"/>
      <c r="P7688" s="3"/>
      <c r="Q7688" s="3"/>
      <c r="R7688" s="3"/>
      <c r="S7688" s="120"/>
      <c r="T7688" s="3"/>
      <c r="U7688" s="3"/>
      <c r="V7688" s="3"/>
      <c r="W7688" s="3"/>
      <c r="X7688" s="3"/>
      <c r="Y7688" s="3"/>
      <c r="Z7688" s="3"/>
      <c r="AA7688" s="3"/>
      <c r="AB7688" s="3"/>
      <c r="AC7688" s="3"/>
      <c r="AD7688" s="3"/>
      <c r="AE7688" s="3"/>
      <c r="AF7688" s="3"/>
      <c r="AG7688" s="3"/>
      <c r="AH7688" s="3"/>
      <c r="AI7688" s="3"/>
      <c r="AJ7688" s="3"/>
      <c r="AK7688" s="3"/>
      <c r="AL7688" s="3"/>
      <c r="AM7688" s="3"/>
      <c r="AN7688" s="3"/>
      <c r="AO7688" s="3"/>
      <c r="AP7688" s="3"/>
      <c r="AQ7688" s="3"/>
      <c r="AR7688" s="3"/>
      <c r="AS7688" s="3"/>
      <c r="AT7688" s="3"/>
      <c r="AU7688" s="3"/>
      <c r="AV7688" s="3"/>
      <c r="AW7688" s="3"/>
      <c r="AX7688" s="3"/>
      <c r="AY7688" s="3"/>
      <c r="AZ7688" s="3"/>
      <c r="BA7688" s="3"/>
    </row>
    <row r="7689" spans="1:53" x14ac:dyDescent="0.3">
      <c r="A7689" s="3"/>
      <c r="B7689" s="3"/>
      <c r="C7689" s="3"/>
      <c r="D7689" s="3"/>
      <c r="E7689" s="3"/>
      <c r="F7689" s="3"/>
      <c r="G7689" s="3"/>
      <c r="H7689" s="3"/>
      <c r="I7689" s="3"/>
      <c r="J7689" s="3"/>
      <c r="K7689" s="3"/>
      <c r="L7689" s="3"/>
      <c r="M7689" s="3"/>
      <c r="N7689" s="3"/>
      <c r="O7689" s="3"/>
      <c r="P7689" s="3"/>
      <c r="Q7689" s="3"/>
      <c r="R7689" s="3"/>
      <c r="S7689" s="120"/>
      <c r="T7689" s="3"/>
      <c r="U7689" s="3"/>
      <c r="V7689" s="3"/>
      <c r="W7689" s="3"/>
      <c r="X7689" s="3"/>
      <c r="Y7689" s="3"/>
      <c r="Z7689" s="3"/>
      <c r="AA7689" s="3"/>
      <c r="AB7689" s="3"/>
      <c r="AC7689" s="3"/>
      <c r="AD7689" s="3"/>
      <c r="AE7689" s="3"/>
      <c r="AF7689" s="3"/>
      <c r="AG7689" s="3"/>
      <c r="AH7689" s="3"/>
      <c r="AI7689" s="3"/>
      <c r="AJ7689" s="3"/>
      <c r="AK7689" s="3"/>
      <c r="AL7689" s="3"/>
      <c r="AM7689" s="3"/>
      <c r="AN7689" s="3"/>
      <c r="AO7689" s="3"/>
      <c r="AP7689" s="3"/>
      <c r="AQ7689" s="3"/>
      <c r="AR7689" s="3"/>
      <c r="AS7689" s="3"/>
      <c r="AT7689" s="3"/>
      <c r="AU7689" s="3"/>
      <c r="AV7689" s="3"/>
      <c r="AW7689" s="3"/>
      <c r="AX7689" s="3"/>
      <c r="AY7689" s="3"/>
      <c r="AZ7689" s="3"/>
      <c r="BA7689" s="3"/>
    </row>
    <row r="7690" spans="1:53" x14ac:dyDescent="0.3">
      <c r="A7690" s="3"/>
      <c r="B7690" s="3"/>
      <c r="C7690" s="3"/>
      <c r="D7690" s="3"/>
      <c r="E7690" s="3"/>
      <c r="F7690" s="3"/>
      <c r="G7690" s="3"/>
      <c r="H7690" s="3"/>
      <c r="I7690" s="3"/>
      <c r="J7690" s="3"/>
      <c r="K7690" s="3"/>
      <c r="L7690" s="3"/>
      <c r="M7690" s="3"/>
      <c r="N7690" s="3"/>
      <c r="O7690" s="3"/>
      <c r="P7690" s="3"/>
      <c r="Q7690" s="3"/>
      <c r="R7690" s="3"/>
      <c r="S7690" s="120"/>
      <c r="T7690" s="3"/>
      <c r="U7690" s="3"/>
      <c r="V7690" s="3"/>
      <c r="W7690" s="3"/>
      <c r="X7690" s="3"/>
      <c r="Y7690" s="3"/>
      <c r="Z7690" s="3"/>
      <c r="AA7690" s="3"/>
      <c r="AB7690" s="3"/>
      <c r="AC7690" s="3"/>
      <c r="AD7690" s="3"/>
      <c r="AE7690" s="3"/>
      <c r="AF7690" s="3"/>
      <c r="AG7690" s="3"/>
      <c r="AH7690" s="3"/>
      <c r="AI7690" s="3"/>
      <c r="AJ7690" s="3"/>
      <c r="AK7690" s="3"/>
      <c r="AL7690" s="3"/>
      <c r="AM7690" s="3"/>
      <c r="AN7690" s="3"/>
      <c r="AO7690" s="3"/>
      <c r="AP7690" s="3"/>
      <c r="AQ7690" s="3"/>
      <c r="AR7690" s="3"/>
      <c r="AS7690" s="3"/>
      <c r="AT7690" s="3"/>
      <c r="AU7690" s="3"/>
      <c r="AV7690" s="3"/>
      <c r="AW7690" s="3"/>
      <c r="AX7690" s="3"/>
      <c r="AY7690" s="3"/>
      <c r="AZ7690" s="3"/>
      <c r="BA7690" s="3"/>
    </row>
    <row r="7691" spans="1:53" x14ac:dyDescent="0.3">
      <c r="A7691" s="3"/>
      <c r="B7691" s="3"/>
      <c r="C7691" s="3"/>
      <c r="D7691" s="3"/>
      <c r="E7691" s="3"/>
      <c r="F7691" s="3"/>
      <c r="G7691" s="3"/>
      <c r="H7691" s="3"/>
      <c r="I7691" s="3"/>
      <c r="J7691" s="3"/>
      <c r="K7691" s="3"/>
      <c r="L7691" s="3"/>
      <c r="M7691" s="3"/>
      <c r="N7691" s="3"/>
      <c r="O7691" s="3"/>
      <c r="P7691" s="3"/>
      <c r="Q7691" s="3"/>
      <c r="R7691" s="3"/>
      <c r="S7691" s="120"/>
      <c r="T7691" s="3"/>
      <c r="U7691" s="3"/>
      <c r="V7691" s="3"/>
      <c r="W7691" s="3"/>
      <c r="X7691" s="3"/>
      <c r="Y7691" s="3"/>
      <c r="Z7691" s="3"/>
      <c r="AA7691" s="3"/>
      <c r="AB7691" s="3"/>
      <c r="AC7691" s="3"/>
      <c r="AD7691" s="3"/>
      <c r="AE7691" s="3"/>
      <c r="AF7691" s="3"/>
      <c r="AG7691" s="3"/>
      <c r="AH7691" s="3"/>
      <c r="AI7691" s="3"/>
      <c r="AJ7691" s="3"/>
      <c r="AK7691" s="3"/>
      <c r="AL7691" s="3"/>
      <c r="AM7691" s="3"/>
      <c r="AN7691" s="3"/>
      <c r="AO7691" s="3"/>
      <c r="AP7691" s="3"/>
      <c r="AQ7691" s="3"/>
      <c r="AR7691" s="3"/>
      <c r="AS7691" s="3"/>
      <c r="AT7691" s="3"/>
      <c r="AU7691" s="3"/>
      <c r="AV7691" s="3"/>
      <c r="AW7691" s="3"/>
      <c r="AX7691" s="3"/>
      <c r="AY7691" s="3"/>
      <c r="AZ7691" s="3"/>
      <c r="BA7691" s="3"/>
    </row>
    <row r="7692" spans="1:53" x14ac:dyDescent="0.3">
      <c r="A7692" s="3"/>
      <c r="B7692" s="3"/>
      <c r="C7692" s="3"/>
      <c r="D7692" s="3"/>
      <c r="E7692" s="3"/>
      <c r="F7692" s="3"/>
      <c r="G7692" s="3"/>
      <c r="H7692" s="3"/>
      <c r="I7692" s="3"/>
      <c r="J7692" s="3"/>
      <c r="K7692" s="3"/>
      <c r="L7692" s="3"/>
      <c r="M7692" s="3"/>
      <c r="N7692" s="3"/>
      <c r="O7692" s="3"/>
      <c r="P7692" s="3"/>
      <c r="Q7692" s="3"/>
      <c r="R7692" s="3"/>
      <c r="S7692" s="120"/>
      <c r="T7692" s="3"/>
      <c r="U7692" s="3"/>
      <c r="V7692" s="3"/>
      <c r="W7692" s="3"/>
      <c r="X7692" s="3"/>
      <c r="Y7692" s="3"/>
      <c r="Z7692" s="3"/>
      <c r="AA7692" s="3"/>
      <c r="AB7692" s="3"/>
      <c r="AC7692" s="3"/>
      <c r="AD7692" s="3"/>
      <c r="AE7692" s="3"/>
      <c r="AF7692" s="3"/>
      <c r="AG7692" s="3"/>
      <c r="AH7692" s="3"/>
      <c r="AI7692" s="3"/>
      <c r="AJ7692" s="3"/>
      <c r="AK7692" s="3"/>
      <c r="AL7692" s="3"/>
      <c r="AM7692" s="3"/>
      <c r="AN7692" s="3"/>
      <c r="AO7692" s="3"/>
      <c r="AP7692" s="3"/>
      <c r="AQ7692" s="3"/>
      <c r="AR7692" s="3"/>
      <c r="AS7692" s="3"/>
      <c r="AT7692" s="3"/>
      <c r="AU7692" s="3"/>
      <c r="AV7692" s="3"/>
      <c r="AW7692" s="3"/>
      <c r="AX7692" s="3"/>
      <c r="AY7692" s="3"/>
      <c r="AZ7692" s="3"/>
      <c r="BA7692" s="3"/>
    </row>
    <row r="7693" spans="1:53" x14ac:dyDescent="0.3">
      <c r="A7693" s="3"/>
      <c r="B7693" s="3"/>
      <c r="C7693" s="3"/>
      <c r="D7693" s="3"/>
      <c r="E7693" s="3"/>
      <c r="F7693" s="3"/>
      <c r="G7693" s="3"/>
      <c r="H7693" s="3"/>
      <c r="I7693" s="3"/>
      <c r="J7693" s="3"/>
      <c r="K7693" s="3"/>
      <c r="L7693" s="3"/>
      <c r="M7693" s="3"/>
      <c r="N7693" s="3"/>
      <c r="O7693" s="3"/>
      <c r="P7693" s="3"/>
      <c r="Q7693" s="3"/>
      <c r="R7693" s="3"/>
      <c r="S7693" s="120"/>
      <c r="T7693" s="3"/>
      <c r="U7693" s="3"/>
      <c r="V7693" s="3"/>
      <c r="W7693" s="3"/>
      <c r="X7693" s="3"/>
      <c r="Y7693" s="3"/>
      <c r="Z7693" s="3"/>
      <c r="AA7693" s="3"/>
      <c r="AB7693" s="3"/>
      <c r="AC7693" s="3"/>
      <c r="AD7693" s="3"/>
      <c r="AE7693" s="3"/>
      <c r="AF7693" s="3"/>
      <c r="AG7693" s="3"/>
      <c r="AH7693" s="3"/>
      <c r="AI7693" s="3"/>
      <c r="AJ7693" s="3"/>
      <c r="AK7693" s="3"/>
      <c r="AL7693" s="3"/>
      <c r="AM7693" s="3"/>
      <c r="AN7693" s="3"/>
      <c r="AO7693" s="3"/>
      <c r="AP7693" s="3"/>
      <c r="AQ7693" s="3"/>
      <c r="AR7693" s="3"/>
      <c r="AS7693" s="3"/>
      <c r="AT7693" s="3"/>
      <c r="AU7693" s="3"/>
      <c r="AV7693" s="3"/>
      <c r="AW7693" s="3"/>
      <c r="AX7693" s="3"/>
      <c r="AY7693" s="3"/>
      <c r="AZ7693" s="3"/>
      <c r="BA7693" s="3"/>
    </row>
    <row r="7694" spans="1:53" x14ac:dyDescent="0.3">
      <c r="A7694" s="3"/>
      <c r="B7694" s="3"/>
      <c r="C7694" s="3"/>
      <c r="D7694" s="3"/>
      <c r="E7694" s="3"/>
      <c r="F7694" s="3"/>
      <c r="G7694" s="3"/>
      <c r="H7694" s="3"/>
      <c r="I7694" s="3"/>
      <c r="J7694" s="3"/>
      <c r="K7694" s="3"/>
      <c r="L7694" s="3"/>
      <c r="M7694" s="3"/>
      <c r="N7694" s="3"/>
      <c r="O7694" s="3"/>
      <c r="P7694" s="3"/>
      <c r="Q7694" s="3"/>
      <c r="R7694" s="3"/>
      <c r="S7694" s="120"/>
      <c r="T7694" s="3"/>
      <c r="U7694" s="3"/>
      <c r="V7694" s="3"/>
      <c r="W7694" s="3"/>
      <c r="X7694" s="3"/>
      <c r="Y7694" s="3"/>
      <c r="Z7694" s="3"/>
      <c r="AA7694" s="3"/>
      <c r="AB7694" s="3"/>
      <c r="AC7694" s="3"/>
      <c r="AD7694" s="3"/>
      <c r="AE7694" s="3"/>
      <c r="AF7694" s="3"/>
      <c r="AG7694" s="3"/>
      <c r="AH7694" s="3"/>
      <c r="AI7694" s="3"/>
      <c r="AJ7694" s="3"/>
      <c r="AK7694" s="3"/>
      <c r="AL7694" s="3"/>
      <c r="AM7694" s="3"/>
      <c r="AN7694" s="3"/>
      <c r="AO7694" s="3"/>
      <c r="AP7694" s="3"/>
      <c r="AQ7694" s="3"/>
      <c r="AR7694" s="3"/>
      <c r="AS7694" s="3"/>
      <c r="AT7694" s="3"/>
      <c r="AU7694" s="3"/>
      <c r="AV7694" s="3"/>
      <c r="AW7694" s="3"/>
      <c r="AX7694" s="3"/>
      <c r="AY7694" s="3"/>
      <c r="AZ7694" s="3"/>
      <c r="BA7694" s="3"/>
    </row>
    <row r="7695" spans="1:53" x14ac:dyDescent="0.3">
      <c r="A7695" s="3"/>
      <c r="B7695" s="3"/>
      <c r="C7695" s="3"/>
      <c r="D7695" s="3"/>
      <c r="E7695" s="3"/>
      <c r="F7695" s="3"/>
      <c r="G7695" s="3"/>
      <c r="H7695" s="3"/>
      <c r="I7695" s="3"/>
      <c r="J7695" s="3"/>
      <c r="K7695" s="3"/>
      <c r="L7695" s="3"/>
      <c r="M7695" s="3"/>
      <c r="N7695" s="3"/>
      <c r="O7695" s="3"/>
      <c r="P7695" s="3"/>
      <c r="Q7695" s="3"/>
      <c r="R7695" s="3"/>
      <c r="S7695" s="120"/>
      <c r="T7695" s="3"/>
      <c r="U7695" s="3"/>
      <c r="V7695" s="3"/>
      <c r="W7695" s="3"/>
      <c r="X7695" s="3"/>
      <c r="Y7695" s="3"/>
      <c r="Z7695" s="3"/>
      <c r="AA7695" s="3"/>
      <c r="AB7695" s="3"/>
      <c r="AC7695" s="3"/>
      <c r="AD7695" s="3"/>
      <c r="AE7695" s="3"/>
      <c r="AF7695" s="3"/>
      <c r="AG7695" s="3"/>
      <c r="AH7695" s="3"/>
      <c r="AI7695" s="3"/>
      <c r="AJ7695" s="3"/>
      <c r="AK7695" s="3"/>
      <c r="AL7695" s="3"/>
      <c r="AM7695" s="3"/>
      <c r="AN7695" s="3"/>
      <c r="AO7695" s="3"/>
      <c r="AP7695" s="3"/>
      <c r="AQ7695" s="3"/>
      <c r="AR7695" s="3"/>
      <c r="AS7695" s="3"/>
      <c r="AT7695" s="3"/>
      <c r="AU7695" s="3"/>
      <c r="AV7695" s="3"/>
      <c r="AW7695" s="3"/>
      <c r="AX7695" s="3"/>
      <c r="AY7695" s="3"/>
      <c r="AZ7695" s="3"/>
      <c r="BA7695" s="3"/>
    </row>
    <row r="7696" spans="1:53" x14ac:dyDescent="0.3">
      <c r="A7696" s="3"/>
      <c r="B7696" s="3"/>
      <c r="C7696" s="3"/>
      <c r="D7696" s="3"/>
      <c r="E7696" s="3"/>
      <c r="F7696" s="3"/>
      <c r="G7696" s="3"/>
      <c r="H7696" s="3"/>
      <c r="I7696" s="3"/>
      <c r="J7696" s="3"/>
      <c r="K7696" s="3"/>
      <c r="L7696" s="3"/>
      <c r="M7696" s="3"/>
      <c r="N7696" s="3"/>
      <c r="O7696" s="3"/>
      <c r="P7696" s="3"/>
      <c r="Q7696" s="3"/>
      <c r="R7696" s="3"/>
      <c r="S7696" s="120"/>
      <c r="T7696" s="3"/>
      <c r="U7696" s="3"/>
      <c r="V7696" s="3"/>
      <c r="W7696" s="3"/>
      <c r="X7696" s="3"/>
      <c r="Y7696" s="3"/>
      <c r="Z7696" s="3"/>
      <c r="AA7696" s="3"/>
      <c r="AB7696" s="3"/>
      <c r="AC7696" s="3"/>
      <c r="AD7696" s="3"/>
      <c r="AE7696" s="3"/>
      <c r="AF7696" s="3"/>
      <c r="AG7696" s="3"/>
      <c r="AH7696" s="3"/>
      <c r="AI7696" s="3"/>
      <c r="AJ7696" s="3"/>
      <c r="AK7696" s="3"/>
      <c r="AL7696" s="3"/>
      <c r="AM7696" s="3"/>
      <c r="AN7696" s="3"/>
      <c r="AO7696" s="3"/>
      <c r="AP7696" s="3"/>
      <c r="AQ7696" s="3"/>
      <c r="AR7696" s="3"/>
      <c r="AS7696" s="3"/>
      <c r="AT7696" s="3"/>
      <c r="AU7696" s="3"/>
      <c r="AV7696" s="3"/>
      <c r="AW7696" s="3"/>
      <c r="AX7696" s="3"/>
      <c r="AY7696" s="3"/>
      <c r="AZ7696" s="3"/>
      <c r="BA7696" s="3"/>
    </row>
    <row r="7697" spans="1:53" x14ac:dyDescent="0.3">
      <c r="A7697" s="3"/>
      <c r="B7697" s="3"/>
      <c r="C7697" s="3"/>
      <c r="D7697" s="3"/>
      <c r="E7697" s="3"/>
      <c r="F7697" s="3"/>
      <c r="G7697" s="3"/>
      <c r="H7697" s="3"/>
      <c r="I7697" s="3"/>
      <c r="J7697" s="3"/>
      <c r="K7697" s="3"/>
      <c r="L7697" s="3"/>
      <c r="M7697" s="3"/>
      <c r="N7697" s="3"/>
      <c r="O7697" s="3"/>
      <c r="P7697" s="3"/>
      <c r="Q7697" s="3"/>
      <c r="R7697" s="3"/>
      <c r="S7697" s="120"/>
      <c r="T7697" s="3"/>
      <c r="U7697" s="3"/>
      <c r="V7697" s="3"/>
      <c r="W7697" s="3"/>
      <c r="X7697" s="3"/>
      <c r="Y7697" s="3"/>
      <c r="Z7697" s="3"/>
      <c r="AA7697" s="3"/>
      <c r="AB7697" s="3"/>
      <c r="AC7697" s="3"/>
      <c r="AD7697" s="3"/>
      <c r="AE7697" s="3"/>
      <c r="AF7697" s="3"/>
      <c r="AG7697" s="3"/>
      <c r="AH7697" s="3"/>
      <c r="AI7697" s="3"/>
      <c r="AJ7697" s="3"/>
      <c r="AK7697" s="3"/>
      <c r="AL7697" s="3"/>
      <c r="AM7697" s="3"/>
      <c r="AN7697" s="3"/>
      <c r="AO7697" s="3"/>
      <c r="AP7697" s="3"/>
      <c r="AQ7697" s="3"/>
      <c r="AR7697" s="3"/>
      <c r="AS7697" s="3"/>
      <c r="AT7697" s="3"/>
      <c r="AU7697" s="3"/>
      <c r="AV7697" s="3"/>
      <c r="AW7697" s="3"/>
      <c r="AX7697" s="3"/>
      <c r="AY7697" s="3"/>
      <c r="AZ7697" s="3"/>
      <c r="BA7697" s="3"/>
    </row>
    <row r="7698" spans="1:53" x14ac:dyDescent="0.3">
      <c r="A7698" s="3"/>
      <c r="B7698" s="3"/>
      <c r="C7698" s="3"/>
      <c r="D7698" s="3"/>
      <c r="E7698" s="3"/>
      <c r="F7698" s="3"/>
      <c r="G7698" s="3"/>
      <c r="H7698" s="3"/>
      <c r="I7698" s="3"/>
      <c r="J7698" s="3"/>
      <c r="K7698" s="3"/>
      <c r="L7698" s="3"/>
      <c r="M7698" s="3"/>
      <c r="N7698" s="3"/>
      <c r="O7698" s="3"/>
      <c r="P7698" s="3"/>
      <c r="Q7698" s="3"/>
      <c r="R7698" s="3"/>
      <c r="S7698" s="120"/>
      <c r="T7698" s="3"/>
      <c r="U7698" s="3"/>
      <c r="V7698" s="3"/>
      <c r="W7698" s="3"/>
      <c r="X7698" s="3"/>
      <c r="Y7698" s="3"/>
      <c r="Z7698" s="3"/>
      <c r="AA7698" s="3"/>
      <c r="AB7698" s="3"/>
      <c r="AC7698" s="3"/>
      <c r="AD7698" s="3"/>
      <c r="AE7698" s="3"/>
      <c r="AF7698" s="3"/>
      <c r="AG7698" s="3"/>
      <c r="AH7698" s="3"/>
      <c r="AI7698" s="3"/>
      <c r="AJ7698" s="3"/>
      <c r="AK7698" s="3"/>
      <c r="AL7698" s="3"/>
      <c r="AM7698" s="3"/>
      <c r="AN7698" s="3"/>
      <c r="AO7698" s="3"/>
      <c r="AP7698" s="3"/>
      <c r="AQ7698" s="3"/>
      <c r="AR7698" s="3"/>
      <c r="AS7698" s="3"/>
      <c r="AT7698" s="3"/>
      <c r="AU7698" s="3"/>
      <c r="AV7698" s="3"/>
      <c r="AW7698" s="3"/>
      <c r="AX7698" s="3"/>
      <c r="AY7698" s="3"/>
      <c r="AZ7698" s="3"/>
      <c r="BA7698" s="3"/>
    </row>
    <row r="7699" spans="1:53" x14ac:dyDescent="0.3">
      <c r="A7699" s="3"/>
      <c r="B7699" s="3"/>
      <c r="C7699" s="3"/>
      <c r="D7699" s="3"/>
      <c r="E7699" s="3"/>
      <c r="F7699" s="3"/>
      <c r="G7699" s="3"/>
      <c r="H7699" s="3"/>
      <c r="I7699" s="3"/>
      <c r="J7699" s="3"/>
      <c r="K7699" s="3"/>
      <c r="L7699" s="3"/>
      <c r="M7699" s="3"/>
      <c r="N7699" s="3"/>
      <c r="O7699" s="3"/>
      <c r="P7699" s="3"/>
      <c r="Q7699" s="3"/>
      <c r="R7699" s="3"/>
      <c r="S7699" s="120"/>
      <c r="T7699" s="3"/>
      <c r="U7699" s="3"/>
      <c r="V7699" s="3"/>
      <c r="W7699" s="3"/>
      <c r="X7699" s="3"/>
      <c r="Y7699" s="3"/>
      <c r="Z7699" s="3"/>
      <c r="AA7699" s="3"/>
      <c r="AB7699" s="3"/>
      <c r="AC7699" s="3"/>
      <c r="AD7699" s="3"/>
      <c r="AE7699" s="3"/>
      <c r="AF7699" s="3"/>
      <c r="AG7699" s="3"/>
      <c r="AH7699" s="3"/>
      <c r="AI7699" s="3"/>
      <c r="AJ7699" s="3"/>
      <c r="AK7699" s="3"/>
      <c r="AL7699" s="3"/>
      <c r="AM7699" s="3"/>
      <c r="AN7699" s="3"/>
      <c r="AO7699" s="3"/>
      <c r="AP7699" s="3"/>
      <c r="AQ7699" s="3"/>
      <c r="AR7699" s="3"/>
      <c r="AS7699" s="3"/>
      <c r="AT7699" s="3"/>
      <c r="AU7699" s="3"/>
      <c r="AV7699" s="3"/>
      <c r="AW7699" s="3"/>
      <c r="AX7699" s="3"/>
      <c r="AY7699" s="3"/>
      <c r="AZ7699" s="3"/>
      <c r="BA7699" s="3"/>
    </row>
    <row r="7700" spans="1:53" x14ac:dyDescent="0.3">
      <c r="A7700" s="3"/>
      <c r="B7700" s="3"/>
      <c r="C7700" s="3"/>
      <c r="D7700" s="3"/>
      <c r="E7700" s="3"/>
      <c r="F7700" s="3"/>
      <c r="G7700" s="3"/>
      <c r="H7700" s="3"/>
      <c r="I7700" s="3"/>
      <c r="J7700" s="3"/>
      <c r="K7700" s="3"/>
      <c r="L7700" s="3"/>
      <c r="M7700" s="3"/>
      <c r="N7700" s="3"/>
      <c r="O7700" s="3"/>
      <c r="P7700" s="3"/>
      <c r="Q7700" s="3"/>
      <c r="R7700" s="3"/>
      <c r="S7700" s="120"/>
      <c r="T7700" s="3"/>
      <c r="U7700" s="3"/>
      <c r="V7700" s="3"/>
      <c r="W7700" s="3"/>
      <c r="X7700" s="3"/>
      <c r="Y7700" s="3"/>
      <c r="Z7700" s="3"/>
      <c r="AA7700" s="3"/>
      <c r="AB7700" s="3"/>
      <c r="AC7700" s="3"/>
      <c r="AD7700" s="3"/>
      <c r="AE7700" s="3"/>
      <c r="AF7700" s="3"/>
      <c r="AG7700" s="3"/>
      <c r="AH7700" s="3"/>
      <c r="AI7700" s="3"/>
      <c r="AJ7700" s="3"/>
      <c r="AK7700" s="3"/>
      <c r="AL7700" s="3"/>
      <c r="AM7700" s="3"/>
      <c r="AN7700" s="3"/>
      <c r="AO7700" s="3"/>
      <c r="AP7700" s="3"/>
      <c r="AQ7700" s="3"/>
      <c r="AR7700" s="3"/>
      <c r="AS7700" s="3"/>
      <c r="AT7700" s="3"/>
      <c r="AU7700" s="3"/>
      <c r="AV7700" s="3"/>
      <c r="AW7700" s="3"/>
      <c r="AX7700" s="3"/>
      <c r="AY7700" s="3"/>
      <c r="AZ7700" s="3"/>
      <c r="BA7700" s="3"/>
    </row>
    <row r="7701" spans="1:53" x14ac:dyDescent="0.3">
      <c r="A7701" s="3"/>
      <c r="B7701" s="3"/>
      <c r="C7701" s="3"/>
      <c r="D7701" s="3"/>
      <c r="E7701" s="3"/>
      <c r="F7701" s="3"/>
      <c r="G7701" s="3"/>
      <c r="H7701" s="3"/>
      <c r="I7701" s="3"/>
      <c r="J7701" s="3"/>
      <c r="K7701" s="3"/>
      <c r="L7701" s="3"/>
      <c r="M7701" s="3"/>
      <c r="N7701" s="3"/>
      <c r="O7701" s="3"/>
      <c r="P7701" s="3"/>
      <c r="Q7701" s="3"/>
      <c r="R7701" s="3"/>
      <c r="S7701" s="120"/>
      <c r="T7701" s="3"/>
      <c r="U7701" s="3"/>
      <c r="V7701" s="3"/>
      <c r="W7701" s="3"/>
      <c r="X7701" s="3"/>
      <c r="Y7701" s="3"/>
      <c r="Z7701" s="3"/>
      <c r="AA7701" s="3"/>
      <c r="AB7701" s="3"/>
      <c r="AC7701" s="3"/>
      <c r="AD7701" s="3"/>
      <c r="AE7701" s="3"/>
      <c r="AF7701" s="3"/>
      <c r="AG7701" s="3"/>
      <c r="AH7701" s="3"/>
      <c r="AI7701" s="3"/>
      <c r="AJ7701" s="3"/>
      <c r="AK7701" s="3"/>
      <c r="AL7701" s="3"/>
      <c r="AM7701" s="3"/>
      <c r="AN7701" s="3"/>
      <c r="AO7701" s="3"/>
      <c r="AP7701" s="3"/>
      <c r="AQ7701" s="3"/>
      <c r="AR7701" s="3"/>
      <c r="AS7701" s="3"/>
      <c r="AT7701" s="3"/>
      <c r="AU7701" s="3"/>
      <c r="AV7701" s="3"/>
      <c r="AW7701" s="3"/>
      <c r="AX7701" s="3"/>
      <c r="AY7701" s="3"/>
      <c r="AZ7701" s="3"/>
      <c r="BA7701" s="3"/>
    </row>
    <row r="7702" spans="1:53" x14ac:dyDescent="0.3">
      <c r="A7702" s="3"/>
      <c r="B7702" s="3"/>
      <c r="C7702" s="3"/>
      <c r="D7702" s="3"/>
      <c r="E7702" s="3"/>
      <c r="F7702" s="3"/>
      <c r="G7702" s="3"/>
      <c r="H7702" s="3"/>
      <c r="I7702" s="3"/>
      <c r="J7702" s="3"/>
      <c r="K7702" s="3"/>
      <c r="L7702" s="3"/>
      <c r="M7702" s="3"/>
      <c r="N7702" s="3"/>
      <c r="O7702" s="3"/>
      <c r="P7702" s="3"/>
      <c r="Q7702" s="3"/>
      <c r="R7702" s="3"/>
      <c r="S7702" s="120"/>
      <c r="T7702" s="3"/>
      <c r="U7702" s="3"/>
      <c r="V7702" s="3"/>
      <c r="W7702" s="3"/>
      <c r="X7702" s="3"/>
      <c r="Y7702" s="3"/>
      <c r="Z7702" s="3"/>
      <c r="AA7702" s="3"/>
      <c r="AB7702" s="3"/>
      <c r="AC7702" s="3"/>
      <c r="AD7702" s="3"/>
      <c r="AE7702" s="3"/>
      <c r="AF7702" s="3"/>
      <c r="AG7702" s="3"/>
      <c r="AH7702" s="3"/>
      <c r="AI7702" s="3"/>
      <c r="AJ7702" s="3"/>
      <c r="AK7702" s="3"/>
      <c r="AL7702" s="3"/>
      <c r="AM7702" s="3"/>
      <c r="AN7702" s="3"/>
      <c r="AO7702" s="3"/>
      <c r="AP7702" s="3"/>
      <c r="AQ7702" s="3"/>
      <c r="AR7702" s="3"/>
      <c r="AS7702" s="3"/>
      <c r="AT7702" s="3"/>
      <c r="AU7702" s="3"/>
      <c r="AV7702" s="3"/>
      <c r="AW7702" s="3"/>
      <c r="AX7702" s="3"/>
      <c r="AY7702" s="3"/>
      <c r="AZ7702" s="3"/>
      <c r="BA7702" s="3"/>
    </row>
    <row r="7703" spans="1:53" x14ac:dyDescent="0.3">
      <c r="A7703" s="3"/>
      <c r="B7703" s="3"/>
      <c r="C7703" s="3"/>
      <c r="D7703" s="3"/>
      <c r="E7703" s="3"/>
      <c r="F7703" s="3"/>
      <c r="G7703" s="3"/>
      <c r="H7703" s="3"/>
      <c r="I7703" s="3"/>
      <c r="J7703" s="3"/>
      <c r="K7703" s="3"/>
      <c r="L7703" s="3"/>
      <c r="M7703" s="3"/>
      <c r="N7703" s="3"/>
      <c r="O7703" s="3"/>
      <c r="P7703" s="3"/>
      <c r="Q7703" s="3"/>
      <c r="R7703" s="3"/>
      <c r="S7703" s="120"/>
      <c r="T7703" s="3"/>
      <c r="U7703" s="3"/>
      <c r="V7703" s="3"/>
      <c r="W7703" s="3"/>
      <c r="X7703" s="3"/>
      <c r="Y7703" s="3"/>
      <c r="Z7703" s="3"/>
      <c r="AA7703" s="3"/>
      <c r="AB7703" s="3"/>
      <c r="AC7703" s="3"/>
      <c r="AD7703" s="3"/>
      <c r="AE7703" s="3"/>
      <c r="AF7703" s="3"/>
      <c r="AG7703" s="3"/>
      <c r="AH7703" s="3"/>
      <c r="AI7703" s="3"/>
      <c r="AJ7703" s="3"/>
      <c r="AK7703" s="3"/>
      <c r="AL7703" s="3"/>
      <c r="AM7703" s="3"/>
      <c r="AN7703" s="3"/>
      <c r="AO7703" s="3"/>
      <c r="AP7703" s="3"/>
      <c r="AQ7703" s="3"/>
      <c r="AR7703" s="3"/>
      <c r="AS7703" s="3"/>
      <c r="AT7703" s="3"/>
      <c r="AU7703" s="3"/>
      <c r="AV7703" s="3"/>
      <c r="AW7703" s="3"/>
      <c r="AX7703" s="3"/>
      <c r="AY7703" s="3"/>
      <c r="AZ7703" s="3"/>
      <c r="BA7703" s="3"/>
    </row>
    <row r="7704" spans="1:53" x14ac:dyDescent="0.3">
      <c r="A7704" s="3"/>
      <c r="B7704" s="3"/>
      <c r="C7704" s="3"/>
      <c r="D7704" s="3"/>
      <c r="E7704" s="3"/>
      <c r="F7704" s="3"/>
      <c r="G7704" s="3"/>
      <c r="H7704" s="3"/>
      <c r="I7704" s="3"/>
      <c r="J7704" s="3"/>
      <c r="K7704" s="3"/>
      <c r="L7704" s="3"/>
      <c r="M7704" s="3"/>
      <c r="N7704" s="3"/>
      <c r="O7704" s="3"/>
      <c r="P7704" s="3"/>
      <c r="Q7704" s="3"/>
      <c r="R7704" s="3"/>
      <c r="S7704" s="120"/>
      <c r="T7704" s="3"/>
      <c r="U7704" s="3"/>
      <c r="V7704" s="3"/>
      <c r="W7704" s="3"/>
      <c r="X7704" s="3"/>
      <c r="Y7704" s="3"/>
      <c r="Z7704" s="3"/>
      <c r="AA7704" s="3"/>
      <c r="AB7704" s="3"/>
      <c r="AC7704" s="3"/>
      <c r="AD7704" s="3"/>
      <c r="AE7704" s="3"/>
      <c r="AF7704" s="3"/>
      <c r="AG7704" s="3"/>
      <c r="AH7704" s="3"/>
      <c r="AI7704" s="3"/>
      <c r="AJ7704" s="3"/>
      <c r="AK7704" s="3"/>
      <c r="AL7704" s="3"/>
      <c r="AM7704" s="3"/>
      <c r="AN7704" s="3"/>
      <c r="AO7704" s="3"/>
      <c r="AP7704" s="3"/>
      <c r="AQ7704" s="3"/>
      <c r="AR7704" s="3"/>
      <c r="AS7704" s="3"/>
      <c r="AT7704" s="3"/>
      <c r="AU7704" s="3"/>
      <c r="AV7704" s="3"/>
      <c r="AW7704" s="3"/>
      <c r="AX7704" s="3"/>
      <c r="AY7704" s="3"/>
      <c r="AZ7704" s="3"/>
      <c r="BA7704" s="3"/>
    </row>
    <row r="7705" spans="1:53" x14ac:dyDescent="0.3">
      <c r="A7705" s="3"/>
      <c r="B7705" s="3"/>
      <c r="C7705" s="3"/>
      <c r="D7705" s="3"/>
      <c r="E7705" s="3"/>
      <c r="F7705" s="3"/>
      <c r="G7705" s="3"/>
      <c r="H7705" s="3"/>
      <c r="I7705" s="3"/>
      <c r="J7705" s="3"/>
      <c r="K7705" s="3"/>
      <c r="L7705" s="3"/>
      <c r="M7705" s="3"/>
      <c r="N7705" s="3"/>
      <c r="O7705" s="3"/>
      <c r="P7705" s="3"/>
      <c r="Q7705" s="3"/>
      <c r="R7705" s="3"/>
      <c r="S7705" s="120"/>
      <c r="T7705" s="3"/>
      <c r="U7705" s="3"/>
      <c r="V7705" s="3"/>
      <c r="W7705" s="3"/>
      <c r="X7705" s="3"/>
      <c r="Y7705" s="3"/>
      <c r="Z7705" s="3"/>
      <c r="AA7705" s="3"/>
      <c r="AB7705" s="3"/>
      <c r="AC7705" s="3"/>
      <c r="AD7705" s="3"/>
      <c r="AE7705" s="3"/>
      <c r="AF7705" s="3"/>
      <c r="AG7705" s="3"/>
      <c r="AH7705" s="3"/>
      <c r="AI7705" s="3"/>
      <c r="AJ7705" s="3"/>
      <c r="AK7705" s="3"/>
      <c r="AL7705" s="3"/>
      <c r="AM7705" s="3"/>
      <c r="AN7705" s="3"/>
      <c r="AO7705" s="3"/>
      <c r="AP7705" s="3"/>
      <c r="AQ7705" s="3"/>
      <c r="AR7705" s="3"/>
      <c r="AS7705" s="3"/>
      <c r="AT7705" s="3"/>
      <c r="AU7705" s="3"/>
      <c r="AV7705" s="3"/>
      <c r="AW7705" s="3"/>
      <c r="AX7705" s="3"/>
      <c r="AY7705" s="3"/>
      <c r="AZ7705" s="3"/>
      <c r="BA7705" s="3"/>
    </row>
    <row r="7706" spans="1:53" x14ac:dyDescent="0.3">
      <c r="A7706" s="3"/>
      <c r="B7706" s="3"/>
      <c r="C7706" s="3"/>
      <c r="D7706" s="3"/>
      <c r="E7706" s="3"/>
      <c r="F7706" s="3"/>
      <c r="G7706" s="3"/>
      <c r="H7706" s="3"/>
      <c r="I7706" s="3"/>
      <c r="J7706" s="3"/>
      <c r="K7706" s="3"/>
      <c r="L7706" s="3"/>
      <c r="M7706" s="3"/>
      <c r="N7706" s="3"/>
      <c r="O7706" s="3"/>
      <c r="P7706" s="3"/>
      <c r="Q7706" s="3"/>
      <c r="R7706" s="3"/>
      <c r="S7706" s="120"/>
      <c r="T7706" s="3"/>
      <c r="U7706" s="3"/>
      <c r="V7706" s="3"/>
      <c r="W7706" s="3"/>
      <c r="X7706" s="3"/>
      <c r="Y7706" s="3"/>
      <c r="Z7706" s="3"/>
      <c r="AA7706" s="3"/>
      <c r="AB7706" s="3"/>
      <c r="AC7706" s="3"/>
      <c r="AD7706" s="3"/>
      <c r="AE7706" s="3"/>
      <c r="AF7706" s="3"/>
      <c r="AG7706" s="3"/>
      <c r="AH7706" s="3"/>
      <c r="AI7706" s="3"/>
      <c r="AJ7706" s="3"/>
      <c r="AK7706" s="3"/>
      <c r="AL7706" s="3"/>
      <c r="AM7706" s="3"/>
      <c r="AN7706" s="3"/>
      <c r="AO7706" s="3"/>
      <c r="AP7706" s="3"/>
      <c r="AQ7706" s="3"/>
      <c r="AR7706" s="3"/>
      <c r="AS7706" s="3"/>
      <c r="AT7706" s="3"/>
      <c r="AU7706" s="3"/>
      <c r="AV7706" s="3"/>
      <c r="AW7706" s="3"/>
      <c r="AX7706" s="3"/>
      <c r="AY7706" s="3"/>
      <c r="AZ7706" s="3"/>
      <c r="BA7706" s="3"/>
    </row>
    <row r="7707" spans="1:53" x14ac:dyDescent="0.3">
      <c r="A7707" s="3"/>
      <c r="B7707" s="3"/>
      <c r="C7707" s="3"/>
      <c r="D7707" s="3"/>
      <c r="E7707" s="3"/>
      <c r="F7707" s="3"/>
      <c r="G7707" s="3"/>
      <c r="H7707" s="3"/>
      <c r="I7707" s="3"/>
      <c r="J7707" s="3"/>
      <c r="K7707" s="3"/>
      <c r="L7707" s="3"/>
      <c r="M7707" s="3"/>
      <c r="N7707" s="3"/>
      <c r="O7707" s="3"/>
      <c r="P7707" s="3"/>
      <c r="Q7707" s="3"/>
      <c r="R7707" s="3"/>
      <c r="S7707" s="120"/>
      <c r="T7707" s="3"/>
      <c r="U7707" s="3"/>
      <c r="V7707" s="3"/>
      <c r="W7707" s="3"/>
      <c r="X7707" s="3"/>
      <c r="Y7707" s="3"/>
      <c r="Z7707" s="3"/>
      <c r="AA7707" s="3"/>
      <c r="AB7707" s="3"/>
      <c r="AC7707" s="3"/>
      <c r="AD7707" s="3"/>
      <c r="AE7707" s="3"/>
      <c r="AF7707" s="3"/>
      <c r="AG7707" s="3"/>
      <c r="AH7707" s="3"/>
      <c r="AI7707" s="3"/>
      <c r="AJ7707" s="3"/>
      <c r="AK7707" s="3"/>
      <c r="AL7707" s="3"/>
      <c r="AM7707" s="3"/>
      <c r="AN7707" s="3"/>
      <c r="AO7707" s="3"/>
      <c r="AP7707" s="3"/>
      <c r="AQ7707" s="3"/>
      <c r="AR7707" s="3"/>
      <c r="AS7707" s="3"/>
      <c r="AT7707" s="3"/>
      <c r="AU7707" s="3"/>
      <c r="AV7707" s="3"/>
      <c r="AW7707" s="3"/>
      <c r="AX7707" s="3"/>
      <c r="AY7707" s="3"/>
      <c r="AZ7707" s="3"/>
      <c r="BA7707" s="3"/>
    </row>
    <row r="7708" spans="1:53" x14ac:dyDescent="0.3">
      <c r="A7708" s="3"/>
      <c r="B7708" s="3"/>
      <c r="C7708" s="3"/>
      <c r="D7708" s="3"/>
      <c r="E7708" s="3"/>
      <c r="F7708" s="3"/>
      <c r="G7708" s="3"/>
      <c r="H7708" s="3"/>
      <c r="I7708" s="3"/>
      <c r="J7708" s="3"/>
      <c r="K7708" s="3"/>
      <c r="L7708" s="3"/>
      <c r="M7708" s="3"/>
      <c r="N7708" s="3"/>
      <c r="O7708" s="3"/>
      <c r="P7708" s="3"/>
      <c r="Q7708" s="3"/>
      <c r="R7708" s="3"/>
      <c r="S7708" s="120"/>
      <c r="T7708" s="3"/>
      <c r="U7708" s="3"/>
      <c r="V7708" s="3"/>
      <c r="W7708" s="3"/>
      <c r="X7708" s="3"/>
      <c r="Y7708" s="3"/>
      <c r="Z7708" s="3"/>
      <c r="AA7708" s="3"/>
      <c r="AB7708" s="3"/>
      <c r="AC7708" s="3"/>
      <c r="AD7708" s="3"/>
      <c r="AE7708" s="3"/>
      <c r="AF7708" s="3"/>
      <c r="AG7708" s="3"/>
      <c r="AH7708" s="3"/>
      <c r="AI7708" s="3"/>
      <c r="AJ7708" s="3"/>
      <c r="AK7708" s="3"/>
      <c r="AL7708" s="3"/>
      <c r="AM7708" s="3"/>
      <c r="AN7708" s="3"/>
      <c r="AO7708" s="3"/>
      <c r="AP7708" s="3"/>
      <c r="AQ7708" s="3"/>
      <c r="AR7708" s="3"/>
      <c r="AS7708" s="3"/>
      <c r="AT7708" s="3"/>
      <c r="AU7708" s="3"/>
      <c r="AV7708" s="3"/>
      <c r="AW7708" s="3"/>
      <c r="AX7708" s="3"/>
      <c r="AY7708" s="3"/>
      <c r="AZ7708" s="3"/>
      <c r="BA7708" s="3"/>
    </row>
    <row r="7709" spans="1:53" x14ac:dyDescent="0.3">
      <c r="A7709" s="3"/>
      <c r="B7709" s="3"/>
      <c r="C7709" s="3"/>
      <c r="D7709" s="3"/>
      <c r="E7709" s="3"/>
      <c r="F7709" s="3"/>
      <c r="G7709" s="3"/>
      <c r="H7709" s="3"/>
      <c r="I7709" s="3"/>
      <c r="J7709" s="3"/>
      <c r="K7709" s="3"/>
      <c r="L7709" s="3"/>
      <c r="M7709" s="3"/>
      <c r="N7709" s="3"/>
      <c r="O7709" s="3"/>
      <c r="P7709" s="3"/>
      <c r="Q7709" s="3"/>
      <c r="R7709" s="3"/>
      <c r="S7709" s="120"/>
      <c r="T7709" s="3"/>
      <c r="U7709" s="3"/>
      <c r="V7709" s="3"/>
      <c r="W7709" s="3"/>
      <c r="X7709" s="3"/>
      <c r="Y7709" s="3"/>
      <c r="Z7709" s="3"/>
      <c r="AA7709" s="3"/>
      <c r="AB7709" s="3"/>
      <c r="AC7709" s="3"/>
      <c r="AD7709" s="3"/>
      <c r="AE7709" s="3"/>
      <c r="AF7709" s="3"/>
      <c r="AG7709" s="3"/>
      <c r="AH7709" s="3"/>
      <c r="AI7709" s="3"/>
      <c r="AJ7709" s="3"/>
      <c r="AK7709" s="3"/>
      <c r="AL7709" s="3"/>
      <c r="AM7709" s="3"/>
      <c r="AN7709" s="3"/>
      <c r="AO7709" s="3"/>
      <c r="AP7709" s="3"/>
      <c r="AQ7709" s="3"/>
      <c r="AR7709" s="3"/>
      <c r="AS7709" s="3"/>
      <c r="AT7709" s="3"/>
      <c r="AU7709" s="3"/>
      <c r="AV7709" s="3"/>
      <c r="AW7709" s="3"/>
      <c r="AX7709" s="3"/>
      <c r="AY7709" s="3"/>
      <c r="AZ7709" s="3"/>
      <c r="BA7709" s="3"/>
    </row>
    <row r="7710" spans="1:53" x14ac:dyDescent="0.3">
      <c r="A7710" s="3"/>
      <c r="B7710" s="3"/>
      <c r="C7710" s="3"/>
      <c r="D7710" s="3"/>
      <c r="E7710" s="3"/>
      <c r="F7710" s="3"/>
      <c r="G7710" s="3"/>
      <c r="H7710" s="3"/>
      <c r="I7710" s="3"/>
      <c r="J7710" s="3"/>
      <c r="K7710" s="3"/>
      <c r="L7710" s="3"/>
      <c r="M7710" s="3"/>
      <c r="N7710" s="3"/>
      <c r="O7710" s="3"/>
      <c r="P7710" s="3"/>
      <c r="Q7710" s="3"/>
      <c r="R7710" s="3"/>
      <c r="S7710" s="120"/>
      <c r="T7710" s="3"/>
      <c r="U7710" s="3"/>
      <c r="V7710" s="3"/>
      <c r="W7710" s="3"/>
      <c r="X7710" s="3"/>
      <c r="Y7710" s="3"/>
      <c r="Z7710" s="3"/>
      <c r="AA7710" s="3"/>
      <c r="AB7710" s="3"/>
      <c r="AC7710" s="3"/>
      <c r="AD7710" s="3"/>
      <c r="AE7710" s="3"/>
      <c r="AF7710" s="3"/>
      <c r="AG7710" s="3"/>
      <c r="AH7710" s="3"/>
      <c r="AI7710" s="3"/>
      <c r="AJ7710" s="3"/>
      <c r="AK7710" s="3"/>
      <c r="AL7710" s="3"/>
      <c r="AM7710" s="3"/>
      <c r="AN7710" s="3"/>
      <c r="AO7710" s="3"/>
      <c r="AP7710" s="3"/>
      <c r="AQ7710" s="3"/>
      <c r="AR7710" s="3"/>
      <c r="AS7710" s="3"/>
      <c r="AT7710" s="3"/>
      <c r="AU7710" s="3"/>
      <c r="AV7710" s="3"/>
      <c r="AW7710" s="3"/>
      <c r="AX7710" s="3"/>
      <c r="AY7710" s="3"/>
      <c r="AZ7710" s="3"/>
      <c r="BA7710" s="3"/>
    </row>
    <row r="7711" spans="1:53" x14ac:dyDescent="0.3">
      <c r="A7711" s="3"/>
      <c r="B7711" s="3"/>
      <c r="C7711" s="3"/>
      <c r="D7711" s="3"/>
      <c r="E7711" s="3"/>
      <c r="F7711" s="3"/>
      <c r="G7711" s="3"/>
      <c r="H7711" s="3"/>
      <c r="I7711" s="3"/>
      <c r="J7711" s="3"/>
      <c r="K7711" s="3"/>
      <c r="L7711" s="3"/>
      <c r="M7711" s="3"/>
      <c r="N7711" s="3"/>
      <c r="O7711" s="3"/>
      <c r="P7711" s="3"/>
      <c r="Q7711" s="3"/>
      <c r="R7711" s="3"/>
      <c r="S7711" s="120"/>
      <c r="T7711" s="3"/>
      <c r="U7711" s="3"/>
      <c r="V7711" s="3"/>
      <c r="W7711" s="3"/>
      <c r="X7711" s="3"/>
      <c r="Y7711" s="3"/>
      <c r="Z7711" s="3"/>
      <c r="AA7711" s="3"/>
      <c r="AB7711" s="3"/>
      <c r="AC7711" s="3"/>
      <c r="AD7711" s="3"/>
      <c r="AE7711" s="3"/>
      <c r="AF7711" s="3"/>
      <c r="AG7711" s="3"/>
      <c r="AH7711" s="3"/>
      <c r="AI7711" s="3"/>
      <c r="AJ7711" s="3"/>
      <c r="AK7711" s="3"/>
      <c r="AL7711" s="3"/>
      <c r="AM7711" s="3"/>
      <c r="AN7711" s="3"/>
      <c r="AO7711" s="3"/>
      <c r="AP7711" s="3"/>
      <c r="AQ7711" s="3"/>
      <c r="AR7711" s="3"/>
      <c r="AS7711" s="3"/>
      <c r="AT7711" s="3"/>
      <c r="AU7711" s="3"/>
      <c r="AV7711" s="3"/>
      <c r="AW7711" s="3"/>
      <c r="AX7711" s="3"/>
      <c r="AY7711" s="3"/>
      <c r="AZ7711" s="3"/>
      <c r="BA7711" s="3"/>
    </row>
    <row r="7712" spans="1:53" x14ac:dyDescent="0.3">
      <c r="A7712" s="3"/>
      <c r="B7712" s="3"/>
      <c r="C7712" s="3"/>
      <c r="D7712" s="3"/>
      <c r="E7712" s="3"/>
      <c r="F7712" s="3"/>
      <c r="G7712" s="3"/>
      <c r="H7712" s="3"/>
      <c r="I7712" s="3"/>
      <c r="J7712" s="3"/>
      <c r="K7712" s="3"/>
      <c r="L7712" s="3"/>
      <c r="M7712" s="3"/>
      <c r="N7712" s="3"/>
      <c r="O7712" s="3"/>
      <c r="P7712" s="3"/>
      <c r="Q7712" s="3"/>
      <c r="R7712" s="3"/>
      <c r="S7712" s="120"/>
      <c r="T7712" s="3"/>
      <c r="U7712" s="3"/>
      <c r="V7712" s="3"/>
      <c r="W7712" s="3"/>
      <c r="X7712" s="3"/>
      <c r="Y7712" s="3"/>
      <c r="Z7712" s="3"/>
      <c r="AA7712" s="3"/>
      <c r="AB7712" s="3"/>
      <c r="AC7712" s="3"/>
      <c r="AD7712" s="3"/>
      <c r="AE7712" s="3"/>
      <c r="AF7712" s="3"/>
      <c r="AG7712" s="3"/>
      <c r="AH7712" s="3"/>
      <c r="AI7712" s="3"/>
      <c r="AJ7712" s="3"/>
      <c r="AK7712" s="3"/>
      <c r="AL7712" s="3"/>
      <c r="AM7712" s="3"/>
      <c r="AN7712" s="3"/>
      <c r="AO7712" s="3"/>
      <c r="AP7712" s="3"/>
      <c r="AQ7712" s="3"/>
      <c r="AR7712" s="3"/>
      <c r="AS7712" s="3"/>
      <c r="AT7712" s="3"/>
      <c r="AU7712" s="3"/>
      <c r="AV7712" s="3"/>
      <c r="AW7712" s="3"/>
      <c r="AX7712" s="3"/>
      <c r="AY7712" s="3"/>
      <c r="AZ7712" s="3"/>
      <c r="BA7712" s="3"/>
    </row>
    <row r="7713" spans="1:53" x14ac:dyDescent="0.3">
      <c r="A7713" s="3"/>
      <c r="B7713" s="3"/>
      <c r="C7713" s="3"/>
      <c r="D7713" s="3"/>
      <c r="E7713" s="3"/>
      <c r="F7713" s="3"/>
      <c r="G7713" s="3"/>
      <c r="H7713" s="3"/>
      <c r="I7713" s="3"/>
      <c r="J7713" s="3"/>
      <c r="K7713" s="3"/>
      <c r="L7713" s="3"/>
      <c r="M7713" s="3"/>
      <c r="N7713" s="3"/>
      <c r="O7713" s="3"/>
      <c r="P7713" s="3"/>
      <c r="Q7713" s="3"/>
      <c r="R7713" s="3"/>
      <c r="S7713" s="120"/>
      <c r="T7713" s="3"/>
      <c r="U7713" s="3"/>
      <c r="V7713" s="3"/>
      <c r="W7713" s="3"/>
      <c r="X7713" s="3"/>
      <c r="Y7713" s="3"/>
      <c r="Z7713" s="3"/>
      <c r="AA7713" s="3"/>
      <c r="AB7713" s="3"/>
      <c r="AC7713" s="3"/>
      <c r="AD7713" s="3"/>
      <c r="AE7713" s="3"/>
      <c r="AF7713" s="3"/>
      <c r="AG7713" s="3"/>
      <c r="AH7713" s="3"/>
      <c r="AI7713" s="3"/>
      <c r="AJ7713" s="3"/>
      <c r="AK7713" s="3"/>
      <c r="AL7713" s="3"/>
      <c r="AM7713" s="3"/>
      <c r="AN7713" s="3"/>
      <c r="AO7713" s="3"/>
      <c r="AP7713" s="3"/>
      <c r="AQ7713" s="3"/>
      <c r="AR7713" s="3"/>
      <c r="AS7713" s="3"/>
      <c r="AT7713" s="3"/>
      <c r="AU7713" s="3"/>
      <c r="AV7713" s="3"/>
      <c r="AW7713" s="3"/>
      <c r="AX7713" s="3"/>
      <c r="AY7713" s="3"/>
      <c r="AZ7713" s="3"/>
      <c r="BA7713" s="3"/>
    </row>
    <row r="7714" spans="1:53" x14ac:dyDescent="0.3">
      <c r="A7714" s="3"/>
      <c r="B7714" s="3"/>
      <c r="C7714" s="3"/>
      <c r="D7714" s="3"/>
      <c r="E7714" s="3"/>
      <c r="F7714" s="3"/>
      <c r="G7714" s="3"/>
      <c r="H7714" s="3"/>
      <c r="I7714" s="3"/>
      <c r="J7714" s="3"/>
      <c r="K7714" s="3"/>
      <c r="L7714" s="3"/>
      <c r="M7714" s="3"/>
      <c r="N7714" s="3"/>
      <c r="O7714" s="3"/>
      <c r="P7714" s="3"/>
      <c r="Q7714" s="3"/>
      <c r="R7714" s="3"/>
      <c r="S7714" s="120"/>
      <c r="T7714" s="3"/>
      <c r="U7714" s="3"/>
      <c r="V7714" s="3"/>
      <c r="W7714" s="3"/>
      <c r="X7714" s="3"/>
      <c r="Y7714" s="3"/>
      <c r="Z7714" s="3"/>
      <c r="AA7714" s="3"/>
      <c r="AB7714" s="3"/>
      <c r="AC7714" s="3"/>
      <c r="AD7714" s="3"/>
      <c r="AE7714" s="3"/>
      <c r="AF7714" s="3"/>
      <c r="AG7714" s="3"/>
      <c r="AH7714" s="3"/>
      <c r="AI7714" s="3"/>
      <c r="AJ7714" s="3"/>
      <c r="AK7714" s="3"/>
      <c r="AL7714" s="3"/>
      <c r="AM7714" s="3"/>
      <c r="AN7714" s="3"/>
      <c r="AO7714" s="3"/>
      <c r="AP7714" s="3"/>
      <c r="AQ7714" s="3"/>
      <c r="AR7714" s="3"/>
      <c r="AS7714" s="3"/>
      <c r="AT7714" s="3"/>
      <c r="AU7714" s="3"/>
      <c r="AV7714" s="3"/>
      <c r="AW7714" s="3"/>
      <c r="AX7714" s="3"/>
      <c r="AY7714" s="3"/>
      <c r="AZ7714" s="3"/>
      <c r="BA7714" s="3"/>
    </row>
    <row r="7715" spans="1:53" x14ac:dyDescent="0.3">
      <c r="A7715" s="3"/>
      <c r="B7715" s="3"/>
      <c r="C7715" s="3"/>
      <c r="D7715" s="3"/>
      <c r="E7715" s="3"/>
      <c r="F7715" s="3"/>
      <c r="G7715" s="3"/>
      <c r="H7715" s="3"/>
      <c r="I7715" s="3"/>
      <c r="J7715" s="3"/>
      <c r="K7715" s="3"/>
      <c r="L7715" s="3"/>
      <c r="M7715" s="3"/>
      <c r="N7715" s="3"/>
      <c r="O7715" s="3"/>
      <c r="P7715" s="3"/>
      <c r="Q7715" s="3"/>
      <c r="R7715" s="3"/>
      <c r="S7715" s="120"/>
      <c r="T7715" s="3"/>
      <c r="U7715" s="3"/>
      <c r="V7715" s="3"/>
      <c r="W7715" s="3"/>
      <c r="X7715" s="3"/>
      <c r="Y7715" s="3"/>
      <c r="Z7715" s="3"/>
      <c r="AA7715" s="3"/>
      <c r="AB7715" s="3"/>
      <c r="AC7715" s="3"/>
      <c r="AD7715" s="3"/>
      <c r="AE7715" s="3"/>
      <c r="AF7715" s="3"/>
      <c r="AG7715" s="3"/>
      <c r="AH7715" s="3"/>
      <c r="AI7715" s="3"/>
      <c r="AJ7715" s="3"/>
      <c r="AK7715" s="3"/>
      <c r="AL7715" s="3"/>
      <c r="AM7715" s="3"/>
      <c r="AN7715" s="3"/>
      <c r="AO7715" s="3"/>
      <c r="AP7715" s="3"/>
      <c r="AQ7715" s="3"/>
      <c r="AR7715" s="3"/>
      <c r="AS7715" s="3"/>
      <c r="AT7715" s="3"/>
      <c r="AU7715" s="3"/>
      <c r="AV7715" s="3"/>
      <c r="AW7715" s="3"/>
      <c r="AX7715" s="3"/>
      <c r="AY7715" s="3"/>
      <c r="AZ7715" s="3"/>
      <c r="BA7715" s="3"/>
    </row>
    <row r="7716" spans="1:53" x14ac:dyDescent="0.3">
      <c r="A7716" s="3"/>
      <c r="B7716" s="3"/>
      <c r="C7716" s="3"/>
      <c r="D7716" s="3"/>
      <c r="E7716" s="3"/>
      <c r="F7716" s="3"/>
      <c r="G7716" s="3"/>
      <c r="H7716" s="3"/>
      <c r="I7716" s="3"/>
      <c r="J7716" s="3"/>
      <c r="K7716" s="3"/>
      <c r="L7716" s="3"/>
      <c r="M7716" s="3"/>
      <c r="N7716" s="3"/>
      <c r="O7716" s="3"/>
      <c r="P7716" s="3"/>
      <c r="Q7716" s="3"/>
      <c r="R7716" s="3"/>
      <c r="S7716" s="120"/>
      <c r="T7716" s="3"/>
      <c r="U7716" s="3"/>
      <c r="V7716" s="3"/>
      <c r="W7716" s="3"/>
      <c r="X7716" s="3"/>
      <c r="Y7716" s="3"/>
      <c r="Z7716" s="3"/>
      <c r="AA7716" s="3"/>
      <c r="AB7716" s="3"/>
      <c r="AC7716" s="3"/>
      <c r="AD7716" s="3"/>
      <c r="AE7716" s="3"/>
      <c r="AF7716" s="3"/>
      <c r="AG7716" s="3"/>
      <c r="AH7716" s="3"/>
      <c r="AI7716" s="3"/>
      <c r="AJ7716" s="3"/>
      <c r="AK7716" s="3"/>
      <c r="AL7716" s="3"/>
      <c r="AM7716" s="3"/>
      <c r="AN7716" s="3"/>
      <c r="AO7716" s="3"/>
      <c r="AP7716" s="3"/>
      <c r="AQ7716" s="3"/>
      <c r="AR7716" s="3"/>
      <c r="AS7716" s="3"/>
      <c r="AT7716" s="3"/>
      <c r="AU7716" s="3"/>
      <c r="AV7716" s="3"/>
      <c r="AW7716" s="3"/>
      <c r="AX7716" s="3"/>
      <c r="AY7716" s="3"/>
      <c r="AZ7716" s="3"/>
      <c r="BA7716" s="3"/>
    </row>
    <row r="7717" spans="1:53" x14ac:dyDescent="0.3">
      <c r="A7717" s="3"/>
      <c r="B7717" s="3"/>
      <c r="C7717" s="3"/>
      <c r="D7717" s="3"/>
      <c r="E7717" s="3"/>
      <c r="F7717" s="3"/>
      <c r="G7717" s="3"/>
      <c r="H7717" s="3"/>
      <c r="I7717" s="3"/>
      <c r="J7717" s="3"/>
      <c r="K7717" s="3"/>
      <c r="L7717" s="3"/>
      <c r="M7717" s="3"/>
      <c r="N7717" s="3"/>
      <c r="O7717" s="3"/>
      <c r="P7717" s="3"/>
      <c r="Q7717" s="3"/>
      <c r="R7717" s="3"/>
      <c r="S7717" s="120"/>
      <c r="T7717" s="3"/>
      <c r="U7717" s="3"/>
      <c r="V7717" s="3"/>
      <c r="W7717" s="3"/>
      <c r="X7717" s="3"/>
      <c r="Y7717" s="3"/>
      <c r="Z7717" s="3"/>
      <c r="AA7717" s="3"/>
      <c r="AB7717" s="3"/>
      <c r="AC7717" s="3"/>
      <c r="AD7717" s="3"/>
      <c r="AE7717" s="3"/>
      <c r="AF7717" s="3"/>
      <c r="AG7717" s="3"/>
      <c r="AH7717" s="3"/>
      <c r="AI7717" s="3"/>
      <c r="AJ7717" s="3"/>
      <c r="AK7717" s="3"/>
      <c r="AL7717" s="3"/>
      <c r="AM7717" s="3"/>
      <c r="AN7717" s="3"/>
      <c r="AO7717" s="3"/>
      <c r="AP7717" s="3"/>
      <c r="AQ7717" s="3"/>
      <c r="AR7717" s="3"/>
      <c r="AS7717" s="3"/>
      <c r="AT7717" s="3"/>
      <c r="AU7717" s="3"/>
      <c r="AV7717" s="3"/>
      <c r="AW7717" s="3"/>
      <c r="AX7717" s="3"/>
      <c r="AY7717" s="3"/>
      <c r="AZ7717" s="3"/>
      <c r="BA7717" s="3"/>
    </row>
    <row r="7718" spans="1:53" x14ac:dyDescent="0.3">
      <c r="A7718" s="3"/>
      <c r="B7718" s="3"/>
      <c r="C7718" s="3"/>
      <c r="D7718" s="3"/>
      <c r="E7718" s="3"/>
      <c r="F7718" s="3"/>
      <c r="G7718" s="3"/>
      <c r="H7718" s="3"/>
      <c r="I7718" s="3"/>
      <c r="J7718" s="3"/>
      <c r="K7718" s="3"/>
      <c r="L7718" s="3"/>
      <c r="M7718" s="3"/>
      <c r="N7718" s="3"/>
      <c r="O7718" s="3"/>
      <c r="P7718" s="3"/>
      <c r="Q7718" s="3"/>
      <c r="R7718" s="3"/>
      <c r="S7718" s="120"/>
      <c r="T7718" s="3"/>
      <c r="U7718" s="3"/>
      <c r="V7718" s="3"/>
      <c r="W7718" s="3"/>
      <c r="X7718" s="3"/>
      <c r="Y7718" s="3"/>
      <c r="Z7718" s="3"/>
      <c r="AA7718" s="3"/>
      <c r="AB7718" s="3"/>
      <c r="AC7718" s="3"/>
      <c r="AD7718" s="3"/>
      <c r="AE7718" s="3"/>
      <c r="AF7718" s="3"/>
      <c r="AG7718" s="3"/>
      <c r="AH7718" s="3"/>
      <c r="AI7718" s="3"/>
      <c r="AJ7718" s="3"/>
      <c r="AK7718" s="3"/>
      <c r="AL7718" s="3"/>
      <c r="AM7718" s="3"/>
      <c r="AN7718" s="3"/>
      <c r="AO7718" s="3"/>
      <c r="AP7718" s="3"/>
      <c r="AQ7718" s="3"/>
      <c r="AR7718" s="3"/>
      <c r="AS7718" s="3"/>
      <c r="AT7718" s="3"/>
      <c r="AU7718" s="3"/>
      <c r="AV7718" s="3"/>
      <c r="AW7718" s="3"/>
      <c r="AX7718" s="3"/>
      <c r="AY7718" s="3"/>
      <c r="AZ7718" s="3"/>
      <c r="BA7718" s="3"/>
    </row>
    <row r="7719" spans="1:53" x14ac:dyDescent="0.3">
      <c r="A7719" s="3"/>
      <c r="B7719" s="3"/>
      <c r="C7719" s="3"/>
      <c r="D7719" s="3"/>
      <c r="E7719" s="3"/>
      <c r="F7719" s="3"/>
      <c r="G7719" s="3"/>
      <c r="H7719" s="3"/>
      <c r="I7719" s="3"/>
      <c r="J7719" s="3"/>
      <c r="K7719" s="3"/>
      <c r="L7719" s="3"/>
      <c r="M7719" s="3"/>
      <c r="N7719" s="3"/>
      <c r="O7719" s="3"/>
      <c r="P7719" s="3"/>
      <c r="Q7719" s="3"/>
      <c r="R7719" s="3"/>
      <c r="S7719" s="120"/>
      <c r="T7719" s="3"/>
      <c r="U7719" s="3"/>
      <c r="V7719" s="3"/>
      <c r="W7719" s="3"/>
      <c r="X7719" s="3"/>
      <c r="Y7719" s="3"/>
      <c r="Z7719" s="3"/>
      <c r="AA7719" s="3"/>
      <c r="AB7719" s="3"/>
      <c r="AC7719" s="3"/>
      <c r="AD7719" s="3"/>
      <c r="AE7719" s="3"/>
      <c r="AF7719" s="3"/>
      <c r="AG7719" s="3"/>
      <c r="AH7719" s="3"/>
      <c r="AI7719" s="3"/>
      <c r="AJ7719" s="3"/>
      <c r="AK7719" s="3"/>
      <c r="AL7719" s="3"/>
      <c r="AM7719" s="3"/>
      <c r="AN7719" s="3"/>
      <c r="AO7719" s="3"/>
      <c r="AP7719" s="3"/>
      <c r="AQ7719" s="3"/>
      <c r="AR7719" s="3"/>
      <c r="AS7719" s="3"/>
      <c r="AT7719" s="3"/>
      <c r="AU7719" s="3"/>
      <c r="AV7719" s="3"/>
      <c r="AW7719" s="3"/>
      <c r="AX7719" s="3"/>
      <c r="AY7719" s="3"/>
      <c r="AZ7719" s="3"/>
      <c r="BA7719" s="3"/>
    </row>
    <row r="7720" spans="1:53" x14ac:dyDescent="0.3">
      <c r="A7720" s="3"/>
      <c r="B7720" s="3"/>
      <c r="C7720" s="3"/>
      <c r="D7720" s="3"/>
      <c r="E7720" s="3"/>
      <c r="F7720" s="3"/>
      <c r="G7720" s="3"/>
      <c r="H7720" s="3"/>
      <c r="I7720" s="3"/>
      <c r="J7720" s="3"/>
      <c r="K7720" s="3"/>
      <c r="L7720" s="3"/>
      <c r="M7720" s="3"/>
      <c r="N7720" s="3"/>
      <c r="O7720" s="3"/>
      <c r="P7720" s="3"/>
      <c r="Q7720" s="3"/>
      <c r="R7720" s="3"/>
      <c r="S7720" s="120"/>
      <c r="T7720" s="3"/>
      <c r="U7720" s="3"/>
      <c r="V7720" s="3"/>
      <c r="W7720" s="3"/>
      <c r="X7720" s="3"/>
      <c r="Y7720" s="3"/>
      <c r="Z7720" s="3"/>
      <c r="AA7720" s="3"/>
      <c r="AB7720" s="3"/>
      <c r="AC7720" s="3"/>
      <c r="AD7720" s="3"/>
      <c r="AE7720" s="3"/>
      <c r="AF7720" s="3"/>
      <c r="AG7720" s="3"/>
      <c r="AH7720" s="3"/>
      <c r="AI7720" s="3"/>
      <c r="AJ7720" s="3"/>
      <c r="AK7720" s="3"/>
      <c r="AL7720" s="3"/>
      <c r="AM7720" s="3"/>
      <c r="AN7720" s="3"/>
      <c r="AO7720" s="3"/>
      <c r="AP7720" s="3"/>
      <c r="AQ7720" s="3"/>
      <c r="AR7720" s="3"/>
      <c r="AS7720" s="3"/>
      <c r="AT7720" s="3"/>
      <c r="AU7720" s="3"/>
      <c r="AV7720" s="3"/>
      <c r="AW7720" s="3"/>
      <c r="AX7720" s="3"/>
      <c r="AY7720" s="3"/>
      <c r="AZ7720" s="3"/>
      <c r="BA7720" s="3"/>
    </row>
    <row r="7721" spans="1:53" x14ac:dyDescent="0.3">
      <c r="A7721" s="3"/>
      <c r="B7721" s="3"/>
      <c r="C7721" s="3"/>
      <c r="D7721" s="3"/>
      <c r="E7721" s="3"/>
      <c r="F7721" s="3"/>
      <c r="G7721" s="3"/>
      <c r="H7721" s="3"/>
      <c r="I7721" s="3"/>
      <c r="J7721" s="3"/>
      <c r="K7721" s="3"/>
      <c r="L7721" s="3"/>
      <c r="M7721" s="3"/>
      <c r="N7721" s="3"/>
      <c r="O7721" s="3"/>
      <c r="P7721" s="3"/>
      <c r="Q7721" s="3"/>
      <c r="R7721" s="3"/>
      <c r="S7721" s="120"/>
      <c r="T7721" s="3"/>
      <c r="U7721" s="3"/>
      <c r="V7721" s="3"/>
      <c r="W7721" s="3"/>
      <c r="X7721" s="3"/>
      <c r="Y7721" s="3"/>
      <c r="Z7721" s="3"/>
      <c r="AA7721" s="3"/>
      <c r="AB7721" s="3"/>
      <c r="AC7721" s="3"/>
      <c r="AD7721" s="3"/>
      <c r="AE7721" s="3"/>
      <c r="AF7721" s="3"/>
      <c r="AG7721" s="3"/>
      <c r="AH7721" s="3"/>
      <c r="AI7721" s="3"/>
      <c r="AJ7721" s="3"/>
      <c r="AK7721" s="3"/>
      <c r="AL7721" s="3"/>
      <c r="AM7721" s="3"/>
      <c r="AN7721" s="3"/>
      <c r="AO7721" s="3"/>
      <c r="AP7721" s="3"/>
      <c r="AQ7721" s="3"/>
      <c r="AR7721" s="3"/>
      <c r="AS7721" s="3"/>
      <c r="AT7721" s="3"/>
      <c r="AU7721" s="3"/>
      <c r="AV7721" s="3"/>
      <c r="AW7721" s="3"/>
      <c r="AX7721" s="3"/>
      <c r="AY7721" s="3"/>
      <c r="AZ7721" s="3"/>
      <c r="BA7721" s="3"/>
    </row>
    <row r="7722" spans="1:53" x14ac:dyDescent="0.3">
      <c r="A7722" s="3"/>
      <c r="B7722" s="3"/>
      <c r="C7722" s="3"/>
      <c r="D7722" s="3"/>
      <c r="E7722" s="3"/>
      <c r="F7722" s="3"/>
      <c r="G7722" s="3"/>
      <c r="H7722" s="3"/>
      <c r="I7722" s="3"/>
      <c r="J7722" s="3"/>
      <c r="K7722" s="3"/>
      <c r="L7722" s="3"/>
      <c r="M7722" s="3"/>
      <c r="N7722" s="3"/>
      <c r="O7722" s="3"/>
      <c r="P7722" s="3"/>
      <c r="Q7722" s="3"/>
      <c r="R7722" s="3"/>
      <c r="S7722" s="120"/>
      <c r="T7722" s="3"/>
      <c r="U7722" s="3"/>
      <c r="V7722" s="3"/>
      <c r="W7722" s="3"/>
      <c r="X7722" s="3"/>
      <c r="Y7722" s="3"/>
      <c r="Z7722" s="3"/>
      <c r="AA7722" s="3"/>
      <c r="AB7722" s="3"/>
      <c r="AC7722" s="3"/>
      <c r="AD7722" s="3"/>
      <c r="AE7722" s="3"/>
      <c r="AF7722" s="3"/>
      <c r="AG7722" s="3"/>
      <c r="AH7722" s="3"/>
      <c r="AI7722" s="3"/>
      <c r="AJ7722" s="3"/>
      <c r="AK7722" s="3"/>
      <c r="AL7722" s="3"/>
      <c r="AM7722" s="3"/>
      <c r="AN7722" s="3"/>
      <c r="AO7722" s="3"/>
      <c r="AP7722" s="3"/>
      <c r="AQ7722" s="3"/>
      <c r="AR7722" s="3"/>
      <c r="AS7722" s="3"/>
      <c r="AT7722" s="3"/>
      <c r="AU7722" s="3"/>
      <c r="AV7722" s="3"/>
      <c r="AW7722" s="3"/>
      <c r="AX7722" s="3"/>
      <c r="AY7722" s="3"/>
      <c r="AZ7722" s="3"/>
      <c r="BA7722" s="3"/>
    </row>
    <row r="7723" spans="1:53" x14ac:dyDescent="0.3">
      <c r="A7723" s="3"/>
      <c r="B7723" s="3"/>
      <c r="C7723" s="3"/>
      <c r="D7723" s="3"/>
      <c r="E7723" s="3"/>
      <c r="F7723" s="3"/>
      <c r="G7723" s="3"/>
      <c r="H7723" s="3"/>
      <c r="I7723" s="3"/>
      <c r="J7723" s="3"/>
      <c r="K7723" s="3"/>
      <c r="L7723" s="3"/>
      <c r="M7723" s="3"/>
      <c r="N7723" s="3"/>
      <c r="O7723" s="3"/>
      <c r="P7723" s="3"/>
      <c r="Q7723" s="3"/>
      <c r="R7723" s="3"/>
      <c r="S7723" s="120"/>
      <c r="T7723" s="3"/>
      <c r="U7723" s="3"/>
      <c r="V7723" s="3"/>
      <c r="W7723" s="3"/>
      <c r="X7723" s="3"/>
      <c r="Y7723" s="3"/>
      <c r="Z7723" s="3"/>
      <c r="AA7723" s="3"/>
      <c r="AB7723" s="3"/>
      <c r="AC7723" s="3"/>
      <c r="AD7723" s="3"/>
      <c r="AE7723" s="3"/>
      <c r="AF7723" s="3"/>
      <c r="AG7723" s="3"/>
      <c r="AH7723" s="3"/>
      <c r="AI7723" s="3"/>
      <c r="AJ7723" s="3"/>
      <c r="AK7723" s="3"/>
      <c r="AL7723" s="3"/>
      <c r="AM7723" s="3"/>
      <c r="AN7723" s="3"/>
      <c r="AO7723" s="3"/>
      <c r="AP7723" s="3"/>
      <c r="AQ7723" s="3"/>
      <c r="AR7723" s="3"/>
      <c r="AS7723" s="3"/>
      <c r="AT7723" s="3"/>
      <c r="AU7723" s="3"/>
      <c r="AV7723" s="3"/>
      <c r="AW7723" s="3"/>
      <c r="AX7723" s="3"/>
      <c r="AY7723" s="3"/>
      <c r="AZ7723" s="3"/>
      <c r="BA7723" s="3"/>
    </row>
    <row r="7724" spans="1:53" x14ac:dyDescent="0.3">
      <c r="A7724" s="3"/>
      <c r="B7724" s="3"/>
      <c r="C7724" s="3"/>
      <c r="D7724" s="3"/>
      <c r="E7724" s="3"/>
      <c r="F7724" s="3"/>
      <c r="G7724" s="3"/>
      <c r="H7724" s="3"/>
      <c r="I7724" s="3"/>
      <c r="J7724" s="3"/>
      <c r="K7724" s="3"/>
      <c r="L7724" s="3"/>
      <c r="M7724" s="3"/>
      <c r="N7724" s="3"/>
      <c r="O7724" s="3"/>
      <c r="P7724" s="3"/>
      <c r="Q7724" s="3"/>
      <c r="R7724" s="3"/>
      <c r="S7724" s="120"/>
      <c r="T7724" s="3"/>
      <c r="U7724" s="3"/>
      <c r="V7724" s="3"/>
      <c r="W7724" s="3"/>
      <c r="X7724" s="3"/>
      <c r="Y7724" s="3"/>
      <c r="Z7724" s="3"/>
      <c r="AA7724" s="3"/>
      <c r="AB7724" s="3"/>
      <c r="AC7724" s="3"/>
      <c r="AD7724" s="3"/>
      <c r="AE7724" s="3"/>
      <c r="AF7724" s="3"/>
      <c r="AG7724" s="3"/>
      <c r="AH7724" s="3"/>
      <c r="AI7724" s="3"/>
      <c r="AJ7724" s="3"/>
      <c r="AK7724" s="3"/>
      <c r="AL7724" s="3"/>
      <c r="AM7724" s="3"/>
      <c r="AN7724" s="3"/>
      <c r="AO7724" s="3"/>
      <c r="AP7724" s="3"/>
      <c r="AQ7724" s="3"/>
      <c r="AR7724" s="3"/>
      <c r="AS7724" s="3"/>
      <c r="AT7724" s="3"/>
      <c r="AU7724" s="3"/>
      <c r="AV7724" s="3"/>
      <c r="AW7724" s="3"/>
      <c r="AX7724" s="3"/>
      <c r="AY7724" s="3"/>
      <c r="AZ7724" s="3"/>
      <c r="BA7724" s="3"/>
    </row>
    <row r="7725" spans="1:53" x14ac:dyDescent="0.3">
      <c r="A7725" s="3"/>
      <c r="B7725" s="3"/>
      <c r="C7725" s="3"/>
      <c r="D7725" s="3"/>
      <c r="E7725" s="3"/>
      <c r="F7725" s="3"/>
      <c r="G7725" s="3"/>
      <c r="H7725" s="3"/>
      <c r="I7725" s="3"/>
      <c r="J7725" s="3"/>
      <c r="K7725" s="3"/>
      <c r="L7725" s="3"/>
      <c r="M7725" s="3"/>
      <c r="N7725" s="3"/>
      <c r="O7725" s="3"/>
      <c r="P7725" s="3"/>
      <c r="Q7725" s="3"/>
      <c r="R7725" s="3"/>
      <c r="S7725" s="120"/>
      <c r="T7725" s="3"/>
      <c r="U7725" s="3"/>
      <c r="V7725" s="3"/>
      <c r="W7725" s="3"/>
      <c r="X7725" s="3"/>
      <c r="Y7725" s="3"/>
      <c r="Z7725" s="3"/>
      <c r="AA7725" s="3"/>
      <c r="AB7725" s="3"/>
      <c r="AC7725" s="3"/>
      <c r="AD7725" s="3"/>
      <c r="AE7725" s="3"/>
      <c r="AF7725" s="3"/>
      <c r="AG7725" s="3"/>
      <c r="AH7725" s="3"/>
      <c r="AI7725" s="3"/>
      <c r="AJ7725" s="3"/>
      <c r="AK7725" s="3"/>
      <c r="AL7725" s="3"/>
      <c r="AM7725" s="3"/>
      <c r="AN7725" s="3"/>
      <c r="AO7725" s="3"/>
      <c r="AP7725" s="3"/>
      <c r="AQ7725" s="3"/>
      <c r="AR7725" s="3"/>
      <c r="AS7725" s="3"/>
      <c r="AT7725" s="3"/>
      <c r="AU7725" s="3"/>
      <c r="AV7725" s="3"/>
      <c r="AW7725" s="3"/>
      <c r="AX7725" s="3"/>
      <c r="AY7725" s="3"/>
      <c r="AZ7725" s="3"/>
      <c r="BA7725" s="3"/>
    </row>
    <row r="7726" spans="1:53" x14ac:dyDescent="0.3">
      <c r="A7726" s="3"/>
      <c r="B7726" s="3"/>
      <c r="C7726" s="3"/>
      <c r="D7726" s="3"/>
      <c r="E7726" s="3"/>
      <c r="F7726" s="3"/>
      <c r="G7726" s="3"/>
      <c r="H7726" s="3"/>
      <c r="I7726" s="3"/>
      <c r="J7726" s="3"/>
      <c r="K7726" s="3"/>
      <c r="L7726" s="3"/>
      <c r="M7726" s="3"/>
      <c r="N7726" s="3"/>
      <c r="O7726" s="3"/>
      <c r="P7726" s="3"/>
      <c r="Q7726" s="3"/>
      <c r="R7726" s="3"/>
      <c r="S7726" s="120"/>
      <c r="T7726" s="3"/>
      <c r="U7726" s="3"/>
      <c r="V7726" s="3"/>
      <c r="W7726" s="3"/>
      <c r="X7726" s="3"/>
      <c r="Y7726" s="3"/>
      <c r="Z7726" s="3"/>
      <c r="AA7726" s="3"/>
      <c r="AB7726" s="3"/>
      <c r="AC7726" s="3"/>
      <c r="AD7726" s="3"/>
      <c r="AE7726" s="3"/>
      <c r="AF7726" s="3"/>
      <c r="AG7726" s="3"/>
      <c r="AH7726" s="3"/>
      <c r="AI7726" s="3"/>
      <c r="AJ7726" s="3"/>
      <c r="AK7726" s="3"/>
      <c r="AL7726" s="3"/>
      <c r="AM7726" s="3"/>
      <c r="AN7726" s="3"/>
      <c r="AO7726" s="3"/>
      <c r="AP7726" s="3"/>
      <c r="AQ7726" s="3"/>
      <c r="AR7726" s="3"/>
      <c r="AS7726" s="3"/>
      <c r="AT7726" s="3"/>
      <c r="AU7726" s="3"/>
      <c r="AV7726" s="3"/>
      <c r="AW7726" s="3"/>
      <c r="AX7726" s="3"/>
      <c r="AY7726" s="3"/>
      <c r="AZ7726" s="3"/>
      <c r="BA7726" s="3"/>
    </row>
    <row r="7727" spans="1:53" x14ac:dyDescent="0.3">
      <c r="A7727" s="3"/>
      <c r="B7727" s="3"/>
      <c r="C7727" s="3"/>
      <c r="D7727" s="3"/>
      <c r="E7727" s="3"/>
      <c r="F7727" s="3"/>
      <c r="G7727" s="3"/>
      <c r="H7727" s="3"/>
      <c r="I7727" s="3"/>
      <c r="J7727" s="3"/>
      <c r="K7727" s="3"/>
      <c r="L7727" s="3"/>
      <c r="M7727" s="3"/>
      <c r="N7727" s="3"/>
      <c r="O7727" s="3"/>
      <c r="P7727" s="3"/>
      <c r="Q7727" s="3"/>
      <c r="R7727" s="3"/>
      <c r="S7727" s="120"/>
      <c r="T7727" s="3"/>
      <c r="U7727" s="3"/>
      <c r="V7727" s="3"/>
      <c r="W7727" s="3"/>
      <c r="X7727" s="3"/>
      <c r="Y7727" s="3"/>
      <c r="Z7727" s="3"/>
      <c r="AA7727" s="3"/>
      <c r="AB7727" s="3"/>
      <c r="AC7727" s="3"/>
      <c r="AD7727" s="3"/>
      <c r="AE7727" s="3"/>
      <c r="AF7727" s="3"/>
      <c r="AG7727" s="3"/>
      <c r="AH7727" s="3"/>
      <c r="AI7727" s="3"/>
      <c r="AJ7727" s="3"/>
      <c r="AK7727" s="3"/>
      <c r="AL7727" s="3"/>
      <c r="AM7727" s="3"/>
      <c r="AN7727" s="3"/>
      <c r="AO7727" s="3"/>
      <c r="AP7727" s="3"/>
      <c r="AQ7727" s="3"/>
      <c r="AR7727" s="3"/>
      <c r="AS7727" s="3"/>
      <c r="AT7727" s="3"/>
      <c r="AU7727" s="3"/>
      <c r="AV7727" s="3"/>
      <c r="AW7727" s="3"/>
      <c r="AX7727" s="3"/>
      <c r="AY7727" s="3"/>
      <c r="AZ7727" s="3"/>
      <c r="BA7727" s="3"/>
    </row>
    <row r="7728" spans="1:53" x14ac:dyDescent="0.3">
      <c r="A7728" s="3"/>
      <c r="B7728" s="3"/>
      <c r="C7728" s="3"/>
      <c r="D7728" s="3"/>
      <c r="E7728" s="3"/>
      <c r="F7728" s="3"/>
      <c r="G7728" s="3"/>
      <c r="H7728" s="3"/>
      <c r="I7728" s="3"/>
      <c r="J7728" s="3"/>
      <c r="K7728" s="3"/>
      <c r="L7728" s="3"/>
      <c r="M7728" s="3"/>
      <c r="N7728" s="3"/>
      <c r="O7728" s="3"/>
      <c r="P7728" s="3"/>
      <c r="Q7728" s="3"/>
      <c r="R7728" s="3"/>
      <c r="S7728" s="120"/>
      <c r="T7728" s="3"/>
      <c r="U7728" s="3"/>
      <c r="V7728" s="3"/>
      <c r="W7728" s="3"/>
      <c r="X7728" s="3"/>
      <c r="Y7728" s="3"/>
      <c r="Z7728" s="3"/>
      <c r="AA7728" s="3"/>
      <c r="AB7728" s="3"/>
      <c r="AC7728" s="3"/>
      <c r="AD7728" s="3"/>
      <c r="AE7728" s="3"/>
      <c r="AF7728" s="3"/>
      <c r="AG7728" s="3"/>
      <c r="AH7728" s="3"/>
      <c r="AI7728" s="3"/>
      <c r="AJ7728" s="3"/>
      <c r="AK7728" s="3"/>
      <c r="AL7728" s="3"/>
      <c r="AM7728" s="3"/>
      <c r="AN7728" s="3"/>
      <c r="AO7728" s="3"/>
      <c r="AP7728" s="3"/>
      <c r="AQ7728" s="3"/>
      <c r="AR7728" s="3"/>
      <c r="AS7728" s="3"/>
      <c r="AT7728" s="3"/>
      <c r="AU7728" s="3"/>
      <c r="AV7728" s="3"/>
      <c r="AW7728" s="3"/>
      <c r="AX7728" s="3"/>
      <c r="AY7728" s="3"/>
      <c r="AZ7728" s="3"/>
      <c r="BA7728" s="3"/>
    </row>
    <row r="7729" spans="1:53" x14ac:dyDescent="0.3">
      <c r="A7729" s="3"/>
      <c r="B7729" s="3"/>
      <c r="C7729" s="3"/>
      <c r="D7729" s="3"/>
      <c r="E7729" s="3"/>
      <c r="F7729" s="3"/>
      <c r="G7729" s="3"/>
      <c r="H7729" s="3"/>
      <c r="I7729" s="3"/>
      <c r="J7729" s="3"/>
      <c r="K7729" s="3"/>
      <c r="L7729" s="3"/>
      <c r="M7729" s="3"/>
      <c r="N7729" s="3"/>
      <c r="O7729" s="3"/>
      <c r="P7729" s="3"/>
      <c r="Q7729" s="3"/>
      <c r="R7729" s="3"/>
      <c r="S7729" s="120"/>
      <c r="T7729" s="3"/>
      <c r="U7729" s="3"/>
      <c r="V7729" s="3"/>
      <c r="W7729" s="3"/>
      <c r="X7729" s="3"/>
      <c r="Y7729" s="3"/>
      <c r="Z7729" s="3"/>
      <c r="AA7729" s="3"/>
      <c r="AB7729" s="3"/>
      <c r="AC7729" s="3"/>
      <c r="AD7729" s="3"/>
      <c r="AE7729" s="3"/>
      <c r="AF7729" s="3"/>
      <c r="AG7729" s="3"/>
      <c r="AH7729" s="3"/>
      <c r="AI7729" s="3"/>
      <c r="AJ7729" s="3"/>
      <c r="AK7729" s="3"/>
      <c r="AL7729" s="3"/>
      <c r="AM7729" s="3"/>
      <c r="AN7729" s="3"/>
      <c r="AO7729" s="3"/>
      <c r="AP7729" s="3"/>
      <c r="AQ7729" s="3"/>
      <c r="AR7729" s="3"/>
      <c r="AS7729" s="3"/>
      <c r="AT7729" s="3"/>
      <c r="AU7729" s="3"/>
      <c r="AV7729" s="3"/>
      <c r="AW7729" s="3"/>
      <c r="AX7729" s="3"/>
      <c r="AY7729" s="3"/>
      <c r="AZ7729" s="3"/>
      <c r="BA7729" s="3"/>
    </row>
    <row r="7730" spans="1:53" x14ac:dyDescent="0.3">
      <c r="A7730" s="3"/>
      <c r="B7730" s="3"/>
      <c r="C7730" s="3"/>
      <c r="D7730" s="3"/>
      <c r="E7730" s="3"/>
      <c r="F7730" s="3"/>
      <c r="G7730" s="3"/>
      <c r="H7730" s="3"/>
      <c r="I7730" s="3"/>
      <c r="J7730" s="3"/>
      <c r="K7730" s="3"/>
      <c r="L7730" s="3"/>
      <c r="M7730" s="3"/>
      <c r="N7730" s="3"/>
      <c r="O7730" s="3"/>
      <c r="P7730" s="3"/>
      <c r="Q7730" s="3"/>
      <c r="R7730" s="3"/>
      <c r="S7730" s="120"/>
      <c r="T7730" s="3"/>
      <c r="U7730" s="3"/>
      <c r="V7730" s="3"/>
      <c r="W7730" s="3"/>
      <c r="X7730" s="3"/>
      <c r="Y7730" s="3"/>
      <c r="Z7730" s="3"/>
      <c r="AA7730" s="3"/>
      <c r="AB7730" s="3"/>
      <c r="AC7730" s="3"/>
      <c r="AD7730" s="3"/>
      <c r="AE7730" s="3"/>
      <c r="AF7730" s="3"/>
      <c r="AG7730" s="3"/>
      <c r="AH7730" s="3"/>
      <c r="AI7730" s="3"/>
      <c r="AJ7730" s="3"/>
      <c r="AK7730" s="3"/>
      <c r="AL7730" s="3"/>
      <c r="AM7730" s="3"/>
      <c r="AN7730" s="3"/>
      <c r="AO7730" s="3"/>
      <c r="AP7730" s="3"/>
      <c r="AQ7730" s="3"/>
      <c r="AR7730" s="3"/>
      <c r="AS7730" s="3"/>
      <c r="AT7730" s="3"/>
      <c r="AU7730" s="3"/>
      <c r="AV7730" s="3"/>
      <c r="AW7730" s="3"/>
      <c r="AX7730" s="3"/>
      <c r="AY7730" s="3"/>
      <c r="AZ7730" s="3"/>
      <c r="BA7730" s="3"/>
    </row>
    <row r="7731" spans="1:53" x14ac:dyDescent="0.3">
      <c r="A7731" s="3"/>
      <c r="B7731" s="3"/>
      <c r="C7731" s="3"/>
      <c r="D7731" s="3"/>
      <c r="E7731" s="3"/>
      <c r="F7731" s="3"/>
      <c r="G7731" s="3"/>
      <c r="H7731" s="3"/>
      <c r="I7731" s="3"/>
      <c r="J7731" s="3"/>
      <c r="K7731" s="3"/>
      <c r="L7731" s="3"/>
      <c r="M7731" s="3"/>
      <c r="N7731" s="3"/>
      <c r="O7731" s="3"/>
      <c r="P7731" s="3"/>
      <c r="Q7731" s="3"/>
      <c r="R7731" s="3"/>
      <c r="S7731" s="120"/>
      <c r="T7731" s="3"/>
      <c r="U7731" s="3"/>
      <c r="V7731" s="3"/>
      <c r="W7731" s="3"/>
      <c r="X7731" s="3"/>
      <c r="Y7731" s="3"/>
      <c r="Z7731" s="3"/>
      <c r="AA7731" s="3"/>
      <c r="AB7731" s="3"/>
      <c r="AC7731" s="3"/>
      <c r="AD7731" s="3"/>
      <c r="AE7731" s="3"/>
      <c r="AF7731" s="3"/>
      <c r="AG7731" s="3"/>
      <c r="AH7731" s="3"/>
      <c r="AI7731" s="3"/>
      <c r="AJ7731" s="3"/>
      <c r="AK7731" s="3"/>
      <c r="AL7731" s="3"/>
      <c r="AM7731" s="3"/>
      <c r="AN7731" s="3"/>
      <c r="AO7731" s="3"/>
      <c r="AP7731" s="3"/>
      <c r="AQ7731" s="3"/>
      <c r="AR7731" s="3"/>
      <c r="AS7731" s="3"/>
      <c r="AT7731" s="3"/>
      <c r="AU7731" s="3"/>
      <c r="AV7731" s="3"/>
      <c r="AW7731" s="3"/>
      <c r="AX7731" s="3"/>
      <c r="AY7731" s="3"/>
      <c r="AZ7731" s="3"/>
      <c r="BA7731" s="3"/>
    </row>
    <row r="7732" spans="1:53" x14ac:dyDescent="0.3">
      <c r="A7732" s="3"/>
      <c r="B7732" s="3"/>
      <c r="C7732" s="3"/>
      <c r="D7732" s="3"/>
      <c r="E7732" s="3"/>
      <c r="F7732" s="3"/>
      <c r="G7732" s="3"/>
      <c r="H7732" s="3"/>
      <c r="I7732" s="3"/>
      <c r="J7732" s="3"/>
      <c r="K7732" s="3"/>
      <c r="L7732" s="3"/>
      <c r="M7732" s="3"/>
      <c r="N7732" s="3"/>
      <c r="O7732" s="3"/>
      <c r="P7732" s="3"/>
      <c r="Q7732" s="3"/>
      <c r="R7732" s="3"/>
      <c r="S7732" s="120"/>
      <c r="T7732" s="3"/>
      <c r="U7732" s="3"/>
      <c r="V7732" s="3"/>
      <c r="W7732" s="3"/>
      <c r="X7732" s="3"/>
      <c r="Y7732" s="3"/>
      <c r="Z7732" s="3"/>
      <c r="AA7732" s="3"/>
      <c r="AB7732" s="3"/>
      <c r="AC7732" s="3"/>
      <c r="AD7732" s="3"/>
      <c r="AE7732" s="3"/>
      <c r="AF7732" s="3"/>
      <c r="AG7732" s="3"/>
      <c r="AH7732" s="3"/>
      <c r="AI7732" s="3"/>
      <c r="AJ7732" s="3"/>
      <c r="AK7732" s="3"/>
      <c r="AL7732" s="3"/>
      <c r="AM7732" s="3"/>
      <c r="AN7732" s="3"/>
      <c r="AO7732" s="3"/>
      <c r="AP7732" s="3"/>
      <c r="AQ7732" s="3"/>
      <c r="AR7732" s="3"/>
      <c r="AS7732" s="3"/>
      <c r="AT7732" s="3"/>
      <c r="AU7732" s="3"/>
      <c r="AV7732" s="3"/>
      <c r="AW7732" s="3"/>
      <c r="AX7732" s="3"/>
      <c r="AY7732" s="3"/>
      <c r="AZ7732" s="3"/>
      <c r="BA7732" s="3"/>
    </row>
    <row r="7733" spans="1:53" x14ac:dyDescent="0.3">
      <c r="A7733" s="3"/>
      <c r="B7733" s="3"/>
      <c r="C7733" s="3"/>
      <c r="D7733" s="3"/>
      <c r="E7733" s="3"/>
      <c r="F7733" s="3"/>
      <c r="G7733" s="3"/>
      <c r="H7733" s="3"/>
      <c r="I7733" s="3"/>
      <c r="J7733" s="3"/>
      <c r="K7733" s="3"/>
      <c r="L7733" s="3"/>
      <c r="M7733" s="3"/>
      <c r="N7733" s="3"/>
      <c r="O7733" s="3"/>
      <c r="P7733" s="3"/>
      <c r="Q7733" s="3"/>
      <c r="R7733" s="3"/>
      <c r="S7733" s="120"/>
      <c r="T7733" s="3"/>
      <c r="U7733" s="3"/>
      <c r="V7733" s="3"/>
      <c r="W7733" s="3"/>
      <c r="X7733" s="3"/>
      <c r="Y7733" s="3"/>
      <c r="Z7733" s="3"/>
      <c r="AA7733" s="3"/>
      <c r="AB7733" s="3"/>
      <c r="AC7733" s="3"/>
      <c r="AD7733" s="3"/>
      <c r="AE7733" s="3"/>
      <c r="AF7733" s="3"/>
      <c r="AG7733" s="3"/>
      <c r="AH7733" s="3"/>
      <c r="AI7733" s="3"/>
      <c r="AJ7733" s="3"/>
      <c r="AK7733" s="3"/>
      <c r="AL7733" s="3"/>
      <c r="AM7733" s="3"/>
      <c r="AN7733" s="3"/>
      <c r="AO7733" s="3"/>
      <c r="AP7733" s="3"/>
      <c r="AQ7733" s="3"/>
      <c r="AR7733" s="3"/>
      <c r="AS7733" s="3"/>
      <c r="AT7733" s="3"/>
      <c r="AU7733" s="3"/>
      <c r="AV7733" s="3"/>
      <c r="AW7733" s="3"/>
      <c r="AX7733" s="3"/>
      <c r="AY7733" s="3"/>
      <c r="AZ7733" s="3"/>
      <c r="BA7733" s="3"/>
    </row>
    <row r="7734" spans="1:53" x14ac:dyDescent="0.3">
      <c r="A7734" s="3"/>
      <c r="B7734" s="3"/>
      <c r="C7734" s="3"/>
      <c r="D7734" s="3"/>
      <c r="E7734" s="3"/>
      <c r="F7734" s="3"/>
      <c r="G7734" s="3"/>
      <c r="H7734" s="3"/>
      <c r="I7734" s="3"/>
      <c r="J7734" s="3"/>
      <c r="K7734" s="3"/>
      <c r="L7734" s="3"/>
      <c r="M7734" s="3"/>
      <c r="N7734" s="3"/>
      <c r="O7734" s="3"/>
      <c r="P7734" s="3"/>
      <c r="Q7734" s="3"/>
      <c r="R7734" s="3"/>
      <c r="S7734" s="120"/>
      <c r="T7734" s="3"/>
      <c r="U7734" s="3"/>
      <c r="V7734" s="3"/>
      <c r="W7734" s="3"/>
      <c r="X7734" s="3"/>
      <c r="Y7734" s="3"/>
      <c r="Z7734" s="3"/>
      <c r="AA7734" s="3"/>
      <c r="AB7734" s="3"/>
      <c r="AC7734" s="3"/>
      <c r="AD7734" s="3"/>
      <c r="AE7734" s="3"/>
      <c r="AF7734" s="3"/>
      <c r="AG7734" s="3"/>
      <c r="AH7734" s="3"/>
      <c r="AI7734" s="3"/>
      <c r="AJ7734" s="3"/>
      <c r="AK7734" s="3"/>
      <c r="AL7734" s="3"/>
      <c r="AM7734" s="3"/>
      <c r="AN7734" s="3"/>
      <c r="AO7734" s="3"/>
      <c r="AP7734" s="3"/>
      <c r="AQ7734" s="3"/>
      <c r="AR7734" s="3"/>
      <c r="AS7734" s="3"/>
      <c r="AT7734" s="3"/>
      <c r="AU7734" s="3"/>
      <c r="AV7734" s="3"/>
      <c r="AW7734" s="3"/>
      <c r="AX7734" s="3"/>
      <c r="AY7734" s="3"/>
      <c r="AZ7734" s="3"/>
      <c r="BA7734" s="3"/>
    </row>
    <row r="7735" spans="1:53" x14ac:dyDescent="0.3">
      <c r="A7735" s="3"/>
      <c r="B7735" s="3"/>
      <c r="C7735" s="3"/>
      <c r="D7735" s="3"/>
      <c r="E7735" s="3"/>
      <c r="F7735" s="3"/>
      <c r="G7735" s="3"/>
      <c r="H7735" s="3"/>
      <c r="I7735" s="3"/>
      <c r="J7735" s="3"/>
      <c r="K7735" s="3"/>
      <c r="L7735" s="3"/>
      <c r="M7735" s="3"/>
      <c r="N7735" s="3"/>
      <c r="O7735" s="3"/>
      <c r="P7735" s="3"/>
      <c r="Q7735" s="3"/>
      <c r="R7735" s="3"/>
      <c r="S7735" s="120"/>
      <c r="T7735" s="3"/>
      <c r="U7735" s="3"/>
      <c r="V7735" s="3"/>
      <c r="W7735" s="3"/>
      <c r="X7735" s="3"/>
      <c r="Y7735" s="3"/>
      <c r="Z7735" s="3"/>
      <c r="AA7735" s="3"/>
      <c r="AB7735" s="3"/>
      <c r="AC7735" s="3"/>
      <c r="AD7735" s="3"/>
      <c r="AE7735" s="3"/>
      <c r="AF7735" s="3"/>
      <c r="AG7735" s="3"/>
      <c r="AH7735" s="3"/>
      <c r="AI7735" s="3"/>
      <c r="AJ7735" s="3"/>
      <c r="AK7735" s="3"/>
      <c r="AL7735" s="3"/>
      <c r="AM7735" s="3"/>
      <c r="AN7735" s="3"/>
      <c r="AO7735" s="3"/>
      <c r="AP7735" s="3"/>
      <c r="AQ7735" s="3"/>
      <c r="AR7735" s="3"/>
      <c r="AS7735" s="3"/>
      <c r="AT7735" s="3"/>
      <c r="AU7735" s="3"/>
      <c r="AV7735" s="3"/>
      <c r="AW7735" s="3"/>
      <c r="AX7735" s="3"/>
      <c r="AY7735" s="3"/>
      <c r="AZ7735" s="3"/>
      <c r="BA7735" s="3"/>
    </row>
    <row r="7736" spans="1:53" x14ac:dyDescent="0.3">
      <c r="A7736" s="3"/>
      <c r="B7736" s="3"/>
      <c r="C7736" s="3"/>
      <c r="D7736" s="3"/>
      <c r="E7736" s="3"/>
      <c r="F7736" s="3"/>
      <c r="G7736" s="3"/>
      <c r="H7736" s="3"/>
      <c r="I7736" s="3"/>
      <c r="J7736" s="3"/>
      <c r="K7736" s="3"/>
      <c r="L7736" s="3"/>
      <c r="M7736" s="3"/>
      <c r="N7736" s="3"/>
      <c r="O7736" s="3"/>
      <c r="P7736" s="3"/>
      <c r="Q7736" s="3"/>
      <c r="R7736" s="3"/>
      <c r="S7736" s="120"/>
      <c r="T7736" s="3"/>
      <c r="U7736" s="3"/>
      <c r="V7736" s="3"/>
      <c r="W7736" s="3"/>
      <c r="X7736" s="3"/>
      <c r="Y7736" s="3"/>
      <c r="Z7736" s="3"/>
      <c r="AA7736" s="3"/>
      <c r="AB7736" s="3"/>
      <c r="AC7736" s="3"/>
      <c r="AD7736" s="3"/>
      <c r="AE7736" s="3"/>
      <c r="AF7736" s="3"/>
      <c r="AG7736" s="3"/>
      <c r="AH7736" s="3"/>
      <c r="AI7736" s="3"/>
      <c r="AJ7736" s="3"/>
      <c r="AK7736" s="3"/>
      <c r="AL7736" s="3"/>
      <c r="AM7736" s="3"/>
      <c r="AN7736" s="3"/>
      <c r="AO7736" s="3"/>
      <c r="AP7736" s="3"/>
      <c r="AQ7736" s="3"/>
      <c r="AR7736" s="3"/>
      <c r="AS7736" s="3"/>
      <c r="AT7736" s="3"/>
      <c r="AU7736" s="3"/>
      <c r="AV7736" s="3"/>
      <c r="AW7736" s="3"/>
      <c r="AX7736" s="3"/>
      <c r="AY7736" s="3"/>
      <c r="AZ7736" s="3"/>
      <c r="BA7736" s="3"/>
    </row>
    <row r="7737" spans="1:53" x14ac:dyDescent="0.3">
      <c r="A7737" s="3"/>
      <c r="B7737" s="3"/>
      <c r="C7737" s="3"/>
      <c r="D7737" s="3"/>
      <c r="E7737" s="3"/>
      <c r="F7737" s="3"/>
      <c r="G7737" s="3"/>
      <c r="H7737" s="3"/>
      <c r="I7737" s="3"/>
      <c r="J7737" s="3"/>
      <c r="K7737" s="3"/>
      <c r="L7737" s="3"/>
      <c r="M7737" s="3"/>
      <c r="N7737" s="3"/>
      <c r="O7737" s="3"/>
      <c r="P7737" s="3"/>
      <c r="Q7737" s="3"/>
      <c r="R7737" s="3"/>
      <c r="S7737" s="120"/>
      <c r="T7737" s="3"/>
      <c r="U7737" s="3"/>
      <c r="V7737" s="3"/>
      <c r="W7737" s="3"/>
      <c r="X7737" s="3"/>
      <c r="Y7737" s="3"/>
      <c r="Z7737" s="3"/>
      <c r="AA7737" s="3"/>
      <c r="AB7737" s="3"/>
      <c r="AC7737" s="3"/>
      <c r="AD7737" s="3"/>
      <c r="AE7737" s="3"/>
      <c r="AF7737" s="3"/>
      <c r="AG7737" s="3"/>
      <c r="AH7737" s="3"/>
      <c r="AI7737" s="3"/>
      <c r="AJ7737" s="3"/>
      <c r="AK7737" s="3"/>
      <c r="AL7737" s="3"/>
      <c r="AM7737" s="3"/>
      <c r="AN7737" s="3"/>
      <c r="AO7737" s="3"/>
      <c r="AP7737" s="3"/>
      <c r="AQ7737" s="3"/>
      <c r="AR7737" s="3"/>
      <c r="AS7737" s="3"/>
      <c r="AT7737" s="3"/>
      <c r="AU7737" s="3"/>
      <c r="AV7737" s="3"/>
      <c r="AW7737" s="3"/>
      <c r="AX7737" s="3"/>
      <c r="AY7737" s="3"/>
      <c r="AZ7737" s="3"/>
      <c r="BA7737" s="3"/>
    </row>
    <row r="7738" spans="1:53" x14ac:dyDescent="0.3">
      <c r="A7738" s="3"/>
      <c r="B7738" s="3"/>
      <c r="C7738" s="3"/>
      <c r="D7738" s="3"/>
      <c r="E7738" s="3"/>
      <c r="F7738" s="3"/>
      <c r="G7738" s="3"/>
      <c r="H7738" s="3"/>
      <c r="I7738" s="3"/>
      <c r="J7738" s="3"/>
      <c r="K7738" s="3"/>
      <c r="L7738" s="3"/>
      <c r="M7738" s="3"/>
      <c r="N7738" s="3"/>
      <c r="O7738" s="3"/>
      <c r="P7738" s="3"/>
      <c r="Q7738" s="3"/>
      <c r="R7738" s="3"/>
      <c r="S7738" s="120"/>
      <c r="T7738" s="3"/>
      <c r="U7738" s="3"/>
      <c r="V7738" s="3"/>
      <c r="W7738" s="3"/>
      <c r="X7738" s="3"/>
      <c r="Y7738" s="3"/>
      <c r="Z7738" s="3"/>
      <c r="AA7738" s="3"/>
      <c r="AB7738" s="3"/>
      <c r="AC7738" s="3"/>
      <c r="AD7738" s="3"/>
      <c r="AE7738" s="3"/>
      <c r="AF7738" s="3"/>
      <c r="AG7738" s="3"/>
      <c r="AH7738" s="3"/>
      <c r="AI7738" s="3"/>
      <c r="AJ7738" s="3"/>
      <c r="AK7738" s="3"/>
      <c r="AL7738" s="3"/>
      <c r="AM7738" s="3"/>
      <c r="AN7738" s="3"/>
      <c r="AO7738" s="3"/>
      <c r="AP7738" s="3"/>
      <c r="AQ7738" s="3"/>
      <c r="AR7738" s="3"/>
      <c r="AS7738" s="3"/>
      <c r="AT7738" s="3"/>
      <c r="AU7738" s="3"/>
      <c r="AV7738" s="3"/>
      <c r="AW7738" s="3"/>
      <c r="AX7738" s="3"/>
      <c r="AY7738" s="3"/>
      <c r="AZ7738" s="3"/>
      <c r="BA7738" s="3"/>
    </row>
    <row r="7739" spans="1:53" x14ac:dyDescent="0.3">
      <c r="A7739" s="3"/>
      <c r="B7739" s="3"/>
      <c r="C7739" s="3"/>
      <c r="D7739" s="3"/>
      <c r="E7739" s="3"/>
      <c r="F7739" s="3"/>
      <c r="G7739" s="3"/>
      <c r="H7739" s="3"/>
      <c r="I7739" s="3"/>
      <c r="J7739" s="3"/>
      <c r="K7739" s="3"/>
      <c r="L7739" s="3"/>
      <c r="M7739" s="3"/>
      <c r="N7739" s="3"/>
      <c r="O7739" s="3"/>
      <c r="P7739" s="3"/>
      <c r="Q7739" s="3"/>
      <c r="R7739" s="3"/>
      <c r="S7739" s="120"/>
      <c r="T7739" s="3"/>
      <c r="U7739" s="3"/>
      <c r="V7739" s="3"/>
      <c r="W7739" s="3"/>
      <c r="X7739" s="3"/>
      <c r="Y7739" s="3"/>
      <c r="Z7739" s="3"/>
      <c r="AA7739" s="3"/>
      <c r="AB7739" s="3"/>
      <c r="AC7739" s="3"/>
      <c r="AD7739" s="3"/>
      <c r="AE7739" s="3"/>
      <c r="AF7739" s="3"/>
      <c r="AG7739" s="3"/>
      <c r="AH7739" s="3"/>
      <c r="AI7739" s="3"/>
      <c r="AJ7739" s="3"/>
      <c r="AK7739" s="3"/>
      <c r="AL7739" s="3"/>
      <c r="AM7739" s="3"/>
      <c r="AN7739" s="3"/>
      <c r="AO7739" s="3"/>
      <c r="AP7739" s="3"/>
      <c r="AQ7739" s="3"/>
      <c r="AR7739" s="3"/>
      <c r="AS7739" s="3"/>
      <c r="AT7739" s="3"/>
      <c r="AU7739" s="3"/>
      <c r="AV7739" s="3"/>
      <c r="AW7739" s="3"/>
      <c r="AX7739" s="3"/>
      <c r="AY7739" s="3"/>
      <c r="AZ7739" s="3"/>
      <c r="BA7739" s="3"/>
    </row>
    <row r="7740" spans="1:53" x14ac:dyDescent="0.3">
      <c r="A7740" s="3"/>
      <c r="B7740" s="3"/>
      <c r="C7740" s="3"/>
      <c r="D7740" s="3"/>
      <c r="E7740" s="3"/>
      <c r="F7740" s="3"/>
      <c r="G7740" s="3"/>
      <c r="H7740" s="3"/>
      <c r="I7740" s="3"/>
      <c r="J7740" s="3"/>
      <c r="K7740" s="3"/>
      <c r="L7740" s="3"/>
      <c r="M7740" s="3"/>
      <c r="N7740" s="3"/>
      <c r="O7740" s="3"/>
      <c r="P7740" s="3"/>
      <c r="Q7740" s="3"/>
      <c r="R7740" s="3"/>
      <c r="S7740" s="120"/>
      <c r="T7740" s="3"/>
      <c r="U7740" s="3"/>
      <c r="V7740" s="3"/>
      <c r="W7740" s="3"/>
      <c r="X7740" s="3"/>
      <c r="Y7740" s="3"/>
      <c r="Z7740" s="3"/>
      <c r="AA7740" s="3"/>
      <c r="AB7740" s="3"/>
      <c r="AC7740" s="3"/>
      <c r="AD7740" s="3"/>
      <c r="AE7740" s="3"/>
      <c r="AF7740" s="3"/>
      <c r="AG7740" s="3"/>
      <c r="AH7740" s="3"/>
      <c r="AI7740" s="3"/>
      <c r="AJ7740" s="3"/>
      <c r="AK7740" s="3"/>
      <c r="AL7740" s="3"/>
      <c r="AM7740" s="3"/>
      <c r="AN7740" s="3"/>
      <c r="AO7740" s="3"/>
      <c r="AP7740" s="3"/>
      <c r="AQ7740" s="3"/>
      <c r="AR7740" s="3"/>
      <c r="AS7740" s="3"/>
      <c r="AT7740" s="3"/>
      <c r="AU7740" s="3"/>
      <c r="AV7740" s="3"/>
      <c r="AW7740" s="3"/>
      <c r="AX7740" s="3"/>
      <c r="AY7740" s="3"/>
      <c r="AZ7740" s="3"/>
      <c r="BA7740" s="3"/>
    </row>
    <row r="7741" spans="1:53" x14ac:dyDescent="0.3">
      <c r="A7741" s="3"/>
      <c r="B7741" s="3"/>
      <c r="C7741" s="3"/>
      <c r="D7741" s="3"/>
      <c r="E7741" s="3"/>
      <c r="F7741" s="3"/>
      <c r="G7741" s="3"/>
      <c r="H7741" s="3"/>
      <c r="I7741" s="3"/>
      <c r="J7741" s="3"/>
      <c r="K7741" s="3"/>
      <c r="L7741" s="3"/>
      <c r="M7741" s="3"/>
      <c r="N7741" s="3"/>
      <c r="O7741" s="3"/>
      <c r="P7741" s="3"/>
      <c r="Q7741" s="3"/>
      <c r="R7741" s="3"/>
      <c r="S7741" s="120"/>
      <c r="T7741" s="3"/>
      <c r="U7741" s="3"/>
      <c r="V7741" s="3"/>
      <c r="W7741" s="3"/>
      <c r="X7741" s="3"/>
      <c r="Y7741" s="3"/>
      <c r="Z7741" s="3"/>
      <c r="AA7741" s="3"/>
      <c r="AB7741" s="3"/>
      <c r="AC7741" s="3"/>
      <c r="AD7741" s="3"/>
      <c r="AE7741" s="3"/>
      <c r="AF7741" s="3"/>
      <c r="AG7741" s="3"/>
      <c r="AH7741" s="3"/>
      <c r="AI7741" s="3"/>
      <c r="AJ7741" s="3"/>
      <c r="AK7741" s="3"/>
      <c r="AL7741" s="3"/>
      <c r="AM7741" s="3"/>
      <c r="AN7741" s="3"/>
      <c r="AO7741" s="3"/>
      <c r="AP7741" s="3"/>
      <c r="AQ7741" s="3"/>
      <c r="AR7741" s="3"/>
      <c r="AS7741" s="3"/>
      <c r="AT7741" s="3"/>
      <c r="AU7741" s="3"/>
      <c r="AV7741" s="3"/>
      <c r="AW7741" s="3"/>
      <c r="AX7741" s="3"/>
      <c r="AY7741" s="3"/>
      <c r="AZ7741" s="3"/>
      <c r="BA7741" s="3"/>
    </row>
    <row r="7742" spans="1:53" x14ac:dyDescent="0.3">
      <c r="A7742" s="3"/>
      <c r="B7742" s="3"/>
      <c r="C7742" s="3"/>
      <c r="D7742" s="3"/>
      <c r="E7742" s="3"/>
      <c r="F7742" s="3"/>
      <c r="G7742" s="3"/>
      <c r="H7742" s="3"/>
      <c r="I7742" s="3"/>
      <c r="J7742" s="3"/>
      <c r="K7742" s="3"/>
      <c r="L7742" s="3"/>
      <c r="M7742" s="3"/>
      <c r="N7742" s="3"/>
      <c r="O7742" s="3"/>
      <c r="P7742" s="3"/>
      <c r="Q7742" s="3"/>
      <c r="R7742" s="3"/>
      <c r="S7742" s="120"/>
      <c r="T7742" s="3"/>
      <c r="U7742" s="3"/>
      <c r="V7742" s="3"/>
      <c r="W7742" s="3"/>
      <c r="X7742" s="3"/>
      <c r="Y7742" s="3"/>
      <c r="Z7742" s="3"/>
      <c r="AA7742" s="3"/>
      <c r="AB7742" s="3"/>
      <c r="AC7742" s="3"/>
      <c r="AD7742" s="3"/>
      <c r="AE7742" s="3"/>
      <c r="AF7742" s="3"/>
      <c r="AG7742" s="3"/>
      <c r="AH7742" s="3"/>
      <c r="AI7742" s="3"/>
      <c r="AJ7742" s="3"/>
      <c r="AK7742" s="3"/>
      <c r="AL7742" s="3"/>
      <c r="AM7742" s="3"/>
      <c r="AN7742" s="3"/>
      <c r="AO7742" s="3"/>
      <c r="AP7742" s="3"/>
      <c r="AQ7742" s="3"/>
      <c r="AR7742" s="3"/>
      <c r="AS7742" s="3"/>
      <c r="AT7742" s="3"/>
      <c r="AU7742" s="3"/>
      <c r="AV7742" s="3"/>
      <c r="AW7742" s="3"/>
      <c r="AX7742" s="3"/>
      <c r="AY7742" s="3"/>
      <c r="AZ7742" s="3"/>
      <c r="BA7742" s="3"/>
    </row>
    <row r="7743" spans="1:53" x14ac:dyDescent="0.3">
      <c r="A7743" s="3"/>
      <c r="B7743" s="3"/>
      <c r="C7743" s="3"/>
      <c r="D7743" s="3"/>
      <c r="E7743" s="3"/>
      <c r="F7743" s="3"/>
      <c r="G7743" s="3"/>
      <c r="H7743" s="3"/>
      <c r="I7743" s="3"/>
      <c r="J7743" s="3"/>
      <c r="K7743" s="3"/>
      <c r="L7743" s="3"/>
      <c r="M7743" s="3"/>
      <c r="N7743" s="3"/>
      <c r="O7743" s="3"/>
      <c r="P7743" s="3"/>
      <c r="Q7743" s="3"/>
      <c r="R7743" s="3"/>
      <c r="S7743" s="120"/>
      <c r="T7743" s="3"/>
      <c r="U7743" s="3"/>
      <c r="V7743" s="3"/>
      <c r="W7743" s="3"/>
      <c r="X7743" s="3"/>
      <c r="Y7743" s="3"/>
      <c r="Z7743" s="3"/>
      <c r="AA7743" s="3"/>
      <c r="AB7743" s="3"/>
      <c r="AC7743" s="3"/>
      <c r="AD7743" s="3"/>
      <c r="AE7743" s="3"/>
      <c r="AF7743" s="3"/>
      <c r="AG7743" s="3"/>
      <c r="AH7743" s="3"/>
      <c r="AI7743" s="3"/>
      <c r="AJ7743" s="3"/>
      <c r="AK7743" s="3"/>
      <c r="AL7743" s="3"/>
      <c r="AM7743" s="3"/>
      <c r="AN7743" s="3"/>
      <c r="AO7743" s="3"/>
      <c r="AP7743" s="3"/>
      <c r="AQ7743" s="3"/>
      <c r="AR7743" s="3"/>
      <c r="AS7743" s="3"/>
      <c r="AT7743" s="3"/>
      <c r="AU7743" s="3"/>
      <c r="AV7743" s="3"/>
      <c r="AW7743" s="3"/>
      <c r="AX7743" s="3"/>
      <c r="AY7743" s="3"/>
      <c r="AZ7743" s="3"/>
      <c r="BA7743" s="3"/>
    </row>
    <row r="7744" spans="1:53" x14ac:dyDescent="0.3">
      <c r="A7744" s="3"/>
      <c r="B7744" s="3"/>
      <c r="C7744" s="3"/>
      <c r="D7744" s="3"/>
      <c r="E7744" s="3"/>
      <c r="F7744" s="3"/>
      <c r="G7744" s="3"/>
      <c r="H7744" s="3"/>
      <c r="I7744" s="3"/>
      <c r="J7744" s="3"/>
      <c r="K7744" s="3"/>
      <c r="L7744" s="3"/>
      <c r="M7744" s="3"/>
      <c r="N7744" s="3"/>
      <c r="O7744" s="3"/>
      <c r="P7744" s="3"/>
      <c r="Q7744" s="3"/>
      <c r="R7744" s="3"/>
      <c r="S7744" s="120"/>
      <c r="T7744" s="3"/>
      <c r="U7744" s="3"/>
      <c r="V7744" s="3"/>
      <c r="W7744" s="3"/>
      <c r="X7744" s="3"/>
      <c r="Y7744" s="3"/>
      <c r="Z7744" s="3"/>
      <c r="AA7744" s="3"/>
      <c r="AB7744" s="3"/>
      <c r="AC7744" s="3"/>
      <c r="AD7744" s="3"/>
      <c r="AE7744" s="3"/>
      <c r="AF7744" s="3"/>
      <c r="AG7744" s="3"/>
      <c r="AH7744" s="3"/>
      <c r="AI7744" s="3"/>
      <c r="AJ7744" s="3"/>
      <c r="AK7744" s="3"/>
      <c r="AL7744" s="3"/>
      <c r="AM7744" s="3"/>
      <c r="AN7744" s="3"/>
      <c r="AO7744" s="3"/>
      <c r="AP7744" s="3"/>
      <c r="AQ7744" s="3"/>
      <c r="AR7744" s="3"/>
      <c r="AS7744" s="3"/>
      <c r="AT7744" s="3"/>
      <c r="AU7744" s="3"/>
      <c r="AV7744" s="3"/>
      <c r="AW7744" s="3"/>
      <c r="AX7744" s="3"/>
      <c r="AY7744" s="3"/>
      <c r="AZ7744" s="3"/>
      <c r="BA7744" s="3"/>
    </row>
    <row r="7745" spans="1:53" x14ac:dyDescent="0.3">
      <c r="A7745" s="3"/>
      <c r="B7745" s="3"/>
      <c r="C7745" s="3"/>
      <c r="D7745" s="3"/>
      <c r="E7745" s="3"/>
      <c r="F7745" s="3"/>
      <c r="G7745" s="3"/>
      <c r="H7745" s="3"/>
      <c r="I7745" s="3"/>
      <c r="J7745" s="3"/>
      <c r="K7745" s="3"/>
      <c r="L7745" s="3"/>
      <c r="M7745" s="3"/>
      <c r="N7745" s="3"/>
      <c r="O7745" s="3"/>
      <c r="P7745" s="3"/>
      <c r="Q7745" s="3"/>
      <c r="R7745" s="3"/>
      <c r="S7745" s="120"/>
      <c r="T7745" s="3"/>
      <c r="U7745" s="3"/>
      <c r="V7745" s="3"/>
      <c r="W7745" s="3"/>
      <c r="X7745" s="3"/>
      <c r="Y7745" s="3"/>
      <c r="Z7745" s="3"/>
      <c r="AA7745" s="3"/>
      <c r="AB7745" s="3"/>
      <c r="AC7745" s="3"/>
      <c r="AD7745" s="3"/>
      <c r="AE7745" s="3"/>
      <c r="AF7745" s="3"/>
      <c r="AG7745" s="3"/>
      <c r="AH7745" s="3"/>
      <c r="AI7745" s="3"/>
      <c r="AJ7745" s="3"/>
      <c r="AK7745" s="3"/>
      <c r="AL7745" s="3"/>
      <c r="AM7745" s="3"/>
      <c r="AN7745" s="3"/>
      <c r="AO7745" s="3"/>
      <c r="AP7745" s="3"/>
      <c r="AQ7745" s="3"/>
      <c r="AR7745" s="3"/>
      <c r="AS7745" s="3"/>
      <c r="AT7745" s="3"/>
      <c r="AU7745" s="3"/>
      <c r="AV7745" s="3"/>
      <c r="AW7745" s="3"/>
      <c r="AX7745" s="3"/>
      <c r="AY7745" s="3"/>
      <c r="AZ7745" s="3"/>
      <c r="BA7745" s="3"/>
    </row>
    <row r="7746" spans="1:53" x14ac:dyDescent="0.3">
      <c r="A7746" s="3"/>
      <c r="B7746" s="3"/>
      <c r="C7746" s="3"/>
      <c r="D7746" s="3"/>
      <c r="E7746" s="3"/>
      <c r="F7746" s="3"/>
      <c r="G7746" s="3"/>
      <c r="H7746" s="3"/>
      <c r="I7746" s="3"/>
      <c r="J7746" s="3"/>
      <c r="K7746" s="3"/>
      <c r="L7746" s="3"/>
      <c r="M7746" s="3"/>
      <c r="N7746" s="3"/>
      <c r="O7746" s="3"/>
      <c r="P7746" s="3"/>
      <c r="Q7746" s="3"/>
      <c r="R7746" s="3"/>
      <c r="S7746" s="120"/>
      <c r="T7746" s="3"/>
      <c r="U7746" s="3"/>
      <c r="V7746" s="3"/>
      <c r="W7746" s="3"/>
      <c r="X7746" s="3"/>
      <c r="Y7746" s="3"/>
      <c r="Z7746" s="3"/>
      <c r="AA7746" s="3"/>
      <c r="AB7746" s="3"/>
      <c r="AC7746" s="3"/>
      <c r="AD7746" s="3"/>
      <c r="AE7746" s="3"/>
      <c r="AF7746" s="3"/>
      <c r="AG7746" s="3"/>
      <c r="AH7746" s="3"/>
      <c r="AI7746" s="3"/>
      <c r="AJ7746" s="3"/>
      <c r="AK7746" s="3"/>
      <c r="AL7746" s="3"/>
      <c r="AM7746" s="3"/>
      <c r="AN7746" s="3"/>
      <c r="AO7746" s="3"/>
      <c r="AP7746" s="3"/>
      <c r="AQ7746" s="3"/>
      <c r="AR7746" s="3"/>
      <c r="AS7746" s="3"/>
      <c r="AT7746" s="3"/>
      <c r="AU7746" s="3"/>
      <c r="AV7746" s="3"/>
      <c r="AW7746" s="3"/>
      <c r="AX7746" s="3"/>
      <c r="AY7746" s="3"/>
      <c r="AZ7746" s="3"/>
      <c r="BA7746" s="3"/>
    </row>
    <row r="7747" spans="1:53" x14ac:dyDescent="0.3">
      <c r="A7747" s="3"/>
      <c r="B7747" s="3"/>
      <c r="C7747" s="3"/>
      <c r="D7747" s="3"/>
      <c r="E7747" s="3"/>
      <c r="F7747" s="3"/>
      <c r="G7747" s="3"/>
      <c r="H7747" s="3"/>
      <c r="I7747" s="3"/>
      <c r="J7747" s="3"/>
      <c r="K7747" s="3"/>
      <c r="L7747" s="3"/>
      <c r="M7747" s="3"/>
      <c r="N7747" s="3"/>
      <c r="O7747" s="3"/>
      <c r="P7747" s="3"/>
      <c r="Q7747" s="3"/>
      <c r="R7747" s="3"/>
      <c r="S7747" s="120"/>
      <c r="T7747" s="3"/>
      <c r="U7747" s="3"/>
      <c r="V7747" s="3"/>
      <c r="W7747" s="3"/>
      <c r="X7747" s="3"/>
      <c r="Y7747" s="3"/>
      <c r="Z7747" s="3"/>
      <c r="AA7747" s="3"/>
      <c r="AB7747" s="3"/>
      <c r="AC7747" s="3"/>
      <c r="AD7747" s="3"/>
      <c r="AE7747" s="3"/>
      <c r="AF7747" s="3"/>
      <c r="AG7747" s="3"/>
      <c r="AH7747" s="3"/>
      <c r="AI7747" s="3"/>
      <c r="AJ7747" s="3"/>
      <c r="AK7747" s="3"/>
      <c r="AL7747" s="3"/>
      <c r="AM7747" s="3"/>
      <c r="AN7747" s="3"/>
      <c r="AO7747" s="3"/>
      <c r="AP7747" s="3"/>
      <c r="AQ7747" s="3"/>
      <c r="AR7747" s="3"/>
      <c r="AS7747" s="3"/>
      <c r="AT7747" s="3"/>
      <c r="AU7747" s="3"/>
      <c r="AV7747" s="3"/>
      <c r="AW7747" s="3"/>
      <c r="AX7747" s="3"/>
      <c r="AY7747" s="3"/>
      <c r="AZ7747" s="3"/>
      <c r="BA7747" s="3"/>
    </row>
    <row r="7748" spans="1:53" x14ac:dyDescent="0.3">
      <c r="A7748" s="3"/>
      <c r="B7748" s="3"/>
      <c r="C7748" s="3"/>
      <c r="D7748" s="3"/>
      <c r="E7748" s="3"/>
      <c r="F7748" s="3"/>
      <c r="G7748" s="3"/>
      <c r="H7748" s="3"/>
      <c r="I7748" s="3"/>
      <c r="J7748" s="3"/>
      <c r="K7748" s="3"/>
      <c r="L7748" s="3"/>
      <c r="M7748" s="3"/>
      <c r="N7748" s="3"/>
      <c r="O7748" s="3"/>
      <c r="P7748" s="3"/>
      <c r="Q7748" s="3"/>
      <c r="R7748" s="3"/>
      <c r="S7748" s="120"/>
      <c r="T7748" s="3"/>
      <c r="U7748" s="3"/>
      <c r="V7748" s="3"/>
      <c r="W7748" s="3"/>
      <c r="X7748" s="3"/>
      <c r="Y7748" s="3"/>
      <c r="Z7748" s="3"/>
      <c r="AA7748" s="3"/>
      <c r="AB7748" s="3"/>
      <c r="AC7748" s="3"/>
      <c r="AD7748" s="3"/>
      <c r="AE7748" s="3"/>
      <c r="AF7748" s="3"/>
      <c r="AG7748" s="3"/>
      <c r="AH7748" s="3"/>
      <c r="AI7748" s="3"/>
      <c r="AJ7748" s="3"/>
      <c r="AK7748" s="3"/>
      <c r="AL7748" s="3"/>
      <c r="AM7748" s="3"/>
      <c r="AN7748" s="3"/>
      <c r="AO7748" s="3"/>
      <c r="AP7748" s="3"/>
      <c r="AQ7748" s="3"/>
      <c r="AR7748" s="3"/>
      <c r="AS7748" s="3"/>
      <c r="AT7748" s="3"/>
      <c r="AU7748" s="3"/>
      <c r="AV7748" s="3"/>
      <c r="AW7748" s="3"/>
      <c r="AX7748" s="3"/>
      <c r="AY7748" s="3"/>
      <c r="AZ7748" s="3"/>
      <c r="BA7748" s="3"/>
    </row>
    <row r="7749" spans="1:53" x14ac:dyDescent="0.3">
      <c r="A7749" s="3"/>
      <c r="B7749" s="3"/>
      <c r="C7749" s="3"/>
      <c r="D7749" s="3"/>
      <c r="E7749" s="3"/>
      <c r="F7749" s="3"/>
      <c r="G7749" s="3"/>
      <c r="H7749" s="3"/>
      <c r="I7749" s="3"/>
      <c r="J7749" s="3"/>
      <c r="K7749" s="3"/>
      <c r="L7749" s="3"/>
      <c r="M7749" s="3"/>
      <c r="N7749" s="3"/>
      <c r="O7749" s="3"/>
      <c r="P7749" s="3"/>
      <c r="Q7749" s="3"/>
      <c r="R7749" s="3"/>
      <c r="S7749" s="120"/>
      <c r="T7749" s="3"/>
      <c r="U7749" s="3"/>
      <c r="V7749" s="3"/>
      <c r="W7749" s="3"/>
      <c r="X7749" s="3"/>
      <c r="Y7749" s="3"/>
      <c r="Z7749" s="3"/>
      <c r="AA7749" s="3"/>
      <c r="AB7749" s="3"/>
      <c r="AC7749" s="3"/>
      <c r="AD7749" s="3"/>
      <c r="AE7749" s="3"/>
      <c r="AF7749" s="3"/>
      <c r="AG7749" s="3"/>
      <c r="AH7749" s="3"/>
      <c r="AI7749" s="3"/>
      <c r="AJ7749" s="3"/>
      <c r="AK7749" s="3"/>
      <c r="AL7749" s="3"/>
      <c r="AM7749" s="3"/>
      <c r="AN7749" s="3"/>
      <c r="AO7749" s="3"/>
      <c r="AP7749" s="3"/>
      <c r="AQ7749" s="3"/>
      <c r="AR7749" s="3"/>
      <c r="AS7749" s="3"/>
      <c r="AT7749" s="3"/>
      <c r="AU7749" s="3"/>
      <c r="AV7749" s="3"/>
      <c r="AW7749" s="3"/>
      <c r="AX7749" s="3"/>
      <c r="AY7749" s="3"/>
      <c r="AZ7749" s="3"/>
      <c r="BA7749" s="3"/>
    </row>
    <row r="7750" spans="1:53" x14ac:dyDescent="0.3">
      <c r="A7750" s="3"/>
      <c r="B7750" s="3"/>
      <c r="C7750" s="3"/>
      <c r="D7750" s="3"/>
      <c r="E7750" s="3"/>
      <c r="F7750" s="3"/>
      <c r="G7750" s="3"/>
      <c r="H7750" s="3"/>
      <c r="I7750" s="3"/>
      <c r="J7750" s="3"/>
      <c r="K7750" s="3"/>
      <c r="L7750" s="3"/>
      <c r="M7750" s="3"/>
      <c r="N7750" s="3"/>
      <c r="O7750" s="3"/>
      <c r="P7750" s="3"/>
      <c r="Q7750" s="3"/>
      <c r="R7750" s="3"/>
      <c r="S7750" s="120"/>
      <c r="T7750" s="3"/>
      <c r="U7750" s="3"/>
      <c r="V7750" s="3"/>
      <c r="W7750" s="3"/>
      <c r="X7750" s="3"/>
      <c r="Y7750" s="3"/>
      <c r="Z7750" s="3"/>
      <c r="AA7750" s="3"/>
      <c r="AB7750" s="3"/>
      <c r="AC7750" s="3"/>
      <c r="AD7750" s="3"/>
      <c r="AE7750" s="3"/>
      <c r="AF7750" s="3"/>
      <c r="AG7750" s="3"/>
      <c r="AH7750" s="3"/>
      <c r="AI7750" s="3"/>
      <c r="AJ7750" s="3"/>
      <c r="AK7750" s="3"/>
      <c r="AL7750" s="3"/>
      <c r="AM7750" s="3"/>
      <c r="AN7750" s="3"/>
      <c r="AO7750" s="3"/>
      <c r="AP7750" s="3"/>
      <c r="AQ7750" s="3"/>
      <c r="AR7750" s="3"/>
      <c r="AS7750" s="3"/>
      <c r="AT7750" s="3"/>
      <c r="AU7750" s="3"/>
      <c r="AV7750" s="3"/>
      <c r="AW7750" s="3"/>
      <c r="AX7750" s="3"/>
      <c r="AY7750" s="3"/>
      <c r="AZ7750" s="3"/>
      <c r="BA7750" s="3"/>
    </row>
    <row r="7751" spans="1:53" x14ac:dyDescent="0.3">
      <c r="A7751" s="3"/>
      <c r="B7751" s="3"/>
      <c r="C7751" s="3"/>
      <c r="D7751" s="3"/>
      <c r="E7751" s="3"/>
      <c r="F7751" s="3"/>
      <c r="G7751" s="3"/>
      <c r="H7751" s="3"/>
      <c r="I7751" s="3"/>
      <c r="J7751" s="3"/>
      <c r="K7751" s="3"/>
      <c r="L7751" s="3"/>
      <c r="M7751" s="3"/>
      <c r="N7751" s="3"/>
      <c r="O7751" s="3"/>
      <c r="P7751" s="3"/>
      <c r="Q7751" s="3"/>
      <c r="R7751" s="3"/>
      <c r="S7751" s="120"/>
      <c r="T7751" s="3"/>
      <c r="U7751" s="3"/>
      <c r="V7751" s="3"/>
      <c r="W7751" s="3"/>
      <c r="X7751" s="3"/>
      <c r="Y7751" s="3"/>
      <c r="Z7751" s="3"/>
      <c r="AA7751" s="3"/>
      <c r="AB7751" s="3"/>
      <c r="AC7751" s="3"/>
      <c r="AD7751" s="3"/>
      <c r="AE7751" s="3"/>
      <c r="AF7751" s="3"/>
      <c r="AG7751" s="3"/>
      <c r="AH7751" s="3"/>
      <c r="AI7751" s="3"/>
      <c r="AJ7751" s="3"/>
      <c r="AK7751" s="3"/>
      <c r="AL7751" s="3"/>
      <c r="AM7751" s="3"/>
      <c r="AN7751" s="3"/>
      <c r="AO7751" s="3"/>
      <c r="AP7751" s="3"/>
      <c r="AQ7751" s="3"/>
      <c r="AR7751" s="3"/>
      <c r="AS7751" s="3"/>
      <c r="AT7751" s="3"/>
      <c r="AU7751" s="3"/>
      <c r="AV7751" s="3"/>
      <c r="AW7751" s="3"/>
      <c r="AX7751" s="3"/>
      <c r="AY7751" s="3"/>
      <c r="AZ7751" s="3"/>
      <c r="BA7751" s="3"/>
    </row>
    <row r="7752" spans="1:53" x14ac:dyDescent="0.3">
      <c r="A7752" s="3"/>
      <c r="B7752" s="3"/>
      <c r="C7752" s="3"/>
      <c r="D7752" s="3"/>
      <c r="E7752" s="3"/>
      <c r="F7752" s="3"/>
      <c r="G7752" s="3"/>
      <c r="H7752" s="3"/>
      <c r="I7752" s="3"/>
      <c r="J7752" s="3"/>
      <c r="K7752" s="3"/>
      <c r="L7752" s="3"/>
      <c r="M7752" s="3"/>
      <c r="N7752" s="3"/>
      <c r="O7752" s="3"/>
      <c r="P7752" s="3"/>
      <c r="Q7752" s="3"/>
      <c r="R7752" s="3"/>
      <c r="S7752" s="120"/>
      <c r="T7752" s="3"/>
      <c r="U7752" s="3"/>
      <c r="V7752" s="3"/>
      <c r="W7752" s="3"/>
      <c r="X7752" s="3"/>
      <c r="Y7752" s="3"/>
      <c r="Z7752" s="3"/>
      <c r="AA7752" s="3"/>
      <c r="AB7752" s="3"/>
      <c r="AC7752" s="3"/>
      <c r="AD7752" s="3"/>
      <c r="AE7752" s="3"/>
      <c r="AF7752" s="3"/>
      <c r="AG7752" s="3"/>
      <c r="AH7752" s="3"/>
      <c r="AI7752" s="3"/>
      <c r="AJ7752" s="3"/>
      <c r="AK7752" s="3"/>
      <c r="AL7752" s="3"/>
      <c r="AM7752" s="3"/>
      <c r="AN7752" s="3"/>
      <c r="AO7752" s="3"/>
      <c r="AP7752" s="3"/>
      <c r="AQ7752" s="3"/>
      <c r="AR7752" s="3"/>
      <c r="AS7752" s="3"/>
      <c r="AT7752" s="3"/>
      <c r="AU7752" s="3"/>
      <c r="AV7752" s="3"/>
      <c r="AW7752" s="3"/>
      <c r="AX7752" s="3"/>
      <c r="AY7752" s="3"/>
      <c r="AZ7752" s="3"/>
      <c r="BA7752" s="3"/>
    </row>
    <row r="7753" spans="1:53" x14ac:dyDescent="0.3">
      <c r="A7753" s="3"/>
      <c r="B7753" s="3"/>
      <c r="C7753" s="3"/>
      <c r="D7753" s="3"/>
      <c r="E7753" s="3"/>
      <c r="F7753" s="3"/>
      <c r="G7753" s="3"/>
      <c r="H7753" s="3"/>
      <c r="I7753" s="3"/>
      <c r="J7753" s="3"/>
      <c r="K7753" s="3"/>
      <c r="L7753" s="3"/>
      <c r="M7753" s="3"/>
      <c r="N7753" s="3"/>
      <c r="O7753" s="3"/>
      <c r="P7753" s="3"/>
      <c r="Q7753" s="3"/>
      <c r="R7753" s="3"/>
      <c r="S7753" s="120"/>
      <c r="T7753" s="3"/>
      <c r="U7753" s="3"/>
      <c r="V7753" s="3"/>
      <c r="W7753" s="3"/>
      <c r="X7753" s="3"/>
      <c r="Y7753" s="3"/>
      <c r="Z7753" s="3"/>
      <c r="AA7753" s="3"/>
      <c r="AB7753" s="3"/>
      <c r="AC7753" s="3"/>
      <c r="AD7753" s="3"/>
      <c r="AE7753" s="3"/>
      <c r="AF7753" s="3"/>
      <c r="AG7753" s="3"/>
      <c r="AH7753" s="3"/>
      <c r="AI7753" s="3"/>
      <c r="AJ7753" s="3"/>
      <c r="AK7753" s="3"/>
      <c r="AL7753" s="3"/>
      <c r="AM7753" s="3"/>
      <c r="AN7753" s="3"/>
      <c r="AO7753" s="3"/>
      <c r="AP7753" s="3"/>
      <c r="AQ7753" s="3"/>
      <c r="AR7753" s="3"/>
      <c r="AS7753" s="3"/>
      <c r="AT7753" s="3"/>
      <c r="AU7753" s="3"/>
      <c r="AV7753" s="3"/>
      <c r="AW7753" s="3"/>
      <c r="AX7753" s="3"/>
      <c r="AY7753" s="3"/>
      <c r="AZ7753" s="3"/>
      <c r="BA7753" s="3"/>
    </row>
    <row r="7754" spans="1:53" x14ac:dyDescent="0.3">
      <c r="A7754" s="3"/>
      <c r="B7754" s="3"/>
      <c r="C7754" s="3"/>
      <c r="D7754" s="3"/>
      <c r="E7754" s="3"/>
      <c r="F7754" s="3"/>
      <c r="G7754" s="3"/>
      <c r="H7754" s="3"/>
      <c r="I7754" s="3"/>
      <c r="J7754" s="3"/>
      <c r="K7754" s="3"/>
      <c r="L7754" s="3"/>
      <c r="M7754" s="3"/>
      <c r="N7754" s="3"/>
      <c r="O7754" s="3"/>
      <c r="P7754" s="3"/>
      <c r="Q7754" s="3"/>
      <c r="R7754" s="3"/>
      <c r="S7754" s="120"/>
      <c r="T7754" s="3"/>
      <c r="U7754" s="3"/>
      <c r="V7754" s="3"/>
      <c r="W7754" s="3"/>
      <c r="X7754" s="3"/>
      <c r="Y7754" s="3"/>
      <c r="Z7754" s="3"/>
      <c r="AA7754" s="3"/>
      <c r="AB7754" s="3"/>
      <c r="AC7754" s="3"/>
      <c r="AD7754" s="3"/>
      <c r="AE7754" s="3"/>
      <c r="AF7754" s="3"/>
      <c r="AG7754" s="3"/>
      <c r="AH7754" s="3"/>
      <c r="AI7754" s="3"/>
      <c r="AJ7754" s="3"/>
      <c r="AK7754" s="3"/>
      <c r="AL7754" s="3"/>
      <c r="AM7754" s="3"/>
      <c r="AN7754" s="3"/>
      <c r="AO7754" s="3"/>
      <c r="AP7754" s="3"/>
      <c r="AQ7754" s="3"/>
      <c r="AR7754" s="3"/>
      <c r="AS7754" s="3"/>
      <c r="AT7754" s="3"/>
      <c r="AU7754" s="3"/>
      <c r="AV7754" s="3"/>
      <c r="AW7754" s="3"/>
      <c r="AX7754" s="3"/>
      <c r="AY7754" s="3"/>
      <c r="AZ7754" s="3"/>
      <c r="BA7754" s="3"/>
    </row>
    <row r="7755" spans="1:53" x14ac:dyDescent="0.3">
      <c r="A7755" s="3"/>
      <c r="B7755" s="3"/>
      <c r="C7755" s="3"/>
      <c r="D7755" s="3"/>
      <c r="E7755" s="3"/>
      <c r="F7755" s="3"/>
      <c r="G7755" s="3"/>
      <c r="H7755" s="3"/>
      <c r="I7755" s="3"/>
      <c r="J7755" s="3"/>
      <c r="K7755" s="3"/>
      <c r="L7755" s="3"/>
      <c r="M7755" s="3"/>
      <c r="N7755" s="3"/>
      <c r="O7755" s="3"/>
      <c r="P7755" s="3"/>
      <c r="Q7755" s="3"/>
      <c r="R7755" s="3"/>
      <c r="S7755" s="120"/>
      <c r="T7755" s="3"/>
      <c r="U7755" s="3"/>
      <c r="V7755" s="3"/>
      <c r="W7755" s="3"/>
      <c r="X7755" s="3"/>
      <c r="Y7755" s="3"/>
      <c r="Z7755" s="3"/>
      <c r="AA7755" s="3"/>
      <c r="AB7755" s="3"/>
      <c r="AC7755" s="3"/>
      <c r="AD7755" s="3"/>
      <c r="AE7755" s="3"/>
      <c r="AF7755" s="3"/>
      <c r="AG7755" s="3"/>
      <c r="AH7755" s="3"/>
      <c r="AI7755" s="3"/>
      <c r="AJ7755" s="3"/>
      <c r="AK7755" s="3"/>
      <c r="AL7755" s="3"/>
      <c r="AM7755" s="3"/>
      <c r="AN7755" s="3"/>
      <c r="AO7755" s="3"/>
      <c r="AP7755" s="3"/>
      <c r="AQ7755" s="3"/>
      <c r="AR7755" s="3"/>
      <c r="AS7755" s="3"/>
      <c r="AT7755" s="3"/>
      <c r="AU7755" s="3"/>
      <c r="AV7755" s="3"/>
      <c r="AW7755" s="3"/>
      <c r="AX7755" s="3"/>
      <c r="AY7755" s="3"/>
      <c r="AZ7755" s="3"/>
      <c r="BA7755" s="3"/>
    </row>
    <row r="7756" spans="1:53" x14ac:dyDescent="0.3">
      <c r="A7756" s="3"/>
      <c r="B7756" s="3"/>
      <c r="C7756" s="3"/>
      <c r="D7756" s="3"/>
      <c r="E7756" s="3"/>
      <c r="F7756" s="3"/>
      <c r="G7756" s="3"/>
      <c r="H7756" s="3"/>
      <c r="I7756" s="3"/>
      <c r="J7756" s="3"/>
      <c r="K7756" s="3"/>
      <c r="L7756" s="3"/>
      <c r="M7756" s="3"/>
      <c r="N7756" s="3"/>
      <c r="O7756" s="3"/>
      <c r="P7756" s="3"/>
      <c r="Q7756" s="3"/>
      <c r="R7756" s="3"/>
      <c r="S7756" s="120"/>
      <c r="T7756" s="3"/>
      <c r="U7756" s="3"/>
      <c r="V7756" s="3"/>
      <c r="W7756" s="3"/>
      <c r="X7756" s="3"/>
      <c r="Y7756" s="3"/>
      <c r="Z7756" s="3"/>
      <c r="AA7756" s="3"/>
      <c r="AB7756" s="3"/>
      <c r="AC7756" s="3"/>
      <c r="AD7756" s="3"/>
      <c r="AE7756" s="3"/>
      <c r="AF7756" s="3"/>
      <c r="AG7756" s="3"/>
      <c r="AH7756" s="3"/>
      <c r="AI7756" s="3"/>
      <c r="AJ7756" s="3"/>
      <c r="AK7756" s="3"/>
      <c r="AL7756" s="3"/>
      <c r="AM7756" s="3"/>
      <c r="AN7756" s="3"/>
      <c r="AO7756" s="3"/>
      <c r="AP7756" s="3"/>
      <c r="AQ7756" s="3"/>
      <c r="AR7756" s="3"/>
      <c r="AS7756" s="3"/>
      <c r="AT7756" s="3"/>
      <c r="AU7756" s="3"/>
      <c r="AV7756" s="3"/>
      <c r="AW7756" s="3"/>
      <c r="AX7756" s="3"/>
      <c r="AY7756" s="3"/>
      <c r="AZ7756" s="3"/>
      <c r="BA7756" s="3"/>
    </row>
    <row r="7757" spans="1:53" x14ac:dyDescent="0.3">
      <c r="A7757" s="3"/>
      <c r="B7757" s="3"/>
      <c r="C7757" s="3"/>
      <c r="D7757" s="3"/>
      <c r="E7757" s="3"/>
      <c r="F7757" s="3"/>
      <c r="G7757" s="3"/>
      <c r="H7757" s="3"/>
      <c r="I7757" s="3"/>
      <c r="J7757" s="3"/>
      <c r="K7757" s="3"/>
      <c r="L7757" s="3"/>
      <c r="M7757" s="3"/>
      <c r="N7757" s="3"/>
      <c r="O7757" s="3"/>
      <c r="P7757" s="3"/>
      <c r="Q7757" s="3"/>
      <c r="R7757" s="3"/>
      <c r="S7757" s="120"/>
      <c r="T7757" s="3"/>
      <c r="U7757" s="3"/>
      <c r="V7757" s="3"/>
      <c r="W7757" s="3"/>
      <c r="X7757" s="3"/>
      <c r="Y7757" s="3"/>
      <c r="Z7757" s="3"/>
      <c r="AA7757" s="3"/>
      <c r="AB7757" s="3"/>
      <c r="AC7757" s="3"/>
      <c r="AD7757" s="3"/>
      <c r="AE7757" s="3"/>
      <c r="AF7757" s="3"/>
      <c r="AG7757" s="3"/>
      <c r="AH7757" s="3"/>
      <c r="AI7757" s="3"/>
      <c r="AJ7757" s="3"/>
      <c r="AK7757" s="3"/>
      <c r="AL7757" s="3"/>
      <c r="AM7757" s="3"/>
      <c r="AN7757" s="3"/>
      <c r="AO7757" s="3"/>
      <c r="AP7757" s="3"/>
      <c r="AQ7757" s="3"/>
      <c r="AR7757" s="3"/>
      <c r="AS7757" s="3"/>
      <c r="AT7757" s="3"/>
      <c r="AU7757" s="3"/>
      <c r="AV7757" s="3"/>
      <c r="AW7757" s="3"/>
      <c r="AX7757" s="3"/>
      <c r="AY7757" s="3"/>
      <c r="AZ7757" s="3"/>
      <c r="BA7757" s="3"/>
    </row>
    <row r="7758" spans="1:53" x14ac:dyDescent="0.3">
      <c r="A7758" s="3"/>
      <c r="B7758" s="3"/>
      <c r="C7758" s="3"/>
      <c r="D7758" s="3"/>
      <c r="E7758" s="3"/>
      <c r="F7758" s="3"/>
      <c r="G7758" s="3"/>
      <c r="H7758" s="3"/>
      <c r="I7758" s="3"/>
      <c r="J7758" s="3"/>
      <c r="K7758" s="3"/>
      <c r="L7758" s="3"/>
      <c r="M7758" s="3"/>
      <c r="N7758" s="3"/>
      <c r="O7758" s="3"/>
      <c r="P7758" s="3"/>
      <c r="Q7758" s="3"/>
      <c r="R7758" s="3"/>
      <c r="S7758" s="120"/>
      <c r="T7758" s="3"/>
      <c r="U7758" s="3"/>
      <c r="V7758" s="3"/>
      <c r="W7758" s="3"/>
      <c r="X7758" s="3"/>
      <c r="Y7758" s="3"/>
      <c r="Z7758" s="3"/>
      <c r="AA7758" s="3"/>
      <c r="AB7758" s="3"/>
      <c r="AC7758" s="3"/>
      <c r="AD7758" s="3"/>
      <c r="AE7758" s="3"/>
      <c r="AF7758" s="3"/>
      <c r="AG7758" s="3"/>
      <c r="AH7758" s="3"/>
      <c r="AI7758" s="3"/>
      <c r="AJ7758" s="3"/>
      <c r="AK7758" s="3"/>
      <c r="AL7758" s="3"/>
      <c r="AM7758" s="3"/>
      <c r="AN7758" s="3"/>
      <c r="AO7758" s="3"/>
      <c r="AP7758" s="3"/>
      <c r="AQ7758" s="3"/>
      <c r="AR7758" s="3"/>
      <c r="AS7758" s="3"/>
      <c r="AT7758" s="3"/>
      <c r="AU7758" s="3"/>
      <c r="AV7758" s="3"/>
      <c r="AW7758" s="3"/>
      <c r="AX7758" s="3"/>
      <c r="AY7758" s="3"/>
      <c r="AZ7758" s="3"/>
      <c r="BA7758" s="3"/>
    </row>
    <row r="7759" spans="1:53" x14ac:dyDescent="0.3">
      <c r="A7759" s="3"/>
      <c r="B7759" s="3"/>
      <c r="C7759" s="3"/>
      <c r="D7759" s="3"/>
      <c r="E7759" s="3"/>
      <c r="F7759" s="3"/>
      <c r="G7759" s="3"/>
      <c r="H7759" s="3"/>
      <c r="I7759" s="3"/>
      <c r="J7759" s="3"/>
      <c r="K7759" s="3"/>
      <c r="L7759" s="3"/>
      <c r="M7759" s="3"/>
      <c r="N7759" s="3"/>
      <c r="O7759" s="3"/>
      <c r="P7759" s="3"/>
      <c r="Q7759" s="3"/>
      <c r="R7759" s="3"/>
      <c r="S7759" s="120"/>
      <c r="T7759" s="3"/>
      <c r="U7759" s="3"/>
      <c r="V7759" s="3"/>
      <c r="W7759" s="3"/>
      <c r="X7759" s="3"/>
      <c r="Y7759" s="3"/>
      <c r="Z7759" s="3"/>
      <c r="AA7759" s="3"/>
      <c r="AB7759" s="3"/>
      <c r="AC7759" s="3"/>
      <c r="AD7759" s="3"/>
      <c r="AE7759" s="3"/>
      <c r="AF7759" s="3"/>
      <c r="AG7759" s="3"/>
      <c r="AH7759" s="3"/>
      <c r="AI7759" s="3"/>
      <c r="AJ7759" s="3"/>
      <c r="AK7759" s="3"/>
      <c r="AL7759" s="3"/>
      <c r="AM7759" s="3"/>
      <c r="AN7759" s="3"/>
      <c r="AO7759" s="3"/>
      <c r="AP7759" s="3"/>
      <c r="AQ7759" s="3"/>
      <c r="AR7759" s="3"/>
      <c r="AS7759" s="3"/>
      <c r="AT7759" s="3"/>
      <c r="AU7759" s="3"/>
      <c r="AV7759" s="3"/>
      <c r="AW7759" s="3"/>
      <c r="AX7759" s="3"/>
      <c r="AY7759" s="3"/>
      <c r="AZ7759" s="3"/>
      <c r="BA7759" s="3"/>
    </row>
    <row r="7760" spans="1:53" x14ac:dyDescent="0.3">
      <c r="A7760" s="3"/>
      <c r="B7760" s="3"/>
      <c r="C7760" s="3"/>
      <c r="D7760" s="3"/>
      <c r="E7760" s="3"/>
      <c r="F7760" s="3"/>
      <c r="G7760" s="3"/>
      <c r="H7760" s="3"/>
      <c r="I7760" s="3"/>
      <c r="J7760" s="3"/>
      <c r="K7760" s="3"/>
      <c r="L7760" s="3"/>
      <c r="M7760" s="3"/>
      <c r="N7760" s="3"/>
      <c r="O7760" s="3"/>
      <c r="P7760" s="3"/>
      <c r="Q7760" s="3"/>
      <c r="R7760" s="3"/>
      <c r="S7760" s="120"/>
      <c r="T7760" s="3"/>
      <c r="U7760" s="3"/>
      <c r="V7760" s="3"/>
      <c r="W7760" s="3"/>
      <c r="X7760" s="3"/>
      <c r="Y7760" s="3"/>
      <c r="Z7760" s="3"/>
      <c r="AA7760" s="3"/>
      <c r="AB7760" s="3"/>
      <c r="AC7760" s="3"/>
      <c r="AD7760" s="3"/>
      <c r="AE7760" s="3"/>
      <c r="AF7760" s="3"/>
      <c r="AG7760" s="3"/>
      <c r="AH7760" s="3"/>
      <c r="AI7760" s="3"/>
      <c r="AJ7760" s="3"/>
      <c r="AK7760" s="3"/>
      <c r="AL7760" s="3"/>
      <c r="AM7760" s="3"/>
      <c r="AN7760" s="3"/>
      <c r="AO7760" s="3"/>
      <c r="AP7760" s="3"/>
      <c r="AQ7760" s="3"/>
      <c r="AR7760" s="3"/>
      <c r="AS7760" s="3"/>
      <c r="AT7760" s="3"/>
      <c r="AU7760" s="3"/>
      <c r="AV7760" s="3"/>
      <c r="AW7760" s="3"/>
      <c r="AX7760" s="3"/>
      <c r="AY7760" s="3"/>
      <c r="AZ7760" s="3"/>
      <c r="BA7760" s="3"/>
    </row>
    <row r="7761" spans="1:53" x14ac:dyDescent="0.3">
      <c r="A7761" s="3"/>
      <c r="B7761" s="3"/>
      <c r="C7761" s="3"/>
      <c r="D7761" s="3"/>
      <c r="E7761" s="3"/>
      <c r="F7761" s="3"/>
      <c r="G7761" s="3"/>
      <c r="H7761" s="3"/>
      <c r="I7761" s="3"/>
      <c r="J7761" s="3"/>
      <c r="K7761" s="3"/>
      <c r="L7761" s="3"/>
      <c r="M7761" s="3"/>
      <c r="N7761" s="3"/>
      <c r="O7761" s="3"/>
      <c r="P7761" s="3"/>
      <c r="Q7761" s="3"/>
      <c r="R7761" s="3"/>
      <c r="S7761" s="120"/>
      <c r="T7761" s="3"/>
      <c r="U7761" s="3"/>
      <c r="V7761" s="3"/>
      <c r="W7761" s="3"/>
      <c r="X7761" s="3"/>
      <c r="Y7761" s="3"/>
      <c r="Z7761" s="3"/>
      <c r="AA7761" s="3"/>
      <c r="AB7761" s="3"/>
      <c r="AC7761" s="3"/>
      <c r="AD7761" s="3"/>
      <c r="AE7761" s="3"/>
      <c r="AF7761" s="3"/>
      <c r="AG7761" s="3"/>
      <c r="AH7761" s="3"/>
      <c r="AI7761" s="3"/>
      <c r="AJ7761" s="3"/>
      <c r="AK7761" s="3"/>
      <c r="AL7761" s="3"/>
      <c r="AM7761" s="3"/>
      <c r="AN7761" s="3"/>
      <c r="AO7761" s="3"/>
      <c r="AP7761" s="3"/>
      <c r="AQ7761" s="3"/>
      <c r="AR7761" s="3"/>
      <c r="AS7761" s="3"/>
      <c r="AT7761" s="3"/>
      <c r="AU7761" s="3"/>
      <c r="AV7761" s="3"/>
      <c r="AW7761" s="3"/>
      <c r="AX7761" s="3"/>
      <c r="AY7761" s="3"/>
      <c r="AZ7761" s="3"/>
      <c r="BA7761" s="3"/>
    </row>
    <row r="7762" spans="1:53" x14ac:dyDescent="0.3">
      <c r="A7762" s="3"/>
      <c r="B7762" s="3"/>
      <c r="C7762" s="3"/>
      <c r="D7762" s="3"/>
      <c r="E7762" s="3"/>
      <c r="F7762" s="3"/>
      <c r="G7762" s="3"/>
      <c r="H7762" s="3"/>
      <c r="I7762" s="3"/>
      <c r="J7762" s="3"/>
      <c r="K7762" s="3"/>
      <c r="L7762" s="3"/>
      <c r="M7762" s="3"/>
      <c r="N7762" s="3"/>
      <c r="O7762" s="3"/>
      <c r="P7762" s="3"/>
      <c r="Q7762" s="3"/>
      <c r="R7762" s="3"/>
      <c r="S7762" s="120"/>
      <c r="T7762" s="3"/>
      <c r="U7762" s="3"/>
      <c r="V7762" s="3"/>
      <c r="W7762" s="3"/>
      <c r="X7762" s="3"/>
      <c r="Y7762" s="3"/>
      <c r="Z7762" s="3"/>
      <c r="AA7762" s="3"/>
      <c r="AB7762" s="3"/>
      <c r="AC7762" s="3"/>
      <c r="AD7762" s="3"/>
      <c r="AE7762" s="3"/>
      <c r="AF7762" s="3"/>
      <c r="AG7762" s="3"/>
      <c r="AH7762" s="3"/>
      <c r="AI7762" s="3"/>
      <c r="AJ7762" s="3"/>
      <c r="AK7762" s="3"/>
      <c r="AL7762" s="3"/>
      <c r="AM7762" s="3"/>
      <c r="AN7762" s="3"/>
      <c r="AO7762" s="3"/>
      <c r="AP7762" s="3"/>
      <c r="AQ7762" s="3"/>
      <c r="AR7762" s="3"/>
      <c r="AS7762" s="3"/>
      <c r="AT7762" s="3"/>
      <c r="AU7762" s="3"/>
      <c r="AV7762" s="3"/>
      <c r="AW7762" s="3"/>
      <c r="AX7762" s="3"/>
      <c r="AY7762" s="3"/>
      <c r="AZ7762" s="3"/>
      <c r="BA7762" s="3"/>
    </row>
    <row r="7763" spans="1:53" x14ac:dyDescent="0.3">
      <c r="A7763" s="3"/>
      <c r="B7763" s="3"/>
      <c r="C7763" s="3"/>
      <c r="D7763" s="3"/>
      <c r="E7763" s="3"/>
      <c r="F7763" s="3"/>
      <c r="G7763" s="3"/>
      <c r="H7763" s="3"/>
      <c r="I7763" s="3"/>
      <c r="J7763" s="3"/>
      <c r="K7763" s="3"/>
      <c r="L7763" s="3"/>
      <c r="M7763" s="3"/>
      <c r="N7763" s="3"/>
      <c r="O7763" s="3"/>
      <c r="P7763" s="3"/>
      <c r="Q7763" s="3"/>
      <c r="R7763" s="3"/>
      <c r="S7763" s="120"/>
      <c r="T7763" s="3"/>
      <c r="U7763" s="3"/>
      <c r="V7763" s="3"/>
      <c r="W7763" s="3"/>
      <c r="X7763" s="3"/>
      <c r="Y7763" s="3"/>
      <c r="Z7763" s="3"/>
      <c r="AA7763" s="3"/>
      <c r="AB7763" s="3"/>
      <c r="AC7763" s="3"/>
      <c r="AD7763" s="3"/>
      <c r="AE7763" s="3"/>
      <c r="AF7763" s="3"/>
      <c r="AG7763" s="3"/>
      <c r="AH7763" s="3"/>
      <c r="AI7763" s="3"/>
      <c r="AJ7763" s="3"/>
      <c r="AK7763" s="3"/>
      <c r="AL7763" s="3"/>
      <c r="AM7763" s="3"/>
      <c r="AN7763" s="3"/>
      <c r="AO7763" s="3"/>
      <c r="AP7763" s="3"/>
      <c r="AQ7763" s="3"/>
      <c r="AR7763" s="3"/>
      <c r="AS7763" s="3"/>
      <c r="AT7763" s="3"/>
      <c r="AU7763" s="3"/>
      <c r="AV7763" s="3"/>
      <c r="AW7763" s="3"/>
      <c r="AX7763" s="3"/>
      <c r="AY7763" s="3"/>
      <c r="AZ7763" s="3"/>
      <c r="BA7763" s="3"/>
    </row>
    <row r="7764" spans="1:53" x14ac:dyDescent="0.3">
      <c r="A7764" s="3"/>
      <c r="B7764" s="3"/>
      <c r="C7764" s="3"/>
      <c r="D7764" s="3"/>
      <c r="E7764" s="3"/>
      <c r="F7764" s="3"/>
      <c r="G7764" s="3"/>
      <c r="H7764" s="3"/>
      <c r="I7764" s="3"/>
      <c r="J7764" s="3"/>
      <c r="K7764" s="3"/>
      <c r="L7764" s="3"/>
      <c r="M7764" s="3"/>
      <c r="N7764" s="3"/>
      <c r="O7764" s="3"/>
      <c r="P7764" s="3"/>
      <c r="Q7764" s="3"/>
      <c r="R7764" s="3"/>
      <c r="S7764" s="120"/>
      <c r="T7764" s="3"/>
      <c r="U7764" s="3"/>
      <c r="V7764" s="3"/>
      <c r="W7764" s="3"/>
      <c r="X7764" s="3"/>
      <c r="Y7764" s="3"/>
      <c r="Z7764" s="3"/>
      <c r="AA7764" s="3"/>
      <c r="AB7764" s="3"/>
      <c r="AC7764" s="3"/>
      <c r="AD7764" s="3"/>
      <c r="AE7764" s="3"/>
      <c r="AF7764" s="3"/>
      <c r="AG7764" s="3"/>
      <c r="AH7764" s="3"/>
      <c r="AI7764" s="3"/>
      <c r="AJ7764" s="3"/>
      <c r="AK7764" s="3"/>
      <c r="AL7764" s="3"/>
      <c r="AM7764" s="3"/>
      <c r="AN7764" s="3"/>
      <c r="AO7764" s="3"/>
      <c r="AP7764" s="3"/>
      <c r="AQ7764" s="3"/>
      <c r="AR7764" s="3"/>
      <c r="AS7764" s="3"/>
      <c r="AT7764" s="3"/>
      <c r="AU7764" s="3"/>
      <c r="AV7764" s="3"/>
      <c r="AW7764" s="3"/>
      <c r="AX7764" s="3"/>
      <c r="AY7764" s="3"/>
      <c r="AZ7764" s="3"/>
      <c r="BA7764" s="3"/>
    </row>
    <row r="7765" spans="1:53" x14ac:dyDescent="0.3">
      <c r="A7765" s="3"/>
      <c r="B7765" s="3"/>
      <c r="C7765" s="3"/>
      <c r="D7765" s="3"/>
      <c r="E7765" s="3"/>
      <c r="F7765" s="3"/>
      <c r="G7765" s="3"/>
      <c r="H7765" s="3"/>
      <c r="I7765" s="3"/>
      <c r="J7765" s="3"/>
      <c r="K7765" s="3"/>
      <c r="L7765" s="3"/>
      <c r="M7765" s="3"/>
      <c r="N7765" s="3"/>
      <c r="O7765" s="3"/>
      <c r="P7765" s="3"/>
      <c r="Q7765" s="3"/>
      <c r="R7765" s="3"/>
      <c r="S7765" s="120"/>
      <c r="T7765" s="3"/>
      <c r="U7765" s="3"/>
      <c r="V7765" s="3"/>
      <c r="W7765" s="3"/>
      <c r="X7765" s="3"/>
      <c r="Y7765" s="3"/>
      <c r="Z7765" s="3"/>
      <c r="AA7765" s="3"/>
      <c r="AB7765" s="3"/>
      <c r="AC7765" s="3"/>
      <c r="AD7765" s="3"/>
      <c r="AE7765" s="3"/>
      <c r="AF7765" s="3"/>
      <c r="AG7765" s="3"/>
      <c r="AH7765" s="3"/>
      <c r="AI7765" s="3"/>
      <c r="AJ7765" s="3"/>
      <c r="AK7765" s="3"/>
      <c r="AL7765" s="3"/>
      <c r="AM7765" s="3"/>
      <c r="AN7765" s="3"/>
      <c r="AO7765" s="3"/>
      <c r="AP7765" s="3"/>
      <c r="AQ7765" s="3"/>
      <c r="AR7765" s="3"/>
      <c r="AS7765" s="3"/>
      <c r="AT7765" s="3"/>
      <c r="AU7765" s="3"/>
      <c r="AV7765" s="3"/>
      <c r="AW7765" s="3"/>
      <c r="AX7765" s="3"/>
      <c r="AY7765" s="3"/>
      <c r="AZ7765" s="3"/>
      <c r="BA7765" s="3"/>
    </row>
    <row r="7766" spans="1:53" x14ac:dyDescent="0.3">
      <c r="A7766" s="3"/>
      <c r="B7766" s="3"/>
      <c r="C7766" s="3"/>
      <c r="D7766" s="3"/>
      <c r="E7766" s="3"/>
      <c r="F7766" s="3"/>
      <c r="G7766" s="3"/>
      <c r="H7766" s="3"/>
      <c r="I7766" s="3"/>
      <c r="J7766" s="3"/>
      <c r="K7766" s="3"/>
      <c r="L7766" s="3"/>
      <c r="M7766" s="3"/>
      <c r="N7766" s="3"/>
      <c r="O7766" s="3"/>
      <c r="P7766" s="3"/>
      <c r="Q7766" s="3"/>
      <c r="R7766" s="3"/>
      <c r="S7766" s="120"/>
      <c r="T7766" s="3"/>
      <c r="U7766" s="3"/>
      <c r="V7766" s="3"/>
      <c r="W7766" s="3"/>
      <c r="X7766" s="3"/>
      <c r="Y7766" s="3"/>
      <c r="Z7766" s="3"/>
      <c r="AA7766" s="3"/>
      <c r="AB7766" s="3"/>
      <c r="AC7766" s="3"/>
      <c r="AD7766" s="3"/>
      <c r="AE7766" s="3"/>
      <c r="AF7766" s="3"/>
      <c r="AG7766" s="3"/>
      <c r="AH7766" s="3"/>
      <c r="AI7766" s="3"/>
      <c r="AJ7766" s="3"/>
      <c r="AK7766" s="3"/>
      <c r="AL7766" s="3"/>
      <c r="AM7766" s="3"/>
      <c r="AN7766" s="3"/>
      <c r="AO7766" s="3"/>
      <c r="AP7766" s="3"/>
      <c r="AQ7766" s="3"/>
      <c r="AR7766" s="3"/>
      <c r="AS7766" s="3"/>
      <c r="AT7766" s="3"/>
      <c r="AU7766" s="3"/>
      <c r="AV7766" s="3"/>
      <c r="AW7766" s="3"/>
      <c r="AX7766" s="3"/>
      <c r="AY7766" s="3"/>
      <c r="AZ7766" s="3"/>
      <c r="BA7766" s="3"/>
    </row>
    <row r="7767" spans="1:53" x14ac:dyDescent="0.3">
      <c r="A7767" s="3"/>
      <c r="B7767" s="3"/>
      <c r="C7767" s="3"/>
      <c r="D7767" s="3"/>
      <c r="E7767" s="3"/>
      <c r="F7767" s="3"/>
      <c r="G7767" s="3"/>
      <c r="H7767" s="3"/>
      <c r="I7767" s="3"/>
      <c r="J7767" s="3"/>
      <c r="K7767" s="3"/>
      <c r="L7767" s="3"/>
      <c r="M7767" s="3"/>
      <c r="N7767" s="3"/>
      <c r="O7767" s="3"/>
      <c r="P7767" s="3"/>
      <c r="Q7767" s="3"/>
      <c r="R7767" s="3"/>
      <c r="S7767" s="120"/>
      <c r="T7767" s="3"/>
      <c r="U7767" s="3"/>
      <c r="V7767" s="3"/>
      <c r="W7767" s="3"/>
      <c r="X7767" s="3"/>
      <c r="Y7767" s="3"/>
      <c r="Z7767" s="3"/>
      <c r="AA7767" s="3"/>
      <c r="AB7767" s="3"/>
      <c r="AC7767" s="3"/>
      <c r="AD7767" s="3"/>
      <c r="AE7767" s="3"/>
      <c r="AF7767" s="3"/>
      <c r="AG7767" s="3"/>
      <c r="AH7767" s="3"/>
      <c r="AI7767" s="3"/>
      <c r="AJ7767" s="3"/>
      <c r="AK7767" s="3"/>
      <c r="AL7767" s="3"/>
      <c r="AM7767" s="3"/>
      <c r="AN7767" s="3"/>
      <c r="AO7767" s="3"/>
      <c r="AP7767" s="3"/>
      <c r="AQ7767" s="3"/>
      <c r="AR7767" s="3"/>
      <c r="AS7767" s="3"/>
      <c r="AT7767" s="3"/>
      <c r="AU7767" s="3"/>
      <c r="AV7767" s="3"/>
      <c r="AW7767" s="3"/>
      <c r="AX7767" s="3"/>
      <c r="AY7767" s="3"/>
      <c r="AZ7767" s="3"/>
      <c r="BA7767" s="3"/>
    </row>
    <row r="7768" spans="1:53" x14ac:dyDescent="0.3">
      <c r="A7768" s="3"/>
      <c r="B7768" s="3"/>
      <c r="C7768" s="3"/>
      <c r="D7768" s="3"/>
      <c r="E7768" s="3"/>
      <c r="F7768" s="3"/>
      <c r="G7768" s="3"/>
      <c r="H7768" s="3"/>
      <c r="I7768" s="3"/>
      <c r="J7768" s="3"/>
      <c r="K7768" s="3"/>
      <c r="L7768" s="3"/>
      <c r="M7768" s="3"/>
      <c r="N7768" s="3"/>
      <c r="O7768" s="3"/>
      <c r="P7768" s="3"/>
      <c r="Q7768" s="3"/>
      <c r="R7768" s="3"/>
      <c r="S7768" s="120"/>
      <c r="T7768" s="3"/>
      <c r="U7768" s="3"/>
      <c r="V7768" s="3"/>
      <c r="W7768" s="3"/>
      <c r="X7768" s="3"/>
      <c r="Y7768" s="3"/>
      <c r="Z7768" s="3"/>
      <c r="AA7768" s="3"/>
      <c r="AB7768" s="3"/>
      <c r="AC7768" s="3"/>
      <c r="AD7768" s="3"/>
      <c r="AE7768" s="3"/>
      <c r="AF7768" s="3"/>
      <c r="AG7768" s="3"/>
      <c r="AH7768" s="3"/>
      <c r="AI7768" s="3"/>
      <c r="AJ7768" s="3"/>
      <c r="AK7768" s="3"/>
      <c r="AL7768" s="3"/>
      <c r="AM7768" s="3"/>
      <c r="AN7768" s="3"/>
      <c r="AO7768" s="3"/>
      <c r="AP7768" s="3"/>
      <c r="AQ7768" s="3"/>
      <c r="AR7768" s="3"/>
      <c r="AS7768" s="3"/>
      <c r="AT7768" s="3"/>
      <c r="AU7768" s="3"/>
      <c r="AV7768" s="3"/>
      <c r="AW7768" s="3"/>
      <c r="AX7768" s="3"/>
      <c r="AY7768" s="3"/>
      <c r="AZ7768" s="3"/>
      <c r="BA7768" s="3"/>
    </row>
    <row r="7769" spans="1:53" x14ac:dyDescent="0.3">
      <c r="A7769" s="3"/>
      <c r="B7769" s="3"/>
      <c r="C7769" s="3"/>
      <c r="D7769" s="3"/>
      <c r="E7769" s="3"/>
      <c r="F7769" s="3"/>
      <c r="G7769" s="3"/>
      <c r="H7769" s="3"/>
      <c r="I7769" s="3"/>
      <c r="J7769" s="3"/>
      <c r="K7769" s="3"/>
      <c r="L7769" s="3"/>
      <c r="M7769" s="3"/>
      <c r="N7769" s="3"/>
      <c r="O7769" s="3"/>
      <c r="P7769" s="3"/>
      <c r="Q7769" s="3"/>
      <c r="R7769" s="3"/>
      <c r="S7769" s="120"/>
      <c r="T7769" s="3"/>
      <c r="U7769" s="3"/>
      <c r="V7769" s="3"/>
      <c r="W7769" s="3"/>
      <c r="X7769" s="3"/>
      <c r="Y7769" s="3"/>
      <c r="Z7769" s="3"/>
      <c r="AA7769" s="3"/>
      <c r="AB7769" s="3"/>
      <c r="AC7769" s="3"/>
      <c r="AD7769" s="3"/>
      <c r="AE7769" s="3"/>
      <c r="AF7769" s="3"/>
      <c r="AG7769" s="3"/>
      <c r="AH7769" s="3"/>
      <c r="AI7769" s="3"/>
      <c r="AJ7769" s="3"/>
      <c r="AK7769" s="3"/>
      <c r="AL7769" s="3"/>
      <c r="AM7769" s="3"/>
      <c r="AN7769" s="3"/>
      <c r="AO7769" s="3"/>
      <c r="AP7769" s="3"/>
      <c r="AQ7769" s="3"/>
      <c r="AR7769" s="3"/>
      <c r="AS7769" s="3"/>
      <c r="AT7769" s="3"/>
      <c r="AU7769" s="3"/>
      <c r="AV7769" s="3"/>
      <c r="AW7769" s="3"/>
      <c r="AX7769" s="3"/>
      <c r="AY7769" s="3"/>
      <c r="AZ7769" s="3"/>
      <c r="BA7769" s="3"/>
    </row>
    <row r="7770" spans="1:53" x14ac:dyDescent="0.3">
      <c r="A7770" s="3"/>
      <c r="B7770" s="3"/>
      <c r="C7770" s="3"/>
      <c r="D7770" s="3"/>
      <c r="E7770" s="3"/>
      <c r="F7770" s="3"/>
      <c r="G7770" s="3"/>
      <c r="H7770" s="3"/>
      <c r="I7770" s="3"/>
      <c r="J7770" s="3"/>
      <c r="K7770" s="3"/>
      <c r="L7770" s="3"/>
      <c r="M7770" s="3"/>
      <c r="N7770" s="3"/>
      <c r="O7770" s="3"/>
      <c r="P7770" s="3"/>
      <c r="Q7770" s="3"/>
      <c r="R7770" s="3"/>
      <c r="S7770" s="120"/>
      <c r="T7770" s="3"/>
      <c r="U7770" s="3"/>
      <c r="V7770" s="3"/>
      <c r="W7770" s="3"/>
      <c r="X7770" s="3"/>
      <c r="Y7770" s="3"/>
      <c r="Z7770" s="3"/>
      <c r="AA7770" s="3"/>
      <c r="AB7770" s="3"/>
      <c r="AC7770" s="3"/>
      <c r="AD7770" s="3"/>
      <c r="AE7770" s="3"/>
      <c r="AF7770" s="3"/>
      <c r="AG7770" s="3"/>
      <c r="AH7770" s="3"/>
      <c r="AI7770" s="3"/>
      <c r="AJ7770" s="3"/>
      <c r="AK7770" s="3"/>
      <c r="AL7770" s="3"/>
      <c r="AM7770" s="3"/>
      <c r="AN7770" s="3"/>
      <c r="AO7770" s="3"/>
      <c r="AP7770" s="3"/>
      <c r="AQ7770" s="3"/>
      <c r="AR7770" s="3"/>
      <c r="AS7770" s="3"/>
      <c r="AT7770" s="3"/>
      <c r="AU7770" s="3"/>
      <c r="AV7770" s="3"/>
      <c r="AW7770" s="3"/>
      <c r="AX7770" s="3"/>
      <c r="AY7770" s="3"/>
      <c r="AZ7770" s="3"/>
      <c r="BA7770" s="3"/>
    </row>
    <row r="7771" spans="1:53" x14ac:dyDescent="0.3">
      <c r="A7771" s="3"/>
      <c r="B7771" s="3"/>
      <c r="C7771" s="3"/>
      <c r="D7771" s="3"/>
      <c r="E7771" s="3"/>
      <c r="F7771" s="3"/>
      <c r="G7771" s="3"/>
      <c r="H7771" s="3"/>
      <c r="I7771" s="3"/>
      <c r="J7771" s="3"/>
      <c r="K7771" s="3"/>
      <c r="L7771" s="3"/>
      <c r="M7771" s="3"/>
      <c r="N7771" s="3"/>
      <c r="O7771" s="3"/>
      <c r="P7771" s="3"/>
      <c r="Q7771" s="3"/>
      <c r="R7771" s="3"/>
      <c r="S7771" s="120"/>
      <c r="T7771" s="3"/>
      <c r="U7771" s="3"/>
      <c r="V7771" s="3"/>
      <c r="W7771" s="3"/>
      <c r="X7771" s="3"/>
      <c r="Y7771" s="3"/>
      <c r="Z7771" s="3"/>
      <c r="AA7771" s="3"/>
      <c r="AB7771" s="3"/>
      <c r="AC7771" s="3"/>
      <c r="AD7771" s="3"/>
      <c r="AE7771" s="3"/>
      <c r="AF7771" s="3"/>
      <c r="AG7771" s="3"/>
      <c r="AH7771" s="3"/>
      <c r="AI7771" s="3"/>
      <c r="AJ7771" s="3"/>
      <c r="AK7771" s="3"/>
      <c r="AL7771" s="3"/>
      <c r="AM7771" s="3"/>
      <c r="AN7771" s="3"/>
      <c r="AO7771" s="3"/>
      <c r="AP7771" s="3"/>
      <c r="AQ7771" s="3"/>
      <c r="AR7771" s="3"/>
      <c r="AS7771" s="3"/>
      <c r="AT7771" s="3"/>
      <c r="AU7771" s="3"/>
      <c r="AV7771" s="3"/>
      <c r="AW7771" s="3"/>
      <c r="AX7771" s="3"/>
      <c r="AY7771" s="3"/>
      <c r="AZ7771" s="3"/>
      <c r="BA7771" s="3"/>
    </row>
    <row r="7772" spans="1:53" x14ac:dyDescent="0.3">
      <c r="A7772" s="3"/>
      <c r="B7772" s="3"/>
      <c r="C7772" s="3"/>
      <c r="D7772" s="3"/>
      <c r="E7772" s="3"/>
      <c r="F7772" s="3"/>
      <c r="G7772" s="3"/>
      <c r="H7772" s="3"/>
      <c r="I7772" s="3"/>
      <c r="J7772" s="3"/>
      <c r="K7772" s="3"/>
      <c r="L7772" s="3"/>
      <c r="M7772" s="3"/>
      <c r="N7772" s="3"/>
      <c r="O7772" s="3"/>
      <c r="P7772" s="3"/>
      <c r="Q7772" s="3"/>
      <c r="R7772" s="3"/>
      <c r="S7772" s="120"/>
      <c r="T7772" s="3"/>
      <c r="U7772" s="3"/>
      <c r="V7772" s="3"/>
      <c r="W7772" s="3"/>
      <c r="X7772" s="3"/>
      <c r="Y7772" s="3"/>
      <c r="Z7772" s="3"/>
      <c r="AA7772" s="3"/>
      <c r="AB7772" s="3"/>
      <c r="AC7772" s="3"/>
      <c r="AD7772" s="3"/>
      <c r="AE7772" s="3"/>
      <c r="AF7772" s="3"/>
      <c r="AG7772" s="3"/>
      <c r="AH7772" s="3"/>
      <c r="AI7772" s="3"/>
      <c r="AJ7772" s="3"/>
      <c r="AK7772" s="3"/>
      <c r="AL7772" s="3"/>
      <c r="AM7772" s="3"/>
      <c r="AN7772" s="3"/>
      <c r="AO7772" s="3"/>
      <c r="AP7772" s="3"/>
      <c r="AQ7772" s="3"/>
      <c r="AR7772" s="3"/>
      <c r="AS7772" s="3"/>
      <c r="AT7772" s="3"/>
      <c r="AU7772" s="3"/>
      <c r="AV7772" s="3"/>
      <c r="AW7772" s="3"/>
      <c r="AX7772" s="3"/>
      <c r="AY7772" s="3"/>
      <c r="AZ7772" s="3"/>
      <c r="BA7772" s="3"/>
    </row>
    <row r="7773" spans="1:53" x14ac:dyDescent="0.3">
      <c r="A7773" s="3"/>
      <c r="B7773" s="3"/>
      <c r="C7773" s="3"/>
      <c r="D7773" s="3"/>
      <c r="E7773" s="3"/>
      <c r="F7773" s="3"/>
      <c r="G7773" s="3"/>
      <c r="H7773" s="3"/>
      <c r="I7773" s="3"/>
      <c r="J7773" s="3"/>
      <c r="K7773" s="3"/>
      <c r="L7773" s="3"/>
      <c r="M7773" s="3"/>
      <c r="N7773" s="3"/>
      <c r="O7773" s="3"/>
      <c r="P7773" s="3"/>
      <c r="Q7773" s="3"/>
      <c r="R7773" s="3"/>
      <c r="S7773" s="120"/>
      <c r="T7773" s="3"/>
      <c r="U7773" s="3"/>
      <c r="V7773" s="3"/>
      <c r="W7773" s="3"/>
      <c r="X7773" s="3"/>
      <c r="Y7773" s="3"/>
      <c r="Z7773" s="3"/>
      <c r="AA7773" s="3"/>
      <c r="AB7773" s="3"/>
      <c r="AC7773" s="3"/>
      <c r="AD7773" s="3"/>
      <c r="AE7773" s="3"/>
      <c r="AF7773" s="3"/>
      <c r="AG7773" s="3"/>
      <c r="AH7773" s="3"/>
      <c r="AI7773" s="3"/>
      <c r="AJ7773" s="3"/>
      <c r="AK7773" s="3"/>
      <c r="AL7773" s="3"/>
      <c r="AM7773" s="3"/>
      <c r="AN7773" s="3"/>
      <c r="AO7773" s="3"/>
      <c r="AP7773" s="3"/>
      <c r="AQ7773" s="3"/>
      <c r="AR7773" s="3"/>
      <c r="AS7773" s="3"/>
      <c r="AT7773" s="3"/>
      <c r="AU7773" s="3"/>
      <c r="AV7773" s="3"/>
      <c r="AW7773" s="3"/>
      <c r="AX7773" s="3"/>
      <c r="AY7773" s="3"/>
      <c r="AZ7773" s="3"/>
      <c r="BA7773" s="3"/>
    </row>
    <row r="7774" spans="1:53" x14ac:dyDescent="0.3">
      <c r="A7774" s="3"/>
      <c r="B7774" s="3"/>
      <c r="C7774" s="3"/>
      <c r="D7774" s="3"/>
      <c r="E7774" s="3"/>
      <c r="F7774" s="3"/>
      <c r="G7774" s="3"/>
      <c r="H7774" s="3"/>
      <c r="I7774" s="3"/>
      <c r="J7774" s="3"/>
      <c r="K7774" s="3"/>
      <c r="L7774" s="3"/>
      <c r="M7774" s="3"/>
      <c r="N7774" s="3"/>
      <c r="O7774" s="3"/>
      <c r="P7774" s="3"/>
      <c r="Q7774" s="3"/>
      <c r="R7774" s="3"/>
      <c r="S7774" s="120"/>
      <c r="T7774" s="3"/>
      <c r="U7774" s="3"/>
      <c r="V7774" s="3"/>
      <c r="W7774" s="3"/>
      <c r="X7774" s="3"/>
      <c r="Y7774" s="3"/>
      <c r="Z7774" s="3"/>
      <c r="AA7774" s="3"/>
      <c r="AB7774" s="3"/>
      <c r="AC7774" s="3"/>
      <c r="AD7774" s="3"/>
      <c r="AE7774" s="3"/>
      <c r="AF7774" s="3"/>
      <c r="AG7774" s="3"/>
      <c r="AH7774" s="3"/>
      <c r="AI7774" s="3"/>
      <c r="AJ7774" s="3"/>
      <c r="AK7774" s="3"/>
      <c r="AL7774" s="3"/>
      <c r="AM7774" s="3"/>
      <c r="AN7774" s="3"/>
      <c r="AO7774" s="3"/>
      <c r="AP7774" s="3"/>
      <c r="AQ7774" s="3"/>
      <c r="AR7774" s="3"/>
      <c r="AS7774" s="3"/>
      <c r="AT7774" s="3"/>
      <c r="AU7774" s="3"/>
      <c r="AV7774" s="3"/>
      <c r="AW7774" s="3"/>
      <c r="AX7774" s="3"/>
      <c r="AY7774" s="3"/>
      <c r="AZ7774" s="3"/>
      <c r="BA7774" s="3"/>
    </row>
    <row r="7775" spans="1:53" x14ac:dyDescent="0.3">
      <c r="A7775" s="3"/>
      <c r="B7775" s="3"/>
      <c r="C7775" s="3"/>
      <c r="D7775" s="3"/>
      <c r="E7775" s="3"/>
      <c r="F7775" s="3"/>
      <c r="G7775" s="3"/>
      <c r="H7775" s="3"/>
      <c r="I7775" s="3"/>
      <c r="J7775" s="3"/>
      <c r="K7775" s="3"/>
      <c r="L7775" s="3"/>
      <c r="M7775" s="3"/>
      <c r="N7775" s="3"/>
      <c r="O7775" s="3"/>
      <c r="P7775" s="3"/>
      <c r="Q7775" s="3"/>
      <c r="R7775" s="3"/>
      <c r="S7775" s="120"/>
      <c r="T7775" s="3"/>
      <c r="U7775" s="3"/>
      <c r="V7775" s="3"/>
      <c r="W7775" s="3"/>
      <c r="X7775" s="3"/>
      <c r="Y7775" s="3"/>
      <c r="Z7775" s="3"/>
      <c r="AA7775" s="3"/>
      <c r="AB7775" s="3"/>
      <c r="AC7775" s="3"/>
      <c r="AD7775" s="3"/>
      <c r="AE7775" s="3"/>
      <c r="AF7775" s="3"/>
      <c r="AG7775" s="3"/>
      <c r="AH7775" s="3"/>
      <c r="AI7775" s="3"/>
      <c r="AJ7775" s="3"/>
      <c r="AK7775" s="3"/>
      <c r="AL7775" s="3"/>
      <c r="AM7775" s="3"/>
      <c r="AN7775" s="3"/>
      <c r="AO7775" s="3"/>
      <c r="AP7775" s="3"/>
      <c r="AQ7775" s="3"/>
      <c r="AR7775" s="3"/>
      <c r="AS7775" s="3"/>
      <c r="AT7775" s="3"/>
      <c r="AU7775" s="3"/>
      <c r="AV7775" s="3"/>
      <c r="AW7775" s="3"/>
      <c r="AX7775" s="3"/>
      <c r="AY7775" s="3"/>
      <c r="AZ7775" s="3"/>
      <c r="BA7775" s="3"/>
    </row>
    <row r="7776" spans="1:53" x14ac:dyDescent="0.3">
      <c r="A7776" s="3"/>
      <c r="B7776" s="3"/>
      <c r="C7776" s="3"/>
      <c r="D7776" s="3"/>
      <c r="E7776" s="3"/>
      <c r="F7776" s="3"/>
      <c r="G7776" s="3"/>
      <c r="H7776" s="3"/>
      <c r="I7776" s="3"/>
      <c r="J7776" s="3"/>
      <c r="K7776" s="3"/>
      <c r="L7776" s="3"/>
      <c r="M7776" s="3"/>
      <c r="N7776" s="3"/>
      <c r="O7776" s="3"/>
      <c r="P7776" s="3"/>
      <c r="Q7776" s="3"/>
      <c r="R7776" s="3"/>
      <c r="S7776" s="120"/>
      <c r="T7776" s="3"/>
      <c r="U7776" s="3"/>
      <c r="V7776" s="3"/>
      <c r="W7776" s="3"/>
      <c r="X7776" s="3"/>
      <c r="Y7776" s="3"/>
      <c r="Z7776" s="3"/>
      <c r="AA7776" s="3"/>
      <c r="AB7776" s="3"/>
      <c r="AC7776" s="3"/>
      <c r="AD7776" s="3"/>
      <c r="AE7776" s="3"/>
      <c r="AF7776" s="3"/>
      <c r="AG7776" s="3"/>
      <c r="AH7776" s="3"/>
      <c r="AI7776" s="3"/>
      <c r="AJ7776" s="3"/>
      <c r="AK7776" s="3"/>
      <c r="AL7776" s="3"/>
      <c r="AM7776" s="3"/>
      <c r="AN7776" s="3"/>
      <c r="AO7776" s="3"/>
      <c r="AP7776" s="3"/>
      <c r="AQ7776" s="3"/>
      <c r="AR7776" s="3"/>
      <c r="AS7776" s="3"/>
      <c r="AT7776" s="3"/>
      <c r="AU7776" s="3"/>
      <c r="AV7776" s="3"/>
      <c r="AW7776" s="3"/>
      <c r="AX7776" s="3"/>
      <c r="AY7776" s="3"/>
      <c r="AZ7776" s="3"/>
      <c r="BA7776" s="3"/>
    </row>
    <row r="7777" spans="1:53" x14ac:dyDescent="0.3">
      <c r="A7777" s="3"/>
      <c r="B7777" s="3"/>
      <c r="C7777" s="3"/>
      <c r="D7777" s="3"/>
      <c r="E7777" s="3"/>
      <c r="F7777" s="3"/>
      <c r="G7777" s="3"/>
      <c r="H7777" s="3"/>
      <c r="I7777" s="3"/>
      <c r="J7777" s="3"/>
      <c r="K7777" s="3"/>
      <c r="L7777" s="3"/>
      <c r="M7777" s="3"/>
      <c r="N7777" s="3"/>
      <c r="O7777" s="3"/>
      <c r="P7777" s="3"/>
      <c r="Q7777" s="3"/>
      <c r="R7777" s="3"/>
      <c r="S7777" s="120"/>
      <c r="T7777" s="3"/>
      <c r="U7777" s="3"/>
      <c r="V7777" s="3"/>
      <c r="W7777" s="3"/>
      <c r="X7777" s="3"/>
      <c r="Y7777" s="3"/>
      <c r="Z7777" s="3"/>
      <c r="AA7777" s="3"/>
      <c r="AB7777" s="3"/>
      <c r="AC7777" s="3"/>
      <c r="AD7777" s="3"/>
      <c r="AE7777" s="3"/>
      <c r="AF7777" s="3"/>
      <c r="AG7777" s="3"/>
      <c r="AH7777" s="3"/>
      <c r="AI7777" s="3"/>
      <c r="AJ7777" s="3"/>
      <c r="AK7777" s="3"/>
      <c r="AL7777" s="3"/>
      <c r="AM7777" s="3"/>
      <c r="AN7777" s="3"/>
      <c r="AO7777" s="3"/>
      <c r="AP7777" s="3"/>
      <c r="AQ7777" s="3"/>
      <c r="AR7777" s="3"/>
      <c r="AS7777" s="3"/>
      <c r="AT7777" s="3"/>
      <c r="AU7777" s="3"/>
      <c r="AV7777" s="3"/>
      <c r="AW7777" s="3"/>
      <c r="AX7777" s="3"/>
      <c r="AY7777" s="3"/>
      <c r="AZ7777" s="3"/>
      <c r="BA7777" s="3"/>
    </row>
    <row r="7778" spans="1:53" x14ac:dyDescent="0.3">
      <c r="A7778" s="3"/>
      <c r="B7778" s="3"/>
      <c r="C7778" s="3"/>
      <c r="D7778" s="3"/>
      <c r="E7778" s="3"/>
      <c r="F7778" s="3"/>
      <c r="G7778" s="3"/>
      <c r="H7778" s="3"/>
      <c r="I7778" s="3"/>
      <c r="J7778" s="3"/>
      <c r="K7778" s="3"/>
      <c r="L7778" s="3"/>
      <c r="M7778" s="3"/>
      <c r="N7778" s="3"/>
      <c r="O7778" s="3"/>
      <c r="P7778" s="3"/>
      <c r="Q7778" s="3"/>
      <c r="R7778" s="3"/>
      <c r="S7778" s="120"/>
      <c r="T7778" s="3"/>
      <c r="U7778" s="3"/>
      <c r="V7778" s="3"/>
      <c r="W7778" s="3"/>
      <c r="X7778" s="3"/>
      <c r="Y7778" s="3"/>
      <c r="Z7778" s="3"/>
      <c r="AA7778" s="3"/>
      <c r="AB7778" s="3"/>
      <c r="AC7778" s="3"/>
      <c r="AD7778" s="3"/>
      <c r="AE7778" s="3"/>
      <c r="AF7778" s="3"/>
      <c r="AG7778" s="3"/>
      <c r="AH7778" s="3"/>
      <c r="AI7778" s="3"/>
      <c r="AJ7778" s="3"/>
      <c r="AK7778" s="3"/>
      <c r="AL7778" s="3"/>
      <c r="AM7778" s="3"/>
      <c r="AN7778" s="3"/>
      <c r="AO7778" s="3"/>
      <c r="AP7778" s="3"/>
      <c r="AQ7778" s="3"/>
      <c r="AR7778" s="3"/>
      <c r="AS7778" s="3"/>
      <c r="AT7778" s="3"/>
      <c r="AU7778" s="3"/>
      <c r="AV7778" s="3"/>
      <c r="AW7778" s="3"/>
      <c r="AX7778" s="3"/>
      <c r="AY7778" s="3"/>
      <c r="AZ7778" s="3"/>
      <c r="BA7778" s="3"/>
    </row>
    <row r="7779" spans="1:53" x14ac:dyDescent="0.3">
      <c r="A7779" s="3"/>
      <c r="B7779" s="3"/>
      <c r="C7779" s="3"/>
      <c r="D7779" s="3"/>
      <c r="E7779" s="3"/>
      <c r="F7779" s="3"/>
      <c r="G7779" s="3"/>
      <c r="H7779" s="3"/>
      <c r="I7779" s="3"/>
      <c r="J7779" s="3"/>
      <c r="K7779" s="3"/>
      <c r="L7779" s="3"/>
      <c r="M7779" s="3"/>
      <c r="N7779" s="3"/>
      <c r="O7779" s="3"/>
      <c r="P7779" s="3"/>
      <c r="Q7779" s="3"/>
      <c r="R7779" s="3"/>
      <c r="S7779" s="120"/>
      <c r="T7779" s="3"/>
      <c r="U7779" s="3"/>
      <c r="V7779" s="3"/>
      <c r="W7779" s="3"/>
      <c r="X7779" s="3"/>
      <c r="Y7779" s="3"/>
      <c r="Z7779" s="3"/>
      <c r="AA7779" s="3"/>
      <c r="AB7779" s="3"/>
      <c r="AC7779" s="3"/>
      <c r="AD7779" s="3"/>
      <c r="AE7779" s="3"/>
      <c r="AF7779" s="3"/>
      <c r="AG7779" s="3"/>
      <c r="AH7779" s="3"/>
      <c r="AI7779" s="3"/>
      <c r="AJ7779" s="3"/>
      <c r="AK7779" s="3"/>
      <c r="AL7779" s="3"/>
      <c r="AM7779" s="3"/>
      <c r="AN7779" s="3"/>
      <c r="AO7779" s="3"/>
      <c r="AP7779" s="3"/>
      <c r="AQ7779" s="3"/>
      <c r="AR7779" s="3"/>
      <c r="AS7779" s="3"/>
      <c r="AT7779" s="3"/>
      <c r="AU7779" s="3"/>
      <c r="AV7779" s="3"/>
      <c r="AW7779" s="3"/>
      <c r="AX7779" s="3"/>
      <c r="AY7779" s="3"/>
      <c r="AZ7779" s="3"/>
      <c r="BA7779" s="3"/>
    </row>
    <row r="7780" spans="1:53" x14ac:dyDescent="0.3">
      <c r="A7780" s="3"/>
      <c r="B7780" s="3"/>
      <c r="C7780" s="3"/>
      <c r="D7780" s="3"/>
      <c r="E7780" s="3"/>
      <c r="F7780" s="3"/>
      <c r="G7780" s="3"/>
      <c r="H7780" s="3"/>
      <c r="I7780" s="3"/>
      <c r="J7780" s="3"/>
      <c r="K7780" s="3"/>
      <c r="L7780" s="3"/>
      <c r="M7780" s="3"/>
      <c r="N7780" s="3"/>
      <c r="O7780" s="3"/>
      <c r="P7780" s="3"/>
      <c r="Q7780" s="3"/>
      <c r="R7780" s="3"/>
      <c r="S7780" s="120"/>
      <c r="T7780" s="3"/>
      <c r="U7780" s="3"/>
      <c r="V7780" s="3"/>
      <c r="W7780" s="3"/>
      <c r="X7780" s="3"/>
      <c r="Y7780" s="3"/>
      <c r="Z7780" s="3"/>
      <c r="AA7780" s="3"/>
      <c r="AB7780" s="3"/>
      <c r="AC7780" s="3"/>
      <c r="AD7780" s="3"/>
      <c r="AE7780" s="3"/>
      <c r="AF7780" s="3"/>
      <c r="AG7780" s="3"/>
      <c r="AH7780" s="3"/>
      <c r="AI7780" s="3"/>
      <c r="AJ7780" s="3"/>
      <c r="AK7780" s="3"/>
      <c r="AL7780" s="3"/>
      <c r="AM7780" s="3"/>
      <c r="AN7780" s="3"/>
      <c r="AO7780" s="3"/>
      <c r="AP7780" s="3"/>
      <c r="AQ7780" s="3"/>
      <c r="AR7780" s="3"/>
      <c r="AS7780" s="3"/>
      <c r="AT7780" s="3"/>
      <c r="AU7780" s="3"/>
      <c r="AV7780" s="3"/>
      <c r="AW7780" s="3"/>
      <c r="AX7780" s="3"/>
      <c r="AY7780" s="3"/>
      <c r="AZ7780" s="3"/>
      <c r="BA7780" s="3"/>
    </row>
    <row r="7781" spans="1:53" x14ac:dyDescent="0.3">
      <c r="A7781" s="3"/>
      <c r="B7781" s="3"/>
      <c r="C7781" s="3"/>
      <c r="D7781" s="3"/>
      <c r="E7781" s="3"/>
      <c r="F7781" s="3"/>
      <c r="G7781" s="3"/>
      <c r="H7781" s="3"/>
      <c r="I7781" s="3"/>
      <c r="J7781" s="3"/>
      <c r="K7781" s="3"/>
      <c r="L7781" s="3"/>
      <c r="M7781" s="3"/>
      <c r="N7781" s="3"/>
      <c r="O7781" s="3"/>
      <c r="P7781" s="3"/>
      <c r="Q7781" s="3"/>
      <c r="R7781" s="3"/>
      <c r="S7781" s="120"/>
      <c r="T7781" s="3"/>
      <c r="U7781" s="3"/>
      <c r="V7781" s="3"/>
      <c r="W7781" s="3"/>
      <c r="X7781" s="3"/>
      <c r="Y7781" s="3"/>
      <c r="Z7781" s="3"/>
      <c r="AA7781" s="3"/>
      <c r="AB7781" s="3"/>
      <c r="AC7781" s="3"/>
      <c r="AD7781" s="3"/>
      <c r="AE7781" s="3"/>
      <c r="AF7781" s="3"/>
      <c r="AG7781" s="3"/>
      <c r="AH7781" s="3"/>
      <c r="AI7781" s="3"/>
      <c r="AJ7781" s="3"/>
      <c r="AK7781" s="3"/>
      <c r="AL7781" s="3"/>
      <c r="AM7781" s="3"/>
      <c r="AN7781" s="3"/>
      <c r="AO7781" s="3"/>
      <c r="AP7781" s="3"/>
      <c r="AQ7781" s="3"/>
      <c r="AR7781" s="3"/>
      <c r="AS7781" s="3"/>
      <c r="AT7781" s="3"/>
      <c r="AU7781" s="3"/>
      <c r="AV7781" s="3"/>
      <c r="AW7781" s="3"/>
      <c r="AX7781" s="3"/>
      <c r="AY7781" s="3"/>
      <c r="AZ7781" s="3"/>
      <c r="BA7781" s="3"/>
    </row>
    <row r="7782" spans="1:53" x14ac:dyDescent="0.3">
      <c r="A7782" s="3"/>
      <c r="B7782" s="3"/>
      <c r="C7782" s="3"/>
      <c r="D7782" s="3"/>
      <c r="E7782" s="3"/>
      <c r="F7782" s="3"/>
      <c r="G7782" s="3"/>
      <c r="H7782" s="3"/>
      <c r="I7782" s="3"/>
      <c r="J7782" s="3"/>
      <c r="K7782" s="3"/>
      <c r="L7782" s="3"/>
      <c r="M7782" s="3"/>
      <c r="N7782" s="3"/>
      <c r="O7782" s="3"/>
      <c r="P7782" s="3"/>
      <c r="Q7782" s="3"/>
      <c r="R7782" s="3"/>
      <c r="S7782" s="120"/>
      <c r="T7782" s="3"/>
      <c r="U7782" s="3"/>
      <c r="V7782" s="3"/>
      <c r="W7782" s="3"/>
      <c r="X7782" s="3"/>
      <c r="Y7782" s="3"/>
      <c r="Z7782" s="3"/>
      <c r="AA7782" s="3"/>
      <c r="AB7782" s="3"/>
      <c r="AC7782" s="3"/>
      <c r="AD7782" s="3"/>
      <c r="AE7782" s="3"/>
      <c r="AF7782" s="3"/>
      <c r="AG7782" s="3"/>
      <c r="AH7782" s="3"/>
      <c r="AI7782" s="3"/>
      <c r="AJ7782" s="3"/>
      <c r="AK7782" s="3"/>
      <c r="AL7782" s="3"/>
      <c r="AM7782" s="3"/>
      <c r="AN7782" s="3"/>
      <c r="AO7782" s="3"/>
      <c r="AP7782" s="3"/>
      <c r="AQ7782" s="3"/>
      <c r="AR7782" s="3"/>
      <c r="AS7782" s="3"/>
      <c r="AT7782" s="3"/>
      <c r="AU7782" s="3"/>
      <c r="AV7782" s="3"/>
      <c r="AW7782" s="3"/>
      <c r="AX7782" s="3"/>
      <c r="AY7782" s="3"/>
      <c r="AZ7782" s="3"/>
      <c r="BA7782" s="3"/>
    </row>
    <row r="7783" spans="1:53" x14ac:dyDescent="0.3">
      <c r="A7783" s="3"/>
      <c r="B7783" s="3"/>
      <c r="C7783" s="3"/>
      <c r="D7783" s="3"/>
      <c r="E7783" s="3"/>
      <c r="F7783" s="3"/>
      <c r="G7783" s="3"/>
      <c r="H7783" s="3"/>
      <c r="I7783" s="3"/>
      <c r="J7783" s="3"/>
      <c r="K7783" s="3"/>
      <c r="L7783" s="3"/>
      <c r="M7783" s="3"/>
      <c r="N7783" s="3"/>
      <c r="O7783" s="3"/>
      <c r="P7783" s="3"/>
      <c r="Q7783" s="3"/>
      <c r="R7783" s="3"/>
      <c r="S7783" s="120"/>
      <c r="T7783" s="3"/>
      <c r="U7783" s="3"/>
      <c r="V7783" s="3"/>
      <c r="W7783" s="3"/>
      <c r="X7783" s="3"/>
      <c r="Y7783" s="3"/>
      <c r="Z7783" s="3"/>
      <c r="AA7783" s="3"/>
      <c r="AB7783" s="3"/>
      <c r="AC7783" s="3"/>
      <c r="AD7783" s="3"/>
      <c r="AE7783" s="3"/>
      <c r="AF7783" s="3"/>
      <c r="AG7783" s="3"/>
      <c r="AH7783" s="3"/>
      <c r="AI7783" s="3"/>
      <c r="AJ7783" s="3"/>
      <c r="AK7783" s="3"/>
      <c r="AL7783" s="3"/>
      <c r="AM7783" s="3"/>
      <c r="AN7783" s="3"/>
      <c r="AO7783" s="3"/>
      <c r="AP7783" s="3"/>
      <c r="AQ7783" s="3"/>
      <c r="AR7783" s="3"/>
      <c r="AS7783" s="3"/>
      <c r="AT7783" s="3"/>
      <c r="AU7783" s="3"/>
      <c r="AV7783" s="3"/>
      <c r="AW7783" s="3"/>
      <c r="AX7783" s="3"/>
      <c r="AY7783" s="3"/>
      <c r="AZ7783" s="3"/>
      <c r="BA7783" s="3"/>
    </row>
    <row r="7784" spans="1:53" x14ac:dyDescent="0.3">
      <c r="A7784" s="3"/>
      <c r="B7784" s="3"/>
      <c r="C7784" s="3"/>
      <c r="D7784" s="3"/>
      <c r="E7784" s="3"/>
      <c r="F7784" s="3"/>
      <c r="G7784" s="3"/>
      <c r="H7784" s="3"/>
      <c r="I7784" s="3"/>
      <c r="J7784" s="3"/>
      <c r="K7784" s="3"/>
      <c r="L7784" s="3"/>
      <c r="M7784" s="3"/>
      <c r="N7784" s="3"/>
      <c r="O7784" s="3"/>
      <c r="P7784" s="3"/>
      <c r="Q7784" s="3"/>
      <c r="R7784" s="3"/>
      <c r="S7784" s="120"/>
      <c r="T7784" s="3"/>
      <c r="U7784" s="3"/>
      <c r="V7784" s="3"/>
      <c r="W7784" s="3"/>
      <c r="X7784" s="3"/>
      <c r="Y7784" s="3"/>
      <c r="Z7784" s="3"/>
      <c r="AA7784" s="3"/>
      <c r="AB7784" s="3"/>
      <c r="AC7784" s="3"/>
      <c r="AD7784" s="3"/>
      <c r="AE7784" s="3"/>
      <c r="AF7784" s="3"/>
      <c r="AG7784" s="3"/>
      <c r="AH7784" s="3"/>
      <c r="AI7784" s="3"/>
      <c r="AJ7784" s="3"/>
      <c r="AK7784" s="3"/>
      <c r="AL7784" s="3"/>
      <c r="AM7784" s="3"/>
      <c r="AN7784" s="3"/>
      <c r="AO7784" s="3"/>
      <c r="AP7784" s="3"/>
      <c r="AQ7784" s="3"/>
      <c r="AR7784" s="3"/>
      <c r="AS7784" s="3"/>
      <c r="AT7784" s="3"/>
      <c r="AU7784" s="3"/>
      <c r="AV7784" s="3"/>
      <c r="AW7784" s="3"/>
      <c r="AX7784" s="3"/>
      <c r="AY7784" s="3"/>
      <c r="AZ7784" s="3"/>
      <c r="BA7784" s="3"/>
    </row>
    <row r="7785" spans="1:53" x14ac:dyDescent="0.3">
      <c r="A7785" s="3"/>
      <c r="B7785" s="3"/>
      <c r="C7785" s="3"/>
      <c r="D7785" s="3"/>
      <c r="E7785" s="3"/>
      <c r="F7785" s="3"/>
      <c r="G7785" s="3"/>
      <c r="H7785" s="3"/>
      <c r="I7785" s="3"/>
      <c r="J7785" s="3"/>
      <c r="K7785" s="3"/>
      <c r="L7785" s="3"/>
      <c r="M7785" s="3"/>
      <c r="N7785" s="3"/>
      <c r="O7785" s="3"/>
      <c r="P7785" s="3"/>
      <c r="Q7785" s="3"/>
      <c r="R7785" s="3"/>
      <c r="S7785" s="120"/>
      <c r="T7785" s="3"/>
      <c r="U7785" s="3"/>
      <c r="V7785" s="3"/>
      <c r="W7785" s="3"/>
      <c r="X7785" s="3"/>
      <c r="Y7785" s="3"/>
      <c r="Z7785" s="3"/>
      <c r="AA7785" s="3"/>
      <c r="AB7785" s="3"/>
      <c r="AC7785" s="3"/>
      <c r="AD7785" s="3"/>
      <c r="AE7785" s="3"/>
      <c r="AF7785" s="3"/>
      <c r="AG7785" s="3"/>
      <c r="AH7785" s="3"/>
      <c r="AI7785" s="3"/>
      <c r="AJ7785" s="3"/>
      <c r="AK7785" s="3"/>
      <c r="AL7785" s="3"/>
      <c r="AM7785" s="3"/>
      <c r="AN7785" s="3"/>
      <c r="AO7785" s="3"/>
      <c r="AP7785" s="3"/>
      <c r="AQ7785" s="3"/>
      <c r="AR7785" s="3"/>
      <c r="AS7785" s="3"/>
      <c r="AT7785" s="3"/>
      <c r="AU7785" s="3"/>
      <c r="AV7785" s="3"/>
      <c r="AW7785" s="3"/>
      <c r="AX7785" s="3"/>
      <c r="AY7785" s="3"/>
      <c r="AZ7785" s="3"/>
      <c r="BA7785" s="3"/>
    </row>
    <row r="7786" spans="1:53" x14ac:dyDescent="0.3">
      <c r="A7786" s="3"/>
      <c r="B7786" s="3"/>
      <c r="C7786" s="3"/>
      <c r="D7786" s="3"/>
      <c r="E7786" s="3"/>
      <c r="F7786" s="3"/>
      <c r="G7786" s="3"/>
      <c r="H7786" s="3"/>
      <c r="I7786" s="3"/>
      <c r="J7786" s="3"/>
      <c r="K7786" s="3"/>
      <c r="L7786" s="3"/>
      <c r="M7786" s="3"/>
      <c r="N7786" s="3"/>
      <c r="O7786" s="3"/>
      <c r="P7786" s="3"/>
      <c r="Q7786" s="3"/>
      <c r="R7786" s="3"/>
      <c r="S7786" s="120"/>
      <c r="T7786" s="3"/>
      <c r="U7786" s="3"/>
      <c r="V7786" s="3"/>
      <c r="W7786" s="3"/>
      <c r="X7786" s="3"/>
      <c r="Y7786" s="3"/>
      <c r="Z7786" s="3"/>
      <c r="AA7786" s="3"/>
      <c r="AB7786" s="3"/>
      <c r="AC7786" s="3"/>
      <c r="AD7786" s="3"/>
      <c r="AE7786" s="3"/>
      <c r="AF7786" s="3"/>
      <c r="AG7786" s="3"/>
      <c r="AH7786" s="3"/>
      <c r="AI7786" s="3"/>
      <c r="AJ7786" s="3"/>
      <c r="AK7786" s="3"/>
      <c r="AL7786" s="3"/>
      <c r="AM7786" s="3"/>
      <c r="AN7786" s="3"/>
      <c r="AO7786" s="3"/>
      <c r="AP7786" s="3"/>
      <c r="AQ7786" s="3"/>
      <c r="AR7786" s="3"/>
      <c r="AS7786" s="3"/>
      <c r="AT7786" s="3"/>
      <c r="AU7786" s="3"/>
      <c r="AV7786" s="3"/>
      <c r="AW7786" s="3"/>
      <c r="AX7786" s="3"/>
      <c r="AY7786" s="3"/>
      <c r="AZ7786" s="3"/>
      <c r="BA7786" s="3"/>
    </row>
    <row r="7787" spans="1:53" x14ac:dyDescent="0.3">
      <c r="A7787" s="3"/>
      <c r="B7787" s="3"/>
      <c r="C7787" s="3"/>
      <c r="D7787" s="3"/>
      <c r="E7787" s="3"/>
      <c r="F7787" s="3"/>
      <c r="G7787" s="3"/>
      <c r="H7787" s="3"/>
      <c r="I7787" s="3"/>
      <c r="J7787" s="3"/>
      <c r="K7787" s="3"/>
      <c r="L7787" s="3"/>
      <c r="M7787" s="3"/>
      <c r="N7787" s="3"/>
      <c r="O7787" s="3"/>
      <c r="P7787" s="3"/>
      <c r="Q7787" s="3"/>
      <c r="R7787" s="3"/>
      <c r="S7787" s="120"/>
      <c r="T7787" s="3"/>
      <c r="U7787" s="3"/>
      <c r="V7787" s="3"/>
      <c r="W7787" s="3"/>
      <c r="X7787" s="3"/>
      <c r="Y7787" s="3"/>
      <c r="Z7787" s="3"/>
      <c r="AA7787" s="3"/>
      <c r="AB7787" s="3"/>
      <c r="AC7787" s="3"/>
      <c r="AD7787" s="3"/>
      <c r="AE7787" s="3"/>
      <c r="AF7787" s="3"/>
      <c r="AG7787" s="3"/>
      <c r="AH7787" s="3"/>
      <c r="AI7787" s="3"/>
      <c r="AJ7787" s="3"/>
      <c r="AK7787" s="3"/>
      <c r="AL7787" s="3"/>
      <c r="AM7787" s="3"/>
      <c r="AN7787" s="3"/>
      <c r="AO7787" s="3"/>
      <c r="AP7787" s="3"/>
      <c r="AQ7787" s="3"/>
      <c r="AR7787" s="3"/>
      <c r="AS7787" s="3"/>
      <c r="AT7787" s="3"/>
      <c r="AU7787" s="3"/>
      <c r="AV7787" s="3"/>
      <c r="AW7787" s="3"/>
      <c r="AX7787" s="3"/>
      <c r="AY7787" s="3"/>
      <c r="AZ7787" s="3"/>
      <c r="BA7787" s="3"/>
    </row>
    <row r="7788" spans="1:53" x14ac:dyDescent="0.3">
      <c r="A7788" s="3"/>
      <c r="B7788" s="3"/>
      <c r="C7788" s="3"/>
      <c r="D7788" s="3"/>
      <c r="E7788" s="3"/>
      <c r="F7788" s="3"/>
      <c r="G7788" s="3"/>
      <c r="H7788" s="3"/>
      <c r="I7788" s="3"/>
      <c r="J7788" s="3"/>
      <c r="K7788" s="3"/>
      <c r="L7788" s="3"/>
      <c r="M7788" s="3"/>
      <c r="N7788" s="3"/>
      <c r="O7788" s="3"/>
      <c r="P7788" s="3"/>
      <c r="Q7788" s="3"/>
      <c r="R7788" s="3"/>
      <c r="S7788" s="120"/>
      <c r="T7788" s="3"/>
      <c r="U7788" s="3"/>
      <c r="V7788" s="3"/>
      <c r="W7788" s="3"/>
      <c r="X7788" s="3"/>
      <c r="Y7788" s="3"/>
      <c r="Z7788" s="3"/>
      <c r="AA7788" s="3"/>
      <c r="AB7788" s="3"/>
      <c r="AC7788" s="3"/>
      <c r="AD7788" s="3"/>
      <c r="AE7788" s="3"/>
      <c r="AF7788" s="3"/>
      <c r="AG7788" s="3"/>
      <c r="AH7788" s="3"/>
      <c r="AI7788" s="3"/>
      <c r="AJ7788" s="3"/>
      <c r="AK7788" s="3"/>
      <c r="AL7788" s="3"/>
      <c r="AM7788" s="3"/>
      <c r="AN7788" s="3"/>
      <c r="AO7788" s="3"/>
      <c r="AP7788" s="3"/>
      <c r="AQ7788" s="3"/>
      <c r="AR7788" s="3"/>
      <c r="AS7788" s="3"/>
      <c r="AT7788" s="3"/>
      <c r="AU7788" s="3"/>
      <c r="AV7788" s="3"/>
      <c r="AW7788" s="3"/>
      <c r="AX7788" s="3"/>
      <c r="AY7788" s="3"/>
      <c r="AZ7788" s="3"/>
      <c r="BA7788" s="3"/>
    </row>
    <row r="7789" spans="1:53" x14ac:dyDescent="0.3">
      <c r="A7789" s="3"/>
      <c r="B7789" s="3"/>
      <c r="C7789" s="3"/>
      <c r="D7789" s="3"/>
      <c r="E7789" s="3"/>
      <c r="F7789" s="3"/>
      <c r="G7789" s="3"/>
      <c r="H7789" s="3"/>
      <c r="I7789" s="3"/>
      <c r="J7789" s="3"/>
      <c r="K7789" s="3"/>
      <c r="L7789" s="3"/>
      <c r="M7789" s="3"/>
      <c r="N7789" s="3"/>
      <c r="O7789" s="3"/>
      <c r="P7789" s="3"/>
      <c r="Q7789" s="3"/>
      <c r="R7789" s="3"/>
      <c r="S7789" s="120"/>
      <c r="T7789" s="3"/>
      <c r="U7789" s="3"/>
      <c r="V7789" s="3"/>
      <c r="W7789" s="3"/>
      <c r="X7789" s="3"/>
      <c r="Y7789" s="3"/>
      <c r="Z7789" s="3"/>
      <c r="AA7789" s="3"/>
      <c r="AB7789" s="3"/>
      <c r="AC7789" s="3"/>
      <c r="AD7789" s="3"/>
      <c r="AE7789" s="3"/>
      <c r="AF7789" s="3"/>
      <c r="AG7789" s="3"/>
      <c r="AH7789" s="3"/>
      <c r="AI7789" s="3"/>
      <c r="AJ7789" s="3"/>
      <c r="AK7789" s="3"/>
      <c r="AL7789" s="3"/>
      <c r="AM7789" s="3"/>
      <c r="AN7789" s="3"/>
      <c r="AO7789" s="3"/>
      <c r="AP7789" s="3"/>
      <c r="AQ7789" s="3"/>
      <c r="AR7789" s="3"/>
      <c r="AS7789" s="3"/>
      <c r="AT7789" s="3"/>
      <c r="AU7789" s="3"/>
      <c r="AV7789" s="3"/>
      <c r="AW7789" s="3"/>
      <c r="AX7789" s="3"/>
      <c r="AY7789" s="3"/>
      <c r="AZ7789" s="3"/>
      <c r="BA7789" s="3"/>
    </row>
    <row r="7790" spans="1:53" x14ac:dyDescent="0.3">
      <c r="A7790" s="3"/>
      <c r="B7790" s="3"/>
      <c r="C7790" s="3"/>
      <c r="D7790" s="3"/>
      <c r="E7790" s="3"/>
      <c r="F7790" s="3"/>
      <c r="G7790" s="3"/>
      <c r="H7790" s="3"/>
      <c r="I7790" s="3"/>
      <c r="J7790" s="3"/>
      <c r="K7790" s="3"/>
      <c r="L7790" s="3"/>
      <c r="M7790" s="3"/>
      <c r="N7790" s="3"/>
      <c r="O7790" s="3"/>
      <c r="P7790" s="3"/>
      <c r="Q7790" s="3"/>
      <c r="R7790" s="3"/>
      <c r="S7790" s="120"/>
      <c r="T7790" s="3"/>
      <c r="U7790" s="3"/>
      <c r="V7790" s="3"/>
      <c r="W7790" s="3"/>
      <c r="X7790" s="3"/>
      <c r="Y7790" s="3"/>
      <c r="Z7790" s="3"/>
      <c r="AA7790" s="3"/>
      <c r="AB7790" s="3"/>
      <c r="AC7790" s="3"/>
      <c r="AD7790" s="3"/>
      <c r="AE7790" s="3"/>
      <c r="AF7790" s="3"/>
      <c r="AG7790" s="3"/>
      <c r="AH7790" s="3"/>
      <c r="AI7790" s="3"/>
      <c r="AJ7790" s="3"/>
      <c r="AK7790" s="3"/>
      <c r="AL7790" s="3"/>
      <c r="AM7790" s="3"/>
      <c r="AN7790" s="3"/>
      <c r="AO7790" s="3"/>
      <c r="AP7790" s="3"/>
      <c r="AQ7790" s="3"/>
      <c r="AR7790" s="3"/>
      <c r="AS7790" s="3"/>
      <c r="AT7790" s="3"/>
      <c r="AU7790" s="3"/>
      <c r="AV7790" s="3"/>
      <c r="AW7790" s="3"/>
      <c r="AX7790" s="3"/>
      <c r="AY7790" s="3"/>
      <c r="AZ7790" s="3"/>
      <c r="BA7790" s="3"/>
    </row>
    <row r="7791" spans="1:53" x14ac:dyDescent="0.3">
      <c r="A7791" s="3"/>
      <c r="B7791" s="3"/>
      <c r="C7791" s="3"/>
      <c r="D7791" s="3"/>
      <c r="E7791" s="3"/>
      <c r="F7791" s="3"/>
      <c r="G7791" s="3"/>
      <c r="H7791" s="3"/>
      <c r="I7791" s="3"/>
      <c r="J7791" s="3"/>
      <c r="K7791" s="3"/>
      <c r="L7791" s="3"/>
      <c r="M7791" s="3"/>
      <c r="N7791" s="3"/>
      <c r="O7791" s="3"/>
      <c r="P7791" s="3"/>
      <c r="Q7791" s="3"/>
      <c r="R7791" s="3"/>
      <c r="S7791" s="120"/>
      <c r="T7791" s="3"/>
      <c r="U7791" s="3"/>
      <c r="V7791" s="3"/>
      <c r="W7791" s="3"/>
      <c r="X7791" s="3"/>
      <c r="Y7791" s="3"/>
      <c r="Z7791" s="3"/>
      <c r="AA7791" s="3"/>
      <c r="AB7791" s="3"/>
      <c r="AC7791" s="3"/>
      <c r="AD7791" s="3"/>
      <c r="AE7791" s="3"/>
      <c r="AF7791" s="3"/>
      <c r="AG7791" s="3"/>
      <c r="AH7791" s="3"/>
      <c r="AI7791" s="3"/>
      <c r="AJ7791" s="3"/>
      <c r="AK7791" s="3"/>
      <c r="AL7791" s="3"/>
      <c r="AM7791" s="3"/>
      <c r="AN7791" s="3"/>
      <c r="AO7791" s="3"/>
      <c r="AP7791" s="3"/>
      <c r="AQ7791" s="3"/>
      <c r="AR7791" s="3"/>
      <c r="AS7791" s="3"/>
      <c r="AT7791" s="3"/>
      <c r="AU7791" s="3"/>
      <c r="AV7791" s="3"/>
      <c r="AW7791" s="3"/>
      <c r="AX7791" s="3"/>
      <c r="AY7791" s="3"/>
      <c r="AZ7791" s="3"/>
      <c r="BA7791" s="3"/>
    </row>
    <row r="7792" spans="1:53" x14ac:dyDescent="0.3">
      <c r="A7792" s="3"/>
      <c r="B7792" s="3"/>
      <c r="C7792" s="3"/>
      <c r="D7792" s="3"/>
      <c r="E7792" s="3"/>
      <c r="F7792" s="3"/>
      <c r="G7792" s="3"/>
      <c r="H7792" s="3"/>
      <c r="I7792" s="3"/>
      <c r="J7792" s="3"/>
      <c r="K7792" s="3"/>
      <c r="L7792" s="3"/>
      <c r="M7792" s="3"/>
      <c r="N7792" s="3"/>
      <c r="O7792" s="3"/>
      <c r="P7792" s="3"/>
      <c r="Q7792" s="3"/>
      <c r="R7792" s="3"/>
      <c r="S7792" s="120"/>
      <c r="T7792" s="3"/>
      <c r="U7792" s="3"/>
      <c r="V7792" s="3"/>
      <c r="W7792" s="3"/>
      <c r="X7792" s="3"/>
      <c r="Y7792" s="3"/>
      <c r="Z7792" s="3"/>
      <c r="AA7792" s="3"/>
      <c r="AB7792" s="3"/>
      <c r="AC7792" s="3"/>
      <c r="AD7792" s="3"/>
      <c r="AE7792" s="3"/>
      <c r="AF7792" s="3"/>
      <c r="AG7792" s="3"/>
      <c r="AH7792" s="3"/>
      <c r="AI7792" s="3"/>
      <c r="AJ7792" s="3"/>
      <c r="AK7792" s="3"/>
      <c r="AL7792" s="3"/>
      <c r="AM7792" s="3"/>
      <c r="AN7792" s="3"/>
      <c r="AO7792" s="3"/>
      <c r="AP7792" s="3"/>
      <c r="AQ7792" s="3"/>
      <c r="AR7792" s="3"/>
      <c r="AS7792" s="3"/>
      <c r="AT7792" s="3"/>
      <c r="AU7792" s="3"/>
      <c r="AV7792" s="3"/>
      <c r="AW7792" s="3"/>
      <c r="AX7792" s="3"/>
      <c r="AY7792" s="3"/>
      <c r="AZ7792" s="3"/>
      <c r="BA7792" s="3"/>
    </row>
    <row r="7793" spans="1:53" x14ac:dyDescent="0.3">
      <c r="A7793" s="3"/>
      <c r="B7793" s="3"/>
      <c r="C7793" s="3"/>
      <c r="D7793" s="3"/>
      <c r="E7793" s="3"/>
      <c r="F7793" s="3"/>
      <c r="G7793" s="3"/>
      <c r="H7793" s="3"/>
      <c r="I7793" s="3"/>
      <c r="J7793" s="3"/>
      <c r="K7793" s="3"/>
      <c r="L7793" s="3"/>
      <c r="M7793" s="3"/>
      <c r="N7793" s="3"/>
      <c r="O7793" s="3"/>
      <c r="P7793" s="3"/>
      <c r="Q7793" s="3"/>
      <c r="R7793" s="3"/>
      <c r="S7793" s="120"/>
      <c r="T7793" s="3"/>
      <c r="U7793" s="3"/>
      <c r="V7793" s="3"/>
      <c r="W7793" s="3"/>
      <c r="X7793" s="3"/>
      <c r="Y7793" s="3"/>
      <c r="Z7793" s="3"/>
      <c r="AA7793" s="3"/>
      <c r="AB7793" s="3"/>
      <c r="AC7793" s="3"/>
      <c r="AD7793" s="3"/>
      <c r="AE7793" s="3"/>
      <c r="AF7793" s="3"/>
      <c r="AG7793" s="3"/>
      <c r="AH7793" s="3"/>
      <c r="AI7793" s="3"/>
      <c r="AJ7793" s="3"/>
      <c r="AK7793" s="3"/>
      <c r="AL7793" s="3"/>
      <c r="AM7793" s="3"/>
      <c r="AN7793" s="3"/>
      <c r="AO7793" s="3"/>
      <c r="AP7793" s="3"/>
      <c r="AQ7793" s="3"/>
      <c r="AR7793" s="3"/>
      <c r="AS7793" s="3"/>
      <c r="AT7793" s="3"/>
      <c r="AU7793" s="3"/>
      <c r="AV7793" s="3"/>
      <c r="AW7793" s="3"/>
      <c r="AX7793" s="3"/>
      <c r="AY7793" s="3"/>
      <c r="AZ7793" s="3"/>
      <c r="BA7793" s="3"/>
    </row>
    <row r="7794" spans="1:53" x14ac:dyDescent="0.3">
      <c r="A7794" s="3"/>
      <c r="B7794" s="3"/>
      <c r="C7794" s="3"/>
      <c r="D7794" s="3"/>
      <c r="E7794" s="3"/>
      <c r="F7794" s="3"/>
      <c r="G7794" s="3"/>
      <c r="H7794" s="3"/>
      <c r="I7794" s="3"/>
      <c r="J7794" s="3"/>
      <c r="K7794" s="3"/>
      <c r="L7794" s="3"/>
      <c r="M7794" s="3"/>
      <c r="N7794" s="3"/>
      <c r="O7794" s="3"/>
      <c r="P7794" s="3"/>
      <c r="Q7794" s="3"/>
      <c r="R7794" s="3"/>
      <c r="S7794" s="120"/>
      <c r="T7794" s="3"/>
      <c r="U7794" s="3"/>
      <c r="V7794" s="3"/>
      <c r="W7794" s="3"/>
      <c r="X7794" s="3"/>
      <c r="Y7794" s="3"/>
      <c r="Z7794" s="3"/>
      <c r="AA7794" s="3"/>
      <c r="AB7794" s="3"/>
      <c r="AC7794" s="3"/>
      <c r="AD7794" s="3"/>
      <c r="AE7794" s="3"/>
      <c r="AF7794" s="3"/>
      <c r="AG7794" s="3"/>
      <c r="AH7794" s="3"/>
      <c r="AI7794" s="3"/>
      <c r="AJ7794" s="3"/>
      <c r="AK7794" s="3"/>
      <c r="AL7794" s="3"/>
      <c r="AM7794" s="3"/>
      <c r="AN7794" s="3"/>
      <c r="AO7794" s="3"/>
      <c r="AP7794" s="3"/>
      <c r="AQ7794" s="3"/>
      <c r="AR7794" s="3"/>
      <c r="AS7794" s="3"/>
      <c r="AT7794" s="3"/>
      <c r="AU7794" s="3"/>
      <c r="AV7794" s="3"/>
      <c r="AW7794" s="3"/>
      <c r="AX7794" s="3"/>
      <c r="AY7794" s="3"/>
      <c r="AZ7794" s="3"/>
      <c r="BA7794" s="3"/>
    </row>
    <row r="7795" spans="1:53" x14ac:dyDescent="0.3">
      <c r="A7795" s="3"/>
      <c r="B7795" s="3"/>
      <c r="C7795" s="3"/>
      <c r="D7795" s="3"/>
      <c r="E7795" s="3"/>
      <c r="F7795" s="3"/>
      <c r="G7795" s="3"/>
      <c r="H7795" s="3"/>
      <c r="I7795" s="3"/>
      <c r="J7795" s="3"/>
      <c r="K7795" s="3"/>
      <c r="L7795" s="3"/>
      <c r="M7795" s="3"/>
      <c r="N7795" s="3"/>
      <c r="O7795" s="3"/>
      <c r="P7795" s="3"/>
      <c r="Q7795" s="3"/>
      <c r="R7795" s="3"/>
      <c r="S7795" s="120"/>
      <c r="T7795" s="3"/>
      <c r="U7795" s="3"/>
      <c r="V7795" s="3"/>
      <c r="W7795" s="3"/>
      <c r="X7795" s="3"/>
      <c r="Y7795" s="3"/>
      <c r="Z7795" s="3"/>
      <c r="AA7795" s="3"/>
      <c r="AB7795" s="3"/>
      <c r="AC7795" s="3"/>
      <c r="AD7795" s="3"/>
      <c r="AE7795" s="3"/>
      <c r="AF7795" s="3"/>
      <c r="AG7795" s="3"/>
      <c r="AH7795" s="3"/>
      <c r="AI7795" s="3"/>
      <c r="AJ7795" s="3"/>
      <c r="AK7795" s="3"/>
      <c r="AL7795" s="3"/>
      <c r="AM7795" s="3"/>
      <c r="AN7795" s="3"/>
      <c r="AO7795" s="3"/>
      <c r="AP7795" s="3"/>
      <c r="AQ7795" s="3"/>
      <c r="AR7795" s="3"/>
      <c r="AS7795" s="3"/>
      <c r="AT7795" s="3"/>
      <c r="AU7795" s="3"/>
      <c r="AV7795" s="3"/>
      <c r="AW7795" s="3"/>
      <c r="AX7795" s="3"/>
      <c r="AY7795" s="3"/>
      <c r="AZ7795" s="3"/>
      <c r="BA7795" s="3"/>
    </row>
    <row r="7796" spans="1:53" x14ac:dyDescent="0.3">
      <c r="A7796" s="3"/>
      <c r="B7796" s="3"/>
      <c r="C7796" s="3"/>
      <c r="D7796" s="3"/>
      <c r="E7796" s="3"/>
      <c r="F7796" s="3"/>
      <c r="G7796" s="3"/>
      <c r="H7796" s="3"/>
      <c r="I7796" s="3"/>
      <c r="J7796" s="3"/>
      <c r="K7796" s="3"/>
      <c r="L7796" s="3"/>
      <c r="M7796" s="3"/>
      <c r="N7796" s="3"/>
      <c r="O7796" s="3"/>
      <c r="P7796" s="3"/>
      <c r="Q7796" s="3"/>
      <c r="R7796" s="3"/>
      <c r="S7796" s="120"/>
      <c r="T7796" s="3"/>
      <c r="U7796" s="3"/>
      <c r="V7796" s="3"/>
      <c r="W7796" s="3"/>
      <c r="X7796" s="3"/>
      <c r="Y7796" s="3"/>
      <c r="Z7796" s="3"/>
      <c r="AA7796" s="3"/>
      <c r="AB7796" s="3"/>
      <c r="AC7796" s="3"/>
      <c r="AD7796" s="3"/>
      <c r="AE7796" s="3"/>
      <c r="AF7796" s="3"/>
      <c r="AG7796" s="3"/>
      <c r="AH7796" s="3"/>
      <c r="AI7796" s="3"/>
      <c r="AJ7796" s="3"/>
      <c r="AK7796" s="3"/>
      <c r="AL7796" s="3"/>
      <c r="AM7796" s="3"/>
      <c r="AN7796" s="3"/>
      <c r="AO7796" s="3"/>
      <c r="AP7796" s="3"/>
      <c r="AQ7796" s="3"/>
      <c r="AR7796" s="3"/>
      <c r="AS7796" s="3"/>
      <c r="AT7796" s="3"/>
      <c r="AU7796" s="3"/>
      <c r="AV7796" s="3"/>
      <c r="AW7796" s="3"/>
      <c r="AX7796" s="3"/>
      <c r="AY7796" s="3"/>
      <c r="AZ7796" s="3"/>
      <c r="BA7796" s="3"/>
    </row>
    <row r="7797" spans="1:53" x14ac:dyDescent="0.3">
      <c r="A7797" s="3"/>
      <c r="B7797" s="3"/>
      <c r="C7797" s="3"/>
      <c r="D7797" s="3"/>
      <c r="E7797" s="3"/>
      <c r="F7797" s="3"/>
      <c r="G7797" s="3"/>
      <c r="H7797" s="3"/>
      <c r="I7797" s="3"/>
      <c r="J7797" s="3"/>
      <c r="K7797" s="3"/>
      <c r="L7797" s="3"/>
      <c r="M7797" s="3"/>
      <c r="N7797" s="3"/>
      <c r="O7797" s="3"/>
      <c r="P7797" s="3"/>
      <c r="Q7797" s="3"/>
      <c r="R7797" s="3"/>
      <c r="S7797" s="120"/>
      <c r="T7797" s="3"/>
      <c r="U7797" s="3"/>
      <c r="V7797" s="3"/>
      <c r="W7797" s="3"/>
      <c r="X7797" s="3"/>
      <c r="Y7797" s="3"/>
      <c r="Z7797" s="3"/>
      <c r="AA7797" s="3"/>
      <c r="AB7797" s="3"/>
      <c r="AC7797" s="3"/>
      <c r="AD7797" s="3"/>
      <c r="AE7797" s="3"/>
      <c r="AF7797" s="3"/>
      <c r="AG7797" s="3"/>
      <c r="AH7797" s="3"/>
      <c r="AI7797" s="3"/>
      <c r="AJ7797" s="3"/>
      <c r="AK7797" s="3"/>
      <c r="AL7797" s="3"/>
      <c r="AM7797" s="3"/>
      <c r="AN7797" s="3"/>
      <c r="AO7797" s="3"/>
      <c r="AP7797" s="3"/>
      <c r="AQ7797" s="3"/>
      <c r="AR7797" s="3"/>
      <c r="AS7797" s="3"/>
      <c r="AT7797" s="3"/>
      <c r="AU7797" s="3"/>
      <c r="AV7797" s="3"/>
      <c r="AW7797" s="3"/>
      <c r="AX7797" s="3"/>
      <c r="AY7797" s="3"/>
      <c r="AZ7797" s="3"/>
      <c r="BA7797" s="3"/>
    </row>
    <row r="7798" spans="1:53" x14ac:dyDescent="0.3">
      <c r="A7798" s="3"/>
      <c r="B7798" s="3"/>
      <c r="C7798" s="3"/>
      <c r="D7798" s="3"/>
      <c r="E7798" s="3"/>
      <c r="F7798" s="3"/>
      <c r="G7798" s="3"/>
      <c r="H7798" s="3"/>
      <c r="I7798" s="3"/>
      <c r="J7798" s="3"/>
      <c r="K7798" s="3"/>
      <c r="L7798" s="3"/>
      <c r="M7798" s="3"/>
      <c r="N7798" s="3"/>
      <c r="O7798" s="3"/>
      <c r="P7798" s="3"/>
      <c r="Q7798" s="3"/>
      <c r="R7798" s="3"/>
      <c r="S7798" s="120"/>
      <c r="T7798" s="3"/>
      <c r="U7798" s="3"/>
      <c r="V7798" s="3"/>
      <c r="W7798" s="3"/>
      <c r="X7798" s="3"/>
      <c r="Y7798" s="3"/>
      <c r="Z7798" s="3"/>
      <c r="AA7798" s="3"/>
      <c r="AB7798" s="3"/>
      <c r="AC7798" s="3"/>
      <c r="AD7798" s="3"/>
      <c r="AE7798" s="3"/>
      <c r="AF7798" s="3"/>
      <c r="AG7798" s="3"/>
      <c r="AH7798" s="3"/>
      <c r="AI7798" s="3"/>
      <c r="AJ7798" s="3"/>
      <c r="AK7798" s="3"/>
      <c r="AL7798" s="3"/>
      <c r="AM7798" s="3"/>
      <c r="AN7798" s="3"/>
      <c r="AO7798" s="3"/>
      <c r="AP7798" s="3"/>
      <c r="AQ7798" s="3"/>
      <c r="AR7798" s="3"/>
      <c r="AS7798" s="3"/>
      <c r="AT7798" s="3"/>
      <c r="AU7798" s="3"/>
      <c r="AV7798" s="3"/>
      <c r="AW7798" s="3"/>
      <c r="AX7798" s="3"/>
      <c r="AY7798" s="3"/>
      <c r="AZ7798" s="3"/>
      <c r="BA7798" s="3"/>
    </row>
    <row r="7799" spans="1:53" x14ac:dyDescent="0.3">
      <c r="A7799" s="3"/>
      <c r="B7799" s="3"/>
      <c r="C7799" s="3"/>
      <c r="D7799" s="3"/>
      <c r="E7799" s="3"/>
      <c r="F7799" s="3"/>
      <c r="G7799" s="3"/>
      <c r="H7799" s="3"/>
      <c r="I7799" s="3"/>
      <c r="J7799" s="3"/>
      <c r="K7799" s="3"/>
      <c r="L7799" s="3"/>
      <c r="M7799" s="3"/>
      <c r="N7799" s="3"/>
      <c r="O7799" s="3"/>
      <c r="P7799" s="3"/>
      <c r="Q7799" s="3"/>
      <c r="R7799" s="3"/>
      <c r="S7799" s="120"/>
      <c r="T7799" s="3"/>
      <c r="U7799" s="3"/>
      <c r="V7799" s="3"/>
      <c r="W7799" s="3"/>
      <c r="X7799" s="3"/>
      <c r="Y7799" s="3"/>
      <c r="Z7799" s="3"/>
      <c r="AA7799" s="3"/>
      <c r="AB7799" s="3"/>
      <c r="AC7799" s="3"/>
      <c r="AD7799" s="3"/>
      <c r="AE7799" s="3"/>
      <c r="AF7799" s="3"/>
      <c r="AG7799" s="3"/>
      <c r="AH7799" s="3"/>
      <c r="AI7799" s="3"/>
      <c r="AJ7799" s="3"/>
      <c r="AK7799" s="3"/>
      <c r="AL7799" s="3"/>
      <c r="AM7799" s="3"/>
      <c r="AN7799" s="3"/>
      <c r="AO7799" s="3"/>
      <c r="AP7799" s="3"/>
      <c r="AQ7799" s="3"/>
      <c r="AR7799" s="3"/>
      <c r="AS7799" s="3"/>
      <c r="AT7799" s="3"/>
      <c r="AU7799" s="3"/>
      <c r="AV7799" s="3"/>
      <c r="AW7799" s="3"/>
      <c r="AX7799" s="3"/>
      <c r="AY7799" s="3"/>
      <c r="AZ7799" s="3"/>
      <c r="BA7799" s="3"/>
    </row>
    <row r="7800" spans="1:53" x14ac:dyDescent="0.3">
      <c r="A7800" s="3"/>
      <c r="B7800" s="3"/>
      <c r="C7800" s="3"/>
      <c r="D7800" s="3"/>
      <c r="E7800" s="3"/>
      <c r="F7800" s="3"/>
      <c r="G7800" s="3"/>
      <c r="H7800" s="3"/>
      <c r="I7800" s="3"/>
      <c r="J7800" s="3"/>
      <c r="K7800" s="3"/>
      <c r="L7800" s="3"/>
      <c r="M7800" s="3"/>
      <c r="N7800" s="3"/>
      <c r="O7800" s="3"/>
      <c r="P7800" s="3"/>
      <c r="Q7800" s="3"/>
      <c r="R7800" s="3"/>
      <c r="S7800" s="120"/>
      <c r="T7800" s="3"/>
      <c r="U7800" s="3"/>
      <c r="V7800" s="3"/>
      <c r="W7800" s="3"/>
      <c r="X7800" s="3"/>
      <c r="Y7800" s="3"/>
      <c r="Z7800" s="3"/>
      <c r="AA7800" s="3"/>
      <c r="AB7800" s="3"/>
      <c r="AC7800" s="3"/>
      <c r="AD7800" s="3"/>
      <c r="AE7800" s="3"/>
      <c r="AF7800" s="3"/>
      <c r="AG7800" s="3"/>
      <c r="AH7800" s="3"/>
      <c r="AI7800" s="3"/>
      <c r="AJ7800" s="3"/>
      <c r="AK7800" s="3"/>
      <c r="AL7800" s="3"/>
      <c r="AM7800" s="3"/>
      <c r="AN7800" s="3"/>
      <c r="AO7800" s="3"/>
      <c r="AP7800" s="3"/>
      <c r="AQ7800" s="3"/>
      <c r="AR7800" s="3"/>
      <c r="AS7800" s="3"/>
      <c r="AT7800" s="3"/>
      <c r="AU7800" s="3"/>
      <c r="AV7800" s="3"/>
      <c r="AW7800" s="3"/>
      <c r="AX7800" s="3"/>
      <c r="AY7800" s="3"/>
      <c r="AZ7800" s="3"/>
      <c r="BA7800" s="3"/>
    </row>
    <row r="7801" spans="1:53" x14ac:dyDescent="0.3">
      <c r="A7801" s="3"/>
      <c r="B7801" s="3"/>
      <c r="C7801" s="3"/>
      <c r="D7801" s="3"/>
      <c r="E7801" s="3"/>
      <c r="F7801" s="3"/>
      <c r="G7801" s="3"/>
      <c r="H7801" s="3"/>
      <c r="I7801" s="3"/>
      <c r="J7801" s="3"/>
      <c r="K7801" s="3"/>
      <c r="L7801" s="3"/>
      <c r="M7801" s="3"/>
      <c r="N7801" s="3"/>
      <c r="O7801" s="3"/>
      <c r="P7801" s="3"/>
      <c r="Q7801" s="3"/>
      <c r="R7801" s="3"/>
      <c r="S7801" s="120"/>
      <c r="T7801" s="3"/>
      <c r="U7801" s="3"/>
      <c r="V7801" s="3"/>
      <c r="W7801" s="3"/>
      <c r="X7801" s="3"/>
      <c r="Y7801" s="3"/>
      <c r="Z7801" s="3"/>
      <c r="AA7801" s="3"/>
      <c r="AB7801" s="3"/>
      <c r="AC7801" s="3"/>
      <c r="AD7801" s="3"/>
      <c r="AE7801" s="3"/>
      <c r="AF7801" s="3"/>
      <c r="AG7801" s="3"/>
      <c r="AH7801" s="3"/>
      <c r="AI7801" s="3"/>
      <c r="AJ7801" s="3"/>
      <c r="AK7801" s="3"/>
      <c r="AL7801" s="3"/>
      <c r="AM7801" s="3"/>
      <c r="AN7801" s="3"/>
      <c r="AO7801" s="3"/>
      <c r="AP7801" s="3"/>
      <c r="AQ7801" s="3"/>
      <c r="AR7801" s="3"/>
      <c r="AS7801" s="3"/>
      <c r="AT7801" s="3"/>
      <c r="AU7801" s="3"/>
      <c r="AV7801" s="3"/>
      <c r="AW7801" s="3"/>
      <c r="AX7801" s="3"/>
      <c r="AY7801" s="3"/>
      <c r="AZ7801" s="3"/>
      <c r="BA7801" s="3"/>
    </row>
    <row r="7802" spans="1:53" x14ac:dyDescent="0.3">
      <c r="A7802" s="3"/>
      <c r="B7802" s="3"/>
      <c r="C7802" s="3"/>
      <c r="D7802" s="3"/>
      <c r="E7802" s="3"/>
      <c r="F7802" s="3"/>
      <c r="G7802" s="3"/>
      <c r="H7802" s="3"/>
      <c r="I7802" s="3"/>
      <c r="J7802" s="3"/>
      <c r="K7802" s="3"/>
      <c r="L7802" s="3"/>
      <c r="M7802" s="3"/>
      <c r="N7802" s="3"/>
      <c r="O7802" s="3"/>
      <c r="P7802" s="3"/>
      <c r="Q7802" s="3"/>
      <c r="R7802" s="3"/>
      <c r="S7802" s="120"/>
      <c r="T7802" s="3"/>
      <c r="U7802" s="3"/>
      <c r="V7802" s="3"/>
      <c r="W7802" s="3"/>
      <c r="X7802" s="3"/>
      <c r="Y7802" s="3"/>
      <c r="Z7802" s="3"/>
      <c r="AA7802" s="3"/>
      <c r="AB7802" s="3"/>
      <c r="AC7802" s="3"/>
      <c r="AD7802" s="3"/>
      <c r="AE7802" s="3"/>
      <c r="AF7802" s="3"/>
      <c r="AG7802" s="3"/>
      <c r="AH7802" s="3"/>
      <c r="AI7802" s="3"/>
      <c r="AJ7802" s="3"/>
      <c r="AK7802" s="3"/>
      <c r="AL7802" s="3"/>
      <c r="AM7802" s="3"/>
      <c r="AN7802" s="3"/>
      <c r="AO7802" s="3"/>
      <c r="AP7802" s="3"/>
      <c r="AQ7802" s="3"/>
      <c r="AR7802" s="3"/>
      <c r="AS7802" s="3"/>
      <c r="AT7802" s="3"/>
      <c r="AU7802" s="3"/>
      <c r="AV7802" s="3"/>
      <c r="AW7802" s="3"/>
      <c r="AX7802" s="3"/>
      <c r="AY7802" s="3"/>
      <c r="AZ7802" s="3"/>
      <c r="BA7802" s="3"/>
    </row>
    <row r="7803" spans="1:53" x14ac:dyDescent="0.3">
      <c r="A7803" s="3"/>
      <c r="B7803" s="3"/>
      <c r="C7803" s="3"/>
      <c r="D7803" s="3"/>
      <c r="E7803" s="3"/>
      <c r="F7803" s="3"/>
      <c r="G7803" s="3"/>
      <c r="H7803" s="3"/>
      <c r="I7803" s="3"/>
      <c r="J7803" s="3"/>
      <c r="K7803" s="3"/>
      <c r="L7803" s="3"/>
      <c r="M7803" s="3"/>
      <c r="N7803" s="3"/>
      <c r="O7803" s="3"/>
      <c r="P7803" s="3"/>
      <c r="Q7803" s="3"/>
      <c r="R7803" s="3"/>
      <c r="S7803" s="120"/>
      <c r="T7803" s="3"/>
      <c r="U7803" s="3"/>
      <c r="V7803" s="3"/>
      <c r="W7803" s="3"/>
      <c r="X7803" s="3"/>
      <c r="Y7803" s="3"/>
      <c r="Z7803" s="3"/>
      <c r="AA7803" s="3"/>
      <c r="AB7803" s="3"/>
      <c r="AC7803" s="3"/>
      <c r="AD7803" s="3"/>
      <c r="AE7803" s="3"/>
      <c r="AF7803" s="3"/>
      <c r="AG7803" s="3"/>
      <c r="AH7803" s="3"/>
      <c r="AI7803" s="3"/>
      <c r="AJ7803" s="3"/>
      <c r="AK7803" s="3"/>
      <c r="AL7803" s="3"/>
      <c r="AM7803" s="3"/>
      <c r="AN7803" s="3"/>
      <c r="AO7803" s="3"/>
      <c r="AP7803" s="3"/>
      <c r="AQ7803" s="3"/>
      <c r="AR7803" s="3"/>
      <c r="AS7803" s="3"/>
      <c r="AT7803" s="3"/>
      <c r="AU7803" s="3"/>
      <c r="AV7803" s="3"/>
      <c r="AW7803" s="3"/>
      <c r="AX7803" s="3"/>
      <c r="AY7803" s="3"/>
      <c r="AZ7803" s="3"/>
      <c r="BA7803" s="3"/>
    </row>
    <row r="7804" spans="1:53" x14ac:dyDescent="0.3">
      <c r="A7804" s="3"/>
      <c r="B7804" s="3"/>
      <c r="C7804" s="3"/>
      <c r="D7804" s="3"/>
      <c r="E7804" s="3"/>
      <c r="F7804" s="3"/>
      <c r="G7804" s="3"/>
      <c r="H7804" s="3"/>
      <c r="I7804" s="3"/>
      <c r="J7804" s="3"/>
      <c r="K7804" s="3"/>
      <c r="L7804" s="3"/>
      <c r="M7804" s="3"/>
      <c r="N7804" s="3"/>
      <c r="O7804" s="3"/>
      <c r="P7804" s="3"/>
      <c r="Q7804" s="3"/>
      <c r="R7804" s="3"/>
      <c r="S7804" s="120"/>
      <c r="T7804" s="3"/>
      <c r="U7804" s="3"/>
      <c r="V7804" s="3"/>
      <c r="W7804" s="3"/>
      <c r="X7804" s="3"/>
      <c r="Y7804" s="3"/>
      <c r="Z7804" s="3"/>
      <c r="AA7804" s="3"/>
      <c r="AB7804" s="3"/>
      <c r="AC7804" s="3"/>
      <c r="AD7804" s="3"/>
      <c r="AE7804" s="3"/>
      <c r="AF7804" s="3"/>
      <c r="AG7804" s="3"/>
      <c r="AH7804" s="3"/>
      <c r="AI7804" s="3"/>
      <c r="AJ7804" s="3"/>
      <c r="AK7804" s="3"/>
      <c r="AL7804" s="3"/>
      <c r="AM7804" s="3"/>
      <c r="AN7804" s="3"/>
      <c r="AO7804" s="3"/>
      <c r="AP7804" s="3"/>
      <c r="AQ7804" s="3"/>
      <c r="AR7804" s="3"/>
      <c r="AS7804" s="3"/>
      <c r="AT7804" s="3"/>
      <c r="AU7804" s="3"/>
      <c r="AV7804" s="3"/>
      <c r="AW7804" s="3"/>
      <c r="AX7804" s="3"/>
      <c r="AY7804" s="3"/>
      <c r="AZ7804" s="3"/>
      <c r="BA7804" s="3"/>
    </row>
    <row r="7805" spans="1:53" x14ac:dyDescent="0.3">
      <c r="A7805" s="3"/>
      <c r="B7805" s="3"/>
      <c r="C7805" s="3"/>
      <c r="D7805" s="3"/>
      <c r="E7805" s="3"/>
      <c r="F7805" s="3"/>
      <c r="G7805" s="3"/>
      <c r="H7805" s="3"/>
      <c r="I7805" s="3"/>
      <c r="J7805" s="3"/>
      <c r="K7805" s="3"/>
      <c r="L7805" s="3"/>
      <c r="M7805" s="3"/>
      <c r="N7805" s="3"/>
      <c r="O7805" s="3"/>
      <c r="P7805" s="3"/>
      <c r="Q7805" s="3"/>
      <c r="R7805" s="3"/>
      <c r="S7805" s="120"/>
      <c r="T7805" s="3"/>
      <c r="U7805" s="3"/>
      <c r="V7805" s="3"/>
      <c r="W7805" s="3"/>
      <c r="X7805" s="3"/>
      <c r="Y7805" s="3"/>
      <c r="Z7805" s="3"/>
      <c r="AA7805" s="3"/>
      <c r="AB7805" s="3"/>
      <c r="AC7805" s="3"/>
      <c r="AD7805" s="3"/>
      <c r="AE7805" s="3"/>
      <c r="AF7805" s="3"/>
      <c r="AG7805" s="3"/>
      <c r="AH7805" s="3"/>
      <c r="AI7805" s="3"/>
      <c r="AJ7805" s="3"/>
      <c r="AK7805" s="3"/>
      <c r="AL7805" s="3"/>
      <c r="AM7805" s="3"/>
      <c r="AN7805" s="3"/>
      <c r="AO7805" s="3"/>
      <c r="AP7805" s="3"/>
      <c r="AQ7805" s="3"/>
      <c r="AR7805" s="3"/>
      <c r="AS7805" s="3"/>
      <c r="AT7805" s="3"/>
      <c r="AU7805" s="3"/>
      <c r="AV7805" s="3"/>
      <c r="AW7805" s="3"/>
      <c r="AX7805" s="3"/>
      <c r="AY7805" s="3"/>
      <c r="AZ7805" s="3"/>
      <c r="BA7805" s="3"/>
    </row>
    <row r="7806" spans="1:53" x14ac:dyDescent="0.3">
      <c r="A7806" s="3"/>
      <c r="B7806" s="3"/>
      <c r="C7806" s="3"/>
      <c r="D7806" s="3"/>
      <c r="E7806" s="3"/>
      <c r="F7806" s="3"/>
      <c r="G7806" s="3"/>
      <c r="H7806" s="3"/>
      <c r="I7806" s="3"/>
      <c r="J7806" s="3"/>
      <c r="K7806" s="3"/>
      <c r="L7806" s="3"/>
      <c r="M7806" s="3"/>
      <c r="N7806" s="3"/>
      <c r="O7806" s="3"/>
      <c r="P7806" s="3"/>
      <c r="Q7806" s="3"/>
      <c r="R7806" s="3"/>
      <c r="S7806" s="120"/>
      <c r="T7806" s="3"/>
      <c r="U7806" s="3"/>
      <c r="V7806" s="3"/>
      <c r="W7806" s="3"/>
      <c r="X7806" s="3"/>
      <c r="Y7806" s="3"/>
      <c r="Z7806" s="3"/>
      <c r="AA7806" s="3"/>
      <c r="AB7806" s="3"/>
      <c r="AC7806" s="3"/>
      <c r="AD7806" s="3"/>
      <c r="AE7806" s="3"/>
      <c r="AF7806" s="3"/>
      <c r="AG7806" s="3"/>
      <c r="AH7806" s="3"/>
      <c r="AI7806" s="3"/>
      <c r="AJ7806" s="3"/>
      <c r="AK7806" s="3"/>
      <c r="AL7806" s="3"/>
      <c r="AM7806" s="3"/>
      <c r="AN7806" s="3"/>
      <c r="AO7806" s="3"/>
      <c r="AP7806" s="3"/>
      <c r="AQ7806" s="3"/>
      <c r="AR7806" s="3"/>
      <c r="AS7806" s="3"/>
      <c r="AT7806" s="3"/>
      <c r="AU7806" s="3"/>
      <c r="AV7806" s="3"/>
      <c r="AW7806" s="3"/>
      <c r="AX7806" s="3"/>
      <c r="AY7806" s="3"/>
      <c r="AZ7806" s="3"/>
      <c r="BA7806" s="3"/>
    </row>
    <row r="7807" spans="1:53" x14ac:dyDescent="0.3">
      <c r="A7807" s="3"/>
      <c r="B7807" s="3"/>
      <c r="C7807" s="3"/>
      <c r="D7807" s="3"/>
      <c r="E7807" s="3"/>
      <c r="F7807" s="3"/>
      <c r="G7807" s="3"/>
      <c r="H7807" s="3"/>
      <c r="I7807" s="3"/>
      <c r="J7807" s="3"/>
      <c r="K7807" s="3"/>
      <c r="L7807" s="3"/>
      <c r="M7807" s="3"/>
      <c r="N7807" s="3"/>
      <c r="O7807" s="3"/>
      <c r="P7807" s="3"/>
      <c r="Q7807" s="3"/>
      <c r="R7807" s="3"/>
      <c r="S7807" s="120"/>
      <c r="T7807" s="3"/>
      <c r="U7807" s="3"/>
      <c r="V7807" s="3"/>
      <c r="W7807" s="3"/>
      <c r="X7807" s="3"/>
      <c r="Y7807" s="3"/>
      <c r="Z7807" s="3"/>
      <c r="AA7807" s="3"/>
      <c r="AB7807" s="3"/>
      <c r="AC7807" s="3"/>
      <c r="AD7807" s="3"/>
      <c r="AE7807" s="3"/>
      <c r="AF7807" s="3"/>
      <c r="AG7807" s="3"/>
      <c r="AH7807" s="3"/>
      <c r="AI7807" s="3"/>
      <c r="AJ7807" s="3"/>
      <c r="AK7807" s="3"/>
      <c r="AL7807" s="3"/>
      <c r="AM7807" s="3"/>
      <c r="AN7807" s="3"/>
      <c r="AO7807" s="3"/>
      <c r="AP7807" s="3"/>
      <c r="AQ7807" s="3"/>
      <c r="AR7807" s="3"/>
      <c r="AS7807" s="3"/>
      <c r="AT7807" s="3"/>
      <c r="AU7807" s="3"/>
      <c r="AV7807" s="3"/>
      <c r="AW7807" s="3"/>
      <c r="AX7807" s="3"/>
      <c r="AY7807" s="3"/>
      <c r="AZ7807" s="3"/>
      <c r="BA7807" s="3"/>
    </row>
    <row r="7808" spans="1:53" x14ac:dyDescent="0.3">
      <c r="A7808" s="3"/>
      <c r="B7808" s="3"/>
      <c r="C7808" s="3"/>
      <c r="D7808" s="3"/>
      <c r="E7808" s="3"/>
      <c r="F7808" s="3"/>
      <c r="G7808" s="3"/>
      <c r="H7808" s="3"/>
      <c r="I7808" s="3"/>
      <c r="J7808" s="3"/>
      <c r="K7808" s="3"/>
      <c r="L7808" s="3"/>
      <c r="M7808" s="3"/>
      <c r="N7808" s="3"/>
      <c r="O7808" s="3"/>
      <c r="P7808" s="3"/>
      <c r="Q7808" s="3"/>
      <c r="R7808" s="3"/>
      <c r="S7808" s="120"/>
      <c r="T7808" s="3"/>
      <c r="U7808" s="3"/>
      <c r="V7808" s="3"/>
      <c r="W7808" s="3"/>
      <c r="X7808" s="3"/>
      <c r="Y7808" s="3"/>
      <c r="Z7808" s="3"/>
      <c r="AA7808" s="3"/>
      <c r="AB7808" s="3"/>
      <c r="AC7808" s="3"/>
      <c r="AD7808" s="3"/>
      <c r="AE7808" s="3"/>
      <c r="AF7808" s="3"/>
      <c r="AG7808" s="3"/>
      <c r="AH7808" s="3"/>
      <c r="AI7808" s="3"/>
      <c r="AJ7808" s="3"/>
      <c r="AK7808" s="3"/>
      <c r="AL7808" s="3"/>
      <c r="AM7808" s="3"/>
      <c r="AN7808" s="3"/>
      <c r="AO7808" s="3"/>
      <c r="AP7808" s="3"/>
      <c r="AQ7808" s="3"/>
      <c r="AR7808" s="3"/>
      <c r="AS7808" s="3"/>
      <c r="AT7808" s="3"/>
      <c r="AU7808" s="3"/>
      <c r="AV7808" s="3"/>
      <c r="AW7808" s="3"/>
      <c r="AX7808" s="3"/>
      <c r="AY7808" s="3"/>
      <c r="AZ7808" s="3"/>
      <c r="BA7808" s="3"/>
    </row>
    <row r="7809" spans="1:53" x14ac:dyDescent="0.3">
      <c r="A7809" s="3"/>
      <c r="B7809" s="3"/>
      <c r="C7809" s="3"/>
      <c r="D7809" s="3"/>
      <c r="E7809" s="3"/>
      <c r="F7809" s="3"/>
      <c r="G7809" s="3"/>
      <c r="H7809" s="3"/>
      <c r="I7809" s="3"/>
      <c r="J7809" s="3"/>
      <c r="K7809" s="3"/>
      <c r="L7809" s="3"/>
      <c r="M7809" s="3"/>
      <c r="N7809" s="3"/>
      <c r="O7809" s="3"/>
      <c r="P7809" s="3"/>
      <c r="Q7809" s="3"/>
      <c r="R7809" s="3"/>
      <c r="S7809" s="120"/>
      <c r="T7809" s="3"/>
      <c r="U7809" s="3"/>
      <c r="V7809" s="3"/>
      <c r="W7809" s="3"/>
      <c r="X7809" s="3"/>
      <c r="Y7809" s="3"/>
      <c r="Z7809" s="3"/>
      <c r="AA7809" s="3"/>
      <c r="AB7809" s="3"/>
      <c r="AC7809" s="3"/>
      <c r="AD7809" s="3"/>
      <c r="AE7809" s="3"/>
      <c r="AF7809" s="3"/>
      <c r="AG7809" s="3"/>
      <c r="AH7809" s="3"/>
      <c r="AI7809" s="3"/>
      <c r="AJ7809" s="3"/>
      <c r="AK7809" s="3"/>
      <c r="AL7809" s="3"/>
      <c r="AM7809" s="3"/>
      <c r="AN7809" s="3"/>
      <c r="AO7809" s="3"/>
      <c r="AP7809" s="3"/>
      <c r="AQ7809" s="3"/>
      <c r="AR7809" s="3"/>
      <c r="AS7809" s="3"/>
      <c r="AT7809" s="3"/>
      <c r="AU7809" s="3"/>
      <c r="AV7809" s="3"/>
      <c r="AW7809" s="3"/>
      <c r="AX7809" s="3"/>
      <c r="AY7809" s="3"/>
      <c r="AZ7809" s="3"/>
      <c r="BA7809" s="3"/>
    </row>
    <row r="7810" spans="1:53" x14ac:dyDescent="0.3">
      <c r="A7810" s="3"/>
      <c r="B7810" s="3"/>
      <c r="C7810" s="3"/>
      <c r="D7810" s="3"/>
      <c r="E7810" s="3"/>
      <c r="F7810" s="3"/>
      <c r="G7810" s="3"/>
      <c r="H7810" s="3"/>
      <c r="I7810" s="3"/>
      <c r="J7810" s="3"/>
      <c r="K7810" s="3"/>
      <c r="L7810" s="3"/>
      <c r="M7810" s="3"/>
      <c r="N7810" s="3"/>
      <c r="O7810" s="3"/>
      <c r="P7810" s="3"/>
      <c r="Q7810" s="3"/>
      <c r="R7810" s="3"/>
      <c r="S7810" s="120"/>
      <c r="T7810" s="3"/>
      <c r="U7810" s="3"/>
      <c r="V7810" s="3"/>
      <c r="W7810" s="3"/>
      <c r="X7810" s="3"/>
      <c r="Y7810" s="3"/>
      <c r="Z7810" s="3"/>
      <c r="AA7810" s="3"/>
      <c r="AB7810" s="3"/>
      <c r="AC7810" s="3"/>
      <c r="AD7810" s="3"/>
      <c r="AE7810" s="3"/>
      <c r="AF7810" s="3"/>
      <c r="AG7810" s="3"/>
      <c r="AH7810" s="3"/>
      <c r="AI7810" s="3"/>
      <c r="AJ7810" s="3"/>
      <c r="AK7810" s="3"/>
      <c r="AL7810" s="3"/>
      <c r="AM7810" s="3"/>
      <c r="AN7810" s="3"/>
      <c r="AO7810" s="3"/>
      <c r="AP7810" s="3"/>
      <c r="AQ7810" s="3"/>
      <c r="AR7810" s="3"/>
      <c r="AS7810" s="3"/>
      <c r="AT7810" s="3"/>
      <c r="AU7810" s="3"/>
      <c r="AV7810" s="3"/>
      <c r="AW7810" s="3"/>
      <c r="AX7810" s="3"/>
      <c r="AY7810" s="3"/>
      <c r="AZ7810" s="3"/>
      <c r="BA7810" s="3"/>
    </row>
    <row r="7811" spans="1:53" x14ac:dyDescent="0.3">
      <c r="A7811" s="3"/>
      <c r="B7811" s="3"/>
      <c r="C7811" s="3"/>
      <c r="D7811" s="3"/>
      <c r="E7811" s="3"/>
      <c r="F7811" s="3"/>
      <c r="G7811" s="3"/>
      <c r="H7811" s="3"/>
      <c r="I7811" s="3"/>
      <c r="J7811" s="3"/>
      <c r="K7811" s="3"/>
      <c r="L7811" s="3"/>
      <c r="M7811" s="3"/>
      <c r="N7811" s="3"/>
      <c r="O7811" s="3"/>
      <c r="P7811" s="3"/>
      <c r="Q7811" s="3"/>
      <c r="R7811" s="3"/>
      <c r="S7811" s="120"/>
      <c r="T7811" s="3"/>
      <c r="U7811" s="3"/>
      <c r="V7811" s="3"/>
      <c r="W7811" s="3"/>
      <c r="X7811" s="3"/>
      <c r="Y7811" s="3"/>
      <c r="Z7811" s="3"/>
      <c r="AA7811" s="3"/>
      <c r="AB7811" s="3"/>
      <c r="AC7811" s="3"/>
      <c r="AD7811" s="3"/>
      <c r="AE7811" s="3"/>
      <c r="AF7811" s="3"/>
      <c r="AG7811" s="3"/>
      <c r="AH7811" s="3"/>
      <c r="AI7811" s="3"/>
      <c r="AJ7811" s="3"/>
      <c r="AK7811" s="3"/>
      <c r="AL7811" s="3"/>
      <c r="AM7811" s="3"/>
      <c r="AN7811" s="3"/>
      <c r="AO7811" s="3"/>
      <c r="AP7811" s="3"/>
      <c r="AQ7811" s="3"/>
      <c r="AR7811" s="3"/>
      <c r="AS7811" s="3"/>
      <c r="AT7811" s="3"/>
      <c r="AU7811" s="3"/>
      <c r="AV7811" s="3"/>
      <c r="AW7811" s="3"/>
      <c r="AX7811" s="3"/>
      <c r="AY7811" s="3"/>
      <c r="AZ7811" s="3"/>
      <c r="BA7811" s="3"/>
    </row>
    <row r="7812" spans="1:53" x14ac:dyDescent="0.3">
      <c r="A7812" s="3"/>
      <c r="B7812" s="3"/>
      <c r="C7812" s="3"/>
      <c r="D7812" s="3"/>
      <c r="E7812" s="3"/>
      <c r="F7812" s="3"/>
      <c r="G7812" s="3"/>
      <c r="H7812" s="3"/>
      <c r="I7812" s="3"/>
      <c r="J7812" s="3"/>
      <c r="K7812" s="3"/>
      <c r="L7812" s="3"/>
      <c r="M7812" s="3"/>
      <c r="N7812" s="3"/>
      <c r="O7812" s="3"/>
      <c r="P7812" s="3"/>
      <c r="Q7812" s="3"/>
      <c r="R7812" s="3"/>
      <c r="S7812" s="120"/>
      <c r="T7812" s="3"/>
      <c r="U7812" s="3"/>
      <c r="V7812" s="3"/>
      <c r="W7812" s="3"/>
      <c r="X7812" s="3"/>
      <c r="Y7812" s="3"/>
      <c r="Z7812" s="3"/>
      <c r="AA7812" s="3"/>
      <c r="AB7812" s="3"/>
      <c r="AC7812" s="3"/>
      <c r="AD7812" s="3"/>
      <c r="AE7812" s="3"/>
      <c r="AF7812" s="3"/>
      <c r="AG7812" s="3"/>
      <c r="AH7812" s="3"/>
      <c r="AI7812" s="3"/>
      <c r="AJ7812" s="3"/>
      <c r="AK7812" s="3"/>
      <c r="AL7812" s="3"/>
      <c r="AM7812" s="3"/>
      <c r="AN7812" s="3"/>
      <c r="AO7812" s="3"/>
      <c r="AP7812" s="3"/>
      <c r="AQ7812" s="3"/>
      <c r="AR7812" s="3"/>
      <c r="AS7812" s="3"/>
      <c r="AT7812" s="3"/>
      <c r="AU7812" s="3"/>
      <c r="AV7812" s="3"/>
      <c r="AW7812" s="3"/>
      <c r="AX7812" s="3"/>
      <c r="AY7812" s="3"/>
      <c r="AZ7812" s="3"/>
      <c r="BA7812" s="3"/>
    </row>
    <row r="7813" spans="1:53" x14ac:dyDescent="0.3">
      <c r="A7813" s="3"/>
      <c r="B7813" s="3"/>
      <c r="C7813" s="3"/>
      <c r="D7813" s="3"/>
      <c r="E7813" s="3"/>
      <c r="F7813" s="3"/>
      <c r="G7813" s="3"/>
      <c r="H7813" s="3"/>
      <c r="I7813" s="3"/>
      <c r="J7813" s="3"/>
      <c r="K7813" s="3"/>
      <c r="L7813" s="3"/>
      <c r="M7813" s="3"/>
      <c r="N7813" s="3"/>
      <c r="O7813" s="3"/>
      <c r="P7813" s="3"/>
      <c r="Q7813" s="3"/>
      <c r="R7813" s="3"/>
      <c r="S7813" s="120"/>
      <c r="T7813" s="3"/>
      <c r="U7813" s="3"/>
      <c r="V7813" s="3"/>
      <c r="W7813" s="3"/>
      <c r="X7813" s="3"/>
      <c r="Y7813" s="3"/>
      <c r="Z7813" s="3"/>
      <c r="AA7813" s="3"/>
      <c r="AB7813" s="3"/>
      <c r="AC7813" s="3"/>
      <c r="AD7813" s="3"/>
      <c r="AE7813" s="3"/>
      <c r="AF7813" s="3"/>
      <c r="AG7813" s="3"/>
      <c r="AH7813" s="3"/>
      <c r="AI7813" s="3"/>
      <c r="AJ7813" s="3"/>
      <c r="AK7813" s="3"/>
      <c r="AL7813" s="3"/>
      <c r="AM7813" s="3"/>
      <c r="AN7813" s="3"/>
      <c r="AO7813" s="3"/>
      <c r="AP7813" s="3"/>
      <c r="AQ7813" s="3"/>
      <c r="AR7813" s="3"/>
      <c r="AS7813" s="3"/>
      <c r="AT7813" s="3"/>
      <c r="AU7813" s="3"/>
      <c r="AV7813" s="3"/>
      <c r="AW7813" s="3"/>
      <c r="AX7813" s="3"/>
      <c r="AY7813" s="3"/>
      <c r="AZ7813" s="3"/>
      <c r="BA7813" s="3"/>
    </row>
    <row r="7814" spans="1:53" x14ac:dyDescent="0.3">
      <c r="A7814" s="3"/>
      <c r="B7814" s="3"/>
      <c r="C7814" s="3"/>
      <c r="D7814" s="3"/>
      <c r="E7814" s="3"/>
      <c r="F7814" s="3"/>
      <c r="G7814" s="3"/>
      <c r="H7814" s="3"/>
      <c r="I7814" s="3"/>
      <c r="J7814" s="3"/>
      <c r="K7814" s="3"/>
      <c r="L7814" s="3"/>
      <c r="M7814" s="3"/>
      <c r="N7814" s="3"/>
      <c r="O7814" s="3"/>
      <c r="P7814" s="3"/>
      <c r="Q7814" s="3"/>
      <c r="R7814" s="3"/>
      <c r="S7814" s="120"/>
      <c r="T7814" s="3"/>
      <c r="U7814" s="3"/>
      <c r="V7814" s="3"/>
      <c r="W7814" s="3"/>
      <c r="X7814" s="3"/>
      <c r="Y7814" s="3"/>
      <c r="Z7814" s="3"/>
      <c r="AA7814" s="3"/>
      <c r="AB7814" s="3"/>
      <c r="AC7814" s="3"/>
      <c r="AD7814" s="3"/>
      <c r="AE7814" s="3"/>
      <c r="AF7814" s="3"/>
      <c r="AG7814" s="3"/>
      <c r="AH7814" s="3"/>
      <c r="AI7814" s="3"/>
      <c r="AJ7814" s="3"/>
      <c r="AK7814" s="3"/>
      <c r="AL7814" s="3"/>
      <c r="AM7814" s="3"/>
      <c r="AN7814" s="3"/>
      <c r="AO7814" s="3"/>
      <c r="AP7814" s="3"/>
      <c r="AQ7814" s="3"/>
      <c r="AR7814" s="3"/>
      <c r="AS7814" s="3"/>
      <c r="AT7814" s="3"/>
      <c r="AU7814" s="3"/>
      <c r="AV7814" s="3"/>
      <c r="AW7814" s="3"/>
      <c r="AX7814" s="3"/>
      <c r="AY7814" s="3"/>
      <c r="AZ7814" s="3"/>
      <c r="BA7814" s="3"/>
    </row>
    <row r="7815" spans="1:53" x14ac:dyDescent="0.3">
      <c r="A7815" s="3"/>
      <c r="B7815" s="3"/>
      <c r="C7815" s="3"/>
      <c r="D7815" s="3"/>
      <c r="E7815" s="3"/>
      <c r="F7815" s="3"/>
      <c r="G7815" s="3"/>
      <c r="H7815" s="3"/>
      <c r="I7815" s="3"/>
      <c r="J7815" s="3"/>
      <c r="K7815" s="3"/>
      <c r="L7815" s="3"/>
      <c r="M7815" s="3"/>
      <c r="N7815" s="3"/>
      <c r="O7815" s="3"/>
      <c r="P7815" s="3"/>
      <c r="Q7815" s="3"/>
      <c r="R7815" s="3"/>
      <c r="S7815" s="120"/>
      <c r="T7815" s="3"/>
      <c r="U7815" s="3"/>
      <c r="V7815" s="3"/>
      <c r="W7815" s="3"/>
      <c r="X7815" s="3"/>
      <c r="Y7815" s="3"/>
      <c r="Z7815" s="3"/>
      <c r="AA7815" s="3"/>
      <c r="AB7815" s="3"/>
      <c r="AC7815" s="3"/>
      <c r="AD7815" s="3"/>
      <c r="AE7815" s="3"/>
      <c r="AF7815" s="3"/>
      <c r="AG7815" s="3"/>
      <c r="AH7815" s="3"/>
      <c r="AI7815" s="3"/>
      <c r="AJ7815" s="3"/>
      <c r="AK7815" s="3"/>
      <c r="AL7815" s="3"/>
      <c r="AM7815" s="3"/>
      <c r="AN7815" s="3"/>
      <c r="AO7815" s="3"/>
      <c r="AP7815" s="3"/>
      <c r="AQ7815" s="3"/>
      <c r="AR7815" s="3"/>
      <c r="AS7815" s="3"/>
      <c r="AT7815" s="3"/>
      <c r="AU7815" s="3"/>
      <c r="AV7815" s="3"/>
      <c r="AW7815" s="3"/>
      <c r="AX7815" s="3"/>
      <c r="AY7815" s="3"/>
      <c r="AZ7815" s="3"/>
      <c r="BA7815" s="3"/>
    </row>
    <row r="7816" spans="1:53" x14ac:dyDescent="0.3">
      <c r="A7816" s="3"/>
      <c r="B7816" s="3"/>
      <c r="C7816" s="3"/>
      <c r="D7816" s="3"/>
      <c r="E7816" s="3"/>
      <c r="F7816" s="3"/>
      <c r="G7816" s="3"/>
      <c r="H7816" s="3"/>
      <c r="I7816" s="3"/>
      <c r="J7816" s="3"/>
      <c r="K7816" s="3"/>
      <c r="L7816" s="3"/>
      <c r="M7816" s="3"/>
      <c r="N7816" s="3"/>
      <c r="O7816" s="3"/>
      <c r="P7816" s="3"/>
      <c r="Q7816" s="3"/>
      <c r="R7816" s="3"/>
      <c r="S7816" s="120"/>
      <c r="T7816" s="3"/>
      <c r="U7816" s="3"/>
      <c r="V7816" s="3"/>
      <c r="W7816" s="3"/>
      <c r="X7816" s="3"/>
      <c r="Y7816" s="3"/>
      <c r="Z7816" s="3"/>
      <c r="AA7816" s="3"/>
      <c r="AB7816" s="3"/>
      <c r="AC7816" s="3"/>
      <c r="AD7816" s="3"/>
      <c r="AE7816" s="3"/>
      <c r="AF7816" s="3"/>
      <c r="AG7816" s="3"/>
      <c r="AH7816" s="3"/>
      <c r="AI7816" s="3"/>
      <c r="AJ7816" s="3"/>
      <c r="AK7816" s="3"/>
      <c r="AL7816" s="3"/>
      <c r="AM7816" s="3"/>
      <c r="AN7816" s="3"/>
      <c r="AO7816" s="3"/>
      <c r="AP7816" s="3"/>
      <c r="AQ7816" s="3"/>
      <c r="AR7816" s="3"/>
      <c r="AS7816" s="3"/>
      <c r="AT7816" s="3"/>
      <c r="AU7816" s="3"/>
      <c r="AV7816" s="3"/>
      <c r="AW7816" s="3"/>
      <c r="AX7816" s="3"/>
      <c r="AY7816" s="3"/>
      <c r="AZ7816" s="3"/>
      <c r="BA7816" s="3"/>
    </row>
    <row r="7817" spans="1:53" x14ac:dyDescent="0.3">
      <c r="A7817" s="3"/>
      <c r="B7817" s="3"/>
      <c r="C7817" s="3"/>
      <c r="D7817" s="3"/>
      <c r="E7817" s="3"/>
      <c r="F7817" s="3"/>
      <c r="G7817" s="3"/>
      <c r="H7817" s="3"/>
      <c r="I7817" s="3"/>
      <c r="J7817" s="3"/>
      <c r="K7817" s="3"/>
      <c r="L7817" s="3"/>
      <c r="M7817" s="3"/>
      <c r="N7817" s="3"/>
      <c r="O7817" s="3"/>
      <c r="P7817" s="3"/>
      <c r="Q7817" s="3"/>
      <c r="R7817" s="3"/>
      <c r="S7817" s="120"/>
      <c r="T7817" s="3"/>
      <c r="U7817" s="3"/>
      <c r="V7817" s="3"/>
      <c r="W7817" s="3"/>
      <c r="X7817" s="3"/>
      <c r="Y7817" s="3"/>
      <c r="Z7817" s="3"/>
      <c r="AA7817" s="3"/>
      <c r="AB7817" s="3"/>
      <c r="AC7817" s="3"/>
      <c r="AD7817" s="3"/>
      <c r="AE7817" s="3"/>
      <c r="AF7817" s="3"/>
      <c r="AG7817" s="3"/>
      <c r="AH7817" s="3"/>
      <c r="AI7817" s="3"/>
      <c r="AJ7817" s="3"/>
      <c r="AK7817" s="3"/>
      <c r="AL7817" s="3"/>
      <c r="AM7817" s="3"/>
      <c r="AN7817" s="3"/>
      <c r="AO7817" s="3"/>
      <c r="AP7817" s="3"/>
      <c r="AQ7817" s="3"/>
      <c r="AR7817" s="3"/>
      <c r="AS7817" s="3"/>
      <c r="AT7817" s="3"/>
      <c r="AU7817" s="3"/>
      <c r="AV7817" s="3"/>
      <c r="AW7817" s="3"/>
      <c r="AX7817" s="3"/>
      <c r="AY7817" s="3"/>
      <c r="AZ7817" s="3"/>
      <c r="BA7817" s="3"/>
    </row>
    <row r="7818" spans="1:53" x14ac:dyDescent="0.3">
      <c r="A7818" s="3"/>
      <c r="B7818" s="3"/>
      <c r="C7818" s="3"/>
      <c r="D7818" s="3"/>
      <c r="E7818" s="3"/>
      <c r="F7818" s="3"/>
      <c r="G7818" s="3"/>
      <c r="H7818" s="3"/>
      <c r="I7818" s="3"/>
      <c r="J7818" s="3"/>
      <c r="K7818" s="3"/>
      <c r="L7818" s="3"/>
      <c r="M7818" s="3"/>
      <c r="N7818" s="3"/>
      <c r="O7818" s="3"/>
      <c r="P7818" s="3"/>
      <c r="Q7818" s="3"/>
      <c r="R7818" s="3"/>
      <c r="S7818" s="120"/>
      <c r="T7818" s="3"/>
      <c r="U7818" s="3"/>
      <c r="V7818" s="3"/>
      <c r="W7818" s="3"/>
      <c r="X7818" s="3"/>
      <c r="Y7818" s="3"/>
      <c r="Z7818" s="3"/>
      <c r="AA7818" s="3"/>
      <c r="AB7818" s="3"/>
      <c r="AC7818" s="3"/>
      <c r="AD7818" s="3"/>
      <c r="AE7818" s="3"/>
      <c r="AF7818" s="3"/>
      <c r="AG7818" s="3"/>
      <c r="AH7818" s="3"/>
      <c r="AI7818" s="3"/>
      <c r="AJ7818" s="3"/>
      <c r="AK7818" s="3"/>
      <c r="AL7818" s="3"/>
      <c r="AM7818" s="3"/>
      <c r="AN7818" s="3"/>
      <c r="AO7818" s="3"/>
      <c r="AP7818" s="3"/>
      <c r="AQ7818" s="3"/>
      <c r="AR7818" s="3"/>
      <c r="AS7818" s="3"/>
      <c r="AT7818" s="3"/>
      <c r="AU7818" s="3"/>
      <c r="AV7818" s="3"/>
      <c r="AW7818" s="3"/>
      <c r="AX7818" s="3"/>
      <c r="AY7818" s="3"/>
      <c r="AZ7818" s="3"/>
      <c r="BA7818" s="3"/>
    </row>
    <row r="7819" spans="1:53" x14ac:dyDescent="0.3">
      <c r="A7819" s="3"/>
      <c r="B7819" s="3"/>
      <c r="C7819" s="3"/>
      <c r="D7819" s="3"/>
      <c r="E7819" s="3"/>
      <c r="F7819" s="3"/>
      <c r="G7819" s="3"/>
      <c r="H7819" s="3"/>
      <c r="I7819" s="3"/>
      <c r="J7819" s="3"/>
      <c r="K7819" s="3"/>
      <c r="L7819" s="3"/>
      <c r="M7819" s="3"/>
      <c r="N7819" s="3"/>
      <c r="O7819" s="3"/>
      <c r="P7819" s="3"/>
      <c r="Q7819" s="3"/>
      <c r="R7819" s="3"/>
      <c r="S7819" s="120"/>
      <c r="T7819" s="3"/>
      <c r="U7819" s="3"/>
      <c r="V7819" s="3"/>
      <c r="W7819" s="3"/>
      <c r="X7819" s="3"/>
      <c r="Y7819" s="3"/>
      <c r="Z7819" s="3"/>
      <c r="AA7819" s="3"/>
      <c r="AB7819" s="3"/>
      <c r="AC7819" s="3"/>
      <c r="AD7819" s="3"/>
      <c r="AE7819" s="3"/>
      <c r="AF7819" s="3"/>
      <c r="AG7819" s="3"/>
      <c r="AH7819" s="3"/>
      <c r="AI7819" s="3"/>
      <c r="AJ7819" s="3"/>
      <c r="AK7819" s="3"/>
      <c r="AL7819" s="3"/>
      <c r="AM7819" s="3"/>
      <c r="AN7819" s="3"/>
      <c r="AO7819" s="3"/>
      <c r="AP7819" s="3"/>
      <c r="AQ7819" s="3"/>
      <c r="AR7819" s="3"/>
      <c r="AS7819" s="3"/>
      <c r="AT7819" s="3"/>
      <c r="AU7819" s="3"/>
      <c r="AV7819" s="3"/>
      <c r="AW7819" s="3"/>
      <c r="AX7819" s="3"/>
      <c r="AY7819" s="3"/>
      <c r="AZ7819" s="3"/>
      <c r="BA7819" s="3"/>
    </row>
    <row r="7820" spans="1:53" x14ac:dyDescent="0.3">
      <c r="A7820" s="3"/>
      <c r="B7820" s="3"/>
      <c r="C7820" s="3"/>
      <c r="D7820" s="3"/>
      <c r="E7820" s="3"/>
      <c r="F7820" s="3"/>
      <c r="G7820" s="3"/>
      <c r="H7820" s="3"/>
      <c r="I7820" s="3"/>
      <c r="J7820" s="3"/>
      <c r="K7820" s="3"/>
      <c r="L7820" s="3"/>
      <c r="M7820" s="3"/>
      <c r="N7820" s="3"/>
      <c r="O7820" s="3"/>
      <c r="P7820" s="3"/>
      <c r="Q7820" s="3"/>
      <c r="R7820" s="3"/>
      <c r="S7820" s="120"/>
      <c r="T7820" s="3"/>
      <c r="U7820" s="3"/>
      <c r="V7820" s="3"/>
      <c r="W7820" s="3"/>
      <c r="X7820" s="3"/>
      <c r="Y7820" s="3"/>
      <c r="Z7820" s="3"/>
      <c r="AA7820" s="3"/>
      <c r="AB7820" s="3"/>
      <c r="AC7820" s="3"/>
      <c r="AD7820" s="3"/>
      <c r="AE7820" s="3"/>
      <c r="AF7820" s="3"/>
      <c r="AG7820" s="3"/>
      <c r="AH7820" s="3"/>
      <c r="AI7820" s="3"/>
      <c r="AJ7820" s="3"/>
      <c r="AK7820" s="3"/>
      <c r="AL7820" s="3"/>
      <c r="AM7820" s="3"/>
      <c r="AN7820" s="3"/>
      <c r="AO7820" s="3"/>
      <c r="AP7820" s="3"/>
      <c r="AQ7820" s="3"/>
      <c r="AR7820" s="3"/>
      <c r="AS7820" s="3"/>
      <c r="AT7820" s="3"/>
      <c r="AU7820" s="3"/>
      <c r="AV7820" s="3"/>
      <c r="AW7820" s="3"/>
      <c r="AX7820" s="3"/>
      <c r="AY7820" s="3"/>
      <c r="AZ7820" s="3"/>
      <c r="BA7820" s="3"/>
    </row>
    <row r="7821" spans="1:53" x14ac:dyDescent="0.3">
      <c r="A7821" s="3"/>
      <c r="B7821" s="3"/>
      <c r="C7821" s="3"/>
      <c r="D7821" s="3"/>
      <c r="E7821" s="3"/>
      <c r="F7821" s="3"/>
      <c r="G7821" s="3"/>
      <c r="H7821" s="3"/>
      <c r="I7821" s="3"/>
      <c r="J7821" s="3"/>
      <c r="K7821" s="3"/>
      <c r="L7821" s="3"/>
      <c r="M7821" s="3"/>
      <c r="N7821" s="3"/>
      <c r="O7821" s="3"/>
      <c r="P7821" s="3"/>
      <c r="Q7821" s="3"/>
      <c r="R7821" s="3"/>
      <c r="S7821" s="120"/>
      <c r="T7821" s="3"/>
      <c r="U7821" s="3"/>
      <c r="V7821" s="3"/>
      <c r="W7821" s="3"/>
      <c r="X7821" s="3"/>
      <c r="Y7821" s="3"/>
      <c r="Z7821" s="3"/>
      <c r="AA7821" s="3"/>
      <c r="AB7821" s="3"/>
      <c r="AC7821" s="3"/>
      <c r="AD7821" s="3"/>
      <c r="AE7821" s="3"/>
      <c r="AF7821" s="3"/>
      <c r="AG7821" s="3"/>
      <c r="AH7821" s="3"/>
      <c r="AI7821" s="3"/>
      <c r="AJ7821" s="3"/>
      <c r="AK7821" s="3"/>
      <c r="AL7821" s="3"/>
      <c r="AM7821" s="3"/>
      <c r="AN7821" s="3"/>
      <c r="AO7821" s="3"/>
      <c r="AP7821" s="3"/>
      <c r="AQ7821" s="3"/>
      <c r="AR7821" s="3"/>
      <c r="AS7821" s="3"/>
      <c r="AT7821" s="3"/>
      <c r="AU7821" s="3"/>
      <c r="AV7821" s="3"/>
      <c r="AW7821" s="3"/>
      <c r="AX7821" s="3"/>
      <c r="AY7821" s="3"/>
      <c r="AZ7821" s="3"/>
      <c r="BA7821" s="3"/>
    </row>
    <row r="7822" spans="1:53" x14ac:dyDescent="0.3">
      <c r="A7822" s="3"/>
      <c r="B7822" s="3"/>
      <c r="C7822" s="3"/>
      <c r="D7822" s="3"/>
      <c r="E7822" s="3"/>
      <c r="F7822" s="3"/>
      <c r="G7822" s="3"/>
      <c r="H7822" s="3"/>
      <c r="I7822" s="3"/>
      <c r="J7822" s="3"/>
      <c r="K7822" s="3"/>
      <c r="L7822" s="3"/>
      <c r="M7822" s="3"/>
      <c r="N7822" s="3"/>
      <c r="O7822" s="3"/>
      <c r="P7822" s="3"/>
      <c r="Q7822" s="3"/>
      <c r="R7822" s="3"/>
      <c r="S7822" s="120"/>
      <c r="T7822" s="3"/>
      <c r="U7822" s="3"/>
      <c r="V7822" s="3"/>
      <c r="W7822" s="3"/>
      <c r="X7822" s="3"/>
      <c r="Y7822" s="3"/>
      <c r="Z7822" s="3"/>
      <c r="AA7822" s="3"/>
      <c r="AB7822" s="3"/>
      <c r="AC7822" s="3"/>
      <c r="AD7822" s="3"/>
      <c r="AE7822" s="3"/>
      <c r="AF7822" s="3"/>
      <c r="AG7822" s="3"/>
      <c r="AH7822" s="3"/>
      <c r="AI7822" s="3"/>
      <c r="AJ7822" s="3"/>
      <c r="AK7822" s="3"/>
      <c r="AL7822" s="3"/>
      <c r="AM7822" s="3"/>
      <c r="AN7822" s="3"/>
      <c r="AO7822" s="3"/>
      <c r="AP7822" s="3"/>
      <c r="AQ7822" s="3"/>
      <c r="AR7822" s="3"/>
      <c r="AS7822" s="3"/>
      <c r="AT7822" s="3"/>
      <c r="AU7822" s="3"/>
      <c r="AV7822" s="3"/>
      <c r="AW7822" s="3"/>
      <c r="AX7822" s="3"/>
      <c r="AY7822" s="3"/>
      <c r="AZ7822" s="3"/>
      <c r="BA7822" s="3"/>
    </row>
    <row r="7823" spans="1:53" x14ac:dyDescent="0.3">
      <c r="A7823" s="3"/>
      <c r="B7823" s="3"/>
      <c r="C7823" s="3"/>
      <c r="D7823" s="3"/>
      <c r="E7823" s="3"/>
      <c r="F7823" s="3"/>
      <c r="G7823" s="3"/>
      <c r="H7823" s="3"/>
      <c r="I7823" s="3"/>
      <c r="J7823" s="3"/>
      <c r="K7823" s="3"/>
      <c r="L7823" s="3"/>
      <c r="M7823" s="3"/>
      <c r="N7823" s="3"/>
      <c r="O7823" s="3"/>
      <c r="P7823" s="3"/>
      <c r="Q7823" s="3"/>
      <c r="R7823" s="3"/>
      <c r="S7823" s="120"/>
      <c r="T7823" s="3"/>
      <c r="U7823" s="3"/>
      <c r="V7823" s="3"/>
      <c r="W7823" s="3"/>
      <c r="X7823" s="3"/>
      <c r="Y7823" s="3"/>
      <c r="Z7823" s="3"/>
      <c r="AA7823" s="3"/>
      <c r="AB7823" s="3"/>
      <c r="AC7823" s="3"/>
      <c r="AD7823" s="3"/>
      <c r="AE7823" s="3"/>
      <c r="AF7823" s="3"/>
      <c r="AG7823" s="3"/>
      <c r="AH7823" s="3"/>
      <c r="AI7823" s="3"/>
      <c r="AJ7823" s="3"/>
      <c r="AK7823" s="3"/>
      <c r="AL7823" s="3"/>
      <c r="AM7823" s="3"/>
      <c r="AN7823" s="3"/>
      <c r="AO7823" s="3"/>
      <c r="AP7823" s="3"/>
      <c r="AQ7823" s="3"/>
      <c r="AR7823" s="3"/>
      <c r="AS7823" s="3"/>
      <c r="AT7823" s="3"/>
      <c r="AU7823" s="3"/>
      <c r="AV7823" s="3"/>
      <c r="AW7823" s="3"/>
      <c r="AX7823" s="3"/>
      <c r="AY7823" s="3"/>
      <c r="AZ7823" s="3"/>
      <c r="BA7823" s="3"/>
    </row>
    <row r="7824" spans="1:53" x14ac:dyDescent="0.3">
      <c r="A7824" s="3"/>
      <c r="B7824" s="3"/>
      <c r="C7824" s="3"/>
      <c r="D7824" s="3"/>
      <c r="E7824" s="3"/>
      <c r="F7824" s="3"/>
      <c r="G7824" s="3"/>
      <c r="H7824" s="3"/>
      <c r="I7824" s="3"/>
      <c r="J7824" s="3"/>
      <c r="K7824" s="3"/>
      <c r="L7824" s="3"/>
      <c r="M7824" s="3"/>
      <c r="N7824" s="3"/>
      <c r="O7824" s="3"/>
      <c r="P7824" s="3"/>
      <c r="Q7824" s="3"/>
      <c r="R7824" s="3"/>
      <c r="S7824" s="120"/>
      <c r="T7824" s="3"/>
      <c r="U7824" s="3"/>
      <c r="V7824" s="3"/>
      <c r="W7824" s="3"/>
      <c r="X7824" s="3"/>
      <c r="Y7824" s="3"/>
      <c r="Z7824" s="3"/>
      <c r="AA7824" s="3"/>
      <c r="AB7824" s="3"/>
      <c r="AC7824" s="3"/>
      <c r="AD7824" s="3"/>
      <c r="AE7824" s="3"/>
      <c r="AF7824" s="3"/>
      <c r="AG7824" s="3"/>
      <c r="AH7824" s="3"/>
      <c r="AI7824" s="3"/>
      <c r="AJ7824" s="3"/>
      <c r="AK7824" s="3"/>
      <c r="AL7824" s="3"/>
      <c r="AM7824" s="3"/>
      <c r="AN7824" s="3"/>
      <c r="AO7824" s="3"/>
      <c r="AP7824" s="3"/>
      <c r="AQ7824" s="3"/>
      <c r="AR7824" s="3"/>
      <c r="AS7824" s="3"/>
      <c r="AT7824" s="3"/>
      <c r="AU7824" s="3"/>
      <c r="AV7824" s="3"/>
      <c r="AW7824" s="3"/>
      <c r="AX7824" s="3"/>
      <c r="AY7824" s="3"/>
      <c r="AZ7824" s="3"/>
      <c r="BA7824" s="3"/>
    </row>
    <row r="7825" spans="1:53" x14ac:dyDescent="0.3">
      <c r="A7825" s="3"/>
      <c r="B7825" s="3"/>
      <c r="C7825" s="3"/>
      <c r="D7825" s="3"/>
      <c r="E7825" s="3"/>
      <c r="F7825" s="3"/>
      <c r="G7825" s="3"/>
      <c r="H7825" s="3"/>
      <c r="I7825" s="3"/>
      <c r="J7825" s="3"/>
      <c r="K7825" s="3"/>
      <c r="L7825" s="3"/>
      <c r="M7825" s="3"/>
      <c r="N7825" s="3"/>
      <c r="O7825" s="3"/>
      <c r="P7825" s="3"/>
      <c r="Q7825" s="3"/>
      <c r="R7825" s="3"/>
      <c r="S7825" s="120"/>
      <c r="T7825" s="3"/>
      <c r="U7825" s="3"/>
      <c r="V7825" s="3"/>
      <c r="W7825" s="3"/>
      <c r="X7825" s="3"/>
      <c r="Y7825" s="3"/>
      <c r="Z7825" s="3"/>
      <c r="AA7825" s="3"/>
      <c r="AB7825" s="3"/>
      <c r="AC7825" s="3"/>
      <c r="AD7825" s="3"/>
      <c r="AE7825" s="3"/>
      <c r="AF7825" s="3"/>
      <c r="AG7825" s="3"/>
      <c r="AH7825" s="3"/>
      <c r="AI7825" s="3"/>
      <c r="AJ7825" s="3"/>
      <c r="AK7825" s="3"/>
      <c r="AL7825" s="3"/>
      <c r="AM7825" s="3"/>
      <c r="AN7825" s="3"/>
      <c r="AO7825" s="3"/>
      <c r="AP7825" s="3"/>
      <c r="AQ7825" s="3"/>
      <c r="AR7825" s="3"/>
      <c r="AS7825" s="3"/>
      <c r="AT7825" s="3"/>
      <c r="AU7825" s="3"/>
      <c r="AV7825" s="3"/>
      <c r="AW7825" s="3"/>
      <c r="AX7825" s="3"/>
      <c r="AY7825" s="3"/>
      <c r="AZ7825" s="3"/>
      <c r="BA7825" s="3"/>
    </row>
    <row r="7826" spans="1:53" x14ac:dyDescent="0.3">
      <c r="A7826" s="3"/>
      <c r="B7826" s="3"/>
      <c r="C7826" s="3"/>
      <c r="D7826" s="3"/>
      <c r="E7826" s="3"/>
      <c r="F7826" s="3"/>
      <c r="G7826" s="3"/>
      <c r="H7826" s="3"/>
      <c r="I7826" s="3"/>
      <c r="J7826" s="3"/>
      <c r="K7826" s="3"/>
      <c r="L7826" s="3"/>
      <c r="M7826" s="3"/>
      <c r="N7826" s="3"/>
      <c r="O7826" s="3"/>
      <c r="P7826" s="3"/>
      <c r="Q7826" s="3"/>
      <c r="R7826" s="3"/>
      <c r="S7826" s="120"/>
      <c r="T7826" s="3"/>
      <c r="U7826" s="3"/>
      <c r="V7826" s="3"/>
      <c r="W7826" s="3"/>
      <c r="X7826" s="3"/>
      <c r="Y7826" s="3"/>
      <c r="Z7826" s="3"/>
      <c r="AA7826" s="3"/>
      <c r="AB7826" s="3"/>
      <c r="AC7826" s="3"/>
      <c r="AD7826" s="3"/>
      <c r="AE7826" s="3"/>
      <c r="AF7826" s="3"/>
      <c r="AG7826" s="3"/>
      <c r="AH7826" s="3"/>
      <c r="AI7826" s="3"/>
      <c r="AJ7826" s="3"/>
      <c r="AK7826" s="3"/>
      <c r="AL7826" s="3"/>
      <c r="AM7826" s="3"/>
      <c r="AN7826" s="3"/>
      <c r="AO7826" s="3"/>
      <c r="AP7826" s="3"/>
      <c r="AQ7826" s="3"/>
      <c r="AR7826" s="3"/>
      <c r="AS7826" s="3"/>
      <c r="AT7826" s="3"/>
      <c r="AU7826" s="3"/>
      <c r="AV7826" s="3"/>
      <c r="AW7826" s="3"/>
      <c r="AX7826" s="3"/>
      <c r="AY7826" s="3"/>
      <c r="AZ7826" s="3"/>
      <c r="BA7826" s="3"/>
    </row>
    <row r="7827" spans="1:53" x14ac:dyDescent="0.3">
      <c r="A7827" s="3"/>
      <c r="B7827" s="3"/>
      <c r="C7827" s="3"/>
      <c r="D7827" s="3"/>
      <c r="E7827" s="3"/>
      <c r="F7827" s="3"/>
      <c r="G7827" s="3"/>
      <c r="H7827" s="3"/>
      <c r="I7827" s="3"/>
      <c r="J7827" s="3"/>
      <c r="K7827" s="3"/>
      <c r="L7827" s="3"/>
      <c r="M7827" s="3"/>
      <c r="N7827" s="3"/>
      <c r="O7827" s="3"/>
      <c r="P7827" s="3"/>
      <c r="Q7827" s="3"/>
      <c r="R7827" s="3"/>
      <c r="S7827" s="120"/>
      <c r="T7827" s="3"/>
      <c r="U7827" s="3"/>
      <c r="V7827" s="3"/>
      <c r="W7827" s="3"/>
      <c r="X7827" s="3"/>
      <c r="Y7827" s="3"/>
      <c r="Z7827" s="3"/>
      <c r="AA7827" s="3"/>
      <c r="AB7827" s="3"/>
      <c r="AC7827" s="3"/>
      <c r="AD7827" s="3"/>
      <c r="AE7827" s="3"/>
      <c r="AF7827" s="3"/>
      <c r="AG7827" s="3"/>
      <c r="AH7827" s="3"/>
      <c r="AI7827" s="3"/>
      <c r="AJ7827" s="3"/>
      <c r="AK7827" s="3"/>
      <c r="AL7827" s="3"/>
      <c r="AM7827" s="3"/>
      <c r="AN7827" s="3"/>
      <c r="AO7827" s="3"/>
      <c r="AP7827" s="3"/>
      <c r="AQ7827" s="3"/>
      <c r="AR7827" s="3"/>
      <c r="AS7827" s="3"/>
      <c r="AT7827" s="3"/>
      <c r="AU7827" s="3"/>
      <c r="AV7827" s="3"/>
      <c r="AW7827" s="3"/>
      <c r="AX7827" s="3"/>
      <c r="AY7827" s="3"/>
      <c r="AZ7827" s="3"/>
      <c r="BA7827" s="3"/>
    </row>
    <row r="7828" spans="1:53" x14ac:dyDescent="0.3">
      <c r="A7828" s="3"/>
      <c r="B7828" s="3"/>
      <c r="C7828" s="3"/>
      <c r="D7828" s="3"/>
      <c r="E7828" s="3"/>
      <c r="F7828" s="3"/>
      <c r="G7828" s="3"/>
      <c r="H7828" s="3"/>
      <c r="I7828" s="3"/>
      <c r="J7828" s="3"/>
      <c r="K7828" s="3"/>
      <c r="L7828" s="3"/>
      <c r="M7828" s="3"/>
      <c r="N7828" s="3"/>
      <c r="O7828" s="3"/>
      <c r="P7828" s="3"/>
      <c r="Q7828" s="3"/>
      <c r="R7828" s="3"/>
      <c r="S7828" s="120"/>
      <c r="T7828" s="3"/>
      <c r="U7828" s="3"/>
      <c r="V7828" s="3"/>
      <c r="W7828" s="3"/>
      <c r="X7828" s="3"/>
      <c r="Y7828" s="3"/>
      <c r="Z7828" s="3"/>
      <c r="AA7828" s="3"/>
      <c r="AB7828" s="3"/>
      <c r="AC7828" s="3"/>
      <c r="AD7828" s="3"/>
      <c r="AE7828" s="3"/>
      <c r="AF7828" s="3"/>
      <c r="AG7828" s="3"/>
      <c r="AH7828" s="3"/>
      <c r="AI7828" s="3"/>
      <c r="AJ7828" s="3"/>
      <c r="AK7828" s="3"/>
      <c r="AL7828" s="3"/>
      <c r="AM7828" s="3"/>
      <c r="AN7828" s="3"/>
      <c r="AO7828" s="3"/>
      <c r="AP7828" s="3"/>
      <c r="AQ7828" s="3"/>
      <c r="AR7828" s="3"/>
      <c r="AS7828" s="3"/>
      <c r="AT7828" s="3"/>
      <c r="AU7828" s="3"/>
      <c r="AV7828" s="3"/>
      <c r="AW7828" s="3"/>
      <c r="AX7828" s="3"/>
      <c r="AY7828" s="3"/>
      <c r="AZ7828" s="3"/>
      <c r="BA7828" s="3"/>
    </row>
    <row r="7829" spans="1:53" x14ac:dyDescent="0.3">
      <c r="A7829" s="3"/>
      <c r="B7829" s="3"/>
      <c r="C7829" s="3"/>
      <c r="D7829" s="3"/>
      <c r="E7829" s="3"/>
      <c r="F7829" s="3"/>
      <c r="G7829" s="3"/>
      <c r="H7829" s="3"/>
      <c r="I7829" s="3"/>
      <c r="J7829" s="3"/>
      <c r="K7829" s="3"/>
      <c r="L7829" s="3"/>
      <c r="M7829" s="3"/>
      <c r="N7829" s="3"/>
      <c r="O7829" s="3"/>
      <c r="P7829" s="3"/>
      <c r="Q7829" s="3"/>
      <c r="R7829" s="3"/>
      <c r="S7829" s="120"/>
      <c r="T7829" s="3"/>
      <c r="U7829" s="3"/>
      <c r="V7829" s="3"/>
      <c r="W7829" s="3"/>
      <c r="X7829" s="3"/>
      <c r="Y7829" s="3"/>
      <c r="Z7829" s="3"/>
      <c r="AA7829" s="3"/>
      <c r="AB7829" s="3"/>
      <c r="AC7829" s="3"/>
      <c r="AD7829" s="3"/>
      <c r="AE7829" s="3"/>
      <c r="AF7829" s="3"/>
      <c r="AG7829" s="3"/>
      <c r="AH7829" s="3"/>
      <c r="AI7829" s="3"/>
      <c r="AJ7829" s="3"/>
      <c r="AK7829" s="3"/>
      <c r="AL7829" s="3"/>
      <c r="AM7829" s="3"/>
      <c r="AN7829" s="3"/>
      <c r="AO7829" s="3"/>
      <c r="AP7829" s="3"/>
      <c r="AQ7829" s="3"/>
      <c r="AR7829" s="3"/>
      <c r="AS7829" s="3"/>
      <c r="AT7829" s="3"/>
      <c r="AU7829" s="3"/>
      <c r="AV7829" s="3"/>
      <c r="AW7829" s="3"/>
      <c r="AX7829" s="3"/>
      <c r="AY7829" s="3"/>
      <c r="AZ7829" s="3"/>
      <c r="BA7829" s="3"/>
    </row>
    <row r="7830" spans="1:53" x14ac:dyDescent="0.3">
      <c r="A7830" s="3"/>
      <c r="B7830" s="3"/>
      <c r="C7830" s="3"/>
      <c r="D7830" s="3"/>
      <c r="E7830" s="3"/>
      <c r="F7830" s="3"/>
      <c r="G7830" s="3"/>
      <c r="H7830" s="3"/>
      <c r="I7830" s="3"/>
      <c r="J7830" s="3"/>
      <c r="K7830" s="3"/>
      <c r="L7830" s="3"/>
      <c r="M7830" s="3"/>
      <c r="N7830" s="3"/>
      <c r="O7830" s="3"/>
      <c r="P7830" s="3"/>
      <c r="Q7830" s="3"/>
      <c r="R7830" s="3"/>
      <c r="S7830" s="120"/>
      <c r="T7830" s="3"/>
      <c r="U7830" s="3"/>
      <c r="V7830" s="3"/>
      <c r="W7830" s="3"/>
      <c r="X7830" s="3"/>
      <c r="Y7830" s="3"/>
      <c r="Z7830" s="3"/>
      <c r="AA7830" s="3"/>
      <c r="AB7830" s="3"/>
      <c r="AC7830" s="3"/>
      <c r="AD7830" s="3"/>
      <c r="AE7830" s="3"/>
      <c r="AF7830" s="3"/>
      <c r="AG7830" s="3"/>
      <c r="AH7830" s="3"/>
      <c r="AI7830" s="3"/>
      <c r="AJ7830" s="3"/>
      <c r="AK7830" s="3"/>
      <c r="AL7830" s="3"/>
      <c r="AM7830" s="3"/>
      <c r="AN7830" s="3"/>
      <c r="AO7830" s="3"/>
      <c r="AP7830" s="3"/>
      <c r="AQ7830" s="3"/>
      <c r="AR7830" s="3"/>
      <c r="AS7830" s="3"/>
      <c r="AT7830" s="3"/>
      <c r="AU7830" s="3"/>
      <c r="AV7830" s="3"/>
      <c r="AW7830" s="3"/>
      <c r="AX7830" s="3"/>
      <c r="AY7830" s="3"/>
      <c r="AZ7830" s="3"/>
      <c r="BA7830" s="3"/>
    </row>
    <row r="7831" spans="1:53" x14ac:dyDescent="0.3">
      <c r="A7831" s="3"/>
      <c r="B7831" s="3"/>
      <c r="C7831" s="3"/>
      <c r="D7831" s="3"/>
      <c r="E7831" s="3"/>
      <c r="F7831" s="3"/>
      <c r="G7831" s="3"/>
      <c r="H7831" s="3"/>
      <c r="I7831" s="3"/>
      <c r="J7831" s="3"/>
      <c r="K7831" s="3"/>
      <c r="L7831" s="3"/>
      <c r="M7831" s="3"/>
      <c r="N7831" s="3"/>
      <c r="O7831" s="3"/>
      <c r="P7831" s="3"/>
      <c r="Q7831" s="3"/>
      <c r="R7831" s="3"/>
      <c r="S7831" s="120"/>
      <c r="T7831" s="3"/>
      <c r="U7831" s="3"/>
      <c r="V7831" s="3"/>
      <c r="W7831" s="3"/>
      <c r="X7831" s="3"/>
      <c r="Y7831" s="3"/>
      <c r="Z7831" s="3"/>
      <c r="AA7831" s="3"/>
      <c r="AB7831" s="3"/>
      <c r="AC7831" s="3"/>
      <c r="AD7831" s="3"/>
      <c r="AE7831" s="3"/>
      <c r="AF7831" s="3"/>
      <c r="AG7831" s="3"/>
      <c r="AH7831" s="3"/>
      <c r="AI7831" s="3"/>
      <c r="AJ7831" s="3"/>
      <c r="AK7831" s="3"/>
      <c r="AL7831" s="3"/>
      <c r="AM7831" s="3"/>
      <c r="AN7831" s="3"/>
      <c r="AO7831" s="3"/>
      <c r="AP7831" s="3"/>
      <c r="AQ7831" s="3"/>
      <c r="AR7831" s="3"/>
      <c r="AS7831" s="3"/>
      <c r="AT7831" s="3"/>
      <c r="AU7831" s="3"/>
      <c r="AV7831" s="3"/>
      <c r="AW7831" s="3"/>
      <c r="AX7831" s="3"/>
      <c r="AY7831" s="3"/>
      <c r="AZ7831" s="3"/>
      <c r="BA7831" s="3"/>
    </row>
    <row r="7832" spans="1:53" x14ac:dyDescent="0.3">
      <c r="A7832" s="3"/>
      <c r="B7832" s="3"/>
      <c r="C7832" s="3"/>
      <c r="D7832" s="3"/>
      <c r="E7832" s="3"/>
      <c r="F7832" s="3"/>
      <c r="G7832" s="3"/>
      <c r="H7832" s="3"/>
      <c r="I7832" s="3"/>
      <c r="J7832" s="3"/>
      <c r="K7832" s="3"/>
      <c r="L7832" s="3"/>
      <c r="M7832" s="3"/>
      <c r="N7832" s="3"/>
      <c r="O7832" s="3"/>
      <c r="P7832" s="3"/>
      <c r="Q7832" s="3"/>
      <c r="R7832" s="3"/>
      <c r="S7832" s="120"/>
      <c r="T7832" s="3"/>
      <c r="U7832" s="3"/>
      <c r="V7832" s="3"/>
      <c r="W7832" s="3"/>
      <c r="X7832" s="3"/>
      <c r="Y7832" s="3"/>
      <c r="Z7832" s="3"/>
      <c r="AA7832" s="3"/>
      <c r="AB7832" s="3"/>
      <c r="AC7832" s="3"/>
      <c r="AD7832" s="3"/>
      <c r="AE7832" s="3"/>
      <c r="AF7832" s="3"/>
      <c r="AG7832" s="3"/>
      <c r="AH7832" s="3"/>
      <c r="AI7832" s="3"/>
      <c r="AJ7832" s="3"/>
      <c r="AK7832" s="3"/>
      <c r="AL7832" s="3"/>
      <c r="AM7832" s="3"/>
      <c r="AN7832" s="3"/>
      <c r="AO7832" s="3"/>
      <c r="AP7832" s="3"/>
      <c r="AQ7832" s="3"/>
      <c r="AR7832" s="3"/>
      <c r="AS7832" s="3"/>
      <c r="AT7832" s="3"/>
      <c r="AU7832" s="3"/>
      <c r="AV7832" s="3"/>
      <c r="AW7832" s="3"/>
      <c r="AX7832" s="3"/>
      <c r="AY7832" s="3"/>
      <c r="AZ7832" s="3"/>
      <c r="BA7832" s="3"/>
    </row>
    <row r="7833" spans="1:53" x14ac:dyDescent="0.3">
      <c r="A7833" s="3"/>
      <c r="B7833" s="3"/>
      <c r="C7833" s="3"/>
      <c r="D7833" s="3"/>
      <c r="E7833" s="3"/>
      <c r="F7833" s="3"/>
      <c r="G7833" s="3"/>
      <c r="H7833" s="3"/>
      <c r="I7833" s="3"/>
      <c r="J7833" s="3"/>
      <c r="K7833" s="3"/>
      <c r="L7833" s="3"/>
      <c r="M7833" s="3"/>
      <c r="N7833" s="3"/>
      <c r="O7833" s="3"/>
      <c r="P7833" s="3"/>
      <c r="Q7833" s="3"/>
      <c r="R7833" s="3"/>
      <c r="S7833" s="120"/>
      <c r="T7833" s="3"/>
      <c r="U7833" s="3"/>
      <c r="V7833" s="3"/>
      <c r="W7833" s="3"/>
      <c r="X7833" s="3"/>
      <c r="Y7833" s="3"/>
      <c r="Z7833" s="3"/>
      <c r="AA7833" s="3"/>
      <c r="AB7833" s="3"/>
      <c r="AC7833" s="3"/>
      <c r="AD7833" s="3"/>
      <c r="AE7833" s="3"/>
      <c r="AF7833" s="3"/>
      <c r="AG7833" s="3"/>
      <c r="AH7833" s="3"/>
      <c r="AI7833" s="3"/>
      <c r="AJ7833" s="3"/>
      <c r="AK7833" s="3"/>
      <c r="AL7833" s="3"/>
      <c r="AM7833" s="3"/>
      <c r="AN7833" s="3"/>
      <c r="AO7833" s="3"/>
      <c r="AP7833" s="3"/>
      <c r="AQ7833" s="3"/>
      <c r="AR7833" s="3"/>
      <c r="AS7833" s="3"/>
      <c r="AT7833" s="3"/>
      <c r="AU7833" s="3"/>
      <c r="AV7833" s="3"/>
      <c r="AW7833" s="3"/>
      <c r="AX7833" s="3"/>
      <c r="AY7833" s="3"/>
      <c r="AZ7833" s="3"/>
      <c r="BA7833" s="3"/>
    </row>
    <row r="7834" spans="1:53" x14ac:dyDescent="0.3">
      <c r="A7834" s="3"/>
      <c r="B7834" s="3"/>
      <c r="C7834" s="3"/>
      <c r="D7834" s="3"/>
      <c r="E7834" s="3"/>
      <c r="F7834" s="3"/>
      <c r="G7834" s="3"/>
      <c r="H7834" s="3"/>
      <c r="I7834" s="3"/>
      <c r="J7834" s="3"/>
      <c r="K7834" s="3"/>
      <c r="L7834" s="3"/>
      <c r="M7834" s="3"/>
      <c r="N7834" s="3"/>
      <c r="O7834" s="3"/>
      <c r="P7834" s="3"/>
      <c r="Q7834" s="3"/>
      <c r="R7834" s="3"/>
      <c r="S7834" s="120"/>
      <c r="T7834" s="3"/>
      <c r="U7834" s="3"/>
      <c r="V7834" s="3"/>
      <c r="W7834" s="3"/>
      <c r="X7834" s="3"/>
      <c r="Y7834" s="3"/>
      <c r="Z7834" s="3"/>
      <c r="AA7834" s="3"/>
      <c r="AB7834" s="3"/>
      <c r="AC7834" s="3"/>
      <c r="AD7834" s="3"/>
      <c r="AE7834" s="3"/>
      <c r="AF7834" s="3"/>
      <c r="AG7834" s="3"/>
      <c r="AH7834" s="3"/>
      <c r="AI7834" s="3"/>
      <c r="AJ7834" s="3"/>
      <c r="AK7834" s="3"/>
      <c r="AL7834" s="3"/>
      <c r="AM7834" s="3"/>
      <c r="AN7834" s="3"/>
      <c r="AO7834" s="3"/>
      <c r="AP7834" s="3"/>
      <c r="AQ7834" s="3"/>
      <c r="AR7834" s="3"/>
      <c r="AS7834" s="3"/>
      <c r="AT7834" s="3"/>
      <c r="AU7834" s="3"/>
      <c r="AV7834" s="3"/>
      <c r="AW7834" s="3"/>
      <c r="AX7834" s="3"/>
      <c r="AY7834" s="3"/>
      <c r="AZ7834" s="3"/>
      <c r="BA7834" s="3"/>
    </row>
    <row r="7835" spans="1:53" x14ac:dyDescent="0.3">
      <c r="A7835" s="3"/>
      <c r="B7835" s="3"/>
      <c r="C7835" s="3"/>
      <c r="D7835" s="3"/>
      <c r="E7835" s="3"/>
      <c r="F7835" s="3"/>
      <c r="G7835" s="3"/>
      <c r="H7835" s="3"/>
      <c r="I7835" s="3"/>
      <c r="J7835" s="3"/>
      <c r="K7835" s="3"/>
      <c r="L7835" s="3"/>
      <c r="M7835" s="3"/>
      <c r="N7835" s="3"/>
      <c r="O7835" s="3"/>
      <c r="P7835" s="3"/>
      <c r="Q7835" s="3"/>
      <c r="R7835" s="3"/>
      <c r="S7835" s="120"/>
      <c r="T7835" s="3"/>
      <c r="U7835" s="3"/>
      <c r="V7835" s="3"/>
      <c r="W7835" s="3"/>
      <c r="X7835" s="3"/>
      <c r="Y7835" s="3"/>
      <c r="Z7835" s="3"/>
      <c r="AA7835" s="3"/>
      <c r="AB7835" s="3"/>
      <c r="AC7835" s="3"/>
      <c r="AD7835" s="3"/>
      <c r="AE7835" s="3"/>
      <c r="AF7835" s="3"/>
      <c r="AG7835" s="3"/>
      <c r="AH7835" s="3"/>
      <c r="AI7835" s="3"/>
      <c r="AJ7835" s="3"/>
      <c r="AK7835" s="3"/>
      <c r="AL7835" s="3"/>
      <c r="AM7835" s="3"/>
      <c r="AN7835" s="3"/>
      <c r="AO7835" s="3"/>
      <c r="AP7835" s="3"/>
      <c r="AQ7835" s="3"/>
      <c r="AR7835" s="3"/>
      <c r="AS7835" s="3"/>
      <c r="AT7835" s="3"/>
      <c r="AU7835" s="3"/>
      <c r="AV7835" s="3"/>
      <c r="AW7835" s="3"/>
      <c r="AX7835" s="3"/>
      <c r="AY7835" s="3"/>
      <c r="AZ7835" s="3"/>
      <c r="BA7835" s="3"/>
    </row>
    <row r="7836" spans="1:53" x14ac:dyDescent="0.3">
      <c r="A7836" s="3"/>
      <c r="B7836" s="3"/>
      <c r="C7836" s="3"/>
      <c r="D7836" s="3"/>
      <c r="E7836" s="3"/>
      <c r="F7836" s="3"/>
      <c r="G7836" s="3"/>
      <c r="H7836" s="3"/>
      <c r="I7836" s="3"/>
      <c r="J7836" s="3"/>
      <c r="K7836" s="3"/>
      <c r="L7836" s="3"/>
      <c r="M7836" s="3"/>
      <c r="N7836" s="3"/>
      <c r="O7836" s="3"/>
      <c r="P7836" s="3"/>
      <c r="Q7836" s="3"/>
      <c r="R7836" s="3"/>
      <c r="S7836" s="120"/>
      <c r="T7836" s="3"/>
      <c r="U7836" s="3"/>
      <c r="V7836" s="3"/>
      <c r="W7836" s="3"/>
      <c r="X7836" s="3"/>
      <c r="Y7836" s="3"/>
      <c r="Z7836" s="3"/>
      <c r="AA7836" s="3"/>
      <c r="AB7836" s="3"/>
      <c r="AC7836" s="3"/>
      <c r="AD7836" s="3"/>
      <c r="AE7836" s="3"/>
      <c r="AF7836" s="3"/>
      <c r="AG7836" s="3"/>
      <c r="AH7836" s="3"/>
      <c r="AI7836" s="3"/>
      <c r="AJ7836" s="3"/>
      <c r="AK7836" s="3"/>
      <c r="AL7836" s="3"/>
      <c r="AM7836" s="3"/>
      <c r="AN7836" s="3"/>
      <c r="AO7836" s="3"/>
      <c r="AP7836" s="3"/>
      <c r="AQ7836" s="3"/>
      <c r="AR7836" s="3"/>
      <c r="AS7836" s="3"/>
      <c r="AT7836" s="3"/>
      <c r="AU7836" s="3"/>
      <c r="AV7836" s="3"/>
      <c r="AW7836" s="3"/>
      <c r="AX7836" s="3"/>
      <c r="AY7836" s="3"/>
      <c r="AZ7836" s="3"/>
      <c r="BA7836" s="3"/>
    </row>
    <row r="7837" spans="1:53" x14ac:dyDescent="0.3">
      <c r="A7837" s="3"/>
      <c r="B7837" s="3"/>
      <c r="C7837" s="3"/>
      <c r="D7837" s="3"/>
      <c r="E7837" s="3"/>
      <c r="F7837" s="3"/>
      <c r="G7837" s="3"/>
      <c r="H7837" s="3"/>
      <c r="I7837" s="3"/>
      <c r="J7837" s="3"/>
      <c r="K7837" s="3"/>
      <c r="L7837" s="3"/>
      <c r="M7837" s="3"/>
      <c r="N7837" s="3"/>
      <c r="O7837" s="3"/>
      <c r="P7837" s="3"/>
      <c r="Q7837" s="3"/>
      <c r="R7837" s="3"/>
      <c r="S7837" s="120"/>
      <c r="T7837" s="3"/>
      <c r="U7837" s="3"/>
      <c r="V7837" s="3"/>
      <c r="W7837" s="3"/>
      <c r="X7837" s="3"/>
      <c r="Y7837" s="3"/>
      <c r="Z7837" s="3"/>
      <c r="AA7837" s="3"/>
      <c r="AB7837" s="3"/>
      <c r="AC7837" s="3"/>
      <c r="AD7837" s="3"/>
      <c r="AE7837" s="3"/>
      <c r="AF7837" s="3"/>
      <c r="AG7837" s="3"/>
      <c r="AH7837" s="3"/>
      <c r="AI7837" s="3"/>
      <c r="AJ7837" s="3"/>
      <c r="AK7837" s="3"/>
      <c r="AL7837" s="3"/>
      <c r="AM7837" s="3"/>
      <c r="AN7837" s="3"/>
      <c r="AO7837" s="3"/>
      <c r="AP7837" s="3"/>
      <c r="AQ7837" s="3"/>
      <c r="AR7837" s="3"/>
      <c r="AS7837" s="3"/>
      <c r="AT7837" s="3"/>
      <c r="AU7837" s="3"/>
      <c r="AV7837" s="3"/>
      <c r="AW7837" s="3"/>
      <c r="AX7837" s="3"/>
      <c r="AY7837" s="3"/>
      <c r="AZ7837" s="3"/>
      <c r="BA7837" s="3"/>
    </row>
    <row r="7838" spans="1:53" x14ac:dyDescent="0.3">
      <c r="A7838" s="3"/>
      <c r="B7838" s="3"/>
      <c r="C7838" s="3"/>
      <c r="D7838" s="3"/>
      <c r="E7838" s="3"/>
      <c r="F7838" s="3"/>
      <c r="G7838" s="3"/>
      <c r="H7838" s="3"/>
      <c r="I7838" s="3"/>
      <c r="J7838" s="3"/>
      <c r="K7838" s="3"/>
      <c r="L7838" s="3"/>
      <c r="M7838" s="3"/>
      <c r="N7838" s="3"/>
      <c r="O7838" s="3"/>
      <c r="P7838" s="3"/>
      <c r="Q7838" s="3"/>
      <c r="R7838" s="3"/>
      <c r="S7838" s="120"/>
      <c r="T7838" s="3"/>
      <c r="U7838" s="3"/>
      <c r="V7838" s="3"/>
      <c r="W7838" s="3"/>
      <c r="X7838" s="3"/>
      <c r="Y7838" s="3"/>
      <c r="Z7838" s="3"/>
      <c r="AA7838" s="3"/>
      <c r="AB7838" s="3"/>
      <c r="AC7838" s="3"/>
      <c r="AD7838" s="3"/>
      <c r="AE7838" s="3"/>
      <c r="AF7838" s="3"/>
      <c r="AG7838" s="3"/>
      <c r="AH7838" s="3"/>
      <c r="AI7838" s="3"/>
      <c r="AJ7838" s="3"/>
      <c r="AK7838" s="3"/>
      <c r="AL7838" s="3"/>
      <c r="AM7838" s="3"/>
      <c r="AN7838" s="3"/>
      <c r="AO7838" s="3"/>
      <c r="AP7838" s="3"/>
      <c r="AQ7838" s="3"/>
      <c r="AR7838" s="3"/>
      <c r="AS7838" s="3"/>
      <c r="AT7838" s="3"/>
      <c r="AU7838" s="3"/>
      <c r="AV7838" s="3"/>
      <c r="AW7838" s="3"/>
      <c r="AX7838" s="3"/>
      <c r="AY7838" s="3"/>
      <c r="AZ7838" s="3"/>
      <c r="BA7838" s="3"/>
    </row>
    <row r="7839" spans="1:53" x14ac:dyDescent="0.3">
      <c r="A7839" s="3"/>
      <c r="B7839" s="3"/>
      <c r="C7839" s="3"/>
      <c r="D7839" s="3"/>
      <c r="E7839" s="3"/>
      <c r="F7839" s="3"/>
      <c r="G7839" s="3"/>
      <c r="H7839" s="3"/>
      <c r="I7839" s="3"/>
      <c r="J7839" s="3"/>
      <c r="K7839" s="3"/>
      <c r="L7839" s="3"/>
      <c r="M7839" s="3"/>
      <c r="N7839" s="3"/>
      <c r="O7839" s="3"/>
      <c r="P7839" s="3"/>
      <c r="Q7839" s="3"/>
      <c r="R7839" s="3"/>
      <c r="S7839" s="120"/>
      <c r="T7839" s="3"/>
      <c r="U7839" s="3"/>
      <c r="V7839" s="3"/>
      <c r="W7839" s="3"/>
      <c r="X7839" s="3"/>
      <c r="Y7839" s="3"/>
      <c r="Z7839" s="3"/>
      <c r="AA7839" s="3"/>
      <c r="AB7839" s="3"/>
      <c r="AC7839" s="3"/>
      <c r="AD7839" s="3"/>
      <c r="AE7839" s="3"/>
      <c r="AF7839" s="3"/>
      <c r="AG7839" s="3"/>
      <c r="AH7839" s="3"/>
      <c r="AI7839" s="3"/>
      <c r="AJ7839" s="3"/>
      <c r="AK7839" s="3"/>
      <c r="AL7839" s="3"/>
      <c r="AM7839" s="3"/>
      <c r="AN7839" s="3"/>
      <c r="AO7839" s="3"/>
      <c r="AP7839" s="3"/>
      <c r="AQ7839" s="3"/>
      <c r="AR7839" s="3"/>
      <c r="AS7839" s="3"/>
      <c r="AT7839" s="3"/>
      <c r="AU7839" s="3"/>
      <c r="AV7839" s="3"/>
      <c r="AW7839" s="3"/>
      <c r="AX7839" s="3"/>
      <c r="AY7839" s="3"/>
      <c r="AZ7839" s="3"/>
      <c r="BA7839" s="3"/>
    </row>
    <row r="7840" spans="1:53" x14ac:dyDescent="0.3">
      <c r="A7840" s="3"/>
      <c r="B7840" s="3"/>
      <c r="C7840" s="3"/>
      <c r="D7840" s="3"/>
      <c r="E7840" s="3"/>
      <c r="F7840" s="3"/>
      <c r="G7840" s="3"/>
      <c r="H7840" s="3"/>
      <c r="I7840" s="3"/>
      <c r="J7840" s="3"/>
      <c r="K7840" s="3"/>
      <c r="L7840" s="3"/>
      <c r="M7840" s="3"/>
      <c r="N7840" s="3"/>
      <c r="O7840" s="3"/>
      <c r="P7840" s="3"/>
      <c r="Q7840" s="3"/>
      <c r="R7840" s="3"/>
      <c r="S7840" s="120"/>
      <c r="T7840" s="3"/>
      <c r="U7840" s="3"/>
      <c r="V7840" s="3"/>
      <c r="W7840" s="3"/>
      <c r="X7840" s="3"/>
      <c r="Y7840" s="3"/>
      <c r="Z7840" s="3"/>
      <c r="AA7840" s="3"/>
      <c r="AB7840" s="3"/>
      <c r="AC7840" s="3"/>
      <c r="AD7840" s="3"/>
      <c r="AE7840" s="3"/>
      <c r="AF7840" s="3"/>
      <c r="AG7840" s="3"/>
      <c r="AH7840" s="3"/>
      <c r="AI7840" s="3"/>
      <c r="AJ7840" s="3"/>
      <c r="AK7840" s="3"/>
      <c r="AL7840" s="3"/>
      <c r="AM7840" s="3"/>
      <c r="AN7840" s="3"/>
      <c r="AO7840" s="3"/>
      <c r="AP7840" s="3"/>
      <c r="AQ7840" s="3"/>
      <c r="AR7840" s="3"/>
      <c r="AS7840" s="3"/>
      <c r="AT7840" s="3"/>
      <c r="AU7840" s="3"/>
      <c r="AV7840" s="3"/>
      <c r="AW7840" s="3"/>
      <c r="AX7840" s="3"/>
      <c r="AY7840" s="3"/>
      <c r="AZ7840" s="3"/>
      <c r="BA7840" s="3"/>
    </row>
    <row r="7841" spans="1:53" x14ac:dyDescent="0.3">
      <c r="A7841" s="3"/>
      <c r="B7841" s="3"/>
      <c r="C7841" s="3"/>
      <c r="D7841" s="3"/>
      <c r="E7841" s="3"/>
      <c r="F7841" s="3"/>
      <c r="G7841" s="3"/>
      <c r="H7841" s="3"/>
      <c r="I7841" s="3"/>
      <c r="J7841" s="3"/>
      <c r="K7841" s="3"/>
      <c r="L7841" s="3"/>
      <c r="M7841" s="3"/>
      <c r="N7841" s="3"/>
      <c r="O7841" s="3"/>
      <c r="P7841" s="3"/>
      <c r="Q7841" s="3"/>
      <c r="R7841" s="3"/>
      <c r="S7841" s="120"/>
      <c r="T7841" s="3"/>
      <c r="U7841" s="3"/>
      <c r="V7841" s="3"/>
      <c r="W7841" s="3"/>
      <c r="X7841" s="3"/>
      <c r="Y7841" s="3"/>
      <c r="Z7841" s="3"/>
      <c r="AA7841" s="3"/>
      <c r="AB7841" s="3"/>
      <c r="AC7841" s="3"/>
      <c r="AD7841" s="3"/>
      <c r="AE7841" s="3"/>
      <c r="AF7841" s="3"/>
      <c r="AG7841" s="3"/>
      <c r="AH7841" s="3"/>
      <c r="AI7841" s="3"/>
      <c r="AJ7841" s="3"/>
      <c r="AK7841" s="3"/>
      <c r="AL7841" s="3"/>
      <c r="AM7841" s="3"/>
      <c r="AN7841" s="3"/>
      <c r="AO7841" s="3"/>
      <c r="AP7841" s="3"/>
      <c r="AQ7841" s="3"/>
      <c r="AR7841" s="3"/>
      <c r="AS7841" s="3"/>
      <c r="AT7841" s="3"/>
      <c r="AU7841" s="3"/>
      <c r="AV7841" s="3"/>
      <c r="AW7841" s="3"/>
      <c r="AX7841" s="3"/>
      <c r="AY7841" s="3"/>
      <c r="AZ7841" s="3"/>
      <c r="BA7841" s="3"/>
    </row>
    <row r="7842" spans="1:53" x14ac:dyDescent="0.3">
      <c r="A7842" s="3"/>
      <c r="B7842" s="3"/>
      <c r="C7842" s="3"/>
      <c r="D7842" s="3"/>
      <c r="E7842" s="3"/>
      <c r="F7842" s="3"/>
      <c r="G7842" s="3"/>
      <c r="H7842" s="3"/>
      <c r="I7842" s="3"/>
      <c r="J7842" s="3"/>
      <c r="K7842" s="3"/>
      <c r="L7842" s="3"/>
      <c r="M7842" s="3"/>
      <c r="N7842" s="3"/>
      <c r="O7842" s="3"/>
      <c r="P7842" s="3"/>
      <c r="Q7842" s="3"/>
      <c r="R7842" s="3"/>
      <c r="S7842" s="120"/>
      <c r="T7842" s="3"/>
      <c r="U7842" s="3"/>
      <c r="V7842" s="3"/>
      <c r="W7842" s="3"/>
      <c r="X7842" s="3"/>
      <c r="Y7842" s="3"/>
      <c r="Z7842" s="3"/>
      <c r="AA7842" s="3"/>
      <c r="AB7842" s="3"/>
      <c r="AC7842" s="3"/>
      <c r="AD7842" s="3"/>
      <c r="AE7842" s="3"/>
      <c r="AF7842" s="3"/>
      <c r="AG7842" s="3"/>
      <c r="AH7842" s="3"/>
      <c r="AI7842" s="3"/>
      <c r="AJ7842" s="3"/>
      <c r="AK7842" s="3"/>
      <c r="AL7842" s="3"/>
      <c r="AM7842" s="3"/>
      <c r="AN7842" s="3"/>
      <c r="AO7842" s="3"/>
      <c r="AP7842" s="3"/>
      <c r="AQ7842" s="3"/>
      <c r="AR7842" s="3"/>
      <c r="AS7842" s="3"/>
      <c r="AT7842" s="3"/>
      <c r="AU7842" s="3"/>
      <c r="AV7842" s="3"/>
      <c r="AW7842" s="3"/>
      <c r="AX7842" s="3"/>
      <c r="AY7842" s="3"/>
      <c r="AZ7842" s="3"/>
      <c r="BA7842" s="3"/>
    </row>
    <row r="7843" spans="1:53" x14ac:dyDescent="0.3">
      <c r="A7843" s="3"/>
      <c r="B7843" s="3"/>
      <c r="C7843" s="3"/>
      <c r="D7843" s="3"/>
      <c r="E7843" s="3"/>
      <c r="F7843" s="3"/>
      <c r="G7843" s="3"/>
      <c r="H7843" s="3"/>
      <c r="I7843" s="3"/>
      <c r="J7843" s="3"/>
      <c r="K7843" s="3"/>
      <c r="L7843" s="3"/>
      <c r="M7843" s="3"/>
      <c r="N7843" s="3"/>
      <c r="O7843" s="3"/>
      <c r="P7843" s="3"/>
      <c r="Q7843" s="3"/>
      <c r="R7843" s="3"/>
      <c r="S7843" s="120"/>
      <c r="T7843" s="3"/>
      <c r="U7843" s="3"/>
      <c r="V7843" s="3"/>
      <c r="W7843" s="3"/>
      <c r="X7843" s="3"/>
      <c r="Y7843" s="3"/>
      <c r="Z7843" s="3"/>
      <c r="AA7843" s="3"/>
      <c r="AB7843" s="3"/>
      <c r="AC7843" s="3"/>
      <c r="AD7843" s="3"/>
      <c r="AE7843" s="3"/>
      <c r="AF7843" s="3"/>
      <c r="AG7843" s="3"/>
      <c r="AH7843" s="3"/>
      <c r="AI7843" s="3"/>
      <c r="AJ7843" s="3"/>
      <c r="AK7843" s="3"/>
      <c r="AL7843" s="3"/>
      <c r="AM7843" s="3"/>
      <c r="AN7843" s="3"/>
      <c r="AO7843" s="3"/>
      <c r="AP7843" s="3"/>
      <c r="AQ7843" s="3"/>
      <c r="AR7843" s="3"/>
      <c r="AS7843" s="3"/>
      <c r="AT7843" s="3"/>
      <c r="AU7843" s="3"/>
      <c r="AV7843" s="3"/>
      <c r="AW7843" s="3"/>
      <c r="AX7843" s="3"/>
      <c r="AY7843" s="3"/>
      <c r="AZ7843" s="3"/>
      <c r="BA7843" s="3"/>
    </row>
    <row r="7844" spans="1:53" x14ac:dyDescent="0.3">
      <c r="A7844" s="3"/>
      <c r="B7844" s="3"/>
      <c r="C7844" s="3"/>
      <c r="D7844" s="3"/>
      <c r="E7844" s="3"/>
      <c r="F7844" s="3"/>
      <c r="G7844" s="3"/>
      <c r="H7844" s="3"/>
      <c r="I7844" s="3"/>
      <c r="J7844" s="3"/>
      <c r="K7844" s="3"/>
      <c r="L7844" s="3"/>
      <c r="M7844" s="3"/>
      <c r="N7844" s="3"/>
      <c r="O7844" s="3"/>
      <c r="P7844" s="3"/>
      <c r="Q7844" s="3"/>
      <c r="R7844" s="3"/>
      <c r="S7844" s="120"/>
      <c r="T7844" s="3"/>
      <c r="U7844" s="3"/>
      <c r="V7844" s="3"/>
      <c r="W7844" s="3"/>
      <c r="X7844" s="3"/>
      <c r="Y7844" s="3"/>
      <c r="Z7844" s="3"/>
      <c r="AA7844" s="3"/>
      <c r="AB7844" s="3"/>
      <c r="AC7844" s="3"/>
      <c r="AD7844" s="3"/>
      <c r="AE7844" s="3"/>
      <c r="AF7844" s="3"/>
      <c r="AG7844" s="3"/>
      <c r="AH7844" s="3"/>
      <c r="AI7844" s="3"/>
      <c r="AJ7844" s="3"/>
      <c r="AK7844" s="3"/>
      <c r="AL7844" s="3"/>
      <c r="AM7844" s="3"/>
      <c r="AN7844" s="3"/>
      <c r="AO7844" s="3"/>
      <c r="AP7844" s="3"/>
      <c r="AQ7844" s="3"/>
      <c r="AR7844" s="3"/>
      <c r="AS7844" s="3"/>
      <c r="AT7844" s="3"/>
      <c r="AU7844" s="3"/>
      <c r="AV7844" s="3"/>
      <c r="AW7844" s="3"/>
      <c r="AX7844" s="3"/>
      <c r="AY7844" s="3"/>
      <c r="AZ7844" s="3"/>
      <c r="BA7844" s="3"/>
    </row>
    <row r="7845" spans="1:53" x14ac:dyDescent="0.3">
      <c r="A7845" s="3"/>
      <c r="B7845" s="3"/>
      <c r="C7845" s="3"/>
      <c r="D7845" s="3"/>
      <c r="E7845" s="3"/>
      <c r="F7845" s="3"/>
      <c r="G7845" s="3"/>
      <c r="H7845" s="3"/>
      <c r="I7845" s="3"/>
      <c r="J7845" s="3"/>
      <c r="K7845" s="3"/>
      <c r="L7845" s="3"/>
      <c r="M7845" s="3"/>
      <c r="N7845" s="3"/>
      <c r="O7845" s="3"/>
      <c r="P7845" s="3"/>
      <c r="Q7845" s="3"/>
      <c r="R7845" s="3"/>
      <c r="S7845" s="120"/>
      <c r="T7845" s="3"/>
      <c r="U7845" s="3"/>
      <c r="V7845" s="3"/>
      <c r="W7845" s="3"/>
      <c r="X7845" s="3"/>
      <c r="Y7845" s="3"/>
      <c r="Z7845" s="3"/>
      <c r="AA7845" s="3"/>
      <c r="AB7845" s="3"/>
      <c r="AC7845" s="3"/>
      <c r="AD7845" s="3"/>
      <c r="AE7845" s="3"/>
      <c r="AF7845" s="3"/>
      <c r="AG7845" s="3"/>
      <c r="AH7845" s="3"/>
      <c r="AI7845" s="3"/>
      <c r="AJ7845" s="3"/>
      <c r="AK7845" s="3"/>
      <c r="AL7845" s="3"/>
      <c r="AM7845" s="3"/>
      <c r="AN7845" s="3"/>
      <c r="AO7845" s="3"/>
      <c r="AP7845" s="3"/>
      <c r="AQ7845" s="3"/>
      <c r="AR7845" s="3"/>
      <c r="AS7845" s="3"/>
      <c r="AT7845" s="3"/>
      <c r="AU7845" s="3"/>
      <c r="AV7845" s="3"/>
      <c r="AW7845" s="3"/>
      <c r="AX7845" s="3"/>
      <c r="AY7845" s="3"/>
      <c r="AZ7845" s="3"/>
      <c r="BA7845" s="3"/>
    </row>
    <row r="7846" spans="1:53" x14ac:dyDescent="0.3">
      <c r="A7846" s="3"/>
      <c r="B7846" s="3"/>
      <c r="C7846" s="3"/>
      <c r="D7846" s="3"/>
      <c r="E7846" s="3"/>
      <c r="F7846" s="3"/>
      <c r="G7846" s="3"/>
      <c r="H7846" s="3"/>
      <c r="I7846" s="3"/>
      <c r="J7846" s="3"/>
      <c r="K7846" s="3"/>
      <c r="L7846" s="3"/>
      <c r="M7846" s="3"/>
      <c r="N7846" s="3"/>
      <c r="O7846" s="3"/>
      <c r="P7846" s="3"/>
      <c r="Q7846" s="3"/>
      <c r="R7846" s="3"/>
      <c r="S7846" s="120"/>
      <c r="T7846" s="3"/>
      <c r="U7846" s="3"/>
      <c r="V7846" s="3"/>
      <c r="W7846" s="3"/>
      <c r="X7846" s="3"/>
      <c r="Y7846" s="3"/>
      <c r="Z7846" s="3"/>
      <c r="AA7846" s="3"/>
      <c r="AB7846" s="3"/>
      <c r="AC7846" s="3"/>
      <c r="AD7846" s="3"/>
      <c r="AE7846" s="3"/>
      <c r="AF7846" s="3"/>
      <c r="AG7846" s="3"/>
      <c r="AH7846" s="3"/>
      <c r="AI7846" s="3"/>
      <c r="AJ7846" s="3"/>
      <c r="AK7846" s="3"/>
      <c r="AL7846" s="3"/>
      <c r="AM7846" s="3"/>
      <c r="AN7846" s="3"/>
      <c r="AO7846" s="3"/>
      <c r="AP7846" s="3"/>
      <c r="AQ7846" s="3"/>
      <c r="AR7846" s="3"/>
      <c r="AS7846" s="3"/>
      <c r="AT7846" s="3"/>
      <c r="AU7846" s="3"/>
      <c r="AV7846" s="3"/>
      <c r="AW7846" s="3"/>
      <c r="AX7846" s="3"/>
      <c r="AY7846" s="3"/>
      <c r="AZ7846" s="3"/>
      <c r="BA7846" s="3"/>
    </row>
    <row r="7847" spans="1:53" x14ac:dyDescent="0.3">
      <c r="A7847" s="3"/>
      <c r="B7847" s="3"/>
      <c r="C7847" s="3"/>
      <c r="D7847" s="3"/>
      <c r="E7847" s="3"/>
      <c r="F7847" s="3"/>
      <c r="G7847" s="3"/>
      <c r="H7847" s="3"/>
      <c r="I7847" s="3"/>
      <c r="J7847" s="3"/>
      <c r="K7847" s="3"/>
      <c r="L7847" s="3"/>
      <c r="M7847" s="3"/>
      <c r="N7847" s="3"/>
      <c r="O7847" s="3"/>
      <c r="P7847" s="3"/>
      <c r="Q7847" s="3"/>
      <c r="R7847" s="3"/>
      <c r="S7847" s="120"/>
      <c r="T7847" s="3"/>
      <c r="U7847" s="3"/>
      <c r="V7847" s="3"/>
      <c r="W7847" s="3"/>
      <c r="X7847" s="3"/>
      <c r="Y7847" s="3"/>
      <c r="Z7847" s="3"/>
      <c r="AA7847" s="3"/>
      <c r="AB7847" s="3"/>
      <c r="AC7847" s="3"/>
      <c r="AD7847" s="3"/>
      <c r="AE7847" s="3"/>
      <c r="AF7847" s="3"/>
      <c r="AG7847" s="3"/>
      <c r="AH7847" s="3"/>
      <c r="AI7847" s="3"/>
      <c r="AJ7847" s="3"/>
      <c r="AK7847" s="3"/>
      <c r="AL7847" s="3"/>
      <c r="AM7847" s="3"/>
      <c r="AN7847" s="3"/>
      <c r="AO7847" s="3"/>
      <c r="AP7847" s="3"/>
      <c r="AQ7847" s="3"/>
      <c r="AR7847" s="3"/>
      <c r="AS7847" s="3"/>
      <c r="AT7847" s="3"/>
      <c r="AU7847" s="3"/>
      <c r="AV7847" s="3"/>
      <c r="AW7847" s="3"/>
      <c r="AX7847" s="3"/>
      <c r="AY7847" s="3"/>
      <c r="AZ7847" s="3"/>
      <c r="BA7847" s="3"/>
    </row>
    <row r="7848" spans="1:53" x14ac:dyDescent="0.3">
      <c r="A7848" s="3"/>
      <c r="B7848" s="3"/>
      <c r="C7848" s="3"/>
      <c r="D7848" s="3"/>
      <c r="E7848" s="3"/>
      <c r="F7848" s="3"/>
      <c r="G7848" s="3"/>
      <c r="H7848" s="3"/>
      <c r="I7848" s="3"/>
      <c r="J7848" s="3"/>
      <c r="K7848" s="3"/>
      <c r="L7848" s="3"/>
      <c r="M7848" s="3"/>
      <c r="N7848" s="3"/>
      <c r="O7848" s="3"/>
      <c r="P7848" s="3"/>
      <c r="Q7848" s="3"/>
      <c r="R7848" s="3"/>
      <c r="S7848" s="120"/>
      <c r="T7848" s="3"/>
      <c r="U7848" s="3"/>
      <c r="V7848" s="3"/>
      <c r="W7848" s="3"/>
      <c r="X7848" s="3"/>
      <c r="Y7848" s="3"/>
      <c r="Z7848" s="3"/>
      <c r="AA7848" s="3"/>
      <c r="AB7848" s="3"/>
      <c r="AC7848" s="3"/>
      <c r="AD7848" s="3"/>
      <c r="AE7848" s="3"/>
      <c r="AF7848" s="3"/>
      <c r="AG7848" s="3"/>
      <c r="AH7848" s="3"/>
      <c r="AI7848" s="3"/>
      <c r="AJ7848" s="3"/>
      <c r="AK7848" s="3"/>
      <c r="AL7848" s="3"/>
      <c r="AM7848" s="3"/>
      <c r="AN7848" s="3"/>
      <c r="AO7848" s="3"/>
      <c r="AP7848" s="3"/>
      <c r="AQ7848" s="3"/>
      <c r="AR7848" s="3"/>
      <c r="AS7848" s="3"/>
      <c r="AT7848" s="3"/>
      <c r="AU7848" s="3"/>
      <c r="AV7848" s="3"/>
      <c r="AW7848" s="3"/>
      <c r="AX7848" s="3"/>
      <c r="AY7848" s="3"/>
      <c r="AZ7848" s="3"/>
      <c r="BA7848" s="3"/>
    </row>
    <row r="7849" spans="1:53" x14ac:dyDescent="0.3">
      <c r="A7849" s="3"/>
      <c r="B7849" s="3"/>
      <c r="C7849" s="3"/>
      <c r="D7849" s="3"/>
      <c r="E7849" s="3"/>
      <c r="F7849" s="3"/>
      <c r="G7849" s="3"/>
      <c r="H7849" s="3"/>
      <c r="I7849" s="3"/>
      <c r="J7849" s="3"/>
      <c r="K7849" s="3"/>
      <c r="L7849" s="3"/>
      <c r="M7849" s="3"/>
      <c r="N7849" s="3"/>
      <c r="O7849" s="3"/>
      <c r="P7849" s="3"/>
      <c r="Q7849" s="3"/>
      <c r="R7849" s="3"/>
      <c r="S7849" s="120"/>
      <c r="T7849" s="3"/>
      <c r="U7849" s="3"/>
      <c r="V7849" s="3"/>
      <c r="W7849" s="3"/>
      <c r="X7849" s="3"/>
      <c r="Y7849" s="3"/>
      <c r="Z7849" s="3"/>
      <c r="AA7849" s="3"/>
      <c r="AB7849" s="3"/>
      <c r="AC7849" s="3"/>
      <c r="AD7849" s="3"/>
      <c r="AE7849" s="3"/>
      <c r="AF7849" s="3"/>
      <c r="AG7849" s="3"/>
      <c r="AH7849" s="3"/>
      <c r="AI7849" s="3"/>
      <c r="AJ7849" s="3"/>
      <c r="AK7849" s="3"/>
      <c r="AL7849" s="3"/>
      <c r="AM7849" s="3"/>
      <c r="AN7849" s="3"/>
      <c r="AO7849" s="3"/>
      <c r="AP7849" s="3"/>
      <c r="AQ7849" s="3"/>
      <c r="AR7849" s="3"/>
      <c r="AS7849" s="3"/>
      <c r="AT7849" s="3"/>
      <c r="AU7849" s="3"/>
      <c r="AV7849" s="3"/>
      <c r="AW7849" s="3"/>
      <c r="AX7849" s="3"/>
      <c r="AY7849" s="3"/>
      <c r="AZ7849" s="3"/>
      <c r="BA7849" s="3"/>
    </row>
    <row r="7850" spans="1:53" x14ac:dyDescent="0.3">
      <c r="A7850" s="3"/>
      <c r="B7850" s="3"/>
      <c r="C7850" s="3"/>
      <c r="D7850" s="3"/>
      <c r="E7850" s="3"/>
      <c r="F7850" s="3"/>
      <c r="G7850" s="3"/>
      <c r="H7850" s="3"/>
      <c r="I7850" s="3"/>
      <c r="J7850" s="3"/>
      <c r="K7850" s="3"/>
      <c r="L7850" s="3"/>
      <c r="M7850" s="3"/>
      <c r="N7850" s="3"/>
      <c r="O7850" s="3"/>
      <c r="P7850" s="3"/>
      <c r="Q7850" s="3"/>
      <c r="R7850" s="3"/>
      <c r="S7850" s="120"/>
      <c r="T7850" s="3"/>
      <c r="U7850" s="3"/>
      <c r="V7850" s="3"/>
      <c r="W7850" s="3"/>
      <c r="X7850" s="3"/>
      <c r="Y7850" s="3"/>
      <c r="Z7850" s="3"/>
      <c r="AA7850" s="3"/>
      <c r="AB7850" s="3"/>
      <c r="AC7850" s="3"/>
      <c r="AD7850" s="3"/>
      <c r="AE7850" s="3"/>
      <c r="AF7850" s="3"/>
      <c r="AG7850" s="3"/>
      <c r="AH7850" s="3"/>
      <c r="AI7850" s="3"/>
      <c r="AJ7850" s="3"/>
      <c r="AK7850" s="3"/>
      <c r="AL7850" s="3"/>
      <c r="AM7850" s="3"/>
      <c r="AN7850" s="3"/>
      <c r="AO7850" s="3"/>
      <c r="AP7850" s="3"/>
      <c r="AQ7850" s="3"/>
      <c r="AR7850" s="3"/>
      <c r="AS7850" s="3"/>
      <c r="AT7850" s="3"/>
      <c r="AU7850" s="3"/>
      <c r="AV7850" s="3"/>
      <c r="AW7850" s="3"/>
      <c r="AX7850" s="3"/>
      <c r="AY7850" s="3"/>
      <c r="AZ7850" s="3"/>
      <c r="BA7850" s="3"/>
    </row>
    <row r="7851" spans="1:53" x14ac:dyDescent="0.3">
      <c r="A7851" s="3"/>
      <c r="B7851" s="3"/>
      <c r="C7851" s="3"/>
      <c r="D7851" s="3"/>
      <c r="E7851" s="3"/>
      <c r="F7851" s="3"/>
      <c r="G7851" s="3"/>
      <c r="H7851" s="3"/>
      <c r="I7851" s="3"/>
      <c r="J7851" s="3"/>
      <c r="K7851" s="3"/>
      <c r="L7851" s="3"/>
      <c r="M7851" s="3"/>
      <c r="N7851" s="3"/>
      <c r="O7851" s="3"/>
      <c r="P7851" s="3"/>
      <c r="Q7851" s="3"/>
      <c r="R7851" s="3"/>
      <c r="S7851" s="120"/>
      <c r="T7851" s="3"/>
      <c r="U7851" s="3"/>
      <c r="V7851" s="3"/>
      <c r="W7851" s="3"/>
      <c r="X7851" s="3"/>
      <c r="Y7851" s="3"/>
      <c r="Z7851" s="3"/>
      <c r="AA7851" s="3"/>
      <c r="AB7851" s="3"/>
      <c r="AC7851" s="3"/>
      <c r="AD7851" s="3"/>
      <c r="AE7851" s="3"/>
      <c r="AF7851" s="3"/>
      <c r="AG7851" s="3"/>
      <c r="AH7851" s="3"/>
      <c r="AI7851" s="3"/>
      <c r="AJ7851" s="3"/>
      <c r="AK7851" s="3"/>
      <c r="AL7851" s="3"/>
      <c r="AM7851" s="3"/>
      <c r="AN7851" s="3"/>
      <c r="AO7851" s="3"/>
      <c r="AP7851" s="3"/>
      <c r="AQ7851" s="3"/>
      <c r="AR7851" s="3"/>
      <c r="AS7851" s="3"/>
      <c r="AT7851" s="3"/>
      <c r="AU7851" s="3"/>
      <c r="AV7851" s="3"/>
      <c r="AW7851" s="3"/>
      <c r="AX7851" s="3"/>
      <c r="AY7851" s="3"/>
      <c r="AZ7851" s="3"/>
      <c r="BA7851" s="3"/>
    </row>
    <row r="7852" spans="1:53" x14ac:dyDescent="0.3">
      <c r="A7852" s="3"/>
      <c r="B7852" s="3"/>
      <c r="C7852" s="3"/>
      <c r="D7852" s="3"/>
      <c r="E7852" s="3"/>
      <c r="F7852" s="3"/>
      <c r="G7852" s="3"/>
      <c r="H7852" s="3"/>
      <c r="I7852" s="3"/>
      <c r="J7852" s="3"/>
      <c r="K7852" s="3"/>
      <c r="L7852" s="3"/>
      <c r="M7852" s="3"/>
      <c r="N7852" s="3"/>
      <c r="O7852" s="3"/>
      <c r="P7852" s="3"/>
      <c r="Q7852" s="3"/>
      <c r="R7852" s="3"/>
      <c r="S7852" s="120"/>
      <c r="T7852" s="3"/>
      <c r="U7852" s="3"/>
      <c r="V7852" s="3"/>
      <c r="W7852" s="3"/>
      <c r="X7852" s="3"/>
      <c r="Y7852" s="3"/>
      <c r="Z7852" s="3"/>
      <c r="AA7852" s="3"/>
      <c r="AB7852" s="3"/>
      <c r="AC7852" s="3"/>
      <c r="AD7852" s="3"/>
      <c r="AE7852" s="3"/>
      <c r="AF7852" s="3"/>
      <c r="AG7852" s="3"/>
      <c r="AH7852" s="3"/>
      <c r="AI7852" s="3"/>
      <c r="AJ7852" s="3"/>
      <c r="AK7852" s="3"/>
      <c r="AL7852" s="3"/>
      <c r="AM7852" s="3"/>
      <c r="AN7852" s="3"/>
      <c r="AO7852" s="3"/>
      <c r="AP7852" s="3"/>
      <c r="AQ7852" s="3"/>
      <c r="AR7852" s="3"/>
      <c r="AS7852" s="3"/>
      <c r="AT7852" s="3"/>
      <c r="AU7852" s="3"/>
      <c r="AV7852" s="3"/>
      <c r="AW7852" s="3"/>
      <c r="AX7852" s="3"/>
      <c r="AY7852" s="3"/>
      <c r="AZ7852" s="3"/>
      <c r="BA7852" s="3"/>
    </row>
    <row r="7853" spans="1:53" x14ac:dyDescent="0.3">
      <c r="A7853" s="3"/>
      <c r="B7853" s="3"/>
      <c r="C7853" s="3"/>
      <c r="D7853" s="3"/>
      <c r="E7853" s="3"/>
      <c r="F7853" s="3"/>
      <c r="G7853" s="3"/>
      <c r="H7853" s="3"/>
      <c r="I7853" s="3"/>
      <c r="J7853" s="3"/>
      <c r="K7853" s="3"/>
      <c r="L7853" s="3"/>
      <c r="M7853" s="3"/>
      <c r="N7853" s="3"/>
      <c r="O7853" s="3"/>
      <c r="P7853" s="3"/>
      <c r="Q7853" s="3"/>
      <c r="R7853" s="3"/>
      <c r="S7853" s="120"/>
      <c r="T7853" s="3"/>
      <c r="U7853" s="3"/>
      <c r="V7853" s="3"/>
      <c r="W7853" s="3"/>
      <c r="X7853" s="3"/>
      <c r="Y7853" s="3"/>
      <c r="Z7853" s="3"/>
      <c r="AA7853" s="3"/>
      <c r="AB7853" s="3"/>
      <c r="AC7853" s="3"/>
      <c r="AD7853" s="3"/>
      <c r="AE7853" s="3"/>
      <c r="AF7853" s="3"/>
      <c r="AG7853" s="3"/>
      <c r="AH7853" s="3"/>
      <c r="AI7853" s="3"/>
      <c r="AJ7853" s="3"/>
      <c r="AK7853" s="3"/>
      <c r="AL7853" s="3"/>
      <c r="AM7853" s="3"/>
      <c r="AN7853" s="3"/>
      <c r="AO7853" s="3"/>
      <c r="AP7853" s="3"/>
      <c r="AQ7853" s="3"/>
      <c r="AR7853" s="3"/>
      <c r="AS7853" s="3"/>
      <c r="AT7853" s="3"/>
      <c r="AU7853" s="3"/>
      <c r="AV7853" s="3"/>
      <c r="AW7853" s="3"/>
      <c r="AX7853" s="3"/>
      <c r="AY7853" s="3"/>
      <c r="AZ7853" s="3"/>
      <c r="BA7853" s="3"/>
    </row>
    <row r="7854" spans="1:53" x14ac:dyDescent="0.3">
      <c r="A7854" s="3"/>
      <c r="B7854" s="3"/>
      <c r="C7854" s="3"/>
      <c r="D7854" s="3"/>
      <c r="E7854" s="3"/>
      <c r="F7854" s="3"/>
      <c r="G7854" s="3"/>
      <c r="H7854" s="3"/>
      <c r="I7854" s="3"/>
      <c r="J7854" s="3"/>
      <c r="K7854" s="3"/>
      <c r="L7854" s="3"/>
      <c r="M7854" s="3"/>
      <c r="N7854" s="3"/>
      <c r="O7854" s="3"/>
      <c r="P7854" s="3"/>
      <c r="Q7854" s="3"/>
      <c r="R7854" s="3"/>
      <c r="S7854" s="120"/>
      <c r="T7854" s="3"/>
      <c r="U7854" s="3"/>
      <c r="V7854" s="3"/>
      <c r="W7854" s="3"/>
      <c r="X7854" s="3"/>
      <c r="Y7854" s="3"/>
      <c r="Z7854" s="3"/>
      <c r="AA7854" s="3"/>
      <c r="AB7854" s="3"/>
      <c r="AC7854" s="3"/>
      <c r="AD7854" s="3"/>
      <c r="AE7854" s="3"/>
      <c r="AF7854" s="3"/>
      <c r="AG7854" s="3"/>
      <c r="AH7854" s="3"/>
      <c r="AI7854" s="3"/>
      <c r="AJ7854" s="3"/>
      <c r="AK7854" s="3"/>
      <c r="AL7854" s="3"/>
      <c r="AM7854" s="3"/>
      <c r="AN7854" s="3"/>
      <c r="AO7854" s="3"/>
      <c r="AP7854" s="3"/>
      <c r="AQ7854" s="3"/>
      <c r="AR7854" s="3"/>
      <c r="AS7854" s="3"/>
      <c r="AT7854" s="3"/>
      <c r="AU7854" s="3"/>
      <c r="AV7854" s="3"/>
      <c r="AW7854" s="3"/>
      <c r="AX7854" s="3"/>
      <c r="AY7854" s="3"/>
      <c r="AZ7854" s="3"/>
      <c r="BA7854" s="3"/>
    </row>
    <row r="7855" spans="1:53" x14ac:dyDescent="0.3">
      <c r="A7855" s="3"/>
      <c r="B7855" s="3"/>
      <c r="C7855" s="3"/>
      <c r="D7855" s="3"/>
      <c r="E7855" s="3"/>
      <c r="F7855" s="3"/>
      <c r="G7855" s="3"/>
      <c r="H7855" s="3"/>
      <c r="I7855" s="3"/>
      <c r="J7855" s="3"/>
      <c r="K7855" s="3"/>
      <c r="L7855" s="3"/>
      <c r="M7855" s="3"/>
      <c r="N7855" s="3"/>
      <c r="O7855" s="3"/>
      <c r="P7855" s="3"/>
      <c r="Q7855" s="3"/>
      <c r="R7855" s="3"/>
      <c r="S7855" s="120"/>
      <c r="T7855" s="3"/>
      <c r="U7855" s="3"/>
      <c r="V7855" s="3"/>
      <c r="W7855" s="3"/>
      <c r="X7855" s="3"/>
      <c r="Y7855" s="3"/>
      <c r="Z7855" s="3"/>
      <c r="AA7855" s="3"/>
      <c r="AB7855" s="3"/>
      <c r="AC7855" s="3"/>
      <c r="AD7855" s="3"/>
      <c r="AE7855" s="3"/>
      <c r="AF7855" s="3"/>
      <c r="AG7855" s="3"/>
      <c r="AH7855" s="3"/>
      <c r="AI7855" s="3"/>
      <c r="AJ7855" s="3"/>
      <c r="AK7855" s="3"/>
      <c r="AL7855" s="3"/>
      <c r="AM7855" s="3"/>
      <c r="AN7855" s="3"/>
      <c r="AO7855" s="3"/>
      <c r="AP7855" s="3"/>
      <c r="AQ7855" s="3"/>
      <c r="AR7855" s="3"/>
      <c r="AS7855" s="3"/>
      <c r="AT7855" s="3"/>
      <c r="AU7855" s="3"/>
      <c r="AV7855" s="3"/>
      <c r="AW7855" s="3"/>
      <c r="AX7855" s="3"/>
      <c r="AY7855" s="3"/>
      <c r="AZ7855" s="3"/>
      <c r="BA7855" s="3"/>
    </row>
    <row r="7856" spans="1:53" x14ac:dyDescent="0.3">
      <c r="A7856" s="3"/>
      <c r="B7856" s="3"/>
      <c r="C7856" s="3"/>
      <c r="D7856" s="3"/>
      <c r="E7856" s="3"/>
      <c r="F7856" s="3"/>
      <c r="G7856" s="3"/>
      <c r="H7856" s="3"/>
      <c r="I7856" s="3"/>
      <c r="J7856" s="3"/>
      <c r="K7856" s="3"/>
      <c r="L7856" s="3"/>
      <c r="M7856" s="3"/>
      <c r="N7856" s="3"/>
      <c r="O7856" s="3"/>
      <c r="P7856" s="3"/>
      <c r="Q7856" s="3"/>
      <c r="R7856" s="3"/>
      <c r="S7856" s="120"/>
      <c r="T7856" s="3"/>
      <c r="U7856" s="3"/>
      <c r="V7856" s="3"/>
      <c r="W7856" s="3"/>
      <c r="X7856" s="3"/>
      <c r="Y7856" s="3"/>
      <c r="Z7856" s="3"/>
      <c r="AA7856" s="3"/>
      <c r="AB7856" s="3"/>
      <c r="AC7856" s="3"/>
      <c r="AD7856" s="3"/>
      <c r="AE7856" s="3"/>
      <c r="AF7856" s="3"/>
      <c r="AG7856" s="3"/>
      <c r="AH7856" s="3"/>
      <c r="AI7856" s="3"/>
      <c r="AJ7856" s="3"/>
      <c r="AK7856" s="3"/>
      <c r="AL7856" s="3"/>
      <c r="AM7856" s="3"/>
      <c r="AN7856" s="3"/>
      <c r="AO7856" s="3"/>
      <c r="AP7856" s="3"/>
      <c r="AQ7856" s="3"/>
      <c r="AR7856" s="3"/>
      <c r="AS7856" s="3"/>
      <c r="AT7856" s="3"/>
      <c r="AU7856" s="3"/>
      <c r="AV7856" s="3"/>
      <c r="AW7856" s="3"/>
      <c r="AX7856" s="3"/>
      <c r="AY7856" s="3"/>
      <c r="AZ7856" s="3"/>
      <c r="BA7856" s="3"/>
    </row>
    <row r="7857" spans="1:53" x14ac:dyDescent="0.3">
      <c r="A7857" s="3"/>
      <c r="B7857" s="3"/>
      <c r="C7857" s="3"/>
      <c r="D7857" s="3"/>
      <c r="E7857" s="3"/>
      <c r="F7857" s="3"/>
      <c r="G7857" s="3"/>
      <c r="H7857" s="3"/>
      <c r="I7857" s="3"/>
      <c r="J7857" s="3"/>
      <c r="K7857" s="3"/>
      <c r="L7857" s="3"/>
      <c r="M7857" s="3"/>
      <c r="N7857" s="3"/>
      <c r="O7857" s="3"/>
      <c r="P7857" s="3"/>
      <c r="Q7857" s="3"/>
      <c r="R7857" s="3"/>
      <c r="S7857" s="120"/>
      <c r="T7857" s="3"/>
      <c r="U7857" s="3"/>
      <c r="V7857" s="3"/>
      <c r="W7857" s="3"/>
      <c r="X7857" s="3"/>
      <c r="Y7857" s="3"/>
      <c r="Z7857" s="3"/>
      <c r="AA7857" s="3"/>
      <c r="AB7857" s="3"/>
      <c r="AC7857" s="3"/>
      <c r="AD7857" s="3"/>
      <c r="AE7857" s="3"/>
      <c r="AF7857" s="3"/>
      <c r="AG7857" s="3"/>
      <c r="AH7857" s="3"/>
      <c r="AI7857" s="3"/>
      <c r="AJ7857" s="3"/>
      <c r="AK7857" s="3"/>
      <c r="AL7857" s="3"/>
      <c r="AM7857" s="3"/>
      <c r="AN7857" s="3"/>
      <c r="AO7857" s="3"/>
      <c r="AP7857" s="3"/>
      <c r="AQ7857" s="3"/>
      <c r="AR7857" s="3"/>
      <c r="AS7857" s="3"/>
      <c r="AT7857" s="3"/>
      <c r="AU7857" s="3"/>
      <c r="AV7857" s="3"/>
      <c r="AW7857" s="3"/>
      <c r="AX7857" s="3"/>
      <c r="AY7857" s="3"/>
      <c r="AZ7857" s="3"/>
      <c r="BA7857" s="3"/>
    </row>
    <row r="7858" spans="1:53" x14ac:dyDescent="0.3">
      <c r="A7858" s="3"/>
      <c r="B7858" s="3"/>
      <c r="C7858" s="3"/>
      <c r="D7858" s="3"/>
      <c r="E7858" s="3"/>
      <c r="F7858" s="3"/>
      <c r="G7858" s="3"/>
      <c r="H7858" s="3"/>
      <c r="I7858" s="3"/>
      <c r="J7858" s="3"/>
      <c r="K7858" s="3"/>
      <c r="L7858" s="3"/>
      <c r="M7858" s="3"/>
      <c r="N7858" s="3"/>
      <c r="O7858" s="3"/>
      <c r="P7858" s="3"/>
      <c r="Q7858" s="3"/>
      <c r="R7858" s="3"/>
      <c r="S7858" s="120"/>
      <c r="T7858" s="3"/>
      <c r="U7858" s="3"/>
      <c r="V7858" s="3"/>
      <c r="W7858" s="3"/>
      <c r="X7858" s="3"/>
      <c r="Y7858" s="3"/>
      <c r="Z7858" s="3"/>
      <c r="AA7858" s="3"/>
      <c r="AB7858" s="3"/>
      <c r="AC7858" s="3"/>
      <c r="AD7858" s="3"/>
      <c r="AE7858" s="3"/>
      <c r="AF7858" s="3"/>
      <c r="AG7858" s="3"/>
      <c r="AH7858" s="3"/>
      <c r="AI7858" s="3"/>
      <c r="AJ7858" s="3"/>
      <c r="AK7858" s="3"/>
      <c r="AL7858" s="3"/>
      <c r="AM7858" s="3"/>
      <c r="AN7858" s="3"/>
      <c r="AO7858" s="3"/>
      <c r="AP7858" s="3"/>
      <c r="AQ7858" s="3"/>
      <c r="AR7858" s="3"/>
      <c r="AS7858" s="3"/>
      <c r="AT7858" s="3"/>
      <c r="AU7858" s="3"/>
      <c r="AV7858" s="3"/>
      <c r="AW7858" s="3"/>
      <c r="AX7858" s="3"/>
      <c r="AY7858" s="3"/>
      <c r="AZ7858" s="3"/>
      <c r="BA7858" s="3"/>
    </row>
    <row r="7859" spans="1:53" x14ac:dyDescent="0.3">
      <c r="A7859" s="3"/>
      <c r="B7859" s="3"/>
      <c r="C7859" s="3"/>
      <c r="D7859" s="3"/>
      <c r="E7859" s="3"/>
      <c r="F7859" s="3"/>
      <c r="G7859" s="3"/>
      <c r="H7859" s="3"/>
      <c r="I7859" s="3"/>
      <c r="J7859" s="3"/>
      <c r="K7859" s="3"/>
      <c r="L7859" s="3"/>
      <c r="M7859" s="3"/>
      <c r="N7859" s="3"/>
      <c r="O7859" s="3"/>
      <c r="P7859" s="3"/>
      <c r="Q7859" s="3"/>
      <c r="R7859" s="3"/>
      <c r="S7859" s="120"/>
      <c r="T7859" s="3"/>
      <c r="U7859" s="3"/>
      <c r="V7859" s="3"/>
      <c r="W7859" s="3"/>
      <c r="X7859" s="3"/>
      <c r="Y7859" s="3"/>
      <c r="Z7859" s="3"/>
      <c r="AA7859" s="3"/>
      <c r="AB7859" s="3"/>
      <c r="AC7859" s="3"/>
      <c r="AD7859" s="3"/>
      <c r="AE7859" s="3"/>
      <c r="AF7859" s="3"/>
      <c r="AG7859" s="3"/>
      <c r="AH7859" s="3"/>
      <c r="AI7859" s="3"/>
      <c r="AJ7859" s="3"/>
      <c r="AK7859" s="3"/>
      <c r="AL7859" s="3"/>
      <c r="AM7859" s="3"/>
      <c r="AN7859" s="3"/>
      <c r="AO7859" s="3"/>
      <c r="AP7859" s="3"/>
      <c r="AQ7859" s="3"/>
      <c r="AR7859" s="3"/>
      <c r="AS7859" s="3"/>
      <c r="AT7859" s="3"/>
      <c r="AU7859" s="3"/>
      <c r="AV7859" s="3"/>
      <c r="AW7859" s="3"/>
      <c r="AX7859" s="3"/>
      <c r="AY7859" s="3"/>
      <c r="AZ7859" s="3"/>
      <c r="BA7859" s="3"/>
    </row>
    <row r="7860" spans="1:53" x14ac:dyDescent="0.3">
      <c r="A7860" s="3"/>
      <c r="B7860" s="3"/>
      <c r="C7860" s="3"/>
      <c r="D7860" s="3"/>
      <c r="E7860" s="3"/>
      <c r="F7860" s="3"/>
      <c r="G7860" s="3"/>
      <c r="H7860" s="3"/>
      <c r="I7860" s="3"/>
      <c r="J7860" s="3"/>
      <c r="K7860" s="3"/>
      <c r="L7860" s="3"/>
      <c r="M7860" s="3"/>
      <c r="N7860" s="3"/>
      <c r="O7860" s="3"/>
      <c r="P7860" s="3"/>
      <c r="Q7860" s="3"/>
      <c r="R7860" s="3"/>
      <c r="S7860" s="120"/>
      <c r="T7860" s="3"/>
      <c r="U7860" s="3"/>
      <c r="V7860" s="3"/>
      <c r="W7860" s="3"/>
      <c r="X7860" s="3"/>
      <c r="Y7860" s="3"/>
      <c r="Z7860" s="3"/>
      <c r="AA7860" s="3"/>
      <c r="AB7860" s="3"/>
      <c r="AC7860" s="3"/>
      <c r="AD7860" s="3"/>
      <c r="AE7860" s="3"/>
      <c r="AF7860" s="3"/>
      <c r="AG7860" s="3"/>
      <c r="AH7860" s="3"/>
      <c r="AI7860" s="3"/>
      <c r="AJ7860" s="3"/>
      <c r="AK7860" s="3"/>
      <c r="AL7860" s="3"/>
      <c r="AM7860" s="3"/>
      <c r="AN7860" s="3"/>
      <c r="AO7860" s="3"/>
      <c r="AP7860" s="3"/>
      <c r="AQ7860" s="3"/>
      <c r="AR7860" s="3"/>
      <c r="AS7860" s="3"/>
      <c r="AT7860" s="3"/>
      <c r="AU7860" s="3"/>
      <c r="AV7860" s="3"/>
      <c r="AW7860" s="3"/>
      <c r="AX7860" s="3"/>
      <c r="AY7860" s="3"/>
      <c r="AZ7860" s="3"/>
      <c r="BA7860" s="3"/>
    </row>
    <row r="7861" spans="1:53" x14ac:dyDescent="0.3">
      <c r="A7861" s="3"/>
      <c r="B7861" s="3"/>
      <c r="C7861" s="3"/>
      <c r="D7861" s="3"/>
      <c r="E7861" s="3"/>
      <c r="F7861" s="3"/>
      <c r="G7861" s="3"/>
      <c r="H7861" s="3"/>
      <c r="I7861" s="3"/>
      <c r="J7861" s="3"/>
      <c r="K7861" s="3"/>
      <c r="L7861" s="3"/>
      <c r="M7861" s="3"/>
      <c r="N7861" s="3"/>
      <c r="O7861" s="3"/>
      <c r="P7861" s="3"/>
      <c r="Q7861" s="3"/>
      <c r="R7861" s="3"/>
      <c r="S7861" s="120"/>
      <c r="T7861" s="3"/>
      <c r="U7861" s="3"/>
      <c r="V7861" s="3"/>
      <c r="W7861" s="3"/>
      <c r="X7861" s="3"/>
      <c r="Y7861" s="3"/>
      <c r="Z7861" s="3"/>
      <c r="AA7861" s="3"/>
      <c r="AB7861" s="3"/>
      <c r="AC7861" s="3"/>
      <c r="AD7861" s="3"/>
      <c r="AE7861" s="3"/>
      <c r="AF7861" s="3"/>
      <c r="AG7861" s="3"/>
      <c r="AH7861" s="3"/>
      <c r="AI7861" s="3"/>
      <c r="AJ7861" s="3"/>
      <c r="AK7861" s="3"/>
      <c r="AL7861" s="3"/>
      <c r="AM7861" s="3"/>
      <c r="AN7861" s="3"/>
      <c r="AO7861" s="3"/>
      <c r="AP7861" s="3"/>
      <c r="AQ7861" s="3"/>
      <c r="AR7861" s="3"/>
      <c r="AS7861" s="3"/>
      <c r="AT7861" s="3"/>
      <c r="AU7861" s="3"/>
      <c r="AV7861" s="3"/>
      <c r="AW7861" s="3"/>
      <c r="AX7861" s="3"/>
      <c r="AY7861" s="3"/>
      <c r="AZ7861" s="3"/>
      <c r="BA7861" s="3"/>
    </row>
    <row r="7862" spans="1:53" x14ac:dyDescent="0.3">
      <c r="A7862" s="3"/>
      <c r="B7862" s="3"/>
      <c r="C7862" s="3"/>
      <c r="D7862" s="3"/>
      <c r="E7862" s="3"/>
      <c r="F7862" s="3"/>
      <c r="G7862" s="3"/>
      <c r="H7862" s="3"/>
      <c r="I7862" s="3"/>
      <c r="J7862" s="3"/>
      <c r="K7862" s="3"/>
      <c r="L7862" s="3"/>
      <c r="M7862" s="3"/>
      <c r="N7862" s="3"/>
      <c r="O7862" s="3"/>
      <c r="P7862" s="3"/>
      <c r="Q7862" s="3"/>
      <c r="R7862" s="3"/>
      <c r="S7862" s="120"/>
      <c r="T7862" s="3"/>
      <c r="U7862" s="3"/>
      <c r="V7862" s="3"/>
      <c r="W7862" s="3"/>
      <c r="X7862" s="3"/>
      <c r="Y7862" s="3"/>
      <c r="Z7862" s="3"/>
      <c r="AA7862" s="3"/>
      <c r="AB7862" s="3"/>
      <c r="AC7862" s="3"/>
      <c r="AD7862" s="3"/>
      <c r="AE7862" s="3"/>
      <c r="AF7862" s="3"/>
      <c r="AG7862" s="3"/>
      <c r="AH7862" s="3"/>
      <c r="AI7862" s="3"/>
      <c r="AJ7862" s="3"/>
      <c r="AK7862" s="3"/>
      <c r="AL7862" s="3"/>
      <c r="AM7862" s="3"/>
      <c r="AN7862" s="3"/>
      <c r="AO7862" s="3"/>
      <c r="AP7862" s="3"/>
      <c r="AQ7862" s="3"/>
      <c r="AR7862" s="3"/>
      <c r="AS7862" s="3"/>
      <c r="AT7862" s="3"/>
      <c r="AU7862" s="3"/>
      <c r="AV7862" s="3"/>
      <c r="AW7862" s="3"/>
      <c r="AX7862" s="3"/>
      <c r="AY7862" s="3"/>
      <c r="AZ7862" s="3"/>
      <c r="BA7862" s="3"/>
    </row>
    <row r="7863" spans="1:53" x14ac:dyDescent="0.3">
      <c r="A7863" s="3"/>
      <c r="B7863" s="3"/>
      <c r="C7863" s="3"/>
      <c r="D7863" s="3"/>
      <c r="E7863" s="3"/>
      <c r="F7863" s="3"/>
      <c r="G7863" s="3"/>
      <c r="H7863" s="3"/>
      <c r="I7863" s="3"/>
      <c r="J7863" s="3"/>
      <c r="K7863" s="3"/>
      <c r="L7863" s="3"/>
      <c r="M7863" s="3"/>
      <c r="N7863" s="3"/>
      <c r="O7863" s="3"/>
      <c r="P7863" s="3"/>
      <c r="Q7863" s="3"/>
      <c r="R7863" s="3"/>
      <c r="S7863" s="120"/>
      <c r="T7863" s="3"/>
      <c r="U7863" s="3"/>
      <c r="V7863" s="3"/>
      <c r="W7863" s="3"/>
      <c r="X7863" s="3"/>
      <c r="Y7863" s="3"/>
      <c r="Z7863" s="3"/>
      <c r="AA7863" s="3"/>
      <c r="AB7863" s="3"/>
      <c r="AC7863" s="3"/>
      <c r="AD7863" s="3"/>
      <c r="AE7863" s="3"/>
      <c r="AF7863" s="3"/>
      <c r="AG7863" s="3"/>
      <c r="AH7863" s="3"/>
      <c r="AI7863" s="3"/>
      <c r="AJ7863" s="3"/>
      <c r="AK7863" s="3"/>
      <c r="AL7863" s="3"/>
      <c r="AM7863" s="3"/>
      <c r="AN7863" s="3"/>
      <c r="AO7863" s="3"/>
      <c r="AP7863" s="3"/>
      <c r="AQ7863" s="3"/>
      <c r="AR7863" s="3"/>
      <c r="AS7863" s="3"/>
      <c r="AT7863" s="3"/>
      <c r="AU7863" s="3"/>
      <c r="AV7863" s="3"/>
      <c r="AW7863" s="3"/>
      <c r="AX7863" s="3"/>
      <c r="AY7863" s="3"/>
      <c r="AZ7863" s="3"/>
      <c r="BA7863" s="3"/>
    </row>
    <row r="7864" spans="1:53" x14ac:dyDescent="0.3">
      <c r="A7864" s="3"/>
      <c r="B7864" s="3"/>
      <c r="C7864" s="3"/>
      <c r="D7864" s="3"/>
      <c r="E7864" s="3"/>
      <c r="F7864" s="3"/>
      <c r="G7864" s="3"/>
      <c r="H7864" s="3"/>
      <c r="I7864" s="3"/>
      <c r="J7864" s="3"/>
      <c r="K7864" s="3"/>
      <c r="L7864" s="3"/>
      <c r="M7864" s="3"/>
      <c r="N7864" s="3"/>
      <c r="O7864" s="3"/>
      <c r="P7864" s="3"/>
      <c r="Q7864" s="3"/>
      <c r="R7864" s="3"/>
      <c r="S7864" s="120"/>
      <c r="T7864" s="3"/>
      <c r="U7864" s="3"/>
      <c r="V7864" s="3"/>
      <c r="W7864" s="3"/>
      <c r="X7864" s="3"/>
      <c r="Y7864" s="3"/>
      <c r="Z7864" s="3"/>
      <c r="AA7864" s="3"/>
      <c r="AB7864" s="3"/>
      <c r="AC7864" s="3"/>
      <c r="AD7864" s="3"/>
      <c r="AE7864" s="3"/>
      <c r="AF7864" s="3"/>
      <c r="AG7864" s="3"/>
      <c r="AH7864" s="3"/>
      <c r="AI7864" s="3"/>
      <c r="AJ7864" s="3"/>
      <c r="AK7864" s="3"/>
      <c r="AL7864" s="3"/>
      <c r="AM7864" s="3"/>
      <c r="AN7864" s="3"/>
      <c r="AO7864" s="3"/>
      <c r="AP7864" s="3"/>
      <c r="AQ7864" s="3"/>
      <c r="AR7864" s="3"/>
      <c r="AS7864" s="3"/>
      <c r="AT7864" s="3"/>
      <c r="AU7864" s="3"/>
      <c r="AV7864" s="3"/>
      <c r="AW7864" s="3"/>
      <c r="AX7864" s="3"/>
      <c r="AY7864" s="3"/>
      <c r="AZ7864" s="3"/>
      <c r="BA7864" s="3"/>
    </row>
    <row r="7865" spans="1:53" x14ac:dyDescent="0.3">
      <c r="A7865" s="3"/>
      <c r="B7865" s="3"/>
      <c r="C7865" s="3"/>
      <c r="D7865" s="3"/>
      <c r="E7865" s="3"/>
      <c r="F7865" s="3"/>
      <c r="G7865" s="3"/>
      <c r="H7865" s="3"/>
      <c r="I7865" s="3"/>
      <c r="J7865" s="3"/>
      <c r="K7865" s="3"/>
      <c r="L7865" s="3"/>
      <c r="M7865" s="3"/>
      <c r="N7865" s="3"/>
      <c r="O7865" s="3"/>
      <c r="P7865" s="3"/>
      <c r="Q7865" s="3"/>
      <c r="R7865" s="3"/>
      <c r="S7865" s="120"/>
      <c r="T7865" s="3"/>
      <c r="U7865" s="3"/>
      <c r="V7865" s="3"/>
      <c r="W7865" s="3"/>
      <c r="X7865" s="3"/>
      <c r="Y7865" s="3"/>
      <c r="Z7865" s="3"/>
      <c r="AA7865" s="3"/>
      <c r="AB7865" s="3"/>
      <c r="AC7865" s="3"/>
      <c r="AD7865" s="3"/>
      <c r="AE7865" s="3"/>
      <c r="AF7865" s="3"/>
      <c r="AG7865" s="3"/>
      <c r="AH7865" s="3"/>
      <c r="AI7865" s="3"/>
      <c r="AJ7865" s="3"/>
      <c r="AK7865" s="3"/>
      <c r="AL7865" s="3"/>
      <c r="AM7865" s="3"/>
      <c r="AN7865" s="3"/>
      <c r="AO7865" s="3"/>
      <c r="AP7865" s="3"/>
      <c r="AQ7865" s="3"/>
      <c r="AR7865" s="3"/>
      <c r="AS7865" s="3"/>
      <c r="AT7865" s="3"/>
      <c r="AU7865" s="3"/>
      <c r="AV7865" s="3"/>
      <c r="AW7865" s="3"/>
      <c r="AX7865" s="3"/>
      <c r="AY7865" s="3"/>
      <c r="AZ7865" s="3"/>
      <c r="BA7865" s="3"/>
    </row>
    <row r="7866" spans="1:53" x14ac:dyDescent="0.3">
      <c r="A7866" s="3"/>
      <c r="B7866" s="3"/>
      <c r="C7866" s="3"/>
      <c r="D7866" s="3"/>
      <c r="E7866" s="3"/>
      <c r="F7866" s="3"/>
      <c r="G7866" s="3"/>
      <c r="H7866" s="3"/>
      <c r="I7866" s="3"/>
      <c r="J7866" s="3"/>
      <c r="K7866" s="3"/>
      <c r="L7866" s="3"/>
      <c r="M7866" s="3"/>
      <c r="N7866" s="3"/>
      <c r="O7866" s="3"/>
      <c r="P7866" s="3"/>
      <c r="Q7866" s="3"/>
      <c r="R7866" s="3"/>
      <c r="S7866" s="120"/>
      <c r="T7866" s="3"/>
      <c r="U7866" s="3"/>
      <c r="V7866" s="3"/>
      <c r="W7866" s="3"/>
      <c r="X7866" s="3"/>
      <c r="Y7866" s="3"/>
      <c r="Z7866" s="3"/>
      <c r="AA7866" s="3"/>
      <c r="AB7866" s="3"/>
      <c r="AC7866" s="3"/>
      <c r="AD7866" s="3"/>
      <c r="AE7866" s="3"/>
      <c r="AF7866" s="3"/>
      <c r="AG7866" s="3"/>
      <c r="AH7866" s="3"/>
      <c r="AI7866" s="3"/>
      <c r="AJ7866" s="3"/>
      <c r="AK7866" s="3"/>
      <c r="AL7866" s="3"/>
      <c r="AM7866" s="3"/>
      <c r="AN7866" s="3"/>
      <c r="AO7866" s="3"/>
      <c r="AP7866" s="3"/>
      <c r="AQ7866" s="3"/>
      <c r="AR7866" s="3"/>
      <c r="AS7866" s="3"/>
      <c r="AT7866" s="3"/>
      <c r="AU7866" s="3"/>
      <c r="AV7866" s="3"/>
      <c r="AW7866" s="3"/>
      <c r="AX7866" s="3"/>
      <c r="AY7866" s="3"/>
      <c r="AZ7866" s="3"/>
      <c r="BA7866" s="3"/>
    </row>
    <row r="7867" spans="1:53" x14ac:dyDescent="0.3">
      <c r="A7867" s="3"/>
      <c r="B7867" s="3"/>
      <c r="C7867" s="3"/>
      <c r="D7867" s="3"/>
      <c r="E7867" s="3"/>
      <c r="F7867" s="3"/>
      <c r="G7867" s="3"/>
      <c r="H7867" s="3"/>
      <c r="I7867" s="3"/>
      <c r="J7867" s="3"/>
      <c r="K7867" s="3"/>
      <c r="L7867" s="3"/>
      <c r="M7867" s="3"/>
      <c r="N7867" s="3"/>
      <c r="O7867" s="3"/>
      <c r="P7867" s="3"/>
      <c r="Q7867" s="3"/>
      <c r="R7867" s="3"/>
      <c r="S7867" s="120"/>
      <c r="T7867" s="3"/>
      <c r="U7867" s="3"/>
      <c r="V7867" s="3"/>
      <c r="W7867" s="3"/>
      <c r="X7867" s="3"/>
      <c r="Y7867" s="3"/>
      <c r="Z7867" s="3"/>
      <c r="AA7867" s="3"/>
      <c r="AB7867" s="3"/>
      <c r="AC7867" s="3"/>
      <c r="AD7867" s="3"/>
      <c r="AE7867" s="3"/>
      <c r="AF7867" s="3"/>
      <c r="AG7867" s="3"/>
      <c r="AH7867" s="3"/>
      <c r="AI7867" s="3"/>
      <c r="AJ7867" s="3"/>
      <c r="AK7867" s="3"/>
      <c r="AL7867" s="3"/>
      <c r="AM7867" s="3"/>
      <c r="AN7867" s="3"/>
      <c r="AO7867" s="3"/>
      <c r="AP7867" s="3"/>
      <c r="AQ7867" s="3"/>
      <c r="AR7867" s="3"/>
      <c r="AS7867" s="3"/>
      <c r="AT7867" s="3"/>
      <c r="AU7867" s="3"/>
      <c r="AV7867" s="3"/>
      <c r="AW7867" s="3"/>
      <c r="AX7867" s="3"/>
      <c r="AY7867" s="3"/>
      <c r="AZ7867" s="3"/>
      <c r="BA7867" s="3"/>
    </row>
    <row r="7868" spans="1:53" x14ac:dyDescent="0.3">
      <c r="A7868" s="3"/>
      <c r="B7868" s="3"/>
      <c r="C7868" s="3"/>
      <c r="D7868" s="3"/>
      <c r="E7868" s="3"/>
      <c r="F7868" s="3"/>
      <c r="G7868" s="3"/>
      <c r="H7868" s="3"/>
      <c r="I7868" s="3"/>
      <c r="J7868" s="3"/>
      <c r="K7868" s="3"/>
      <c r="L7868" s="3"/>
      <c r="M7868" s="3"/>
      <c r="N7868" s="3"/>
      <c r="O7868" s="3"/>
      <c r="P7868" s="3"/>
      <c r="Q7868" s="3"/>
      <c r="R7868" s="3"/>
      <c r="S7868" s="120"/>
      <c r="T7868" s="3"/>
      <c r="U7868" s="3"/>
      <c r="V7868" s="3"/>
      <c r="W7868" s="3"/>
      <c r="X7868" s="3"/>
      <c r="Y7868" s="3"/>
      <c r="Z7868" s="3"/>
      <c r="AA7868" s="3"/>
      <c r="AB7868" s="3"/>
      <c r="AC7868" s="3"/>
      <c r="AD7868" s="3"/>
      <c r="AE7868" s="3"/>
      <c r="AF7868" s="3"/>
      <c r="AG7868" s="3"/>
      <c r="AH7868" s="3"/>
      <c r="AI7868" s="3"/>
      <c r="AJ7868" s="3"/>
      <c r="AK7868" s="3"/>
      <c r="AL7868" s="3"/>
      <c r="AM7868" s="3"/>
      <c r="AN7868" s="3"/>
      <c r="AO7868" s="3"/>
      <c r="AP7868" s="3"/>
      <c r="AQ7868" s="3"/>
      <c r="AR7868" s="3"/>
      <c r="AS7868" s="3"/>
      <c r="AT7868" s="3"/>
      <c r="AU7868" s="3"/>
      <c r="AV7868" s="3"/>
      <c r="AW7868" s="3"/>
      <c r="AX7868" s="3"/>
      <c r="AY7868" s="3"/>
      <c r="AZ7868" s="3"/>
      <c r="BA7868" s="3"/>
    </row>
    <row r="7869" spans="1:53" x14ac:dyDescent="0.3">
      <c r="A7869" s="3"/>
      <c r="B7869" s="3"/>
      <c r="C7869" s="3"/>
      <c r="D7869" s="3"/>
      <c r="E7869" s="3"/>
      <c r="F7869" s="3"/>
      <c r="G7869" s="3"/>
      <c r="H7869" s="3"/>
      <c r="I7869" s="3"/>
      <c r="J7869" s="3"/>
      <c r="K7869" s="3"/>
      <c r="L7869" s="3"/>
      <c r="M7869" s="3"/>
      <c r="N7869" s="3"/>
      <c r="O7869" s="3"/>
      <c r="P7869" s="3"/>
      <c r="Q7869" s="3"/>
      <c r="R7869" s="3"/>
      <c r="S7869" s="120"/>
      <c r="T7869" s="3"/>
      <c r="U7869" s="3"/>
      <c r="V7869" s="3"/>
      <c r="W7869" s="3"/>
      <c r="X7869" s="3"/>
      <c r="Y7869" s="3"/>
      <c r="Z7869" s="3"/>
      <c r="AA7869" s="3"/>
      <c r="AB7869" s="3"/>
      <c r="AC7869" s="3"/>
      <c r="AD7869" s="3"/>
      <c r="AE7869" s="3"/>
      <c r="AF7869" s="3"/>
      <c r="AG7869" s="3"/>
      <c r="AH7869" s="3"/>
      <c r="AI7869" s="3"/>
      <c r="AJ7869" s="3"/>
      <c r="AK7869" s="3"/>
      <c r="AL7869" s="3"/>
      <c r="AM7869" s="3"/>
      <c r="AN7869" s="3"/>
      <c r="AO7869" s="3"/>
      <c r="AP7869" s="3"/>
      <c r="AQ7869" s="3"/>
      <c r="AR7869" s="3"/>
      <c r="AS7869" s="3"/>
      <c r="AT7869" s="3"/>
      <c r="AU7869" s="3"/>
      <c r="AV7869" s="3"/>
      <c r="AW7869" s="3"/>
      <c r="AX7869" s="3"/>
      <c r="AY7869" s="3"/>
      <c r="AZ7869" s="3"/>
      <c r="BA7869" s="3"/>
    </row>
    <row r="7870" spans="1:53" x14ac:dyDescent="0.3">
      <c r="A7870" s="3"/>
      <c r="B7870" s="3"/>
      <c r="C7870" s="3"/>
      <c r="D7870" s="3"/>
      <c r="E7870" s="3"/>
      <c r="F7870" s="3"/>
      <c r="G7870" s="3"/>
      <c r="H7870" s="3"/>
      <c r="I7870" s="3"/>
      <c r="J7870" s="3"/>
      <c r="K7870" s="3"/>
      <c r="L7870" s="3"/>
      <c r="M7870" s="3"/>
      <c r="N7870" s="3"/>
      <c r="O7870" s="3"/>
      <c r="P7870" s="3"/>
      <c r="Q7870" s="3"/>
      <c r="R7870" s="3"/>
      <c r="S7870" s="120"/>
      <c r="T7870" s="3"/>
      <c r="U7870" s="3"/>
      <c r="V7870" s="3"/>
      <c r="W7870" s="3"/>
      <c r="X7870" s="3"/>
      <c r="Y7870" s="3"/>
      <c r="Z7870" s="3"/>
      <c r="AA7870" s="3"/>
      <c r="AB7870" s="3"/>
      <c r="AC7870" s="3"/>
      <c r="AD7870" s="3"/>
      <c r="AE7870" s="3"/>
      <c r="AF7870" s="3"/>
      <c r="AG7870" s="3"/>
      <c r="AH7870" s="3"/>
      <c r="AI7870" s="3"/>
      <c r="AJ7870" s="3"/>
      <c r="AK7870" s="3"/>
      <c r="AL7870" s="3"/>
      <c r="AM7870" s="3"/>
      <c r="AN7870" s="3"/>
      <c r="AO7870" s="3"/>
      <c r="AP7870" s="3"/>
      <c r="AQ7870" s="3"/>
      <c r="AR7870" s="3"/>
      <c r="AS7870" s="3"/>
      <c r="AT7870" s="3"/>
      <c r="AU7870" s="3"/>
      <c r="AV7870" s="3"/>
      <c r="AW7870" s="3"/>
      <c r="AX7870" s="3"/>
      <c r="AY7870" s="3"/>
      <c r="AZ7870" s="3"/>
      <c r="BA7870" s="3"/>
    </row>
    <row r="7871" spans="1:53" x14ac:dyDescent="0.3">
      <c r="A7871" s="3"/>
      <c r="B7871" s="3"/>
      <c r="C7871" s="3"/>
      <c r="D7871" s="3"/>
      <c r="E7871" s="3"/>
      <c r="F7871" s="3"/>
      <c r="G7871" s="3"/>
      <c r="H7871" s="3"/>
      <c r="I7871" s="3"/>
      <c r="J7871" s="3"/>
      <c r="K7871" s="3"/>
      <c r="L7871" s="3"/>
      <c r="M7871" s="3"/>
      <c r="N7871" s="3"/>
      <c r="O7871" s="3"/>
      <c r="P7871" s="3"/>
      <c r="Q7871" s="3"/>
      <c r="R7871" s="3"/>
      <c r="S7871" s="120"/>
      <c r="T7871" s="3"/>
      <c r="U7871" s="3"/>
      <c r="V7871" s="3"/>
      <c r="W7871" s="3"/>
      <c r="X7871" s="3"/>
      <c r="Y7871" s="3"/>
      <c r="Z7871" s="3"/>
      <c r="AA7871" s="3"/>
      <c r="AB7871" s="3"/>
      <c r="AC7871" s="3"/>
      <c r="AD7871" s="3"/>
      <c r="AE7871" s="3"/>
      <c r="AF7871" s="3"/>
      <c r="AG7871" s="3"/>
      <c r="AH7871" s="3"/>
      <c r="AI7871" s="3"/>
      <c r="AJ7871" s="3"/>
      <c r="AK7871" s="3"/>
      <c r="AL7871" s="3"/>
      <c r="AM7871" s="3"/>
      <c r="AN7871" s="3"/>
      <c r="AO7871" s="3"/>
      <c r="AP7871" s="3"/>
      <c r="AQ7871" s="3"/>
      <c r="AR7871" s="3"/>
      <c r="AS7871" s="3"/>
      <c r="AT7871" s="3"/>
      <c r="AU7871" s="3"/>
      <c r="AV7871" s="3"/>
      <c r="AW7871" s="3"/>
      <c r="AX7871" s="3"/>
      <c r="AY7871" s="3"/>
      <c r="AZ7871" s="3"/>
      <c r="BA7871" s="3"/>
    </row>
    <row r="7872" spans="1:53" x14ac:dyDescent="0.3">
      <c r="A7872" s="3"/>
      <c r="B7872" s="3"/>
      <c r="C7872" s="3"/>
      <c r="D7872" s="3"/>
      <c r="E7872" s="3"/>
      <c r="F7872" s="3"/>
      <c r="G7872" s="3"/>
      <c r="H7872" s="3"/>
      <c r="I7872" s="3"/>
      <c r="J7872" s="3"/>
      <c r="K7872" s="3"/>
      <c r="L7872" s="3"/>
      <c r="M7872" s="3"/>
      <c r="N7872" s="3"/>
      <c r="O7872" s="3"/>
      <c r="P7872" s="3"/>
      <c r="Q7872" s="3"/>
      <c r="R7872" s="3"/>
      <c r="S7872" s="120"/>
      <c r="T7872" s="3"/>
      <c r="U7872" s="3"/>
      <c r="V7872" s="3"/>
      <c r="W7872" s="3"/>
      <c r="X7872" s="3"/>
      <c r="Y7872" s="3"/>
      <c r="Z7872" s="3"/>
      <c r="AA7872" s="3"/>
      <c r="AB7872" s="3"/>
      <c r="AC7872" s="3"/>
      <c r="AD7872" s="3"/>
      <c r="AE7872" s="3"/>
      <c r="AF7872" s="3"/>
      <c r="AG7872" s="3"/>
      <c r="AH7872" s="3"/>
      <c r="AI7872" s="3"/>
      <c r="AJ7872" s="3"/>
      <c r="AK7872" s="3"/>
      <c r="AL7872" s="3"/>
      <c r="AM7872" s="3"/>
      <c r="AN7872" s="3"/>
      <c r="AO7872" s="3"/>
      <c r="AP7872" s="3"/>
      <c r="AQ7872" s="3"/>
      <c r="AR7872" s="3"/>
      <c r="AS7872" s="3"/>
      <c r="AT7872" s="3"/>
      <c r="AU7872" s="3"/>
      <c r="AV7872" s="3"/>
      <c r="AW7872" s="3"/>
      <c r="AX7872" s="3"/>
      <c r="AY7872" s="3"/>
      <c r="AZ7872" s="3"/>
      <c r="BA7872" s="3"/>
    </row>
    <row r="7873" spans="1:53" x14ac:dyDescent="0.3">
      <c r="A7873" s="3"/>
      <c r="B7873" s="3"/>
      <c r="C7873" s="3"/>
      <c r="D7873" s="3"/>
      <c r="E7873" s="3"/>
      <c r="F7873" s="3"/>
      <c r="G7873" s="3"/>
      <c r="H7873" s="3"/>
      <c r="I7873" s="3"/>
      <c r="J7873" s="3"/>
      <c r="K7873" s="3"/>
      <c r="L7873" s="3"/>
      <c r="M7873" s="3"/>
      <c r="N7873" s="3"/>
      <c r="O7873" s="3"/>
      <c r="P7873" s="3"/>
      <c r="Q7873" s="3"/>
      <c r="R7873" s="3"/>
      <c r="S7873" s="120"/>
      <c r="T7873" s="3"/>
      <c r="U7873" s="3"/>
      <c r="V7873" s="3"/>
      <c r="W7873" s="3"/>
      <c r="X7873" s="3"/>
      <c r="Y7873" s="3"/>
      <c r="Z7873" s="3"/>
      <c r="AA7873" s="3"/>
      <c r="AB7873" s="3"/>
      <c r="AC7873" s="3"/>
      <c r="AD7873" s="3"/>
      <c r="AE7873" s="3"/>
      <c r="AF7873" s="3"/>
      <c r="AG7873" s="3"/>
      <c r="AH7873" s="3"/>
      <c r="AI7873" s="3"/>
      <c r="AJ7873" s="3"/>
      <c r="AK7873" s="3"/>
      <c r="AL7873" s="3"/>
      <c r="AM7873" s="3"/>
      <c r="AN7873" s="3"/>
      <c r="AO7873" s="3"/>
      <c r="AP7873" s="3"/>
      <c r="AQ7873" s="3"/>
      <c r="AR7873" s="3"/>
      <c r="AS7873" s="3"/>
      <c r="AT7873" s="3"/>
      <c r="AU7873" s="3"/>
      <c r="AV7873" s="3"/>
      <c r="AW7873" s="3"/>
      <c r="AX7873" s="3"/>
      <c r="AY7873" s="3"/>
      <c r="AZ7873" s="3"/>
      <c r="BA7873" s="3"/>
    </row>
    <row r="7874" spans="1:53" x14ac:dyDescent="0.3">
      <c r="A7874" s="3"/>
      <c r="B7874" s="3"/>
      <c r="C7874" s="3"/>
      <c r="D7874" s="3"/>
      <c r="E7874" s="3"/>
      <c r="F7874" s="3"/>
      <c r="G7874" s="3"/>
      <c r="H7874" s="3"/>
      <c r="I7874" s="3"/>
      <c r="J7874" s="3"/>
      <c r="K7874" s="3"/>
      <c r="L7874" s="3"/>
      <c r="M7874" s="3"/>
      <c r="N7874" s="3"/>
      <c r="O7874" s="3"/>
      <c r="P7874" s="3"/>
      <c r="Q7874" s="3"/>
      <c r="R7874" s="3"/>
      <c r="S7874" s="120"/>
      <c r="T7874" s="3"/>
      <c r="U7874" s="3"/>
      <c r="V7874" s="3"/>
      <c r="W7874" s="3"/>
      <c r="X7874" s="3"/>
      <c r="Y7874" s="3"/>
      <c r="Z7874" s="3"/>
      <c r="AA7874" s="3"/>
      <c r="AB7874" s="3"/>
      <c r="AC7874" s="3"/>
      <c r="AD7874" s="3"/>
      <c r="AE7874" s="3"/>
      <c r="AF7874" s="3"/>
      <c r="AG7874" s="3"/>
      <c r="AH7874" s="3"/>
      <c r="AI7874" s="3"/>
      <c r="AJ7874" s="3"/>
      <c r="AK7874" s="3"/>
      <c r="AL7874" s="3"/>
      <c r="AM7874" s="3"/>
      <c r="AN7874" s="3"/>
      <c r="AO7874" s="3"/>
      <c r="AP7874" s="3"/>
      <c r="AQ7874" s="3"/>
      <c r="AR7874" s="3"/>
      <c r="AS7874" s="3"/>
      <c r="AT7874" s="3"/>
      <c r="AU7874" s="3"/>
      <c r="AV7874" s="3"/>
      <c r="AW7874" s="3"/>
      <c r="AX7874" s="3"/>
      <c r="AY7874" s="3"/>
      <c r="AZ7874" s="3"/>
      <c r="BA7874" s="3"/>
    </row>
    <row r="7875" spans="1:53" x14ac:dyDescent="0.3">
      <c r="A7875" s="3"/>
      <c r="B7875" s="3"/>
      <c r="C7875" s="3"/>
      <c r="D7875" s="3"/>
      <c r="E7875" s="3"/>
      <c r="F7875" s="3"/>
      <c r="G7875" s="3"/>
      <c r="H7875" s="3"/>
      <c r="I7875" s="3"/>
      <c r="J7875" s="3"/>
      <c r="K7875" s="3"/>
      <c r="L7875" s="3"/>
      <c r="M7875" s="3"/>
      <c r="N7875" s="3"/>
      <c r="O7875" s="3"/>
      <c r="P7875" s="3"/>
      <c r="Q7875" s="3"/>
      <c r="R7875" s="3"/>
      <c r="S7875" s="120"/>
      <c r="T7875" s="3"/>
      <c r="U7875" s="3"/>
      <c r="V7875" s="3"/>
      <c r="W7875" s="3"/>
      <c r="X7875" s="3"/>
      <c r="Y7875" s="3"/>
      <c r="Z7875" s="3"/>
      <c r="AA7875" s="3"/>
      <c r="AB7875" s="3"/>
      <c r="AC7875" s="3"/>
      <c r="AD7875" s="3"/>
      <c r="AE7875" s="3"/>
      <c r="AF7875" s="3"/>
      <c r="AG7875" s="3"/>
      <c r="AH7875" s="3"/>
      <c r="AI7875" s="3"/>
      <c r="AJ7875" s="3"/>
      <c r="AK7875" s="3"/>
      <c r="AL7875" s="3"/>
      <c r="AM7875" s="3"/>
      <c r="AN7875" s="3"/>
      <c r="AO7875" s="3"/>
      <c r="AP7875" s="3"/>
      <c r="AQ7875" s="3"/>
      <c r="AR7875" s="3"/>
      <c r="AS7875" s="3"/>
      <c r="AT7875" s="3"/>
      <c r="AU7875" s="3"/>
      <c r="AV7875" s="3"/>
      <c r="AW7875" s="3"/>
      <c r="AX7875" s="3"/>
      <c r="AY7875" s="3"/>
      <c r="AZ7875" s="3"/>
      <c r="BA7875" s="3"/>
    </row>
    <row r="7876" spans="1:53" x14ac:dyDescent="0.3">
      <c r="A7876" s="3"/>
      <c r="B7876" s="3"/>
      <c r="C7876" s="3"/>
      <c r="D7876" s="3"/>
      <c r="E7876" s="3"/>
      <c r="F7876" s="3"/>
      <c r="G7876" s="3"/>
      <c r="H7876" s="3"/>
      <c r="I7876" s="3"/>
      <c r="J7876" s="3"/>
      <c r="K7876" s="3"/>
      <c r="L7876" s="3"/>
      <c r="M7876" s="3"/>
      <c r="N7876" s="3"/>
      <c r="O7876" s="3"/>
      <c r="P7876" s="3"/>
      <c r="Q7876" s="3"/>
      <c r="R7876" s="3"/>
      <c r="S7876" s="120"/>
      <c r="T7876" s="3"/>
      <c r="U7876" s="3"/>
      <c r="V7876" s="3"/>
      <c r="W7876" s="3"/>
      <c r="X7876" s="3"/>
      <c r="Y7876" s="3"/>
      <c r="Z7876" s="3"/>
      <c r="AA7876" s="3"/>
      <c r="AB7876" s="3"/>
      <c r="AC7876" s="3"/>
      <c r="AD7876" s="3"/>
      <c r="AE7876" s="3"/>
      <c r="AF7876" s="3"/>
      <c r="AG7876" s="3"/>
      <c r="AH7876" s="3"/>
      <c r="AI7876" s="3"/>
      <c r="AJ7876" s="3"/>
      <c r="AK7876" s="3"/>
      <c r="AL7876" s="3"/>
      <c r="AM7876" s="3"/>
      <c r="AN7876" s="3"/>
      <c r="AO7876" s="3"/>
      <c r="AP7876" s="3"/>
      <c r="AQ7876" s="3"/>
      <c r="AR7876" s="3"/>
      <c r="AS7876" s="3"/>
      <c r="AT7876" s="3"/>
      <c r="AU7876" s="3"/>
      <c r="AV7876" s="3"/>
      <c r="AW7876" s="3"/>
      <c r="AX7876" s="3"/>
      <c r="AY7876" s="3"/>
      <c r="AZ7876" s="3"/>
      <c r="BA7876" s="3"/>
    </row>
    <row r="7877" spans="1:53" x14ac:dyDescent="0.3">
      <c r="A7877" s="3"/>
      <c r="B7877" s="3"/>
      <c r="C7877" s="3"/>
      <c r="D7877" s="3"/>
      <c r="E7877" s="3"/>
      <c r="F7877" s="3"/>
      <c r="G7877" s="3"/>
      <c r="H7877" s="3"/>
      <c r="I7877" s="3"/>
      <c r="J7877" s="3"/>
      <c r="K7877" s="3"/>
      <c r="L7877" s="3"/>
      <c r="M7877" s="3"/>
      <c r="N7877" s="3"/>
      <c r="O7877" s="3"/>
      <c r="P7877" s="3"/>
      <c r="Q7877" s="3"/>
      <c r="R7877" s="3"/>
      <c r="S7877" s="120"/>
      <c r="T7877" s="3"/>
      <c r="U7877" s="3"/>
      <c r="V7877" s="3"/>
      <c r="W7877" s="3"/>
      <c r="X7877" s="3"/>
      <c r="Y7877" s="3"/>
      <c r="Z7877" s="3"/>
      <c r="AA7877" s="3"/>
      <c r="AB7877" s="3"/>
      <c r="AC7877" s="3"/>
      <c r="AD7877" s="3"/>
      <c r="AE7877" s="3"/>
      <c r="AF7877" s="3"/>
      <c r="AG7877" s="3"/>
      <c r="AH7877" s="3"/>
      <c r="AI7877" s="3"/>
      <c r="AJ7877" s="3"/>
      <c r="AK7877" s="3"/>
      <c r="AL7877" s="3"/>
      <c r="AM7877" s="3"/>
      <c r="AN7877" s="3"/>
      <c r="AO7877" s="3"/>
      <c r="AP7877" s="3"/>
      <c r="AQ7877" s="3"/>
      <c r="AR7877" s="3"/>
      <c r="AS7877" s="3"/>
      <c r="AT7877" s="3"/>
      <c r="AU7877" s="3"/>
      <c r="AV7877" s="3"/>
      <c r="AW7877" s="3"/>
      <c r="AX7877" s="3"/>
      <c r="AY7877" s="3"/>
      <c r="AZ7877" s="3"/>
      <c r="BA7877" s="3"/>
    </row>
    <row r="7878" spans="1:53" x14ac:dyDescent="0.3">
      <c r="A7878" s="3"/>
      <c r="B7878" s="3"/>
      <c r="C7878" s="3"/>
      <c r="D7878" s="3"/>
      <c r="E7878" s="3"/>
      <c r="F7878" s="3"/>
      <c r="G7878" s="3"/>
      <c r="H7878" s="3"/>
      <c r="I7878" s="3"/>
      <c r="J7878" s="3"/>
      <c r="K7878" s="3"/>
      <c r="L7878" s="3"/>
      <c r="M7878" s="3"/>
      <c r="N7878" s="3"/>
      <c r="O7878" s="3"/>
      <c r="P7878" s="3"/>
      <c r="Q7878" s="3"/>
      <c r="R7878" s="3"/>
      <c r="S7878" s="120"/>
      <c r="T7878" s="3"/>
      <c r="U7878" s="3"/>
      <c r="V7878" s="3"/>
      <c r="W7878" s="3"/>
      <c r="X7878" s="3"/>
      <c r="Y7878" s="3"/>
      <c r="Z7878" s="3"/>
      <c r="AA7878" s="3"/>
      <c r="AB7878" s="3"/>
      <c r="AC7878" s="3"/>
      <c r="AD7878" s="3"/>
      <c r="AE7878" s="3"/>
      <c r="AF7878" s="3"/>
      <c r="AG7878" s="3"/>
      <c r="AH7878" s="3"/>
      <c r="AI7878" s="3"/>
      <c r="AJ7878" s="3"/>
      <c r="AK7878" s="3"/>
      <c r="AL7878" s="3"/>
      <c r="AM7878" s="3"/>
      <c r="AN7878" s="3"/>
      <c r="AO7878" s="3"/>
      <c r="AP7878" s="3"/>
      <c r="AQ7878" s="3"/>
      <c r="AR7878" s="3"/>
      <c r="AS7878" s="3"/>
      <c r="AT7878" s="3"/>
      <c r="AU7878" s="3"/>
      <c r="AV7878" s="3"/>
      <c r="AW7878" s="3"/>
      <c r="AX7878" s="3"/>
      <c r="AY7878" s="3"/>
      <c r="AZ7878" s="3"/>
      <c r="BA7878" s="3"/>
    </row>
    <row r="7879" spans="1:53" x14ac:dyDescent="0.3">
      <c r="A7879" s="3"/>
      <c r="B7879" s="3"/>
      <c r="C7879" s="3"/>
      <c r="D7879" s="3"/>
      <c r="E7879" s="3"/>
      <c r="F7879" s="3"/>
      <c r="G7879" s="3"/>
      <c r="H7879" s="3"/>
      <c r="I7879" s="3"/>
      <c r="J7879" s="3"/>
      <c r="K7879" s="3"/>
      <c r="L7879" s="3"/>
      <c r="M7879" s="3"/>
      <c r="N7879" s="3"/>
      <c r="O7879" s="3"/>
      <c r="P7879" s="3"/>
      <c r="Q7879" s="3"/>
      <c r="R7879" s="3"/>
      <c r="S7879" s="120"/>
      <c r="T7879" s="3"/>
      <c r="U7879" s="3"/>
      <c r="V7879" s="3"/>
      <c r="W7879" s="3"/>
      <c r="X7879" s="3"/>
      <c r="Y7879" s="3"/>
      <c r="Z7879" s="3"/>
      <c r="AA7879" s="3"/>
      <c r="AB7879" s="3"/>
      <c r="AC7879" s="3"/>
      <c r="AD7879" s="3"/>
      <c r="AE7879" s="3"/>
      <c r="AF7879" s="3"/>
      <c r="AG7879" s="3"/>
      <c r="AH7879" s="3"/>
      <c r="AI7879" s="3"/>
      <c r="AJ7879" s="3"/>
      <c r="AK7879" s="3"/>
      <c r="AL7879" s="3"/>
      <c r="AM7879" s="3"/>
      <c r="AN7879" s="3"/>
      <c r="AO7879" s="3"/>
      <c r="AP7879" s="3"/>
      <c r="AQ7879" s="3"/>
      <c r="AR7879" s="3"/>
      <c r="AS7879" s="3"/>
      <c r="AT7879" s="3"/>
      <c r="AU7879" s="3"/>
      <c r="AV7879" s="3"/>
      <c r="AW7879" s="3"/>
      <c r="AX7879" s="3"/>
      <c r="AY7879" s="3"/>
      <c r="AZ7879" s="3"/>
      <c r="BA7879" s="3"/>
    </row>
    <row r="7880" spans="1:53" x14ac:dyDescent="0.3">
      <c r="A7880" s="3"/>
      <c r="B7880" s="3"/>
      <c r="C7880" s="3"/>
      <c r="D7880" s="3"/>
      <c r="E7880" s="3"/>
      <c r="F7880" s="3"/>
      <c r="G7880" s="3"/>
      <c r="H7880" s="3"/>
      <c r="I7880" s="3"/>
      <c r="J7880" s="3"/>
      <c r="K7880" s="3"/>
      <c r="L7880" s="3"/>
      <c r="M7880" s="3"/>
      <c r="N7880" s="3"/>
      <c r="O7880" s="3"/>
      <c r="P7880" s="3"/>
      <c r="Q7880" s="3"/>
      <c r="R7880" s="3"/>
      <c r="S7880" s="120"/>
      <c r="T7880" s="3"/>
      <c r="U7880" s="3"/>
      <c r="V7880" s="3"/>
      <c r="W7880" s="3"/>
      <c r="X7880" s="3"/>
      <c r="Y7880" s="3"/>
      <c r="Z7880" s="3"/>
      <c r="AA7880" s="3"/>
      <c r="AB7880" s="3"/>
      <c r="AC7880" s="3"/>
      <c r="AD7880" s="3"/>
      <c r="AE7880" s="3"/>
      <c r="AF7880" s="3"/>
      <c r="AG7880" s="3"/>
      <c r="AH7880" s="3"/>
      <c r="AI7880" s="3"/>
      <c r="AJ7880" s="3"/>
      <c r="AK7880" s="3"/>
      <c r="AL7880" s="3"/>
      <c r="AM7880" s="3"/>
      <c r="AN7880" s="3"/>
      <c r="AO7880" s="3"/>
      <c r="AP7880" s="3"/>
      <c r="AQ7880" s="3"/>
      <c r="AR7880" s="3"/>
      <c r="AS7880" s="3"/>
      <c r="AT7880" s="3"/>
      <c r="AU7880" s="3"/>
      <c r="AV7880" s="3"/>
      <c r="AW7880" s="3"/>
      <c r="AX7880" s="3"/>
      <c r="AY7880" s="3"/>
      <c r="AZ7880" s="3"/>
      <c r="BA7880" s="3"/>
    </row>
    <row r="7881" spans="1:53" x14ac:dyDescent="0.3">
      <c r="A7881" s="3"/>
      <c r="B7881" s="3"/>
      <c r="C7881" s="3"/>
      <c r="D7881" s="3"/>
      <c r="E7881" s="3"/>
      <c r="F7881" s="3"/>
      <c r="G7881" s="3"/>
      <c r="H7881" s="3"/>
      <c r="I7881" s="3"/>
      <c r="J7881" s="3"/>
      <c r="K7881" s="3"/>
      <c r="L7881" s="3"/>
      <c r="M7881" s="3"/>
      <c r="N7881" s="3"/>
      <c r="O7881" s="3"/>
      <c r="P7881" s="3"/>
      <c r="Q7881" s="3"/>
      <c r="R7881" s="3"/>
      <c r="S7881" s="120"/>
      <c r="T7881" s="3"/>
      <c r="U7881" s="3"/>
      <c r="V7881" s="3"/>
      <c r="W7881" s="3"/>
      <c r="X7881" s="3"/>
      <c r="Y7881" s="3"/>
      <c r="Z7881" s="3"/>
      <c r="AA7881" s="3"/>
      <c r="AB7881" s="3"/>
      <c r="AC7881" s="3"/>
      <c r="AD7881" s="3"/>
      <c r="AE7881" s="3"/>
      <c r="AF7881" s="3"/>
      <c r="AG7881" s="3"/>
      <c r="AH7881" s="3"/>
      <c r="AI7881" s="3"/>
      <c r="AJ7881" s="3"/>
      <c r="AK7881" s="3"/>
      <c r="AL7881" s="3"/>
      <c r="AM7881" s="3"/>
      <c r="AN7881" s="3"/>
      <c r="AO7881" s="3"/>
      <c r="AP7881" s="3"/>
      <c r="AQ7881" s="3"/>
      <c r="AR7881" s="3"/>
      <c r="AS7881" s="3"/>
      <c r="AT7881" s="3"/>
      <c r="AU7881" s="3"/>
      <c r="AV7881" s="3"/>
      <c r="AW7881" s="3"/>
      <c r="AX7881" s="3"/>
      <c r="AY7881" s="3"/>
      <c r="AZ7881" s="3"/>
      <c r="BA7881" s="3"/>
    </row>
    <row r="7882" spans="1:53" x14ac:dyDescent="0.3">
      <c r="A7882" s="3"/>
      <c r="B7882" s="3"/>
      <c r="C7882" s="3"/>
      <c r="D7882" s="3"/>
      <c r="E7882" s="3"/>
      <c r="F7882" s="3"/>
      <c r="G7882" s="3"/>
      <c r="H7882" s="3"/>
      <c r="I7882" s="3"/>
      <c r="J7882" s="3"/>
      <c r="K7882" s="3"/>
      <c r="L7882" s="3"/>
      <c r="M7882" s="3"/>
      <c r="N7882" s="3"/>
      <c r="O7882" s="3"/>
      <c r="P7882" s="3"/>
      <c r="Q7882" s="3"/>
      <c r="R7882" s="3"/>
      <c r="S7882" s="120"/>
      <c r="T7882" s="3"/>
      <c r="U7882" s="3"/>
      <c r="V7882" s="3"/>
      <c r="W7882" s="3"/>
      <c r="X7882" s="3"/>
      <c r="Y7882" s="3"/>
      <c r="Z7882" s="3"/>
      <c r="AA7882" s="3"/>
      <c r="AB7882" s="3"/>
      <c r="AC7882" s="3"/>
      <c r="AD7882" s="3"/>
      <c r="AE7882" s="3"/>
      <c r="AF7882" s="3"/>
      <c r="AG7882" s="3"/>
      <c r="AH7882" s="3"/>
      <c r="AI7882" s="3"/>
      <c r="AJ7882" s="3"/>
      <c r="AK7882" s="3"/>
      <c r="AL7882" s="3"/>
      <c r="AM7882" s="3"/>
      <c r="AN7882" s="3"/>
      <c r="AO7882" s="3"/>
      <c r="AP7882" s="3"/>
      <c r="AQ7882" s="3"/>
      <c r="AR7882" s="3"/>
      <c r="AS7882" s="3"/>
      <c r="AT7882" s="3"/>
      <c r="AU7882" s="3"/>
      <c r="AV7882" s="3"/>
      <c r="AW7882" s="3"/>
      <c r="AX7882" s="3"/>
      <c r="AY7882" s="3"/>
      <c r="AZ7882" s="3"/>
      <c r="BA7882" s="3"/>
    </row>
    <row r="7883" spans="1:53" x14ac:dyDescent="0.3">
      <c r="A7883" s="3"/>
      <c r="B7883" s="3"/>
      <c r="C7883" s="3"/>
      <c r="D7883" s="3"/>
      <c r="E7883" s="3"/>
      <c r="F7883" s="3"/>
      <c r="G7883" s="3"/>
      <c r="H7883" s="3"/>
      <c r="I7883" s="3"/>
      <c r="J7883" s="3"/>
      <c r="K7883" s="3"/>
      <c r="L7883" s="3"/>
      <c r="M7883" s="3"/>
      <c r="N7883" s="3"/>
      <c r="O7883" s="3"/>
      <c r="P7883" s="3"/>
      <c r="Q7883" s="3"/>
      <c r="R7883" s="3"/>
      <c r="S7883" s="120"/>
      <c r="T7883" s="3"/>
      <c r="U7883" s="3"/>
      <c r="V7883" s="3"/>
      <c r="W7883" s="3"/>
      <c r="X7883" s="3"/>
      <c r="Y7883" s="3"/>
      <c r="Z7883" s="3"/>
      <c r="AA7883" s="3"/>
      <c r="AB7883" s="3"/>
      <c r="AC7883" s="3"/>
      <c r="AD7883" s="3"/>
      <c r="AE7883" s="3"/>
      <c r="AF7883" s="3"/>
      <c r="AG7883" s="3"/>
      <c r="AH7883" s="3"/>
      <c r="AI7883" s="3"/>
      <c r="AJ7883" s="3"/>
      <c r="AK7883" s="3"/>
      <c r="AL7883" s="3"/>
      <c r="AM7883" s="3"/>
      <c r="AN7883" s="3"/>
      <c r="AO7883" s="3"/>
      <c r="AP7883" s="3"/>
      <c r="AQ7883" s="3"/>
      <c r="AR7883" s="3"/>
      <c r="AS7883" s="3"/>
      <c r="AT7883" s="3"/>
      <c r="AU7883" s="3"/>
      <c r="AV7883" s="3"/>
      <c r="AW7883" s="3"/>
      <c r="AX7883" s="3"/>
      <c r="AY7883" s="3"/>
      <c r="AZ7883" s="3"/>
      <c r="BA7883" s="3"/>
    </row>
    <row r="7884" spans="1:53" x14ac:dyDescent="0.3">
      <c r="A7884" s="3"/>
      <c r="B7884" s="3"/>
      <c r="C7884" s="3"/>
      <c r="D7884" s="3"/>
      <c r="E7884" s="3"/>
      <c r="F7884" s="3"/>
      <c r="G7884" s="3"/>
      <c r="H7884" s="3"/>
      <c r="I7884" s="3"/>
      <c r="J7884" s="3"/>
      <c r="K7884" s="3"/>
      <c r="L7884" s="3"/>
      <c r="M7884" s="3"/>
      <c r="N7884" s="3"/>
      <c r="O7884" s="3"/>
      <c r="P7884" s="3"/>
      <c r="Q7884" s="3"/>
      <c r="R7884" s="3"/>
      <c r="S7884" s="120"/>
      <c r="T7884" s="3"/>
      <c r="U7884" s="3"/>
      <c r="V7884" s="3"/>
      <c r="W7884" s="3"/>
      <c r="X7884" s="3"/>
      <c r="Y7884" s="3"/>
      <c r="Z7884" s="3"/>
      <c r="AA7884" s="3"/>
      <c r="AB7884" s="3"/>
      <c r="AC7884" s="3"/>
      <c r="AD7884" s="3"/>
      <c r="AE7884" s="3"/>
      <c r="AF7884" s="3"/>
      <c r="AG7884" s="3"/>
      <c r="AH7884" s="3"/>
      <c r="AI7884" s="3"/>
      <c r="AJ7884" s="3"/>
      <c r="AK7884" s="3"/>
      <c r="AL7884" s="3"/>
      <c r="AM7884" s="3"/>
      <c r="AN7884" s="3"/>
      <c r="AO7884" s="3"/>
      <c r="AP7884" s="3"/>
      <c r="AQ7884" s="3"/>
      <c r="AR7884" s="3"/>
      <c r="AS7884" s="3"/>
      <c r="AT7884" s="3"/>
      <c r="AU7884" s="3"/>
      <c r="AV7884" s="3"/>
      <c r="AW7884" s="3"/>
      <c r="AX7884" s="3"/>
      <c r="AY7884" s="3"/>
      <c r="AZ7884" s="3"/>
      <c r="BA7884" s="3"/>
    </row>
    <row r="7885" spans="1:53" x14ac:dyDescent="0.3">
      <c r="A7885" s="3"/>
      <c r="B7885" s="3"/>
      <c r="C7885" s="3"/>
      <c r="D7885" s="3"/>
      <c r="E7885" s="3"/>
      <c r="F7885" s="3"/>
      <c r="G7885" s="3"/>
      <c r="H7885" s="3"/>
      <c r="I7885" s="3"/>
      <c r="J7885" s="3"/>
      <c r="K7885" s="3"/>
      <c r="L7885" s="3"/>
      <c r="M7885" s="3"/>
      <c r="N7885" s="3"/>
      <c r="O7885" s="3"/>
      <c r="P7885" s="3"/>
      <c r="Q7885" s="3"/>
      <c r="R7885" s="3"/>
      <c r="S7885" s="120"/>
      <c r="T7885" s="3"/>
      <c r="U7885" s="3"/>
      <c r="V7885" s="3"/>
      <c r="W7885" s="3"/>
      <c r="X7885" s="3"/>
      <c r="Y7885" s="3"/>
      <c r="Z7885" s="3"/>
      <c r="AA7885" s="3"/>
      <c r="AB7885" s="3"/>
      <c r="AC7885" s="3"/>
      <c r="AD7885" s="3"/>
      <c r="AE7885" s="3"/>
      <c r="AF7885" s="3"/>
      <c r="AG7885" s="3"/>
      <c r="AH7885" s="3"/>
      <c r="AI7885" s="3"/>
      <c r="AJ7885" s="3"/>
      <c r="AK7885" s="3"/>
      <c r="AL7885" s="3"/>
      <c r="AM7885" s="3"/>
      <c r="AN7885" s="3"/>
      <c r="AO7885" s="3"/>
      <c r="AP7885" s="3"/>
      <c r="AQ7885" s="3"/>
      <c r="AR7885" s="3"/>
      <c r="AS7885" s="3"/>
      <c r="AT7885" s="3"/>
      <c r="AU7885" s="3"/>
      <c r="AV7885" s="3"/>
      <c r="AW7885" s="3"/>
      <c r="AX7885" s="3"/>
      <c r="AY7885" s="3"/>
      <c r="AZ7885" s="3"/>
      <c r="BA7885" s="3"/>
    </row>
    <row r="7886" spans="1:53" x14ac:dyDescent="0.3">
      <c r="A7886" s="3"/>
      <c r="B7886" s="3"/>
      <c r="C7886" s="3"/>
      <c r="D7886" s="3"/>
      <c r="E7886" s="3"/>
      <c r="F7886" s="3"/>
      <c r="G7886" s="3"/>
      <c r="H7886" s="3"/>
      <c r="I7886" s="3"/>
      <c r="J7886" s="3"/>
      <c r="K7886" s="3"/>
      <c r="L7886" s="3"/>
      <c r="M7886" s="3"/>
      <c r="N7886" s="3"/>
      <c r="O7886" s="3"/>
      <c r="P7886" s="3"/>
      <c r="Q7886" s="3"/>
      <c r="R7886" s="3"/>
      <c r="S7886" s="120"/>
      <c r="T7886" s="3"/>
      <c r="U7886" s="3"/>
      <c r="V7886" s="3"/>
      <c r="W7886" s="3"/>
      <c r="X7886" s="3"/>
      <c r="Y7886" s="3"/>
      <c r="Z7886" s="3"/>
      <c r="AA7886" s="3"/>
      <c r="AB7886" s="3"/>
      <c r="AC7886" s="3"/>
      <c r="AD7886" s="3"/>
      <c r="AE7886" s="3"/>
      <c r="AF7886" s="3"/>
      <c r="AG7886" s="3"/>
      <c r="AH7886" s="3"/>
      <c r="AI7886" s="3"/>
      <c r="AJ7886" s="3"/>
      <c r="AK7886" s="3"/>
      <c r="AL7886" s="3"/>
      <c r="AM7886" s="3"/>
      <c r="AN7886" s="3"/>
      <c r="AO7886" s="3"/>
      <c r="AP7886" s="3"/>
      <c r="AQ7886" s="3"/>
      <c r="AR7886" s="3"/>
      <c r="AS7886" s="3"/>
      <c r="AT7886" s="3"/>
      <c r="AU7886" s="3"/>
      <c r="AV7886" s="3"/>
      <c r="AW7886" s="3"/>
      <c r="AX7886" s="3"/>
      <c r="AY7886" s="3"/>
      <c r="AZ7886" s="3"/>
      <c r="BA7886" s="3"/>
    </row>
    <row r="7887" spans="1:53" x14ac:dyDescent="0.3">
      <c r="A7887" s="3"/>
      <c r="B7887" s="3"/>
      <c r="C7887" s="3"/>
      <c r="D7887" s="3"/>
      <c r="E7887" s="3"/>
      <c r="F7887" s="3"/>
      <c r="G7887" s="3"/>
      <c r="H7887" s="3"/>
      <c r="I7887" s="3"/>
      <c r="J7887" s="3"/>
      <c r="K7887" s="3"/>
      <c r="L7887" s="3"/>
      <c r="M7887" s="3"/>
      <c r="N7887" s="3"/>
      <c r="O7887" s="3"/>
      <c r="P7887" s="3"/>
      <c r="Q7887" s="3"/>
      <c r="R7887" s="3"/>
      <c r="S7887" s="120"/>
      <c r="T7887" s="3"/>
      <c r="U7887" s="3"/>
      <c r="V7887" s="3"/>
      <c r="W7887" s="3"/>
      <c r="X7887" s="3"/>
      <c r="Y7887" s="3"/>
      <c r="Z7887" s="3"/>
      <c r="AA7887" s="3"/>
      <c r="AB7887" s="3"/>
      <c r="AC7887" s="3"/>
      <c r="AD7887" s="3"/>
      <c r="AE7887" s="3"/>
      <c r="AF7887" s="3"/>
      <c r="AG7887" s="3"/>
      <c r="AH7887" s="3"/>
      <c r="AI7887" s="3"/>
      <c r="AJ7887" s="3"/>
      <c r="AK7887" s="3"/>
      <c r="AL7887" s="3"/>
      <c r="AM7887" s="3"/>
      <c r="AN7887" s="3"/>
      <c r="AO7887" s="3"/>
      <c r="AP7887" s="3"/>
      <c r="AQ7887" s="3"/>
      <c r="AR7887" s="3"/>
      <c r="AS7887" s="3"/>
      <c r="AT7887" s="3"/>
      <c r="AU7887" s="3"/>
      <c r="AV7887" s="3"/>
      <c r="AW7887" s="3"/>
      <c r="AX7887" s="3"/>
      <c r="AY7887" s="3"/>
      <c r="AZ7887" s="3"/>
      <c r="BA7887" s="3"/>
    </row>
    <row r="7888" spans="1:53" x14ac:dyDescent="0.3">
      <c r="A7888" s="3"/>
      <c r="B7888" s="3"/>
      <c r="C7888" s="3"/>
      <c r="D7888" s="3"/>
      <c r="E7888" s="3"/>
      <c r="F7888" s="3"/>
      <c r="G7888" s="3"/>
      <c r="H7888" s="3"/>
      <c r="I7888" s="3"/>
      <c r="J7888" s="3"/>
      <c r="K7888" s="3"/>
      <c r="L7888" s="3"/>
      <c r="M7888" s="3"/>
      <c r="N7888" s="3"/>
      <c r="O7888" s="3"/>
      <c r="P7888" s="3"/>
      <c r="Q7888" s="3"/>
      <c r="R7888" s="3"/>
      <c r="S7888" s="120"/>
      <c r="T7888" s="3"/>
      <c r="U7888" s="3"/>
      <c r="V7888" s="3"/>
      <c r="W7888" s="3"/>
      <c r="X7888" s="3"/>
      <c r="Y7888" s="3"/>
      <c r="Z7888" s="3"/>
      <c r="AA7888" s="3"/>
      <c r="AB7888" s="3"/>
      <c r="AC7888" s="3"/>
      <c r="AD7888" s="3"/>
      <c r="AE7888" s="3"/>
      <c r="AF7888" s="3"/>
      <c r="AG7888" s="3"/>
      <c r="AH7888" s="3"/>
      <c r="AI7888" s="3"/>
      <c r="AJ7888" s="3"/>
      <c r="AK7888" s="3"/>
      <c r="AL7888" s="3"/>
      <c r="AM7888" s="3"/>
      <c r="AN7888" s="3"/>
      <c r="AO7888" s="3"/>
      <c r="AP7888" s="3"/>
      <c r="AQ7888" s="3"/>
      <c r="AR7888" s="3"/>
      <c r="AS7888" s="3"/>
      <c r="AT7888" s="3"/>
      <c r="AU7888" s="3"/>
      <c r="AV7888" s="3"/>
      <c r="AW7888" s="3"/>
      <c r="AX7888" s="3"/>
      <c r="AY7888" s="3"/>
      <c r="AZ7888" s="3"/>
      <c r="BA7888" s="3"/>
    </row>
    <row r="7889" spans="1:53" x14ac:dyDescent="0.3">
      <c r="A7889" s="3"/>
      <c r="B7889" s="3"/>
      <c r="C7889" s="3"/>
      <c r="D7889" s="3"/>
      <c r="E7889" s="3"/>
      <c r="F7889" s="3"/>
      <c r="G7889" s="3"/>
      <c r="H7889" s="3"/>
      <c r="I7889" s="3"/>
      <c r="J7889" s="3"/>
      <c r="K7889" s="3"/>
      <c r="L7889" s="3"/>
      <c r="M7889" s="3"/>
      <c r="N7889" s="3"/>
      <c r="O7889" s="3"/>
      <c r="P7889" s="3"/>
      <c r="Q7889" s="3"/>
      <c r="R7889" s="3"/>
      <c r="S7889" s="120"/>
      <c r="T7889" s="3"/>
      <c r="U7889" s="3"/>
      <c r="V7889" s="3"/>
      <c r="W7889" s="3"/>
      <c r="X7889" s="3"/>
      <c r="Y7889" s="3"/>
      <c r="Z7889" s="3"/>
      <c r="AA7889" s="3"/>
      <c r="AB7889" s="3"/>
      <c r="AC7889" s="3"/>
      <c r="AD7889" s="3"/>
      <c r="AE7889" s="3"/>
      <c r="AF7889" s="3"/>
      <c r="AG7889" s="3"/>
      <c r="AH7889" s="3"/>
      <c r="AI7889" s="3"/>
      <c r="AJ7889" s="3"/>
      <c r="AK7889" s="3"/>
      <c r="AL7889" s="3"/>
      <c r="AM7889" s="3"/>
      <c r="AN7889" s="3"/>
      <c r="AO7889" s="3"/>
      <c r="AP7889" s="3"/>
      <c r="AQ7889" s="3"/>
      <c r="AR7889" s="3"/>
      <c r="AS7889" s="3"/>
      <c r="AT7889" s="3"/>
      <c r="AU7889" s="3"/>
      <c r="AV7889" s="3"/>
      <c r="AW7889" s="3"/>
      <c r="AX7889" s="3"/>
      <c r="AY7889" s="3"/>
      <c r="AZ7889" s="3"/>
      <c r="BA7889" s="3"/>
    </row>
    <row r="7890" spans="1:53" x14ac:dyDescent="0.3">
      <c r="A7890" s="3"/>
      <c r="B7890" s="3"/>
      <c r="C7890" s="3"/>
      <c r="D7890" s="3"/>
      <c r="E7890" s="3"/>
      <c r="F7890" s="3"/>
      <c r="G7890" s="3"/>
      <c r="H7890" s="3"/>
      <c r="I7890" s="3"/>
      <c r="J7890" s="3"/>
      <c r="K7890" s="3"/>
      <c r="L7890" s="3"/>
      <c r="M7890" s="3"/>
      <c r="N7890" s="3"/>
      <c r="O7890" s="3"/>
      <c r="P7890" s="3"/>
      <c r="Q7890" s="3"/>
      <c r="R7890" s="3"/>
      <c r="S7890" s="120"/>
      <c r="T7890" s="3"/>
      <c r="U7890" s="3"/>
      <c r="V7890" s="3"/>
      <c r="W7890" s="3"/>
      <c r="X7890" s="3"/>
      <c r="Y7890" s="3"/>
      <c r="Z7890" s="3"/>
      <c r="AA7890" s="3"/>
      <c r="AB7890" s="3"/>
      <c r="AC7890" s="3"/>
      <c r="AD7890" s="3"/>
      <c r="AE7890" s="3"/>
      <c r="AF7890" s="3"/>
      <c r="AG7890" s="3"/>
      <c r="AH7890" s="3"/>
      <c r="AI7890" s="3"/>
      <c r="AJ7890" s="3"/>
      <c r="AK7890" s="3"/>
      <c r="AL7890" s="3"/>
      <c r="AM7890" s="3"/>
      <c r="AN7890" s="3"/>
      <c r="AO7890" s="3"/>
      <c r="AP7890" s="3"/>
      <c r="AQ7890" s="3"/>
      <c r="AR7890" s="3"/>
      <c r="AS7890" s="3"/>
      <c r="AT7890" s="3"/>
      <c r="AU7890" s="3"/>
      <c r="AV7890" s="3"/>
      <c r="AW7890" s="3"/>
      <c r="AX7890" s="3"/>
      <c r="AY7890" s="3"/>
      <c r="AZ7890" s="3"/>
      <c r="BA7890" s="3"/>
    </row>
    <row r="7891" spans="1:53" x14ac:dyDescent="0.3">
      <c r="A7891" s="3"/>
      <c r="B7891" s="3"/>
      <c r="C7891" s="3"/>
      <c r="D7891" s="3"/>
      <c r="E7891" s="3"/>
      <c r="F7891" s="3"/>
      <c r="G7891" s="3"/>
      <c r="H7891" s="3"/>
      <c r="I7891" s="3"/>
      <c r="J7891" s="3"/>
      <c r="K7891" s="3"/>
      <c r="L7891" s="3"/>
      <c r="M7891" s="3"/>
      <c r="N7891" s="3"/>
      <c r="O7891" s="3"/>
      <c r="P7891" s="3"/>
      <c r="Q7891" s="3"/>
      <c r="R7891" s="3"/>
      <c r="S7891" s="120"/>
      <c r="T7891" s="3"/>
      <c r="U7891" s="3"/>
      <c r="V7891" s="3"/>
      <c r="W7891" s="3"/>
      <c r="X7891" s="3"/>
      <c r="Y7891" s="3"/>
      <c r="Z7891" s="3"/>
      <c r="AA7891" s="3"/>
      <c r="AB7891" s="3"/>
      <c r="AC7891" s="3"/>
      <c r="AD7891" s="3"/>
      <c r="AE7891" s="3"/>
      <c r="AF7891" s="3"/>
      <c r="AG7891" s="3"/>
      <c r="AH7891" s="3"/>
      <c r="AI7891" s="3"/>
      <c r="AJ7891" s="3"/>
      <c r="AK7891" s="3"/>
      <c r="AL7891" s="3"/>
      <c r="AM7891" s="3"/>
      <c r="AN7891" s="3"/>
      <c r="AO7891" s="3"/>
      <c r="AP7891" s="3"/>
      <c r="AQ7891" s="3"/>
      <c r="AR7891" s="3"/>
      <c r="AS7891" s="3"/>
      <c r="AT7891" s="3"/>
      <c r="AU7891" s="3"/>
      <c r="AV7891" s="3"/>
      <c r="AW7891" s="3"/>
      <c r="AX7891" s="3"/>
      <c r="AY7891" s="3"/>
      <c r="AZ7891" s="3"/>
      <c r="BA7891" s="3"/>
    </row>
    <row r="7892" spans="1:53" x14ac:dyDescent="0.3">
      <c r="A7892" s="3"/>
      <c r="B7892" s="3"/>
      <c r="C7892" s="3"/>
      <c r="D7892" s="3"/>
      <c r="E7892" s="3"/>
      <c r="F7892" s="3"/>
      <c r="G7892" s="3"/>
      <c r="H7892" s="3"/>
      <c r="I7892" s="3"/>
      <c r="J7892" s="3"/>
      <c r="K7892" s="3"/>
      <c r="L7892" s="3"/>
      <c r="M7892" s="3"/>
      <c r="N7892" s="3"/>
      <c r="O7892" s="3"/>
      <c r="P7892" s="3"/>
      <c r="Q7892" s="3"/>
      <c r="R7892" s="3"/>
      <c r="S7892" s="120"/>
      <c r="T7892" s="3"/>
      <c r="U7892" s="3"/>
      <c r="V7892" s="3"/>
      <c r="W7892" s="3"/>
      <c r="X7892" s="3"/>
      <c r="Y7892" s="3"/>
      <c r="Z7892" s="3"/>
      <c r="AA7892" s="3"/>
      <c r="AB7892" s="3"/>
      <c r="AC7892" s="3"/>
      <c r="AD7892" s="3"/>
      <c r="AE7892" s="3"/>
      <c r="AF7892" s="3"/>
      <c r="AG7892" s="3"/>
      <c r="AH7892" s="3"/>
      <c r="AI7892" s="3"/>
      <c r="AJ7892" s="3"/>
      <c r="AK7892" s="3"/>
      <c r="AL7892" s="3"/>
      <c r="AM7892" s="3"/>
      <c r="AN7892" s="3"/>
      <c r="AO7892" s="3"/>
      <c r="AP7892" s="3"/>
      <c r="AQ7892" s="3"/>
      <c r="AR7892" s="3"/>
      <c r="AS7892" s="3"/>
      <c r="AT7892" s="3"/>
      <c r="AU7892" s="3"/>
      <c r="AV7892" s="3"/>
      <c r="AW7892" s="3"/>
      <c r="AX7892" s="3"/>
      <c r="AY7892" s="3"/>
      <c r="AZ7892" s="3"/>
      <c r="BA7892" s="3"/>
    </row>
    <row r="7893" spans="1:53" x14ac:dyDescent="0.3">
      <c r="A7893" s="3"/>
      <c r="B7893" s="3"/>
      <c r="C7893" s="3"/>
      <c r="D7893" s="3"/>
      <c r="E7893" s="3"/>
      <c r="F7893" s="3"/>
      <c r="G7893" s="3"/>
      <c r="H7893" s="3"/>
      <c r="I7893" s="3"/>
      <c r="J7893" s="3"/>
      <c r="K7893" s="3"/>
      <c r="L7893" s="3"/>
      <c r="M7893" s="3"/>
      <c r="N7893" s="3"/>
      <c r="O7893" s="3"/>
      <c r="P7893" s="3"/>
      <c r="Q7893" s="3"/>
      <c r="R7893" s="3"/>
      <c r="S7893" s="120"/>
      <c r="T7893" s="3"/>
      <c r="U7893" s="3"/>
      <c r="V7893" s="3"/>
      <c r="W7893" s="3"/>
      <c r="X7893" s="3"/>
      <c r="Y7893" s="3"/>
      <c r="Z7893" s="3"/>
      <c r="AA7893" s="3"/>
      <c r="AB7893" s="3"/>
      <c r="AC7893" s="3"/>
      <c r="AD7893" s="3"/>
      <c r="AE7893" s="3"/>
      <c r="AF7893" s="3"/>
      <c r="AG7893" s="3"/>
      <c r="AH7893" s="3"/>
      <c r="AI7893" s="3"/>
      <c r="AJ7893" s="3"/>
      <c r="AK7893" s="3"/>
      <c r="AL7893" s="3"/>
      <c r="AM7893" s="3"/>
      <c r="AN7893" s="3"/>
      <c r="AO7893" s="3"/>
      <c r="AP7893" s="3"/>
      <c r="AQ7893" s="3"/>
      <c r="AR7893" s="3"/>
      <c r="AS7893" s="3"/>
      <c r="AT7893" s="3"/>
      <c r="AU7893" s="3"/>
      <c r="AV7893" s="3"/>
      <c r="AW7893" s="3"/>
      <c r="AX7893" s="3"/>
      <c r="AY7893" s="3"/>
      <c r="AZ7893" s="3"/>
      <c r="BA7893" s="3"/>
    </row>
    <row r="7894" spans="1:53" x14ac:dyDescent="0.3">
      <c r="A7894" s="3"/>
      <c r="B7894" s="3"/>
      <c r="C7894" s="3"/>
      <c r="D7894" s="3"/>
      <c r="E7894" s="3"/>
      <c r="F7894" s="3"/>
      <c r="G7894" s="3"/>
      <c r="H7894" s="3"/>
      <c r="I7894" s="3"/>
      <c r="J7894" s="3"/>
      <c r="K7894" s="3"/>
      <c r="L7894" s="3"/>
      <c r="M7894" s="3"/>
      <c r="N7894" s="3"/>
      <c r="O7894" s="3"/>
      <c r="P7894" s="3"/>
      <c r="Q7894" s="3"/>
      <c r="R7894" s="3"/>
      <c r="S7894" s="120"/>
      <c r="T7894" s="3"/>
      <c r="U7894" s="3"/>
      <c r="V7894" s="3"/>
      <c r="W7894" s="3"/>
      <c r="X7894" s="3"/>
      <c r="Y7894" s="3"/>
      <c r="Z7894" s="3"/>
      <c r="AA7894" s="3"/>
      <c r="AB7894" s="3"/>
      <c r="AC7894" s="3"/>
      <c r="AD7894" s="3"/>
      <c r="AE7894" s="3"/>
      <c r="AF7894" s="3"/>
      <c r="AG7894" s="3"/>
      <c r="AH7894" s="3"/>
      <c r="AI7894" s="3"/>
      <c r="AJ7894" s="3"/>
      <c r="AK7894" s="3"/>
      <c r="AL7894" s="3"/>
      <c r="AM7894" s="3"/>
      <c r="AN7894" s="3"/>
      <c r="AO7894" s="3"/>
      <c r="AP7894" s="3"/>
      <c r="AQ7894" s="3"/>
      <c r="AR7894" s="3"/>
      <c r="AS7894" s="3"/>
      <c r="AT7894" s="3"/>
      <c r="AU7894" s="3"/>
      <c r="AV7894" s="3"/>
      <c r="AW7894" s="3"/>
      <c r="AX7894" s="3"/>
      <c r="AY7894" s="3"/>
      <c r="AZ7894" s="3"/>
      <c r="BA7894" s="3"/>
    </row>
    <row r="7895" spans="1:53" x14ac:dyDescent="0.3">
      <c r="A7895" s="3"/>
      <c r="B7895" s="3"/>
      <c r="C7895" s="3"/>
      <c r="D7895" s="3"/>
      <c r="E7895" s="3"/>
      <c r="F7895" s="3"/>
      <c r="G7895" s="3"/>
      <c r="H7895" s="3"/>
      <c r="I7895" s="3"/>
      <c r="J7895" s="3"/>
      <c r="K7895" s="3"/>
      <c r="L7895" s="3"/>
      <c r="M7895" s="3"/>
      <c r="N7895" s="3"/>
      <c r="O7895" s="3"/>
      <c r="P7895" s="3"/>
      <c r="Q7895" s="3"/>
      <c r="R7895" s="3"/>
      <c r="S7895" s="120"/>
      <c r="T7895" s="3"/>
      <c r="U7895" s="3"/>
      <c r="V7895" s="3"/>
      <c r="W7895" s="3"/>
      <c r="X7895" s="3"/>
      <c r="Y7895" s="3"/>
      <c r="Z7895" s="3"/>
      <c r="AA7895" s="3"/>
      <c r="AB7895" s="3"/>
      <c r="AC7895" s="3"/>
      <c r="AD7895" s="3"/>
      <c r="AE7895" s="3"/>
      <c r="AF7895" s="3"/>
      <c r="AG7895" s="3"/>
      <c r="AH7895" s="3"/>
      <c r="AI7895" s="3"/>
      <c r="AJ7895" s="3"/>
      <c r="AK7895" s="3"/>
      <c r="AL7895" s="3"/>
      <c r="AM7895" s="3"/>
      <c r="AN7895" s="3"/>
      <c r="AO7895" s="3"/>
      <c r="AP7895" s="3"/>
      <c r="AQ7895" s="3"/>
      <c r="AR7895" s="3"/>
      <c r="AS7895" s="3"/>
      <c r="AT7895" s="3"/>
      <c r="AU7895" s="3"/>
      <c r="AV7895" s="3"/>
      <c r="AW7895" s="3"/>
      <c r="AX7895" s="3"/>
      <c r="AY7895" s="3"/>
      <c r="AZ7895" s="3"/>
      <c r="BA7895" s="3"/>
    </row>
    <row r="7896" spans="1:53" x14ac:dyDescent="0.3">
      <c r="A7896" s="3"/>
      <c r="B7896" s="3"/>
      <c r="C7896" s="3"/>
      <c r="D7896" s="3"/>
      <c r="E7896" s="3"/>
      <c r="F7896" s="3"/>
      <c r="G7896" s="3"/>
      <c r="H7896" s="3"/>
      <c r="I7896" s="3"/>
      <c r="J7896" s="3"/>
      <c r="K7896" s="3"/>
      <c r="L7896" s="3"/>
      <c r="M7896" s="3"/>
      <c r="N7896" s="3"/>
      <c r="O7896" s="3"/>
      <c r="P7896" s="3"/>
      <c r="Q7896" s="3"/>
      <c r="R7896" s="3"/>
      <c r="S7896" s="120"/>
      <c r="T7896" s="3"/>
      <c r="U7896" s="3"/>
      <c r="V7896" s="3"/>
      <c r="W7896" s="3"/>
      <c r="X7896" s="3"/>
      <c r="Y7896" s="3"/>
      <c r="Z7896" s="3"/>
      <c r="AA7896" s="3"/>
      <c r="AB7896" s="3"/>
      <c r="AC7896" s="3"/>
      <c r="AD7896" s="3"/>
      <c r="AE7896" s="3"/>
      <c r="AF7896" s="3"/>
      <c r="AG7896" s="3"/>
      <c r="AH7896" s="3"/>
      <c r="AI7896" s="3"/>
      <c r="AJ7896" s="3"/>
      <c r="AK7896" s="3"/>
      <c r="AL7896" s="3"/>
      <c r="AM7896" s="3"/>
      <c r="AN7896" s="3"/>
      <c r="AO7896" s="3"/>
      <c r="AP7896" s="3"/>
      <c r="AQ7896" s="3"/>
      <c r="AR7896" s="3"/>
      <c r="AS7896" s="3"/>
      <c r="AT7896" s="3"/>
      <c r="AU7896" s="3"/>
      <c r="AV7896" s="3"/>
      <c r="AW7896" s="3"/>
      <c r="AX7896" s="3"/>
      <c r="AY7896" s="3"/>
      <c r="AZ7896" s="3"/>
      <c r="BA7896" s="3"/>
    </row>
    <row r="7897" spans="1:53" x14ac:dyDescent="0.3">
      <c r="A7897" s="3"/>
      <c r="B7897" s="3"/>
      <c r="C7897" s="3"/>
      <c r="D7897" s="3"/>
      <c r="E7897" s="3"/>
      <c r="F7897" s="3"/>
      <c r="G7897" s="3"/>
      <c r="H7897" s="3"/>
      <c r="I7897" s="3"/>
      <c r="J7897" s="3"/>
      <c r="K7897" s="3"/>
      <c r="L7897" s="3"/>
      <c r="M7897" s="3"/>
      <c r="N7897" s="3"/>
      <c r="O7897" s="3"/>
      <c r="P7897" s="3"/>
      <c r="Q7897" s="3"/>
      <c r="R7897" s="3"/>
      <c r="S7897" s="120"/>
      <c r="T7897" s="3"/>
      <c r="U7897" s="3"/>
      <c r="V7897" s="3"/>
      <c r="W7897" s="3"/>
      <c r="X7897" s="3"/>
      <c r="Y7897" s="3"/>
      <c r="Z7897" s="3"/>
      <c r="AA7897" s="3"/>
      <c r="AB7897" s="3"/>
      <c r="AC7897" s="3"/>
      <c r="AD7897" s="3"/>
      <c r="AE7897" s="3"/>
      <c r="AF7897" s="3"/>
      <c r="AG7897" s="3"/>
      <c r="AH7897" s="3"/>
      <c r="AI7897" s="3"/>
      <c r="AJ7897" s="3"/>
      <c r="AK7897" s="3"/>
      <c r="AL7897" s="3"/>
      <c r="AM7897" s="3"/>
      <c r="AN7897" s="3"/>
      <c r="AO7897" s="3"/>
      <c r="AP7897" s="3"/>
      <c r="AQ7897" s="3"/>
      <c r="AR7897" s="3"/>
      <c r="AS7897" s="3"/>
      <c r="AT7897" s="3"/>
      <c r="AU7897" s="3"/>
      <c r="AV7897" s="3"/>
      <c r="AW7897" s="3"/>
      <c r="AX7897" s="3"/>
      <c r="AY7897" s="3"/>
      <c r="AZ7897" s="3"/>
      <c r="BA7897" s="3"/>
    </row>
    <row r="7898" spans="1:53" x14ac:dyDescent="0.3">
      <c r="A7898" s="3"/>
      <c r="B7898" s="3"/>
      <c r="C7898" s="3"/>
      <c r="D7898" s="3"/>
      <c r="E7898" s="3"/>
      <c r="F7898" s="3"/>
      <c r="G7898" s="3"/>
      <c r="H7898" s="3"/>
      <c r="I7898" s="3"/>
      <c r="J7898" s="3"/>
      <c r="K7898" s="3"/>
      <c r="L7898" s="3"/>
      <c r="M7898" s="3"/>
      <c r="N7898" s="3"/>
      <c r="O7898" s="3"/>
      <c r="P7898" s="3"/>
      <c r="Q7898" s="3"/>
      <c r="R7898" s="3"/>
      <c r="S7898" s="120"/>
      <c r="T7898" s="3"/>
      <c r="U7898" s="3"/>
      <c r="V7898" s="3"/>
      <c r="W7898" s="3"/>
      <c r="X7898" s="3"/>
      <c r="Y7898" s="3"/>
      <c r="Z7898" s="3"/>
      <c r="AA7898" s="3"/>
      <c r="AB7898" s="3"/>
      <c r="AC7898" s="3"/>
      <c r="AD7898" s="3"/>
      <c r="AE7898" s="3"/>
      <c r="AF7898" s="3"/>
      <c r="AG7898" s="3"/>
      <c r="AH7898" s="3"/>
      <c r="AI7898" s="3"/>
      <c r="AJ7898" s="3"/>
      <c r="AK7898" s="3"/>
      <c r="AL7898" s="3"/>
      <c r="AM7898" s="3"/>
      <c r="AN7898" s="3"/>
      <c r="AO7898" s="3"/>
      <c r="AP7898" s="3"/>
      <c r="AQ7898" s="3"/>
      <c r="AR7898" s="3"/>
      <c r="AS7898" s="3"/>
      <c r="AT7898" s="3"/>
      <c r="AU7898" s="3"/>
      <c r="AV7898" s="3"/>
      <c r="AW7898" s="3"/>
      <c r="AX7898" s="3"/>
      <c r="AY7898" s="3"/>
      <c r="AZ7898" s="3"/>
      <c r="BA7898" s="3"/>
    </row>
    <row r="7899" spans="1:53" x14ac:dyDescent="0.3">
      <c r="A7899" s="3"/>
      <c r="B7899" s="3"/>
      <c r="C7899" s="3"/>
      <c r="D7899" s="3"/>
      <c r="E7899" s="3"/>
      <c r="F7899" s="3"/>
      <c r="G7899" s="3"/>
      <c r="H7899" s="3"/>
      <c r="I7899" s="3"/>
      <c r="J7899" s="3"/>
      <c r="K7899" s="3"/>
      <c r="L7899" s="3"/>
      <c r="M7899" s="3"/>
      <c r="N7899" s="3"/>
      <c r="O7899" s="3"/>
      <c r="P7899" s="3"/>
      <c r="Q7899" s="3"/>
      <c r="R7899" s="3"/>
      <c r="S7899" s="120"/>
      <c r="T7899" s="3"/>
      <c r="U7899" s="3"/>
      <c r="V7899" s="3"/>
      <c r="W7899" s="3"/>
      <c r="X7899" s="3"/>
      <c r="Y7899" s="3"/>
      <c r="Z7899" s="3"/>
      <c r="AA7899" s="3"/>
      <c r="AB7899" s="3"/>
      <c r="AC7899" s="3"/>
      <c r="AD7899" s="3"/>
      <c r="AE7899" s="3"/>
      <c r="AF7899" s="3"/>
      <c r="AG7899" s="3"/>
      <c r="AH7899" s="3"/>
      <c r="AI7899" s="3"/>
      <c r="AJ7899" s="3"/>
      <c r="AK7899" s="3"/>
      <c r="AL7899" s="3"/>
      <c r="AM7899" s="3"/>
      <c r="AN7899" s="3"/>
      <c r="AO7899" s="3"/>
      <c r="AP7899" s="3"/>
      <c r="AQ7899" s="3"/>
      <c r="AR7899" s="3"/>
      <c r="AS7899" s="3"/>
      <c r="AT7899" s="3"/>
      <c r="AU7899" s="3"/>
      <c r="AV7899" s="3"/>
      <c r="AW7899" s="3"/>
      <c r="AX7899" s="3"/>
      <c r="AY7899" s="3"/>
      <c r="AZ7899" s="3"/>
      <c r="BA7899" s="3"/>
    </row>
    <row r="7900" spans="1:53" x14ac:dyDescent="0.3">
      <c r="A7900" s="3"/>
      <c r="B7900" s="3"/>
      <c r="C7900" s="3"/>
      <c r="D7900" s="3"/>
      <c r="E7900" s="3"/>
      <c r="F7900" s="3"/>
      <c r="G7900" s="3"/>
      <c r="H7900" s="3"/>
      <c r="I7900" s="3"/>
      <c r="J7900" s="3"/>
      <c r="K7900" s="3"/>
      <c r="L7900" s="3"/>
      <c r="M7900" s="3"/>
      <c r="N7900" s="3"/>
      <c r="O7900" s="3"/>
      <c r="P7900" s="3"/>
      <c r="Q7900" s="3"/>
      <c r="R7900" s="3"/>
      <c r="S7900" s="120"/>
      <c r="T7900" s="3"/>
      <c r="U7900" s="3"/>
      <c r="V7900" s="3"/>
      <c r="W7900" s="3"/>
      <c r="X7900" s="3"/>
      <c r="Y7900" s="3"/>
      <c r="Z7900" s="3"/>
      <c r="AA7900" s="3"/>
      <c r="AB7900" s="3"/>
      <c r="AC7900" s="3"/>
      <c r="AD7900" s="3"/>
      <c r="AE7900" s="3"/>
      <c r="AF7900" s="3"/>
      <c r="AG7900" s="3"/>
      <c r="AH7900" s="3"/>
      <c r="AI7900" s="3"/>
      <c r="AJ7900" s="3"/>
      <c r="AK7900" s="3"/>
      <c r="AL7900" s="3"/>
      <c r="AM7900" s="3"/>
      <c r="AN7900" s="3"/>
      <c r="AO7900" s="3"/>
      <c r="AP7900" s="3"/>
      <c r="AQ7900" s="3"/>
      <c r="AR7900" s="3"/>
      <c r="AS7900" s="3"/>
      <c r="AT7900" s="3"/>
      <c r="AU7900" s="3"/>
      <c r="AV7900" s="3"/>
      <c r="AW7900" s="3"/>
      <c r="AX7900" s="3"/>
      <c r="AY7900" s="3"/>
      <c r="AZ7900" s="3"/>
      <c r="BA7900" s="3"/>
    </row>
    <row r="7901" spans="1:53" x14ac:dyDescent="0.3">
      <c r="A7901" s="3"/>
      <c r="B7901" s="3"/>
      <c r="C7901" s="3"/>
      <c r="D7901" s="3"/>
      <c r="E7901" s="3"/>
      <c r="F7901" s="3"/>
      <c r="G7901" s="3"/>
      <c r="H7901" s="3"/>
      <c r="I7901" s="3"/>
      <c r="J7901" s="3"/>
      <c r="K7901" s="3"/>
      <c r="L7901" s="3"/>
      <c r="M7901" s="3"/>
      <c r="N7901" s="3"/>
      <c r="O7901" s="3"/>
      <c r="P7901" s="3"/>
      <c r="Q7901" s="3"/>
      <c r="R7901" s="3"/>
      <c r="S7901" s="120"/>
      <c r="T7901" s="3"/>
      <c r="U7901" s="3"/>
      <c r="V7901" s="3"/>
      <c r="W7901" s="3"/>
      <c r="X7901" s="3"/>
      <c r="Y7901" s="3"/>
      <c r="Z7901" s="3"/>
      <c r="AA7901" s="3"/>
      <c r="AB7901" s="3"/>
      <c r="AC7901" s="3"/>
      <c r="AD7901" s="3"/>
      <c r="AE7901" s="3"/>
      <c r="AF7901" s="3"/>
      <c r="AG7901" s="3"/>
      <c r="AH7901" s="3"/>
      <c r="AI7901" s="3"/>
      <c r="AJ7901" s="3"/>
      <c r="AK7901" s="3"/>
      <c r="AL7901" s="3"/>
      <c r="AM7901" s="3"/>
      <c r="AN7901" s="3"/>
      <c r="AO7901" s="3"/>
      <c r="AP7901" s="3"/>
      <c r="AQ7901" s="3"/>
      <c r="AR7901" s="3"/>
      <c r="AS7901" s="3"/>
      <c r="AT7901" s="3"/>
      <c r="AU7901" s="3"/>
      <c r="AV7901" s="3"/>
      <c r="AW7901" s="3"/>
      <c r="AX7901" s="3"/>
      <c r="AY7901" s="3"/>
      <c r="AZ7901" s="3"/>
      <c r="BA7901" s="3"/>
    </row>
    <row r="7902" spans="1:53" x14ac:dyDescent="0.3">
      <c r="A7902" s="3"/>
      <c r="B7902" s="3"/>
      <c r="C7902" s="3"/>
      <c r="D7902" s="3"/>
      <c r="E7902" s="3"/>
      <c r="F7902" s="3"/>
      <c r="G7902" s="3"/>
      <c r="H7902" s="3"/>
      <c r="I7902" s="3"/>
      <c r="J7902" s="3"/>
      <c r="K7902" s="3"/>
      <c r="L7902" s="3"/>
      <c r="M7902" s="3"/>
      <c r="N7902" s="3"/>
      <c r="O7902" s="3"/>
      <c r="P7902" s="3"/>
      <c r="Q7902" s="3"/>
      <c r="R7902" s="3"/>
      <c r="S7902" s="120"/>
      <c r="T7902" s="3"/>
      <c r="U7902" s="3"/>
      <c r="V7902" s="3"/>
      <c r="W7902" s="3"/>
      <c r="X7902" s="3"/>
      <c r="Y7902" s="3"/>
      <c r="Z7902" s="3"/>
      <c r="AA7902" s="3"/>
      <c r="AB7902" s="3"/>
      <c r="AC7902" s="3"/>
      <c r="AD7902" s="3"/>
      <c r="AE7902" s="3"/>
      <c r="AF7902" s="3"/>
      <c r="AG7902" s="3"/>
      <c r="AH7902" s="3"/>
      <c r="AI7902" s="3"/>
      <c r="AJ7902" s="3"/>
      <c r="AK7902" s="3"/>
      <c r="AL7902" s="3"/>
      <c r="AM7902" s="3"/>
      <c r="AN7902" s="3"/>
      <c r="AO7902" s="3"/>
      <c r="AP7902" s="3"/>
      <c r="AQ7902" s="3"/>
      <c r="AR7902" s="3"/>
      <c r="AS7902" s="3"/>
      <c r="AT7902" s="3"/>
      <c r="AU7902" s="3"/>
      <c r="AV7902" s="3"/>
      <c r="AW7902" s="3"/>
      <c r="AX7902" s="3"/>
      <c r="AY7902" s="3"/>
      <c r="AZ7902" s="3"/>
      <c r="BA7902" s="3"/>
    </row>
    <row r="7903" spans="1:53" x14ac:dyDescent="0.3">
      <c r="A7903" s="3"/>
      <c r="B7903" s="3"/>
      <c r="C7903" s="3"/>
      <c r="D7903" s="3"/>
      <c r="E7903" s="3"/>
      <c r="F7903" s="3"/>
      <c r="G7903" s="3"/>
      <c r="H7903" s="3"/>
      <c r="I7903" s="3"/>
      <c r="J7903" s="3"/>
      <c r="K7903" s="3"/>
      <c r="L7903" s="3"/>
      <c r="M7903" s="3"/>
      <c r="N7903" s="3"/>
      <c r="O7903" s="3"/>
      <c r="P7903" s="3"/>
      <c r="Q7903" s="3"/>
      <c r="R7903" s="3"/>
      <c r="S7903" s="120"/>
      <c r="T7903" s="3"/>
      <c r="U7903" s="3"/>
      <c r="V7903" s="3"/>
      <c r="W7903" s="3"/>
      <c r="X7903" s="3"/>
      <c r="Y7903" s="3"/>
      <c r="Z7903" s="3"/>
      <c r="AA7903" s="3"/>
      <c r="AB7903" s="3"/>
      <c r="AC7903" s="3"/>
      <c r="AD7903" s="3"/>
      <c r="AE7903" s="3"/>
      <c r="AF7903" s="3"/>
      <c r="AG7903" s="3"/>
      <c r="AH7903" s="3"/>
      <c r="AI7903" s="3"/>
      <c r="AJ7903" s="3"/>
      <c r="AK7903" s="3"/>
      <c r="AL7903" s="3"/>
      <c r="AM7903" s="3"/>
      <c r="AN7903" s="3"/>
      <c r="AO7903" s="3"/>
      <c r="AP7903" s="3"/>
      <c r="AQ7903" s="3"/>
      <c r="AR7903" s="3"/>
      <c r="AS7903" s="3"/>
      <c r="AT7903" s="3"/>
      <c r="AU7903" s="3"/>
      <c r="AV7903" s="3"/>
      <c r="AW7903" s="3"/>
      <c r="AX7903" s="3"/>
      <c r="AY7903" s="3"/>
      <c r="AZ7903" s="3"/>
      <c r="BA7903" s="3"/>
    </row>
    <row r="7904" spans="1:53" x14ac:dyDescent="0.3">
      <c r="A7904" s="3"/>
      <c r="B7904" s="3"/>
      <c r="C7904" s="3"/>
      <c r="D7904" s="3"/>
      <c r="E7904" s="3"/>
      <c r="F7904" s="3"/>
      <c r="G7904" s="3"/>
      <c r="H7904" s="3"/>
      <c r="I7904" s="3"/>
      <c r="J7904" s="3"/>
      <c r="K7904" s="3"/>
      <c r="L7904" s="3"/>
      <c r="M7904" s="3"/>
      <c r="N7904" s="3"/>
      <c r="O7904" s="3"/>
      <c r="P7904" s="3"/>
      <c r="Q7904" s="3"/>
      <c r="R7904" s="3"/>
      <c r="S7904" s="120"/>
      <c r="T7904" s="3"/>
      <c r="U7904" s="3"/>
      <c r="V7904" s="3"/>
      <c r="W7904" s="3"/>
      <c r="X7904" s="3"/>
      <c r="Y7904" s="3"/>
      <c r="Z7904" s="3"/>
      <c r="AA7904" s="3"/>
      <c r="AB7904" s="3"/>
      <c r="AC7904" s="3"/>
      <c r="AD7904" s="3"/>
      <c r="AE7904" s="3"/>
      <c r="AF7904" s="3"/>
      <c r="AG7904" s="3"/>
      <c r="AH7904" s="3"/>
      <c r="AI7904" s="3"/>
      <c r="AJ7904" s="3"/>
      <c r="AK7904" s="3"/>
      <c r="AL7904" s="3"/>
      <c r="AM7904" s="3"/>
      <c r="AN7904" s="3"/>
      <c r="AO7904" s="3"/>
      <c r="AP7904" s="3"/>
      <c r="AQ7904" s="3"/>
      <c r="AR7904" s="3"/>
      <c r="AS7904" s="3"/>
      <c r="AT7904" s="3"/>
      <c r="AU7904" s="3"/>
      <c r="AV7904" s="3"/>
      <c r="AW7904" s="3"/>
      <c r="AX7904" s="3"/>
      <c r="AY7904" s="3"/>
      <c r="AZ7904" s="3"/>
      <c r="BA7904" s="3"/>
    </row>
    <row r="7905" spans="1:53" x14ac:dyDescent="0.3">
      <c r="A7905" s="3"/>
      <c r="B7905" s="3"/>
      <c r="C7905" s="3"/>
      <c r="D7905" s="3"/>
      <c r="E7905" s="3"/>
      <c r="F7905" s="3"/>
      <c r="G7905" s="3"/>
      <c r="H7905" s="3"/>
      <c r="I7905" s="3"/>
      <c r="J7905" s="3"/>
      <c r="K7905" s="3"/>
      <c r="L7905" s="3"/>
      <c r="M7905" s="3"/>
      <c r="N7905" s="3"/>
      <c r="O7905" s="3"/>
      <c r="P7905" s="3"/>
      <c r="Q7905" s="3"/>
      <c r="R7905" s="3"/>
      <c r="S7905" s="120"/>
      <c r="T7905" s="3"/>
      <c r="U7905" s="3"/>
      <c r="V7905" s="3"/>
      <c r="W7905" s="3"/>
      <c r="X7905" s="3"/>
      <c r="Y7905" s="3"/>
      <c r="Z7905" s="3"/>
      <c r="AA7905" s="3"/>
      <c r="AB7905" s="3"/>
      <c r="AC7905" s="3"/>
      <c r="AD7905" s="3"/>
      <c r="AE7905" s="3"/>
      <c r="AF7905" s="3"/>
      <c r="AG7905" s="3"/>
      <c r="AH7905" s="3"/>
      <c r="AI7905" s="3"/>
      <c r="AJ7905" s="3"/>
      <c r="AK7905" s="3"/>
      <c r="AL7905" s="3"/>
      <c r="AM7905" s="3"/>
      <c r="AN7905" s="3"/>
      <c r="AO7905" s="3"/>
      <c r="AP7905" s="3"/>
      <c r="AQ7905" s="3"/>
      <c r="AR7905" s="3"/>
      <c r="AS7905" s="3"/>
      <c r="AT7905" s="3"/>
      <c r="AU7905" s="3"/>
      <c r="AV7905" s="3"/>
      <c r="AW7905" s="3"/>
      <c r="AX7905" s="3"/>
      <c r="AY7905" s="3"/>
      <c r="AZ7905" s="3"/>
      <c r="BA7905" s="3"/>
    </row>
    <row r="7906" spans="1:53" x14ac:dyDescent="0.3">
      <c r="A7906" s="3"/>
      <c r="B7906" s="3"/>
      <c r="C7906" s="3"/>
      <c r="D7906" s="3"/>
      <c r="E7906" s="3"/>
      <c r="F7906" s="3"/>
      <c r="G7906" s="3"/>
      <c r="H7906" s="3"/>
      <c r="I7906" s="3"/>
      <c r="J7906" s="3"/>
      <c r="K7906" s="3"/>
      <c r="L7906" s="3"/>
      <c r="M7906" s="3"/>
      <c r="N7906" s="3"/>
      <c r="O7906" s="3"/>
      <c r="P7906" s="3"/>
      <c r="Q7906" s="3"/>
      <c r="R7906" s="3"/>
      <c r="S7906" s="120"/>
      <c r="T7906" s="3"/>
      <c r="U7906" s="3"/>
      <c r="V7906" s="3"/>
      <c r="W7906" s="3"/>
      <c r="X7906" s="3"/>
      <c r="Y7906" s="3"/>
      <c r="Z7906" s="3"/>
      <c r="AA7906" s="3"/>
      <c r="AB7906" s="3"/>
      <c r="AC7906" s="3"/>
      <c r="AD7906" s="3"/>
      <c r="AE7906" s="3"/>
      <c r="AF7906" s="3"/>
      <c r="AG7906" s="3"/>
      <c r="AH7906" s="3"/>
      <c r="AI7906" s="3"/>
      <c r="AJ7906" s="3"/>
      <c r="AK7906" s="3"/>
      <c r="AL7906" s="3"/>
      <c r="AM7906" s="3"/>
      <c r="AN7906" s="3"/>
      <c r="AO7906" s="3"/>
      <c r="AP7906" s="3"/>
      <c r="AQ7906" s="3"/>
      <c r="AR7906" s="3"/>
      <c r="AS7906" s="3"/>
      <c r="AT7906" s="3"/>
      <c r="AU7906" s="3"/>
      <c r="AV7906" s="3"/>
      <c r="AW7906" s="3"/>
      <c r="AX7906" s="3"/>
      <c r="AY7906" s="3"/>
      <c r="AZ7906" s="3"/>
      <c r="BA7906" s="3"/>
    </row>
    <row r="7907" spans="1:53" x14ac:dyDescent="0.3">
      <c r="A7907" s="3"/>
      <c r="B7907" s="3"/>
      <c r="C7907" s="3"/>
      <c r="D7907" s="3"/>
      <c r="E7907" s="3"/>
      <c r="F7907" s="3"/>
      <c r="G7907" s="3"/>
      <c r="H7907" s="3"/>
      <c r="I7907" s="3"/>
      <c r="J7907" s="3"/>
      <c r="K7907" s="3"/>
      <c r="L7907" s="3"/>
      <c r="M7907" s="3"/>
      <c r="N7907" s="3"/>
      <c r="O7907" s="3"/>
      <c r="P7907" s="3"/>
      <c r="Q7907" s="3"/>
      <c r="R7907" s="3"/>
      <c r="S7907" s="120"/>
      <c r="T7907" s="3"/>
      <c r="U7907" s="3"/>
      <c r="V7907" s="3"/>
      <c r="W7907" s="3"/>
      <c r="X7907" s="3"/>
      <c r="Y7907" s="3"/>
      <c r="Z7907" s="3"/>
      <c r="AA7907" s="3"/>
      <c r="AB7907" s="3"/>
      <c r="AC7907" s="3"/>
      <c r="AD7907" s="3"/>
      <c r="AE7907" s="3"/>
      <c r="AF7907" s="3"/>
      <c r="AG7907" s="3"/>
      <c r="AH7907" s="3"/>
      <c r="AI7907" s="3"/>
      <c r="AJ7907" s="3"/>
      <c r="AK7907" s="3"/>
      <c r="AL7907" s="3"/>
      <c r="AM7907" s="3"/>
      <c r="AN7907" s="3"/>
      <c r="AO7907" s="3"/>
      <c r="AP7907" s="3"/>
      <c r="AQ7907" s="3"/>
      <c r="AR7907" s="3"/>
      <c r="AS7907" s="3"/>
      <c r="AT7907" s="3"/>
      <c r="AU7907" s="3"/>
      <c r="AV7907" s="3"/>
      <c r="AW7907" s="3"/>
      <c r="AX7907" s="3"/>
      <c r="AY7907" s="3"/>
      <c r="AZ7907" s="3"/>
      <c r="BA7907" s="3"/>
    </row>
    <row r="7908" spans="1:53" x14ac:dyDescent="0.3">
      <c r="A7908" s="3"/>
      <c r="B7908" s="3"/>
      <c r="C7908" s="3"/>
      <c r="D7908" s="3"/>
      <c r="E7908" s="3"/>
      <c r="F7908" s="3"/>
      <c r="G7908" s="3"/>
      <c r="H7908" s="3"/>
      <c r="I7908" s="3"/>
      <c r="J7908" s="3"/>
      <c r="K7908" s="3"/>
      <c r="L7908" s="3"/>
      <c r="M7908" s="3"/>
      <c r="N7908" s="3"/>
      <c r="O7908" s="3"/>
      <c r="P7908" s="3"/>
      <c r="Q7908" s="3"/>
      <c r="R7908" s="3"/>
      <c r="S7908" s="120"/>
      <c r="T7908" s="3"/>
      <c r="U7908" s="3"/>
      <c r="V7908" s="3"/>
      <c r="W7908" s="3"/>
      <c r="X7908" s="3"/>
      <c r="Y7908" s="3"/>
      <c r="Z7908" s="3"/>
      <c r="AA7908" s="3"/>
      <c r="AB7908" s="3"/>
      <c r="AC7908" s="3"/>
      <c r="AD7908" s="3"/>
      <c r="AE7908" s="3"/>
      <c r="AF7908" s="3"/>
      <c r="AG7908" s="3"/>
      <c r="AH7908" s="3"/>
      <c r="AI7908" s="3"/>
      <c r="AJ7908" s="3"/>
      <c r="AK7908" s="3"/>
      <c r="AL7908" s="3"/>
      <c r="AM7908" s="3"/>
      <c r="AN7908" s="3"/>
      <c r="AO7908" s="3"/>
      <c r="AP7908" s="3"/>
      <c r="AQ7908" s="3"/>
      <c r="AR7908" s="3"/>
      <c r="AS7908" s="3"/>
      <c r="AT7908" s="3"/>
      <c r="AU7908" s="3"/>
      <c r="AV7908" s="3"/>
      <c r="AW7908" s="3"/>
      <c r="AX7908" s="3"/>
      <c r="AY7908" s="3"/>
      <c r="AZ7908" s="3"/>
      <c r="BA7908" s="3"/>
    </row>
    <row r="7909" spans="1:53" x14ac:dyDescent="0.3">
      <c r="A7909" s="3"/>
      <c r="B7909" s="3"/>
      <c r="C7909" s="3"/>
      <c r="D7909" s="3"/>
      <c r="E7909" s="3"/>
      <c r="F7909" s="3"/>
      <c r="G7909" s="3"/>
      <c r="H7909" s="3"/>
      <c r="I7909" s="3"/>
      <c r="J7909" s="3"/>
      <c r="K7909" s="3"/>
      <c r="L7909" s="3"/>
      <c r="M7909" s="3"/>
      <c r="N7909" s="3"/>
      <c r="O7909" s="3"/>
      <c r="P7909" s="3"/>
      <c r="Q7909" s="3"/>
      <c r="R7909" s="3"/>
      <c r="S7909" s="120"/>
      <c r="T7909" s="3"/>
      <c r="U7909" s="3"/>
      <c r="V7909" s="3"/>
      <c r="W7909" s="3"/>
      <c r="X7909" s="3"/>
      <c r="Y7909" s="3"/>
      <c r="Z7909" s="3"/>
      <c r="AA7909" s="3"/>
      <c r="AB7909" s="3"/>
      <c r="AC7909" s="3"/>
      <c r="AD7909" s="3"/>
      <c r="AE7909" s="3"/>
      <c r="AF7909" s="3"/>
      <c r="AG7909" s="3"/>
      <c r="AH7909" s="3"/>
      <c r="AI7909" s="3"/>
      <c r="AJ7909" s="3"/>
      <c r="AK7909" s="3"/>
      <c r="AL7909" s="3"/>
      <c r="AM7909" s="3"/>
      <c r="AN7909" s="3"/>
      <c r="AO7909" s="3"/>
      <c r="AP7909" s="3"/>
      <c r="AQ7909" s="3"/>
      <c r="AR7909" s="3"/>
      <c r="AS7909" s="3"/>
      <c r="AT7909" s="3"/>
      <c r="AU7909" s="3"/>
      <c r="AV7909" s="3"/>
      <c r="AW7909" s="3"/>
      <c r="AX7909" s="3"/>
      <c r="AY7909" s="3"/>
      <c r="AZ7909" s="3"/>
      <c r="BA7909" s="3"/>
    </row>
    <row r="7910" spans="1:53" x14ac:dyDescent="0.3">
      <c r="A7910" s="3"/>
      <c r="B7910" s="3"/>
      <c r="C7910" s="3"/>
      <c r="D7910" s="3"/>
      <c r="E7910" s="3"/>
      <c r="F7910" s="3"/>
      <c r="G7910" s="3"/>
      <c r="H7910" s="3"/>
      <c r="I7910" s="3"/>
      <c r="J7910" s="3"/>
      <c r="K7910" s="3"/>
      <c r="L7910" s="3"/>
      <c r="M7910" s="3"/>
      <c r="N7910" s="3"/>
      <c r="O7910" s="3"/>
      <c r="P7910" s="3"/>
      <c r="Q7910" s="3"/>
      <c r="R7910" s="3"/>
      <c r="S7910" s="120"/>
      <c r="T7910" s="3"/>
      <c r="U7910" s="3"/>
      <c r="V7910" s="3"/>
      <c r="W7910" s="3"/>
      <c r="X7910" s="3"/>
      <c r="Y7910" s="3"/>
      <c r="Z7910" s="3"/>
      <c r="AA7910" s="3"/>
      <c r="AB7910" s="3"/>
      <c r="AC7910" s="3"/>
      <c r="AD7910" s="3"/>
      <c r="AE7910" s="3"/>
      <c r="AF7910" s="3"/>
      <c r="AG7910" s="3"/>
      <c r="AH7910" s="3"/>
      <c r="AI7910" s="3"/>
      <c r="AJ7910" s="3"/>
      <c r="AK7910" s="3"/>
      <c r="AL7910" s="3"/>
      <c r="AM7910" s="3"/>
      <c r="AN7910" s="3"/>
      <c r="AO7910" s="3"/>
      <c r="AP7910" s="3"/>
      <c r="AQ7910" s="3"/>
      <c r="AR7910" s="3"/>
      <c r="AS7910" s="3"/>
      <c r="AT7910" s="3"/>
      <c r="AU7910" s="3"/>
      <c r="AV7910" s="3"/>
      <c r="AW7910" s="3"/>
      <c r="AX7910" s="3"/>
      <c r="AY7910" s="3"/>
      <c r="AZ7910" s="3"/>
      <c r="BA7910" s="3"/>
    </row>
    <row r="7911" spans="1:53" x14ac:dyDescent="0.3">
      <c r="A7911" s="3"/>
      <c r="B7911" s="3"/>
      <c r="C7911" s="3"/>
      <c r="D7911" s="3"/>
      <c r="E7911" s="3"/>
      <c r="F7911" s="3"/>
      <c r="G7911" s="3"/>
      <c r="H7911" s="3"/>
      <c r="I7911" s="3"/>
      <c r="J7911" s="3"/>
      <c r="K7911" s="3"/>
      <c r="L7911" s="3"/>
      <c r="M7911" s="3"/>
      <c r="N7911" s="3"/>
      <c r="O7911" s="3"/>
      <c r="P7911" s="3"/>
      <c r="Q7911" s="3"/>
      <c r="R7911" s="3"/>
      <c r="S7911" s="120"/>
      <c r="T7911" s="3"/>
      <c r="U7911" s="3"/>
      <c r="V7911" s="3"/>
      <c r="W7911" s="3"/>
      <c r="X7911" s="3"/>
      <c r="Y7911" s="3"/>
      <c r="Z7911" s="3"/>
      <c r="AA7911" s="3"/>
      <c r="AB7911" s="3"/>
      <c r="AC7911" s="3"/>
      <c r="AD7911" s="3"/>
      <c r="AE7911" s="3"/>
      <c r="AF7911" s="3"/>
      <c r="AG7911" s="3"/>
      <c r="AH7911" s="3"/>
      <c r="AI7911" s="3"/>
      <c r="AJ7911" s="3"/>
      <c r="AK7911" s="3"/>
      <c r="AL7911" s="3"/>
      <c r="AM7911" s="3"/>
      <c r="AN7911" s="3"/>
      <c r="AO7911" s="3"/>
      <c r="AP7911" s="3"/>
      <c r="AQ7911" s="3"/>
      <c r="AR7911" s="3"/>
      <c r="AS7911" s="3"/>
      <c r="AT7911" s="3"/>
      <c r="AU7911" s="3"/>
      <c r="AV7911" s="3"/>
      <c r="AW7911" s="3"/>
      <c r="AX7911" s="3"/>
      <c r="AY7911" s="3"/>
      <c r="AZ7911" s="3"/>
      <c r="BA7911" s="3"/>
    </row>
    <row r="7912" spans="1:53" x14ac:dyDescent="0.3">
      <c r="A7912" s="3"/>
      <c r="B7912" s="3"/>
      <c r="C7912" s="3"/>
      <c r="D7912" s="3"/>
      <c r="E7912" s="3"/>
      <c r="F7912" s="3"/>
      <c r="G7912" s="3"/>
      <c r="H7912" s="3"/>
      <c r="I7912" s="3"/>
      <c r="J7912" s="3"/>
      <c r="K7912" s="3"/>
      <c r="L7912" s="3"/>
      <c r="M7912" s="3"/>
      <c r="N7912" s="3"/>
      <c r="O7912" s="3"/>
      <c r="P7912" s="3"/>
      <c r="Q7912" s="3"/>
      <c r="R7912" s="3"/>
      <c r="S7912" s="120"/>
      <c r="T7912" s="3"/>
      <c r="U7912" s="3"/>
      <c r="V7912" s="3"/>
      <c r="W7912" s="3"/>
      <c r="X7912" s="3"/>
      <c r="Y7912" s="3"/>
      <c r="Z7912" s="3"/>
      <c r="AA7912" s="3"/>
      <c r="AB7912" s="3"/>
      <c r="AC7912" s="3"/>
      <c r="AD7912" s="3"/>
      <c r="AE7912" s="3"/>
      <c r="AF7912" s="3"/>
      <c r="AG7912" s="3"/>
      <c r="AH7912" s="3"/>
      <c r="AI7912" s="3"/>
      <c r="AJ7912" s="3"/>
      <c r="AK7912" s="3"/>
      <c r="AL7912" s="3"/>
      <c r="AM7912" s="3"/>
      <c r="AN7912" s="3"/>
      <c r="AO7912" s="3"/>
      <c r="AP7912" s="3"/>
      <c r="AQ7912" s="3"/>
      <c r="AR7912" s="3"/>
      <c r="AS7912" s="3"/>
      <c r="AT7912" s="3"/>
      <c r="AU7912" s="3"/>
      <c r="AV7912" s="3"/>
      <c r="AW7912" s="3"/>
      <c r="AX7912" s="3"/>
      <c r="AY7912" s="3"/>
      <c r="AZ7912" s="3"/>
      <c r="BA7912" s="3"/>
    </row>
    <row r="7913" spans="1:53" x14ac:dyDescent="0.3">
      <c r="A7913" s="3"/>
      <c r="B7913" s="3"/>
      <c r="C7913" s="3"/>
      <c r="D7913" s="3"/>
      <c r="E7913" s="3"/>
      <c r="F7913" s="3"/>
      <c r="G7913" s="3"/>
      <c r="H7913" s="3"/>
      <c r="I7913" s="3"/>
      <c r="J7913" s="3"/>
      <c r="K7913" s="3"/>
      <c r="L7913" s="3"/>
      <c r="M7913" s="3"/>
      <c r="N7913" s="3"/>
      <c r="O7913" s="3"/>
      <c r="P7913" s="3"/>
      <c r="Q7913" s="3"/>
      <c r="R7913" s="3"/>
      <c r="S7913" s="120"/>
      <c r="T7913" s="3"/>
      <c r="U7913" s="3"/>
      <c r="V7913" s="3"/>
      <c r="W7913" s="3"/>
      <c r="X7913" s="3"/>
      <c r="Y7913" s="3"/>
      <c r="Z7913" s="3"/>
      <c r="AA7913" s="3"/>
      <c r="AB7913" s="3"/>
      <c r="AC7913" s="3"/>
      <c r="AD7913" s="3"/>
      <c r="AE7913" s="3"/>
      <c r="AF7913" s="3"/>
      <c r="AG7913" s="3"/>
      <c r="AH7913" s="3"/>
      <c r="AI7913" s="3"/>
      <c r="AJ7913" s="3"/>
      <c r="AK7913" s="3"/>
      <c r="AL7913" s="3"/>
      <c r="AM7913" s="3"/>
      <c r="AN7913" s="3"/>
      <c r="AO7913" s="3"/>
      <c r="AP7913" s="3"/>
      <c r="AQ7913" s="3"/>
      <c r="AR7913" s="3"/>
      <c r="AS7913" s="3"/>
      <c r="AT7913" s="3"/>
      <c r="AU7913" s="3"/>
      <c r="AV7913" s="3"/>
      <c r="AW7913" s="3"/>
      <c r="AX7913" s="3"/>
      <c r="AY7913" s="3"/>
      <c r="AZ7913" s="3"/>
      <c r="BA7913" s="3"/>
    </row>
    <row r="7914" spans="1:53" x14ac:dyDescent="0.3">
      <c r="A7914" s="3"/>
      <c r="B7914" s="3"/>
      <c r="C7914" s="3"/>
      <c r="D7914" s="3"/>
      <c r="E7914" s="3"/>
      <c r="F7914" s="3"/>
      <c r="G7914" s="3"/>
      <c r="H7914" s="3"/>
      <c r="I7914" s="3"/>
      <c r="J7914" s="3"/>
      <c r="K7914" s="3"/>
      <c r="L7914" s="3"/>
      <c r="M7914" s="3"/>
      <c r="N7914" s="3"/>
      <c r="O7914" s="3"/>
      <c r="P7914" s="3"/>
      <c r="Q7914" s="3"/>
      <c r="R7914" s="3"/>
      <c r="S7914" s="120"/>
      <c r="T7914" s="3"/>
      <c r="U7914" s="3"/>
      <c r="V7914" s="3"/>
      <c r="W7914" s="3"/>
      <c r="X7914" s="3"/>
      <c r="Y7914" s="3"/>
      <c r="Z7914" s="3"/>
      <c r="AA7914" s="3"/>
      <c r="AB7914" s="3"/>
      <c r="AC7914" s="3"/>
      <c r="AD7914" s="3"/>
      <c r="AE7914" s="3"/>
      <c r="AF7914" s="3"/>
      <c r="AG7914" s="3"/>
      <c r="AH7914" s="3"/>
      <c r="AI7914" s="3"/>
      <c r="AJ7914" s="3"/>
      <c r="AK7914" s="3"/>
      <c r="AL7914" s="3"/>
      <c r="AM7914" s="3"/>
      <c r="AN7914" s="3"/>
      <c r="AO7914" s="3"/>
      <c r="AP7914" s="3"/>
      <c r="AQ7914" s="3"/>
      <c r="AR7914" s="3"/>
      <c r="AS7914" s="3"/>
      <c r="AT7914" s="3"/>
      <c r="AU7914" s="3"/>
      <c r="AV7914" s="3"/>
      <c r="AW7914" s="3"/>
      <c r="AX7914" s="3"/>
      <c r="AY7914" s="3"/>
      <c r="AZ7914" s="3"/>
      <c r="BA7914" s="3"/>
    </row>
    <row r="7915" spans="1:53" x14ac:dyDescent="0.3">
      <c r="A7915" s="3"/>
      <c r="B7915" s="3"/>
      <c r="C7915" s="3"/>
      <c r="D7915" s="3"/>
      <c r="E7915" s="3"/>
      <c r="F7915" s="3"/>
      <c r="G7915" s="3"/>
      <c r="H7915" s="3"/>
      <c r="I7915" s="3"/>
      <c r="J7915" s="3"/>
      <c r="K7915" s="3"/>
      <c r="L7915" s="3"/>
      <c r="M7915" s="3"/>
      <c r="N7915" s="3"/>
      <c r="O7915" s="3"/>
      <c r="P7915" s="3"/>
      <c r="Q7915" s="3"/>
      <c r="R7915" s="3"/>
      <c r="S7915" s="120"/>
      <c r="T7915" s="3"/>
      <c r="U7915" s="3"/>
      <c r="V7915" s="3"/>
      <c r="W7915" s="3"/>
      <c r="X7915" s="3"/>
      <c r="Y7915" s="3"/>
      <c r="Z7915" s="3"/>
      <c r="AA7915" s="3"/>
      <c r="AB7915" s="3"/>
      <c r="AC7915" s="3"/>
      <c r="AD7915" s="3"/>
      <c r="AE7915" s="3"/>
      <c r="AF7915" s="3"/>
      <c r="AG7915" s="3"/>
      <c r="AH7915" s="3"/>
      <c r="AI7915" s="3"/>
      <c r="AJ7915" s="3"/>
      <c r="AK7915" s="3"/>
      <c r="AL7915" s="3"/>
      <c r="AM7915" s="3"/>
      <c r="AN7915" s="3"/>
      <c r="AO7915" s="3"/>
      <c r="AP7915" s="3"/>
      <c r="AQ7915" s="3"/>
      <c r="AR7915" s="3"/>
      <c r="AS7915" s="3"/>
      <c r="AT7915" s="3"/>
      <c r="AU7915" s="3"/>
      <c r="AV7915" s="3"/>
      <c r="AW7915" s="3"/>
      <c r="AX7915" s="3"/>
      <c r="AY7915" s="3"/>
      <c r="AZ7915" s="3"/>
      <c r="BA7915" s="3"/>
    </row>
    <row r="7916" spans="1:53" x14ac:dyDescent="0.3">
      <c r="A7916" s="3"/>
      <c r="B7916" s="3"/>
      <c r="C7916" s="3"/>
      <c r="D7916" s="3"/>
      <c r="E7916" s="3"/>
      <c r="F7916" s="3"/>
      <c r="G7916" s="3"/>
      <c r="H7916" s="3"/>
      <c r="I7916" s="3"/>
      <c r="J7916" s="3"/>
      <c r="K7916" s="3"/>
      <c r="L7916" s="3"/>
      <c r="M7916" s="3"/>
      <c r="N7916" s="3"/>
      <c r="O7916" s="3"/>
      <c r="P7916" s="3"/>
      <c r="Q7916" s="3"/>
      <c r="R7916" s="3"/>
      <c r="S7916" s="120"/>
      <c r="T7916" s="3"/>
      <c r="U7916" s="3"/>
      <c r="V7916" s="3"/>
      <c r="W7916" s="3"/>
      <c r="X7916" s="3"/>
      <c r="Y7916" s="3"/>
      <c r="Z7916" s="3"/>
      <c r="AA7916" s="3"/>
      <c r="AB7916" s="3"/>
      <c r="AC7916" s="3"/>
      <c r="AD7916" s="3"/>
      <c r="AE7916" s="3"/>
      <c r="AF7916" s="3"/>
      <c r="AG7916" s="3"/>
      <c r="AH7916" s="3"/>
      <c r="AI7916" s="3"/>
      <c r="AJ7916" s="3"/>
      <c r="AK7916" s="3"/>
      <c r="AL7916" s="3"/>
      <c r="AM7916" s="3"/>
      <c r="AN7916" s="3"/>
      <c r="AO7916" s="3"/>
      <c r="AP7916" s="3"/>
      <c r="AQ7916" s="3"/>
      <c r="AR7916" s="3"/>
      <c r="AS7916" s="3"/>
      <c r="AT7916" s="3"/>
      <c r="AU7916" s="3"/>
      <c r="AV7916" s="3"/>
      <c r="AW7916" s="3"/>
      <c r="AX7916" s="3"/>
      <c r="AY7916" s="3"/>
      <c r="AZ7916" s="3"/>
      <c r="BA7916" s="3"/>
    </row>
    <row r="7917" spans="1:53" x14ac:dyDescent="0.3">
      <c r="A7917" s="3"/>
      <c r="B7917" s="3"/>
      <c r="C7917" s="3"/>
      <c r="D7917" s="3"/>
      <c r="E7917" s="3"/>
      <c r="F7917" s="3"/>
      <c r="G7917" s="3"/>
      <c r="H7917" s="3"/>
      <c r="I7917" s="3"/>
      <c r="J7917" s="3"/>
      <c r="K7917" s="3"/>
      <c r="L7917" s="3"/>
      <c r="M7917" s="3"/>
      <c r="N7917" s="3"/>
      <c r="O7917" s="3"/>
      <c r="P7917" s="3"/>
      <c r="Q7917" s="3"/>
      <c r="R7917" s="3"/>
      <c r="S7917" s="120"/>
      <c r="T7917" s="3"/>
      <c r="U7917" s="3"/>
      <c r="V7917" s="3"/>
      <c r="W7917" s="3"/>
      <c r="X7917" s="3"/>
      <c r="Y7917" s="3"/>
      <c r="Z7917" s="3"/>
      <c r="AA7917" s="3"/>
      <c r="AB7917" s="3"/>
      <c r="AC7917" s="3"/>
      <c r="AD7917" s="3"/>
      <c r="AE7917" s="3"/>
      <c r="AF7917" s="3"/>
      <c r="AG7917" s="3"/>
      <c r="AH7917" s="3"/>
      <c r="AI7917" s="3"/>
      <c r="AJ7917" s="3"/>
      <c r="AK7917" s="3"/>
      <c r="AL7917" s="3"/>
      <c r="AM7917" s="3"/>
      <c r="AN7917" s="3"/>
      <c r="AO7917" s="3"/>
      <c r="AP7917" s="3"/>
      <c r="AQ7917" s="3"/>
      <c r="AR7917" s="3"/>
      <c r="AS7917" s="3"/>
      <c r="AT7917" s="3"/>
      <c r="AU7917" s="3"/>
      <c r="AV7917" s="3"/>
      <c r="AW7917" s="3"/>
      <c r="AX7917" s="3"/>
      <c r="AY7917" s="3"/>
      <c r="AZ7917" s="3"/>
      <c r="BA7917" s="3"/>
    </row>
    <row r="7918" spans="1:53" x14ac:dyDescent="0.3">
      <c r="A7918" s="3"/>
      <c r="B7918" s="3"/>
      <c r="C7918" s="3"/>
      <c r="D7918" s="3"/>
      <c r="E7918" s="3"/>
      <c r="F7918" s="3"/>
      <c r="G7918" s="3"/>
      <c r="H7918" s="3"/>
      <c r="I7918" s="3"/>
      <c r="J7918" s="3"/>
      <c r="K7918" s="3"/>
      <c r="L7918" s="3"/>
      <c r="M7918" s="3"/>
      <c r="N7918" s="3"/>
      <c r="O7918" s="3"/>
      <c r="P7918" s="3"/>
      <c r="Q7918" s="3"/>
      <c r="R7918" s="3"/>
      <c r="S7918" s="120"/>
      <c r="T7918" s="3"/>
      <c r="U7918" s="3"/>
      <c r="V7918" s="3"/>
      <c r="W7918" s="3"/>
      <c r="X7918" s="3"/>
      <c r="Y7918" s="3"/>
      <c r="Z7918" s="3"/>
      <c r="AA7918" s="3"/>
      <c r="AB7918" s="3"/>
      <c r="AC7918" s="3"/>
      <c r="AD7918" s="3"/>
      <c r="AE7918" s="3"/>
      <c r="AF7918" s="3"/>
      <c r="AG7918" s="3"/>
      <c r="AH7918" s="3"/>
      <c r="AI7918" s="3"/>
      <c r="AJ7918" s="3"/>
      <c r="AK7918" s="3"/>
      <c r="AL7918" s="3"/>
      <c r="AM7918" s="3"/>
      <c r="AN7918" s="3"/>
      <c r="AO7918" s="3"/>
      <c r="AP7918" s="3"/>
      <c r="AQ7918" s="3"/>
      <c r="AR7918" s="3"/>
      <c r="AS7918" s="3"/>
      <c r="AT7918" s="3"/>
      <c r="AU7918" s="3"/>
      <c r="AV7918" s="3"/>
      <c r="AW7918" s="3"/>
      <c r="AX7918" s="3"/>
      <c r="AY7918" s="3"/>
      <c r="AZ7918" s="3"/>
      <c r="BA7918" s="3"/>
    </row>
    <row r="7919" spans="1:53" x14ac:dyDescent="0.3">
      <c r="A7919" s="3"/>
      <c r="B7919" s="3"/>
      <c r="C7919" s="3"/>
      <c r="D7919" s="3"/>
      <c r="E7919" s="3"/>
      <c r="F7919" s="3"/>
      <c r="G7919" s="3"/>
      <c r="H7919" s="3"/>
      <c r="I7919" s="3"/>
      <c r="J7919" s="3"/>
      <c r="K7919" s="3"/>
      <c r="L7919" s="3"/>
      <c r="M7919" s="3"/>
      <c r="N7919" s="3"/>
      <c r="O7919" s="3"/>
      <c r="P7919" s="3"/>
      <c r="Q7919" s="3"/>
      <c r="R7919" s="3"/>
      <c r="S7919" s="120"/>
      <c r="T7919" s="3"/>
      <c r="U7919" s="3"/>
      <c r="V7919" s="3"/>
      <c r="W7919" s="3"/>
      <c r="X7919" s="3"/>
      <c r="Y7919" s="3"/>
      <c r="Z7919" s="3"/>
      <c r="AA7919" s="3"/>
      <c r="AB7919" s="3"/>
      <c r="AC7919" s="3"/>
      <c r="AD7919" s="3"/>
      <c r="AE7919" s="3"/>
      <c r="AF7919" s="3"/>
      <c r="AG7919" s="3"/>
      <c r="AH7919" s="3"/>
      <c r="AI7919" s="3"/>
      <c r="AJ7919" s="3"/>
      <c r="AK7919" s="3"/>
      <c r="AL7919" s="3"/>
      <c r="AM7919" s="3"/>
      <c r="AN7919" s="3"/>
      <c r="AO7919" s="3"/>
      <c r="AP7919" s="3"/>
      <c r="AQ7919" s="3"/>
      <c r="AR7919" s="3"/>
      <c r="AS7919" s="3"/>
      <c r="AT7919" s="3"/>
      <c r="AU7919" s="3"/>
      <c r="AV7919" s="3"/>
      <c r="AW7919" s="3"/>
      <c r="AX7919" s="3"/>
      <c r="AY7919" s="3"/>
      <c r="AZ7919" s="3"/>
      <c r="BA7919" s="3"/>
    </row>
    <row r="7920" spans="1:53" x14ac:dyDescent="0.3">
      <c r="A7920" s="3"/>
      <c r="B7920" s="3"/>
      <c r="C7920" s="3"/>
      <c r="D7920" s="3"/>
      <c r="E7920" s="3"/>
      <c r="F7920" s="3"/>
      <c r="G7920" s="3"/>
      <c r="H7920" s="3"/>
      <c r="I7920" s="3"/>
      <c r="J7920" s="3"/>
      <c r="K7920" s="3"/>
      <c r="L7920" s="3"/>
      <c r="M7920" s="3"/>
      <c r="N7920" s="3"/>
      <c r="O7920" s="3"/>
      <c r="P7920" s="3"/>
      <c r="Q7920" s="3"/>
      <c r="R7920" s="3"/>
      <c r="S7920" s="120"/>
      <c r="T7920" s="3"/>
      <c r="U7920" s="3"/>
      <c r="V7920" s="3"/>
      <c r="W7920" s="3"/>
      <c r="X7920" s="3"/>
      <c r="Y7920" s="3"/>
      <c r="Z7920" s="3"/>
      <c r="AA7920" s="3"/>
      <c r="AB7920" s="3"/>
      <c r="AC7920" s="3"/>
      <c r="AD7920" s="3"/>
      <c r="AE7920" s="3"/>
      <c r="AF7920" s="3"/>
      <c r="AG7920" s="3"/>
      <c r="AH7920" s="3"/>
      <c r="AI7920" s="3"/>
      <c r="AJ7920" s="3"/>
      <c r="AK7920" s="3"/>
      <c r="AL7920" s="3"/>
      <c r="AM7920" s="3"/>
      <c r="AN7920" s="3"/>
      <c r="AO7920" s="3"/>
      <c r="AP7920" s="3"/>
      <c r="AQ7920" s="3"/>
      <c r="AR7920" s="3"/>
      <c r="AS7920" s="3"/>
      <c r="AT7920" s="3"/>
      <c r="AU7920" s="3"/>
      <c r="AV7920" s="3"/>
      <c r="AW7920" s="3"/>
      <c r="AX7920" s="3"/>
      <c r="AY7920" s="3"/>
      <c r="AZ7920" s="3"/>
      <c r="BA7920" s="3"/>
    </row>
    <row r="7921" spans="1:53" x14ac:dyDescent="0.3">
      <c r="A7921" s="3"/>
      <c r="B7921" s="3"/>
      <c r="C7921" s="3"/>
      <c r="D7921" s="3"/>
      <c r="E7921" s="3"/>
      <c r="F7921" s="3"/>
      <c r="G7921" s="3"/>
      <c r="H7921" s="3"/>
      <c r="I7921" s="3"/>
      <c r="J7921" s="3"/>
      <c r="K7921" s="3"/>
      <c r="L7921" s="3"/>
      <c r="M7921" s="3"/>
      <c r="N7921" s="3"/>
      <c r="O7921" s="3"/>
      <c r="P7921" s="3"/>
      <c r="Q7921" s="3"/>
      <c r="R7921" s="3"/>
      <c r="S7921" s="120"/>
      <c r="T7921" s="3"/>
      <c r="U7921" s="3"/>
      <c r="V7921" s="3"/>
      <c r="W7921" s="3"/>
      <c r="X7921" s="3"/>
      <c r="Y7921" s="3"/>
      <c r="Z7921" s="3"/>
      <c r="AA7921" s="3"/>
      <c r="AB7921" s="3"/>
      <c r="AC7921" s="3"/>
      <c r="AD7921" s="3"/>
      <c r="AE7921" s="3"/>
      <c r="AF7921" s="3"/>
      <c r="AG7921" s="3"/>
      <c r="AH7921" s="3"/>
      <c r="AI7921" s="3"/>
      <c r="AJ7921" s="3"/>
      <c r="AK7921" s="3"/>
      <c r="AL7921" s="3"/>
      <c r="AM7921" s="3"/>
      <c r="AN7921" s="3"/>
      <c r="AO7921" s="3"/>
      <c r="AP7921" s="3"/>
      <c r="AQ7921" s="3"/>
      <c r="AR7921" s="3"/>
      <c r="AS7921" s="3"/>
      <c r="AT7921" s="3"/>
      <c r="AU7921" s="3"/>
      <c r="AV7921" s="3"/>
      <c r="AW7921" s="3"/>
      <c r="AX7921" s="3"/>
      <c r="AY7921" s="3"/>
      <c r="AZ7921" s="3"/>
      <c r="BA7921" s="3"/>
    </row>
    <row r="7922" spans="1:53" x14ac:dyDescent="0.3">
      <c r="A7922" s="3"/>
      <c r="B7922" s="3"/>
      <c r="C7922" s="3"/>
      <c r="D7922" s="3"/>
      <c r="E7922" s="3"/>
      <c r="F7922" s="3"/>
      <c r="G7922" s="3"/>
      <c r="H7922" s="3"/>
      <c r="I7922" s="3"/>
      <c r="J7922" s="3"/>
      <c r="K7922" s="3"/>
      <c r="L7922" s="3"/>
      <c r="M7922" s="3"/>
      <c r="N7922" s="3"/>
      <c r="O7922" s="3"/>
      <c r="P7922" s="3"/>
      <c r="Q7922" s="3"/>
      <c r="R7922" s="3"/>
      <c r="S7922" s="120"/>
      <c r="T7922" s="3"/>
      <c r="U7922" s="3"/>
      <c r="V7922" s="3"/>
      <c r="W7922" s="3"/>
      <c r="X7922" s="3"/>
      <c r="Y7922" s="3"/>
      <c r="Z7922" s="3"/>
      <c r="AA7922" s="3"/>
      <c r="AB7922" s="3"/>
      <c r="AC7922" s="3"/>
      <c r="AD7922" s="3"/>
      <c r="AE7922" s="3"/>
      <c r="AF7922" s="3"/>
      <c r="AG7922" s="3"/>
      <c r="AH7922" s="3"/>
      <c r="AI7922" s="3"/>
      <c r="AJ7922" s="3"/>
      <c r="AK7922" s="3"/>
      <c r="AL7922" s="3"/>
      <c r="AM7922" s="3"/>
      <c r="AN7922" s="3"/>
      <c r="AO7922" s="3"/>
      <c r="AP7922" s="3"/>
      <c r="AQ7922" s="3"/>
      <c r="AR7922" s="3"/>
      <c r="AS7922" s="3"/>
      <c r="AT7922" s="3"/>
      <c r="AU7922" s="3"/>
      <c r="AV7922" s="3"/>
      <c r="AW7922" s="3"/>
      <c r="AX7922" s="3"/>
      <c r="AY7922" s="3"/>
      <c r="AZ7922" s="3"/>
      <c r="BA7922" s="3"/>
    </row>
    <row r="7923" spans="1:53" x14ac:dyDescent="0.3">
      <c r="A7923" s="3"/>
      <c r="B7923" s="3"/>
      <c r="C7923" s="3"/>
      <c r="D7923" s="3"/>
      <c r="E7923" s="3"/>
      <c r="F7923" s="3"/>
      <c r="G7923" s="3"/>
      <c r="H7923" s="3"/>
      <c r="I7923" s="3"/>
      <c r="J7923" s="3"/>
      <c r="K7923" s="3"/>
      <c r="L7923" s="3"/>
      <c r="M7923" s="3"/>
      <c r="N7923" s="3"/>
      <c r="O7923" s="3"/>
      <c r="P7923" s="3"/>
      <c r="Q7923" s="3"/>
      <c r="R7923" s="3"/>
      <c r="S7923" s="120"/>
      <c r="T7923" s="3"/>
      <c r="U7923" s="3"/>
      <c r="V7923" s="3"/>
      <c r="W7923" s="3"/>
      <c r="X7923" s="3"/>
      <c r="Y7923" s="3"/>
      <c r="Z7923" s="3"/>
      <c r="AA7923" s="3"/>
      <c r="AB7923" s="3"/>
      <c r="AC7923" s="3"/>
      <c r="AD7923" s="3"/>
      <c r="AE7923" s="3"/>
      <c r="AF7923" s="3"/>
      <c r="AG7923" s="3"/>
      <c r="AH7923" s="3"/>
      <c r="AI7923" s="3"/>
      <c r="AJ7923" s="3"/>
      <c r="AK7923" s="3"/>
      <c r="AL7923" s="3"/>
      <c r="AM7923" s="3"/>
      <c r="AN7923" s="3"/>
      <c r="AO7923" s="3"/>
      <c r="AP7923" s="3"/>
      <c r="AQ7923" s="3"/>
      <c r="AR7923" s="3"/>
      <c r="AS7923" s="3"/>
      <c r="AT7923" s="3"/>
      <c r="AU7923" s="3"/>
      <c r="AV7923" s="3"/>
      <c r="AW7923" s="3"/>
      <c r="AX7923" s="3"/>
      <c r="AY7923" s="3"/>
      <c r="AZ7923" s="3"/>
      <c r="BA7923" s="3"/>
    </row>
    <row r="7924" spans="1:53" x14ac:dyDescent="0.3">
      <c r="A7924" s="3"/>
      <c r="B7924" s="3"/>
      <c r="C7924" s="3"/>
      <c r="D7924" s="3"/>
      <c r="E7924" s="3"/>
      <c r="F7924" s="3"/>
      <c r="G7924" s="3"/>
      <c r="H7924" s="3"/>
      <c r="I7924" s="3"/>
      <c r="J7924" s="3"/>
      <c r="K7924" s="3"/>
      <c r="L7924" s="3"/>
      <c r="M7924" s="3"/>
      <c r="N7924" s="3"/>
      <c r="O7924" s="3"/>
      <c r="P7924" s="3"/>
      <c r="Q7924" s="3"/>
      <c r="R7924" s="3"/>
      <c r="S7924" s="120"/>
      <c r="T7924" s="3"/>
      <c r="U7924" s="3"/>
      <c r="V7924" s="3"/>
      <c r="W7924" s="3"/>
      <c r="X7924" s="3"/>
      <c r="Y7924" s="3"/>
      <c r="Z7924" s="3"/>
      <c r="AA7924" s="3"/>
      <c r="AB7924" s="3"/>
      <c r="AC7924" s="3"/>
      <c r="AD7924" s="3"/>
      <c r="AE7924" s="3"/>
      <c r="AF7924" s="3"/>
      <c r="AG7924" s="3"/>
      <c r="AH7924" s="3"/>
      <c r="AI7924" s="3"/>
      <c r="AJ7924" s="3"/>
      <c r="AK7924" s="3"/>
      <c r="AL7924" s="3"/>
      <c r="AM7924" s="3"/>
      <c r="AN7924" s="3"/>
      <c r="AO7924" s="3"/>
      <c r="AP7924" s="3"/>
      <c r="AQ7924" s="3"/>
      <c r="AR7924" s="3"/>
      <c r="AS7924" s="3"/>
      <c r="AT7924" s="3"/>
      <c r="AU7924" s="3"/>
      <c r="AV7924" s="3"/>
      <c r="AW7924" s="3"/>
      <c r="AX7924" s="3"/>
      <c r="AY7924" s="3"/>
      <c r="AZ7924" s="3"/>
      <c r="BA7924" s="3"/>
    </row>
    <row r="7925" spans="1:53" x14ac:dyDescent="0.3">
      <c r="A7925" s="3"/>
      <c r="B7925" s="3"/>
      <c r="C7925" s="3"/>
      <c r="D7925" s="3"/>
      <c r="E7925" s="3"/>
      <c r="F7925" s="3"/>
      <c r="G7925" s="3"/>
      <c r="H7925" s="3"/>
      <c r="I7925" s="3"/>
      <c r="J7925" s="3"/>
      <c r="K7925" s="3"/>
      <c r="L7925" s="3"/>
      <c r="M7925" s="3"/>
      <c r="N7925" s="3"/>
      <c r="O7925" s="3"/>
      <c r="P7925" s="3"/>
      <c r="Q7925" s="3"/>
      <c r="R7925" s="3"/>
      <c r="S7925" s="120"/>
      <c r="T7925" s="3"/>
      <c r="U7925" s="3"/>
      <c r="V7925" s="3"/>
      <c r="W7925" s="3"/>
      <c r="X7925" s="3"/>
      <c r="Y7925" s="3"/>
      <c r="Z7925" s="3"/>
      <c r="AA7925" s="3"/>
      <c r="AB7925" s="3"/>
      <c r="AC7925" s="3"/>
      <c r="AD7925" s="3"/>
      <c r="AE7925" s="3"/>
      <c r="AF7925" s="3"/>
      <c r="AG7925" s="3"/>
      <c r="AH7925" s="3"/>
      <c r="AI7925" s="3"/>
      <c r="AJ7925" s="3"/>
      <c r="AK7925" s="3"/>
      <c r="AL7925" s="3"/>
      <c r="AM7925" s="3"/>
      <c r="AN7925" s="3"/>
      <c r="AO7925" s="3"/>
      <c r="AP7925" s="3"/>
      <c r="AQ7925" s="3"/>
      <c r="AR7925" s="3"/>
      <c r="AS7925" s="3"/>
      <c r="AT7925" s="3"/>
      <c r="AU7925" s="3"/>
      <c r="AV7925" s="3"/>
      <c r="AW7925" s="3"/>
      <c r="AX7925" s="3"/>
      <c r="AY7925" s="3"/>
      <c r="AZ7925" s="3"/>
      <c r="BA7925" s="3"/>
    </row>
    <row r="7926" spans="1:53" x14ac:dyDescent="0.3">
      <c r="A7926" s="3"/>
      <c r="B7926" s="3"/>
      <c r="C7926" s="3"/>
      <c r="D7926" s="3"/>
      <c r="E7926" s="3"/>
      <c r="F7926" s="3"/>
      <c r="G7926" s="3"/>
      <c r="H7926" s="3"/>
      <c r="I7926" s="3"/>
      <c r="J7926" s="3"/>
      <c r="K7926" s="3"/>
      <c r="L7926" s="3"/>
      <c r="M7926" s="3"/>
      <c r="N7926" s="3"/>
      <c r="O7926" s="3"/>
      <c r="P7926" s="3"/>
      <c r="Q7926" s="3"/>
      <c r="R7926" s="3"/>
      <c r="S7926" s="120"/>
      <c r="T7926" s="3"/>
      <c r="U7926" s="3"/>
      <c r="V7926" s="3"/>
      <c r="W7926" s="3"/>
      <c r="X7926" s="3"/>
      <c r="Y7926" s="3"/>
      <c r="Z7926" s="3"/>
      <c r="AA7926" s="3"/>
      <c r="AB7926" s="3"/>
      <c r="AC7926" s="3"/>
      <c r="AD7926" s="3"/>
      <c r="AE7926" s="3"/>
      <c r="AF7926" s="3"/>
      <c r="AG7926" s="3"/>
      <c r="AH7926" s="3"/>
      <c r="AI7926" s="3"/>
      <c r="AJ7926" s="3"/>
      <c r="AK7926" s="3"/>
      <c r="AL7926" s="3"/>
      <c r="AM7926" s="3"/>
      <c r="AN7926" s="3"/>
      <c r="AO7926" s="3"/>
      <c r="AP7926" s="3"/>
      <c r="AQ7926" s="3"/>
      <c r="AR7926" s="3"/>
      <c r="AS7926" s="3"/>
      <c r="AT7926" s="3"/>
      <c r="AU7926" s="3"/>
      <c r="AV7926" s="3"/>
      <c r="AW7926" s="3"/>
      <c r="AX7926" s="3"/>
      <c r="AY7926" s="3"/>
      <c r="AZ7926" s="3"/>
      <c r="BA7926" s="3"/>
    </row>
    <row r="7927" spans="1:53" x14ac:dyDescent="0.3">
      <c r="A7927" s="3"/>
      <c r="B7927" s="3"/>
      <c r="C7927" s="3"/>
      <c r="D7927" s="3"/>
      <c r="E7927" s="3"/>
      <c r="F7927" s="3"/>
      <c r="G7927" s="3"/>
      <c r="H7927" s="3"/>
      <c r="I7927" s="3"/>
      <c r="J7927" s="3"/>
      <c r="K7927" s="3"/>
      <c r="L7927" s="3"/>
      <c r="M7927" s="3"/>
      <c r="N7927" s="3"/>
      <c r="O7927" s="3"/>
      <c r="P7927" s="3"/>
      <c r="Q7927" s="3"/>
      <c r="R7927" s="3"/>
      <c r="S7927" s="120"/>
      <c r="T7927" s="3"/>
      <c r="U7927" s="3"/>
      <c r="V7927" s="3"/>
      <c r="W7927" s="3"/>
      <c r="X7927" s="3"/>
      <c r="Y7927" s="3"/>
      <c r="Z7927" s="3"/>
      <c r="AA7927" s="3"/>
      <c r="AB7927" s="3"/>
      <c r="AC7927" s="3"/>
      <c r="AD7927" s="3"/>
      <c r="AE7927" s="3"/>
      <c r="AF7927" s="3"/>
      <c r="AG7927" s="3"/>
      <c r="AH7927" s="3"/>
      <c r="AI7927" s="3"/>
      <c r="AJ7927" s="3"/>
      <c r="AK7927" s="3"/>
      <c r="AL7927" s="3"/>
      <c r="AM7927" s="3"/>
      <c r="AN7927" s="3"/>
      <c r="AO7927" s="3"/>
      <c r="AP7927" s="3"/>
      <c r="AQ7927" s="3"/>
      <c r="AR7927" s="3"/>
      <c r="AS7927" s="3"/>
      <c r="AT7927" s="3"/>
      <c r="AU7927" s="3"/>
      <c r="AV7927" s="3"/>
      <c r="AW7927" s="3"/>
      <c r="AX7927" s="3"/>
      <c r="AY7927" s="3"/>
      <c r="AZ7927" s="3"/>
      <c r="BA7927" s="3"/>
    </row>
    <row r="7928" spans="1:53" x14ac:dyDescent="0.3">
      <c r="A7928" s="3"/>
      <c r="B7928" s="3"/>
      <c r="C7928" s="3"/>
      <c r="D7928" s="3"/>
      <c r="E7928" s="3"/>
      <c r="F7928" s="3"/>
      <c r="G7928" s="3"/>
      <c r="H7928" s="3"/>
      <c r="I7928" s="3"/>
      <c r="J7928" s="3"/>
      <c r="K7928" s="3"/>
      <c r="L7928" s="3"/>
      <c r="M7928" s="3"/>
      <c r="N7928" s="3"/>
      <c r="O7928" s="3"/>
      <c r="P7928" s="3"/>
      <c r="Q7928" s="3"/>
      <c r="R7928" s="3"/>
      <c r="S7928" s="120"/>
      <c r="T7928" s="3"/>
      <c r="U7928" s="3"/>
      <c r="V7928" s="3"/>
      <c r="W7928" s="3"/>
      <c r="X7928" s="3"/>
      <c r="Y7928" s="3"/>
      <c r="Z7928" s="3"/>
      <c r="AA7928" s="3"/>
      <c r="AB7928" s="3"/>
      <c r="AC7928" s="3"/>
      <c r="AD7928" s="3"/>
      <c r="AE7928" s="3"/>
      <c r="AF7928" s="3"/>
      <c r="AG7928" s="3"/>
      <c r="AH7928" s="3"/>
      <c r="AI7928" s="3"/>
      <c r="AJ7928" s="3"/>
      <c r="AK7928" s="3"/>
      <c r="AL7928" s="3"/>
      <c r="AM7928" s="3"/>
      <c r="AN7928" s="3"/>
      <c r="AO7928" s="3"/>
      <c r="AP7928" s="3"/>
      <c r="AQ7928" s="3"/>
      <c r="AR7928" s="3"/>
      <c r="AS7928" s="3"/>
      <c r="AT7928" s="3"/>
      <c r="AU7928" s="3"/>
      <c r="AV7928" s="3"/>
      <c r="AW7928" s="3"/>
      <c r="AX7928" s="3"/>
      <c r="AY7928" s="3"/>
      <c r="AZ7928" s="3"/>
      <c r="BA7928" s="3"/>
    </row>
    <row r="7929" spans="1:53" x14ac:dyDescent="0.3">
      <c r="A7929" s="3"/>
      <c r="B7929" s="3"/>
      <c r="C7929" s="3"/>
      <c r="D7929" s="3"/>
      <c r="E7929" s="3"/>
      <c r="F7929" s="3"/>
      <c r="G7929" s="3"/>
      <c r="H7929" s="3"/>
      <c r="I7929" s="3"/>
      <c r="J7929" s="3"/>
      <c r="K7929" s="3"/>
      <c r="L7929" s="3"/>
      <c r="M7929" s="3"/>
      <c r="N7929" s="3"/>
      <c r="O7929" s="3"/>
      <c r="P7929" s="3"/>
      <c r="Q7929" s="3"/>
      <c r="R7929" s="3"/>
      <c r="S7929" s="120"/>
      <c r="T7929" s="3"/>
      <c r="U7929" s="3"/>
      <c r="V7929" s="3"/>
      <c r="W7929" s="3"/>
      <c r="X7929" s="3"/>
      <c r="Y7929" s="3"/>
      <c r="Z7929" s="3"/>
      <c r="AA7929" s="3"/>
      <c r="AB7929" s="3"/>
      <c r="AC7929" s="3"/>
      <c r="AD7929" s="3"/>
      <c r="AE7929" s="3"/>
      <c r="AF7929" s="3"/>
      <c r="AG7929" s="3"/>
      <c r="AH7929" s="3"/>
      <c r="AI7929" s="3"/>
      <c r="AJ7929" s="3"/>
      <c r="AK7929" s="3"/>
      <c r="AL7929" s="3"/>
      <c r="AM7929" s="3"/>
      <c r="AN7929" s="3"/>
      <c r="AO7929" s="3"/>
      <c r="AP7929" s="3"/>
      <c r="AQ7929" s="3"/>
      <c r="AR7929" s="3"/>
      <c r="AS7929" s="3"/>
      <c r="AT7929" s="3"/>
      <c r="AU7929" s="3"/>
      <c r="AV7929" s="3"/>
      <c r="AW7929" s="3"/>
      <c r="AX7929" s="3"/>
      <c r="AY7929" s="3"/>
      <c r="AZ7929" s="3"/>
      <c r="BA7929" s="3"/>
    </row>
    <row r="7930" spans="1:53" x14ac:dyDescent="0.3">
      <c r="A7930" s="3"/>
      <c r="B7930" s="3"/>
      <c r="C7930" s="3"/>
      <c r="D7930" s="3"/>
      <c r="E7930" s="3"/>
      <c r="F7930" s="3"/>
      <c r="G7930" s="3"/>
      <c r="H7930" s="3"/>
      <c r="I7930" s="3"/>
      <c r="J7930" s="3"/>
      <c r="K7930" s="3"/>
      <c r="L7930" s="3"/>
      <c r="M7930" s="3"/>
      <c r="N7930" s="3"/>
      <c r="O7930" s="3"/>
      <c r="P7930" s="3"/>
      <c r="Q7930" s="3"/>
      <c r="R7930" s="3"/>
      <c r="S7930" s="120"/>
      <c r="T7930" s="3"/>
      <c r="U7930" s="3"/>
      <c r="V7930" s="3"/>
      <c r="W7930" s="3"/>
      <c r="X7930" s="3"/>
      <c r="Y7930" s="3"/>
      <c r="Z7930" s="3"/>
      <c r="AA7930" s="3"/>
      <c r="AB7930" s="3"/>
      <c r="AC7930" s="3"/>
      <c r="AD7930" s="3"/>
      <c r="AE7930" s="3"/>
      <c r="AF7930" s="3"/>
      <c r="AG7930" s="3"/>
      <c r="AH7930" s="3"/>
      <c r="AI7930" s="3"/>
      <c r="AJ7930" s="3"/>
      <c r="AK7930" s="3"/>
      <c r="AL7930" s="3"/>
      <c r="AM7930" s="3"/>
      <c r="AN7930" s="3"/>
      <c r="AO7930" s="3"/>
      <c r="AP7930" s="3"/>
      <c r="AQ7930" s="3"/>
      <c r="AR7930" s="3"/>
      <c r="AS7930" s="3"/>
      <c r="AT7930" s="3"/>
      <c r="AU7930" s="3"/>
      <c r="AV7930" s="3"/>
      <c r="AW7930" s="3"/>
      <c r="AX7930" s="3"/>
      <c r="AY7930" s="3"/>
      <c r="AZ7930" s="3"/>
      <c r="BA7930" s="3"/>
    </row>
    <row r="7931" spans="1:53" x14ac:dyDescent="0.3">
      <c r="A7931" s="3"/>
      <c r="B7931" s="3"/>
      <c r="C7931" s="3"/>
      <c r="D7931" s="3"/>
      <c r="E7931" s="3"/>
      <c r="F7931" s="3"/>
      <c r="G7931" s="3"/>
      <c r="H7931" s="3"/>
      <c r="I7931" s="3"/>
      <c r="J7931" s="3"/>
      <c r="K7931" s="3"/>
      <c r="L7931" s="3"/>
      <c r="M7931" s="3"/>
      <c r="N7931" s="3"/>
      <c r="O7931" s="3"/>
      <c r="P7931" s="3"/>
      <c r="Q7931" s="3"/>
      <c r="R7931" s="3"/>
      <c r="S7931" s="120"/>
      <c r="T7931" s="3"/>
      <c r="U7931" s="3"/>
      <c r="V7931" s="3"/>
      <c r="W7931" s="3"/>
      <c r="X7931" s="3"/>
      <c r="Y7931" s="3"/>
      <c r="Z7931" s="3"/>
      <c r="AA7931" s="3"/>
      <c r="AB7931" s="3"/>
      <c r="AC7931" s="3"/>
      <c r="AD7931" s="3"/>
      <c r="AE7931" s="3"/>
      <c r="AF7931" s="3"/>
      <c r="AG7931" s="3"/>
      <c r="AH7931" s="3"/>
      <c r="AI7931" s="3"/>
      <c r="AJ7931" s="3"/>
      <c r="AK7931" s="3"/>
      <c r="AL7931" s="3"/>
      <c r="AM7931" s="3"/>
      <c r="AN7931" s="3"/>
      <c r="AO7931" s="3"/>
      <c r="AP7931" s="3"/>
      <c r="AQ7931" s="3"/>
      <c r="AR7931" s="3"/>
      <c r="AS7931" s="3"/>
      <c r="AT7931" s="3"/>
      <c r="AU7931" s="3"/>
      <c r="AV7931" s="3"/>
      <c r="AW7931" s="3"/>
      <c r="AX7931" s="3"/>
      <c r="AY7931" s="3"/>
      <c r="AZ7931" s="3"/>
      <c r="BA7931" s="3"/>
    </row>
    <row r="7932" spans="1:53" x14ac:dyDescent="0.3">
      <c r="A7932" s="3"/>
      <c r="B7932" s="3"/>
      <c r="C7932" s="3"/>
      <c r="D7932" s="3"/>
      <c r="E7932" s="3"/>
      <c r="F7932" s="3"/>
      <c r="G7932" s="3"/>
      <c r="H7932" s="3"/>
      <c r="I7932" s="3"/>
      <c r="J7932" s="3"/>
      <c r="K7932" s="3"/>
      <c r="L7932" s="3"/>
      <c r="M7932" s="3"/>
      <c r="N7932" s="3"/>
      <c r="O7932" s="3"/>
      <c r="P7932" s="3"/>
      <c r="Q7932" s="3"/>
      <c r="R7932" s="3"/>
      <c r="S7932" s="120"/>
      <c r="T7932" s="3"/>
      <c r="U7932" s="3"/>
      <c r="V7932" s="3"/>
      <c r="W7932" s="3"/>
      <c r="X7932" s="3"/>
      <c r="Y7932" s="3"/>
      <c r="Z7932" s="3"/>
      <c r="AA7932" s="3"/>
      <c r="AB7932" s="3"/>
      <c r="AC7932" s="3"/>
      <c r="AD7932" s="3"/>
      <c r="AE7932" s="3"/>
      <c r="AF7932" s="3"/>
      <c r="AG7932" s="3"/>
      <c r="AH7932" s="3"/>
      <c r="AI7932" s="3"/>
      <c r="AJ7932" s="3"/>
      <c r="AK7932" s="3"/>
      <c r="AL7932" s="3"/>
      <c r="AM7932" s="3"/>
      <c r="AN7932" s="3"/>
      <c r="AO7932" s="3"/>
      <c r="AP7932" s="3"/>
      <c r="AQ7932" s="3"/>
      <c r="AR7932" s="3"/>
      <c r="AS7932" s="3"/>
      <c r="AT7932" s="3"/>
      <c r="AU7932" s="3"/>
      <c r="AV7932" s="3"/>
      <c r="AW7932" s="3"/>
      <c r="AX7932" s="3"/>
      <c r="AY7932" s="3"/>
      <c r="AZ7932" s="3"/>
      <c r="BA7932" s="3"/>
    </row>
    <row r="7933" spans="1:53" x14ac:dyDescent="0.3">
      <c r="A7933" s="3"/>
      <c r="B7933" s="3"/>
      <c r="C7933" s="3"/>
      <c r="D7933" s="3"/>
      <c r="E7933" s="3"/>
      <c r="F7933" s="3"/>
      <c r="G7933" s="3"/>
      <c r="H7933" s="3"/>
      <c r="I7933" s="3"/>
      <c r="J7933" s="3"/>
      <c r="K7933" s="3"/>
      <c r="L7933" s="3"/>
      <c r="M7933" s="3"/>
      <c r="N7933" s="3"/>
      <c r="O7933" s="3"/>
      <c r="P7933" s="3"/>
      <c r="Q7933" s="3"/>
      <c r="R7933" s="3"/>
      <c r="S7933" s="120"/>
      <c r="T7933" s="3"/>
      <c r="U7933" s="3"/>
      <c r="V7933" s="3"/>
      <c r="W7933" s="3"/>
      <c r="X7933" s="3"/>
      <c r="Y7933" s="3"/>
      <c r="Z7933" s="3"/>
      <c r="AA7933" s="3"/>
      <c r="AB7933" s="3"/>
      <c r="AC7933" s="3"/>
      <c r="AD7933" s="3"/>
      <c r="AE7933" s="3"/>
      <c r="AF7933" s="3"/>
      <c r="AG7933" s="3"/>
      <c r="AH7933" s="3"/>
      <c r="AI7933" s="3"/>
      <c r="AJ7933" s="3"/>
      <c r="AK7933" s="3"/>
      <c r="AL7933" s="3"/>
      <c r="AM7933" s="3"/>
      <c r="AN7933" s="3"/>
      <c r="AO7933" s="3"/>
      <c r="AP7933" s="3"/>
      <c r="AQ7933" s="3"/>
      <c r="AR7933" s="3"/>
      <c r="AS7933" s="3"/>
      <c r="AT7933" s="3"/>
      <c r="AU7933" s="3"/>
      <c r="AV7933" s="3"/>
      <c r="AW7933" s="3"/>
      <c r="AX7933" s="3"/>
      <c r="AY7933" s="3"/>
      <c r="AZ7933" s="3"/>
      <c r="BA7933" s="3"/>
    </row>
    <row r="7934" spans="1:53" x14ac:dyDescent="0.3">
      <c r="A7934" s="3"/>
      <c r="B7934" s="3"/>
      <c r="C7934" s="3"/>
      <c r="D7934" s="3"/>
      <c r="E7934" s="3"/>
      <c r="F7934" s="3"/>
      <c r="G7934" s="3"/>
      <c r="H7934" s="3"/>
      <c r="I7934" s="3"/>
      <c r="J7934" s="3"/>
      <c r="K7934" s="3"/>
      <c r="L7934" s="3"/>
      <c r="M7934" s="3"/>
      <c r="N7934" s="3"/>
      <c r="O7934" s="3"/>
      <c r="P7934" s="3"/>
      <c r="Q7934" s="3"/>
      <c r="R7934" s="3"/>
      <c r="S7934" s="120"/>
      <c r="T7934" s="3"/>
      <c r="U7934" s="3"/>
      <c r="V7934" s="3"/>
      <c r="W7934" s="3"/>
      <c r="X7934" s="3"/>
      <c r="Y7934" s="3"/>
      <c r="Z7934" s="3"/>
      <c r="AA7934" s="3"/>
      <c r="AB7934" s="3"/>
      <c r="AC7934" s="3"/>
      <c r="AD7934" s="3"/>
      <c r="AE7934" s="3"/>
      <c r="AF7934" s="3"/>
      <c r="AG7934" s="3"/>
      <c r="AH7934" s="3"/>
      <c r="AI7934" s="3"/>
      <c r="AJ7934" s="3"/>
      <c r="AK7934" s="3"/>
      <c r="AL7934" s="3"/>
      <c r="AM7934" s="3"/>
      <c r="AN7934" s="3"/>
      <c r="AO7934" s="3"/>
      <c r="AP7934" s="3"/>
      <c r="AQ7934" s="3"/>
      <c r="AR7934" s="3"/>
      <c r="AS7934" s="3"/>
      <c r="AT7934" s="3"/>
      <c r="AU7934" s="3"/>
      <c r="AV7934" s="3"/>
      <c r="AW7934" s="3"/>
      <c r="AX7934" s="3"/>
      <c r="AY7934" s="3"/>
      <c r="AZ7934" s="3"/>
      <c r="BA7934" s="3"/>
    </row>
    <row r="7935" spans="1:53" x14ac:dyDescent="0.3">
      <c r="A7935" s="3"/>
      <c r="B7935" s="3"/>
      <c r="C7935" s="3"/>
      <c r="D7935" s="3"/>
      <c r="E7935" s="3"/>
      <c r="F7935" s="3"/>
      <c r="G7935" s="3"/>
      <c r="H7935" s="3"/>
      <c r="I7935" s="3"/>
      <c r="J7935" s="3"/>
      <c r="K7935" s="3"/>
      <c r="L7935" s="3"/>
      <c r="M7935" s="3"/>
      <c r="N7935" s="3"/>
      <c r="O7935" s="3"/>
      <c r="P7935" s="3"/>
      <c r="Q7935" s="3"/>
      <c r="R7935" s="3"/>
      <c r="S7935" s="120"/>
      <c r="T7935" s="3"/>
      <c r="U7935" s="3"/>
      <c r="V7935" s="3"/>
      <c r="W7935" s="3"/>
      <c r="X7935" s="3"/>
      <c r="Y7935" s="3"/>
      <c r="Z7935" s="3"/>
      <c r="AA7935" s="3"/>
      <c r="AB7935" s="3"/>
      <c r="AC7935" s="3"/>
      <c r="AD7935" s="3"/>
      <c r="AE7935" s="3"/>
      <c r="AF7935" s="3"/>
      <c r="AG7935" s="3"/>
      <c r="AH7935" s="3"/>
      <c r="AI7935" s="3"/>
      <c r="AJ7935" s="3"/>
      <c r="AK7935" s="3"/>
      <c r="AL7935" s="3"/>
      <c r="AM7935" s="3"/>
      <c r="AN7935" s="3"/>
      <c r="AO7935" s="3"/>
      <c r="AP7935" s="3"/>
      <c r="AQ7935" s="3"/>
      <c r="AR7935" s="3"/>
      <c r="AS7935" s="3"/>
      <c r="AT7935" s="3"/>
      <c r="AU7935" s="3"/>
      <c r="AV7935" s="3"/>
      <c r="AW7935" s="3"/>
      <c r="AX7935" s="3"/>
      <c r="AY7935" s="3"/>
      <c r="AZ7935" s="3"/>
      <c r="BA7935" s="3"/>
    </row>
    <row r="7936" spans="1:53" x14ac:dyDescent="0.3">
      <c r="A7936" s="3"/>
      <c r="B7936" s="3"/>
      <c r="C7936" s="3"/>
      <c r="D7936" s="3"/>
      <c r="E7936" s="3"/>
      <c r="F7936" s="3"/>
      <c r="G7936" s="3"/>
      <c r="H7936" s="3"/>
      <c r="I7936" s="3"/>
      <c r="J7936" s="3"/>
      <c r="K7936" s="3"/>
      <c r="L7936" s="3"/>
      <c r="M7936" s="3"/>
      <c r="N7936" s="3"/>
      <c r="O7936" s="3"/>
      <c r="P7936" s="3"/>
      <c r="Q7936" s="3"/>
      <c r="R7936" s="3"/>
      <c r="S7936" s="120"/>
      <c r="T7936" s="3"/>
      <c r="U7936" s="3"/>
      <c r="V7936" s="3"/>
      <c r="W7936" s="3"/>
      <c r="X7936" s="3"/>
      <c r="Y7936" s="3"/>
      <c r="Z7936" s="3"/>
      <c r="AA7936" s="3"/>
      <c r="AB7936" s="3"/>
      <c r="AC7936" s="3"/>
      <c r="AD7936" s="3"/>
      <c r="AE7936" s="3"/>
      <c r="AF7936" s="3"/>
      <c r="AG7936" s="3"/>
      <c r="AH7936" s="3"/>
      <c r="AI7936" s="3"/>
      <c r="AJ7936" s="3"/>
      <c r="AK7936" s="3"/>
      <c r="AL7936" s="3"/>
      <c r="AM7936" s="3"/>
      <c r="AN7936" s="3"/>
      <c r="AO7936" s="3"/>
      <c r="AP7936" s="3"/>
      <c r="AQ7936" s="3"/>
      <c r="AR7936" s="3"/>
      <c r="AS7936" s="3"/>
      <c r="AT7936" s="3"/>
      <c r="AU7936" s="3"/>
      <c r="AV7936" s="3"/>
      <c r="AW7936" s="3"/>
      <c r="AX7936" s="3"/>
      <c r="AY7936" s="3"/>
      <c r="AZ7936" s="3"/>
      <c r="BA7936" s="3"/>
    </row>
    <row r="7937" spans="1:53" x14ac:dyDescent="0.3">
      <c r="A7937" s="3"/>
      <c r="B7937" s="3"/>
      <c r="C7937" s="3"/>
      <c r="D7937" s="3"/>
      <c r="E7937" s="3"/>
      <c r="F7937" s="3"/>
      <c r="G7937" s="3"/>
      <c r="H7937" s="3"/>
      <c r="I7937" s="3"/>
      <c r="J7937" s="3"/>
      <c r="K7937" s="3"/>
      <c r="L7937" s="3"/>
      <c r="M7937" s="3"/>
      <c r="N7937" s="3"/>
      <c r="O7937" s="3"/>
      <c r="P7937" s="3"/>
      <c r="Q7937" s="3"/>
      <c r="R7937" s="3"/>
      <c r="S7937" s="120"/>
      <c r="T7937" s="3"/>
      <c r="U7937" s="3"/>
      <c r="V7937" s="3"/>
      <c r="W7937" s="3"/>
      <c r="X7937" s="3"/>
      <c r="Y7937" s="3"/>
      <c r="Z7937" s="3"/>
      <c r="AA7937" s="3"/>
      <c r="AB7937" s="3"/>
      <c r="AC7937" s="3"/>
      <c r="AD7937" s="3"/>
      <c r="AE7937" s="3"/>
      <c r="AF7937" s="3"/>
      <c r="AG7937" s="3"/>
      <c r="AH7937" s="3"/>
      <c r="AI7937" s="3"/>
      <c r="AJ7937" s="3"/>
      <c r="AK7937" s="3"/>
      <c r="AL7937" s="3"/>
      <c r="AM7937" s="3"/>
      <c r="AN7937" s="3"/>
      <c r="AO7937" s="3"/>
      <c r="AP7937" s="3"/>
      <c r="AQ7937" s="3"/>
      <c r="AR7937" s="3"/>
      <c r="AS7937" s="3"/>
      <c r="AT7937" s="3"/>
      <c r="AU7937" s="3"/>
      <c r="AV7937" s="3"/>
      <c r="AW7937" s="3"/>
      <c r="AX7937" s="3"/>
      <c r="AY7937" s="3"/>
      <c r="AZ7937" s="3"/>
      <c r="BA7937" s="3"/>
    </row>
    <row r="7938" spans="1:53" x14ac:dyDescent="0.3">
      <c r="A7938" s="3"/>
      <c r="B7938" s="3"/>
      <c r="C7938" s="3"/>
      <c r="D7938" s="3"/>
      <c r="E7938" s="3"/>
      <c r="F7938" s="3"/>
      <c r="G7938" s="3"/>
      <c r="H7938" s="3"/>
      <c r="I7938" s="3"/>
      <c r="J7938" s="3"/>
      <c r="K7938" s="3"/>
      <c r="L7938" s="3"/>
      <c r="M7938" s="3"/>
      <c r="N7938" s="3"/>
      <c r="O7938" s="3"/>
      <c r="P7938" s="3"/>
      <c r="Q7938" s="3"/>
      <c r="R7938" s="3"/>
      <c r="S7938" s="120"/>
      <c r="T7938" s="3"/>
      <c r="U7938" s="3"/>
      <c r="V7938" s="3"/>
      <c r="W7938" s="3"/>
      <c r="X7938" s="3"/>
      <c r="Y7938" s="3"/>
      <c r="Z7938" s="3"/>
      <c r="AA7938" s="3"/>
      <c r="AB7938" s="3"/>
      <c r="AC7938" s="3"/>
      <c r="AD7938" s="3"/>
      <c r="AE7938" s="3"/>
      <c r="AF7938" s="3"/>
      <c r="AG7938" s="3"/>
      <c r="AH7938" s="3"/>
      <c r="AI7938" s="3"/>
      <c r="AJ7938" s="3"/>
      <c r="AK7938" s="3"/>
      <c r="AL7938" s="3"/>
      <c r="AM7938" s="3"/>
      <c r="AN7938" s="3"/>
      <c r="AO7938" s="3"/>
      <c r="AP7938" s="3"/>
      <c r="AQ7938" s="3"/>
      <c r="AR7938" s="3"/>
      <c r="AS7938" s="3"/>
      <c r="AT7938" s="3"/>
      <c r="AU7938" s="3"/>
      <c r="AV7938" s="3"/>
      <c r="AW7938" s="3"/>
      <c r="AX7938" s="3"/>
      <c r="AY7938" s="3"/>
      <c r="AZ7938" s="3"/>
      <c r="BA7938" s="3"/>
    </row>
    <row r="7939" spans="1:53" x14ac:dyDescent="0.3">
      <c r="A7939" s="3"/>
      <c r="B7939" s="3"/>
      <c r="C7939" s="3"/>
      <c r="D7939" s="3"/>
      <c r="E7939" s="3"/>
      <c r="F7939" s="3"/>
      <c r="G7939" s="3"/>
      <c r="H7939" s="3"/>
      <c r="I7939" s="3"/>
      <c r="J7939" s="3"/>
      <c r="K7939" s="3"/>
      <c r="L7939" s="3"/>
      <c r="M7939" s="3"/>
      <c r="N7939" s="3"/>
      <c r="O7939" s="3"/>
      <c r="P7939" s="3"/>
      <c r="Q7939" s="3"/>
      <c r="R7939" s="3"/>
      <c r="S7939" s="120"/>
      <c r="T7939" s="3"/>
      <c r="U7939" s="3"/>
      <c r="V7939" s="3"/>
      <c r="W7939" s="3"/>
      <c r="X7939" s="3"/>
      <c r="Y7939" s="3"/>
      <c r="Z7939" s="3"/>
      <c r="AA7939" s="3"/>
      <c r="AB7939" s="3"/>
      <c r="AC7939" s="3"/>
      <c r="AD7939" s="3"/>
      <c r="AE7939" s="3"/>
      <c r="AF7939" s="3"/>
      <c r="AG7939" s="3"/>
      <c r="AH7939" s="3"/>
      <c r="AI7939" s="3"/>
      <c r="AJ7939" s="3"/>
      <c r="AK7939" s="3"/>
      <c r="AL7939" s="3"/>
      <c r="AM7939" s="3"/>
      <c r="AN7939" s="3"/>
      <c r="AO7939" s="3"/>
      <c r="AP7939" s="3"/>
      <c r="AQ7939" s="3"/>
      <c r="AR7939" s="3"/>
      <c r="AS7939" s="3"/>
      <c r="AT7939" s="3"/>
      <c r="AU7939" s="3"/>
      <c r="AV7939" s="3"/>
      <c r="AW7939" s="3"/>
      <c r="AX7939" s="3"/>
      <c r="AY7939" s="3"/>
      <c r="AZ7939" s="3"/>
      <c r="BA7939" s="3"/>
    </row>
    <row r="7940" spans="1:53" x14ac:dyDescent="0.3">
      <c r="A7940" s="3"/>
      <c r="B7940" s="3"/>
      <c r="C7940" s="3"/>
      <c r="D7940" s="3"/>
      <c r="E7940" s="3"/>
      <c r="F7940" s="3"/>
      <c r="G7940" s="3"/>
      <c r="H7940" s="3"/>
      <c r="I7940" s="3"/>
      <c r="J7940" s="3"/>
      <c r="K7940" s="3"/>
      <c r="L7940" s="3"/>
      <c r="M7940" s="3"/>
      <c r="N7940" s="3"/>
      <c r="O7940" s="3"/>
      <c r="P7940" s="3"/>
      <c r="Q7940" s="3"/>
      <c r="R7940" s="3"/>
      <c r="S7940" s="120"/>
      <c r="T7940" s="3"/>
      <c r="U7940" s="3"/>
      <c r="V7940" s="3"/>
      <c r="W7940" s="3"/>
      <c r="X7940" s="3"/>
      <c r="Y7940" s="3"/>
      <c r="Z7940" s="3"/>
      <c r="AA7940" s="3"/>
      <c r="AB7940" s="3"/>
      <c r="AC7940" s="3"/>
      <c r="AD7940" s="3"/>
      <c r="AE7940" s="3"/>
      <c r="AF7940" s="3"/>
      <c r="AG7940" s="3"/>
      <c r="AH7940" s="3"/>
      <c r="AI7940" s="3"/>
      <c r="AJ7940" s="3"/>
      <c r="AK7940" s="3"/>
      <c r="AL7940" s="3"/>
      <c r="AM7940" s="3"/>
      <c r="AN7940" s="3"/>
      <c r="AO7940" s="3"/>
      <c r="AP7940" s="3"/>
      <c r="AQ7940" s="3"/>
      <c r="AR7940" s="3"/>
      <c r="AS7940" s="3"/>
      <c r="AT7940" s="3"/>
      <c r="AU7940" s="3"/>
      <c r="AV7940" s="3"/>
      <c r="AW7940" s="3"/>
      <c r="AX7940" s="3"/>
      <c r="AY7940" s="3"/>
      <c r="AZ7940" s="3"/>
      <c r="BA7940" s="3"/>
    </row>
    <row r="7941" spans="1:53" x14ac:dyDescent="0.3">
      <c r="A7941" s="3"/>
      <c r="B7941" s="3"/>
      <c r="C7941" s="3"/>
      <c r="D7941" s="3"/>
      <c r="E7941" s="3"/>
      <c r="F7941" s="3"/>
      <c r="G7941" s="3"/>
      <c r="H7941" s="3"/>
      <c r="I7941" s="3"/>
      <c r="J7941" s="3"/>
      <c r="K7941" s="3"/>
      <c r="L7941" s="3"/>
      <c r="M7941" s="3"/>
      <c r="N7941" s="3"/>
      <c r="O7941" s="3"/>
      <c r="P7941" s="3"/>
      <c r="Q7941" s="3"/>
      <c r="R7941" s="3"/>
      <c r="S7941" s="120"/>
      <c r="T7941" s="3"/>
      <c r="U7941" s="3"/>
      <c r="V7941" s="3"/>
      <c r="W7941" s="3"/>
      <c r="X7941" s="3"/>
      <c r="Y7941" s="3"/>
      <c r="Z7941" s="3"/>
      <c r="AA7941" s="3"/>
      <c r="AB7941" s="3"/>
      <c r="AC7941" s="3"/>
      <c r="AD7941" s="3"/>
      <c r="AE7941" s="3"/>
      <c r="AF7941" s="3"/>
      <c r="AG7941" s="3"/>
      <c r="AH7941" s="3"/>
      <c r="AI7941" s="3"/>
      <c r="AJ7941" s="3"/>
      <c r="AK7941" s="3"/>
      <c r="AL7941" s="3"/>
      <c r="AM7941" s="3"/>
      <c r="AN7941" s="3"/>
      <c r="AO7941" s="3"/>
      <c r="AP7941" s="3"/>
      <c r="AQ7941" s="3"/>
      <c r="AR7941" s="3"/>
      <c r="AS7941" s="3"/>
      <c r="AT7941" s="3"/>
      <c r="AU7941" s="3"/>
      <c r="AV7941" s="3"/>
      <c r="AW7941" s="3"/>
      <c r="AX7941" s="3"/>
      <c r="AY7941" s="3"/>
      <c r="AZ7941" s="3"/>
      <c r="BA7941" s="3"/>
    </row>
    <row r="7942" spans="1:53" x14ac:dyDescent="0.3">
      <c r="A7942" s="3"/>
      <c r="B7942" s="3"/>
      <c r="C7942" s="3"/>
      <c r="D7942" s="3"/>
      <c r="E7942" s="3"/>
      <c r="F7942" s="3"/>
      <c r="G7942" s="3"/>
      <c r="H7942" s="3"/>
      <c r="I7942" s="3"/>
      <c r="J7942" s="3"/>
      <c r="K7942" s="3"/>
      <c r="L7942" s="3"/>
      <c r="M7942" s="3"/>
      <c r="N7942" s="3"/>
      <c r="O7942" s="3"/>
      <c r="P7942" s="3"/>
      <c r="Q7942" s="3"/>
      <c r="R7942" s="3"/>
      <c r="S7942" s="120"/>
      <c r="T7942" s="3"/>
      <c r="U7942" s="3"/>
      <c r="V7942" s="3"/>
      <c r="W7942" s="3"/>
      <c r="X7942" s="3"/>
      <c r="Y7942" s="3"/>
      <c r="Z7942" s="3"/>
      <c r="AA7942" s="3"/>
      <c r="AB7942" s="3"/>
      <c r="AC7942" s="3"/>
      <c r="AD7942" s="3"/>
      <c r="AE7942" s="3"/>
      <c r="AF7942" s="3"/>
      <c r="AG7942" s="3"/>
      <c r="AH7942" s="3"/>
      <c r="AI7942" s="3"/>
      <c r="AJ7942" s="3"/>
      <c r="AK7942" s="3"/>
      <c r="AL7942" s="3"/>
      <c r="AM7942" s="3"/>
      <c r="AN7942" s="3"/>
      <c r="AO7942" s="3"/>
      <c r="AP7942" s="3"/>
      <c r="AQ7942" s="3"/>
      <c r="AR7942" s="3"/>
      <c r="AS7942" s="3"/>
      <c r="AT7942" s="3"/>
      <c r="AU7942" s="3"/>
      <c r="AV7942" s="3"/>
      <c r="AW7942" s="3"/>
      <c r="AX7942" s="3"/>
      <c r="AY7942" s="3"/>
      <c r="AZ7942" s="3"/>
      <c r="BA7942" s="3"/>
    </row>
    <row r="7943" spans="1:53" x14ac:dyDescent="0.3">
      <c r="A7943" s="3"/>
      <c r="B7943" s="3"/>
      <c r="C7943" s="3"/>
      <c r="D7943" s="3"/>
      <c r="E7943" s="3"/>
      <c r="F7943" s="3"/>
      <c r="G7943" s="3"/>
      <c r="H7943" s="3"/>
      <c r="I7943" s="3"/>
      <c r="J7943" s="3"/>
      <c r="K7943" s="3"/>
      <c r="L7943" s="3"/>
      <c r="M7943" s="3"/>
      <c r="N7943" s="3"/>
      <c r="O7943" s="3"/>
      <c r="P7943" s="3"/>
      <c r="Q7943" s="3"/>
      <c r="R7943" s="3"/>
      <c r="S7943" s="120"/>
      <c r="T7943" s="3"/>
      <c r="U7943" s="3"/>
      <c r="V7943" s="3"/>
      <c r="W7943" s="3"/>
      <c r="X7943" s="3"/>
      <c r="Y7943" s="3"/>
      <c r="Z7943" s="3"/>
      <c r="AA7943" s="3"/>
      <c r="AB7943" s="3"/>
      <c r="AC7943" s="3"/>
      <c r="AD7943" s="3"/>
      <c r="AE7943" s="3"/>
      <c r="AF7943" s="3"/>
      <c r="AG7943" s="3"/>
      <c r="AH7943" s="3"/>
      <c r="AI7943" s="3"/>
      <c r="AJ7943" s="3"/>
      <c r="AK7943" s="3"/>
      <c r="AL7943" s="3"/>
      <c r="AM7943" s="3"/>
      <c r="AN7943" s="3"/>
      <c r="AO7943" s="3"/>
      <c r="AP7943" s="3"/>
      <c r="AQ7943" s="3"/>
      <c r="AR7943" s="3"/>
      <c r="AS7943" s="3"/>
      <c r="AT7943" s="3"/>
      <c r="AU7943" s="3"/>
      <c r="AV7943" s="3"/>
      <c r="AW7943" s="3"/>
      <c r="AX7943" s="3"/>
      <c r="AY7943" s="3"/>
      <c r="AZ7943" s="3"/>
      <c r="BA7943" s="3"/>
    </row>
    <row r="7944" spans="1:53" x14ac:dyDescent="0.3">
      <c r="A7944" s="3"/>
      <c r="B7944" s="3"/>
      <c r="C7944" s="3"/>
      <c r="D7944" s="3"/>
      <c r="E7944" s="3"/>
      <c r="F7944" s="3"/>
      <c r="G7944" s="3"/>
      <c r="H7944" s="3"/>
      <c r="I7944" s="3"/>
      <c r="J7944" s="3"/>
      <c r="K7944" s="3"/>
      <c r="L7944" s="3"/>
      <c r="M7944" s="3"/>
      <c r="N7944" s="3"/>
      <c r="O7944" s="3"/>
      <c r="P7944" s="3"/>
      <c r="Q7944" s="3"/>
      <c r="R7944" s="3"/>
      <c r="S7944" s="120"/>
      <c r="T7944" s="3"/>
      <c r="U7944" s="3"/>
      <c r="V7944" s="3"/>
      <c r="W7944" s="3"/>
      <c r="X7944" s="3"/>
      <c r="Y7944" s="3"/>
      <c r="Z7944" s="3"/>
      <c r="AA7944" s="3"/>
      <c r="AB7944" s="3"/>
      <c r="AC7944" s="3"/>
      <c r="AD7944" s="3"/>
      <c r="AE7944" s="3"/>
      <c r="AF7944" s="3"/>
      <c r="AG7944" s="3"/>
      <c r="AH7944" s="3"/>
      <c r="AI7944" s="3"/>
      <c r="AJ7944" s="3"/>
      <c r="AK7944" s="3"/>
      <c r="AL7944" s="3"/>
      <c r="AM7944" s="3"/>
      <c r="AN7944" s="3"/>
      <c r="AO7944" s="3"/>
      <c r="AP7944" s="3"/>
      <c r="AQ7944" s="3"/>
      <c r="AR7944" s="3"/>
      <c r="AS7944" s="3"/>
      <c r="AT7944" s="3"/>
      <c r="AU7944" s="3"/>
      <c r="AV7944" s="3"/>
      <c r="AW7944" s="3"/>
      <c r="AX7944" s="3"/>
      <c r="AY7944" s="3"/>
      <c r="AZ7944" s="3"/>
      <c r="BA7944" s="3"/>
    </row>
    <row r="7945" spans="1:53" x14ac:dyDescent="0.3">
      <c r="A7945" s="3"/>
      <c r="B7945" s="3"/>
      <c r="C7945" s="3"/>
      <c r="D7945" s="3"/>
      <c r="E7945" s="3"/>
      <c r="F7945" s="3"/>
      <c r="G7945" s="3"/>
      <c r="H7945" s="3"/>
      <c r="I7945" s="3"/>
      <c r="J7945" s="3"/>
      <c r="K7945" s="3"/>
      <c r="L7945" s="3"/>
      <c r="M7945" s="3"/>
      <c r="N7945" s="3"/>
      <c r="O7945" s="3"/>
      <c r="P7945" s="3"/>
      <c r="Q7945" s="3"/>
      <c r="R7945" s="3"/>
      <c r="S7945" s="120"/>
      <c r="T7945" s="3"/>
      <c r="U7945" s="3"/>
      <c r="V7945" s="3"/>
      <c r="W7945" s="3"/>
      <c r="X7945" s="3"/>
      <c r="Y7945" s="3"/>
      <c r="Z7945" s="3"/>
      <c r="AA7945" s="3"/>
      <c r="AB7945" s="3"/>
      <c r="AC7945" s="3"/>
      <c r="AD7945" s="3"/>
      <c r="AE7945" s="3"/>
      <c r="AF7945" s="3"/>
      <c r="AG7945" s="3"/>
      <c r="AH7945" s="3"/>
      <c r="AI7945" s="3"/>
      <c r="AJ7945" s="3"/>
      <c r="AK7945" s="3"/>
      <c r="AL7945" s="3"/>
      <c r="AM7945" s="3"/>
      <c r="AN7945" s="3"/>
      <c r="AO7945" s="3"/>
      <c r="AP7945" s="3"/>
      <c r="AQ7945" s="3"/>
      <c r="AR7945" s="3"/>
      <c r="AS7945" s="3"/>
      <c r="AT7945" s="3"/>
      <c r="AU7945" s="3"/>
      <c r="AV7945" s="3"/>
      <c r="AW7945" s="3"/>
      <c r="AX7945" s="3"/>
      <c r="AY7945" s="3"/>
      <c r="AZ7945" s="3"/>
      <c r="BA7945" s="3"/>
    </row>
    <row r="7946" spans="1:53" x14ac:dyDescent="0.3">
      <c r="A7946" s="3"/>
      <c r="B7946" s="3"/>
      <c r="C7946" s="3"/>
      <c r="D7946" s="3"/>
      <c r="E7946" s="3"/>
      <c r="F7946" s="3"/>
      <c r="G7946" s="3"/>
      <c r="H7946" s="3"/>
      <c r="I7946" s="3"/>
      <c r="J7946" s="3"/>
      <c r="K7946" s="3"/>
      <c r="L7946" s="3"/>
      <c r="M7946" s="3"/>
      <c r="N7946" s="3"/>
      <c r="O7946" s="3"/>
      <c r="P7946" s="3"/>
      <c r="Q7946" s="3"/>
      <c r="R7946" s="3"/>
      <c r="S7946" s="120"/>
      <c r="T7946" s="3"/>
      <c r="U7946" s="3"/>
      <c r="V7946" s="3"/>
      <c r="W7946" s="3"/>
      <c r="X7946" s="3"/>
      <c r="Y7946" s="3"/>
      <c r="Z7946" s="3"/>
      <c r="AA7946" s="3"/>
      <c r="AB7946" s="3"/>
      <c r="AC7946" s="3"/>
      <c r="AD7946" s="3"/>
      <c r="AE7946" s="3"/>
      <c r="AF7946" s="3"/>
      <c r="AG7946" s="3"/>
      <c r="AH7946" s="3"/>
      <c r="AI7946" s="3"/>
      <c r="AJ7946" s="3"/>
      <c r="AK7946" s="3"/>
      <c r="AL7946" s="3"/>
      <c r="AM7946" s="3"/>
      <c r="AN7946" s="3"/>
      <c r="AO7946" s="3"/>
      <c r="AP7946" s="3"/>
      <c r="AQ7946" s="3"/>
      <c r="AR7946" s="3"/>
      <c r="AS7946" s="3"/>
      <c r="AT7946" s="3"/>
      <c r="AU7946" s="3"/>
      <c r="AV7946" s="3"/>
      <c r="AW7946" s="3"/>
      <c r="AX7946" s="3"/>
      <c r="AY7946" s="3"/>
      <c r="AZ7946" s="3"/>
      <c r="BA7946" s="3"/>
    </row>
    <row r="7947" spans="1:53" x14ac:dyDescent="0.3">
      <c r="A7947" s="3"/>
      <c r="B7947" s="3"/>
      <c r="C7947" s="3"/>
      <c r="D7947" s="3"/>
      <c r="E7947" s="3"/>
      <c r="F7947" s="3"/>
      <c r="G7947" s="3"/>
      <c r="H7947" s="3"/>
      <c r="I7947" s="3"/>
      <c r="J7947" s="3"/>
      <c r="K7947" s="3"/>
      <c r="L7947" s="3"/>
      <c r="M7947" s="3"/>
      <c r="N7947" s="3"/>
      <c r="O7947" s="3"/>
      <c r="P7947" s="3"/>
      <c r="Q7947" s="3"/>
      <c r="R7947" s="3"/>
      <c r="S7947" s="120"/>
      <c r="T7947" s="3"/>
      <c r="U7947" s="3"/>
      <c r="V7947" s="3"/>
      <c r="W7947" s="3"/>
      <c r="X7947" s="3"/>
      <c r="Y7947" s="3"/>
      <c r="Z7947" s="3"/>
      <c r="AA7947" s="3"/>
      <c r="AB7947" s="3"/>
      <c r="AC7947" s="3"/>
      <c r="AD7947" s="3"/>
      <c r="AE7947" s="3"/>
      <c r="AF7947" s="3"/>
      <c r="AG7947" s="3"/>
      <c r="AH7947" s="3"/>
      <c r="AI7947" s="3"/>
      <c r="AJ7947" s="3"/>
      <c r="AK7947" s="3"/>
      <c r="AL7947" s="3"/>
      <c r="AM7947" s="3"/>
      <c r="AN7947" s="3"/>
      <c r="AO7947" s="3"/>
      <c r="AP7947" s="3"/>
      <c r="AQ7947" s="3"/>
      <c r="AR7947" s="3"/>
      <c r="AS7947" s="3"/>
      <c r="AT7947" s="3"/>
      <c r="AU7947" s="3"/>
      <c r="AV7947" s="3"/>
      <c r="AW7947" s="3"/>
      <c r="AX7947" s="3"/>
      <c r="AY7947" s="3"/>
      <c r="AZ7947" s="3"/>
      <c r="BA7947" s="3"/>
    </row>
    <row r="7948" spans="1:53" x14ac:dyDescent="0.3">
      <c r="A7948" s="3"/>
      <c r="B7948" s="3"/>
      <c r="C7948" s="3"/>
      <c r="D7948" s="3"/>
      <c r="E7948" s="3"/>
      <c r="F7948" s="3"/>
      <c r="G7948" s="3"/>
      <c r="H7948" s="3"/>
      <c r="I7948" s="3"/>
      <c r="J7948" s="3"/>
      <c r="K7948" s="3"/>
      <c r="L7948" s="3"/>
      <c r="M7948" s="3"/>
      <c r="N7948" s="3"/>
      <c r="O7948" s="3"/>
      <c r="P7948" s="3"/>
      <c r="Q7948" s="3"/>
      <c r="R7948" s="3"/>
      <c r="S7948" s="120"/>
      <c r="T7948" s="3"/>
      <c r="U7948" s="3"/>
      <c r="V7948" s="3"/>
      <c r="W7948" s="3"/>
      <c r="X7948" s="3"/>
      <c r="Y7948" s="3"/>
      <c r="Z7948" s="3"/>
      <c r="AA7948" s="3"/>
      <c r="AB7948" s="3"/>
      <c r="AC7948" s="3"/>
      <c r="AD7948" s="3"/>
      <c r="AE7948" s="3"/>
      <c r="AF7948" s="3"/>
      <c r="AG7948" s="3"/>
      <c r="AH7948" s="3"/>
      <c r="AI7948" s="3"/>
      <c r="AJ7948" s="3"/>
      <c r="AK7948" s="3"/>
      <c r="AL7948" s="3"/>
      <c r="AM7948" s="3"/>
      <c r="AN7948" s="3"/>
      <c r="AO7948" s="3"/>
      <c r="AP7948" s="3"/>
      <c r="AQ7948" s="3"/>
      <c r="AR7948" s="3"/>
      <c r="AS7948" s="3"/>
      <c r="AT7948" s="3"/>
      <c r="AU7948" s="3"/>
      <c r="AV7948" s="3"/>
      <c r="AW7948" s="3"/>
      <c r="AX7948" s="3"/>
      <c r="AY7948" s="3"/>
      <c r="AZ7948" s="3"/>
      <c r="BA7948" s="3"/>
    </row>
    <row r="7949" spans="1:53" x14ac:dyDescent="0.3">
      <c r="A7949" s="3"/>
      <c r="B7949" s="3"/>
      <c r="C7949" s="3"/>
      <c r="D7949" s="3"/>
      <c r="E7949" s="3"/>
      <c r="F7949" s="3"/>
      <c r="G7949" s="3"/>
      <c r="H7949" s="3"/>
      <c r="I7949" s="3"/>
      <c r="J7949" s="3"/>
      <c r="K7949" s="3"/>
      <c r="L7949" s="3"/>
      <c r="M7949" s="3"/>
      <c r="N7949" s="3"/>
      <c r="O7949" s="3"/>
      <c r="P7949" s="3"/>
      <c r="Q7949" s="3"/>
      <c r="R7949" s="3"/>
      <c r="S7949" s="120"/>
      <c r="T7949" s="3"/>
      <c r="U7949" s="3"/>
      <c r="V7949" s="3"/>
      <c r="W7949" s="3"/>
      <c r="X7949" s="3"/>
      <c r="Y7949" s="3"/>
      <c r="Z7949" s="3"/>
      <c r="AA7949" s="3"/>
      <c r="AB7949" s="3"/>
      <c r="AC7949" s="3"/>
      <c r="AD7949" s="3"/>
      <c r="AE7949" s="3"/>
      <c r="AF7949" s="3"/>
      <c r="AG7949" s="3"/>
      <c r="AH7949" s="3"/>
      <c r="AI7949" s="3"/>
      <c r="AJ7949" s="3"/>
      <c r="AK7949" s="3"/>
      <c r="AL7949" s="3"/>
      <c r="AM7949" s="3"/>
      <c r="AN7949" s="3"/>
      <c r="AO7949" s="3"/>
      <c r="AP7949" s="3"/>
      <c r="AQ7949" s="3"/>
      <c r="AR7949" s="3"/>
      <c r="AS7949" s="3"/>
      <c r="AT7949" s="3"/>
      <c r="AU7949" s="3"/>
      <c r="AV7949" s="3"/>
      <c r="AW7949" s="3"/>
      <c r="AX7949" s="3"/>
      <c r="AY7949" s="3"/>
      <c r="AZ7949" s="3"/>
      <c r="BA7949" s="3"/>
    </row>
    <row r="7950" spans="1:53" x14ac:dyDescent="0.3">
      <c r="A7950" s="3"/>
      <c r="B7950" s="3"/>
      <c r="C7950" s="3"/>
      <c r="D7950" s="3"/>
      <c r="E7950" s="3"/>
      <c r="F7950" s="3"/>
      <c r="G7950" s="3"/>
      <c r="H7950" s="3"/>
      <c r="I7950" s="3"/>
      <c r="J7950" s="3"/>
      <c r="K7950" s="3"/>
      <c r="L7950" s="3"/>
      <c r="M7950" s="3"/>
      <c r="N7950" s="3"/>
      <c r="O7950" s="3"/>
      <c r="P7950" s="3"/>
      <c r="Q7950" s="3"/>
      <c r="R7950" s="3"/>
      <c r="S7950" s="120"/>
      <c r="T7950" s="3"/>
      <c r="U7950" s="3"/>
      <c r="V7950" s="3"/>
      <c r="W7950" s="3"/>
      <c r="X7950" s="3"/>
      <c r="Y7950" s="3"/>
      <c r="Z7950" s="3"/>
      <c r="AA7950" s="3"/>
      <c r="AB7950" s="3"/>
      <c r="AC7950" s="3"/>
      <c r="AD7950" s="3"/>
      <c r="AE7950" s="3"/>
      <c r="AF7950" s="3"/>
      <c r="AG7950" s="3"/>
      <c r="AH7950" s="3"/>
      <c r="AI7950" s="3"/>
      <c r="AJ7950" s="3"/>
      <c r="AK7950" s="3"/>
      <c r="AL7950" s="3"/>
      <c r="AM7950" s="3"/>
      <c r="AN7950" s="3"/>
      <c r="AO7950" s="3"/>
      <c r="AP7950" s="3"/>
      <c r="AQ7950" s="3"/>
      <c r="AR7950" s="3"/>
      <c r="AS7950" s="3"/>
      <c r="AT7950" s="3"/>
      <c r="AU7950" s="3"/>
      <c r="AV7950" s="3"/>
      <c r="AW7950" s="3"/>
      <c r="AX7950" s="3"/>
      <c r="AY7950" s="3"/>
      <c r="AZ7950" s="3"/>
      <c r="BA7950" s="3"/>
    </row>
    <row r="7951" spans="1:53" x14ac:dyDescent="0.3">
      <c r="A7951" s="3"/>
      <c r="B7951" s="3"/>
      <c r="C7951" s="3"/>
      <c r="D7951" s="3"/>
      <c r="E7951" s="3"/>
      <c r="F7951" s="3"/>
      <c r="G7951" s="3"/>
      <c r="H7951" s="3"/>
      <c r="I7951" s="3"/>
      <c r="J7951" s="3"/>
      <c r="K7951" s="3"/>
      <c r="L7951" s="3"/>
      <c r="M7951" s="3"/>
      <c r="N7951" s="3"/>
      <c r="O7951" s="3"/>
      <c r="P7951" s="3"/>
      <c r="Q7951" s="3"/>
      <c r="R7951" s="3"/>
      <c r="S7951" s="120"/>
      <c r="T7951" s="3"/>
      <c r="U7951" s="3"/>
      <c r="V7951" s="3"/>
      <c r="W7951" s="3"/>
      <c r="X7951" s="3"/>
      <c r="Y7951" s="3"/>
      <c r="Z7951" s="3"/>
      <c r="AA7951" s="3"/>
      <c r="AB7951" s="3"/>
      <c r="AC7951" s="3"/>
      <c r="AD7951" s="3"/>
      <c r="AE7951" s="3"/>
      <c r="AF7951" s="3"/>
      <c r="AG7951" s="3"/>
      <c r="AH7951" s="3"/>
      <c r="AI7951" s="3"/>
      <c r="AJ7951" s="3"/>
      <c r="AK7951" s="3"/>
      <c r="AL7951" s="3"/>
      <c r="AM7951" s="3"/>
      <c r="AN7951" s="3"/>
      <c r="AO7951" s="3"/>
      <c r="AP7951" s="3"/>
      <c r="AQ7951" s="3"/>
      <c r="AR7951" s="3"/>
      <c r="AS7951" s="3"/>
      <c r="AT7951" s="3"/>
      <c r="AU7951" s="3"/>
      <c r="AV7951" s="3"/>
      <c r="AW7951" s="3"/>
      <c r="AX7951" s="3"/>
      <c r="AY7951" s="3"/>
      <c r="AZ7951" s="3"/>
      <c r="BA7951" s="3"/>
    </row>
    <row r="7952" spans="1:53" x14ac:dyDescent="0.3">
      <c r="A7952" s="3"/>
      <c r="B7952" s="3"/>
      <c r="C7952" s="3"/>
      <c r="D7952" s="3"/>
      <c r="E7952" s="3"/>
      <c r="F7952" s="3"/>
      <c r="G7952" s="3"/>
      <c r="H7952" s="3"/>
      <c r="I7952" s="3"/>
      <c r="J7952" s="3"/>
      <c r="K7952" s="3"/>
      <c r="L7952" s="3"/>
      <c r="M7952" s="3"/>
      <c r="N7952" s="3"/>
      <c r="O7952" s="3"/>
      <c r="P7952" s="3"/>
      <c r="Q7952" s="3"/>
      <c r="R7952" s="3"/>
      <c r="S7952" s="120"/>
      <c r="T7952" s="3"/>
      <c r="U7952" s="3"/>
      <c r="V7952" s="3"/>
      <c r="W7952" s="3"/>
      <c r="X7952" s="3"/>
      <c r="Y7952" s="3"/>
      <c r="Z7952" s="3"/>
      <c r="AA7952" s="3"/>
      <c r="AB7952" s="3"/>
      <c r="AC7952" s="3"/>
      <c r="AD7952" s="3"/>
      <c r="AE7952" s="3"/>
      <c r="AF7952" s="3"/>
      <c r="AG7952" s="3"/>
      <c r="AH7952" s="3"/>
      <c r="AI7952" s="3"/>
      <c r="AJ7952" s="3"/>
      <c r="AK7952" s="3"/>
      <c r="AL7952" s="3"/>
      <c r="AM7952" s="3"/>
      <c r="AN7952" s="3"/>
      <c r="AO7952" s="3"/>
      <c r="AP7952" s="3"/>
      <c r="AQ7952" s="3"/>
      <c r="AR7952" s="3"/>
      <c r="AS7952" s="3"/>
      <c r="AT7952" s="3"/>
      <c r="AU7952" s="3"/>
      <c r="AV7952" s="3"/>
      <c r="AW7952" s="3"/>
      <c r="AX7952" s="3"/>
      <c r="AY7952" s="3"/>
      <c r="AZ7952" s="3"/>
      <c r="BA7952" s="3"/>
    </row>
    <row r="7953" spans="1:53" x14ac:dyDescent="0.3">
      <c r="A7953" s="3"/>
      <c r="B7953" s="3"/>
      <c r="C7953" s="3"/>
      <c r="D7953" s="3"/>
      <c r="E7953" s="3"/>
      <c r="F7953" s="3"/>
      <c r="G7953" s="3"/>
      <c r="H7953" s="3"/>
      <c r="I7953" s="3"/>
      <c r="J7953" s="3"/>
      <c r="K7953" s="3"/>
      <c r="L7953" s="3"/>
      <c r="M7953" s="3"/>
      <c r="N7953" s="3"/>
      <c r="O7953" s="3"/>
      <c r="P7953" s="3"/>
      <c r="Q7953" s="3"/>
      <c r="R7953" s="3"/>
      <c r="S7953" s="120"/>
      <c r="T7953" s="3"/>
      <c r="U7953" s="3"/>
      <c r="V7953" s="3"/>
      <c r="W7953" s="3"/>
      <c r="X7953" s="3"/>
      <c r="Y7953" s="3"/>
      <c r="Z7953" s="3"/>
      <c r="AA7953" s="3"/>
      <c r="AB7953" s="3"/>
      <c r="AC7953" s="3"/>
      <c r="AD7953" s="3"/>
      <c r="AE7953" s="3"/>
      <c r="AF7953" s="3"/>
      <c r="AG7953" s="3"/>
      <c r="AH7953" s="3"/>
      <c r="AI7953" s="3"/>
      <c r="AJ7953" s="3"/>
      <c r="AK7953" s="3"/>
      <c r="AL7953" s="3"/>
      <c r="AM7953" s="3"/>
      <c r="AN7953" s="3"/>
      <c r="AO7953" s="3"/>
      <c r="AP7953" s="3"/>
      <c r="AQ7953" s="3"/>
      <c r="AR7953" s="3"/>
      <c r="AS7953" s="3"/>
      <c r="AT7953" s="3"/>
      <c r="AU7953" s="3"/>
      <c r="AV7953" s="3"/>
      <c r="AW7953" s="3"/>
      <c r="AX7953" s="3"/>
      <c r="AY7953" s="3"/>
      <c r="AZ7953" s="3"/>
      <c r="BA7953" s="3"/>
    </row>
    <row r="7954" spans="1:53" x14ac:dyDescent="0.3">
      <c r="A7954" s="3"/>
      <c r="B7954" s="3"/>
      <c r="C7954" s="3"/>
      <c r="D7954" s="3"/>
      <c r="E7954" s="3"/>
      <c r="F7954" s="3"/>
      <c r="G7954" s="3"/>
      <c r="H7954" s="3"/>
      <c r="I7954" s="3"/>
      <c r="J7954" s="3"/>
      <c r="K7954" s="3"/>
      <c r="L7954" s="3"/>
      <c r="M7954" s="3"/>
      <c r="N7954" s="3"/>
      <c r="O7954" s="3"/>
      <c r="P7954" s="3"/>
      <c r="Q7954" s="3"/>
      <c r="R7954" s="3"/>
      <c r="S7954" s="120"/>
      <c r="T7954" s="3"/>
      <c r="U7954" s="3"/>
      <c r="V7954" s="3"/>
      <c r="W7954" s="3"/>
      <c r="X7954" s="3"/>
      <c r="Y7954" s="3"/>
      <c r="Z7954" s="3"/>
      <c r="AA7954" s="3"/>
      <c r="AB7954" s="3"/>
      <c r="AC7954" s="3"/>
      <c r="AD7954" s="3"/>
      <c r="AE7954" s="3"/>
      <c r="AF7954" s="3"/>
      <c r="AG7954" s="3"/>
      <c r="AH7954" s="3"/>
      <c r="AI7954" s="3"/>
      <c r="AJ7954" s="3"/>
      <c r="AK7954" s="3"/>
      <c r="AL7954" s="3"/>
      <c r="AM7954" s="3"/>
      <c r="AN7954" s="3"/>
      <c r="AO7954" s="3"/>
      <c r="AP7954" s="3"/>
      <c r="AQ7954" s="3"/>
      <c r="AR7954" s="3"/>
      <c r="AS7954" s="3"/>
      <c r="AT7954" s="3"/>
      <c r="AU7954" s="3"/>
      <c r="AV7954" s="3"/>
      <c r="AW7954" s="3"/>
      <c r="AX7954" s="3"/>
      <c r="AY7954" s="3"/>
      <c r="AZ7954" s="3"/>
      <c r="BA7954" s="3"/>
    </row>
    <row r="7955" spans="1:53" x14ac:dyDescent="0.3">
      <c r="A7955" s="3"/>
      <c r="B7955" s="3"/>
      <c r="C7955" s="3"/>
      <c r="D7955" s="3"/>
      <c r="E7955" s="3"/>
      <c r="F7955" s="3"/>
      <c r="G7955" s="3"/>
      <c r="H7955" s="3"/>
      <c r="I7955" s="3"/>
      <c r="J7955" s="3"/>
      <c r="K7955" s="3"/>
      <c r="L7955" s="3"/>
      <c r="M7955" s="3"/>
      <c r="N7955" s="3"/>
      <c r="O7955" s="3"/>
      <c r="P7955" s="3"/>
      <c r="Q7955" s="3"/>
      <c r="R7955" s="3"/>
      <c r="S7955" s="120"/>
      <c r="T7955" s="3"/>
      <c r="U7955" s="3"/>
      <c r="V7955" s="3"/>
      <c r="W7955" s="3"/>
      <c r="X7955" s="3"/>
      <c r="Y7955" s="3"/>
      <c r="Z7955" s="3"/>
      <c r="AA7955" s="3"/>
      <c r="AB7955" s="3"/>
      <c r="AC7955" s="3"/>
      <c r="AD7955" s="3"/>
      <c r="AE7955" s="3"/>
      <c r="AF7955" s="3"/>
      <c r="AG7955" s="3"/>
      <c r="AH7955" s="3"/>
      <c r="AI7955" s="3"/>
      <c r="AJ7955" s="3"/>
      <c r="AK7955" s="3"/>
      <c r="AL7955" s="3"/>
      <c r="AM7955" s="3"/>
      <c r="AN7955" s="3"/>
      <c r="AO7955" s="3"/>
      <c r="AP7955" s="3"/>
      <c r="AQ7955" s="3"/>
      <c r="AR7955" s="3"/>
      <c r="AS7955" s="3"/>
      <c r="AT7955" s="3"/>
      <c r="AU7955" s="3"/>
      <c r="AV7955" s="3"/>
      <c r="AW7955" s="3"/>
      <c r="AX7955" s="3"/>
      <c r="AY7955" s="3"/>
      <c r="AZ7955" s="3"/>
      <c r="BA7955" s="3"/>
    </row>
    <row r="7956" spans="1:53" x14ac:dyDescent="0.3">
      <c r="A7956" s="3"/>
      <c r="B7956" s="3"/>
      <c r="C7956" s="3"/>
      <c r="D7956" s="3"/>
      <c r="E7956" s="3"/>
      <c r="F7956" s="3"/>
      <c r="G7956" s="3"/>
      <c r="H7956" s="3"/>
      <c r="I7956" s="3"/>
      <c r="J7956" s="3"/>
      <c r="K7956" s="3"/>
      <c r="L7956" s="3"/>
      <c r="M7956" s="3"/>
      <c r="N7956" s="3"/>
      <c r="O7956" s="3"/>
      <c r="P7956" s="3"/>
      <c r="Q7956" s="3"/>
      <c r="R7956" s="3"/>
      <c r="S7956" s="120"/>
      <c r="T7956" s="3"/>
      <c r="U7956" s="3"/>
      <c r="V7956" s="3"/>
      <c r="W7956" s="3"/>
      <c r="X7956" s="3"/>
      <c r="Y7956" s="3"/>
      <c r="Z7956" s="3"/>
      <c r="AA7956" s="3"/>
      <c r="AB7956" s="3"/>
      <c r="AC7956" s="3"/>
      <c r="AD7956" s="3"/>
      <c r="AE7956" s="3"/>
      <c r="AF7956" s="3"/>
      <c r="AG7956" s="3"/>
      <c r="AH7956" s="3"/>
      <c r="AI7956" s="3"/>
      <c r="AJ7956" s="3"/>
      <c r="AK7956" s="3"/>
      <c r="AL7956" s="3"/>
      <c r="AM7956" s="3"/>
      <c r="AN7956" s="3"/>
      <c r="AO7956" s="3"/>
      <c r="AP7956" s="3"/>
      <c r="AQ7956" s="3"/>
      <c r="AR7956" s="3"/>
      <c r="AS7956" s="3"/>
      <c r="AT7956" s="3"/>
      <c r="AU7956" s="3"/>
      <c r="AV7956" s="3"/>
      <c r="AW7956" s="3"/>
      <c r="AX7956" s="3"/>
      <c r="AY7956" s="3"/>
      <c r="AZ7956" s="3"/>
      <c r="BA7956" s="3"/>
    </row>
    <row r="7957" spans="1:53" x14ac:dyDescent="0.3">
      <c r="A7957" s="3"/>
      <c r="B7957" s="3"/>
      <c r="C7957" s="3"/>
      <c r="D7957" s="3"/>
      <c r="E7957" s="3"/>
      <c r="F7957" s="3"/>
      <c r="G7957" s="3"/>
      <c r="H7957" s="3"/>
      <c r="I7957" s="3"/>
      <c r="J7957" s="3"/>
      <c r="K7957" s="3"/>
      <c r="L7957" s="3"/>
      <c r="M7957" s="3"/>
      <c r="N7957" s="3"/>
      <c r="O7957" s="3"/>
      <c r="P7957" s="3"/>
      <c r="Q7957" s="3"/>
      <c r="R7957" s="3"/>
      <c r="S7957" s="120"/>
      <c r="T7957" s="3"/>
      <c r="U7957" s="3"/>
      <c r="V7957" s="3"/>
      <c r="W7957" s="3"/>
      <c r="X7957" s="3"/>
      <c r="Y7957" s="3"/>
      <c r="Z7957" s="3"/>
      <c r="AA7957" s="3"/>
      <c r="AB7957" s="3"/>
      <c r="AC7957" s="3"/>
      <c r="AD7957" s="3"/>
      <c r="AE7957" s="3"/>
      <c r="AF7957" s="3"/>
      <c r="AG7957" s="3"/>
      <c r="AH7957" s="3"/>
      <c r="AI7957" s="3"/>
      <c r="AJ7957" s="3"/>
      <c r="AK7957" s="3"/>
      <c r="AL7957" s="3"/>
      <c r="AM7957" s="3"/>
      <c r="AN7957" s="3"/>
      <c r="AO7957" s="3"/>
      <c r="AP7957" s="3"/>
      <c r="AQ7957" s="3"/>
      <c r="AR7957" s="3"/>
      <c r="AS7957" s="3"/>
      <c r="AT7957" s="3"/>
      <c r="AU7957" s="3"/>
      <c r="AV7957" s="3"/>
      <c r="AW7957" s="3"/>
      <c r="AX7957" s="3"/>
      <c r="AY7957" s="3"/>
      <c r="AZ7957" s="3"/>
      <c r="BA7957" s="3"/>
    </row>
    <row r="7958" spans="1:53" x14ac:dyDescent="0.3">
      <c r="A7958" s="3"/>
      <c r="B7958" s="3"/>
      <c r="C7958" s="3"/>
      <c r="D7958" s="3"/>
      <c r="E7958" s="3"/>
      <c r="F7958" s="3"/>
      <c r="G7958" s="3"/>
      <c r="H7958" s="3"/>
      <c r="I7958" s="3"/>
      <c r="J7958" s="3"/>
      <c r="K7958" s="3"/>
      <c r="L7958" s="3"/>
      <c r="M7958" s="3"/>
      <c r="N7958" s="3"/>
      <c r="O7958" s="3"/>
      <c r="P7958" s="3"/>
      <c r="Q7958" s="3"/>
      <c r="R7958" s="3"/>
      <c r="S7958" s="120"/>
      <c r="T7958" s="3"/>
      <c r="U7958" s="3"/>
      <c r="V7958" s="3"/>
      <c r="W7958" s="3"/>
      <c r="X7958" s="3"/>
      <c r="Y7958" s="3"/>
      <c r="Z7958" s="3"/>
      <c r="AA7958" s="3"/>
      <c r="AB7958" s="3"/>
      <c r="AC7958" s="3"/>
      <c r="AD7958" s="3"/>
      <c r="AE7958" s="3"/>
      <c r="AF7958" s="3"/>
      <c r="AG7958" s="3"/>
      <c r="AH7958" s="3"/>
      <c r="AI7958" s="3"/>
      <c r="AJ7958" s="3"/>
      <c r="AK7958" s="3"/>
      <c r="AL7958" s="3"/>
      <c r="AM7958" s="3"/>
      <c r="AN7958" s="3"/>
      <c r="AO7958" s="3"/>
      <c r="AP7958" s="3"/>
      <c r="AQ7958" s="3"/>
      <c r="AR7958" s="3"/>
      <c r="AS7958" s="3"/>
      <c r="AT7958" s="3"/>
      <c r="AU7958" s="3"/>
      <c r="AV7958" s="3"/>
      <c r="AW7958" s="3"/>
      <c r="AX7958" s="3"/>
      <c r="AY7958" s="3"/>
      <c r="AZ7958" s="3"/>
      <c r="BA7958" s="3"/>
    </row>
    <row r="7959" spans="1:53" x14ac:dyDescent="0.3">
      <c r="A7959" s="3"/>
      <c r="B7959" s="3"/>
      <c r="C7959" s="3"/>
      <c r="D7959" s="3"/>
      <c r="E7959" s="3"/>
      <c r="F7959" s="3"/>
      <c r="G7959" s="3"/>
      <c r="H7959" s="3"/>
      <c r="I7959" s="3"/>
      <c r="J7959" s="3"/>
      <c r="K7959" s="3"/>
      <c r="L7959" s="3"/>
      <c r="M7959" s="3"/>
      <c r="N7959" s="3"/>
      <c r="O7959" s="3"/>
      <c r="P7959" s="3"/>
      <c r="Q7959" s="3"/>
      <c r="R7959" s="3"/>
      <c r="S7959" s="120"/>
      <c r="T7959" s="3"/>
      <c r="U7959" s="3"/>
      <c r="V7959" s="3"/>
      <c r="W7959" s="3"/>
      <c r="X7959" s="3"/>
      <c r="Y7959" s="3"/>
      <c r="Z7959" s="3"/>
      <c r="AA7959" s="3"/>
      <c r="AB7959" s="3"/>
      <c r="AC7959" s="3"/>
      <c r="AD7959" s="3"/>
      <c r="AE7959" s="3"/>
      <c r="AF7959" s="3"/>
      <c r="AG7959" s="3"/>
      <c r="AH7959" s="3"/>
      <c r="AI7959" s="3"/>
      <c r="AJ7959" s="3"/>
      <c r="AK7959" s="3"/>
      <c r="AL7959" s="3"/>
      <c r="AM7959" s="3"/>
      <c r="AN7959" s="3"/>
      <c r="AO7959" s="3"/>
      <c r="AP7959" s="3"/>
      <c r="AQ7959" s="3"/>
      <c r="AR7959" s="3"/>
      <c r="AS7959" s="3"/>
      <c r="AT7959" s="3"/>
      <c r="AU7959" s="3"/>
      <c r="AV7959" s="3"/>
      <c r="AW7959" s="3"/>
      <c r="AX7959" s="3"/>
      <c r="AY7959" s="3"/>
      <c r="AZ7959" s="3"/>
      <c r="BA7959" s="3"/>
    </row>
    <row r="7960" spans="1:53" x14ac:dyDescent="0.3">
      <c r="A7960" s="3"/>
      <c r="B7960" s="3"/>
      <c r="C7960" s="3"/>
      <c r="D7960" s="3"/>
      <c r="E7960" s="3"/>
      <c r="F7960" s="3"/>
      <c r="G7960" s="3"/>
      <c r="H7960" s="3"/>
      <c r="I7960" s="3"/>
      <c r="J7960" s="3"/>
      <c r="K7960" s="3"/>
      <c r="L7960" s="3"/>
      <c r="M7960" s="3"/>
      <c r="N7960" s="3"/>
      <c r="O7960" s="3"/>
      <c r="P7960" s="3"/>
      <c r="Q7960" s="3"/>
      <c r="R7960" s="3"/>
      <c r="S7960" s="120"/>
      <c r="T7960" s="3"/>
      <c r="U7960" s="3"/>
      <c r="V7960" s="3"/>
      <c r="W7960" s="3"/>
      <c r="X7960" s="3"/>
      <c r="Y7960" s="3"/>
      <c r="Z7960" s="3"/>
      <c r="AA7960" s="3"/>
      <c r="AB7960" s="3"/>
      <c r="AC7960" s="3"/>
      <c r="AD7960" s="3"/>
      <c r="AE7960" s="3"/>
      <c r="AF7960" s="3"/>
      <c r="AG7960" s="3"/>
      <c r="AH7960" s="3"/>
      <c r="AI7960" s="3"/>
      <c r="AJ7960" s="3"/>
      <c r="AK7960" s="3"/>
      <c r="AL7960" s="3"/>
      <c r="AM7960" s="3"/>
      <c r="AN7960" s="3"/>
      <c r="AO7960" s="3"/>
      <c r="AP7960" s="3"/>
      <c r="AQ7960" s="3"/>
      <c r="AR7960" s="3"/>
      <c r="AS7960" s="3"/>
      <c r="AT7960" s="3"/>
      <c r="AU7960" s="3"/>
      <c r="AV7960" s="3"/>
      <c r="AW7960" s="3"/>
      <c r="AX7960" s="3"/>
      <c r="AY7960" s="3"/>
      <c r="AZ7960" s="3"/>
      <c r="BA7960" s="3"/>
    </row>
    <row r="7961" spans="1:53" x14ac:dyDescent="0.3">
      <c r="A7961" s="3"/>
      <c r="B7961" s="3"/>
      <c r="C7961" s="3"/>
      <c r="D7961" s="3"/>
      <c r="E7961" s="3"/>
      <c r="F7961" s="3"/>
      <c r="G7961" s="3"/>
      <c r="H7961" s="3"/>
      <c r="I7961" s="3"/>
      <c r="J7961" s="3"/>
      <c r="K7961" s="3"/>
      <c r="L7961" s="3"/>
      <c r="M7961" s="3"/>
      <c r="N7961" s="3"/>
      <c r="O7961" s="3"/>
      <c r="P7961" s="3"/>
      <c r="Q7961" s="3"/>
      <c r="R7961" s="3"/>
      <c r="S7961" s="120"/>
      <c r="T7961" s="3"/>
      <c r="U7961" s="3"/>
      <c r="V7961" s="3"/>
      <c r="W7961" s="3"/>
      <c r="X7961" s="3"/>
      <c r="Y7961" s="3"/>
      <c r="Z7961" s="3"/>
      <c r="AA7961" s="3"/>
      <c r="AB7961" s="3"/>
      <c r="AC7961" s="3"/>
      <c r="AD7961" s="3"/>
      <c r="AE7961" s="3"/>
      <c r="AF7961" s="3"/>
      <c r="AG7961" s="3"/>
      <c r="AH7961" s="3"/>
      <c r="AI7961" s="3"/>
      <c r="AJ7961" s="3"/>
      <c r="AK7961" s="3"/>
      <c r="AL7961" s="3"/>
      <c r="AM7961" s="3"/>
      <c r="AN7961" s="3"/>
      <c r="AO7961" s="3"/>
      <c r="AP7961" s="3"/>
      <c r="AQ7961" s="3"/>
      <c r="AR7961" s="3"/>
      <c r="AS7961" s="3"/>
      <c r="AT7961" s="3"/>
      <c r="AU7961" s="3"/>
      <c r="AV7961" s="3"/>
      <c r="AW7961" s="3"/>
      <c r="AX7961" s="3"/>
      <c r="AY7961" s="3"/>
      <c r="AZ7961" s="3"/>
      <c r="BA7961" s="3"/>
    </row>
    <row r="7962" spans="1:53" x14ac:dyDescent="0.3">
      <c r="A7962" s="3"/>
      <c r="B7962" s="3"/>
      <c r="C7962" s="3"/>
      <c r="D7962" s="3"/>
      <c r="E7962" s="3"/>
      <c r="F7962" s="3"/>
      <c r="G7962" s="3"/>
      <c r="H7962" s="3"/>
      <c r="I7962" s="3"/>
      <c r="J7962" s="3"/>
      <c r="K7962" s="3"/>
      <c r="L7962" s="3"/>
      <c r="M7962" s="3"/>
      <c r="N7962" s="3"/>
      <c r="O7962" s="3"/>
      <c r="P7962" s="3"/>
      <c r="Q7962" s="3"/>
      <c r="R7962" s="3"/>
      <c r="S7962" s="120"/>
      <c r="T7962" s="3"/>
      <c r="U7962" s="3"/>
      <c r="V7962" s="3"/>
      <c r="W7962" s="3"/>
      <c r="X7962" s="3"/>
      <c r="Y7962" s="3"/>
      <c r="Z7962" s="3"/>
      <c r="AA7962" s="3"/>
      <c r="AB7962" s="3"/>
      <c r="AC7962" s="3"/>
      <c r="AD7962" s="3"/>
      <c r="AE7962" s="3"/>
      <c r="AF7962" s="3"/>
      <c r="AG7962" s="3"/>
      <c r="AH7962" s="3"/>
      <c r="AI7962" s="3"/>
      <c r="AJ7962" s="3"/>
      <c r="AK7962" s="3"/>
      <c r="AL7962" s="3"/>
      <c r="AM7962" s="3"/>
      <c r="AN7962" s="3"/>
      <c r="AO7962" s="3"/>
      <c r="AP7962" s="3"/>
      <c r="AQ7962" s="3"/>
      <c r="AR7962" s="3"/>
      <c r="AS7962" s="3"/>
      <c r="AT7962" s="3"/>
      <c r="AU7962" s="3"/>
      <c r="AV7962" s="3"/>
      <c r="AW7962" s="3"/>
      <c r="AX7962" s="3"/>
      <c r="AY7962" s="3"/>
      <c r="AZ7962" s="3"/>
      <c r="BA7962" s="3"/>
    </row>
    <row r="7963" spans="1:53" x14ac:dyDescent="0.3">
      <c r="A7963" s="3"/>
      <c r="B7963" s="3"/>
      <c r="C7963" s="3"/>
      <c r="D7963" s="3"/>
      <c r="E7963" s="3"/>
      <c r="F7963" s="3"/>
      <c r="G7963" s="3"/>
      <c r="H7963" s="3"/>
      <c r="I7963" s="3"/>
      <c r="J7963" s="3"/>
      <c r="K7963" s="3"/>
      <c r="L7963" s="3"/>
      <c r="M7963" s="3"/>
      <c r="N7963" s="3"/>
      <c r="O7963" s="3"/>
      <c r="P7963" s="3"/>
      <c r="Q7963" s="3"/>
      <c r="R7963" s="3"/>
      <c r="S7963" s="120"/>
      <c r="T7963" s="3"/>
      <c r="U7963" s="3"/>
      <c r="V7963" s="3"/>
      <c r="W7963" s="3"/>
      <c r="X7963" s="3"/>
      <c r="Y7963" s="3"/>
      <c r="Z7963" s="3"/>
      <c r="AA7963" s="3"/>
      <c r="AB7963" s="3"/>
      <c r="AC7963" s="3"/>
      <c r="AD7963" s="3"/>
      <c r="AE7963" s="3"/>
      <c r="AF7963" s="3"/>
      <c r="AG7963" s="3"/>
      <c r="AH7963" s="3"/>
      <c r="AI7963" s="3"/>
      <c r="AJ7963" s="3"/>
      <c r="AK7963" s="3"/>
      <c r="AL7963" s="3"/>
      <c r="AM7963" s="3"/>
      <c r="AN7963" s="3"/>
      <c r="AO7963" s="3"/>
      <c r="AP7963" s="3"/>
      <c r="AQ7963" s="3"/>
      <c r="AR7963" s="3"/>
      <c r="AS7963" s="3"/>
      <c r="AT7963" s="3"/>
      <c r="AU7963" s="3"/>
      <c r="AV7963" s="3"/>
      <c r="AW7963" s="3"/>
      <c r="AX7963" s="3"/>
      <c r="AY7963" s="3"/>
      <c r="AZ7963" s="3"/>
      <c r="BA7963" s="3"/>
    </row>
    <row r="7964" spans="1:53" x14ac:dyDescent="0.3">
      <c r="A7964" s="3"/>
      <c r="B7964" s="3"/>
      <c r="C7964" s="3"/>
      <c r="D7964" s="3"/>
      <c r="E7964" s="3"/>
      <c r="F7964" s="3"/>
      <c r="G7964" s="3"/>
      <c r="H7964" s="3"/>
      <c r="I7964" s="3"/>
      <c r="J7964" s="3"/>
      <c r="K7964" s="3"/>
      <c r="L7964" s="3"/>
      <c r="M7964" s="3"/>
      <c r="N7964" s="3"/>
      <c r="O7964" s="3"/>
      <c r="P7964" s="3"/>
      <c r="Q7964" s="3"/>
      <c r="R7964" s="3"/>
      <c r="S7964" s="120"/>
      <c r="T7964" s="3"/>
      <c r="U7964" s="3"/>
      <c r="V7964" s="3"/>
      <c r="W7964" s="3"/>
      <c r="X7964" s="3"/>
      <c r="Y7964" s="3"/>
      <c r="Z7964" s="3"/>
      <c r="AA7964" s="3"/>
      <c r="AB7964" s="3"/>
      <c r="AC7964" s="3"/>
      <c r="AD7964" s="3"/>
      <c r="AE7964" s="3"/>
      <c r="AF7964" s="3"/>
      <c r="AG7964" s="3"/>
      <c r="AH7964" s="3"/>
      <c r="AI7964" s="3"/>
      <c r="AJ7964" s="3"/>
      <c r="AK7964" s="3"/>
      <c r="AL7964" s="3"/>
      <c r="AM7964" s="3"/>
      <c r="AN7964" s="3"/>
      <c r="AO7964" s="3"/>
      <c r="AP7964" s="3"/>
      <c r="AQ7964" s="3"/>
      <c r="AR7964" s="3"/>
      <c r="AS7964" s="3"/>
      <c r="AT7964" s="3"/>
      <c r="AU7964" s="3"/>
      <c r="AV7964" s="3"/>
      <c r="AW7964" s="3"/>
      <c r="AX7964" s="3"/>
      <c r="AY7964" s="3"/>
      <c r="AZ7964" s="3"/>
      <c r="BA7964" s="3"/>
    </row>
    <row r="7965" spans="1:53" x14ac:dyDescent="0.3">
      <c r="A7965" s="3"/>
      <c r="B7965" s="3"/>
      <c r="C7965" s="3"/>
      <c r="D7965" s="3"/>
      <c r="E7965" s="3"/>
      <c r="F7965" s="3"/>
      <c r="G7965" s="3"/>
      <c r="H7965" s="3"/>
      <c r="I7965" s="3"/>
      <c r="J7965" s="3"/>
      <c r="K7965" s="3"/>
      <c r="L7965" s="3"/>
      <c r="M7965" s="3"/>
      <c r="N7965" s="3"/>
      <c r="O7965" s="3"/>
      <c r="P7965" s="3"/>
      <c r="Q7965" s="3"/>
      <c r="R7965" s="3"/>
      <c r="S7965" s="120"/>
      <c r="T7965" s="3"/>
      <c r="U7965" s="3"/>
      <c r="V7965" s="3"/>
      <c r="W7965" s="3"/>
      <c r="X7965" s="3"/>
      <c r="Y7965" s="3"/>
      <c r="Z7965" s="3"/>
      <c r="AA7965" s="3"/>
      <c r="AB7965" s="3"/>
      <c r="AC7965" s="3"/>
      <c r="AD7965" s="3"/>
      <c r="AE7965" s="3"/>
      <c r="AF7965" s="3"/>
      <c r="AG7965" s="3"/>
      <c r="AH7965" s="3"/>
      <c r="AI7965" s="3"/>
      <c r="AJ7965" s="3"/>
      <c r="AK7965" s="3"/>
      <c r="AL7965" s="3"/>
      <c r="AM7965" s="3"/>
      <c r="AN7965" s="3"/>
      <c r="AO7965" s="3"/>
      <c r="AP7965" s="3"/>
      <c r="AQ7965" s="3"/>
      <c r="AR7965" s="3"/>
      <c r="AS7965" s="3"/>
      <c r="AT7965" s="3"/>
      <c r="AU7965" s="3"/>
      <c r="AV7965" s="3"/>
      <c r="AW7965" s="3"/>
      <c r="AX7965" s="3"/>
      <c r="AY7965" s="3"/>
      <c r="AZ7965" s="3"/>
      <c r="BA7965" s="3"/>
    </row>
    <row r="7966" spans="1:53" x14ac:dyDescent="0.3">
      <c r="A7966" s="3"/>
      <c r="B7966" s="3"/>
      <c r="C7966" s="3"/>
      <c r="D7966" s="3"/>
      <c r="E7966" s="3"/>
      <c r="F7966" s="3"/>
      <c r="G7966" s="3"/>
      <c r="H7966" s="3"/>
      <c r="I7966" s="3"/>
      <c r="J7966" s="3"/>
      <c r="K7966" s="3"/>
      <c r="L7966" s="3"/>
      <c r="M7966" s="3"/>
      <c r="N7966" s="3"/>
      <c r="O7966" s="3"/>
      <c r="P7966" s="3"/>
      <c r="Q7966" s="3"/>
      <c r="R7966" s="3"/>
      <c r="S7966" s="120"/>
      <c r="T7966" s="3"/>
      <c r="U7966" s="3"/>
      <c r="V7966" s="3"/>
      <c r="W7966" s="3"/>
      <c r="X7966" s="3"/>
      <c r="Y7966" s="3"/>
      <c r="Z7966" s="3"/>
      <c r="AA7966" s="3"/>
      <c r="AB7966" s="3"/>
      <c r="AC7966" s="3"/>
      <c r="AD7966" s="3"/>
      <c r="AE7966" s="3"/>
      <c r="AF7966" s="3"/>
      <c r="AG7966" s="3"/>
      <c r="AH7966" s="3"/>
      <c r="AI7966" s="3"/>
      <c r="AJ7966" s="3"/>
      <c r="AK7966" s="3"/>
      <c r="AL7966" s="3"/>
      <c r="AM7966" s="3"/>
      <c r="AN7966" s="3"/>
      <c r="AO7966" s="3"/>
      <c r="AP7966" s="3"/>
      <c r="AQ7966" s="3"/>
      <c r="AR7966" s="3"/>
      <c r="AS7966" s="3"/>
      <c r="AT7966" s="3"/>
      <c r="AU7966" s="3"/>
      <c r="AV7966" s="3"/>
      <c r="AW7966" s="3"/>
      <c r="AX7966" s="3"/>
      <c r="AY7966" s="3"/>
      <c r="AZ7966" s="3"/>
      <c r="BA7966" s="3"/>
    </row>
    <row r="7967" spans="1:53" x14ac:dyDescent="0.3">
      <c r="A7967" s="3"/>
      <c r="B7967" s="3"/>
      <c r="C7967" s="3"/>
      <c r="D7967" s="3"/>
      <c r="E7967" s="3"/>
      <c r="F7967" s="3"/>
      <c r="G7967" s="3"/>
      <c r="H7967" s="3"/>
      <c r="I7967" s="3"/>
      <c r="J7967" s="3"/>
      <c r="K7967" s="3"/>
      <c r="L7967" s="3"/>
      <c r="M7967" s="3"/>
      <c r="N7967" s="3"/>
      <c r="O7967" s="3"/>
      <c r="P7967" s="3"/>
      <c r="Q7967" s="3"/>
      <c r="R7967" s="3"/>
      <c r="S7967" s="120"/>
      <c r="T7967" s="3"/>
      <c r="U7967" s="3"/>
      <c r="V7967" s="3"/>
      <c r="W7967" s="3"/>
      <c r="X7967" s="3"/>
      <c r="Y7967" s="3"/>
      <c r="Z7967" s="3"/>
      <c r="AA7967" s="3"/>
      <c r="AB7967" s="3"/>
      <c r="AC7967" s="3"/>
      <c r="AD7967" s="3"/>
      <c r="AE7967" s="3"/>
      <c r="AF7967" s="3"/>
      <c r="AG7967" s="3"/>
      <c r="AH7967" s="3"/>
      <c r="AI7967" s="3"/>
      <c r="AJ7967" s="3"/>
      <c r="AK7967" s="3"/>
      <c r="AL7967" s="3"/>
      <c r="AM7967" s="3"/>
      <c r="AN7967" s="3"/>
      <c r="AO7967" s="3"/>
      <c r="AP7967" s="3"/>
      <c r="AQ7967" s="3"/>
      <c r="AR7967" s="3"/>
      <c r="AS7967" s="3"/>
      <c r="AT7967" s="3"/>
      <c r="AU7967" s="3"/>
      <c r="AV7967" s="3"/>
      <c r="AW7967" s="3"/>
      <c r="AX7967" s="3"/>
      <c r="AY7967" s="3"/>
      <c r="AZ7967" s="3"/>
      <c r="BA7967" s="3"/>
    </row>
    <row r="7968" spans="1:53" x14ac:dyDescent="0.3">
      <c r="A7968" s="3"/>
      <c r="B7968" s="3"/>
      <c r="C7968" s="3"/>
      <c r="D7968" s="3"/>
      <c r="E7968" s="3"/>
      <c r="F7968" s="3"/>
      <c r="G7968" s="3"/>
      <c r="H7968" s="3"/>
      <c r="I7968" s="3"/>
      <c r="J7968" s="3"/>
      <c r="K7968" s="3"/>
      <c r="L7968" s="3"/>
      <c r="M7968" s="3"/>
      <c r="N7968" s="3"/>
      <c r="O7968" s="3"/>
      <c r="P7968" s="3"/>
      <c r="Q7968" s="3"/>
      <c r="R7968" s="3"/>
      <c r="S7968" s="120"/>
      <c r="T7968" s="3"/>
      <c r="U7968" s="3"/>
      <c r="V7968" s="3"/>
      <c r="W7968" s="3"/>
      <c r="X7968" s="3"/>
      <c r="Y7968" s="3"/>
      <c r="Z7968" s="3"/>
      <c r="AA7968" s="3"/>
      <c r="AB7968" s="3"/>
      <c r="AC7968" s="3"/>
      <c r="AD7968" s="3"/>
      <c r="AE7968" s="3"/>
      <c r="AF7968" s="3"/>
      <c r="AG7968" s="3"/>
      <c r="AH7968" s="3"/>
      <c r="AI7968" s="3"/>
      <c r="AJ7968" s="3"/>
      <c r="AK7968" s="3"/>
      <c r="AL7968" s="3"/>
      <c r="AM7968" s="3"/>
      <c r="AN7968" s="3"/>
      <c r="AO7968" s="3"/>
      <c r="AP7968" s="3"/>
      <c r="AQ7968" s="3"/>
      <c r="AR7968" s="3"/>
      <c r="AS7968" s="3"/>
      <c r="AT7968" s="3"/>
      <c r="AU7968" s="3"/>
      <c r="AV7968" s="3"/>
      <c r="AW7968" s="3"/>
      <c r="AX7968" s="3"/>
      <c r="AY7968" s="3"/>
      <c r="AZ7968" s="3"/>
      <c r="BA7968" s="3"/>
    </row>
    <row r="7969" spans="1:53" x14ac:dyDescent="0.3">
      <c r="A7969" s="3"/>
      <c r="B7969" s="3"/>
      <c r="C7969" s="3"/>
      <c r="D7969" s="3"/>
      <c r="E7969" s="3"/>
      <c r="F7969" s="3"/>
      <c r="G7969" s="3"/>
      <c r="H7969" s="3"/>
      <c r="I7969" s="3"/>
      <c r="J7969" s="3"/>
      <c r="K7969" s="3"/>
      <c r="L7969" s="3"/>
      <c r="M7969" s="3"/>
      <c r="N7969" s="3"/>
      <c r="O7969" s="3"/>
      <c r="P7969" s="3"/>
      <c r="Q7969" s="3"/>
      <c r="R7969" s="3"/>
      <c r="S7969" s="120"/>
      <c r="T7969" s="3"/>
      <c r="U7969" s="3"/>
      <c r="V7969" s="3"/>
      <c r="W7969" s="3"/>
      <c r="X7969" s="3"/>
      <c r="Y7969" s="3"/>
      <c r="Z7969" s="3"/>
      <c r="AA7969" s="3"/>
      <c r="AB7969" s="3"/>
      <c r="AC7969" s="3"/>
      <c r="AD7969" s="3"/>
      <c r="AE7969" s="3"/>
      <c r="AF7969" s="3"/>
      <c r="AG7969" s="3"/>
      <c r="AH7969" s="3"/>
      <c r="AI7969" s="3"/>
      <c r="AJ7969" s="3"/>
      <c r="AK7969" s="3"/>
      <c r="AL7969" s="3"/>
      <c r="AM7969" s="3"/>
      <c r="AN7969" s="3"/>
      <c r="AO7969" s="3"/>
      <c r="AP7969" s="3"/>
      <c r="AQ7969" s="3"/>
      <c r="AR7969" s="3"/>
      <c r="AS7969" s="3"/>
      <c r="AT7969" s="3"/>
      <c r="AU7969" s="3"/>
      <c r="AV7969" s="3"/>
      <c r="AW7969" s="3"/>
      <c r="AX7969" s="3"/>
      <c r="AY7969" s="3"/>
      <c r="AZ7969" s="3"/>
      <c r="BA7969" s="3"/>
    </row>
    <row r="7970" spans="1:53" x14ac:dyDescent="0.3">
      <c r="A7970" s="3"/>
      <c r="B7970" s="3"/>
      <c r="C7970" s="3"/>
      <c r="D7970" s="3"/>
      <c r="E7970" s="3"/>
      <c r="F7970" s="3"/>
      <c r="G7970" s="3"/>
      <c r="H7970" s="3"/>
      <c r="I7970" s="3"/>
      <c r="J7970" s="3"/>
      <c r="K7970" s="3"/>
      <c r="L7970" s="3"/>
      <c r="M7970" s="3"/>
      <c r="N7970" s="3"/>
      <c r="O7970" s="3"/>
      <c r="P7970" s="3"/>
      <c r="Q7970" s="3"/>
      <c r="R7970" s="3"/>
      <c r="S7970" s="120"/>
      <c r="T7970" s="3"/>
      <c r="U7970" s="3"/>
      <c r="V7970" s="3"/>
      <c r="W7970" s="3"/>
      <c r="X7970" s="3"/>
      <c r="Y7970" s="3"/>
      <c r="Z7970" s="3"/>
      <c r="AA7970" s="3"/>
      <c r="AB7970" s="3"/>
      <c r="AC7970" s="3"/>
      <c r="AD7970" s="3"/>
      <c r="AE7970" s="3"/>
      <c r="AF7970" s="3"/>
      <c r="AG7970" s="3"/>
      <c r="AH7970" s="3"/>
      <c r="AI7970" s="3"/>
      <c r="AJ7970" s="3"/>
      <c r="AK7970" s="3"/>
      <c r="AL7970" s="3"/>
      <c r="AM7970" s="3"/>
      <c r="AN7970" s="3"/>
      <c r="AO7970" s="3"/>
      <c r="AP7970" s="3"/>
      <c r="AQ7970" s="3"/>
      <c r="AR7970" s="3"/>
      <c r="AS7970" s="3"/>
      <c r="AT7970" s="3"/>
      <c r="AU7970" s="3"/>
      <c r="AV7970" s="3"/>
      <c r="AW7970" s="3"/>
      <c r="AX7970" s="3"/>
      <c r="AY7970" s="3"/>
      <c r="AZ7970" s="3"/>
      <c r="BA7970" s="3"/>
    </row>
    <row r="7971" spans="1:53" x14ac:dyDescent="0.3">
      <c r="A7971" s="3"/>
      <c r="B7971" s="3"/>
      <c r="C7971" s="3"/>
      <c r="D7971" s="3"/>
      <c r="E7971" s="3"/>
      <c r="F7971" s="3"/>
      <c r="G7971" s="3"/>
      <c r="H7971" s="3"/>
      <c r="I7971" s="3"/>
      <c r="J7971" s="3"/>
      <c r="K7971" s="3"/>
      <c r="L7971" s="3"/>
      <c r="M7971" s="3"/>
      <c r="N7971" s="3"/>
      <c r="O7971" s="3"/>
      <c r="P7971" s="3"/>
      <c r="Q7971" s="3"/>
      <c r="R7971" s="3"/>
      <c r="S7971" s="120"/>
      <c r="T7971" s="3"/>
      <c r="U7971" s="3"/>
      <c r="V7971" s="3"/>
      <c r="W7971" s="3"/>
      <c r="X7971" s="3"/>
      <c r="Y7971" s="3"/>
      <c r="Z7971" s="3"/>
      <c r="AA7971" s="3"/>
      <c r="AB7971" s="3"/>
      <c r="AC7971" s="3"/>
      <c r="AD7971" s="3"/>
      <c r="AE7971" s="3"/>
      <c r="AF7971" s="3"/>
      <c r="AG7971" s="3"/>
      <c r="AH7971" s="3"/>
      <c r="AI7971" s="3"/>
      <c r="AJ7971" s="3"/>
      <c r="AK7971" s="3"/>
      <c r="AL7971" s="3"/>
      <c r="AM7971" s="3"/>
      <c r="AN7971" s="3"/>
      <c r="AO7971" s="3"/>
      <c r="AP7971" s="3"/>
      <c r="AQ7971" s="3"/>
      <c r="AR7971" s="3"/>
      <c r="AS7971" s="3"/>
      <c r="AT7971" s="3"/>
      <c r="AU7971" s="3"/>
      <c r="AV7971" s="3"/>
      <c r="AW7971" s="3"/>
      <c r="AX7971" s="3"/>
      <c r="AY7971" s="3"/>
      <c r="AZ7971" s="3"/>
      <c r="BA7971" s="3"/>
    </row>
    <row r="7972" spans="1:53" x14ac:dyDescent="0.3">
      <c r="A7972" s="3"/>
      <c r="B7972" s="3"/>
      <c r="C7972" s="3"/>
      <c r="D7972" s="3"/>
      <c r="E7972" s="3"/>
      <c r="F7972" s="3"/>
      <c r="G7972" s="3"/>
      <c r="H7972" s="3"/>
      <c r="I7972" s="3"/>
      <c r="J7972" s="3"/>
      <c r="K7972" s="3"/>
      <c r="L7972" s="3"/>
      <c r="M7972" s="3"/>
      <c r="N7972" s="3"/>
      <c r="O7972" s="3"/>
      <c r="P7972" s="3"/>
      <c r="Q7972" s="3"/>
      <c r="R7972" s="3"/>
      <c r="S7972" s="120"/>
      <c r="T7972" s="3"/>
      <c r="U7972" s="3"/>
      <c r="V7972" s="3"/>
      <c r="W7972" s="3"/>
      <c r="X7972" s="3"/>
      <c r="Y7972" s="3"/>
      <c r="Z7972" s="3"/>
      <c r="AA7972" s="3"/>
      <c r="AB7972" s="3"/>
      <c r="AC7972" s="3"/>
      <c r="AD7972" s="3"/>
      <c r="AE7972" s="3"/>
      <c r="AF7972" s="3"/>
      <c r="AG7972" s="3"/>
      <c r="AH7972" s="3"/>
      <c r="AI7972" s="3"/>
      <c r="AJ7972" s="3"/>
      <c r="AK7972" s="3"/>
      <c r="AL7972" s="3"/>
      <c r="AM7972" s="3"/>
      <c r="AN7972" s="3"/>
      <c r="AO7972" s="3"/>
      <c r="AP7972" s="3"/>
      <c r="AQ7972" s="3"/>
      <c r="AR7972" s="3"/>
      <c r="AS7972" s="3"/>
      <c r="AT7972" s="3"/>
      <c r="AU7972" s="3"/>
      <c r="AV7972" s="3"/>
      <c r="AW7972" s="3"/>
      <c r="AX7972" s="3"/>
      <c r="AY7972" s="3"/>
      <c r="AZ7972" s="3"/>
      <c r="BA7972" s="3"/>
    </row>
    <row r="7973" spans="1:53" x14ac:dyDescent="0.3">
      <c r="A7973" s="3"/>
      <c r="B7973" s="3"/>
      <c r="C7973" s="3"/>
      <c r="D7973" s="3"/>
      <c r="E7973" s="3"/>
      <c r="F7973" s="3"/>
      <c r="G7973" s="3"/>
      <c r="H7973" s="3"/>
      <c r="I7973" s="3"/>
      <c r="J7973" s="3"/>
      <c r="K7973" s="3"/>
      <c r="L7973" s="3"/>
      <c r="M7973" s="3"/>
      <c r="N7973" s="3"/>
      <c r="O7973" s="3"/>
      <c r="P7973" s="3"/>
      <c r="Q7973" s="3"/>
      <c r="R7973" s="3"/>
      <c r="S7973" s="120"/>
      <c r="T7973" s="3"/>
      <c r="U7973" s="3"/>
      <c r="V7973" s="3"/>
      <c r="W7973" s="3"/>
      <c r="X7973" s="3"/>
      <c r="Y7973" s="3"/>
      <c r="Z7973" s="3"/>
      <c r="AA7973" s="3"/>
      <c r="AB7973" s="3"/>
      <c r="AC7973" s="3"/>
      <c r="AD7973" s="3"/>
      <c r="AE7973" s="3"/>
      <c r="AF7973" s="3"/>
      <c r="AG7973" s="3"/>
      <c r="AH7973" s="3"/>
      <c r="AI7973" s="3"/>
      <c r="AJ7973" s="3"/>
      <c r="AK7973" s="3"/>
      <c r="AL7973" s="3"/>
      <c r="AM7973" s="3"/>
      <c r="AN7973" s="3"/>
      <c r="AO7973" s="3"/>
      <c r="AP7973" s="3"/>
      <c r="AQ7973" s="3"/>
      <c r="AR7973" s="3"/>
      <c r="AS7973" s="3"/>
      <c r="AT7973" s="3"/>
      <c r="AU7973" s="3"/>
      <c r="AV7973" s="3"/>
      <c r="AW7973" s="3"/>
      <c r="AX7973" s="3"/>
      <c r="AY7973" s="3"/>
      <c r="AZ7973" s="3"/>
      <c r="BA7973" s="3"/>
    </row>
    <row r="7974" spans="1:53" x14ac:dyDescent="0.3">
      <c r="A7974" s="3"/>
      <c r="B7974" s="3"/>
      <c r="C7974" s="3"/>
      <c r="D7974" s="3"/>
      <c r="E7974" s="3"/>
      <c r="F7974" s="3"/>
      <c r="G7974" s="3"/>
      <c r="H7974" s="3"/>
      <c r="I7974" s="3"/>
      <c r="J7974" s="3"/>
      <c r="K7974" s="3"/>
      <c r="L7974" s="3"/>
      <c r="M7974" s="3"/>
      <c r="N7974" s="3"/>
      <c r="O7974" s="3"/>
      <c r="P7974" s="3"/>
      <c r="Q7974" s="3"/>
      <c r="R7974" s="3"/>
      <c r="S7974" s="120"/>
      <c r="T7974" s="3"/>
      <c r="U7974" s="3"/>
      <c r="V7974" s="3"/>
      <c r="W7974" s="3"/>
      <c r="X7974" s="3"/>
      <c r="Y7974" s="3"/>
      <c r="Z7974" s="3"/>
      <c r="AA7974" s="3"/>
      <c r="AB7974" s="3"/>
      <c r="AC7974" s="3"/>
      <c r="AD7974" s="3"/>
      <c r="AE7974" s="3"/>
      <c r="AF7974" s="3"/>
      <c r="AG7974" s="3"/>
      <c r="AH7974" s="3"/>
      <c r="AI7974" s="3"/>
      <c r="AJ7974" s="3"/>
      <c r="AK7974" s="3"/>
      <c r="AL7974" s="3"/>
      <c r="AM7974" s="3"/>
      <c r="AN7974" s="3"/>
      <c r="AO7974" s="3"/>
      <c r="AP7974" s="3"/>
      <c r="AQ7974" s="3"/>
      <c r="AR7974" s="3"/>
      <c r="AS7974" s="3"/>
      <c r="AT7974" s="3"/>
      <c r="AU7974" s="3"/>
      <c r="AV7974" s="3"/>
      <c r="AW7974" s="3"/>
      <c r="AX7974" s="3"/>
      <c r="AY7974" s="3"/>
      <c r="AZ7974" s="3"/>
      <c r="BA7974" s="3"/>
    </row>
    <row r="7975" spans="1:53" x14ac:dyDescent="0.3">
      <c r="A7975" s="3"/>
      <c r="B7975" s="3"/>
      <c r="C7975" s="3"/>
      <c r="D7975" s="3"/>
      <c r="E7975" s="3"/>
      <c r="F7975" s="3"/>
      <c r="G7975" s="3"/>
      <c r="H7975" s="3"/>
      <c r="I7975" s="3"/>
      <c r="J7975" s="3"/>
      <c r="K7975" s="3"/>
      <c r="L7975" s="3"/>
      <c r="M7975" s="3"/>
      <c r="N7975" s="3"/>
      <c r="O7975" s="3"/>
      <c r="P7975" s="3"/>
      <c r="Q7975" s="3"/>
      <c r="R7975" s="3"/>
      <c r="S7975" s="120"/>
      <c r="T7975" s="3"/>
      <c r="U7975" s="3"/>
      <c r="V7975" s="3"/>
      <c r="W7975" s="3"/>
      <c r="X7975" s="3"/>
      <c r="Y7975" s="3"/>
      <c r="Z7975" s="3"/>
      <c r="AA7975" s="3"/>
      <c r="AB7975" s="3"/>
      <c r="AC7975" s="3"/>
      <c r="AD7975" s="3"/>
      <c r="AE7975" s="3"/>
      <c r="AF7975" s="3"/>
      <c r="AG7975" s="3"/>
      <c r="AH7975" s="3"/>
      <c r="AI7975" s="3"/>
      <c r="AJ7975" s="3"/>
      <c r="AK7975" s="3"/>
      <c r="AL7975" s="3"/>
      <c r="AM7975" s="3"/>
      <c r="AN7975" s="3"/>
      <c r="AO7975" s="3"/>
      <c r="AP7975" s="3"/>
      <c r="AQ7975" s="3"/>
      <c r="AR7975" s="3"/>
      <c r="AS7975" s="3"/>
      <c r="AT7975" s="3"/>
      <c r="AU7975" s="3"/>
      <c r="AV7975" s="3"/>
      <c r="AW7975" s="3"/>
      <c r="AX7975" s="3"/>
      <c r="AY7975" s="3"/>
      <c r="AZ7975" s="3"/>
      <c r="BA7975" s="3"/>
    </row>
    <row r="7976" spans="1:53" x14ac:dyDescent="0.3">
      <c r="A7976" s="3"/>
      <c r="B7976" s="3"/>
      <c r="C7976" s="3"/>
      <c r="D7976" s="3"/>
      <c r="E7976" s="3"/>
      <c r="F7976" s="3"/>
      <c r="G7976" s="3"/>
      <c r="H7976" s="3"/>
      <c r="I7976" s="3"/>
      <c r="J7976" s="3"/>
      <c r="K7976" s="3"/>
      <c r="L7976" s="3"/>
      <c r="M7976" s="3"/>
      <c r="N7976" s="3"/>
      <c r="O7976" s="3"/>
      <c r="P7976" s="3"/>
      <c r="Q7976" s="3"/>
      <c r="R7976" s="3"/>
      <c r="S7976" s="120"/>
      <c r="T7976" s="3"/>
      <c r="U7976" s="3"/>
      <c r="V7976" s="3"/>
      <c r="W7976" s="3"/>
      <c r="X7976" s="3"/>
      <c r="Y7976" s="3"/>
      <c r="Z7976" s="3"/>
      <c r="AA7976" s="3"/>
      <c r="AB7976" s="3"/>
      <c r="AC7976" s="3"/>
      <c r="AD7976" s="3"/>
      <c r="AE7976" s="3"/>
      <c r="AF7976" s="3"/>
      <c r="AG7976" s="3"/>
      <c r="AH7976" s="3"/>
      <c r="AI7976" s="3"/>
      <c r="AJ7976" s="3"/>
      <c r="AK7976" s="3"/>
      <c r="AL7976" s="3"/>
      <c r="AM7976" s="3"/>
      <c r="AN7976" s="3"/>
      <c r="AO7976" s="3"/>
      <c r="AP7976" s="3"/>
      <c r="AQ7976" s="3"/>
      <c r="AR7976" s="3"/>
      <c r="AS7976" s="3"/>
      <c r="AT7976" s="3"/>
      <c r="AU7976" s="3"/>
      <c r="AV7976" s="3"/>
      <c r="AW7976" s="3"/>
      <c r="AX7976" s="3"/>
      <c r="AY7976" s="3"/>
      <c r="AZ7976" s="3"/>
      <c r="BA7976" s="3"/>
    </row>
    <row r="7977" spans="1:53" x14ac:dyDescent="0.3">
      <c r="A7977" s="3"/>
      <c r="B7977" s="3"/>
      <c r="C7977" s="3"/>
      <c r="D7977" s="3"/>
      <c r="E7977" s="3"/>
      <c r="F7977" s="3"/>
      <c r="G7977" s="3"/>
      <c r="H7977" s="3"/>
      <c r="I7977" s="3"/>
      <c r="J7977" s="3"/>
      <c r="K7977" s="3"/>
      <c r="L7977" s="3"/>
      <c r="M7977" s="3"/>
      <c r="N7977" s="3"/>
      <c r="O7977" s="3"/>
      <c r="P7977" s="3"/>
      <c r="Q7977" s="3"/>
      <c r="R7977" s="3"/>
      <c r="S7977" s="120"/>
      <c r="T7977" s="3"/>
      <c r="U7977" s="3"/>
      <c r="V7977" s="3"/>
      <c r="W7977" s="3"/>
      <c r="X7977" s="3"/>
      <c r="Y7977" s="3"/>
      <c r="Z7977" s="3"/>
      <c r="AA7977" s="3"/>
      <c r="AB7977" s="3"/>
      <c r="AC7977" s="3"/>
      <c r="AD7977" s="3"/>
      <c r="AE7977" s="3"/>
      <c r="AF7977" s="3"/>
      <c r="AG7977" s="3"/>
      <c r="AH7977" s="3"/>
      <c r="AI7977" s="3"/>
      <c r="AJ7977" s="3"/>
      <c r="AK7977" s="3"/>
      <c r="AL7977" s="3"/>
      <c r="AM7977" s="3"/>
      <c r="AN7977" s="3"/>
      <c r="AO7977" s="3"/>
      <c r="AP7977" s="3"/>
      <c r="AQ7977" s="3"/>
      <c r="AR7977" s="3"/>
      <c r="AS7977" s="3"/>
      <c r="AT7977" s="3"/>
      <c r="AU7977" s="3"/>
      <c r="AV7977" s="3"/>
      <c r="AW7977" s="3"/>
      <c r="AX7977" s="3"/>
      <c r="AY7977" s="3"/>
      <c r="AZ7977" s="3"/>
      <c r="BA7977" s="3"/>
    </row>
    <row r="7978" spans="1:53" x14ac:dyDescent="0.3">
      <c r="A7978" s="3"/>
      <c r="B7978" s="3"/>
      <c r="C7978" s="3"/>
      <c r="D7978" s="3"/>
      <c r="E7978" s="3"/>
      <c r="F7978" s="3"/>
      <c r="G7978" s="3"/>
      <c r="H7978" s="3"/>
      <c r="I7978" s="3"/>
      <c r="J7978" s="3"/>
      <c r="K7978" s="3"/>
      <c r="L7978" s="3"/>
      <c r="M7978" s="3"/>
      <c r="N7978" s="3"/>
      <c r="O7978" s="3"/>
      <c r="P7978" s="3"/>
      <c r="Q7978" s="3"/>
      <c r="R7978" s="3"/>
      <c r="S7978" s="120"/>
      <c r="T7978" s="3"/>
      <c r="U7978" s="3"/>
      <c r="V7978" s="3"/>
      <c r="W7978" s="3"/>
      <c r="X7978" s="3"/>
      <c r="Y7978" s="3"/>
      <c r="Z7978" s="3"/>
      <c r="AA7978" s="3"/>
      <c r="AB7978" s="3"/>
      <c r="AC7978" s="3"/>
      <c r="AD7978" s="3"/>
      <c r="AE7978" s="3"/>
      <c r="AF7978" s="3"/>
      <c r="AG7978" s="3"/>
      <c r="AH7978" s="3"/>
      <c r="AI7978" s="3"/>
      <c r="AJ7978" s="3"/>
      <c r="AK7978" s="3"/>
      <c r="AL7978" s="3"/>
      <c r="AM7978" s="3"/>
      <c r="AN7978" s="3"/>
      <c r="AO7978" s="3"/>
      <c r="AP7978" s="3"/>
      <c r="AQ7978" s="3"/>
      <c r="AR7978" s="3"/>
      <c r="AS7978" s="3"/>
      <c r="AT7978" s="3"/>
      <c r="AU7978" s="3"/>
      <c r="AV7978" s="3"/>
      <c r="AW7978" s="3"/>
      <c r="AX7978" s="3"/>
      <c r="AY7978" s="3"/>
      <c r="AZ7978" s="3"/>
      <c r="BA7978" s="3"/>
    </row>
    <row r="7979" spans="1:53" x14ac:dyDescent="0.3">
      <c r="A7979" s="3"/>
      <c r="B7979" s="3"/>
      <c r="C7979" s="3"/>
      <c r="D7979" s="3"/>
      <c r="E7979" s="3"/>
      <c r="F7979" s="3"/>
      <c r="G7979" s="3"/>
      <c r="H7979" s="3"/>
      <c r="I7979" s="3"/>
      <c r="J7979" s="3"/>
      <c r="K7979" s="3"/>
      <c r="L7979" s="3"/>
      <c r="M7979" s="3"/>
      <c r="N7979" s="3"/>
      <c r="O7979" s="3"/>
      <c r="P7979" s="3"/>
      <c r="Q7979" s="3"/>
      <c r="R7979" s="3"/>
      <c r="S7979" s="120"/>
      <c r="T7979" s="3"/>
      <c r="U7979" s="3"/>
      <c r="V7979" s="3"/>
      <c r="W7979" s="3"/>
      <c r="X7979" s="3"/>
      <c r="Y7979" s="3"/>
      <c r="Z7979" s="3"/>
      <c r="AA7979" s="3"/>
      <c r="AB7979" s="3"/>
      <c r="AC7979" s="3"/>
      <c r="AD7979" s="3"/>
      <c r="AE7979" s="3"/>
      <c r="AF7979" s="3"/>
      <c r="AG7979" s="3"/>
      <c r="AH7979" s="3"/>
      <c r="AI7979" s="3"/>
      <c r="AJ7979" s="3"/>
      <c r="AK7979" s="3"/>
      <c r="AL7979" s="3"/>
      <c r="AM7979" s="3"/>
      <c r="AN7979" s="3"/>
      <c r="AO7979" s="3"/>
      <c r="AP7979" s="3"/>
      <c r="AQ7979" s="3"/>
      <c r="AR7979" s="3"/>
      <c r="AS7979" s="3"/>
      <c r="AT7979" s="3"/>
      <c r="AU7979" s="3"/>
      <c r="AV7979" s="3"/>
      <c r="AW7979" s="3"/>
      <c r="AX7979" s="3"/>
      <c r="AY7979" s="3"/>
      <c r="AZ7979" s="3"/>
      <c r="BA7979" s="3"/>
    </row>
    <row r="7980" spans="1:53" x14ac:dyDescent="0.3">
      <c r="A7980" s="3"/>
      <c r="B7980" s="3"/>
      <c r="C7980" s="3"/>
      <c r="D7980" s="3"/>
      <c r="E7980" s="3"/>
      <c r="F7980" s="3"/>
      <c r="G7980" s="3"/>
      <c r="H7980" s="3"/>
      <c r="I7980" s="3"/>
      <c r="J7980" s="3"/>
      <c r="K7980" s="3"/>
      <c r="L7980" s="3"/>
      <c r="M7980" s="3"/>
      <c r="N7980" s="3"/>
      <c r="O7980" s="3"/>
      <c r="P7980" s="3"/>
      <c r="Q7980" s="3"/>
      <c r="R7980" s="3"/>
      <c r="S7980" s="120"/>
      <c r="T7980" s="3"/>
      <c r="U7980" s="3"/>
      <c r="V7980" s="3"/>
      <c r="W7980" s="3"/>
      <c r="X7980" s="3"/>
      <c r="Y7980" s="3"/>
      <c r="Z7980" s="3"/>
      <c r="AA7980" s="3"/>
      <c r="AB7980" s="3"/>
      <c r="AC7980" s="3"/>
      <c r="AD7980" s="3"/>
      <c r="AE7980" s="3"/>
      <c r="AF7980" s="3"/>
      <c r="AG7980" s="3"/>
      <c r="AH7980" s="3"/>
      <c r="AI7980" s="3"/>
      <c r="AJ7980" s="3"/>
      <c r="AK7980" s="3"/>
      <c r="AL7980" s="3"/>
      <c r="AM7980" s="3"/>
      <c r="AN7980" s="3"/>
      <c r="AO7980" s="3"/>
      <c r="AP7980" s="3"/>
      <c r="AQ7980" s="3"/>
      <c r="AR7980" s="3"/>
      <c r="AS7980" s="3"/>
      <c r="AT7980" s="3"/>
      <c r="AU7980" s="3"/>
      <c r="AV7980" s="3"/>
      <c r="AW7980" s="3"/>
      <c r="AX7980" s="3"/>
      <c r="AY7980" s="3"/>
      <c r="AZ7980" s="3"/>
      <c r="BA7980" s="3"/>
    </row>
    <row r="7981" spans="1:53" x14ac:dyDescent="0.3">
      <c r="A7981" s="3"/>
      <c r="B7981" s="3"/>
      <c r="C7981" s="3"/>
      <c r="D7981" s="3"/>
      <c r="E7981" s="3"/>
      <c r="F7981" s="3"/>
      <c r="G7981" s="3"/>
      <c r="H7981" s="3"/>
      <c r="I7981" s="3"/>
      <c r="J7981" s="3"/>
      <c r="K7981" s="3"/>
      <c r="L7981" s="3"/>
      <c r="M7981" s="3"/>
      <c r="N7981" s="3"/>
      <c r="O7981" s="3"/>
      <c r="P7981" s="3"/>
      <c r="Q7981" s="3"/>
      <c r="R7981" s="3"/>
      <c r="S7981" s="120"/>
      <c r="T7981" s="3"/>
      <c r="U7981" s="3"/>
      <c r="V7981" s="3"/>
      <c r="W7981" s="3"/>
      <c r="X7981" s="3"/>
      <c r="Y7981" s="3"/>
      <c r="Z7981" s="3"/>
      <c r="AA7981" s="3"/>
      <c r="AB7981" s="3"/>
      <c r="AC7981" s="3"/>
      <c r="AD7981" s="3"/>
      <c r="AE7981" s="3"/>
      <c r="AF7981" s="3"/>
      <c r="AG7981" s="3"/>
      <c r="AH7981" s="3"/>
      <c r="AI7981" s="3"/>
      <c r="AJ7981" s="3"/>
      <c r="AK7981" s="3"/>
      <c r="AL7981" s="3"/>
      <c r="AM7981" s="3"/>
      <c r="AN7981" s="3"/>
      <c r="AO7981" s="3"/>
      <c r="AP7981" s="3"/>
      <c r="AQ7981" s="3"/>
      <c r="AR7981" s="3"/>
      <c r="AS7981" s="3"/>
      <c r="AT7981" s="3"/>
      <c r="AU7981" s="3"/>
      <c r="AV7981" s="3"/>
      <c r="AW7981" s="3"/>
      <c r="AX7981" s="3"/>
      <c r="AY7981" s="3"/>
      <c r="AZ7981" s="3"/>
      <c r="BA7981" s="3"/>
    </row>
    <row r="7982" spans="1:53" x14ac:dyDescent="0.3">
      <c r="A7982" s="3"/>
      <c r="B7982" s="3"/>
      <c r="C7982" s="3"/>
      <c r="D7982" s="3"/>
      <c r="E7982" s="3"/>
      <c r="F7982" s="3"/>
      <c r="G7982" s="3"/>
      <c r="H7982" s="3"/>
      <c r="I7982" s="3"/>
      <c r="J7982" s="3"/>
      <c r="K7982" s="3"/>
      <c r="L7982" s="3"/>
      <c r="M7982" s="3"/>
      <c r="N7982" s="3"/>
      <c r="O7982" s="3"/>
      <c r="P7982" s="3"/>
      <c r="Q7982" s="3"/>
      <c r="R7982" s="3"/>
      <c r="S7982" s="120"/>
      <c r="T7982" s="3"/>
      <c r="U7982" s="3"/>
      <c r="V7982" s="3"/>
      <c r="W7982" s="3"/>
      <c r="X7982" s="3"/>
      <c r="Y7982" s="3"/>
      <c r="Z7982" s="3"/>
      <c r="AA7982" s="3"/>
      <c r="AB7982" s="3"/>
      <c r="AC7982" s="3"/>
      <c r="AD7982" s="3"/>
      <c r="AE7982" s="3"/>
      <c r="AF7982" s="3"/>
      <c r="AG7982" s="3"/>
      <c r="AH7982" s="3"/>
      <c r="AI7982" s="3"/>
      <c r="AJ7982" s="3"/>
      <c r="AK7982" s="3"/>
      <c r="AL7982" s="3"/>
      <c r="AM7982" s="3"/>
      <c r="AN7982" s="3"/>
      <c r="AO7982" s="3"/>
      <c r="AP7982" s="3"/>
      <c r="AQ7982" s="3"/>
      <c r="AR7982" s="3"/>
      <c r="AS7982" s="3"/>
      <c r="AT7982" s="3"/>
      <c r="AU7982" s="3"/>
      <c r="AV7982" s="3"/>
      <c r="AW7982" s="3"/>
      <c r="AX7982" s="3"/>
      <c r="AY7982" s="3"/>
      <c r="AZ7982" s="3"/>
      <c r="BA7982" s="3"/>
    </row>
    <row r="7983" spans="1:53" x14ac:dyDescent="0.3">
      <c r="A7983" s="3"/>
      <c r="B7983" s="3"/>
      <c r="C7983" s="3"/>
      <c r="D7983" s="3"/>
      <c r="E7983" s="3"/>
      <c r="F7983" s="3"/>
      <c r="G7983" s="3"/>
      <c r="H7983" s="3"/>
      <c r="I7983" s="3"/>
      <c r="J7983" s="3"/>
      <c r="K7983" s="3"/>
      <c r="L7983" s="3"/>
      <c r="M7983" s="3"/>
      <c r="N7983" s="3"/>
      <c r="O7983" s="3"/>
      <c r="P7983" s="3"/>
      <c r="Q7983" s="3"/>
      <c r="R7983" s="3"/>
      <c r="S7983" s="120"/>
      <c r="T7983" s="3"/>
      <c r="U7983" s="3"/>
      <c r="V7983" s="3"/>
      <c r="W7983" s="3"/>
      <c r="X7983" s="3"/>
      <c r="Y7983" s="3"/>
      <c r="Z7983" s="3"/>
      <c r="AA7983" s="3"/>
      <c r="AB7983" s="3"/>
      <c r="AC7983" s="3"/>
      <c r="AD7983" s="3"/>
      <c r="AE7983" s="3"/>
      <c r="AF7983" s="3"/>
      <c r="AG7983" s="3"/>
      <c r="AH7983" s="3"/>
      <c r="AI7983" s="3"/>
      <c r="AJ7983" s="3"/>
      <c r="AK7983" s="3"/>
      <c r="AL7983" s="3"/>
      <c r="AM7983" s="3"/>
      <c r="AN7983" s="3"/>
      <c r="AO7983" s="3"/>
      <c r="AP7983" s="3"/>
      <c r="AQ7983" s="3"/>
      <c r="AR7983" s="3"/>
      <c r="AS7983" s="3"/>
      <c r="AT7983" s="3"/>
      <c r="AU7983" s="3"/>
      <c r="AV7983" s="3"/>
      <c r="AW7983" s="3"/>
      <c r="AX7983" s="3"/>
      <c r="AY7983" s="3"/>
      <c r="AZ7983" s="3"/>
      <c r="BA7983" s="3"/>
    </row>
    <row r="7984" spans="1:53" x14ac:dyDescent="0.3">
      <c r="A7984" s="3"/>
      <c r="B7984" s="3"/>
      <c r="C7984" s="3"/>
      <c r="D7984" s="3"/>
      <c r="E7984" s="3"/>
      <c r="F7984" s="3"/>
      <c r="G7984" s="3"/>
      <c r="H7984" s="3"/>
      <c r="I7984" s="3"/>
      <c r="J7984" s="3"/>
      <c r="K7984" s="3"/>
      <c r="L7984" s="3"/>
      <c r="M7984" s="3"/>
      <c r="N7984" s="3"/>
      <c r="O7984" s="3"/>
      <c r="P7984" s="3"/>
      <c r="Q7984" s="3"/>
      <c r="R7984" s="3"/>
      <c r="S7984" s="120"/>
      <c r="T7984" s="3"/>
      <c r="U7984" s="3"/>
      <c r="V7984" s="3"/>
      <c r="W7984" s="3"/>
      <c r="X7984" s="3"/>
      <c r="Y7984" s="3"/>
      <c r="Z7984" s="3"/>
      <c r="AA7984" s="3"/>
      <c r="AB7984" s="3"/>
      <c r="AC7984" s="3"/>
      <c r="AD7984" s="3"/>
      <c r="AE7984" s="3"/>
      <c r="AF7984" s="3"/>
      <c r="AG7984" s="3"/>
      <c r="AH7984" s="3"/>
      <c r="AI7984" s="3"/>
      <c r="AJ7984" s="3"/>
      <c r="AK7984" s="3"/>
      <c r="AL7984" s="3"/>
      <c r="AM7984" s="3"/>
      <c r="AN7984" s="3"/>
      <c r="AO7984" s="3"/>
      <c r="AP7984" s="3"/>
      <c r="AQ7984" s="3"/>
      <c r="AR7984" s="3"/>
      <c r="AS7984" s="3"/>
      <c r="AT7984" s="3"/>
      <c r="AU7984" s="3"/>
      <c r="AV7984" s="3"/>
      <c r="AW7984" s="3"/>
      <c r="AX7984" s="3"/>
      <c r="AY7984" s="3"/>
      <c r="AZ7984" s="3"/>
      <c r="BA7984" s="3"/>
    </row>
    <row r="7985" spans="1:53" x14ac:dyDescent="0.3">
      <c r="A7985" s="3"/>
      <c r="B7985" s="3"/>
      <c r="C7985" s="3"/>
      <c r="D7985" s="3"/>
      <c r="E7985" s="3"/>
      <c r="F7985" s="3"/>
      <c r="G7985" s="3"/>
      <c r="H7985" s="3"/>
      <c r="I7985" s="3"/>
      <c r="J7985" s="3"/>
      <c r="K7985" s="3"/>
      <c r="L7985" s="3"/>
      <c r="M7985" s="3"/>
      <c r="N7985" s="3"/>
      <c r="O7985" s="3"/>
      <c r="P7985" s="3"/>
      <c r="Q7985" s="3"/>
      <c r="R7985" s="3"/>
      <c r="S7985" s="120"/>
      <c r="T7985" s="3"/>
      <c r="U7985" s="3"/>
      <c r="V7985" s="3"/>
      <c r="W7985" s="3"/>
      <c r="X7985" s="3"/>
      <c r="Y7985" s="3"/>
      <c r="Z7985" s="3"/>
      <c r="AA7985" s="3"/>
      <c r="AB7985" s="3"/>
      <c r="AC7985" s="3"/>
      <c r="AD7985" s="3"/>
      <c r="AE7985" s="3"/>
      <c r="AF7985" s="3"/>
      <c r="AG7985" s="3"/>
      <c r="AH7985" s="3"/>
      <c r="AI7985" s="3"/>
      <c r="AJ7985" s="3"/>
      <c r="AK7985" s="3"/>
      <c r="AL7985" s="3"/>
      <c r="AM7985" s="3"/>
      <c r="AN7985" s="3"/>
      <c r="AO7985" s="3"/>
      <c r="AP7985" s="3"/>
      <c r="AQ7985" s="3"/>
      <c r="AR7985" s="3"/>
      <c r="AS7985" s="3"/>
      <c r="AT7985" s="3"/>
      <c r="AU7985" s="3"/>
      <c r="AV7985" s="3"/>
      <c r="AW7985" s="3"/>
      <c r="AX7985" s="3"/>
      <c r="AY7985" s="3"/>
      <c r="AZ7985" s="3"/>
      <c r="BA7985" s="3"/>
    </row>
    <row r="7986" spans="1:53" x14ac:dyDescent="0.3">
      <c r="A7986" s="3"/>
      <c r="B7986" s="3"/>
      <c r="C7986" s="3"/>
      <c r="D7986" s="3"/>
      <c r="E7986" s="3"/>
      <c r="F7986" s="3"/>
      <c r="G7986" s="3"/>
      <c r="H7986" s="3"/>
      <c r="I7986" s="3"/>
      <c r="J7986" s="3"/>
      <c r="K7986" s="3"/>
      <c r="L7986" s="3"/>
      <c r="M7986" s="3"/>
      <c r="N7986" s="3"/>
      <c r="O7986" s="3"/>
      <c r="P7986" s="3"/>
      <c r="Q7986" s="3"/>
      <c r="R7986" s="3"/>
      <c r="S7986" s="120"/>
      <c r="T7986" s="3"/>
      <c r="U7986" s="3"/>
      <c r="V7986" s="3"/>
      <c r="W7986" s="3"/>
      <c r="X7986" s="3"/>
      <c r="Y7986" s="3"/>
      <c r="Z7986" s="3"/>
      <c r="AA7986" s="3"/>
      <c r="AB7986" s="3"/>
      <c r="AC7986" s="3"/>
      <c r="AD7986" s="3"/>
      <c r="AE7986" s="3"/>
      <c r="AF7986" s="3"/>
      <c r="AG7986" s="3"/>
      <c r="AH7986" s="3"/>
      <c r="AI7986" s="3"/>
      <c r="AJ7986" s="3"/>
      <c r="AK7986" s="3"/>
      <c r="AL7986" s="3"/>
      <c r="AM7986" s="3"/>
      <c r="AN7986" s="3"/>
      <c r="AO7986" s="3"/>
      <c r="AP7986" s="3"/>
      <c r="AQ7986" s="3"/>
      <c r="AR7986" s="3"/>
      <c r="AS7986" s="3"/>
      <c r="AT7986" s="3"/>
      <c r="AU7986" s="3"/>
      <c r="AV7986" s="3"/>
      <c r="AW7986" s="3"/>
      <c r="AX7986" s="3"/>
      <c r="AY7986" s="3"/>
      <c r="AZ7986" s="3"/>
      <c r="BA7986" s="3"/>
    </row>
    <row r="7987" spans="1:53" x14ac:dyDescent="0.3">
      <c r="A7987" s="3"/>
      <c r="B7987" s="3"/>
      <c r="C7987" s="3"/>
      <c r="D7987" s="3"/>
      <c r="E7987" s="3"/>
      <c r="F7987" s="3"/>
      <c r="G7987" s="3"/>
      <c r="H7987" s="3"/>
      <c r="I7987" s="3"/>
      <c r="J7987" s="3"/>
      <c r="K7987" s="3"/>
      <c r="L7987" s="3"/>
      <c r="M7987" s="3"/>
      <c r="N7987" s="3"/>
      <c r="O7987" s="3"/>
      <c r="P7987" s="3"/>
      <c r="Q7987" s="3"/>
      <c r="R7987" s="3"/>
      <c r="S7987" s="120"/>
      <c r="T7987" s="3"/>
      <c r="U7987" s="3"/>
      <c r="V7987" s="3"/>
      <c r="W7987" s="3"/>
      <c r="X7987" s="3"/>
      <c r="Y7987" s="3"/>
      <c r="Z7987" s="3"/>
      <c r="AA7987" s="3"/>
      <c r="AB7987" s="3"/>
      <c r="AC7987" s="3"/>
      <c r="AD7987" s="3"/>
      <c r="AE7987" s="3"/>
      <c r="AF7987" s="3"/>
      <c r="AG7987" s="3"/>
      <c r="AH7987" s="3"/>
      <c r="AI7987" s="3"/>
      <c r="AJ7987" s="3"/>
      <c r="AK7987" s="3"/>
      <c r="AL7987" s="3"/>
      <c r="AM7987" s="3"/>
      <c r="AN7987" s="3"/>
      <c r="AO7987" s="3"/>
      <c r="AP7987" s="3"/>
      <c r="AQ7987" s="3"/>
      <c r="AR7987" s="3"/>
      <c r="AS7987" s="3"/>
      <c r="AT7987" s="3"/>
      <c r="AU7987" s="3"/>
      <c r="AV7987" s="3"/>
      <c r="AW7987" s="3"/>
      <c r="AX7987" s="3"/>
      <c r="AY7987" s="3"/>
      <c r="AZ7987" s="3"/>
      <c r="BA7987" s="3"/>
    </row>
    <row r="7988" spans="1:53" x14ac:dyDescent="0.3">
      <c r="A7988" s="3"/>
      <c r="B7988" s="3"/>
      <c r="C7988" s="3"/>
      <c r="D7988" s="3"/>
      <c r="E7988" s="3"/>
      <c r="F7988" s="3"/>
      <c r="G7988" s="3"/>
      <c r="H7988" s="3"/>
      <c r="I7988" s="3"/>
      <c r="J7988" s="3"/>
      <c r="K7988" s="3"/>
      <c r="L7988" s="3"/>
      <c r="M7988" s="3"/>
      <c r="N7988" s="3"/>
      <c r="O7988" s="3"/>
      <c r="P7988" s="3"/>
      <c r="Q7988" s="3"/>
      <c r="R7988" s="3"/>
      <c r="S7988" s="120"/>
      <c r="T7988" s="3"/>
      <c r="U7988" s="3"/>
      <c r="V7988" s="3"/>
      <c r="W7988" s="3"/>
      <c r="X7988" s="3"/>
      <c r="Y7988" s="3"/>
      <c r="Z7988" s="3"/>
      <c r="AA7988" s="3"/>
      <c r="AB7988" s="3"/>
      <c r="AC7988" s="3"/>
      <c r="AD7988" s="3"/>
      <c r="AE7988" s="3"/>
      <c r="AF7988" s="3"/>
      <c r="AG7988" s="3"/>
      <c r="AH7988" s="3"/>
      <c r="AI7988" s="3"/>
      <c r="AJ7988" s="3"/>
      <c r="AK7988" s="3"/>
      <c r="AL7988" s="3"/>
      <c r="AM7988" s="3"/>
      <c r="AN7988" s="3"/>
      <c r="AO7988" s="3"/>
      <c r="AP7988" s="3"/>
      <c r="AQ7988" s="3"/>
      <c r="AR7988" s="3"/>
      <c r="AS7988" s="3"/>
      <c r="AT7988" s="3"/>
      <c r="AU7988" s="3"/>
      <c r="AV7988" s="3"/>
      <c r="AW7988" s="3"/>
      <c r="AX7988" s="3"/>
      <c r="AY7988" s="3"/>
      <c r="AZ7988" s="3"/>
      <c r="BA7988" s="3"/>
    </row>
    <row r="7989" spans="1:53" x14ac:dyDescent="0.3">
      <c r="A7989" s="3"/>
      <c r="B7989" s="3"/>
      <c r="C7989" s="3"/>
      <c r="D7989" s="3"/>
      <c r="E7989" s="3"/>
      <c r="F7989" s="3"/>
      <c r="G7989" s="3"/>
      <c r="H7989" s="3"/>
      <c r="I7989" s="3"/>
      <c r="J7989" s="3"/>
      <c r="K7989" s="3"/>
      <c r="L7989" s="3"/>
      <c r="M7989" s="3"/>
      <c r="N7989" s="3"/>
      <c r="O7989" s="3"/>
      <c r="P7989" s="3"/>
      <c r="Q7989" s="3"/>
      <c r="R7989" s="3"/>
      <c r="S7989" s="120"/>
      <c r="T7989" s="3"/>
      <c r="U7989" s="3"/>
      <c r="V7989" s="3"/>
      <c r="W7989" s="3"/>
      <c r="X7989" s="3"/>
      <c r="Y7989" s="3"/>
      <c r="Z7989" s="3"/>
      <c r="AA7989" s="3"/>
      <c r="AB7989" s="3"/>
      <c r="AC7989" s="3"/>
      <c r="AD7989" s="3"/>
      <c r="AE7989" s="3"/>
      <c r="AF7989" s="3"/>
      <c r="AG7989" s="3"/>
      <c r="AH7989" s="3"/>
      <c r="AI7989" s="3"/>
      <c r="AJ7989" s="3"/>
      <c r="AK7989" s="3"/>
      <c r="AL7989" s="3"/>
      <c r="AM7989" s="3"/>
      <c r="AN7989" s="3"/>
      <c r="AO7989" s="3"/>
      <c r="AP7989" s="3"/>
      <c r="AQ7989" s="3"/>
      <c r="AR7989" s="3"/>
      <c r="AS7989" s="3"/>
      <c r="AT7989" s="3"/>
      <c r="AU7989" s="3"/>
      <c r="AV7989" s="3"/>
      <c r="AW7989" s="3"/>
      <c r="AX7989" s="3"/>
      <c r="AY7989" s="3"/>
      <c r="AZ7989" s="3"/>
      <c r="BA7989" s="3"/>
    </row>
    <row r="7990" spans="1:53" x14ac:dyDescent="0.3">
      <c r="A7990" s="3"/>
      <c r="B7990" s="3"/>
      <c r="C7990" s="3"/>
      <c r="D7990" s="3"/>
      <c r="E7990" s="3"/>
      <c r="F7990" s="3"/>
      <c r="G7990" s="3"/>
      <c r="H7990" s="3"/>
      <c r="I7990" s="3"/>
      <c r="J7990" s="3"/>
      <c r="K7990" s="3"/>
      <c r="L7990" s="3"/>
      <c r="M7990" s="3"/>
      <c r="N7990" s="3"/>
      <c r="O7990" s="3"/>
      <c r="P7990" s="3"/>
      <c r="Q7990" s="3"/>
      <c r="R7990" s="3"/>
      <c r="S7990" s="120"/>
      <c r="T7990" s="3"/>
      <c r="U7990" s="3"/>
      <c r="V7990" s="3"/>
      <c r="W7990" s="3"/>
      <c r="X7990" s="3"/>
      <c r="Y7990" s="3"/>
      <c r="Z7990" s="3"/>
      <c r="AA7990" s="3"/>
      <c r="AB7990" s="3"/>
      <c r="AC7990" s="3"/>
      <c r="AD7990" s="3"/>
      <c r="AE7990" s="3"/>
      <c r="AF7990" s="3"/>
      <c r="AG7990" s="3"/>
      <c r="AH7990" s="3"/>
      <c r="AI7990" s="3"/>
      <c r="AJ7990" s="3"/>
      <c r="AK7990" s="3"/>
      <c r="AL7990" s="3"/>
      <c r="AM7990" s="3"/>
      <c r="AN7990" s="3"/>
      <c r="AO7990" s="3"/>
      <c r="AP7990" s="3"/>
      <c r="AQ7990" s="3"/>
      <c r="AR7990" s="3"/>
      <c r="AS7990" s="3"/>
      <c r="AT7990" s="3"/>
      <c r="AU7990" s="3"/>
      <c r="AV7990" s="3"/>
      <c r="AW7990" s="3"/>
      <c r="AX7990" s="3"/>
      <c r="AY7990" s="3"/>
      <c r="AZ7990" s="3"/>
      <c r="BA7990" s="3"/>
    </row>
    <row r="7991" spans="1:53" x14ac:dyDescent="0.3">
      <c r="A7991" s="3"/>
      <c r="B7991" s="3"/>
      <c r="C7991" s="3"/>
      <c r="D7991" s="3"/>
      <c r="E7991" s="3"/>
      <c r="F7991" s="3"/>
      <c r="G7991" s="3"/>
      <c r="H7991" s="3"/>
      <c r="I7991" s="3"/>
      <c r="J7991" s="3"/>
      <c r="K7991" s="3"/>
      <c r="L7991" s="3"/>
      <c r="M7991" s="3"/>
      <c r="N7991" s="3"/>
      <c r="O7991" s="3"/>
      <c r="P7991" s="3"/>
      <c r="Q7991" s="3"/>
      <c r="R7991" s="3"/>
      <c r="S7991" s="120"/>
      <c r="T7991" s="3"/>
      <c r="U7991" s="3"/>
      <c r="V7991" s="3"/>
      <c r="W7991" s="3"/>
      <c r="X7991" s="3"/>
      <c r="Y7991" s="3"/>
      <c r="Z7991" s="3"/>
      <c r="AA7991" s="3"/>
      <c r="AB7991" s="3"/>
      <c r="AC7991" s="3"/>
      <c r="AD7991" s="3"/>
      <c r="AE7991" s="3"/>
      <c r="AF7991" s="3"/>
      <c r="AG7991" s="3"/>
      <c r="AH7991" s="3"/>
      <c r="AI7991" s="3"/>
      <c r="AJ7991" s="3"/>
      <c r="AK7991" s="3"/>
      <c r="AL7991" s="3"/>
      <c r="AM7991" s="3"/>
      <c r="AN7991" s="3"/>
      <c r="AO7991" s="3"/>
      <c r="AP7991" s="3"/>
      <c r="AQ7991" s="3"/>
      <c r="AR7991" s="3"/>
      <c r="AS7991" s="3"/>
      <c r="AT7991" s="3"/>
      <c r="AU7991" s="3"/>
      <c r="AV7991" s="3"/>
      <c r="AW7991" s="3"/>
      <c r="AX7991" s="3"/>
      <c r="AY7991" s="3"/>
      <c r="AZ7991" s="3"/>
      <c r="BA7991" s="3"/>
    </row>
    <row r="7992" spans="1:53" x14ac:dyDescent="0.3">
      <c r="A7992" s="3"/>
      <c r="B7992" s="3"/>
      <c r="C7992" s="3"/>
      <c r="D7992" s="3"/>
      <c r="E7992" s="3"/>
      <c r="F7992" s="3"/>
      <c r="G7992" s="3"/>
      <c r="H7992" s="3"/>
      <c r="I7992" s="3"/>
      <c r="J7992" s="3"/>
      <c r="K7992" s="3"/>
      <c r="L7992" s="3"/>
      <c r="M7992" s="3"/>
      <c r="N7992" s="3"/>
      <c r="O7992" s="3"/>
      <c r="P7992" s="3"/>
      <c r="Q7992" s="3"/>
      <c r="R7992" s="3"/>
      <c r="S7992" s="120"/>
      <c r="T7992" s="3"/>
      <c r="U7992" s="3"/>
      <c r="V7992" s="3"/>
      <c r="W7992" s="3"/>
      <c r="X7992" s="3"/>
      <c r="Y7992" s="3"/>
      <c r="Z7992" s="3"/>
      <c r="AA7992" s="3"/>
      <c r="AB7992" s="3"/>
      <c r="AC7992" s="3"/>
      <c r="AD7992" s="3"/>
      <c r="AE7992" s="3"/>
      <c r="AF7992" s="3"/>
      <c r="AG7992" s="3"/>
      <c r="AH7992" s="3"/>
      <c r="AI7992" s="3"/>
      <c r="AJ7992" s="3"/>
      <c r="AK7992" s="3"/>
      <c r="AL7992" s="3"/>
      <c r="AM7992" s="3"/>
      <c r="AN7992" s="3"/>
      <c r="AO7992" s="3"/>
      <c r="AP7992" s="3"/>
      <c r="AQ7992" s="3"/>
      <c r="AR7992" s="3"/>
      <c r="AS7992" s="3"/>
      <c r="AT7992" s="3"/>
      <c r="AU7992" s="3"/>
      <c r="AV7992" s="3"/>
      <c r="AW7992" s="3"/>
      <c r="AX7992" s="3"/>
      <c r="AY7992" s="3"/>
      <c r="AZ7992" s="3"/>
      <c r="BA7992" s="3"/>
    </row>
    <row r="7993" spans="1:53" x14ac:dyDescent="0.3">
      <c r="A7993" s="3"/>
      <c r="B7993" s="3"/>
      <c r="C7993" s="3"/>
      <c r="D7993" s="3"/>
      <c r="E7993" s="3"/>
      <c r="F7993" s="3"/>
      <c r="G7993" s="3"/>
      <c r="H7993" s="3"/>
      <c r="I7993" s="3"/>
      <c r="J7993" s="3"/>
      <c r="K7993" s="3"/>
      <c r="L7993" s="3"/>
      <c r="M7993" s="3"/>
      <c r="N7993" s="3"/>
      <c r="O7993" s="3"/>
      <c r="P7993" s="3"/>
      <c r="Q7993" s="3"/>
      <c r="R7993" s="3"/>
      <c r="S7993" s="120"/>
      <c r="T7993" s="3"/>
      <c r="U7993" s="3"/>
      <c r="V7993" s="3"/>
      <c r="W7993" s="3"/>
      <c r="X7993" s="3"/>
      <c r="Y7993" s="3"/>
      <c r="Z7993" s="3"/>
      <c r="AA7993" s="3"/>
      <c r="AB7993" s="3"/>
      <c r="AC7993" s="3"/>
      <c r="AD7993" s="3"/>
      <c r="AE7993" s="3"/>
      <c r="AF7993" s="3"/>
      <c r="AG7993" s="3"/>
      <c r="AH7993" s="3"/>
      <c r="AI7993" s="3"/>
      <c r="AJ7993" s="3"/>
      <c r="AK7993" s="3"/>
      <c r="AL7993" s="3"/>
      <c r="AM7993" s="3"/>
      <c r="AN7993" s="3"/>
      <c r="AO7993" s="3"/>
      <c r="AP7993" s="3"/>
      <c r="AQ7993" s="3"/>
      <c r="AR7993" s="3"/>
      <c r="AS7993" s="3"/>
      <c r="AT7993" s="3"/>
      <c r="AU7993" s="3"/>
      <c r="AV7993" s="3"/>
      <c r="AW7993" s="3"/>
      <c r="AX7993" s="3"/>
      <c r="AY7993" s="3"/>
      <c r="AZ7993" s="3"/>
      <c r="BA7993" s="3"/>
    </row>
    <row r="7994" spans="1:53" x14ac:dyDescent="0.3">
      <c r="A7994" s="3"/>
      <c r="B7994" s="3"/>
      <c r="C7994" s="3"/>
      <c r="D7994" s="3"/>
      <c r="E7994" s="3"/>
      <c r="F7994" s="3"/>
      <c r="G7994" s="3"/>
      <c r="H7994" s="3"/>
      <c r="I7994" s="3"/>
      <c r="J7994" s="3"/>
      <c r="K7994" s="3"/>
      <c r="L7994" s="3"/>
      <c r="M7994" s="3"/>
      <c r="N7994" s="3"/>
      <c r="O7994" s="3"/>
      <c r="P7994" s="3"/>
      <c r="Q7994" s="3"/>
      <c r="R7994" s="3"/>
      <c r="S7994" s="120"/>
      <c r="T7994" s="3"/>
      <c r="U7994" s="3"/>
      <c r="V7994" s="3"/>
      <c r="W7994" s="3"/>
      <c r="X7994" s="3"/>
      <c r="Y7994" s="3"/>
      <c r="Z7994" s="3"/>
      <c r="AA7994" s="3"/>
      <c r="AB7994" s="3"/>
      <c r="AC7994" s="3"/>
      <c r="AD7994" s="3"/>
      <c r="AE7994" s="3"/>
      <c r="AF7994" s="3"/>
      <c r="AG7994" s="3"/>
      <c r="AH7994" s="3"/>
      <c r="AI7994" s="3"/>
      <c r="AJ7994" s="3"/>
      <c r="AK7994" s="3"/>
      <c r="AL7994" s="3"/>
      <c r="AM7994" s="3"/>
      <c r="AN7994" s="3"/>
      <c r="AO7994" s="3"/>
      <c r="AP7994" s="3"/>
      <c r="AQ7994" s="3"/>
      <c r="AR7994" s="3"/>
      <c r="AS7994" s="3"/>
      <c r="AT7994" s="3"/>
      <c r="AU7994" s="3"/>
      <c r="AV7994" s="3"/>
      <c r="AW7994" s="3"/>
      <c r="AX7994" s="3"/>
      <c r="AY7994" s="3"/>
      <c r="AZ7994" s="3"/>
      <c r="BA7994" s="3"/>
    </row>
    <row r="7995" spans="1:53" x14ac:dyDescent="0.3">
      <c r="A7995" s="3"/>
      <c r="B7995" s="3"/>
      <c r="C7995" s="3"/>
      <c r="D7995" s="3"/>
      <c r="E7995" s="3"/>
      <c r="F7995" s="3"/>
      <c r="G7995" s="3"/>
      <c r="H7995" s="3"/>
      <c r="I7995" s="3"/>
      <c r="J7995" s="3"/>
      <c r="K7995" s="3"/>
      <c r="L7995" s="3"/>
      <c r="M7995" s="3"/>
      <c r="N7995" s="3"/>
      <c r="O7995" s="3"/>
      <c r="P7995" s="3"/>
      <c r="Q7995" s="3"/>
      <c r="R7995" s="3"/>
      <c r="S7995" s="120"/>
      <c r="T7995" s="3"/>
      <c r="U7995" s="3"/>
      <c r="V7995" s="3"/>
      <c r="W7995" s="3"/>
      <c r="X7995" s="3"/>
      <c r="Y7995" s="3"/>
      <c r="Z7995" s="3"/>
      <c r="AA7995" s="3"/>
      <c r="AB7995" s="3"/>
      <c r="AC7995" s="3"/>
      <c r="AD7995" s="3"/>
      <c r="AE7995" s="3"/>
      <c r="AF7995" s="3"/>
      <c r="AG7995" s="3"/>
      <c r="AH7995" s="3"/>
      <c r="AI7995" s="3"/>
      <c r="AJ7995" s="3"/>
      <c r="AK7995" s="3"/>
      <c r="AL7995" s="3"/>
      <c r="AM7995" s="3"/>
      <c r="AN7995" s="3"/>
      <c r="AO7995" s="3"/>
      <c r="AP7995" s="3"/>
      <c r="AQ7995" s="3"/>
      <c r="AR7995" s="3"/>
      <c r="AS7995" s="3"/>
      <c r="AT7995" s="3"/>
      <c r="AU7995" s="3"/>
      <c r="AV7995" s="3"/>
      <c r="AW7995" s="3"/>
      <c r="AX7995" s="3"/>
      <c r="AY7995" s="3"/>
      <c r="AZ7995" s="3"/>
      <c r="BA7995" s="3"/>
    </row>
    <row r="7996" spans="1:53" x14ac:dyDescent="0.3">
      <c r="A7996" s="3"/>
      <c r="B7996" s="3"/>
      <c r="C7996" s="3"/>
      <c r="D7996" s="3"/>
      <c r="E7996" s="3"/>
      <c r="F7996" s="3"/>
      <c r="G7996" s="3"/>
      <c r="H7996" s="3"/>
      <c r="I7996" s="3"/>
      <c r="J7996" s="3"/>
      <c r="K7996" s="3"/>
      <c r="L7996" s="3"/>
      <c r="M7996" s="3"/>
      <c r="N7996" s="3"/>
      <c r="O7996" s="3"/>
      <c r="P7996" s="3"/>
      <c r="Q7996" s="3"/>
      <c r="R7996" s="3"/>
      <c r="S7996" s="120"/>
      <c r="T7996" s="3"/>
      <c r="U7996" s="3"/>
      <c r="V7996" s="3"/>
      <c r="W7996" s="3"/>
      <c r="X7996" s="3"/>
      <c r="Y7996" s="3"/>
      <c r="Z7996" s="3"/>
      <c r="AA7996" s="3"/>
      <c r="AB7996" s="3"/>
      <c r="AC7996" s="3"/>
      <c r="AD7996" s="3"/>
      <c r="AE7996" s="3"/>
      <c r="AF7996" s="3"/>
      <c r="AG7996" s="3"/>
      <c r="AH7996" s="3"/>
      <c r="AI7996" s="3"/>
      <c r="AJ7996" s="3"/>
      <c r="AK7996" s="3"/>
      <c r="AL7996" s="3"/>
      <c r="AM7996" s="3"/>
      <c r="AN7996" s="3"/>
      <c r="AO7996" s="3"/>
      <c r="AP7996" s="3"/>
      <c r="AQ7996" s="3"/>
      <c r="AR7996" s="3"/>
      <c r="AS7996" s="3"/>
      <c r="AT7996" s="3"/>
      <c r="AU7996" s="3"/>
      <c r="AV7996" s="3"/>
      <c r="AW7996" s="3"/>
      <c r="AX7996" s="3"/>
      <c r="AY7996" s="3"/>
      <c r="AZ7996" s="3"/>
      <c r="BA7996" s="3"/>
    </row>
    <row r="7997" spans="1:53" x14ac:dyDescent="0.3">
      <c r="A7997" s="3"/>
      <c r="B7997" s="3"/>
      <c r="C7997" s="3"/>
      <c r="D7997" s="3"/>
      <c r="E7997" s="3"/>
      <c r="F7997" s="3"/>
      <c r="G7997" s="3"/>
      <c r="H7997" s="3"/>
      <c r="I7997" s="3"/>
      <c r="J7997" s="3"/>
      <c r="K7997" s="3"/>
      <c r="L7997" s="3"/>
      <c r="M7997" s="3"/>
      <c r="N7997" s="3"/>
      <c r="O7997" s="3"/>
      <c r="P7997" s="3"/>
      <c r="Q7997" s="3"/>
      <c r="R7997" s="3"/>
      <c r="S7997" s="120"/>
      <c r="T7997" s="3"/>
      <c r="U7997" s="3"/>
      <c r="V7997" s="3"/>
      <c r="W7997" s="3"/>
      <c r="X7997" s="3"/>
      <c r="Y7997" s="3"/>
      <c r="Z7997" s="3"/>
      <c r="AA7997" s="3"/>
      <c r="AB7997" s="3"/>
      <c r="AC7997" s="3"/>
      <c r="AD7997" s="3"/>
      <c r="AE7997" s="3"/>
      <c r="AF7997" s="3"/>
      <c r="AG7997" s="3"/>
      <c r="AH7997" s="3"/>
      <c r="AI7997" s="3"/>
      <c r="AJ7997" s="3"/>
      <c r="AK7997" s="3"/>
      <c r="AL7997" s="3"/>
      <c r="AM7997" s="3"/>
      <c r="AN7997" s="3"/>
      <c r="AO7997" s="3"/>
      <c r="AP7997" s="3"/>
      <c r="AQ7997" s="3"/>
      <c r="AR7997" s="3"/>
      <c r="AS7997" s="3"/>
      <c r="AT7997" s="3"/>
      <c r="AU7997" s="3"/>
      <c r="AV7997" s="3"/>
      <c r="AW7997" s="3"/>
      <c r="AX7997" s="3"/>
      <c r="AY7997" s="3"/>
      <c r="AZ7997" s="3"/>
      <c r="BA7997" s="3"/>
    </row>
    <row r="7998" spans="1:53" x14ac:dyDescent="0.3">
      <c r="A7998" s="3"/>
      <c r="B7998" s="3"/>
      <c r="C7998" s="3"/>
      <c r="D7998" s="3"/>
      <c r="E7998" s="3"/>
      <c r="F7998" s="3"/>
      <c r="G7998" s="3"/>
      <c r="H7998" s="3"/>
      <c r="I7998" s="3"/>
      <c r="J7998" s="3"/>
      <c r="K7998" s="3"/>
      <c r="L7998" s="3"/>
      <c r="M7998" s="3"/>
      <c r="N7998" s="3"/>
      <c r="O7998" s="3"/>
      <c r="P7998" s="3"/>
      <c r="Q7998" s="3"/>
      <c r="R7998" s="3"/>
      <c r="S7998" s="120"/>
      <c r="T7998" s="3"/>
      <c r="U7998" s="3"/>
      <c r="V7998" s="3"/>
      <c r="W7998" s="3"/>
      <c r="X7998" s="3"/>
      <c r="Y7998" s="3"/>
      <c r="Z7998" s="3"/>
      <c r="AA7998" s="3"/>
      <c r="AB7998" s="3"/>
      <c r="AC7998" s="3"/>
      <c r="AD7998" s="3"/>
      <c r="AE7998" s="3"/>
      <c r="AF7998" s="3"/>
      <c r="AG7998" s="3"/>
      <c r="AH7998" s="3"/>
      <c r="AI7998" s="3"/>
      <c r="AJ7998" s="3"/>
      <c r="AK7998" s="3"/>
      <c r="AL7998" s="3"/>
      <c r="AM7998" s="3"/>
      <c r="AN7998" s="3"/>
      <c r="AO7998" s="3"/>
      <c r="AP7998" s="3"/>
      <c r="AQ7998" s="3"/>
      <c r="AR7998" s="3"/>
      <c r="AS7998" s="3"/>
      <c r="AT7998" s="3"/>
      <c r="AU7998" s="3"/>
      <c r="AV7998" s="3"/>
      <c r="AW7998" s="3"/>
      <c r="AX7998" s="3"/>
      <c r="AY7998" s="3"/>
      <c r="AZ7998" s="3"/>
      <c r="BA7998" s="3"/>
    </row>
    <row r="7999" spans="1:53" x14ac:dyDescent="0.3">
      <c r="A7999" s="3"/>
      <c r="B7999" s="3"/>
      <c r="C7999" s="3"/>
      <c r="D7999" s="3"/>
      <c r="E7999" s="3"/>
      <c r="F7999" s="3"/>
      <c r="G7999" s="3"/>
      <c r="H7999" s="3"/>
      <c r="I7999" s="3"/>
      <c r="J7999" s="3"/>
      <c r="K7999" s="3"/>
      <c r="L7999" s="3"/>
      <c r="M7999" s="3"/>
      <c r="N7999" s="3"/>
      <c r="O7999" s="3"/>
      <c r="P7999" s="3"/>
      <c r="Q7999" s="3"/>
      <c r="R7999" s="3"/>
      <c r="S7999" s="120"/>
      <c r="T7999" s="3"/>
      <c r="U7999" s="3"/>
      <c r="V7999" s="3"/>
      <c r="W7999" s="3"/>
      <c r="X7999" s="3"/>
      <c r="Y7999" s="3"/>
      <c r="Z7999" s="3"/>
      <c r="AA7999" s="3"/>
      <c r="AB7999" s="3"/>
      <c r="AC7999" s="3"/>
      <c r="AD7999" s="3"/>
      <c r="AE7999" s="3"/>
      <c r="AF7999" s="3"/>
      <c r="AG7999" s="3"/>
      <c r="AH7999" s="3"/>
      <c r="AI7999" s="3"/>
      <c r="AJ7999" s="3"/>
      <c r="AK7999" s="3"/>
      <c r="AL7999" s="3"/>
      <c r="AM7999" s="3"/>
      <c r="AN7999" s="3"/>
      <c r="AO7999" s="3"/>
      <c r="AP7999" s="3"/>
      <c r="AQ7999" s="3"/>
      <c r="AR7999" s="3"/>
      <c r="AS7999" s="3"/>
      <c r="AT7999" s="3"/>
      <c r="AU7999" s="3"/>
      <c r="AV7999" s="3"/>
      <c r="AW7999" s="3"/>
      <c r="AX7999" s="3"/>
      <c r="AY7999" s="3"/>
      <c r="AZ7999" s="3"/>
      <c r="BA7999" s="3"/>
    </row>
    <row r="8000" spans="1:53" x14ac:dyDescent="0.3">
      <c r="A8000" s="3"/>
      <c r="B8000" s="3"/>
      <c r="C8000" s="3"/>
      <c r="D8000" s="3"/>
      <c r="E8000" s="3"/>
      <c r="F8000" s="3"/>
      <c r="G8000" s="3"/>
      <c r="H8000" s="3"/>
      <c r="I8000" s="3"/>
      <c r="J8000" s="3"/>
      <c r="K8000" s="3"/>
      <c r="L8000" s="3"/>
      <c r="M8000" s="3"/>
      <c r="N8000" s="3"/>
      <c r="O8000" s="3"/>
      <c r="P8000" s="3"/>
      <c r="Q8000" s="3"/>
      <c r="R8000" s="3"/>
      <c r="S8000" s="120"/>
      <c r="T8000" s="3"/>
      <c r="U8000" s="3"/>
      <c r="V8000" s="3"/>
      <c r="W8000" s="3"/>
      <c r="X8000" s="3"/>
      <c r="Y8000" s="3"/>
      <c r="Z8000" s="3"/>
      <c r="AA8000" s="3"/>
      <c r="AB8000" s="3"/>
      <c r="AC8000" s="3"/>
      <c r="AD8000" s="3"/>
      <c r="AE8000" s="3"/>
      <c r="AF8000" s="3"/>
      <c r="AG8000" s="3"/>
      <c r="AH8000" s="3"/>
      <c r="AI8000" s="3"/>
      <c r="AJ8000" s="3"/>
      <c r="AK8000" s="3"/>
      <c r="AL8000" s="3"/>
      <c r="AM8000" s="3"/>
      <c r="AN8000" s="3"/>
      <c r="AO8000" s="3"/>
      <c r="AP8000" s="3"/>
      <c r="AQ8000" s="3"/>
      <c r="AR8000" s="3"/>
      <c r="AS8000" s="3"/>
      <c r="AT8000" s="3"/>
      <c r="AU8000" s="3"/>
      <c r="AV8000" s="3"/>
      <c r="AW8000" s="3"/>
      <c r="AX8000" s="3"/>
      <c r="AY8000" s="3"/>
      <c r="AZ8000" s="3"/>
      <c r="BA8000" s="3"/>
    </row>
    <row r="8001" spans="1:53" x14ac:dyDescent="0.3">
      <c r="A8001" s="3"/>
      <c r="B8001" s="3"/>
      <c r="C8001" s="3"/>
      <c r="D8001" s="3"/>
      <c r="E8001" s="3"/>
      <c r="F8001" s="3"/>
      <c r="G8001" s="3"/>
      <c r="H8001" s="3"/>
      <c r="I8001" s="3"/>
      <c r="J8001" s="3"/>
      <c r="K8001" s="3"/>
      <c r="L8001" s="3"/>
      <c r="M8001" s="3"/>
      <c r="N8001" s="3"/>
      <c r="O8001" s="3"/>
      <c r="P8001" s="3"/>
      <c r="Q8001" s="3"/>
      <c r="R8001" s="3"/>
      <c r="S8001" s="120"/>
      <c r="T8001" s="3"/>
      <c r="U8001" s="3"/>
      <c r="V8001" s="3"/>
      <c r="W8001" s="3"/>
      <c r="X8001" s="3"/>
      <c r="Y8001" s="3"/>
      <c r="Z8001" s="3"/>
      <c r="AA8001" s="3"/>
      <c r="AB8001" s="3"/>
      <c r="AC8001" s="3"/>
      <c r="AD8001" s="3"/>
      <c r="AE8001" s="3"/>
      <c r="AF8001" s="3"/>
      <c r="AG8001" s="3"/>
      <c r="AH8001" s="3"/>
      <c r="AI8001" s="3"/>
      <c r="AJ8001" s="3"/>
      <c r="AK8001" s="3"/>
      <c r="AL8001" s="3"/>
      <c r="AM8001" s="3"/>
      <c r="AN8001" s="3"/>
      <c r="AO8001" s="3"/>
      <c r="AP8001" s="3"/>
      <c r="AQ8001" s="3"/>
      <c r="AR8001" s="3"/>
      <c r="AS8001" s="3"/>
      <c r="AT8001" s="3"/>
      <c r="AU8001" s="3"/>
      <c r="AV8001" s="3"/>
      <c r="AW8001" s="3"/>
      <c r="AX8001" s="3"/>
      <c r="AY8001" s="3"/>
      <c r="AZ8001" s="3"/>
      <c r="BA8001" s="3"/>
    </row>
    <row r="8002" spans="1:53" x14ac:dyDescent="0.3">
      <c r="A8002" s="3"/>
      <c r="B8002" s="3"/>
      <c r="C8002" s="3"/>
      <c r="D8002" s="3"/>
      <c r="E8002" s="3"/>
      <c r="F8002" s="3"/>
      <c r="G8002" s="3"/>
      <c r="H8002" s="3"/>
      <c r="I8002" s="3"/>
      <c r="J8002" s="3"/>
      <c r="K8002" s="3"/>
      <c r="L8002" s="3"/>
      <c r="M8002" s="3"/>
      <c r="N8002" s="3"/>
      <c r="O8002" s="3"/>
      <c r="P8002" s="3"/>
      <c r="Q8002" s="3"/>
      <c r="R8002" s="3"/>
      <c r="S8002" s="120"/>
      <c r="T8002" s="3"/>
      <c r="U8002" s="3"/>
      <c r="V8002" s="3"/>
      <c r="W8002" s="3"/>
      <c r="X8002" s="3"/>
      <c r="Y8002" s="3"/>
      <c r="Z8002" s="3"/>
      <c r="AA8002" s="3"/>
      <c r="AB8002" s="3"/>
      <c r="AC8002" s="3"/>
      <c r="AD8002" s="3"/>
      <c r="AE8002" s="3"/>
      <c r="AF8002" s="3"/>
      <c r="AG8002" s="3"/>
      <c r="AH8002" s="3"/>
      <c r="AI8002" s="3"/>
      <c r="AJ8002" s="3"/>
      <c r="AK8002" s="3"/>
      <c r="AL8002" s="3"/>
      <c r="AM8002" s="3"/>
      <c r="AN8002" s="3"/>
      <c r="AO8002" s="3"/>
      <c r="AP8002" s="3"/>
      <c r="AQ8002" s="3"/>
      <c r="AR8002" s="3"/>
      <c r="AS8002" s="3"/>
      <c r="AT8002" s="3"/>
      <c r="AU8002" s="3"/>
      <c r="AV8002" s="3"/>
      <c r="AW8002" s="3"/>
      <c r="AX8002" s="3"/>
      <c r="AY8002" s="3"/>
      <c r="AZ8002" s="3"/>
      <c r="BA8002" s="3"/>
    </row>
    <row r="8003" spans="1:53" x14ac:dyDescent="0.3">
      <c r="A8003" s="3"/>
      <c r="B8003" s="3"/>
      <c r="C8003" s="3"/>
      <c r="D8003" s="3"/>
      <c r="E8003" s="3"/>
      <c r="F8003" s="3"/>
      <c r="G8003" s="3"/>
      <c r="H8003" s="3"/>
      <c r="I8003" s="3"/>
      <c r="J8003" s="3"/>
      <c r="K8003" s="3"/>
      <c r="L8003" s="3"/>
      <c r="M8003" s="3"/>
      <c r="N8003" s="3"/>
      <c r="O8003" s="3"/>
      <c r="P8003" s="3"/>
      <c r="Q8003" s="3"/>
      <c r="R8003" s="3"/>
      <c r="S8003" s="120"/>
      <c r="T8003" s="3"/>
      <c r="U8003" s="3"/>
      <c r="V8003" s="3"/>
      <c r="W8003" s="3"/>
      <c r="X8003" s="3"/>
      <c r="Y8003" s="3"/>
      <c r="Z8003" s="3"/>
      <c r="AA8003" s="3"/>
      <c r="AB8003" s="3"/>
      <c r="AC8003" s="3"/>
      <c r="AD8003" s="3"/>
      <c r="AE8003" s="3"/>
      <c r="AF8003" s="3"/>
      <c r="AG8003" s="3"/>
      <c r="AH8003" s="3"/>
      <c r="AI8003" s="3"/>
      <c r="AJ8003" s="3"/>
      <c r="AK8003" s="3"/>
      <c r="AL8003" s="3"/>
      <c r="AM8003" s="3"/>
      <c r="AN8003" s="3"/>
      <c r="AO8003" s="3"/>
      <c r="AP8003" s="3"/>
      <c r="AQ8003" s="3"/>
      <c r="AR8003" s="3"/>
      <c r="AS8003" s="3"/>
      <c r="AT8003" s="3"/>
      <c r="AU8003" s="3"/>
      <c r="AV8003" s="3"/>
      <c r="AW8003" s="3"/>
      <c r="AX8003" s="3"/>
      <c r="AY8003" s="3"/>
      <c r="AZ8003" s="3"/>
      <c r="BA8003" s="3"/>
    </row>
    <row r="8004" spans="1:53" x14ac:dyDescent="0.3">
      <c r="A8004" s="3"/>
      <c r="B8004" s="3"/>
      <c r="C8004" s="3"/>
      <c r="D8004" s="3"/>
      <c r="E8004" s="3"/>
      <c r="F8004" s="3"/>
      <c r="G8004" s="3"/>
      <c r="H8004" s="3"/>
      <c r="I8004" s="3"/>
      <c r="J8004" s="3"/>
      <c r="K8004" s="3"/>
      <c r="L8004" s="3"/>
      <c r="M8004" s="3"/>
      <c r="N8004" s="3"/>
      <c r="O8004" s="3"/>
      <c r="P8004" s="3"/>
      <c r="Q8004" s="3"/>
      <c r="R8004" s="3"/>
      <c r="S8004" s="120"/>
      <c r="T8004" s="3"/>
      <c r="U8004" s="3"/>
      <c r="V8004" s="3"/>
      <c r="W8004" s="3"/>
      <c r="X8004" s="3"/>
      <c r="Y8004" s="3"/>
      <c r="Z8004" s="3"/>
      <c r="AA8004" s="3"/>
      <c r="AB8004" s="3"/>
      <c r="AC8004" s="3"/>
      <c r="AD8004" s="3"/>
      <c r="AE8004" s="3"/>
      <c r="AF8004" s="3"/>
      <c r="AG8004" s="3"/>
      <c r="AH8004" s="3"/>
      <c r="AI8004" s="3"/>
      <c r="AJ8004" s="3"/>
      <c r="AK8004" s="3"/>
      <c r="AL8004" s="3"/>
      <c r="AM8004" s="3"/>
      <c r="AN8004" s="3"/>
      <c r="AO8004" s="3"/>
      <c r="AP8004" s="3"/>
      <c r="AQ8004" s="3"/>
      <c r="AR8004" s="3"/>
      <c r="AS8004" s="3"/>
      <c r="AT8004" s="3"/>
      <c r="AU8004" s="3"/>
      <c r="AV8004" s="3"/>
      <c r="AW8004" s="3"/>
      <c r="AX8004" s="3"/>
      <c r="AY8004" s="3"/>
      <c r="AZ8004" s="3"/>
      <c r="BA8004" s="3"/>
    </row>
    <row r="8005" spans="1:53" x14ac:dyDescent="0.3">
      <c r="A8005" s="3"/>
      <c r="B8005" s="3"/>
      <c r="C8005" s="3"/>
      <c r="D8005" s="3"/>
      <c r="E8005" s="3"/>
      <c r="F8005" s="3"/>
      <c r="G8005" s="3"/>
      <c r="H8005" s="3"/>
      <c r="I8005" s="3"/>
      <c r="J8005" s="3"/>
      <c r="K8005" s="3"/>
      <c r="L8005" s="3"/>
      <c r="M8005" s="3"/>
      <c r="N8005" s="3"/>
      <c r="O8005" s="3"/>
      <c r="P8005" s="3"/>
      <c r="Q8005" s="3"/>
      <c r="R8005" s="3"/>
      <c r="S8005" s="120"/>
      <c r="T8005" s="3"/>
      <c r="U8005" s="3"/>
      <c r="V8005" s="3"/>
      <c r="W8005" s="3"/>
      <c r="X8005" s="3"/>
      <c r="Y8005" s="3"/>
      <c r="Z8005" s="3"/>
      <c r="AA8005" s="3"/>
      <c r="AB8005" s="3"/>
      <c r="AC8005" s="3"/>
      <c r="AD8005" s="3"/>
      <c r="AE8005" s="3"/>
      <c r="AF8005" s="3"/>
      <c r="AG8005" s="3"/>
      <c r="AH8005" s="3"/>
      <c r="AI8005" s="3"/>
      <c r="AJ8005" s="3"/>
      <c r="AK8005" s="3"/>
      <c r="AL8005" s="3"/>
      <c r="AM8005" s="3"/>
      <c r="AN8005" s="3"/>
      <c r="AO8005" s="3"/>
      <c r="AP8005" s="3"/>
      <c r="AQ8005" s="3"/>
      <c r="AR8005" s="3"/>
      <c r="AS8005" s="3"/>
      <c r="AT8005" s="3"/>
      <c r="AU8005" s="3"/>
      <c r="AV8005" s="3"/>
      <c r="AW8005" s="3"/>
      <c r="AX8005" s="3"/>
      <c r="AY8005" s="3"/>
      <c r="AZ8005" s="3"/>
      <c r="BA8005" s="3"/>
    </row>
    <row r="8006" spans="1:53" x14ac:dyDescent="0.3">
      <c r="A8006" s="3"/>
      <c r="B8006" s="3"/>
      <c r="C8006" s="3"/>
      <c r="D8006" s="3"/>
      <c r="E8006" s="3"/>
      <c r="F8006" s="3"/>
      <c r="G8006" s="3"/>
      <c r="H8006" s="3"/>
      <c r="I8006" s="3"/>
      <c r="J8006" s="3"/>
      <c r="K8006" s="3"/>
      <c r="L8006" s="3"/>
      <c r="M8006" s="3"/>
      <c r="N8006" s="3"/>
      <c r="O8006" s="3"/>
      <c r="P8006" s="3"/>
      <c r="Q8006" s="3"/>
      <c r="R8006" s="3"/>
      <c r="S8006" s="120"/>
      <c r="T8006" s="3"/>
      <c r="U8006" s="3"/>
      <c r="V8006" s="3"/>
      <c r="W8006" s="3"/>
      <c r="X8006" s="3"/>
      <c r="Y8006" s="3"/>
      <c r="Z8006" s="3"/>
      <c r="AA8006" s="3"/>
      <c r="AB8006" s="3"/>
      <c r="AC8006" s="3"/>
      <c r="AD8006" s="3"/>
      <c r="AE8006" s="3"/>
      <c r="AF8006" s="3"/>
      <c r="AG8006" s="3"/>
      <c r="AH8006" s="3"/>
      <c r="AI8006" s="3"/>
      <c r="AJ8006" s="3"/>
      <c r="AK8006" s="3"/>
      <c r="AL8006" s="3"/>
      <c r="AM8006" s="3"/>
      <c r="AN8006" s="3"/>
      <c r="AO8006" s="3"/>
      <c r="AP8006" s="3"/>
      <c r="AQ8006" s="3"/>
      <c r="AR8006" s="3"/>
      <c r="AS8006" s="3"/>
      <c r="AT8006" s="3"/>
      <c r="AU8006" s="3"/>
      <c r="AV8006" s="3"/>
      <c r="AW8006" s="3"/>
      <c r="AX8006" s="3"/>
      <c r="AY8006" s="3"/>
      <c r="AZ8006" s="3"/>
      <c r="BA8006" s="3"/>
    </row>
    <row r="8007" spans="1:53" x14ac:dyDescent="0.3">
      <c r="A8007" s="3"/>
      <c r="B8007" s="3"/>
      <c r="C8007" s="3"/>
      <c r="D8007" s="3"/>
      <c r="E8007" s="3"/>
      <c r="F8007" s="3"/>
      <c r="G8007" s="3"/>
      <c r="H8007" s="3"/>
      <c r="I8007" s="3"/>
      <c r="J8007" s="3"/>
      <c r="K8007" s="3"/>
      <c r="L8007" s="3"/>
      <c r="M8007" s="3"/>
      <c r="N8007" s="3"/>
      <c r="O8007" s="3"/>
      <c r="P8007" s="3"/>
      <c r="Q8007" s="3"/>
      <c r="R8007" s="3"/>
      <c r="S8007" s="120"/>
      <c r="T8007" s="3"/>
      <c r="U8007" s="3"/>
      <c r="V8007" s="3"/>
      <c r="W8007" s="3"/>
      <c r="X8007" s="3"/>
      <c r="Y8007" s="3"/>
      <c r="Z8007" s="3"/>
      <c r="AA8007" s="3"/>
      <c r="AB8007" s="3"/>
      <c r="AC8007" s="3"/>
      <c r="AD8007" s="3"/>
      <c r="AE8007" s="3"/>
      <c r="AF8007" s="3"/>
      <c r="AG8007" s="3"/>
      <c r="AH8007" s="3"/>
      <c r="AI8007" s="3"/>
      <c r="AJ8007" s="3"/>
      <c r="AK8007" s="3"/>
      <c r="AL8007" s="3"/>
      <c r="AM8007" s="3"/>
      <c r="AN8007" s="3"/>
      <c r="AO8007" s="3"/>
      <c r="AP8007" s="3"/>
      <c r="AQ8007" s="3"/>
      <c r="AR8007" s="3"/>
      <c r="AS8007" s="3"/>
      <c r="AT8007" s="3"/>
      <c r="AU8007" s="3"/>
      <c r="AV8007" s="3"/>
      <c r="AW8007" s="3"/>
      <c r="AX8007" s="3"/>
      <c r="AY8007" s="3"/>
      <c r="AZ8007" s="3"/>
      <c r="BA8007" s="3"/>
    </row>
    <row r="8008" spans="1:53" x14ac:dyDescent="0.3">
      <c r="A8008" s="3"/>
      <c r="B8008" s="3"/>
      <c r="C8008" s="3"/>
      <c r="D8008" s="3"/>
      <c r="E8008" s="3"/>
      <c r="F8008" s="3"/>
      <c r="G8008" s="3"/>
      <c r="H8008" s="3"/>
      <c r="I8008" s="3"/>
      <c r="J8008" s="3"/>
      <c r="K8008" s="3"/>
      <c r="L8008" s="3"/>
      <c r="M8008" s="3"/>
      <c r="N8008" s="3"/>
      <c r="O8008" s="3"/>
      <c r="P8008" s="3"/>
      <c r="Q8008" s="3"/>
      <c r="R8008" s="3"/>
      <c r="S8008" s="120"/>
      <c r="T8008" s="3"/>
      <c r="U8008" s="3"/>
      <c r="V8008" s="3"/>
      <c r="W8008" s="3"/>
      <c r="X8008" s="3"/>
      <c r="Y8008" s="3"/>
      <c r="Z8008" s="3"/>
      <c r="AA8008" s="3"/>
      <c r="AB8008" s="3"/>
      <c r="AC8008" s="3"/>
      <c r="AD8008" s="3"/>
      <c r="AE8008" s="3"/>
      <c r="AF8008" s="3"/>
      <c r="AG8008" s="3"/>
      <c r="AH8008" s="3"/>
      <c r="AI8008" s="3"/>
      <c r="AJ8008" s="3"/>
      <c r="AK8008" s="3"/>
      <c r="AL8008" s="3"/>
      <c r="AM8008" s="3"/>
      <c r="AN8008" s="3"/>
      <c r="AO8008" s="3"/>
      <c r="AP8008" s="3"/>
      <c r="AQ8008" s="3"/>
      <c r="AR8008" s="3"/>
      <c r="AS8008" s="3"/>
      <c r="AT8008" s="3"/>
      <c r="AU8008" s="3"/>
      <c r="AV8008" s="3"/>
      <c r="AW8008" s="3"/>
      <c r="AX8008" s="3"/>
      <c r="AY8008" s="3"/>
      <c r="AZ8008" s="3"/>
      <c r="BA8008" s="3"/>
    </row>
    <row r="8009" spans="1:53" x14ac:dyDescent="0.3">
      <c r="A8009" s="3"/>
      <c r="B8009" s="3"/>
      <c r="C8009" s="3"/>
      <c r="D8009" s="3"/>
      <c r="E8009" s="3"/>
      <c r="F8009" s="3"/>
      <c r="G8009" s="3"/>
      <c r="H8009" s="3"/>
      <c r="I8009" s="3"/>
      <c r="J8009" s="3"/>
      <c r="K8009" s="3"/>
      <c r="L8009" s="3"/>
      <c r="M8009" s="3"/>
      <c r="N8009" s="3"/>
      <c r="O8009" s="3"/>
      <c r="P8009" s="3"/>
      <c r="Q8009" s="3"/>
      <c r="R8009" s="3"/>
      <c r="S8009" s="120"/>
      <c r="T8009" s="3"/>
      <c r="U8009" s="3"/>
      <c r="V8009" s="3"/>
      <c r="W8009" s="3"/>
      <c r="X8009" s="3"/>
      <c r="Y8009" s="3"/>
      <c r="Z8009" s="3"/>
      <c r="AA8009" s="3"/>
      <c r="AB8009" s="3"/>
      <c r="AC8009" s="3"/>
      <c r="AD8009" s="3"/>
      <c r="AE8009" s="3"/>
      <c r="AF8009" s="3"/>
      <c r="AG8009" s="3"/>
      <c r="AH8009" s="3"/>
      <c r="AI8009" s="3"/>
      <c r="AJ8009" s="3"/>
      <c r="AK8009" s="3"/>
      <c r="AL8009" s="3"/>
      <c r="AM8009" s="3"/>
      <c r="AN8009" s="3"/>
      <c r="AO8009" s="3"/>
      <c r="AP8009" s="3"/>
      <c r="AQ8009" s="3"/>
      <c r="AR8009" s="3"/>
      <c r="AS8009" s="3"/>
      <c r="AT8009" s="3"/>
      <c r="AU8009" s="3"/>
      <c r="AV8009" s="3"/>
      <c r="AW8009" s="3"/>
      <c r="AX8009" s="3"/>
      <c r="AY8009" s="3"/>
      <c r="AZ8009" s="3"/>
      <c r="BA8009" s="3"/>
    </row>
    <row r="8010" spans="1:53" x14ac:dyDescent="0.3">
      <c r="A8010" s="3"/>
      <c r="B8010" s="3"/>
      <c r="C8010" s="3"/>
      <c r="D8010" s="3"/>
      <c r="E8010" s="3"/>
      <c r="F8010" s="3"/>
      <c r="G8010" s="3"/>
      <c r="H8010" s="3"/>
      <c r="I8010" s="3"/>
      <c r="J8010" s="3"/>
      <c r="K8010" s="3"/>
      <c r="L8010" s="3"/>
      <c r="M8010" s="3"/>
      <c r="N8010" s="3"/>
      <c r="O8010" s="3"/>
      <c r="P8010" s="3"/>
      <c r="Q8010" s="3"/>
      <c r="R8010" s="3"/>
      <c r="S8010" s="120"/>
      <c r="T8010" s="3"/>
      <c r="U8010" s="3"/>
      <c r="V8010" s="3"/>
      <c r="W8010" s="3"/>
      <c r="X8010" s="3"/>
      <c r="Y8010" s="3"/>
      <c r="Z8010" s="3"/>
      <c r="AA8010" s="3"/>
      <c r="AB8010" s="3"/>
      <c r="AC8010" s="3"/>
      <c r="AD8010" s="3"/>
      <c r="AE8010" s="3"/>
      <c r="AF8010" s="3"/>
      <c r="AG8010" s="3"/>
      <c r="AH8010" s="3"/>
      <c r="AI8010" s="3"/>
      <c r="AJ8010" s="3"/>
      <c r="AK8010" s="3"/>
      <c r="AL8010" s="3"/>
      <c r="AM8010" s="3"/>
      <c r="AN8010" s="3"/>
      <c r="AO8010" s="3"/>
      <c r="AP8010" s="3"/>
      <c r="AQ8010" s="3"/>
      <c r="AR8010" s="3"/>
      <c r="AS8010" s="3"/>
      <c r="AT8010" s="3"/>
      <c r="AU8010" s="3"/>
      <c r="AV8010" s="3"/>
      <c r="AW8010" s="3"/>
      <c r="AX8010" s="3"/>
      <c r="AY8010" s="3"/>
      <c r="AZ8010" s="3"/>
      <c r="BA8010" s="3"/>
    </row>
    <row r="8011" spans="1:53" x14ac:dyDescent="0.3">
      <c r="A8011" s="3"/>
      <c r="B8011" s="3"/>
      <c r="C8011" s="3"/>
      <c r="D8011" s="3"/>
      <c r="E8011" s="3"/>
      <c r="F8011" s="3"/>
      <c r="G8011" s="3"/>
      <c r="H8011" s="3"/>
      <c r="I8011" s="3"/>
      <c r="J8011" s="3"/>
      <c r="K8011" s="3"/>
      <c r="L8011" s="3"/>
      <c r="M8011" s="3"/>
      <c r="N8011" s="3"/>
      <c r="O8011" s="3"/>
      <c r="P8011" s="3"/>
      <c r="Q8011" s="3"/>
      <c r="R8011" s="3"/>
      <c r="S8011" s="120"/>
      <c r="T8011" s="3"/>
      <c r="U8011" s="3"/>
      <c r="V8011" s="3"/>
      <c r="W8011" s="3"/>
      <c r="X8011" s="3"/>
      <c r="Y8011" s="3"/>
      <c r="Z8011" s="3"/>
      <c r="AA8011" s="3"/>
      <c r="AB8011" s="3"/>
      <c r="AC8011" s="3"/>
      <c r="AD8011" s="3"/>
      <c r="AE8011" s="3"/>
      <c r="AF8011" s="3"/>
      <c r="AG8011" s="3"/>
      <c r="AH8011" s="3"/>
      <c r="AI8011" s="3"/>
      <c r="AJ8011" s="3"/>
      <c r="AK8011" s="3"/>
      <c r="AL8011" s="3"/>
      <c r="AM8011" s="3"/>
      <c r="AN8011" s="3"/>
      <c r="AO8011" s="3"/>
      <c r="AP8011" s="3"/>
      <c r="AQ8011" s="3"/>
      <c r="AR8011" s="3"/>
      <c r="AS8011" s="3"/>
      <c r="AT8011" s="3"/>
      <c r="AU8011" s="3"/>
      <c r="AV8011" s="3"/>
      <c r="AW8011" s="3"/>
      <c r="AX8011" s="3"/>
      <c r="AY8011" s="3"/>
      <c r="AZ8011" s="3"/>
      <c r="BA8011" s="3"/>
    </row>
    <row r="8012" spans="1:53" x14ac:dyDescent="0.3">
      <c r="A8012" s="3"/>
      <c r="B8012" s="3"/>
      <c r="C8012" s="3"/>
      <c r="D8012" s="3"/>
      <c r="E8012" s="3"/>
      <c r="F8012" s="3"/>
      <c r="G8012" s="3"/>
      <c r="H8012" s="3"/>
      <c r="I8012" s="3"/>
      <c r="J8012" s="3"/>
      <c r="K8012" s="3"/>
      <c r="L8012" s="3"/>
      <c r="M8012" s="3"/>
      <c r="N8012" s="3"/>
      <c r="O8012" s="3"/>
      <c r="P8012" s="3"/>
      <c r="Q8012" s="3"/>
      <c r="R8012" s="3"/>
      <c r="S8012" s="120"/>
      <c r="T8012" s="3"/>
      <c r="U8012" s="3"/>
      <c r="V8012" s="3"/>
      <c r="W8012" s="3"/>
      <c r="X8012" s="3"/>
      <c r="Y8012" s="3"/>
      <c r="Z8012" s="3"/>
      <c r="AA8012" s="3"/>
      <c r="AB8012" s="3"/>
      <c r="AC8012" s="3"/>
      <c r="AD8012" s="3"/>
      <c r="AE8012" s="3"/>
      <c r="AF8012" s="3"/>
      <c r="AG8012" s="3"/>
      <c r="AH8012" s="3"/>
      <c r="AI8012" s="3"/>
      <c r="AJ8012" s="3"/>
      <c r="AK8012" s="3"/>
      <c r="AL8012" s="3"/>
      <c r="AM8012" s="3"/>
      <c r="AN8012" s="3"/>
      <c r="AO8012" s="3"/>
      <c r="AP8012" s="3"/>
      <c r="AQ8012" s="3"/>
      <c r="AR8012" s="3"/>
      <c r="AS8012" s="3"/>
      <c r="AT8012" s="3"/>
      <c r="AU8012" s="3"/>
      <c r="AV8012" s="3"/>
      <c r="AW8012" s="3"/>
      <c r="AX8012" s="3"/>
      <c r="AY8012" s="3"/>
      <c r="AZ8012" s="3"/>
      <c r="BA8012" s="3"/>
    </row>
    <row r="8013" spans="1:53" x14ac:dyDescent="0.3">
      <c r="A8013" s="3"/>
      <c r="B8013" s="3"/>
      <c r="C8013" s="3"/>
      <c r="D8013" s="3"/>
      <c r="E8013" s="3"/>
      <c r="F8013" s="3"/>
      <c r="G8013" s="3"/>
      <c r="H8013" s="3"/>
      <c r="I8013" s="3"/>
      <c r="J8013" s="3"/>
      <c r="K8013" s="3"/>
      <c r="L8013" s="3"/>
      <c r="M8013" s="3"/>
      <c r="N8013" s="3"/>
      <c r="O8013" s="3"/>
      <c r="P8013" s="3"/>
      <c r="Q8013" s="3"/>
      <c r="R8013" s="3"/>
      <c r="S8013" s="120"/>
      <c r="T8013" s="3"/>
      <c r="U8013" s="3"/>
      <c r="V8013" s="3"/>
      <c r="W8013" s="3"/>
      <c r="X8013" s="3"/>
      <c r="Y8013" s="3"/>
      <c r="Z8013" s="3"/>
      <c r="AA8013" s="3"/>
      <c r="AB8013" s="3"/>
      <c r="AC8013" s="3"/>
      <c r="AD8013" s="3"/>
      <c r="AE8013" s="3"/>
      <c r="AF8013" s="3"/>
      <c r="AG8013" s="3"/>
      <c r="AH8013" s="3"/>
      <c r="AI8013" s="3"/>
      <c r="AJ8013" s="3"/>
      <c r="AK8013" s="3"/>
      <c r="AL8013" s="3"/>
      <c r="AM8013" s="3"/>
      <c r="AN8013" s="3"/>
      <c r="AO8013" s="3"/>
      <c r="AP8013" s="3"/>
      <c r="AQ8013" s="3"/>
      <c r="AR8013" s="3"/>
      <c r="AS8013" s="3"/>
      <c r="AT8013" s="3"/>
      <c r="AU8013" s="3"/>
      <c r="AV8013" s="3"/>
      <c r="AW8013" s="3"/>
      <c r="AX8013" s="3"/>
      <c r="AY8013" s="3"/>
      <c r="AZ8013" s="3"/>
      <c r="BA8013" s="3"/>
    </row>
    <row r="8014" spans="1:53" x14ac:dyDescent="0.3">
      <c r="A8014" s="3"/>
      <c r="B8014" s="3"/>
      <c r="C8014" s="3"/>
      <c r="D8014" s="3"/>
      <c r="E8014" s="3"/>
      <c r="F8014" s="3"/>
      <c r="G8014" s="3"/>
      <c r="H8014" s="3"/>
      <c r="I8014" s="3"/>
      <c r="J8014" s="3"/>
      <c r="K8014" s="3"/>
      <c r="L8014" s="3"/>
      <c r="M8014" s="3"/>
      <c r="N8014" s="3"/>
      <c r="O8014" s="3"/>
      <c r="P8014" s="3"/>
      <c r="Q8014" s="3"/>
      <c r="R8014" s="3"/>
      <c r="S8014" s="120"/>
      <c r="T8014" s="3"/>
      <c r="U8014" s="3"/>
      <c r="V8014" s="3"/>
      <c r="W8014" s="3"/>
      <c r="X8014" s="3"/>
      <c r="Y8014" s="3"/>
      <c r="Z8014" s="3"/>
      <c r="AA8014" s="3"/>
      <c r="AB8014" s="3"/>
      <c r="AC8014" s="3"/>
      <c r="AD8014" s="3"/>
      <c r="AE8014" s="3"/>
      <c r="AF8014" s="3"/>
      <c r="AG8014" s="3"/>
      <c r="AH8014" s="3"/>
      <c r="AI8014" s="3"/>
      <c r="AJ8014" s="3"/>
      <c r="AK8014" s="3"/>
      <c r="AL8014" s="3"/>
      <c r="AM8014" s="3"/>
      <c r="AN8014" s="3"/>
      <c r="AO8014" s="3"/>
      <c r="AP8014" s="3"/>
      <c r="AQ8014" s="3"/>
      <c r="AR8014" s="3"/>
      <c r="AS8014" s="3"/>
      <c r="AT8014" s="3"/>
      <c r="AU8014" s="3"/>
      <c r="AV8014" s="3"/>
      <c r="AW8014" s="3"/>
      <c r="AX8014" s="3"/>
      <c r="AY8014" s="3"/>
      <c r="AZ8014" s="3"/>
      <c r="BA8014" s="3"/>
    </row>
    <row r="8015" spans="1:53" x14ac:dyDescent="0.3">
      <c r="A8015" s="3"/>
      <c r="B8015" s="3"/>
      <c r="C8015" s="3"/>
      <c r="D8015" s="3"/>
      <c r="E8015" s="3"/>
      <c r="F8015" s="3"/>
      <c r="G8015" s="3"/>
      <c r="H8015" s="3"/>
      <c r="I8015" s="3"/>
      <c r="J8015" s="3"/>
      <c r="K8015" s="3"/>
      <c r="L8015" s="3"/>
      <c r="M8015" s="3"/>
      <c r="N8015" s="3"/>
      <c r="O8015" s="3"/>
      <c r="P8015" s="3"/>
      <c r="Q8015" s="3"/>
      <c r="R8015" s="3"/>
      <c r="S8015" s="120"/>
      <c r="T8015" s="3"/>
      <c r="U8015" s="3"/>
      <c r="V8015" s="3"/>
      <c r="W8015" s="3"/>
      <c r="X8015" s="3"/>
      <c r="Y8015" s="3"/>
      <c r="Z8015" s="3"/>
      <c r="AA8015" s="3"/>
      <c r="AB8015" s="3"/>
      <c r="AC8015" s="3"/>
      <c r="AD8015" s="3"/>
      <c r="AE8015" s="3"/>
      <c r="AF8015" s="3"/>
      <c r="AG8015" s="3"/>
      <c r="AH8015" s="3"/>
      <c r="AI8015" s="3"/>
      <c r="AJ8015" s="3"/>
      <c r="AK8015" s="3"/>
      <c r="AL8015" s="3"/>
      <c r="AM8015" s="3"/>
      <c r="AN8015" s="3"/>
      <c r="AO8015" s="3"/>
      <c r="AP8015" s="3"/>
      <c r="AQ8015" s="3"/>
      <c r="AR8015" s="3"/>
      <c r="AS8015" s="3"/>
      <c r="AT8015" s="3"/>
      <c r="AU8015" s="3"/>
      <c r="AV8015" s="3"/>
      <c r="AW8015" s="3"/>
      <c r="AX8015" s="3"/>
      <c r="AY8015" s="3"/>
      <c r="AZ8015" s="3"/>
      <c r="BA8015" s="3"/>
    </row>
    <row r="8016" spans="1:53" x14ac:dyDescent="0.3">
      <c r="A8016" s="3"/>
      <c r="B8016" s="3"/>
      <c r="C8016" s="3"/>
      <c r="D8016" s="3"/>
      <c r="E8016" s="3"/>
      <c r="F8016" s="3"/>
      <c r="G8016" s="3"/>
      <c r="H8016" s="3"/>
      <c r="I8016" s="3"/>
      <c r="J8016" s="3"/>
      <c r="K8016" s="3"/>
      <c r="L8016" s="3"/>
      <c r="M8016" s="3"/>
      <c r="N8016" s="3"/>
      <c r="O8016" s="3"/>
      <c r="P8016" s="3"/>
      <c r="Q8016" s="3"/>
      <c r="R8016" s="3"/>
      <c r="S8016" s="120"/>
      <c r="T8016" s="3"/>
      <c r="U8016" s="3"/>
      <c r="V8016" s="3"/>
      <c r="W8016" s="3"/>
      <c r="X8016" s="3"/>
      <c r="Y8016" s="3"/>
      <c r="Z8016" s="3"/>
      <c r="AA8016" s="3"/>
      <c r="AB8016" s="3"/>
      <c r="AC8016" s="3"/>
      <c r="AD8016" s="3"/>
      <c r="AE8016" s="3"/>
      <c r="AF8016" s="3"/>
      <c r="AG8016" s="3"/>
      <c r="AH8016" s="3"/>
      <c r="AI8016" s="3"/>
      <c r="AJ8016" s="3"/>
      <c r="AK8016" s="3"/>
      <c r="AL8016" s="3"/>
      <c r="AM8016" s="3"/>
      <c r="AN8016" s="3"/>
      <c r="AO8016" s="3"/>
      <c r="AP8016" s="3"/>
      <c r="AQ8016" s="3"/>
      <c r="AR8016" s="3"/>
      <c r="AS8016" s="3"/>
      <c r="AT8016" s="3"/>
      <c r="AU8016" s="3"/>
      <c r="AV8016" s="3"/>
      <c r="AW8016" s="3"/>
      <c r="AX8016" s="3"/>
      <c r="AY8016" s="3"/>
      <c r="AZ8016" s="3"/>
      <c r="BA8016" s="3"/>
    </row>
    <row r="8017" spans="1:53" x14ac:dyDescent="0.3">
      <c r="A8017" s="3"/>
      <c r="B8017" s="3"/>
      <c r="C8017" s="3"/>
      <c r="D8017" s="3"/>
      <c r="E8017" s="3"/>
      <c r="F8017" s="3"/>
      <c r="G8017" s="3"/>
      <c r="H8017" s="3"/>
      <c r="I8017" s="3"/>
      <c r="J8017" s="3"/>
      <c r="K8017" s="3"/>
      <c r="L8017" s="3"/>
      <c r="M8017" s="3"/>
      <c r="N8017" s="3"/>
      <c r="O8017" s="3"/>
      <c r="P8017" s="3"/>
      <c r="Q8017" s="3"/>
      <c r="R8017" s="3"/>
      <c r="S8017" s="120"/>
      <c r="T8017" s="3"/>
      <c r="U8017" s="3"/>
      <c r="V8017" s="3"/>
      <c r="W8017" s="3"/>
      <c r="X8017" s="3"/>
      <c r="Y8017" s="3"/>
      <c r="Z8017" s="3"/>
      <c r="AA8017" s="3"/>
      <c r="AB8017" s="3"/>
      <c r="AC8017" s="3"/>
      <c r="AD8017" s="3"/>
      <c r="AE8017" s="3"/>
      <c r="AF8017" s="3"/>
      <c r="AG8017" s="3"/>
      <c r="AH8017" s="3"/>
      <c r="AI8017" s="3"/>
      <c r="AJ8017" s="3"/>
      <c r="AK8017" s="3"/>
      <c r="AL8017" s="3"/>
      <c r="AM8017" s="3"/>
      <c r="AN8017" s="3"/>
      <c r="AO8017" s="3"/>
      <c r="AP8017" s="3"/>
      <c r="AQ8017" s="3"/>
      <c r="AR8017" s="3"/>
      <c r="AS8017" s="3"/>
      <c r="AT8017" s="3"/>
      <c r="AU8017" s="3"/>
      <c r="AV8017" s="3"/>
      <c r="AW8017" s="3"/>
      <c r="AX8017" s="3"/>
      <c r="AY8017" s="3"/>
      <c r="AZ8017" s="3"/>
      <c r="BA8017" s="3"/>
    </row>
    <row r="8018" spans="1:53" x14ac:dyDescent="0.3">
      <c r="A8018" s="3"/>
      <c r="B8018" s="3"/>
      <c r="C8018" s="3"/>
      <c r="D8018" s="3"/>
      <c r="E8018" s="3"/>
      <c r="F8018" s="3"/>
      <c r="G8018" s="3"/>
      <c r="H8018" s="3"/>
      <c r="I8018" s="3"/>
      <c r="J8018" s="3"/>
      <c r="K8018" s="3"/>
      <c r="L8018" s="3"/>
      <c r="M8018" s="3"/>
      <c r="N8018" s="3"/>
      <c r="O8018" s="3"/>
      <c r="P8018" s="3"/>
      <c r="Q8018" s="3"/>
      <c r="R8018" s="3"/>
      <c r="S8018" s="120"/>
      <c r="T8018" s="3"/>
      <c r="U8018" s="3"/>
      <c r="V8018" s="3"/>
      <c r="W8018" s="3"/>
      <c r="X8018" s="3"/>
      <c r="Y8018" s="3"/>
      <c r="Z8018" s="3"/>
      <c r="AA8018" s="3"/>
      <c r="AB8018" s="3"/>
      <c r="AC8018" s="3"/>
      <c r="AD8018" s="3"/>
      <c r="AE8018" s="3"/>
      <c r="AF8018" s="3"/>
      <c r="AG8018" s="3"/>
      <c r="AH8018" s="3"/>
      <c r="AI8018" s="3"/>
      <c r="AJ8018" s="3"/>
      <c r="AK8018" s="3"/>
      <c r="AL8018" s="3"/>
      <c r="AM8018" s="3"/>
      <c r="AN8018" s="3"/>
      <c r="AO8018" s="3"/>
      <c r="AP8018" s="3"/>
      <c r="AQ8018" s="3"/>
      <c r="AR8018" s="3"/>
      <c r="AS8018" s="3"/>
      <c r="AT8018" s="3"/>
      <c r="AU8018" s="3"/>
      <c r="AV8018" s="3"/>
      <c r="AW8018" s="3"/>
      <c r="AX8018" s="3"/>
      <c r="AY8018" s="3"/>
      <c r="AZ8018" s="3"/>
      <c r="BA8018" s="3"/>
    </row>
    <row r="8019" spans="1:53" x14ac:dyDescent="0.3">
      <c r="A8019" s="3"/>
      <c r="B8019" s="3"/>
      <c r="C8019" s="3"/>
      <c r="D8019" s="3"/>
      <c r="E8019" s="3"/>
      <c r="F8019" s="3"/>
      <c r="G8019" s="3"/>
      <c r="H8019" s="3"/>
      <c r="I8019" s="3"/>
      <c r="J8019" s="3"/>
      <c r="K8019" s="3"/>
      <c r="L8019" s="3"/>
      <c r="M8019" s="3"/>
      <c r="N8019" s="3"/>
      <c r="O8019" s="3"/>
      <c r="P8019" s="3"/>
      <c r="Q8019" s="3"/>
      <c r="R8019" s="3"/>
      <c r="S8019" s="120"/>
      <c r="T8019" s="3"/>
      <c r="U8019" s="3"/>
      <c r="V8019" s="3"/>
      <c r="W8019" s="3"/>
      <c r="X8019" s="3"/>
      <c r="Y8019" s="3"/>
      <c r="Z8019" s="3"/>
      <c r="AA8019" s="3"/>
      <c r="AB8019" s="3"/>
      <c r="AC8019" s="3"/>
      <c r="AD8019" s="3"/>
      <c r="AE8019" s="3"/>
      <c r="AF8019" s="3"/>
      <c r="AG8019" s="3"/>
      <c r="AH8019" s="3"/>
      <c r="AI8019" s="3"/>
      <c r="AJ8019" s="3"/>
      <c r="AK8019" s="3"/>
      <c r="AL8019" s="3"/>
      <c r="AM8019" s="3"/>
      <c r="AN8019" s="3"/>
      <c r="AO8019" s="3"/>
      <c r="AP8019" s="3"/>
      <c r="AQ8019" s="3"/>
      <c r="AR8019" s="3"/>
      <c r="AS8019" s="3"/>
      <c r="AT8019" s="3"/>
      <c r="AU8019" s="3"/>
      <c r="AV8019" s="3"/>
      <c r="AW8019" s="3"/>
      <c r="AX8019" s="3"/>
      <c r="AY8019" s="3"/>
      <c r="AZ8019" s="3"/>
      <c r="BA8019" s="3"/>
    </row>
    <row r="8020" spans="1:53" x14ac:dyDescent="0.3">
      <c r="A8020" s="3"/>
      <c r="B8020" s="3"/>
      <c r="C8020" s="3"/>
      <c r="D8020" s="3"/>
      <c r="E8020" s="3"/>
      <c r="F8020" s="3"/>
      <c r="G8020" s="3"/>
      <c r="H8020" s="3"/>
      <c r="I8020" s="3"/>
      <c r="J8020" s="3"/>
      <c r="K8020" s="3"/>
      <c r="L8020" s="3"/>
      <c r="M8020" s="3"/>
      <c r="N8020" s="3"/>
      <c r="O8020" s="3"/>
      <c r="P8020" s="3"/>
      <c r="Q8020" s="3"/>
      <c r="R8020" s="3"/>
      <c r="S8020" s="120"/>
      <c r="T8020" s="3"/>
      <c r="U8020" s="3"/>
      <c r="V8020" s="3"/>
      <c r="W8020" s="3"/>
      <c r="X8020" s="3"/>
      <c r="Y8020" s="3"/>
      <c r="Z8020" s="3"/>
      <c r="AA8020" s="3"/>
      <c r="AB8020" s="3"/>
      <c r="AC8020" s="3"/>
      <c r="AD8020" s="3"/>
      <c r="AE8020" s="3"/>
      <c r="AF8020" s="3"/>
      <c r="AG8020" s="3"/>
      <c r="AH8020" s="3"/>
      <c r="AI8020" s="3"/>
      <c r="AJ8020" s="3"/>
      <c r="AK8020" s="3"/>
      <c r="AL8020" s="3"/>
      <c r="AM8020" s="3"/>
      <c r="AN8020" s="3"/>
      <c r="AO8020" s="3"/>
      <c r="AP8020" s="3"/>
      <c r="AQ8020" s="3"/>
      <c r="AR8020" s="3"/>
      <c r="AS8020" s="3"/>
      <c r="AT8020" s="3"/>
      <c r="AU8020" s="3"/>
      <c r="AV8020" s="3"/>
      <c r="AW8020" s="3"/>
      <c r="AX8020" s="3"/>
      <c r="AY8020" s="3"/>
      <c r="AZ8020" s="3"/>
      <c r="BA8020" s="3"/>
    </row>
    <row r="8021" spans="1:53" x14ac:dyDescent="0.3">
      <c r="A8021" s="3"/>
      <c r="B8021" s="3"/>
      <c r="C8021" s="3"/>
      <c r="D8021" s="3"/>
      <c r="E8021" s="3"/>
      <c r="F8021" s="3"/>
      <c r="G8021" s="3"/>
      <c r="H8021" s="3"/>
      <c r="I8021" s="3"/>
      <c r="J8021" s="3"/>
      <c r="K8021" s="3"/>
      <c r="L8021" s="3"/>
      <c r="M8021" s="3"/>
      <c r="N8021" s="3"/>
      <c r="O8021" s="3"/>
      <c r="P8021" s="3"/>
      <c r="Q8021" s="3"/>
      <c r="R8021" s="3"/>
      <c r="S8021" s="120"/>
      <c r="T8021" s="3"/>
      <c r="U8021" s="3"/>
      <c r="V8021" s="3"/>
      <c r="W8021" s="3"/>
      <c r="X8021" s="3"/>
      <c r="Y8021" s="3"/>
      <c r="Z8021" s="3"/>
      <c r="AA8021" s="3"/>
      <c r="AB8021" s="3"/>
      <c r="AC8021" s="3"/>
      <c r="AD8021" s="3"/>
      <c r="AE8021" s="3"/>
      <c r="AF8021" s="3"/>
      <c r="AG8021" s="3"/>
      <c r="AH8021" s="3"/>
      <c r="AI8021" s="3"/>
      <c r="AJ8021" s="3"/>
      <c r="AK8021" s="3"/>
      <c r="AL8021" s="3"/>
      <c r="AM8021" s="3"/>
      <c r="AN8021" s="3"/>
      <c r="AO8021" s="3"/>
      <c r="AP8021" s="3"/>
      <c r="AQ8021" s="3"/>
      <c r="AR8021" s="3"/>
      <c r="AS8021" s="3"/>
      <c r="AT8021" s="3"/>
      <c r="AU8021" s="3"/>
      <c r="AV8021" s="3"/>
      <c r="AW8021" s="3"/>
      <c r="AX8021" s="3"/>
      <c r="AY8021" s="3"/>
      <c r="AZ8021" s="3"/>
      <c r="BA8021" s="3"/>
    </row>
    <row r="8022" spans="1:53" x14ac:dyDescent="0.3">
      <c r="A8022" s="3"/>
      <c r="B8022" s="3"/>
      <c r="C8022" s="3"/>
      <c r="D8022" s="3"/>
      <c r="E8022" s="3"/>
      <c r="F8022" s="3"/>
      <c r="G8022" s="3"/>
      <c r="H8022" s="3"/>
      <c r="I8022" s="3"/>
      <c r="J8022" s="3"/>
      <c r="K8022" s="3"/>
      <c r="L8022" s="3"/>
      <c r="M8022" s="3"/>
      <c r="N8022" s="3"/>
      <c r="O8022" s="3"/>
      <c r="P8022" s="3"/>
      <c r="Q8022" s="3"/>
      <c r="R8022" s="3"/>
      <c r="S8022" s="120"/>
      <c r="T8022" s="3"/>
      <c r="U8022" s="3"/>
      <c r="V8022" s="3"/>
      <c r="W8022" s="3"/>
      <c r="X8022" s="3"/>
      <c r="Y8022" s="3"/>
      <c r="Z8022" s="3"/>
      <c r="AA8022" s="3"/>
      <c r="AB8022" s="3"/>
      <c r="AC8022" s="3"/>
      <c r="AD8022" s="3"/>
      <c r="AE8022" s="3"/>
      <c r="AF8022" s="3"/>
      <c r="AG8022" s="3"/>
      <c r="AH8022" s="3"/>
      <c r="AI8022" s="3"/>
      <c r="AJ8022" s="3"/>
      <c r="AK8022" s="3"/>
      <c r="AL8022" s="3"/>
      <c r="AM8022" s="3"/>
      <c r="AN8022" s="3"/>
      <c r="AO8022" s="3"/>
      <c r="AP8022" s="3"/>
      <c r="AQ8022" s="3"/>
      <c r="AR8022" s="3"/>
      <c r="AS8022" s="3"/>
      <c r="AT8022" s="3"/>
      <c r="AU8022" s="3"/>
      <c r="AV8022" s="3"/>
      <c r="AW8022" s="3"/>
      <c r="AX8022" s="3"/>
      <c r="AY8022" s="3"/>
      <c r="AZ8022" s="3"/>
      <c r="BA8022" s="3"/>
    </row>
    <row r="8023" spans="1:53" x14ac:dyDescent="0.3">
      <c r="A8023" s="3"/>
      <c r="B8023" s="3"/>
      <c r="C8023" s="3"/>
      <c r="D8023" s="3"/>
      <c r="E8023" s="3"/>
      <c r="F8023" s="3"/>
      <c r="G8023" s="3"/>
      <c r="H8023" s="3"/>
      <c r="I8023" s="3"/>
      <c r="J8023" s="3"/>
      <c r="K8023" s="3"/>
      <c r="L8023" s="3"/>
      <c r="M8023" s="3"/>
      <c r="N8023" s="3"/>
      <c r="O8023" s="3"/>
      <c r="P8023" s="3"/>
      <c r="Q8023" s="3"/>
      <c r="R8023" s="3"/>
      <c r="S8023" s="120"/>
      <c r="T8023" s="3"/>
      <c r="U8023" s="3"/>
      <c r="V8023" s="3"/>
      <c r="W8023" s="3"/>
      <c r="X8023" s="3"/>
      <c r="Y8023" s="3"/>
      <c r="Z8023" s="3"/>
      <c r="AA8023" s="3"/>
      <c r="AB8023" s="3"/>
      <c r="AC8023" s="3"/>
      <c r="AD8023" s="3"/>
      <c r="AE8023" s="3"/>
      <c r="AF8023" s="3"/>
      <c r="AG8023" s="3"/>
      <c r="AH8023" s="3"/>
      <c r="AI8023" s="3"/>
      <c r="AJ8023" s="3"/>
      <c r="AK8023" s="3"/>
      <c r="AL8023" s="3"/>
      <c r="AM8023" s="3"/>
      <c r="AN8023" s="3"/>
      <c r="AO8023" s="3"/>
      <c r="AP8023" s="3"/>
      <c r="AQ8023" s="3"/>
      <c r="AR8023" s="3"/>
      <c r="AS8023" s="3"/>
      <c r="AT8023" s="3"/>
      <c r="AU8023" s="3"/>
      <c r="AV8023" s="3"/>
      <c r="AW8023" s="3"/>
      <c r="AX8023" s="3"/>
      <c r="AY8023" s="3"/>
      <c r="AZ8023" s="3"/>
      <c r="BA8023" s="3"/>
    </row>
    <row r="8024" spans="1:53" x14ac:dyDescent="0.3">
      <c r="A8024" s="3"/>
      <c r="B8024" s="3"/>
      <c r="C8024" s="3"/>
      <c r="D8024" s="3"/>
      <c r="E8024" s="3"/>
      <c r="F8024" s="3"/>
      <c r="G8024" s="3"/>
      <c r="H8024" s="3"/>
      <c r="I8024" s="3"/>
      <c r="J8024" s="3"/>
      <c r="K8024" s="3"/>
      <c r="L8024" s="3"/>
      <c r="M8024" s="3"/>
      <c r="N8024" s="3"/>
      <c r="O8024" s="3"/>
      <c r="P8024" s="3"/>
      <c r="Q8024" s="3"/>
      <c r="R8024" s="3"/>
      <c r="S8024" s="120"/>
      <c r="T8024" s="3"/>
      <c r="U8024" s="3"/>
      <c r="V8024" s="3"/>
      <c r="W8024" s="3"/>
      <c r="X8024" s="3"/>
      <c r="Y8024" s="3"/>
      <c r="Z8024" s="3"/>
      <c r="AA8024" s="3"/>
      <c r="AB8024" s="3"/>
      <c r="AC8024" s="3"/>
      <c r="AD8024" s="3"/>
      <c r="AE8024" s="3"/>
      <c r="AF8024" s="3"/>
      <c r="AG8024" s="3"/>
      <c r="AH8024" s="3"/>
      <c r="AI8024" s="3"/>
      <c r="AJ8024" s="3"/>
      <c r="AK8024" s="3"/>
      <c r="AL8024" s="3"/>
      <c r="AM8024" s="3"/>
      <c r="AN8024" s="3"/>
      <c r="AO8024" s="3"/>
      <c r="AP8024" s="3"/>
      <c r="AQ8024" s="3"/>
      <c r="AR8024" s="3"/>
      <c r="AS8024" s="3"/>
      <c r="AT8024" s="3"/>
      <c r="AU8024" s="3"/>
      <c r="AV8024" s="3"/>
      <c r="AW8024" s="3"/>
      <c r="AX8024" s="3"/>
      <c r="AY8024" s="3"/>
      <c r="AZ8024" s="3"/>
      <c r="BA8024" s="3"/>
    </row>
    <row r="8025" spans="1:53" x14ac:dyDescent="0.3">
      <c r="A8025" s="3"/>
      <c r="B8025" s="3"/>
      <c r="C8025" s="3"/>
      <c r="D8025" s="3"/>
      <c r="E8025" s="3"/>
      <c r="F8025" s="3"/>
      <c r="G8025" s="3"/>
      <c r="H8025" s="3"/>
      <c r="I8025" s="3"/>
      <c r="J8025" s="3"/>
      <c r="K8025" s="3"/>
      <c r="L8025" s="3"/>
      <c r="M8025" s="3"/>
      <c r="N8025" s="3"/>
      <c r="O8025" s="3"/>
      <c r="P8025" s="3"/>
      <c r="Q8025" s="3"/>
      <c r="R8025" s="3"/>
      <c r="S8025" s="120"/>
      <c r="T8025" s="3"/>
      <c r="U8025" s="3"/>
      <c r="V8025" s="3"/>
      <c r="W8025" s="3"/>
      <c r="X8025" s="3"/>
      <c r="Y8025" s="3"/>
      <c r="Z8025" s="3"/>
      <c r="AA8025" s="3"/>
      <c r="AB8025" s="3"/>
      <c r="AC8025" s="3"/>
      <c r="AD8025" s="3"/>
      <c r="AE8025" s="3"/>
      <c r="AF8025" s="3"/>
      <c r="AG8025" s="3"/>
      <c r="AH8025" s="3"/>
      <c r="AI8025" s="3"/>
      <c r="AJ8025" s="3"/>
      <c r="AK8025" s="3"/>
      <c r="AL8025" s="3"/>
      <c r="AM8025" s="3"/>
      <c r="AN8025" s="3"/>
      <c r="AO8025" s="3"/>
      <c r="AP8025" s="3"/>
      <c r="AQ8025" s="3"/>
      <c r="AR8025" s="3"/>
      <c r="AS8025" s="3"/>
      <c r="AT8025" s="3"/>
      <c r="AU8025" s="3"/>
      <c r="AV8025" s="3"/>
      <c r="AW8025" s="3"/>
      <c r="AX8025" s="3"/>
      <c r="AY8025" s="3"/>
      <c r="AZ8025" s="3"/>
      <c r="BA8025" s="3"/>
    </row>
    <row r="8026" spans="1:53" x14ac:dyDescent="0.3">
      <c r="A8026" s="3"/>
      <c r="B8026" s="3"/>
      <c r="C8026" s="3"/>
      <c r="D8026" s="3"/>
      <c r="E8026" s="3"/>
      <c r="F8026" s="3"/>
      <c r="G8026" s="3"/>
      <c r="H8026" s="3"/>
      <c r="I8026" s="3"/>
      <c r="J8026" s="3"/>
      <c r="K8026" s="3"/>
      <c r="L8026" s="3"/>
      <c r="M8026" s="3"/>
      <c r="N8026" s="3"/>
      <c r="O8026" s="3"/>
      <c r="P8026" s="3"/>
      <c r="Q8026" s="3"/>
      <c r="R8026" s="3"/>
      <c r="S8026" s="120"/>
      <c r="T8026" s="3"/>
      <c r="U8026" s="3"/>
      <c r="V8026" s="3"/>
      <c r="W8026" s="3"/>
      <c r="X8026" s="3"/>
      <c r="Y8026" s="3"/>
      <c r="Z8026" s="3"/>
      <c r="AA8026" s="3"/>
      <c r="AB8026" s="3"/>
      <c r="AC8026" s="3"/>
      <c r="AD8026" s="3"/>
      <c r="AE8026" s="3"/>
      <c r="AF8026" s="3"/>
      <c r="AG8026" s="3"/>
      <c r="AH8026" s="3"/>
      <c r="AI8026" s="3"/>
      <c r="AJ8026" s="3"/>
      <c r="AK8026" s="3"/>
      <c r="AL8026" s="3"/>
      <c r="AM8026" s="3"/>
      <c r="AN8026" s="3"/>
      <c r="AO8026" s="3"/>
      <c r="AP8026" s="3"/>
      <c r="AQ8026" s="3"/>
      <c r="AR8026" s="3"/>
      <c r="AS8026" s="3"/>
      <c r="AT8026" s="3"/>
      <c r="AU8026" s="3"/>
      <c r="AV8026" s="3"/>
      <c r="AW8026" s="3"/>
      <c r="AX8026" s="3"/>
      <c r="AY8026" s="3"/>
      <c r="AZ8026" s="3"/>
      <c r="BA8026" s="3"/>
    </row>
    <row r="8027" spans="1:53" x14ac:dyDescent="0.3">
      <c r="A8027" s="3"/>
      <c r="B8027" s="3"/>
      <c r="C8027" s="3"/>
      <c r="D8027" s="3"/>
      <c r="E8027" s="3"/>
      <c r="F8027" s="3"/>
      <c r="G8027" s="3"/>
      <c r="H8027" s="3"/>
      <c r="I8027" s="3"/>
      <c r="J8027" s="3"/>
      <c r="K8027" s="3"/>
      <c r="L8027" s="3"/>
      <c r="M8027" s="3"/>
      <c r="N8027" s="3"/>
      <c r="O8027" s="3"/>
      <c r="P8027" s="3"/>
      <c r="Q8027" s="3"/>
      <c r="R8027" s="3"/>
      <c r="S8027" s="120"/>
      <c r="T8027" s="3"/>
      <c r="U8027" s="3"/>
      <c r="V8027" s="3"/>
      <c r="W8027" s="3"/>
      <c r="X8027" s="3"/>
      <c r="Y8027" s="3"/>
      <c r="Z8027" s="3"/>
      <c r="AA8027" s="3"/>
      <c r="AB8027" s="3"/>
      <c r="AC8027" s="3"/>
      <c r="AD8027" s="3"/>
      <c r="AE8027" s="3"/>
      <c r="AF8027" s="3"/>
      <c r="AG8027" s="3"/>
      <c r="AH8027" s="3"/>
      <c r="AI8027" s="3"/>
      <c r="AJ8027" s="3"/>
      <c r="AK8027" s="3"/>
      <c r="AL8027" s="3"/>
      <c r="AM8027" s="3"/>
      <c r="AN8027" s="3"/>
      <c r="AO8027" s="3"/>
      <c r="AP8027" s="3"/>
      <c r="AQ8027" s="3"/>
      <c r="AR8027" s="3"/>
      <c r="AS8027" s="3"/>
      <c r="AT8027" s="3"/>
      <c r="AU8027" s="3"/>
      <c r="AV8027" s="3"/>
      <c r="AW8027" s="3"/>
      <c r="AX8027" s="3"/>
      <c r="AY8027" s="3"/>
      <c r="AZ8027" s="3"/>
      <c r="BA8027" s="3"/>
    </row>
    <row r="8028" spans="1:53" x14ac:dyDescent="0.3">
      <c r="A8028" s="3"/>
      <c r="B8028" s="3"/>
      <c r="C8028" s="3"/>
      <c r="D8028" s="3"/>
      <c r="E8028" s="3"/>
      <c r="F8028" s="3"/>
      <c r="G8028" s="3"/>
      <c r="H8028" s="3"/>
      <c r="I8028" s="3"/>
      <c r="J8028" s="3"/>
      <c r="K8028" s="3"/>
      <c r="L8028" s="3"/>
      <c r="M8028" s="3"/>
      <c r="N8028" s="3"/>
      <c r="O8028" s="3"/>
      <c r="P8028" s="3"/>
      <c r="Q8028" s="3"/>
      <c r="R8028" s="3"/>
      <c r="S8028" s="120"/>
      <c r="T8028" s="3"/>
      <c r="U8028" s="3"/>
      <c r="V8028" s="3"/>
      <c r="W8028" s="3"/>
      <c r="X8028" s="3"/>
      <c r="Y8028" s="3"/>
      <c r="Z8028" s="3"/>
      <c r="AA8028" s="3"/>
      <c r="AB8028" s="3"/>
      <c r="AC8028" s="3"/>
      <c r="AD8028" s="3"/>
      <c r="AE8028" s="3"/>
      <c r="AF8028" s="3"/>
      <c r="AG8028" s="3"/>
      <c r="AH8028" s="3"/>
      <c r="AI8028" s="3"/>
      <c r="AJ8028" s="3"/>
      <c r="AK8028" s="3"/>
      <c r="AL8028" s="3"/>
      <c r="AM8028" s="3"/>
      <c r="AN8028" s="3"/>
      <c r="AO8028" s="3"/>
      <c r="AP8028" s="3"/>
      <c r="AQ8028" s="3"/>
      <c r="AR8028" s="3"/>
      <c r="AS8028" s="3"/>
      <c r="AT8028" s="3"/>
      <c r="AU8028" s="3"/>
      <c r="AV8028" s="3"/>
      <c r="AW8028" s="3"/>
      <c r="AX8028" s="3"/>
      <c r="AY8028" s="3"/>
      <c r="AZ8028" s="3"/>
      <c r="BA8028" s="3"/>
    </row>
    <row r="8029" spans="1:53" x14ac:dyDescent="0.3">
      <c r="A8029" s="3"/>
      <c r="B8029" s="3"/>
      <c r="C8029" s="3"/>
      <c r="D8029" s="3"/>
      <c r="E8029" s="3"/>
      <c r="F8029" s="3"/>
      <c r="G8029" s="3"/>
      <c r="H8029" s="3"/>
      <c r="I8029" s="3"/>
      <c r="J8029" s="3"/>
      <c r="K8029" s="3"/>
      <c r="L8029" s="3"/>
      <c r="M8029" s="3"/>
      <c r="N8029" s="3"/>
      <c r="O8029" s="3"/>
      <c r="P8029" s="3"/>
      <c r="Q8029" s="3"/>
      <c r="R8029" s="3"/>
      <c r="S8029" s="120"/>
      <c r="T8029" s="3"/>
      <c r="U8029" s="3"/>
      <c r="V8029" s="3"/>
      <c r="W8029" s="3"/>
      <c r="X8029" s="3"/>
      <c r="Y8029" s="3"/>
      <c r="Z8029" s="3"/>
      <c r="AA8029" s="3"/>
      <c r="AB8029" s="3"/>
      <c r="AC8029" s="3"/>
      <c r="AD8029" s="3"/>
      <c r="AE8029" s="3"/>
      <c r="AF8029" s="3"/>
      <c r="AG8029" s="3"/>
      <c r="AH8029" s="3"/>
      <c r="AI8029" s="3"/>
      <c r="AJ8029" s="3"/>
      <c r="AK8029" s="3"/>
      <c r="AL8029" s="3"/>
      <c r="AM8029" s="3"/>
      <c r="AN8029" s="3"/>
      <c r="AO8029" s="3"/>
      <c r="AP8029" s="3"/>
      <c r="AQ8029" s="3"/>
      <c r="AR8029" s="3"/>
      <c r="AS8029" s="3"/>
      <c r="AT8029" s="3"/>
      <c r="AU8029" s="3"/>
      <c r="AV8029" s="3"/>
      <c r="AW8029" s="3"/>
      <c r="AX8029" s="3"/>
      <c r="AY8029" s="3"/>
      <c r="AZ8029" s="3"/>
      <c r="BA8029" s="3"/>
    </row>
    <row r="8030" spans="1:53" x14ac:dyDescent="0.3">
      <c r="A8030" s="3"/>
      <c r="B8030" s="3"/>
      <c r="C8030" s="3"/>
      <c r="D8030" s="3"/>
      <c r="E8030" s="3"/>
      <c r="F8030" s="3"/>
      <c r="G8030" s="3"/>
      <c r="H8030" s="3"/>
      <c r="I8030" s="3"/>
      <c r="J8030" s="3"/>
      <c r="K8030" s="3"/>
      <c r="L8030" s="3"/>
      <c r="M8030" s="3"/>
      <c r="N8030" s="3"/>
      <c r="O8030" s="3"/>
      <c r="P8030" s="3"/>
      <c r="Q8030" s="3"/>
      <c r="R8030" s="3"/>
      <c r="S8030" s="120"/>
      <c r="T8030" s="3"/>
      <c r="U8030" s="3"/>
      <c r="V8030" s="3"/>
      <c r="W8030" s="3"/>
      <c r="X8030" s="3"/>
      <c r="Y8030" s="3"/>
      <c r="Z8030" s="3"/>
      <c r="AA8030" s="3"/>
      <c r="AB8030" s="3"/>
      <c r="AC8030" s="3"/>
      <c r="AD8030" s="3"/>
      <c r="AE8030" s="3"/>
      <c r="AF8030" s="3"/>
      <c r="AG8030" s="3"/>
      <c r="AH8030" s="3"/>
      <c r="AI8030" s="3"/>
      <c r="AJ8030" s="3"/>
      <c r="AK8030" s="3"/>
      <c r="AL8030" s="3"/>
      <c r="AM8030" s="3"/>
      <c r="AN8030" s="3"/>
      <c r="AO8030" s="3"/>
      <c r="AP8030" s="3"/>
      <c r="AQ8030" s="3"/>
      <c r="AR8030" s="3"/>
      <c r="AS8030" s="3"/>
      <c r="AT8030" s="3"/>
      <c r="AU8030" s="3"/>
      <c r="AV8030" s="3"/>
      <c r="AW8030" s="3"/>
      <c r="AX8030" s="3"/>
      <c r="AY8030" s="3"/>
      <c r="AZ8030" s="3"/>
      <c r="BA8030" s="3"/>
    </row>
    <row r="8031" spans="1:53" x14ac:dyDescent="0.3">
      <c r="A8031" s="3"/>
      <c r="B8031" s="3"/>
      <c r="C8031" s="3"/>
      <c r="D8031" s="3"/>
      <c r="E8031" s="3"/>
      <c r="F8031" s="3"/>
      <c r="G8031" s="3"/>
      <c r="H8031" s="3"/>
      <c r="I8031" s="3"/>
      <c r="J8031" s="3"/>
      <c r="K8031" s="3"/>
      <c r="L8031" s="3"/>
      <c r="M8031" s="3"/>
      <c r="N8031" s="3"/>
      <c r="O8031" s="3"/>
      <c r="P8031" s="3"/>
      <c r="Q8031" s="3"/>
      <c r="R8031" s="3"/>
      <c r="S8031" s="120"/>
      <c r="T8031" s="3"/>
      <c r="U8031" s="3"/>
      <c r="V8031" s="3"/>
      <c r="W8031" s="3"/>
      <c r="X8031" s="3"/>
      <c r="Y8031" s="3"/>
      <c r="Z8031" s="3"/>
      <c r="AA8031" s="3"/>
      <c r="AB8031" s="3"/>
      <c r="AC8031" s="3"/>
      <c r="AD8031" s="3"/>
      <c r="AE8031" s="3"/>
      <c r="AF8031" s="3"/>
      <c r="AG8031" s="3"/>
      <c r="AH8031" s="3"/>
      <c r="AI8031" s="3"/>
      <c r="AJ8031" s="3"/>
      <c r="AK8031" s="3"/>
      <c r="AL8031" s="3"/>
      <c r="AM8031" s="3"/>
      <c r="AN8031" s="3"/>
      <c r="AO8031" s="3"/>
      <c r="AP8031" s="3"/>
      <c r="AQ8031" s="3"/>
      <c r="AR8031" s="3"/>
      <c r="AS8031" s="3"/>
      <c r="AT8031" s="3"/>
      <c r="AU8031" s="3"/>
      <c r="AV8031" s="3"/>
      <c r="AW8031" s="3"/>
      <c r="AX8031" s="3"/>
      <c r="AY8031" s="3"/>
      <c r="AZ8031" s="3"/>
      <c r="BA8031" s="3"/>
    </row>
    <row r="8032" spans="1:53" x14ac:dyDescent="0.3">
      <c r="A8032" s="3"/>
      <c r="B8032" s="3"/>
      <c r="C8032" s="3"/>
      <c r="D8032" s="3"/>
      <c r="E8032" s="3"/>
      <c r="F8032" s="3"/>
      <c r="G8032" s="3"/>
      <c r="H8032" s="3"/>
      <c r="I8032" s="3"/>
      <c r="J8032" s="3"/>
      <c r="K8032" s="3"/>
      <c r="L8032" s="3"/>
      <c r="M8032" s="3"/>
      <c r="N8032" s="3"/>
      <c r="O8032" s="3"/>
      <c r="P8032" s="3"/>
      <c r="Q8032" s="3"/>
      <c r="R8032" s="3"/>
      <c r="S8032" s="120"/>
      <c r="T8032" s="3"/>
      <c r="U8032" s="3"/>
      <c r="V8032" s="3"/>
      <c r="W8032" s="3"/>
      <c r="X8032" s="3"/>
      <c r="Y8032" s="3"/>
      <c r="Z8032" s="3"/>
      <c r="AA8032" s="3"/>
      <c r="AB8032" s="3"/>
      <c r="AC8032" s="3"/>
      <c r="AD8032" s="3"/>
      <c r="AE8032" s="3"/>
      <c r="AF8032" s="3"/>
      <c r="AG8032" s="3"/>
      <c r="AH8032" s="3"/>
      <c r="AI8032" s="3"/>
      <c r="AJ8032" s="3"/>
      <c r="AK8032" s="3"/>
      <c r="AL8032" s="3"/>
      <c r="AM8032" s="3"/>
      <c r="AN8032" s="3"/>
      <c r="AO8032" s="3"/>
      <c r="AP8032" s="3"/>
      <c r="AQ8032" s="3"/>
      <c r="AR8032" s="3"/>
      <c r="AS8032" s="3"/>
      <c r="AT8032" s="3"/>
      <c r="AU8032" s="3"/>
      <c r="AV8032" s="3"/>
      <c r="AW8032" s="3"/>
      <c r="AX8032" s="3"/>
      <c r="AY8032" s="3"/>
      <c r="AZ8032" s="3"/>
      <c r="BA8032" s="3"/>
    </row>
    <row r="8033" spans="1:53" x14ac:dyDescent="0.3">
      <c r="A8033" s="3"/>
      <c r="B8033" s="3"/>
      <c r="C8033" s="3"/>
      <c r="D8033" s="3"/>
      <c r="E8033" s="3"/>
      <c r="F8033" s="3"/>
      <c r="G8033" s="3"/>
      <c r="H8033" s="3"/>
      <c r="I8033" s="3"/>
      <c r="J8033" s="3"/>
      <c r="K8033" s="3"/>
      <c r="L8033" s="3"/>
      <c r="M8033" s="3"/>
      <c r="N8033" s="3"/>
      <c r="O8033" s="3"/>
      <c r="P8033" s="3"/>
      <c r="Q8033" s="3"/>
      <c r="R8033" s="3"/>
      <c r="S8033" s="120"/>
      <c r="T8033" s="3"/>
      <c r="U8033" s="3"/>
      <c r="V8033" s="3"/>
      <c r="W8033" s="3"/>
      <c r="X8033" s="3"/>
      <c r="Y8033" s="3"/>
      <c r="Z8033" s="3"/>
      <c r="AA8033" s="3"/>
      <c r="AB8033" s="3"/>
      <c r="AC8033" s="3"/>
      <c r="AD8033" s="3"/>
      <c r="AE8033" s="3"/>
      <c r="AF8033" s="3"/>
      <c r="AG8033" s="3"/>
      <c r="AH8033" s="3"/>
      <c r="AI8033" s="3"/>
      <c r="AJ8033" s="3"/>
      <c r="AK8033" s="3"/>
      <c r="AL8033" s="3"/>
      <c r="AM8033" s="3"/>
      <c r="AN8033" s="3"/>
      <c r="AO8033" s="3"/>
      <c r="AP8033" s="3"/>
      <c r="AQ8033" s="3"/>
      <c r="AR8033" s="3"/>
      <c r="AS8033" s="3"/>
      <c r="AT8033" s="3"/>
      <c r="AU8033" s="3"/>
      <c r="AV8033" s="3"/>
      <c r="AW8033" s="3"/>
      <c r="AX8033" s="3"/>
      <c r="AY8033" s="3"/>
      <c r="AZ8033" s="3"/>
      <c r="BA8033" s="3"/>
    </row>
    <row r="8034" spans="1:53" x14ac:dyDescent="0.3">
      <c r="A8034" s="3"/>
      <c r="B8034" s="3"/>
      <c r="C8034" s="3"/>
      <c r="D8034" s="3"/>
      <c r="E8034" s="3"/>
      <c r="F8034" s="3"/>
      <c r="G8034" s="3"/>
      <c r="H8034" s="3"/>
      <c r="I8034" s="3"/>
      <c r="J8034" s="3"/>
      <c r="K8034" s="3"/>
      <c r="L8034" s="3"/>
      <c r="M8034" s="3"/>
      <c r="N8034" s="3"/>
      <c r="O8034" s="3"/>
      <c r="P8034" s="3"/>
      <c r="Q8034" s="3"/>
      <c r="R8034" s="3"/>
      <c r="S8034" s="120"/>
      <c r="T8034" s="3"/>
      <c r="U8034" s="3"/>
      <c r="V8034" s="3"/>
      <c r="W8034" s="3"/>
      <c r="X8034" s="3"/>
      <c r="Y8034" s="3"/>
      <c r="Z8034" s="3"/>
      <c r="AA8034" s="3"/>
      <c r="AB8034" s="3"/>
      <c r="AC8034" s="3"/>
      <c r="AD8034" s="3"/>
      <c r="AE8034" s="3"/>
      <c r="AF8034" s="3"/>
      <c r="AG8034" s="3"/>
      <c r="AH8034" s="3"/>
      <c r="AI8034" s="3"/>
      <c r="AJ8034" s="3"/>
      <c r="AK8034" s="3"/>
      <c r="AL8034" s="3"/>
      <c r="AM8034" s="3"/>
      <c r="AN8034" s="3"/>
      <c r="AO8034" s="3"/>
      <c r="AP8034" s="3"/>
      <c r="AQ8034" s="3"/>
      <c r="AR8034" s="3"/>
      <c r="AS8034" s="3"/>
      <c r="AT8034" s="3"/>
      <c r="AU8034" s="3"/>
      <c r="AV8034" s="3"/>
      <c r="AW8034" s="3"/>
      <c r="AX8034" s="3"/>
      <c r="AY8034" s="3"/>
      <c r="AZ8034" s="3"/>
      <c r="BA8034" s="3"/>
    </row>
    <row r="8035" spans="1:53" x14ac:dyDescent="0.3">
      <c r="A8035" s="3"/>
      <c r="B8035" s="3"/>
      <c r="C8035" s="3"/>
      <c r="D8035" s="3"/>
      <c r="E8035" s="3"/>
      <c r="F8035" s="3"/>
      <c r="G8035" s="3"/>
      <c r="H8035" s="3"/>
      <c r="I8035" s="3"/>
      <c r="J8035" s="3"/>
      <c r="K8035" s="3"/>
      <c r="L8035" s="3"/>
      <c r="M8035" s="3"/>
      <c r="N8035" s="3"/>
      <c r="O8035" s="3"/>
      <c r="P8035" s="3"/>
      <c r="Q8035" s="3"/>
      <c r="R8035" s="3"/>
      <c r="S8035" s="120"/>
      <c r="T8035" s="3"/>
      <c r="U8035" s="3"/>
      <c r="V8035" s="3"/>
      <c r="W8035" s="3"/>
      <c r="X8035" s="3"/>
      <c r="Y8035" s="3"/>
      <c r="Z8035" s="3"/>
      <c r="AA8035" s="3"/>
      <c r="AB8035" s="3"/>
      <c r="AC8035" s="3"/>
      <c r="AD8035" s="3"/>
      <c r="AE8035" s="3"/>
      <c r="AF8035" s="3"/>
      <c r="AG8035" s="3"/>
      <c r="AH8035" s="3"/>
      <c r="AI8035" s="3"/>
      <c r="AJ8035" s="3"/>
      <c r="AK8035" s="3"/>
      <c r="AL8035" s="3"/>
      <c r="AM8035" s="3"/>
      <c r="AN8035" s="3"/>
      <c r="AO8035" s="3"/>
      <c r="AP8035" s="3"/>
      <c r="AQ8035" s="3"/>
      <c r="AR8035" s="3"/>
      <c r="AS8035" s="3"/>
      <c r="AT8035" s="3"/>
      <c r="AU8035" s="3"/>
      <c r="AV8035" s="3"/>
      <c r="AW8035" s="3"/>
      <c r="AX8035" s="3"/>
      <c r="AY8035" s="3"/>
      <c r="AZ8035" s="3"/>
      <c r="BA8035" s="3"/>
    </row>
    <row r="8036" spans="1:53" x14ac:dyDescent="0.3">
      <c r="A8036" s="3"/>
      <c r="B8036" s="3"/>
      <c r="C8036" s="3"/>
      <c r="D8036" s="3"/>
      <c r="E8036" s="3"/>
      <c r="F8036" s="3"/>
      <c r="G8036" s="3"/>
      <c r="H8036" s="3"/>
      <c r="I8036" s="3"/>
      <c r="J8036" s="3"/>
      <c r="K8036" s="3"/>
      <c r="L8036" s="3"/>
      <c r="M8036" s="3"/>
      <c r="N8036" s="3"/>
      <c r="O8036" s="3"/>
      <c r="P8036" s="3"/>
      <c r="Q8036" s="3"/>
      <c r="R8036" s="3"/>
      <c r="S8036" s="120"/>
      <c r="T8036" s="3"/>
      <c r="U8036" s="3"/>
      <c r="V8036" s="3"/>
      <c r="W8036" s="3"/>
      <c r="X8036" s="3"/>
      <c r="Y8036" s="3"/>
      <c r="Z8036" s="3"/>
      <c r="AA8036" s="3"/>
      <c r="AB8036" s="3"/>
      <c r="AC8036" s="3"/>
      <c r="AD8036" s="3"/>
      <c r="AE8036" s="3"/>
      <c r="AF8036" s="3"/>
      <c r="AG8036" s="3"/>
      <c r="AH8036" s="3"/>
      <c r="AI8036" s="3"/>
      <c r="AJ8036" s="3"/>
      <c r="AK8036" s="3"/>
      <c r="AL8036" s="3"/>
      <c r="AM8036" s="3"/>
      <c r="AN8036" s="3"/>
      <c r="AO8036" s="3"/>
      <c r="AP8036" s="3"/>
      <c r="AQ8036" s="3"/>
      <c r="AR8036" s="3"/>
      <c r="AS8036" s="3"/>
      <c r="AT8036" s="3"/>
      <c r="AU8036" s="3"/>
      <c r="AV8036" s="3"/>
      <c r="AW8036" s="3"/>
      <c r="AX8036" s="3"/>
      <c r="AY8036" s="3"/>
      <c r="AZ8036" s="3"/>
      <c r="BA8036" s="3"/>
    </row>
    <row r="8037" spans="1:53" x14ac:dyDescent="0.3">
      <c r="A8037" s="3"/>
      <c r="B8037" s="3"/>
      <c r="C8037" s="3"/>
      <c r="D8037" s="3"/>
      <c r="E8037" s="3"/>
      <c r="F8037" s="3"/>
      <c r="G8037" s="3"/>
      <c r="H8037" s="3"/>
      <c r="I8037" s="3"/>
      <c r="J8037" s="3"/>
      <c r="K8037" s="3"/>
      <c r="L8037" s="3"/>
      <c r="M8037" s="3"/>
      <c r="N8037" s="3"/>
      <c r="O8037" s="3"/>
      <c r="P8037" s="3"/>
      <c r="Q8037" s="3"/>
      <c r="R8037" s="3"/>
      <c r="S8037" s="120"/>
      <c r="T8037" s="3"/>
      <c r="U8037" s="3"/>
      <c r="V8037" s="3"/>
      <c r="W8037" s="3"/>
      <c r="X8037" s="3"/>
      <c r="Y8037" s="3"/>
      <c r="Z8037" s="3"/>
      <c r="AA8037" s="3"/>
      <c r="AB8037" s="3"/>
      <c r="AC8037" s="3"/>
      <c r="AD8037" s="3"/>
      <c r="AE8037" s="3"/>
      <c r="AF8037" s="3"/>
      <c r="AG8037" s="3"/>
      <c r="AH8037" s="3"/>
      <c r="AI8037" s="3"/>
      <c r="AJ8037" s="3"/>
      <c r="AK8037" s="3"/>
      <c r="AL8037" s="3"/>
      <c r="AM8037" s="3"/>
      <c r="AN8037" s="3"/>
      <c r="AO8037" s="3"/>
      <c r="AP8037" s="3"/>
      <c r="AQ8037" s="3"/>
      <c r="AR8037" s="3"/>
      <c r="AS8037" s="3"/>
      <c r="AT8037" s="3"/>
      <c r="AU8037" s="3"/>
      <c r="AV8037" s="3"/>
      <c r="AW8037" s="3"/>
      <c r="AX8037" s="3"/>
      <c r="AY8037" s="3"/>
      <c r="AZ8037" s="3"/>
      <c r="BA8037" s="3"/>
    </row>
    <row r="8038" spans="1:53" x14ac:dyDescent="0.3">
      <c r="A8038" s="3"/>
      <c r="B8038" s="3"/>
      <c r="C8038" s="3"/>
      <c r="D8038" s="3"/>
      <c r="E8038" s="3"/>
      <c r="F8038" s="3"/>
      <c r="G8038" s="3"/>
      <c r="H8038" s="3"/>
      <c r="I8038" s="3"/>
      <c r="J8038" s="3"/>
      <c r="K8038" s="3"/>
      <c r="L8038" s="3"/>
      <c r="M8038" s="3"/>
      <c r="N8038" s="3"/>
      <c r="O8038" s="3"/>
      <c r="P8038" s="3"/>
      <c r="Q8038" s="3"/>
      <c r="R8038" s="3"/>
      <c r="S8038" s="120"/>
      <c r="T8038" s="3"/>
      <c r="U8038" s="3"/>
      <c r="V8038" s="3"/>
      <c r="W8038" s="3"/>
      <c r="X8038" s="3"/>
      <c r="Y8038" s="3"/>
      <c r="Z8038" s="3"/>
      <c r="AA8038" s="3"/>
      <c r="AB8038" s="3"/>
      <c r="AC8038" s="3"/>
      <c r="AD8038" s="3"/>
      <c r="AE8038" s="3"/>
      <c r="AF8038" s="3"/>
      <c r="AG8038" s="3"/>
      <c r="AH8038" s="3"/>
      <c r="AI8038" s="3"/>
      <c r="AJ8038" s="3"/>
      <c r="AK8038" s="3"/>
      <c r="AL8038" s="3"/>
      <c r="AM8038" s="3"/>
      <c r="AN8038" s="3"/>
      <c r="AO8038" s="3"/>
      <c r="AP8038" s="3"/>
      <c r="AQ8038" s="3"/>
      <c r="AR8038" s="3"/>
      <c r="AS8038" s="3"/>
      <c r="AT8038" s="3"/>
      <c r="AU8038" s="3"/>
      <c r="AV8038" s="3"/>
      <c r="AW8038" s="3"/>
      <c r="AX8038" s="3"/>
      <c r="AY8038" s="3"/>
      <c r="AZ8038" s="3"/>
      <c r="BA8038" s="3"/>
    </row>
    <row r="8039" spans="1:53" x14ac:dyDescent="0.3">
      <c r="A8039" s="3"/>
      <c r="B8039" s="3"/>
      <c r="C8039" s="3"/>
      <c r="D8039" s="3"/>
      <c r="E8039" s="3"/>
      <c r="F8039" s="3"/>
      <c r="G8039" s="3"/>
      <c r="H8039" s="3"/>
      <c r="I8039" s="3"/>
      <c r="J8039" s="3"/>
      <c r="K8039" s="3"/>
      <c r="L8039" s="3"/>
      <c r="M8039" s="3"/>
      <c r="N8039" s="3"/>
      <c r="O8039" s="3"/>
      <c r="P8039" s="3"/>
      <c r="Q8039" s="3"/>
      <c r="R8039" s="3"/>
      <c r="S8039" s="120"/>
      <c r="T8039" s="3"/>
      <c r="U8039" s="3"/>
      <c r="V8039" s="3"/>
      <c r="W8039" s="3"/>
      <c r="X8039" s="3"/>
      <c r="Y8039" s="3"/>
      <c r="Z8039" s="3"/>
      <c r="AA8039" s="3"/>
      <c r="AB8039" s="3"/>
      <c r="AC8039" s="3"/>
      <c r="AD8039" s="3"/>
      <c r="AE8039" s="3"/>
      <c r="AF8039" s="3"/>
      <c r="AG8039" s="3"/>
      <c r="AH8039" s="3"/>
      <c r="AI8039" s="3"/>
      <c r="AJ8039" s="3"/>
      <c r="AK8039" s="3"/>
      <c r="AL8039" s="3"/>
      <c r="AM8039" s="3"/>
      <c r="AN8039" s="3"/>
      <c r="AO8039" s="3"/>
      <c r="AP8039" s="3"/>
      <c r="AQ8039" s="3"/>
      <c r="AR8039" s="3"/>
      <c r="AS8039" s="3"/>
      <c r="AT8039" s="3"/>
      <c r="AU8039" s="3"/>
      <c r="AV8039" s="3"/>
      <c r="AW8039" s="3"/>
      <c r="AX8039" s="3"/>
      <c r="AY8039" s="3"/>
      <c r="AZ8039" s="3"/>
      <c r="BA8039" s="3"/>
    </row>
    <row r="8040" spans="1:53" x14ac:dyDescent="0.3">
      <c r="A8040" s="3"/>
      <c r="B8040" s="3"/>
      <c r="C8040" s="3"/>
      <c r="D8040" s="3"/>
      <c r="E8040" s="3"/>
      <c r="F8040" s="3"/>
      <c r="G8040" s="3"/>
      <c r="H8040" s="3"/>
      <c r="I8040" s="3"/>
      <c r="J8040" s="3"/>
      <c r="K8040" s="3"/>
      <c r="L8040" s="3"/>
      <c r="M8040" s="3"/>
      <c r="N8040" s="3"/>
      <c r="O8040" s="3"/>
      <c r="P8040" s="3"/>
      <c r="Q8040" s="3"/>
      <c r="R8040" s="3"/>
      <c r="S8040" s="120"/>
      <c r="T8040" s="3"/>
      <c r="U8040" s="3"/>
      <c r="V8040" s="3"/>
      <c r="W8040" s="3"/>
      <c r="X8040" s="3"/>
      <c r="Y8040" s="3"/>
      <c r="Z8040" s="3"/>
      <c r="AA8040" s="3"/>
      <c r="AB8040" s="3"/>
      <c r="AC8040" s="3"/>
      <c r="AD8040" s="3"/>
      <c r="AE8040" s="3"/>
      <c r="AF8040" s="3"/>
      <c r="AG8040" s="3"/>
      <c r="AH8040" s="3"/>
      <c r="AI8040" s="3"/>
      <c r="AJ8040" s="3"/>
      <c r="AK8040" s="3"/>
      <c r="AL8040" s="3"/>
      <c r="AM8040" s="3"/>
      <c r="AN8040" s="3"/>
      <c r="AO8040" s="3"/>
      <c r="AP8040" s="3"/>
      <c r="AQ8040" s="3"/>
      <c r="AR8040" s="3"/>
      <c r="AS8040" s="3"/>
      <c r="AT8040" s="3"/>
      <c r="AU8040" s="3"/>
      <c r="AV8040" s="3"/>
      <c r="AW8040" s="3"/>
      <c r="AX8040" s="3"/>
      <c r="AY8040" s="3"/>
      <c r="AZ8040" s="3"/>
      <c r="BA8040" s="3"/>
    </row>
    <row r="8041" spans="1:53" x14ac:dyDescent="0.3">
      <c r="A8041" s="3"/>
      <c r="B8041" s="3"/>
      <c r="C8041" s="3"/>
      <c r="D8041" s="3"/>
      <c r="E8041" s="3"/>
      <c r="F8041" s="3"/>
      <c r="G8041" s="3"/>
      <c r="H8041" s="3"/>
      <c r="I8041" s="3"/>
      <c r="J8041" s="3"/>
      <c r="K8041" s="3"/>
      <c r="L8041" s="3"/>
      <c r="M8041" s="3"/>
      <c r="N8041" s="3"/>
      <c r="O8041" s="3"/>
      <c r="P8041" s="3"/>
      <c r="Q8041" s="3"/>
      <c r="R8041" s="3"/>
      <c r="S8041" s="120"/>
      <c r="T8041" s="3"/>
      <c r="U8041" s="3"/>
      <c r="V8041" s="3"/>
      <c r="W8041" s="3"/>
      <c r="X8041" s="3"/>
      <c r="Y8041" s="3"/>
      <c r="Z8041" s="3"/>
      <c r="AA8041" s="3"/>
      <c r="AB8041" s="3"/>
      <c r="AC8041" s="3"/>
      <c r="AD8041" s="3"/>
      <c r="AE8041" s="3"/>
      <c r="AF8041" s="3"/>
      <c r="AG8041" s="3"/>
      <c r="AH8041" s="3"/>
      <c r="AI8041" s="3"/>
      <c r="AJ8041" s="3"/>
      <c r="AK8041" s="3"/>
      <c r="AL8041" s="3"/>
      <c r="AM8041" s="3"/>
      <c r="AN8041" s="3"/>
      <c r="AO8041" s="3"/>
      <c r="AP8041" s="3"/>
      <c r="AQ8041" s="3"/>
      <c r="AR8041" s="3"/>
      <c r="AS8041" s="3"/>
      <c r="AT8041" s="3"/>
      <c r="AU8041" s="3"/>
      <c r="AV8041" s="3"/>
      <c r="AW8041" s="3"/>
      <c r="AX8041" s="3"/>
      <c r="AY8041" s="3"/>
      <c r="AZ8041" s="3"/>
      <c r="BA8041" s="3"/>
    </row>
    <row r="8042" spans="1:53" x14ac:dyDescent="0.3">
      <c r="A8042" s="3"/>
      <c r="B8042" s="3"/>
      <c r="C8042" s="3"/>
      <c r="D8042" s="3"/>
      <c r="E8042" s="3"/>
      <c r="F8042" s="3"/>
      <c r="G8042" s="3"/>
      <c r="H8042" s="3"/>
      <c r="I8042" s="3"/>
      <c r="J8042" s="3"/>
      <c r="K8042" s="3"/>
      <c r="L8042" s="3"/>
      <c r="M8042" s="3"/>
      <c r="N8042" s="3"/>
      <c r="O8042" s="3"/>
      <c r="P8042" s="3"/>
      <c r="Q8042" s="3"/>
      <c r="R8042" s="3"/>
      <c r="S8042" s="120"/>
      <c r="T8042" s="3"/>
      <c r="U8042" s="3"/>
      <c r="V8042" s="3"/>
      <c r="W8042" s="3"/>
      <c r="X8042" s="3"/>
      <c r="Y8042" s="3"/>
      <c r="Z8042" s="3"/>
      <c r="AA8042" s="3"/>
      <c r="AB8042" s="3"/>
      <c r="AC8042" s="3"/>
      <c r="AD8042" s="3"/>
      <c r="AE8042" s="3"/>
      <c r="AF8042" s="3"/>
      <c r="AG8042" s="3"/>
      <c r="AH8042" s="3"/>
      <c r="AI8042" s="3"/>
      <c r="AJ8042" s="3"/>
      <c r="AK8042" s="3"/>
      <c r="AL8042" s="3"/>
      <c r="AM8042" s="3"/>
      <c r="AN8042" s="3"/>
      <c r="AO8042" s="3"/>
      <c r="AP8042" s="3"/>
      <c r="AQ8042" s="3"/>
      <c r="AR8042" s="3"/>
      <c r="AS8042" s="3"/>
      <c r="AT8042" s="3"/>
      <c r="AU8042" s="3"/>
      <c r="AV8042" s="3"/>
      <c r="AW8042" s="3"/>
      <c r="AX8042" s="3"/>
      <c r="AY8042" s="3"/>
      <c r="AZ8042" s="3"/>
      <c r="BA8042" s="3"/>
    </row>
    <row r="8043" spans="1:53" x14ac:dyDescent="0.3">
      <c r="A8043" s="3"/>
      <c r="B8043" s="3"/>
      <c r="C8043" s="3"/>
      <c r="D8043" s="3"/>
      <c r="E8043" s="3"/>
      <c r="F8043" s="3"/>
      <c r="G8043" s="3"/>
      <c r="H8043" s="3"/>
      <c r="I8043" s="3"/>
      <c r="J8043" s="3"/>
      <c r="K8043" s="3"/>
      <c r="L8043" s="3"/>
      <c r="M8043" s="3"/>
      <c r="N8043" s="3"/>
      <c r="O8043" s="3"/>
      <c r="P8043" s="3"/>
      <c r="Q8043" s="3"/>
      <c r="R8043" s="3"/>
      <c r="S8043" s="120"/>
      <c r="T8043" s="3"/>
      <c r="U8043" s="3"/>
      <c r="V8043" s="3"/>
      <c r="W8043" s="3"/>
      <c r="X8043" s="3"/>
      <c r="Y8043" s="3"/>
      <c r="Z8043" s="3"/>
      <c r="AA8043" s="3"/>
      <c r="AB8043" s="3"/>
      <c r="AC8043" s="3"/>
      <c r="AD8043" s="3"/>
      <c r="AE8043" s="3"/>
      <c r="AF8043" s="3"/>
      <c r="AG8043" s="3"/>
      <c r="AH8043" s="3"/>
      <c r="AI8043" s="3"/>
      <c r="AJ8043" s="3"/>
      <c r="AK8043" s="3"/>
      <c r="AL8043" s="3"/>
      <c r="AM8043" s="3"/>
      <c r="AN8043" s="3"/>
      <c r="AO8043" s="3"/>
      <c r="AP8043" s="3"/>
      <c r="AQ8043" s="3"/>
      <c r="AR8043" s="3"/>
      <c r="AS8043" s="3"/>
      <c r="AT8043" s="3"/>
      <c r="AU8043" s="3"/>
      <c r="AV8043" s="3"/>
      <c r="AW8043" s="3"/>
      <c r="AX8043" s="3"/>
      <c r="AY8043" s="3"/>
      <c r="AZ8043" s="3"/>
      <c r="BA8043" s="3"/>
    </row>
    <row r="8044" spans="1:53" x14ac:dyDescent="0.3">
      <c r="A8044" s="3"/>
      <c r="B8044" s="3"/>
      <c r="C8044" s="3"/>
      <c r="D8044" s="3"/>
      <c r="E8044" s="3"/>
      <c r="F8044" s="3"/>
      <c r="G8044" s="3"/>
      <c r="H8044" s="3"/>
      <c r="I8044" s="3"/>
      <c r="J8044" s="3"/>
      <c r="K8044" s="3"/>
      <c r="L8044" s="3"/>
      <c r="M8044" s="3"/>
      <c r="N8044" s="3"/>
      <c r="O8044" s="3"/>
      <c r="P8044" s="3"/>
      <c r="Q8044" s="3"/>
      <c r="R8044" s="3"/>
      <c r="S8044" s="120"/>
      <c r="T8044" s="3"/>
      <c r="U8044" s="3"/>
      <c r="V8044" s="3"/>
      <c r="W8044" s="3"/>
      <c r="X8044" s="3"/>
      <c r="Y8044" s="3"/>
      <c r="Z8044" s="3"/>
      <c r="AA8044" s="3"/>
      <c r="AB8044" s="3"/>
      <c r="AC8044" s="3"/>
      <c r="AD8044" s="3"/>
      <c r="AE8044" s="3"/>
      <c r="AF8044" s="3"/>
      <c r="AG8044" s="3"/>
      <c r="AH8044" s="3"/>
      <c r="AI8044" s="3"/>
      <c r="AJ8044" s="3"/>
      <c r="AK8044" s="3"/>
      <c r="AL8044" s="3"/>
      <c r="AM8044" s="3"/>
      <c r="AN8044" s="3"/>
      <c r="AO8044" s="3"/>
      <c r="AP8044" s="3"/>
      <c r="AQ8044" s="3"/>
      <c r="AR8044" s="3"/>
      <c r="AS8044" s="3"/>
      <c r="AT8044" s="3"/>
      <c r="AU8044" s="3"/>
      <c r="AV8044" s="3"/>
      <c r="AW8044" s="3"/>
      <c r="AX8044" s="3"/>
      <c r="AY8044" s="3"/>
      <c r="AZ8044" s="3"/>
      <c r="BA8044" s="3"/>
    </row>
    <row r="8045" spans="1:53" x14ac:dyDescent="0.3">
      <c r="A8045" s="3"/>
      <c r="B8045" s="3"/>
      <c r="C8045" s="3"/>
      <c r="D8045" s="3"/>
      <c r="E8045" s="3"/>
      <c r="F8045" s="3"/>
      <c r="G8045" s="3"/>
      <c r="H8045" s="3"/>
      <c r="I8045" s="3"/>
      <c r="J8045" s="3"/>
      <c r="K8045" s="3"/>
      <c r="L8045" s="3"/>
      <c r="M8045" s="3"/>
      <c r="N8045" s="3"/>
      <c r="O8045" s="3"/>
      <c r="P8045" s="3"/>
      <c r="Q8045" s="3"/>
      <c r="R8045" s="3"/>
      <c r="S8045" s="120"/>
      <c r="T8045" s="3"/>
      <c r="U8045" s="3"/>
      <c r="V8045" s="3"/>
      <c r="W8045" s="3"/>
      <c r="X8045" s="3"/>
      <c r="Y8045" s="3"/>
      <c r="Z8045" s="3"/>
      <c r="AA8045" s="3"/>
      <c r="AB8045" s="3"/>
      <c r="AC8045" s="3"/>
      <c r="AD8045" s="3"/>
      <c r="AE8045" s="3"/>
      <c r="AF8045" s="3"/>
      <c r="AG8045" s="3"/>
      <c r="AH8045" s="3"/>
      <c r="AI8045" s="3"/>
      <c r="AJ8045" s="3"/>
      <c r="AK8045" s="3"/>
      <c r="AL8045" s="3"/>
      <c r="AM8045" s="3"/>
      <c r="AN8045" s="3"/>
      <c r="AO8045" s="3"/>
      <c r="AP8045" s="3"/>
      <c r="AQ8045" s="3"/>
      <c r="AR8045" s="3"/>
      <c r="AS8045" s="3"/>
      <c r="AT8045" s="3"/>
      <c r="AU8045" s="3"/>
      <c r="AV8045" s="3"/>
      <c r="AW8045" s="3"/>
      <c r="AX8045" s="3"/>
      <c r="AY8045" s="3"/>
      <c r="AZ8045" s="3"/>
      <c r="BA8045" s="3"/>
    </row>
    <row r="8046" spans="1:53" x14ac:dyDescent="0.3">
      <c r="A8046" s="3"/>
      <c r="B8046" s="3"/>
      <c r="C8046" s="3"/>
      <c r="D8046" s="3"/>
      <c r="E8046" s="3"/>
      <c r="F8046" s="3"/>
      <c r="G8046" s="3"/>
      <c r="H8046" s="3"/>
      <c r="I8046" s="3"/>
      <c r="J8046" s="3"/>
      <c r="K8046" s="3"/>
      <c r="L8046" s="3"/>
      <c r="M8046" s="3"/>
      <c r="N8046" s="3"/>
      <c r="O8046" s="3"/>
      <c r="P8046" s="3"/>
      <c r="Q8046" s="3"/>
      <c r="R8046" s="3"/>
      <c r="S8046" s="120"/>
      <c r="T8046" s="3"/>
      <c r="U8046" s="3"/>
      <c r="V8046" s="3"/>
      <c r="W8046" s="3"/>
      <c r="X8046" s="3"/>
      <c r="Y8046" s="3"/>
      <c r="Z8046" s="3"/>
      <c r="AA8046" s="3"/>
      <c r="AB8046" s="3"/>
      <c r="AC8046" s="3"/>
      <c r="AD8046" s="3"/>
      <c r="AE8046" s="3"/>
      <c r="AF8046" s="3"/>
      <c r="AG8046" s="3"/>
      <c r="AH8046" s="3"/>
      <c r="AI8046" s="3"/>
      <c r="AJ8046" s="3"/>
      <c r="AK8046" s="3"/>
      <c r="AL8046" s="3"/>
      <c r="AM8046" s="3"/>
      <c r="AN8046" s="3"/>
      <c r="AO8046" s="3"/>
      <c r="AP8046" s="3"/>
      <c r="AQ8046" s="3"/>
      <c r="AR8046" s="3"/>
      <c r="AS8046" s="3"/>
      <c r="AT8046" s="3"/>
      <c r="AU8046" s="3"/>
      <c r="AV8046" s="3"/>
      <c r="AW8046" s="3"/>
      <c r="AX8046" s="3"/>
      <c r="AY8046" s="3"/>
      <c r="AZ8046" s="3"/>
      <c r="BA8046" s="3"/>
    </row>
    <row r="8047" spans="1:53" x14ac:dyDescent="0.3">
      <c r="A8047" s="3"/>
      <c r="B8047" s="3"/>
      <c r="C8047" s="3"/>
      <c r="D8047" s="3"/>
      <c r="E8047" s="3"/>
      <c r="F8047" s="3"/>
      <c r="G8047" s="3"/>
      <c r="H8047" s="3"/>
      <c r="I8047" s="3"/>
      <c r="J8047" s="3"/>
      <c r="K8047" s="3"/>
      <c r="L8047" s="3"/>
      <c r="M8047" s="3"/>
      <c r="N8047" s="3"/>
      <c r="O8047" s="3"/>
      <c r="P8047" s="3"/>
      <c r="Q8047" s="3"/>
      <c r="R8047" s="3"/>
      <c r="S8047" s="120"/>
      <c r="T8047" s="3"/>
      <c r="U8047" s="3"/>
      <c r="V8047" s="3"/>
      <c r="W8047" s="3"/>
      <c r="X8047" s="3"/>
      <c r="Y8047" s="3"/>
      <c r="Z8047" s="3"/>
      <c r="AA8047" s="3"/>
      <c r="AB8047" s="3"/>
      <c r="AC8047" s="3"/>
      <c r="AD8047" s="3"/>
      <c r="AE8047" s="3"/>
      <c r="AF8047" s="3"/>
      <c r="AG8047" s="3"/>
      <c r="AH8047" s="3"/>
      <c r="AI8047" s="3"/>
      <c r="AJ8047" s="3"/>
      <c r="AK8047" s="3"/>
      <c r="AL8047" s="3"/>
      <c r="AM8047" s="3"/>
      <c r="AN8047" s="3"/>
      <c r="AO8047" s="3"/>
      <c r="AP8047" s="3"/>
      <c r="AQ8047" s="3"/>
      <c r="AR8047" s="3"/>
      <c r="AS8047" s="3"/>
      <c r="AT8047" s="3"/>
      <c r="AU8047" s="3"/>
      <c r="AV8047" s="3"/>
      <c r="AW8047" s="3"/>
      <c r="AX8047" s="3"/>
      <c r="AY8047" s="3"/>
      <c r="AZ8047" s="3"/>
      <c r="BA8047" s="3"/>
    </row>
    <row r="8048" spans="1:53" x14ac:dyDescent="0.3">
      <c r="A8048" s="3"/>
      <c r="B8048" s="3"/>
      <c r="C8048" s="3"/>
      <c r="D8048" s="3"/>
      <c r="E8048" s="3"/>
      <c r="F8048" s="3"/>
      <c r="G8048" s="3"/>
      <c r="H8048" s="3"/>
      <c r="I8048" s="3"/>
      <c r="J8048" s="3"/>
      <c r="K8048" s="3"/>
      <c r="L8048" s="3"/>
      <c r="M8048" s="3"/>
      <c r="N8048" s="3"/>
      <c r="O8048" s="3"/>
      <c r="P8048" s="3"/>
      <c r="Q8048" s="3"/>
      <c r="R8048" s="3"/>
      <c r="S8048" s="120"/>
      <c r="T8048" s="3"/>
      <c r="U8048" s="3"/>
      <c r="V8048" s="3"/>
      <c r="W8048" s="3"/>
      <c r="X8048" s="3"/>
      <c r="Y8048" s="3"/>
      <c r="Z8048" s="3"/>
      <c r="AA8048" s="3"/>
      <c r="AB8048" s="3"/>
      <c r="AC8048" s="3"/>
      <c r="AD8048" s="3"/>
      <c r="AE8048" s="3"/>
      <c r="AF8048" s="3"/>
      <c r="AG8048" s="3"/>
      <c r="AH8048" s="3"/>
      <c r="AI8048" s="3"/>
      <c r="AJ8048" s="3"/>
      <c r="AK8048" s="3"/>
      <c r="AL8048" s="3"/>
      <c r="AM8048" s="3"/>
      <c r="AN8048" s="3"/>
      <c r="AO8048" s="3"/>
      <c r="AP8048" s="3"/>
      <c r="AQ8048" s="3"/>
      <c r="AR8048" s="3"/>
      <c r="AS8048" s="3"/>
      <c r="AT8048" s="3"/>
      <c r="AU8048" s="3"/>
      <c r="AV8048" s="3"/>
      <c r="AW8048" s="3"/>
      <c r="AX8048" s="3"/>
      <c r="AY8048" s="3"/>
      <c r="AZ8048" s="3"/>
      <c r="BA8048" s="3"/>
    </row>
    <row r="8049" spans="1:53" x14ac:dyDescent="0.3">
      <c r="A8049" s="3"/>
      <c r="B8049" s="3"/>
      <c r="C8049" s="3"/>
      <c r="D8049" s="3"/>
      <c r="E8049" s="3"/>
      <c r="F8049" s="3"/>
      <c r="G8049" s="3"/>
      <c r="H8049" s="3"/>
      <c r="I8049" s="3"/>
      <c r="J8049" s="3"/>
      <c r="K8049" s="3"/>
      <c r="L8049" s="3"/>
      <c r="M8049" s="3"/>
      <c r="N8049" s="3"/>
      <c r="O8049" s="3"/>
      <c r="P8049" s="3"/>
      <c r="Q8049" s="3"/>
      <c r="R8049" s="3"/>
      <c r="S8049" s="120"/>
      <c r="T8049" s="3"/>
      <c r="U8049" s="3"/>
      <c r="V8049" s="3"/>
      <c r="W8049" s="3"/>
      <c r="X8049" s="3"/>
      <c r="Y8049" s="3"/>
      <c r="Z8049" s="3"/>
      <c r="AA8049" s="3"/>
      <c r="AB8049" s="3"/>
      <c r="AC8049" s="3"/>
      <c r="AD8049" s="3"/>
      <c r="AE8049" s="3"/>
      <c r="AF8049" s="3"/>
      <c r="AG8049" s="3"/>
      <c r="AH8049" s="3"/>
      <c r="AI8049" s="3"/>
      <c r="AJ8049" s="3"/>
      <c r="AK8049" s="3"/>
      <c r="AL8049" s="3"/>
      <c r="AM8049" s="3"/>
      <c r="AN8049" s="3"/>
      <c r="AO8049" s="3"/>
      <c r="AP8049" s="3"/>
      <c r="AQ8049" s="3"/>
      <c r="AR8049" s="3"/>
      <c r="AS8049" s="3"/>
      <c r="AT8049" s="3"/>
      <c r="AU8049" s="3"/>
      <c r="AV8049" s="3"/>
      <c r="AW8049" s="3"/>
      <c r="AX8049" s="3"/>
      <c r="AY8049" s="3"/>
      <c r="AZ8049" s="3"/>
      <c r="BA8049" s="3"/>
    </row>
    <row r="8050" spans="1:53" x14ac:dyDescent="0.3">
      <c r="A8050" s="3"/>
      <c r="B8050" s="3"/>
      <c r="C8050" s="3"/>
      <c r="D8050" s="3"/>
      <c r="E8050" s="3"/>
      <c r="F8050" s="3"/>
      <c r="G8050" s="3"/>
      <c r="H8050" s="3"/>
      <c r="I8050" s="3"/>
      <c r="J8050" s="3"/>
      <c r="K8050" s="3"/>
      <c r="L8050" s="3"/>
      <c r="M8050" s="3"/>
      <c r="N8050" s="3"/>
      <c r="O8050" s="3"/>
      <c r="P8050" s="3"/>
      <c r="Q8050" s="3"/>
      <c r="R8050" s="3"/>
      <c r="S8050" s="120"/>
      <c r="T8050" s="3"/>
      <c r="U8050" s="3"/>
      <c r="V8050" s="3"/>
      <c r="W8050" s="3"/>
      <c r="X8050" s="3"/>
      <c r="Y8050" s="3"/>
      <c r="Z8050" s="3"/>
      <c r="AA8050" s="3"/>
      <c r="AB8050" s="3"/>
      <c r="AC8050" s="3"/>
      <c r="AD8050" s="3"/>
      <c r="AE8050" s="3"/>
      <c r="AF8050" s="3"/>
      <c r="AG8050" s="3"/>
      <c r="AH8050" s="3"/>
      <c r="AI8050" s="3"/>
      <c r="AJ8050" s="3"/>
      <c r="AK8050" s="3"/>
      <c r="AL8050" s="3"/>
      <c r="AM8050" s="3"/>
      <c r="AN8050" s="3"/>
      <c r="AO8050" s="3"/>
      <c r="AP8050" s="3"/>
      <c r="AQ8050" s="3"/>
      <c r="AR8050" s="3"/>
      <c r="AS8050" s="3"/>
      <c r="AT8050" s="3"/>
      <c r="AU8050" s="3"/>
      <c r="AV8050" s="3"/>
      <c r="AW8050" s="3"/>
      <c r="AX8050" s="3"/>
      <c r="AY8050" s="3"/>
      <c r="AZ8050" s="3"/>
      <c r="BA8050" s="3"/>
    </row>
    <row r="8051" spans="1:53" x14ac:dyDescent="0.3">
      <c r="A8051" s="3"/>
      <c r="B8051" s="3"/>
      <c r="C8051" s="3"/>
      <c r="D8051" s="3"/>
      <c r="E8051" s="3"/>
      <c r="F8051" s="3"/>
      <c r="G8051" s="3"/>
      <c r="H8051" s="3"/>
      <c r="I8051" s="3"/>
      <c r="J8051" s="3"/>
      <c r="K8051" s="3"/>
      <c r="L8051" s="3"/>
      <c r="M8051" s="3"/>
      <c r="N8051" s="3"/>
      <c r="O8051" s="3"/>
      <c r="P8051" s="3"/>
      <c r="Q8051" s="3"/>
      <c r="R8051" s="3"/>
      <c r="S8051" s="120"/>
      <c r="T8051" s="3"/>
      <c r="U8051" s="3"/>
      <c r="V8051" s="3"/>
      <c r="W8051" s="3"/>
      <c r="X8051" s="3"/>
      <c r="Y8051" s="3"/>
      <c r="Z8051" s="3"/>
      <c r="AA8051" s="3"/>
      <c r="AB8051" s="3"/>
      <c r="AC8051" s="3"/>
      <c r="AD8051" s="3"/>
      <c r="AE8051" s="3"/>
      <c r="AF8051" s="3"/>
      <c r="AG8051" s="3"/>
      <c r="AH8051" s="3"/>
      <c r="AI8051" s="3"/>
      <c r="AJ8051" s="3"/>
      <c r="AK8051" s="3"/>
      <c r="AL8051" s="3"/>
      <c r="AM8051" s="3"/>
      <c r="AN8051" s="3"/>
      <c r="AO8051" s="3"/>
      <c r="AP8051" s="3"/>
      <c r="AQ8051" s="3"/>
      <c r="AR8051" s="3"/>
      <c r="AS8051" s="3"/>
      <c r="AT8051" s="3"/>
      <c r="AU8051" s="3"/>
      <c r="AV8051" s="3"/>
      <c r="AW8051" s="3"/>
      <c r="AX8051" s="3"/>
      <c r="AY8051" s="3"/>
      <c r="AZ8051" s="3"/>
      <c r="BA8051" s="3"/>
    </row>
    <row r="8052" spans="1:53" x14ac:dyDescent="0.3">
      <c r="A8052" s="3"/>
      <c r="B8052" s="3"/>
      <c r="C8052" s="3"/>
      <c r="D8052" s="3"/>
      <c r="E8052" s="3"/>
      <c r="F8052" s="3"/>
      <c r="G8052" s="3"/>
      <c r="H8052" s="3"/>
      <c r="I8052" s="3"/>
      <c r="J8052" s="3"/>
      <c r="K8052" s="3"/>
      <c r="L8052" s="3"/>
      <c r="M8052" s="3"/>
      <c r="N8052" s="3"/>
      <c r="O8052" s="3"/>
      <c r="P8052" s="3"/>
      <c r="Q8052" s="3"/>
      <c r="R8052" s="3"/>
      <c r="S8052" s="120"/>
      <c r="T8052" s="3"/>
      <c r="U8052" s="3"/>
      <c r="V8052" s="3"/>
      <c r="W8052" s="3"/>
      <c r="X8052" s="3"/>
      <c r="Y8052" s="3"/>
      <c r="Z8052" s="3"/>
      <c r="AA8052" s="3"/>
      <c r="AB8052" s="3"/>
      <c r="AC8052" s="3"/>
      <c r="AD8052" s="3"/>
      <c r="AE8052" s="3"/>
      <c r="AF8052" s="3"/>
      <c r="AG8052" s="3"/>
      <c r="AH8052" s="3"/>
      <c r="AI8052" s="3"/>
      <c r="AJ8052" s="3"/>
      <c r="AK8052" s="3"/>
      <c r="AL8052" s="3"/>
      <c r="AM8052" s="3"/>
      <c r="AN8052" s="3"/>
      <c r="AO8052" s="3"/>
      <c r="AP8052" s="3"/>
      <c r="AQ8052" s="3"/>
      <c r="AR8052" s="3"/>
      <c r="AS8052" s="3"/>
      <c r="AT8052" s="3"/>
      <c r="AU8052" s="3"/>
      <c r="AV8052" s="3"/>
      <c r="AW8052" s="3"/>
      <c r="AX8052" s="3"/>
      <c r="AY8052" s="3"/>
      <c r="AZ8052" s="3"/>
      <c r="BA8052" s="3"/>
    </row>
    <row r="8053" spans="1:53" x14ac:dyDescent="0.3">
      <c r="A8053" s="3"/>
      <c r="B8053" s="3"/>
      <c r="C8053" s="3"/>
      <c r="D8053" s="3"/>
      <c r="E8053" s="3"/>
      <c r="F8053" s="3"/>
      <c r="G8053" s="3"/>
      <c r="H8053" s="3"/>
      <c r="I8053" s="3"/>
      <c r="J8053" s="3"/>
      <c r="K8053" s="3"/>
      <c r="L8053" s="3"/>
      <c r="M8053" s="3"/>
      <c r="N8053" s="3"/>
      <c r="O8053" s="3"/>
      <c r="P8053" s="3"/>
      <c r="Q8053" s="3"/>
      <c r="R8053" s="3"/>
      <c r="S8053" s="120"/>
      <c r="T8053" s="3"/>
      <c r="U8053" s="3"/>
      <c r="V8053" s="3"/>
      <c r="W8053" s="3"/>
      <c r="X8053" s="3"/>
      <c r="Y8053" s="3"/>
      <c r="Z8053" s="3"/>
      <c r="AA8053" s="3"/>
      <c r="AB8053" s="3"/>
      <c r="AC8053" s="3"/>
      <c r="AD8053" s="3"/>
      <c r="AE8053" s="3"/>
      <c r="AF8053" s="3"/>
      <c r="AG8053" s="3"/>
      <c r="AH8053" s="3"/>
      <c r="AI8053" s="3"/>
      <c r="AJ8053" s="3"/>
      <c r="AK8053" s="3"/>
      <c r="AL8053" s="3"/>
      <c r="AM8053" s="3"/>
      <c r="AN8053" s="3"/>
      <c r="AO8053" s="3"/>
      <c r="AP8053" s="3"/>
      <c r="AQ8053" s="3"/>
      <c r="AR8053" s="3"/>
      <c r="AS8053" s="3"/>
      <c r="AT8053" s="3"/>
      <c r="AU8053" s="3"/>
      <c r="AV8053" s="3"/>
      <c r="AW8053" s="3"/>
      <c r="AX8053" s="3"/>
      <c r="AY8053" s="3"/>
      <c r="AZ8053" s="3"/>
      <c r="BA8053" s="3"/>
    </row>
    <row r="8054" spans="1:53" x14ac:dyDescent="0.3">
      <c r="A8054" s="3"/>
      <c r="B8054" s="3"/>
      <c r="C8054" s="3"/>
      <c r="D8054" s="3"/>
      <c r="E8054" s="3"/>
      <c r="F8054" s="3"/>
      <c r="G8054" s="3"/>
      <c r="H8054" s="3"/>
      <c r="I8054" s="3"/>
      <c r="J8054" s="3"/>
      <c r="K8054" s="3"/>
      <c r="L8054" s="3"/>
      <c r="M8054" s="3"/>
      <c r="N8054" s="3"/>
      <c r="O8054" s="3"/>
      <c r="P8054" s="3"/>
      <c r="Q8054" s="3"/>
      <c r="R8054" s="3"/>
      <c r="S8054" s="120"/>
      <c r="T8054" s="3"/>
      <c r="U8054" s="3"/>
      <c r="V8054" s="3"/>
      <c r="W8054" s="3"/>
      <c r="X8054" s="3"/>
      <c r="Y8054" s="3"/>
      <c r="Z8054" s="3"/>
      <c r="AA8054" s="3"/>
      <c r="AB8054" s="3"/>
      <c r="AC8054" s="3"/>
      <c r="AD8054" s="3"/>
      <c r="AE8054" s="3"/>
      <c r="AF8054" s="3"/>
      <c r="AG8054" s="3"/>
      <c r="AH8054" s="3"/>
      <c r="AI8054" s="3"/>
      <c r="AJ8054" s="3"/>
      <c r="AK8054" s="3"/>
      <c r="AL8054" s="3"/>
      <c r="AM8054" s="3"/>
      <c r="AN8054" s="3"/>
      <c r="AO8054" s="3"/>
      <c r="AP8054" s="3"/>
      <c r="AQ8054" s="3"/>
      <c r="AR8054" s="3"/>
      <c r="AS8054" s="3"/>
      <c r="AT8054" s="3"/>
      <c r="AU8054" s="3"/>
      <c r="AV8054" s="3"/>
      <c r="AW8054" s="3"/>
      <c r="AX8054" s="3"/>
      <c r="AY8054" s="3"/>
      <c r="AZ8054" s="3"/>
      <c r="BA8054" s="3"/>
    </row>
    <row r="8055" spans="1:53" x14ac:dyDescent="0.3">
      <c r="A8055" s="3"/>
      <c r="B8055" s="3"/>
      <c r="C8055" s="3"/>
      <c r="D8055" s="3"/>
      <c r="E8055" s="3"/>
      <c r="F8055" s="3"/>
      <c r="G8055" s="3"/>
      <c r="H8055" s="3"/>
      <c r="I8055" s="3"/>
      <c r="J8055" s="3"/>
      <c r="K8055" s="3"/>
      <c r="L8055" s="3"/>
      <c r="M8055" s="3"/>
      <c r="N8055" s="3"/>
      <c r="O8055" s="3"/>
      <c r="P8055" s="3"/>
      <c r="Q8055" s="3"/>
      <c r="R8055" s="3"/>
      <c r="S8055" s="120"/>
      <c r="T8055" s="3"/>
      <c r="U8055" s="3"/>
      <c r="V8055" s="3"/>
      <c r="W8055" s="3"/>
      <c r="X8055" s="3"/>
      <c r="Y8055" s="3"/>
      <c r="Z8055" s="3"/>
      <c r="AA8055" s="3"/>
      <c r="AB8055" s="3"/>
      <c r="AC8055" s="3"/>
      <c r="AD8055" s="3"/>
      <c r="AE8055" s="3"/>
      <c r="AF8055" s="3"/>
      <c r="AG8055" s="3"/>
      <c r="AH8055" s="3"/>
      <c r="AI8055" s="3"/>
      <c r="AJ8055" s="3"/>
      <c r="AK8055" s="3"/>
      <c r="AL8055" s="3"/>
      <c r="AM8055" s="3"/>
      <c r="AN8055" s="3"/>
      <c r="AO8055" s="3"/>
      <c r="AP8055" s="3"/>
      <c r="AQ8055" s="3"/>
      <c r="AR8055" s="3"/>
      <c r="AS8055" s="3"/>
      <c r="AT8055" s="3"/>
      <c r="AU8055" s="3"/>
      <c r="AV8055" s="3"/>
      <c r="AW8055" s="3"/>
      <c r="AX8055" s="3"/>
      <c r="AY8055" s="3"/>
      <c r="AZ8055" s="3"/>
      <c r="BA8055" s="3"/>
    </row>
    <row r="8056" spans="1:53" x14ac:dyDescent="0.3">
      <c r="A8056" s="3"/>
      <c r="B8056" s="3"/>
      <c r="C8056" s="3"/>
      <c r="D8056" s="3"/>
      <c r="E8056" s="3"/>
      <c r="F8056" s="3"/>
      <c r="G8056" s="3"/>
      <c r="H8056" s="3"/>
      <c r="I8056" s="3"/>
      <c r="J8056" s="3"/>
      <c r="K8056" s="3"/>
      <c r="L8056" s="3"/>
      <c r="M8056" s="3"/>
      <c r="N8056" s="3"/>
      <c r="O8056" s="3"/>
      <c r="P8056" s="3"/>
      <c r="Q8056" s="3"/>
      <c r="R8056" s="3"/>
      <c r="S8056" s="120"/>
      <c r="T8056" s="3"/>
      <c r="U8056" s="3"/>
      <c r="V8056" s="3"/>
      <c r="W8056" s="3"/>
      <c r="X8056" s="3"/>
      <c r="Y8056" s="3"/>
      <c r="Z8056" s="3"/>
      <c r="AA8056" s="3"/>
      <c r="AB8056" s="3"/>
      <c r="AC8056" s="3"/>
      <c r="AD8056" s="3"/>
      <c r="AE8056" s="3"/>
      <c r="AF8056" s="3"/>
      <c r="AG8056" s="3"/>
      <c r="AH8056" s="3"/>
      <c r="AI8056" s="3"/>
      <c r="AJ8056" s="3"/>
      <c r="AK8056" s="3"/>
      <c r="AL8056" s="3"/>
      <c r="AM8056" s="3"/>
      <c r="AN8056" s="3"/>
      <c r="AO8056" s="3"/>
      <c r="AP8056" s="3"/>
      <c r="AQ8056" s="3"/>
      <c r="AR8056" s="3"/>
      <c r="AS8056" s="3"/>
      <c r="AT8056" s="3"/>
      <c r="AU8056" s="3"/>
      <c r="AV8056" s="3"/>
      <c r="AW8056" s="3"/>
      <c r="AX8056" s="3"/>
      <c r="AY8056" s="3"/>
      <c r="AZ8056" s="3"/>
      <c r="BA8056" s="3"/>
    </row>
    <row r="8057" spans="1:53" x14ac:dyDescent="0.3">
      <c r="A8057" s="3"/>
      <c r="B8057" s="3"/>
      <c r="C8057" s="3"/>
      <c r="D8057" s="3"/>
      <c r="E8057" s="3"/>
      <c r="F8057" s="3"/>
      <c r="G8057" s="3"/>
      <c r="H8057" s="3"/>
      <c r="I8057" s="3"/>
      <c r="J8057" s="3"/>
      <c r="K8057" s="3"/>
      <c r="L8057" s="3"/>
      <c r="M8057" s="3"/>
      <c r="N8057" s="3"/>
      <c r="O8057" s="3"/>
      <c r="P8057" s="3"/>
      <c r="Q8057" s="3"/>
      <c r="R8057" s="3"/>
      <c r="S8057" s="120"/>
      <c r="T8057" s="3"/>
      <c r="U8057" s="3"/>
      <c r="V8057" s="3"/>
      <c r="W8057" s="3"/>
      <c r="X8057" s="3"/>
      <c r="Y8057" s="3"/>
      <c r="Z8057" s="3"/>
      <c r="AA8057" s="3"/>
      <c r="AB8057" s="3"/>
      <c r="AC8057" s="3"/>
      <c r="AD8057" s="3"/>
      <c r="AE8057" s="3"/>
      <c r="AF8057" s="3"/>
      <c r="AG8057" s="3"/>
      <c r="AH8057" s="3"/>
      <c r="AI8057" s="3"/>
      <c r="AJ8057" s="3"/>
      <c r="AK8057" s="3"/>
      <c r="AL8057" s="3"/>
      <c r="AM8057" s="3"/>
      <c r="AN8057" s="3"/>
      <c r="AO8057" s="3"/>
      <c r="AP8057" s="3"/>
      <c r="AQ8057" s="3"/>
      <c r="AR8057" s="3"/>
      <c r="AS8057" s="3"/>
      <c r="AT8057" s="3"/>
      <c r="AU8057" s="3"/>
      <c r="AV8057" s="3"/>
      <c r="AW8057" s="3"/>
      <c r="AX8057" s="3"/>
      <c r="AY8057" s="3"/>
      <c r="AZ8057" s="3"/>
      <c r="BA8057" s="3"/>
    </row>
    <row r="8058" spans="1:53" x14ac:dyDescent="0.3">
      <c r="A8058" s="3"/>
      <c r="B8058" s="3"/>
      <c r="C8058" s="3"/>
      <c r="D8058" s="3"/>
      <c r="E8058" s="3"/>
      <c r="F8058" s="3"/>
      <c r="G8058" s="3"/>
      <c r="H8058" s="3"/>
      <c r="I8058" s="3"/>
      <c r="J8058" s="3"/>
      <c r="K8058" s="3"/>
      <c r="L8058" s="3"/>
      <c r="M8058" s="3"/>
      <c r="N8058" s="3"/>
      <c r="O8058" s="3"/>
      <c r="P8058" s="3"/>
      <c r="Q8058" s="3"/>
      <c r="R8058" s="3"/>
      <c r="S8058" s="120"/>
      <c r="T8058" s="3"/>
      <c r="U8058" s="3"/>
      <c r="V8058" s="3"/>
      <c r="W8058" s="3"/>
      <c r="X8058" s="3"/>
      <c r="Y8058" s="3"/>
      <c r="Z8058" s="3"/>
      <c r="AA8058" s="3"/>
      <c r="AB8058" s="3"/>
      <c r="AC8058" s="3"/>
      <c r="AD8058" s="3"/>
      <c r="AE8058" s="3"/>
      <c r="AF8058" s="3"/>
      <c r="AG8058" s="3"/>
      <c r="AH8058" s="3"/>
      <c r="AI8058" s="3"/>
      <c r="AJ8058" s="3"/>
      <c r="AK8058" s="3"/>
      <c r="AL8058" s="3"/>
      <c r="AM8058" s="3"/>
      <c r="AN8058" s="3"/>
      <c r="AO8058" s="3"/>
      <c r="AP8058" s="3"/>
      <c r="AQ8058" s="3"/>
      <c r="AR8058" s="3"/>
      <c r="AS8058" s="3"/>
      <c r="AT8058" s="3"/>
      <c r="AU8058" s="3"/>
      <c r="AV8058" s="3"/>
      <c r="AW8058" s="3"/>
      <c r="AX8058" s="3"/>
      <c r="AY8058" s="3"/>
      <c r="AZ8058" s="3"/>
      <c r="BA8058" s="3"/>
    </row>
    <row r="8059" spans="1:53" x14ac:dyDescent="0.3">
      <c r="A8059" s="3"/>
      <c r="B8059" s="3"/>
      <c r="C8059" s="3"/>
      <c r="D8059" s="3"/>
      <c r="E8059" s="3"/>
      <c r="F8059" s="3"/>
      <c r="G8059" s="3"/>
      <c r="H8059" s="3"/>
      <c r="I8059" s="3"/>
      <c r="J8059" s="3"/>
      <c r="K8059" s="3"/>
      <c r="L8059" s="3"/>
      <c r="M8059" s="3"/>
      <c r="N8059" s="3"/>
      <c r="O8059" s="3"/>
      <c r="P8059" s="3"/>
      <c r="Q8059" s="3"/>
      <c r="R8059" s="3"/>
      <c r="S8059" s="120"/>
      <c r="T8059" s="3"/>
      <c r="U8059" s="3"/>
      <c r="V8059" s="3"/>
      <c r="W8059" s="3"/>
      <c r="X8059" s="3"/>
      <c r="Y8059" s="3"/>
      <c r="Z8059" s="3"/>
      <c r="AA8059" s="3"/>
      <c r="AB8059" s="3"/>
      <c r="AC8059" s="3"/>
      <c r="AD8059" s="3"/>
      <c r="AE8059" s="3"/>
      <c r="AF8059" s="3"/>
      <c r="AG8059" s="3"/>
      <c r="AH8059" s="3"/>
      <c r="AI8059" s="3"/>
      <c r="AJ8059" s="3"/>
      <c r="AK8059" s="3"/>
      <c r="AL8059" s="3"/>
      <c r="AM8059" s="3"/>
      <c r="AN8059" s="3"/>
      <c r="AO8059" s="3"/>
      <c r="AP8059" s="3"/>
      <c r="AQ8059" s="3"/>
      <c r="AR8059" s="3"/>
      <c r="AS8059" s="3"/>
      <c r="AT8059" s="3"/>
      <c r="AU8059" s="3"/>
      <c r="AV8059" s="3"/>
      <c r="AW8059" s="3"/>
      <c r="AX8059" s="3"/>
      <c r="AY8059" s="3"/>
      <c r="AZ8059" s="3"/>
      <c r="BA8059" s="3"/>
    </row>
    <row r="8060" spans="1:53" x14ac:dyDescent="0.3">
      <c r="A8060" s="3"/>
      <c r="B8060" s="3"/>
      <c r="C8060" s="3"/>
      <c r="D8060" s="3"/>
      <c r="E8060" s="3"/>
      <c r="F8060" s="3"/>
      <c r="G8060" s="3"/>
      <c r="H8060" s="3"/>
      <c r="I8060" s="3"/>
      <c r="J8060" s="3"/>
      <c r="K8060" s="3"/>
      <c r="L8060" s="3"/>
      <c r="M8060" s="3"/>
      <c r="N8060" s="3"/>
      <c r="O8060" s="3"/>
      <c r="P8060" s="3"/>
      <c r="Q8060" s="3"/>
      <c r="R8060" s="3"/>
      <c r="S8060" s="120"/>
      <c r="T8060" s="3"/>
      <c r="U8060" s="3"/>
      <c r="V8060" s="3"/>
      <c r="W8060" s="3"/>
      <c r="X8060" s="3"/>
      <c r="Y8060" s="3"/>
      <c r="Z8060" s="3"/>
      <c r="AA8060" s="3"/>
      <c r="AB8060" s="3"/>
      <c r="AC8060" s="3"/>
      <c r="AD8060" s="3"/>
      <c r="AE8060" s="3"/>
      <c r="AF8060" s="3"/>
      <c r="AG8060" s="3"/>
      <c r="AH8060" s="3"/>
      <c r="AI8060" s="3"/>
      <c r="AJ8060" s="3"/>
      <c r="AK8060" s="3"/>
      <c r="AL8060" s="3"/>
      <c r="AM8060" s="3"/>
      <c r="AN8060" s="3"/>
      <c r="AO8060" s="3"/>
      <c r="AP8060" s="3"/>
      <c r="AQ8060" s="3"/>
      <c r="AR8060" s="3"/>
      <c r="AS8060" s="3"/>
      <c r="AT8060" s="3"/>
      <c r="AU8060" s="3"/>
      <c r="AV8060" s="3"/>
      <c r="AW8060" s="3"/>
      <c r="AX8060" s="3"/>
      <c r="AY8060" s="3"/>
      <c r="AZ8060" s="3"/>
      <c r="BA8060" s="3"/>
    </row>
    <row r="8061" spans="1:53" x14ac:dyDescent="0.3">
      <c r="A8061" s="3"/>
      <c r="B8061" s="3"/>
      <c r="C8061" s="3"/>
      <c r="D8061" s="3"/>
      <c r="E8061" s="3"/>
      <c r="F8061" s="3"/>
      <c r="G8061" s="3"/>
      <c r="H8061" s="3"/>
      <c r="I8061" s="3"/>
      <c r="J8061" s="3"/>
      <c r="K8061" s="3"/>
      <c r="L8061" s="3"/>
      <c r="M8061" s="3"/>
      <c r="N8061" s="3"/>
      <c r="O8061" s="3"/>
      <c r="P8061" s="3"/>
      <c r="Q8061" s="3"/>
      <c r="R8061" s="3"/>
      <c r="S8061" s="120"/>
      <c r="T8061" s="3"/>
      <c r="U8061" s="3"/>
      <c r="V8061" s="3"/>
      <c r="W8061" s="3"/>
      <c r="X8061" s="3"/>
      <c r="Y8061" s="3"/>
      <c r="Z8061" s="3"/>
      <c r="AA8061" s="3"/>
      <c r="AB8061" s="3"/>
      <c r="AC8061" s="3"/>
      <c r="AD8061" s="3"/>
      <c r="AE8061" s="3"/>
      <c r="AF8061" s="3"/>
      <c r="AG8061" s="3"/>
      <c r="AH8061" s="3"/>
      <c r="AI8061" s="3"/>
      <c r="AJ8061" s="3"/>
      <c r="AK8061" s="3"/>
      <c r="AL8061" s="3"/>
      <c r="AM8061" s="3"/>
      <c r="AN8061" s="3"/>
      <c r="AO8061" s="3"/>
      <c r="AP8061" s="3"/>
      <c r="AQ8061" s="3"/>
      <c r="AR8061" s="3"/>
      <c r="AS8061" s="3"/>
      <c r="AT8061" s="3"/>
      <c r="AU8061" s="3"/>
      <c r="AV8061" s="3"/>
      <c r="AW8061" s="3"/>
      <c r="AX8061" s="3"/>
      <c r="AY8061" s="3"/>
      <c r="AZ8061" s="3"/>
      <c r="BA8061" s="3"/>
    </row>
    <row r="8062" spans="1:53" x14ac:dyDescent="0.3">
      <c r="A8062" s="3"/>
      <c r="B8062" s="3"/>
      <c r="C8062" s="3"/>
      <c r="D8062" s="3"/>
      <c r="E8062" s="3"/>
      <c r="F8062" s="3"/>
      <c r="G8062" s="3"/>
      <c r="H8062" s="3"/>
      <c r="I8062" s="3"/>
      <c r="J8062" s="3"/>
      <c r="K8062" s="3"/>
      <c r="L8062" s="3"/>
      <c r="M8062" s="3"/>
      <c r="N8062" s="3"/>
      <c r="O8062" s="3"/>
      <c r="P8062" s="3"/>
      <c r="Q8062" s="3"/>
      <c r="R8062" s="3"/>
      <c r="S8062" s="120"/>
      <c r="T8062" s="3"/>
      <c r="U8062" s="3"/>
      <c r="V8062" s="3"/>
      <c r="W8062" s="3"/>
      <c r="X8062" s="3"/>
      <c r="Y8062" s="3"/>
      <c r="Z8062" s="3"/>
      <c r="AA8062" s="3"/>
      <c r="AB8062" s="3"/>
      <c r="AC8062" s="3"/>
      <c r="AD8062" s="3"/>
      <c r="AE8062" s="3"/>
      <c r="AF8062" s="3"/>
      <c r="AG8062" s="3"/>
      <c r="AH8062" s="3"/>
      <c r="AI8062" s="3"/>
      <c r="AJ8062" s="3"/>
      <c r="AK8062" s="3"/>
      <c r="AL8062" s="3"/>
      <c r="AM8062" s="3"/>
      <c r="AN8062" s="3"/>
      <c r="AO8062" s="3"/>
      <c r="AP8062" s="3"/>
      <c r="AQ8062" s="3"/>
      <c r="AR8062" s="3"/>
      <c r="AS8062" s="3"/>
      <c r="AT8062" s="3"/>
      <c r="AU8062" s="3"/>
      <c r="AV8062" s="3"/>
      <c r="AW8062" s="3"/>
      <c r="AX8062" s="3"/>
      <c r="AY8062" s="3"/>
      <c r="AZ8062" s="3"/>
      <c r="BA8062" s="3"/>
    </row>
    <row r="8063" spans="1:53" x14ac:dyDescent="0.3">
      <c r="A8063" s="3"/>
      <c r="B8063" s="3"/>
      <c r="C8063" s="3"/>
      <c r="D8063" s="3"/>
      <c r="E8063" s="3"/>
      <c r="F8063" s="3"/>
      <c r="G8063" s="3"/>
      <c r="H8063" s="3"/>
      <c r="I8063" s="3"/>
      <c r="J8063" s="3"/>
      <c r="K8063" s="3"/>
      <c r="L8063" s="3"/>
      <c r="M8063" s="3"/>
      <c r="N8063" s="3"/>
      <c r="O8063" s="3"/>
      <c r="P8063" s="3"/>
      <c r="Q8063" s="3"/>
      <c r="R8063" s="3"/>
      <c r="S8063" s="120"/>
      <c r="T8063" s="3"/>
      <c r="U8063" s="3"/>
      <c r="V8063" s="3"/>
      <c r="W8063" s="3"/>
      <c r="X8063" s="3"/>
      <c r="Y8063" s="3"/>
      <c r="Z8063" s="3"/>
      <c r="AA8063" s="3"/>
      <c r="AB8063" s="3"/>
      <c r="AC8063" s="3"/>
      <c r="AD8063" s="3"/>
      <c r="AE8063" s="3"/>
      <c r="AF8063" s="3"/>
      <c r="AG8063" s="3"/>
      <c r="AH8063" s="3"/>
      <c r="AI8063" s="3"/>
      <c r="AJ8063" s="3"/>
      <c r="AK8063" s="3"/>
      <c r="AL8063" s="3"/>
      <c r="AM8063" s="3"/>
      <c r="AN8063" s="3"/>
      <c r="AO8063" s="3"/>
      <c r="AP8063" s="3"/>
      <c r="AQ8063" s="3"/>
      <c r="AR8063" s="3"/>
      <c r="AS8063" s="3"/>
      <c r="AT8063" s="3"/>
      <c r="AU8063" s="3"/>
      <c r="AV8063" s="3"/>
      <c r="AW8063" s="3"/>
      <c r="AX8063" s="3"/>
      <c r="AY8063" s="3"/>
      <c r="AZ8063" s="3"/>
      <c r="BA8063" s="3"/>
    </row>
    <row r="8064" spans="1:53" x14ac:dyDescent="0.3">
      <c r="A8064" s="3"/>
      <c r="B8064" s="3"/>
      <c r="C8064" s="3"/>
      <c r="D8064" s="3"/>
      <c r="E8064" s="3"/>
      <c r="F8064" s="3"/>
      <c r="G8064" s="3"/>
      <c r="H8064" s="3"/>
      <c r="I8064" s="3"/>
      <c r="J8064" s="3"/>
      <c r="K8064" s="3"/>
      <c r="L8064" s="3"/>
      <c r="M8064" s="3"/>
      <c r="N8064" s="3"/>
      <c r="O8064" s="3"/>
      <c r="P8064" s="3"/>
      <c r="Q8064" s="3"/>
      <c r="R8064" s="3"/>
      <c r="S8064" s="120"/>
      <c r="T8064" s="3"/>
      <c r="U8064" s="3"/>
      <c r="V8064" s="3"/>
      <c r="W8064" s="3"/>
      <c r="X8064" s="3"/>
      <c r="Y8064" s="3"/>
      <c r="Z8064" s="3"/>
      <c r="AA8064" s="3"/>
      <c r="AB8064" s="3"/>
      <c r="AC8064" s="3"/>
      <c r="AD8064" s="3"/>
      <c r="AE8064" s="3"/>
      <c r="AF8064" s="3"/>
      <c r="AG8064" s="3"/>
      <c r="AH8064" s="3"/>
      <c r="AI8064" s="3"/>
      <c r="AJ8064" s="3"/>
      <c r="AK8064" s="3"/>
      <c r="AL8064" s="3"/>
      <c r="AM8064" s="3"/>
      <c r="AN8064" s="3"/>
      <c r="AO8064" s="3"/>
      <c r="AP8064" s="3"/>
      <c r="AQ8064" s="3"/>
      <c r="AR8064" s="3"/>
      <c r="AS8064" s="3"/>
      <c r="AT8064" s="3"/>
      <c r="AU8064" s="3"/>
      <c r="AV8064" s="3"/>
      <c r="AW8064" s="3"/>
      <c r="AX8064" s="3"/>
      <c r="AY8064" s="3"/>
      <c r="AZ8064" s="3"/>
      <c r="BA8064" s="3"/>
    </row>
    <row r="8065" spans="1:53" x14ac:dyDescent="0.3">
      <c r="A8065" s="3"/>
      <c r="B8065" s="3"/>
      <c r="C8065" s="3"/>
      <c r="D8065" s="3"/>
      <c r="E8065" s="3"/>
      <c r="F8065" s="3"/>
      <c r="G8065" s="3"/>
      <c r="H8065" s="3"/>
      <c r="I8065" s="3"/>
      <c r="J8065" s="3"/>
      <c r="K8065" s="3"/>
      <c r="L8065" s="3"/>
      <c r="M8065" s="3"/>
      <c r="N8065" s="3"/>
      <c r="O8065" s="3"/>
      <c r="P8065" s="3"/>
      <c r="Q8065" s="3"/>
      <c r="R8065" s="3"/>
      <c r="S8065" s="120"/>
      <c r="T8065" s="3"/>
      <c r="U8065" s="3"/>
      <c r="V8065" s="3"/>
      <c r="W8065" s="3"/>
      <c r="X8065" s="3"/>
      <c r="Y8065" s="3"/>
      <c r="Z8065" s="3"/>
      <c r="AA8065" s="3"/>
      <c r="AB8065" s="3"/>
      <c r="AC8065" s="3"/>
      <c r="AD8065" s="3"/>
      <c r="AE8065" s="3"/>
      <c r="AF8065" s="3"/>
      <c r="AG8065" s="3"/>
      <c r="AH8065" s="3"/>
      <c r="AI8065" s="3"/>
      <c r="AJ8065" s="3"/>
      <c r="AK8065" s="3"/>
      <c r="AL8065" s="3"/>
      <c r="AM8065" s="3"/>
      <c r="AN8065" s="3"/>
      <c r="AO8065" s="3"/>
      <c r="AP8065" s="3"/>
      <c r="AQ8065" s="3"/>
      <c r="AR8065" s="3"/>
      <c r="AS8065" s="3"/>
      <c r="AT8065" s="3"/>
      <c r="AU8065" s="3"/>
      <c r="AV8065" s="3"/>
      <c r="AW8065" s="3"/>
      <c r="AX8065" s="3"/>
      <c r="AY8065" s="3"/>
      <c r="AZ8065" s="3"/>
      <c r="BA8065" s="3"/>
    </row>
    <row r="8066" spans="1:53" x14ac:dyDescent="0.3">
      <c r="A8066" s="3"/>
      <c r="B8066" s="3"/>
      <c r="C8066" s="3"/>
      <c r="D8066" s="3"/>
      <c r="E8066" s="3"/>
      <c r="F8066" s="3"/>
      <c r="G8066" s="3"/>
      <c r="H8066" s="3"/>
      <c r="I8066" s="3"/>
      <c r="J8066" s="3"/>
      <c r="K8066" s="3"/>
      <c r="L8066" s="3"/>
      <c r="M8066" s="3"/>
      <c r="N8066" s="3"/>
      <c r="O8066" s="3"/>
      <c r="P8066" s="3"/>
      <c r="Q8066" s="3"/>
      <c r="R8066" s="3"/>
      <c r="S8066" s="120"/>
      <c r="T8066" s="3"/>
      <c r="U8066" s="3"/>
      <c r="V8066" s="3"/>
      <c r="W8066" s="3"/>
      <c r="X8066" s="3"/>
      <c r="Y8066" s="3"/>
      <c r="Z8066" s="3"/>
      <c r="AA8066" s="3"/>
      <c r="AB8066" s="3"/>
      <c r="AC8066" s="3"/>
      <c r="AD8066" s="3"/>
      <c r="AE8066" s="3"/>
      <c r="AF8066" s="3"/>
      <c r="AG8066" s="3"/>
      <c r="AH8066" s="3"/>
      <c r="AI8066" s="3"/>
      <c r="AJ8066" s="3"/>
      <c r="AK8066" s="3"/>
      <c r="AL8066" s="3"/>
      <c r="AM8066" s="3"/>
      <c r="AN8066" s="3"/>
      <c r="AO8066" s="3"/>
      <c r="AP8066" s="3"/>
      <c r="AQ8066" s="3"/>
      <c r="AR8066" s="3"/>
      <c r="AS8066" s="3"/>
      <c r="AT8066" s="3"/>
      <c r="AU8066" s="3"/>
      <c r="AV8066" s="3"/>
      <c r="AW8066" s="3"/>
      <c r="AX8066" s="3"/>
      <c r="AY8066" s="3"/>
      <c r="AZ8066" s="3"/>
      <c r="BA8066" s="3"/>
    </row>
    <row r="8067" spans="1:53" x14ac:dyDescent="0.3">
      <c r="A8067" s="3"/>
      <c r="B8067" s="3"/>
      <c r="C8067" s="3"/>
      <c r="D8067" s="3"/>
      <c r="E8067" s="3"/>
      <c r="F8067" s="3"/>
      <c r="G8067" s="3"/>
      <c r="H8067" s="3"/>
      <c r="I8067" s="3"/>
      <c r="J8067" s="3"/>
      <c r="K8067" s="3"/>
      <c r="L8067" s="3"/>
      <c r="M8067" s="3"/>
      <c r="N8067" s="3"/>
      <c r="O8067" s="3"/>
      <c r="P8067" s="3"/>
      <c r="Q8067" s="3"/>
      <c r="R8067" s="3"/>
      <c r="S8067" s="120"/>
      <c r="T8067" s="3"/>
      <c r="U8067" s="3"/>
      <c r="V8067" s="3"/>
      <c r="W8067" s="3"/>
      <c r="X8067" s="3"/>
      <c r="Y8067" s="3"/>
      <c r="Z8067" s="3"/>
      <c r="AA8067" s="3"/>
      <c r="AB8067" s="3"/>
      <c r="AC8067" s="3"/>
      <c r="AD8067" s="3"/>
      <c r="AE8067" s="3"/>
      <c r="AF8067" s="3"/>
      <c r="AG8067" s="3"/>
      <c r="AH8067" s="3"/>
      <c r="AI8067" s="3"/>
      <c r="AJ8067" s="3"/>
      <c r="AK8067" s="3"/>
      <c r="AL8067" s="3"/>
      <c r="AM8067" s="3"/>
      <c r="AN8067" s="3"/>
      <c r="AO8067" s="3"/>
      <c r="AP8067" s="3"/>
      <c r="AQ8067" s="3"/>
      <c r="AR8067" s="3"/>
      <c r="AS8067" s="3"/>
      <c r="AT8067" s="3"/>
      <c r="AU8067" s="3"/>
      <c r="AV8067" s="3"/>
      <c r="AW8067" s="3"/>
      <c r="AX8067" s="3"/>
      <c r="AY8067" s="3"/>
      <c r="AZ8067" s="3"/>
      <c r="BA8067" s="3"/>
    </row>
    <row r="8068" spans="1:53" x14ac:dyDescent="0.3">
      <c r="A8068" s="3"/>
      <c r="B8068" s="3"/>
      <c r="C8068" s="3"/>
      <c r="D8068" s="3"/>
      <c r="E8068" s="3"/>
      <c r="F8068" s="3"/>
      <c r="G8068" s="3"/>
      <c r="H8068" s="3"/>
      <c r="I8068" s="3"/>
      <c r="J8068" s="3"/>
      <c r="K8068" s="3"/>
      <c r="L8068" s="3"/>
      <c r="M8068" s="3"/>
      <c r="N8068" s="3"/>
      <c r="O8068" s="3"/>
      <c r="P8068" s="3"/>
      <c r="Q8068" s="3"/>
      <c r="R8068" s="3"/>
      <c r="S8068" s="120"/>
      <c r="T8068" s="3"/>
      <c r="U8068" s="3"/>
      <c r="V8068" s="3"/>
      <c r="W8068" s="3"/>
      <c r="X8068" s="3"/>
      <c r="Y8068" s="3"/>
      <c r="Z8068" s="3"/>
      <c r="AA8068" s="3"/>
      <c r="AB8068" s="3"/>
      <c r="AC8068" s="3"/>
      <c r="AD8068" s="3"/>
      <c r="AE8068" s="3"/>
      <c r="AF8068" s="3"/>
      <c r="AG8068" s="3"/>
      <c r="AH8068" s="3"/>
      <c r="AI8068" s="3"/>
      <c r="AJ8068" s="3"/>
      <c r="AK8068" s="3"/>
      <c r="AL8068" s="3"/>
      <c r="AM8068" s="3"/>
      <c r="AN8068" s="3"/>
      <c r="AO8068" s="3"/>
      <c r="AP8068" s="3"/>
      <c r="AQ8068" s="3"/>
      <c r="AR8068" s="3"/>
      <c r="AS8068" s="3"/>
      <c r="AT8068" s="3"/>
      <c r="AU8068" s="3"/>
      <c r="AV8068" s="3"/>
      <c r="AW8068" s="3"/>
      <c r="AX8068" s="3"/>
      <c r="AY8068" s="3"/>
      <c r="AZ8068" s="3"/>
      <c r="BA8068" s="3"/>
    </row>
    <row r="8069" spans="1:53" x14ac:dyDescent="0.3">
      <c r="A8069" s="3"/>
      <c r="B8069" s="3"/>
      <c r="C8069" s="3"/>
      <c r="D8069" s="3"/>
      <c r="E8069" s="3"/>
      <c r="F8069" s="3"/>
      <c r="G8069" s="3"/>
      <c r="H8069" s="3"/>
      <c r="I8069" s="3"/>
      <c r="J8069" s="3"/>
      <c r="K8069" s="3"/>
      <c r="L8069" s="3"/>
      <c r="M8069" s="3"/>
      <c r="N8069" s="3"/>
      <c r="O8069" s="3"/>
      <c r="P8069" s="3"/>
      <c r="Q8069" s="3"/>
      <c r="R8069" s="3"/>
      <c r="S8069" s="120"/>
      <c r="T8069" s="3"/>
      <c r="U8069" s="3"/>
      <c r="V8069" s="3"/>
      <c r="W8069" s="3"/>
      <c r="X8069" s="3"/>
      <c r="Y8069" s="3"/>
      <c r="Z8069" s="3"/>
      <c r="AA8069" s="3"/>
      <c r="AB8069" s="3"/>
      <c r="AC8069" s="3"/>
      <c r="AD8069" s="3"/>
      <c r="AE8069" s="3"/>
      <c r="AF8069" s="3"/>
      <c r="AG8069" s="3"/>
      <c r="AH8069" s="3"/>
      <c r="AI8069" s="3"/>
      <c r="AJ8069" s="3"/>
      <c r="AK8069" s="3"/>
      <c r="AL8069" s="3"/>
      <c r="AM8069" s="3"/>
      <c r="AN8069" s="3"/>
      <c r="AO8069" s="3"/>
      <c r="AP8069" s="3"/>
      <c r="AQ8069" s="3"/>
      <c r="AR8069" s="3"/>
      <c r="AS8069" s="3"/>
      <c r="AT8069" s="3"/>
      <c r="AU8069" s="3"/>
      <c r="AV8069" s="3"/>
      <c r="AW8069" s="3"/>
      <c r="AX8069" s="3"/>
      <c r="AY8069" s="3"/>
      <c r="AZ8069" s="3"/>
      <c r="BA8069" s="3"/>
    </row>
    <row r="8070" spans="1:53" x14ac:dyDescent="0.3">
      <c r="A8070" s="3"/>
      <c r="B8070" s="3"/>
      <c r="C8070" s="3"/>
      <c r="D8070" s="3"/>
      <c r="E8070" s="3"/>
      <c r="F8070" s="3"/>
      <c r="G8070" s="3"/>
      <c r="H8070" s="3"/>
      <c r="I8070" s="3"/>
      <c r="J8070" s="3"/>
      <c r="K8070" s="3"/>
      <c r="L8070" s="3"/>
      <c r="M8070" s="3"/>
      <c r="N8070" s="3"/>
      <c r="O8070" s="3"/>
      <c r="P8070" s="3"/>
      <c r="Q8070" s="3"/>
      <c r="R8070" s="3"/>
      <c r="S8070" s="120"/>
      <c r="T8070" s="3"/>
      <c r="U8070" s="3"/>
      <c r="V8070" s="3"/>
      <c r="W8070" s="3"/>
      <c r="X8070" s="3"/>
      <c r="Y8070" s="3"/>
      <c r="Z8070" s="3"/>
      <c r="AA8070" s="3"/>
      <c r="AB8070" s="3"/>
      <c r="AC8070" s="3"/>
      <c r="AD8070" s="3"/>
      <c r="AE8070" s="3"/>
      <c r="AF8070" s="3"/>
      <c r="AG8070" s="3"/>
      <c r="AH8070" s="3"/>
      <c r="AI8070" s="3"/>
      <c r="AJ8070" s="3"/>
      <c r="AK8070" s="3"/>
      <c r="AL8070" s="3"/>
      <c r="AM8070" s="3"/>
      <c r="AN8070" s="3"/>
      <c r="AO8070" s="3"/>
      <c r="AP8070" s="3"/>
      <c r="AQ8070" s="3"/>
      <c r="AR8070" s="3"/>
      <c r="AS8070" s="3"/>
      <c r="AT8070" s="3"/>
      <c r="AU8070" s="3"/>
      <c r="AV8070" s="3"/>
      <c r="AW8070" s="3"/>
      <c r="AX8070" s="3"/>
      <c r="AY8070" s="3"/>
      <c r="AZ8070" s="3"/>
      <c r="BA8070" s="3"/>
    </row>
    <row r="8071" spans="1:53" x14ac:dyDescent="0.3">
      <c r="A8071" s="3"/>
      <c r="B8071" s="3"/>
      <c r="C8071" s="3"/>
      <c r="D8071" s="3"/>
      <c r="E8071" s="3"/>
      <c r="F8071" s="3"/>
      <c r="G8071" s="3"/>
      <c r="H8071" s="3"/>
      <c r="I8071" s="3"/>
      <c r="J8071" s="3"/>
      <c r="K8071" s="3"/>
      <c r="L8071" s="3"/>
      <c r="M8071" s="3"/>
      <c r="N8071" s="3"/>
      <c r="O8071" s="3"/>
      <c r="P8071" s="3"/>
      <c r="Q8071" s="3"/>
      <c r="R8071" s="3"/>
      <c r="S8071" s="120"/>
      <c r="T8071" s="3"/>
      <c r="U8071" s="3"/>
      <c r="V8071" s="3"/>
      <c r="W8071" s="3"/>
      <c r="X8071" s="3"/>
      <c r="Y8071" s="3"/>
      <c r="Z8071" s="3"/>
      <c r="AA8071" s="3"/>
      <c r="AB8071" s="3"/>
      <c r="AC8071" s="3"/>
      <c r="AD8071" s="3"/>
      <c r="AE8071" s="3"/>
      <c r="AF8071" s="3"/>
      <c r="AG8071" s="3"/>
      <c r="AH8071" s="3"/>
      <c r="AI8071" s="3"/>
      <c r="AJ8071" s="3"/>
      <c r="AK8071" s="3"/>
      <c r="AL8071" s="3"/>
      <c r="AM8071" s="3"/>
      <c r="AN8071" s="3"/>
      <c r="AO8071" s="3"/>
      <c r="AP8071" s="3"/>
      <c r="AQ8071" s="3"/>
      <c r="AR8071" s="3"/>
      <c r="AS8071" s="3"/>
      <c r="AT8071" s="3"/>
      <c r="AU8071" s="3"/>
      <c r="AV8071" s="3"/>
      <c r="AW8071" s="3"/>
      <c r="AX8071" s="3"/>
      <c r="AY8071" s="3"/>
      <c r="AZ8071" s="3"/>
      <c r="BA8071" s="3"/>
    </row>
    <row r="8072" spans="1:53" x14ac:dyDescent="0.3">
      <c r="A8072" s="3"/>
      <c r="B8072" s="3"/>
      <c r="C8072" s="3"/>
      <c r="D8072" s="3"/>
      <c r="E8072" s="3"/>
      <c r="F8072" s="3"/>
      <c r="G8072" s="3"/>
      <c r="H8072" s="3"/>
      <c r="I8072" s="3"/>
      <c r="J8072" s="3"/>
      <c r="K8072" s="3"/>
      <c r="L8072" s="3"/>
      <c r="M8072" s="3"/>
      <c r="N8072" s="3"/>
      <c r="O8072" s="3"/>
      <c r="P8072" s="3"/>
      <c r="Q8072" s="3"/>
      <c r="R8072" s="3"/>
      <c r="S8072" s="120"/>
      <c r="T8072" s="3"/>
      <c r="U8072" s="3"/>
      <c r="V8072" s="3"/>
      <c r="W8072" s="3"/>
      <c r="X8072" s="3"/>
      <c r="Y8072" s="3"/>
      <c r="Z8072" s="3"/>
      <c r="AA8072" s="3"/>
      <c r="AB8072" s="3"/>
      <c r="AC8072" s="3"/>
      <c r="AD8072" s="3"/>
      <c r="AE8072" s="3"/>
      <c r="AF8072" s="3"/>
      <c r="AG8072" s="3"/>
      <c r="AH8072" s="3"/>
      <c r="AI8072" s="3"/>
      <c r="AJ8072" s="3"/>
      <c r="AK8072" s="3"/>
      <c r="AL8072" s="3"/>
      <c r="AM8072" s="3"/>
      <c r="AN8072" s="3"/>
      <c r="AO8072" s="3"/>
      <c r="AP8072" s="3"/>
      <c r="AQ8072" s="3"/>
      <c r="AR8072" s="3"/>
      <c r="AS8072" s="3"/>
      <c r="AT8072" s="3"/>
      <c r="AU8072" s="3"/>
      <c r="AV8072" s="3"/>
      <c r="AW8072" s="3"/>
      <c r="AX8072" s="3"/>
      <c r="AY8072" s="3"/>
      <c r="AZ8072" s="3"/>
      <c r="BA8072" s="3"/>
    </row>
    <row r="8073" spans="1:53" x14ac:dyDescent="0.3">
      <c r="A8073" s="3"/>
      <c r="B8073" s="3"/>
      <c r="C8073" s="3"/>
      <c r="D8073" s="3"/>
      <c r="E8073" s="3"/>
      <c r="F8073" s="3"/>
      <c r="G8073" s="3"/>
      <c r="H8073" s="3"/>
      <c r="I8073" s="3"/>
      <c r="J8073" s="3"/>
      <c r="K8073" s="3"/>
      <c r="L8073" s="3"/>
      <c r="M8073" s="3"/>
      <c r="N8073" s="3"/>
      <c r="O8073" s="3"/>
      <c r="P8073" s="3"/>
      <c r="Q8073" s="3"/>
      <c r="R8073" s="3"/>
      <c r="S8073" s="120"/>
      <c r="T8073" s="3"/>
      <c r="U8073" s="3"/>
      <c r="V8073" s="3"/>
      <c r="W8073" s="3"/>
      <c r="X8073" s="3"/>
      <c r="Y8073" s="3"/>
      <c r="Z8073" s="3"/>
      <c r="AA8073" s="3"/>
      <c r="AB8073" s="3"/>
      <c r="AC8073" s="3"/>
      <c r="AD8073" s="3"/>
      <c r="AE8073" s="3"/>
      <c r="AF8073" s="3"/>
      <c r="AG8073" s="3"/>
      <c r="AH8073" s="3"/>
      <c r="AI8073" s="3"/>
      <c r="AJ8073" s="3"/>
      <c r="AK8073" s="3"/>
      <c r="AL8073" s="3"/>
      <c r="AM8073" s="3"/>
      <c r="AN8073" s="3"/>
      <c r="AO8073" s="3"/>
      <c r="AP8073" s="3"/>
      <c r="AQ8073" s="3"/>
      <c r="AR8073" s="3"/>
      <c r="AS8073" s="3"/>
      <c r="AT8073" s="3"/>
      <c r="AU8073" s="3"/>
      <c r="AV8073" s="3"/>
      <c r="AW8073" s="3"/>
      <c r="AX8073" s="3"/>
      <c r="AY8073" s="3"/>
      <c r="AZ8073" s="3"/>
      <c r="BA8073" s="3"/>
    </row>
    <row r="8074" spans="1:53" x14ac:dyDescent="0.3">
      <c r="A8074" s="3"/>
      <c r="B8074" s="3"/>
      <c r="C8074" s="3"/>
      <c r="D8074" s="3"/>
      <c r="E8074" s="3"/>
      <c r="F8074" s="3"/>
      <c r="G8074" s="3"/>
      <c r="H8074" s="3"/>
      <c r="I8074" s="3"/>
      <c r="J8074" s="3"/>
      <c r="K8074" s="3"/>
      <c r="L8074" s="3"/>
      <c r="M8074" s="3"/>
      <c r="N8074" s="3"/>
      <c r="O8074" s="3"/>
      <c r="P8074" s="3"/>
      <c r="Q8074" s="3"/>
      <c r="R8074" s="3"/>
      <c r="S8074" s="120"/>
      <c r="T8074" s="3"/>
      <c r="U8074" s="3"/>
      <c r="V8074" s="3"/>
      <c r="W8074" s="3"/>
      <c r="X8074" s="3"/>
      <c r="Y8074" s="3"/>
      <c r="Z8074" s="3"/>
      <c r="AA8074" s="3"/>
      <c r="AB8074" s="3"/>
      <c r="AC8074" s="3"/>
      <c r="AD8074" s="3"/>
      <c r="AE8074" s="3"/>
      <c r="AF8074" s="3"/>
      <c r="AG8074" s="3"/>
      <c r="AH8074" s="3"/>
      <c r="AI8074" s="3"/>
      <c r="AJ8074" s="3"/>
      <c r="AK8074" s="3"/>
      <c r="AL8074" s="3"/>
      <c r="AM8074" s="3"/>
      <c r="AN8074" s="3"/>
      <c r="AO8074" s="3"/>
      <c r="AP8074" s="3"/>
      <c r="AQ8074" s="3"/>
      <c r="AR8074" s="3"/>
      <c r="AS8074" s="3"/>
      <c r="AT8074" s="3"/>
      <c r="AU8074" s="3"/>
      <c r="AV8074" s="3"/>
      <c r="AW8074" s="3"/>
      <c r="AX8074" s="3"/>
      <c r="AY8074" s="3"/>
      <c r="AZ8074" s="3"/>
      <c r="BA8074" s="3"/>
    </row>
    <row r="8075" spans="1:53" x14ac:dyDescent="0.3">
      <c r="A8075" s="3"/>
      <c r="B8075" s="3"/>
      <c r="C8075" s="3"/>
      <c r="D8075" s="3"/>
      <c r="E8075" s="3"/>
      <c r="F8075" s="3"/>
      <c r="G8075" s="3"/>
      <c r="H8075" s="3"/>
      <c r="I8075" s="3"/>
      <c r="J8075" s="3"/>
      <c r="K8075" s="3"/>
      <c r="L8075" s="3"/>
      <c r="M8075" s="3"/>
      <c r="N8075" s="3"/>
      <c r="O8075" s="3"/>
      <c r="P8075" s="3"/>
      <c r="Q8075" s="3"/>
      <c r="R8075" s="3"/>
      <c r="S8075" s="120"/>
      <c r="T8075" s="3"/>
      <c r="U8075" s="3"/>
      <c r="V8075" s="3"/>
      <c r="W8075" s="3"/>
      <c r="X8075" s="3"/>
      <c r="Y8075" s="3"/>
      <c r="Z8075" s="3"/>
      <c r="AA8075" s="3"/>
      <c r="AB8075" s="3"/>
      <c r="AC8075" s="3"/>
      <c r="AD8075" s="3"/>
      <c r="AE8075" s="3"/>
      <c r="AF8075" s="3"/>
      <c r="AG8075" s="3"/>
      <c r="AH8075" s="3"/>
      <c r="AI8075" s="3"/>
      <c r="AJ8075" s="3"/>
      <c r="AK8075" s="3"/>
      <c r="AL8075" s="3"/>
      <c r="AM8075" s="3"/>
      <c r="AN8075" s="3"/>
      <c r="AO8075" s="3"/>
      <c r="AP8075" s="3"/>
      <c r="AQ8075" s="3"/>
      <c r="AR8075" s="3"/>
      <c r="AS8075" s="3"/>
      <c r="AT8075" s="3"/>
      <c r="AU8075" s="3"/>
      <c r="AV8075" s="3"/>
      <c r="AW8075" s="3"/>
      <c r="AX8075" s="3"/>
      <c r="AY8075" s="3"/>
      <c r="AZ8075" s="3"/>
      <c r="BA8075" s="3"/>
    </row>
    <row r="8076" spans="1:53" x14ac:dyDescent="0.3">
      <c r="A8076" s="3"/>
      <c r="B8076" s="3"/>
      <c r="C8076" s="3"/>
      <c r="D8076" s="3"/>
      <c r="E8076" s="3"/>
      <c r="F8076" s="3"/>
      <c r="G8076" s="3"/>
      <c r="H8076" s="3"/>
      <c r="I8076" s="3"/>
      <c r="J8076" s="3"/>
      <c r="K8076" s="3"/>
      <c r="L8076" s="3"/>
      <c r="M8076" s="3"/>
      <c r="N8076" s="3"/>
      <c r="O8076" s="3"/>
      <c r="P8076" s="3"/>
      <c r="Q8076" s="3"/>
      <c r="R8076" s="3"/>
      <c r="S8076" s="120"/>
      <c r="T8076" s="3"/>
      <c r="U8076" s="3"/>
      <c r="V8076" s="3"/>
      <c r="W8076" s="3"/>
      <c r="X8076" s="3"/>
      <c r="Y8076" s="3"/>
      <c r="Z8076" s="3"/>
      <c r="AA8076" s="3"/>
      <c r="AB8076" s="3"/>
      <c r="AC8076" s="3"/>
      <c r="AD8076" s="3"/>
      <c r="AE8076" s="3"/>
      <c r="AF8076" s="3"/>
      <c r="AG8076" s="3"/>
      <c r="AH8076" s="3"/>
      <c r="AI8076" s="3"/>
      <c r="AJ8076" s="3"/>
      <c r="AK8076" s="3"/>
      <c r="AL8076" s="3"/>
      <c r="AM8076" s="3"/>
      <c r="AN8076" s="3"/>
      <c r="AO8076" s="3"/>
      <c r="AP8076" s="3"/>
      <c r="AQ8076" s="3"/>
      <c r="AR8076" s="3"/>
      <c r="AS8076" s="3"/>
      <c r="AT8076" s="3"/>
      <c r="AU8076" s="3"/>
      <c r="AV8076" s="3"/>
      <c r="AW8076" s="3"/>
      <c r="AX8076" s="3"/>
      <c r="AY8076" s="3"/>
      <c r="AZ8076" s="3"/>
      <c r="BA8076" s="3"/>
    </row>
    <row r="8077" spans="1:53" x14ac:dyDescent="0.3">
      <c r="A8077" s="3"/>
      <c r="B8077" s="3"/>
      <c r="C8077" s="3"/>
      <c r="D8077" s="3"/>
      <c r="E8077" s="3"/>
      <c r="F8077" s="3"/>
      <c r="G8077" s="3"/>
      <c r="H8077" s="3"/>
      <c r="I8077" s="3"/>
      <c r="J8077" s="3"/>
      <c r="K8077" s="3"/>
      <c r="L8077" s="3"/>
      <c r="M8077" s="3"/>
      <c r="N8077" s="3"/>
      <c r="O8077" s="3"/>
      <c r="P8077" s="3"/>
      <c r="Q8077" s="3"/>
      <c r="R8077" s="3"/>
      <c r="S8077" s="120"/>
      <c r="T8077" s="3"/>
      <c r="U8077" s="3"/>
      <c r="V8077" s="3"/>
      <c r="W8077" s="3"/>
      <c r="X8077" s="3"/>
      <c r="Y8077" s="3"/>
      <c r="Z8077" s="3"/>
      <c r="AA8077" s="3"/>
      <c r="AB8077" s="3"/>
      <c r="AC8077" s="3"/>
      <c r="AD8077" s="3"/>
      <c r="AE8077" s="3"/>
      <c r="AF8077" s="3"/>
      <c r="AG8077" s="3"/>
      <c r="AH8077" s="3"/>
      <c r="AI8077" s="3"/>
      <c r="AJ8077" s="3"/>
      <c r="AK8077" s="3"/>
      <c r="AL8077" s="3"/>
      <c r="AM8077" s="3"/>
      <c r="AN8077" s="3"/>
      <c r="AO8077" s="3"/>
      <c r="AP8077" s="3"/>
      <c r="AQ8077" s="3"/>
      <c r="AR8077" s="3"/>
      <c r="AS8077" s="3"/>
      <c r="AT8077" s="3"/>
      <c r="AU8077" s="3"/>
      <c r="AV8077" s="3"/>
      <c r="AW8077" s="3"/>
      <c r="AX8077" s="3"/>
      <c r="AY8077" s="3"/>
      <c r="AZ8077" s="3"/>
      <c r="BA8077" s="3"/>
    </row>
    <row r="8078" spans="1:53" x14ac:dyDescent="0.3">
      <c r="A8078" s="3"/>
      <c r="B8078" s="3"/>
      <c r="C8078" s="3"/>
      <c r="D8078" s="3"/>
      <c r="E8078" s="3"/>
      <c r="F8078" s="3"/>
      <c r="G8078" s="3"/>
      <c r="H8078" s="3"/>
      <c r="I8078" s="3"/>
      <c r="J8078" s="3"/>
      <c r="K8078" s="3"/>
      <c r="L8078" s="3"/>
      <c r="M8078" s="3"/>
      <c r="N8078" s="3"/>
      <c r="O8078" s="3"/>
      <c r="P8078" s="3"/>
      <c r="Q8078" s="3"/>
      <c r="R8078" s="3"/>
      <c r="S8078" s="120"/>
      <c r="T8078" s="3"/>
      <c r="U8078" s="3"/>
      <c r="V8078" s="3"/>
      <c r="W8078" s="3"/>
      <c r="X8078" s="3"/>
      <c r="Y8078" s="3"/>
      <c r="Z8078" s="3"/>
      <c r="AA8078" s="3"/>
      <c r="AB8078" s="3"/>
      <c r="AC8078" s="3"/>
      <c r="AD8078" s="3"/>
      <c r="AE8078" s="3"/>
      <c r="AF8078" s="3"/>
      <c r="AG8078" s="3"/>
      <c r="AH8078" s="3"/>
      <c r="AI8078" s="3"/>
      <c r="AJ8078" s="3"/>
      <c r="AK8078" s="3"/>
      <c r="AL8078" s="3"/>
      <c r="AM8078" s="3"/>
      <c r="AN8078" s="3"/>
      <c r="AO8078" s="3"/>
      <c r="AP8078" s="3"/>
      <c r="AQ8078" s="3"/>
      <c r="AR8078" s="3"/>
      <c r="AS8078" s="3"/>
      <c r="AT8078" s="3"/>
      <c r="AU8078" s="3"/>
      <c r="AV8078" s="3"/>
      <c r="AW8078" s="3"/>
      <c r="AX8078" s="3"/>
      <c r="AY8078" s="3"/>
      <c r="AZ8078" s="3"/>
      <c r="BA8078" s="3"/>
    </row>
    <row r="8079" spans="1:53" x14ac:dyDescent="0.3">
      <c r="A8079" s="3"/>
      <c r="B8079" s="3"/>
      <c r="C8079" s="3"/>
      <c r="D8079" s="3"/>
      <c r="E8079" s="3"/>
      <c r="F8079" s="3"/>
      <c r="G8079" s="3"/>
      <c r="H8079" s="3"/>
      <c r="I8079" s="3"/>
      <c r="J8079" s="3"/>
      <c r="K8079" s="3"/>
      <c r="L8079" s="3"/>
      <c r="M8079" s="3"/>
      <c r="N8079" s="3"/>
      <c r="O8079" s="3"/>
      <c r="P8079" s="3"/>
      <c r="Q8079" s="3"/>
      <c r="R8079" s="3"/>
      <c r="S8079" s="120"/>
      <c r="T8079" s="3"/>
      <c r="U8079" s="3"/>
      <c r="V8079" s="3"/>
      <c r="W8079" s="3"/>
      <c r="X8079" s="3"/>
      <c r="Y8079" s="3"/>
      <c r="Z8079" s="3"/>
      <c r="AA8079" s="3"/>
      <c r="AB8079" s="3"/>
      <c r="AC8079" s="3"/>
      <c r="AD8079" s="3"/>
      <c r="AE8079" s="3"/>
      <c r="AF8079" s="3"/>
      <c r="AG8079" s="3"/>
      <c r="AH8079" s="3"/>
      <c r="AI8079" s="3"/>
      <c r="AJ8079" s="3"/>
      <c r="AK8079" s="3"/>
      <c r="AL8079" s="3"/>
      <c r="AM8079" s="3"/>
      <c r="AN8079" s="3"/>
      <c r="AO8079" s="3"/>
      <c r="AP8079" s="3"/>
      <c r="AQ8079" s="3"/>
      <c r="AR8079" s="3"/>
      <c r="AS8079" s="3"/>
      <c r="AT8079" s="3"/>
      <c r="AU8079" s="3"/>
      <c r="AV8079" s="3"/>
      <c r="AW8079" s="3"/>
      <c r="AX8079" s="3"/>
      <c r="AY8079" s="3"/>
      <c r="AZ8079" s="3"/>
      <c r="BA8079" s="3"/>
    </row>
    <row r="8080" spans="1:53" x14ac:dyDescent="0.3">
      <c r="A8080" s="3"/>
      <c r="B8080" s="3"/>
      <c r="C8080" s="3"/>
      <c r="D8080" s="3"/>
      <c r="E8080" s="3"/>
      <c r="F8080" s="3"/>
      <c r="G8080" s="3"/>
      <c r="H8080" s="3"/>
      <c r="I8080" s="3"/>
      <c r="J8080" s="3"/>
      <c r="K8080" s="3"/>
      <c r="L8080" s="3"/>
      <c r="M8080" s="3"/>
      <c r="N8080" s="3"/>
      <c r="O8080" s="3"/>
      <c r="P8080" s="3"/>
      <c r="Q8080" s="3"/>
      <c r="R8080" s="3"/>
      <c r="S8080" s="120"/>
      <c r="T8080" s="3"/>
      <c r="U8080" s="3"/>
      <c r="V8080" s="3"/>
      <c r="W8080" s="3"/>
      <c r="X8080" s="3"/>
      <c r="Y8080" s="3"/>
      <c r="Z8080" s="3"/>
      <c r="AA8080" s="3"/>
      <c r="AB8080" s="3"/>
      <c r="AC8080" s="3"/>
      <c r="AD8080" s="3"/>
      <c r="AE8080" s="3"/>
      <c r="AF8080" s="3"/>
      <c r="AG8080" s="3"/>
      <c r="AH8080" s="3"/>
      <c r="AI8080" s="3"/>
      <c r="AJ8080" s="3"/>
      <c r="AK8080" s="3"/>
      <c r="AL8080" s="3"/>
      <c r="AM8080" s="3"/>
      <c r="AN8080" s="3"/>
      <c r="AO8080" s="3"/>
      <c r="AP8080" s="3"/>
      <c r="AQ8080" s="3"/>
      <c r="AR8080" s="3"/>
      <c r="AS8080" s="3"/>
      <c r="AT8080" s="3"/>
      <c r="AU8080" s="3"/>
      <c r="AV8080" s="3"/>
      <c r="AW8080" s="3"/>
      <c r="AX8080" s="3"/>
      <c r="AY8080" s="3"/>
      <c r="AZ8080" s="3"/>
      <c r="BA8080" s="3"/>
    </row>
    <row r="8081" spans="1:53" x14ac:dyDescent="0.3">
      <c r="A8081" s="3"/>
      <c r="B8081" s="3"/>
      <c r="C8081" s="3"/>
      <c r="D8081" s="3"/>
      <c r="E8081" s="3"/>
      <c r="F8081" s="3"/>
      <c r="G8081" s="3"/>
      <c r="H8081" s="3"/>
      <c r="I8081" s="3"/>
      <c r="J8081" s="3"/>
      <c r="K8081" s="3"/>
      <c r="L8081" s="3"/>
      <c r="M8081" s="3"/>
      <c r="N8081" s="3"/>
      <c r="O8081" s="3"/>
      <c r="P8081" s="3"/>
      <c r="Q8081" s="3"/>
      <c r="R8081" s="3"/>
      <c r="S8081" s="120"/>
      <c r="T8081" s="3"/>
      <c r="U8081" s="3"/>
      <c r="V8081" s="3"/>
      <c r="W8081" s="3"/>
      <c r="X8081" s="3"/>
      <c r="Y8081" s="3"/>
      <c r="Z8081" s="3"/>
      <c r="AA8081" s="3"/>
      <c r="AB8081" s="3"/>
      <c r="AC8081" s="3"/>
      <c r="AD8081" s="3"/>
      <c r="AE8081" s="3"/>
      <c r="AF8081" s="3"/>
      <c r="AG8081" s="3"/>
      <c r="AH8081" s="3"/>
      <c r="AI8081" s="3"/>
      <c r="AJ8081" s="3"/>
      <c r="AK8081" s="3"/>
      <c r="AL8081" s="3"/>
      <c r="AM8081" s="3"/>
      <c r="AN8081" s="3"/>
      <c r="AO8081" s="3"/>
      <c r="AP8081" s="3"/>
      <c r="AQ8081" s="3"/>
      <c r="AR8081" s="3"/>
      <c r="AS8081" s="3"/>
      <c r="AT8081" s="3"/>
      <c r="AU8081" s="3"/>
      <c r="AV8081" s="3"/>
      <c r="AW8081" s="3"/>
      <c r="AX8081" s="3"/>
      <c r="AY8081" s="3"/>
      <c r="AZ8081" s="3"/>
      <c r="BA8081" s="3"/>
    </row>
    <row r="8082" spans="1:53" x14ac:dyDescent="0.3">
      <c r="A8082" s="3"/>
      <c r="B8082" s="3"/>
      <c r="C8082" s="3"/>
      <c r="D8082" s="3"/>
      <c r="E8082" s="3"/>
      <c r="F8082" s="3"/>
      <c r="G8082" s="3"/>
      <c r="H8082" s="3"/>
      <c r="I8082" s="3"/>
      <c r="J8082" s="3"/>
      <c r="K8082" s="3"/>
      <c r="L8082" s="3"/>
      <c r="M8082" s="3"/>
      <c r="N8082" s="3"/>
      <c r="O8082" s="3"/>
      <c r="P8082" s="3"/>
      <c r="Q8082" s="3"/>
      <c r="R8082" s="3"/>
      <c r="S8082" s="120"/>
      <c r="T8082" s="3"/>
      <c r="U8082" s="3"/>
      <c r="V8082" s="3"/>
      <c r="W8082" s="3"/>
      <c r="X8082" s="3"/>
      <c r="Y8082" s="3"/>
      <c r="Z8082" s="3"/>
      <c r="AA8082" s="3"/>
      <c r="AB8082" s="3"/>
      <c r="AC8082" s="3"/>
      <c r="AD8082" s="3"/>
      <c r="AE8082" s="3"/>
      <c r="AF8082" s="3"/>
      <c r="AG8082" s="3"/>
      <c r="AH8082" s="3"/>
      <c r="AI8082" s="3"/>
      <c r="AJ8082" s="3"/>
      <c r="AK8082" s="3"/>
      <c r="AL8082" s="3"/>
      <c r="AM8082" s="3"/>
      <c r="AN8082" s="3"/>
      <c r="AO8082" s="3"/>
      <c r="AP8082" s="3"/>
      <c r="AQ8082" s="3"/>
      <c r="AR8082" s="3"/>
      <c r="AS8082" s="3"/>
      <c r="AT8082" s="3"/>
      <c r="AU8082" s="3"/>
      <c r="AV8082" s="3"/>
      <c r="AW8082" s="3"/>
      <c r="AX8082" s="3"/>
      <c r="AY8082" s="3"/>
      <c r="AZ8082" s="3"/>
      <c r="BA8082" s="3"/>
    </row>
    <row r="8083" spans="1:53" x14ac:dyDescent="0.3">
      <c r="A8083" s="3"/>
      <c r="B8083" s="3"/>
      <c r="C8083" s="3"/>
      <c r="D8083" s="3"/>
      <c r="E8083" s="3"/>
      <c r="F8083" s="3"/>
      <c r="G8083" s="3"/>
      <c r="H8083" s="3"/>
      <c r="I8083" s="3"/>
      <c r="J8083" s="3"/>
      <c r="K8083" s="3"/>
      <c r="L8083" s="3"/>
      <c r="M8083" s="3"/>
      <c r="N8083" s="3"/>
      <c r="O8083" s="3"/>
      <c r="P8083" s="3"/>
      <c r="Q8083" s="3"/>
      <c r="R8083" s="3"/>
      <c r="S8083" s="120"/>
      <c r="T8083" s="3"/>
      <c r="U8083" s="3"/>
      <c r="V8083" s="3"/>
      <c r="W8083" s="3"/>
      <c r="X8083" s="3"/>
      <c r="Y8083" s="3"/>
      <c r="Z8083" s="3"/>
      <c r="AA8083" s="3"/>
      <c r="AB8083" s="3"/>
      <c r="AC8083" s="3"/>
      <c r="AD8083" s="3"/>
      <c r="AE8083" s="3"/>
      <c r="AF8083" s="3"/>
      <c r="AG8083" s="3"/>
      <c r="AH8083" s="3"/>
      <c r="AI8083" s="3"/>
      <c r="AJ8083" s="3"/>
      <c r="AK8083" s="3"/>
      <c r="AL8083" s="3"/>
      <c r="AM8083" s="3"/>
      <c r="AN8083" s="3"/>
      <c r="AO8083" s="3"/>
      <c r="AP8083" s="3"/>
      <c r="AQ8083" s="3"/>
      <c r="AR8083" s="3"/>
      <c r="AS8083" s="3"/>
      <c r="AT8083" s="3"/>
      <c r="AU8083" s="3"/>
      <c r="AV8083" s="3"/>
      <c r="AW8083" s="3"/>
      <c r="AX8083" s="3"/>
      <c r="AY8083" s="3"/>
      <c r="AZ8083" s="3"/>
      <c r="BA8083" s="3"/>
    </row>
    <row r="8084" spans="1:53" x14ac:dyDescent="0.3">
      <c r="A8084" s="3"/>
      <c r="B8084" s="3"/>
      <c r="C8084" s="3"/>
      <c r="D8084" s="3"/>
      <c r="E8084" s="3"/>
      <c r="F8084" s="3"/>
      <c r="G8084" s="3"/>
      <c r="H8084" s="3"/>
      <c r="I8084" s="3"/>
      <c r="J8084" s="3"/>
      <c r="K8084" s="3"/>
      <c r="L8084" s="3"/>
      <c r="M8084" s="3"/>
      <c r="N8084" s="3"/>
      <c r="O8084" s="3"/>
      <c r="P8084" s="3"/>
      <c r="Q8084" s="3"/>
      <c r="R8084" s="3"/>
      <c r="S8084" s="120"/>
      <c r="T8084" s="3"/>
      <c r="U8084" s="3"/>
      <c r="V8084" s="3"/>
      <c r="W8084" s="3"/>
      <c r="X8084" s="3"/>
      <c r="Y8084" s="3"/>
      <c r="Z8084" s="3"/>
      <c r="AA8084" s="3"/>
      <c r="AB8084" s="3"/>
      <c r="AC8084" s="3"/>
      <c r="AD8084" s="3"/>
      <c r="AE8084" s="3"/>
      <c r="AF8084" s="3"/>
      <c r="AG8084" s="3"/>
      <c r="AH8084" s="3"/>
      <c r="AI8084" s="3"/>
      <c r="AJ8084" s="3"/>
      <c r="AK8084" s="3"/>
      <c r="AL8084" s="3"/>
      <c r="AM8084" s="3"/>
      <c r="AN8084" s="3"/>
      <c r="AO8084" s="3"/>
      <c r="AP8084" s="3"/>
      <c r="AQ8084" s="3"/>
      <c r="AR8084" s="3"/>
      <c r="AS8084" s="3"/>
      <c r="AT8084" s="3"/>
      <c r="AU8084" s="3"/>
      <c r="AV8084" s="3"/>
      <c r="AW8084" s="3"/>
      <c r="AX8084" s="3"/>
      <c r="AY8084" s="3"/>
      <c r="AZ8084" s="3"/>
      <c r="BA8084" s="3"/>
    </row>
    <row r="8085" spans="1:53" x14ac:dyDescent="0.3">
      <c r="A8085" s="3"/>
      <c r="B8085" s="3"/>
      <c r="C8085" s="3"/>
      <c r="D8085" s="3"/>
      <c r="E8085" s="3"/>
      <c r="F8085" s="3"/>
      <c r="G8085" s="3"/>
      <c r="H8085" s="3"/>
      <c r="I8085" s="3"/>
      <c r="J8085" s="3"/>
      <c r="K8085" s="3"/>
      <c r="L8085" s="3"/>
      <c r="M8085" s="3"/>
      <c r="N8085" s="3"/>
      <c r="O8085" s="3"/>
      <c r="P8085" s="3"/>
      <c r="Q8085" s="3"/>
      <c r="R8085" s="3"/>
      <c r="S8085" s="120"/>
      <c r="T8085" s="3"/>
      <c r="U8085" s="3"/>
      <c r="V8085" s="3"/>
      <c r="W8085" s="3"/>
      <c r="X8085" s="3"/>
      <c r="Y8085" s="3"/>
      <c r="Z8085" s="3"/>
      <c r="AA8085" s="3"/>
      <c r="AB8085" s="3"/>
      <c r="AC8085" s="3"/>
      <c r="AD8085" s="3"/>
      <c r="AE8085" s="3"/>
      <c r="AF8085" s="3"/>
      <c r="AG8085" s="3"/>
      <c r="AH8085" s="3"/>
      <c r="AI8085" s="3"/>
      <c r="AJ8085" s="3"/>
      <c r="AK8085" s="3"/>
      <c r="AL8085" s="3"/>
      <c r="AM8085" s="3"/>
      <c r="AN8085" s="3"/>
      <c r="AO8085" s="3"/>
      <c r="AP8085" s="3"/>
      <c r="AQ8085" s="3"/>
      <c r="AR8085" s="3"/>
      <c r="AS8085" s="3"/>
      <c r="AT8085" s="3"/>
      <c r="AU8085" s="3"/>
      <c r="AV8085" s="3"/>
      <c r="AW8085" s="3"/>
      <c r="AX8085" s="3"/>
      <c r="AY8085" s="3"/>
      <c r="AZ8085" s="3"/>
      <c r="BA8085" s="3"/>
    </row>
    <row r="8086" spans="1:53" x14ac:dyDescent="0.3">
      <c r="A8086" s="3"/>
      <c r="B8086" s="3"/>
      <c r="C8086" s="3"/>
      <c r="D8086" s="3"/>
      <c r="E8086" s="3"/>
      <c r="F8086" s="3"/>
      <c r="G8086" s="3"/>
      <c r="H8086" s="3"/>
      <c r="I8086" s="3"/>
      <c r="J8086" s="3"/>
      <c r="K8086" s="3"/>
      <c r="L8086" s="3"/>
      <c r="M8086" s="3"/>
      <c r="N8086" s="3"/>
      <c r="O8086" s="3"/>
      <c r="P8086" s="3"/>
      <c r="Q8086" s="3"/>
      <c r="R8086" s="3"/>
      <c r="S8086" s="120"/>
      <c r="T8086" s="3"/>
      <c r="U8086" s="3"/>
      <c r="V8086" s="3"/>
      <c r="W8086" s="3"/>
      <c r="X8086" s="3"/>
      <c r="Y8086" s="3"/>
      <c r="Z8086" s="3"/>
      <c r="AA8086" s="3"/>
      <c r="AB8086" s="3"/>
      <c r="AC8086" s="3"/>
      <c r="AD8086" s="3"/>
      <c r="AE8086" s="3"/>
      <c r="AF8086" s="3"/>
      <c r="AG8086" s="3"/>
      <c r="AH8086" s="3"/>
      <c r="AI8086" s="3"/>
      <c r="AJ8086" s="3"/>
      <c r="AK8086" s="3"/>
      <c r="AL8086" s="3"/>
      <c r="AM8086" s="3"/>
      <c r="AN8086" s="3"/>
      <c r="AO8086" s="3"/>
      <c r="AP8086" s="3"/>
      <c r="AQ8086" s="3"/>
      <c r="AR8086" s="3"/>
      <c r="AS8086" s="3"/>
      <c r="AT8086" s="3"/>
      <c r="AU8086" s="3"/>
      <c r="AV8086" s="3"/>
      <c r="AW8086" s="3"/>
      <c r="AX8086" s="3"/>
      <c r="AY8086" s="3"/>
      <c r="AZ8086" s="3"/>
      <c r="BA8086" s="3"/>
    </row>
    <row r="8087" spans="1:53" x14ac:dyDescent="0.3">
      <c r="A8087" s="3"/>
      <c r="B8087" s="3"/>
      <c r="C8087" s="3"/>
      <c r="D8087" s="3"/>
      <c r="E8087" s="3"/>
      <c r="F8087" s="3"/>
      <c r="G8087" s="3"/>
      <c r="H8087" s="3"/>
      <c r="I8087" s="3"/>
      <c r="J8087" s="3"/>
      <c r="K8087" s="3"/>
      <c r="L8087" s="3"/>
      <c r="M8087" s="3"/>
      <c r="N8087" s="3"/>
      <c r="O8087" s="3"/>
      <c r="P8087" s="3"/>
      <c r="Q8087" s="3"/>
      <c r="R8087" s="3"/>
      <c r="S8087" s="120"/>
      <c r="T8087" s="3"/>
      <c r="U8087" s="3"/>
      <c r="V8087" s="3"/>
      <c r="W8087" s="3"/>
      <c r="X8087" s="3"/>
      <c r="Y8087" s="3"/>
      <c r="Z8087" s="3"/>
      <c r="AA8087" s="3"/>
      <c r="AB8087" s="3"/>
      <c r="AC8087" s="3"/>
      <c r="AD8087" s="3"/>
      <c r="AE8087" s="3"/>
      <c r="AF8087" s="3"/>
      <c r="AG8087" s="3"/>
      <c r="AH8087" s="3"/>
      <c r="AI8087" s="3"/>
      <c r="AJ8087" s="3"/>
      <c r="AK8087" s="3"/>
      <c r="AL8087" s="3"/>
      <c r="AM8087" s="3"/>
      <c r="AN8087" s="3"/>
      <c r="AO8087" s="3"/>
      <c r="AP8087" s="3"/>
      <c r="AQ8087" s="3"/>
      <c r="AR8087" s="3"/>
      <c r="AS8087" s="3"/>
      <c r="AT8087" s="3"/>
      <c r="AU8087" s="3"/>
      <c r="AV8087" s="3"/>
      <c r="AW8087" s="3"/>
      <c r="AX8087" s="3"/>
      <c r="AY8087" s="3"/>
      <c r="AZ8087" s="3"/>
      <c r="BA8087" s="3"/>
    </row>
    <row r="8088" spans="1:53" x14ac:dyDescent="0.3">
      <c r="A8088" s="3"/>
      <c r="B8088" s="3"/>
      <c r="C8088" s="3"/>
      <c r="D8088" s="3"/>
      <c r="E8088" s="3"/>
      <c r="F8088" s="3"/>
      <c r="G8088" s="3"/>
      <c r="H8088" s="3"/>
      <c r="I8088" s="3"/>
      <c r="J8088" s="3"/>
      <c r="K8088" s="3"/>
      <c r="L8088" s="3"/>
      <c r="M8088" s="3"/>
      <c r="N8088" s="3"/>
      <c r="O8088" s="3"/>
      <c r="P8088" s="3"/>
      <c r="Q8088" s="3"/>
      <c r="R8088" s="3"/>
      <c r="S8088" s="120"/>
      <c r="T8088" s="3"/>
      <c r="U8088" s="3"/>
      <c r="V8088" s="3"/>
      <c r="W8088" s="3"/>
      <c r="X8088" s="3"/>
      <c r="Y8088" s="3"/>
      <c r="Z8088" s="3"/>
      <c r="AA8088" s="3"/>
      <c r="AB8088" s="3"/>
      <c r="AC8088" s="3"/>
      <c r="AD8088" s="3"/>
      <c r="AE8088" s="3"/>
      <c r="AF8088" s="3"/>
      <c r="AG8088" s="3"/>
      <c r="AH8088" s="3"/>
      <c r="AI8088" s="3"/>
      <c r="AJ8088" s="3"/>
      <c r="AK8088" s="3"/>
      <c r="AL8088" s="3"/>
      <c r="AM8088" s="3"/>
      <c r="AN8088" s="3"/>
      <c r="AO8088" s="3"/>
      <c r="AP8088" s="3"/>
      <c r="AQ8088" s="3"/>
      <c r="AR8088" s="3"/>
      <c r="AS8088" s="3"/>
      <c r="AT8088" s="3"/>
      <c r="AU8088" s="3"/>
      <c r="AV8088" s="3"/>
      <c r="AW8088" s="3"/>
      <c r="AX8088" s="3"/>
      <c r="AY8088" s="3"/>
      <c r="AZ8088" s="3"/>
      <c r="BA8088" s="3"/>
    </row>
    <row r="8089" spans="1:53" x14ac:dyDescent="0.3">
      <c r="A8089" s="3"/>
      <c r="B8089" s="3"/>
      <c r="C8089" s="3"/>
      <c r="D8089" s="3"/>
      <c r="E8089" s="3"/>
      <c r="F8089" s="3"/>
      <c r="G8089" s="3"/>
      <c r="H8089" s="3"/>
      <c r="I8089" s="3"/>
      <c r="J8089" s="3"/>
      <c r="K8089" s="3"/>
      <c r="L8089" s="3"/>
      <c r="M8089" s="3"/>
      <c r="N8089" s="3"/>
      <c r="O8089" s="3"/>
      <c r="P8089" s="3"/>
      <c r="Q8089" s="3"/>
      <c r="R8089" s="3"/>
      <c r="S8089" s="120"/>
      <c r="T8089" s="3"/>
      <c r="U8089" s="3"/>
      <c r="V8089" s="3"/>
      <c r="W8089" s="3"/>
      <c r="X8089" s="3"/>
      <c r="Y8089" s="3"/>
      <c r="Z8089" s="3"/>
      <c r="AA8089" s="3"/>
      <c r="AB8089" s="3"/>
      <c r="AC8089" s="3"/>
      <c r="AD8089" s="3"/>
      <c r="AE8089" s="3"/>
      <c r="AF8089" s="3"/>
      <c r="AG8089" s="3"/>
      <c r="AH8089" s="3"/>
      <c r="AI8089" s="3"/>
      <c r="AJ8089" s="3"/>
      <c r="AK8089" s="3"/>
      <c r="AL8089" s="3"/>
      <c r="AM8089" s="3"/>
      <c r="AN8089" s="3"/>
      <c r="AO8089" s="3"/>
      <c r="AP8089" s="3"/>
      <c r="AQ8089" s="3"/>
      <c r="AR8089" s="3"/>
      <c r="AS8089" s="3"/>
      <c r="AT8089" s="3"/>
      <c r="AU8089" s="3"/>
      <c r="AV8089" s="3"/>
      <c r="AW8089" s="3"/>
      <c r="AX8089" s="3"/>
      <c r="AY8089" s="3"/>
      <c r="AZ8089" s="3"/>
      <c r="BA8089" s="3"/>
    </row>
    <row r="8090" spans="1:53" x14ac:dyDescent="0.3">
      <c r="A8090" s="3"/>
      <c r="B8090" s="3"/>
      <c r="C8090" s="3"/>
      <c r="D8090" s="3"/>
      <c r="E8090" s="3"/>
      <c r="F8090" s="3"/>
      <c r="G8090" s="3"/>
      <c r="H8090" s="3"/>
      <c r="I8090" s="3"/>
      <c r="J8090" s="3"/>
      <c r="K8090" s="3"/>
      <c r="L8090" s="3"/>
      <c r="M8090" s="3"/>
      <c r="N8090" s="3"/>
      <c r="O8090" s="3"/>
      <c r="P8090" s="3"/>
      <c r="Q8090" s="3"/>
      <c r="R8090" s="3"/>
      <c r="S8090" s="120"/>
      <c r="T8090" s="3"/>
      <c r="U8090" s="3"/>
      <c r="V8090" s="3"/>
      <c r="W8090" s="3"/>
      <c r="X8090" s="3"/>
      <c r="Y8090" s="3"/>
      <c r="Z8090" s="3"/>
      <c r="AA8090" s="3"/>
      <c r="AB8090" s="3"/>
      <c r="AC8090" s="3"/>
      <c r="AD8090" s="3"/>
      <c r="AE8090" s="3"/>
      <c r="AF8090" s="3"/>
      <c r="AG8090" s="3"/>
      <c r="AH8090" s="3"/>
      <c r="AI8090" s="3"/>
      <c r="AJ8090" s="3"/>
      <c r="AK8090" s="3"/>
      <c r="AL8090" s="3"/>
      <c r="AM8090" s="3"/>
      <c r="AN8090" s="3"/>
      <c r="AO8090" s="3"/>
      <c r="AP8090" s="3"/>
      <c r="AQ8090" s="3"/>
      <c r="AR8090" s="3"/>
      <c r="AS8090" s="3"/>
      <c r="AT8090" s="3"/>
      <c r="AU8090" s="3"/>
      <c r="AV8090" s="3"/>
      <c r="AW8090" s="3"/>
      <c r="AX8090" s="3"/>
      <c r="AY8090" s="3"/>
      <c r="AZ8090" s="3"/>
      <c r="BA8090" s="3"/>
    </row>
    <row r="8091" spans="1:53" x14ac:dyDescent="0.3">
      <c r="A8091" s="3"/>
      <c r="B8091" s="3"/>
      <c r="C8091" s="3"/>
      <c r="D8091" s="3"/>
      <c r="E8091" s="3"/>
      <c r="F8091" s="3"/>
      <c r="G8091" s="3"/>
      <c r="H8091" s="3"/>
      <c r="I8091" s="3"/>
      <c r="J8091" s="3"/>
      <c r="K8091" s="3"/>
      <c r="L8091" s="3"/>
      <c r="M8091" s="3"/>
      <c r="N8091" s="3"/>
      <c r="O8091" s="3"/>
      <c r="P8091" s="3"/>
      <c r="Q8091" s="3"/>
      <c r="R8091" s="3"/>
      <c r="S8091" s="120"/>
      <c r="T8091" s="3"/>
      <c r="U8091" s="3"/>
      <c r="V8091" s="3"/>
      <c r="W8091" s="3"/>
      <c r="X8091" s="3"/>
      <c r="Y8091" s="3"/>
      <c r="Z8091" s="3"/>
      <c r="AA8091" s="3"/>
      <c r="AB8091" s="3"/>
      <c r="AC8091" s="3"/>
      <c r="AD8091" s="3"/>
      <c r="AE8091" s="3"/>
      <c r="AF8091" s="3"/>
      <c r="AG8091" s="3"/>
      <c r="AH8091" s="3"/>
      <c r="AI8091" s="3"/>
      <c r="AJ8091" s="3"/>
      <c r="AK8091" s="3"/>
      <c r="AL8091" s="3"/>
      <c r="AM8091" s="3"/>
      <c r="AN8091" s="3"/>
      <c r="AO8091" s="3"/>
      <c r="AP8091" s="3"/>
      <c r="AQ8091" s="3"/>
      <c r="AR8091" s="3"/>
      <c r="AS8091" s="3"/>
      <c r="AT8091" s="3"/>
      <c r="AU8091" s="3"/>
      <c r="AV8091" s="3"/>
      <c r="AW8091" s="3"/>
      <c r="AX8091" s="3"/>
      <c r="AY8091" s="3"/>
      <c r="AZ8091" s="3"/>
      <c r="BA8091" s="3"/>
    </row>
    <row r="8092" spans="1:53" x14ac:dyDescent="0.3">
      <c r="A8092" s="3"/>
      <c r="B8092" s="3"/>
      <c r="C8092" s="3"/>
      <c r="D8092" s="3"/>
      <c r="E8092" s="3"/>
      <c r="F8092" s="3"/>
      <c r="G8092" s="3"/>
      <c r="H8092" s="3"/>
      <c r="I8092" s="3"/>
      <c r="J8092" s="3"/>
      <c r="K8092" s="3"/>
      <c r="L8092" s="3"/>
      <c r="M8092" s="3"/>
      <c r="N8092" s="3"/>
      <c r="O8092" s="3"/>
      <c r="P8092" s="3"/>
      <c r="Q8092" s="3"/>
      <c r="R8092" s="3"/>
      <c r="S8092" s="120"/>
      <c r="T8092" s="3"/>
      <c r="U8092" s="3"/>
      <c r="V8092" s="3"/>
      <c r="W8092" s="3"/>
      <c r="X8092" s="3"/>
      <c r="Y8092" s="3"/>
      <c r="Z8092" s="3"/>
      <c r="AA8092" s="3"/>
      <c r="AB8092" s="3"/>
      <c r="AC8092" s="3"/>
      <c r="AD8092" s="3"/>
      <c r="AE8092" s="3"/>
      <c r="AF8092" s="3"/>
      <c r="AG8092" s="3"/>
      <c r="AH8092" s="3"/>
      <c r="AI8092" s="3"/>
      <c r="AJ8092" s="3"/>
      <c r="AK8092" s="3"/>
      <c r="AL8092" s="3"/>
      <c r="AM8092" s="3"/>
      <c r="AN8092" s="3"/>
      <c r="AO8092" s="3"/>
      <c r="AP8092" s="3"/>
      <c r="AQ8092" s="3"/>
      <c r="AR8092" s="3"/>
      <c r="AS8092" s="3"/>
      <c r="AT8092" s="3"/>
      <c r="AU8092" s="3"/>
      <c r="AV8092" s="3"/>
      <c r="AW8092" s="3"/>
      <c r="AX8092" s="3"/>
      <c r="AY8092" s="3"/>
      <c r="AZ8092" s="3"/>
      <c r="BA8092" s="3"/>
    </row>
    <row r="8093" spans="1:53" x14ac:dyDescent="0.3">
      <c r="A8093" s="3"/>
      <c r="B8093" s="3"/>
      <c r="C8093" s="3"/>
      <c r="D8093" s="3"/>
      <c r="E8093" s="3"/>
      <c r="F8093" s="3"/>
      <c r="G8093" s="3"/>
      <c r="H8093" s="3"/>
      <c r="I8093" s="3"/>
      <c r="J8093" s="3"/>
      <c r="K8093" s="3"/>
      <c r="L8093" s="3"/>
      <c r="M8093" s="3"/>
      <c r="N8093" s="3"/>
      <c r="O8093" s="3"/>
      <c r="P8093" s="3"/>
      <c r="Q8093" s="3"/>
      <c r="R8093" s="3"/>
      <c r="S8093" s="120"/>
      <c r="T8093" s="3"/>
      <c r="U8093" s="3"/>
      <c r="V8093" s="3"/>
      <c r="W8093" s="3"/>
      <c r="X8093" s="3"/>
      <c r="Y8093" s="3"/>
      <c r="Z8093" s="3"/>
      <c r="AA8093" s="3"/>
      <c r="AB8093" s="3"/>
      <c r="AC8093" s="3"/>
      <c r="AD8093" s="3"/>
      <c r="AE8093" s="3"/>
      <c r="AF8093" s="3"/>
      <c r="AG8093" s="3"/>
      <c r="AH8093" s="3"/>
      <c r="AI8093" s="3"/>
      <c r="AJ8093" s="3"/>
      <c r="AK8093" s="3"/>
      <c r="AL8093" s="3"/>
      <c r="AM8093" s="3"/>
      <c r="AN8093" s="3"/>
      <c r="AO8093" s="3"/>
      <c r="AP8093" s="3"/>
      <c r="AQ8093" s="3"/>
      <c r="AR8093" s="3"/>
      <c r="AS8093" s="3"/>
      <c r="AT8093" s="3"/>
      <c r="AU8093" s="3"/>
      <c r="AV8093" s="3"/>
      <c r="AW8093" s="3"/>
      <c r="AX8093" s="3"/>
      <c r="AY8093" s="3"/>
      <c r="AZ8093" s="3"/>
      <c r="BA8093" s="3"/>
    </row>
    <row r="8094" spans="1:53" x14ac:dyDescent="0.3">
      <c r="A8094" s="3"/>
      <c r="B8094" s="3"/>
      <c r="C8094" s="3"/>
      <c r="D8094" s="3"/>
      <c r="E8094" s="3"/>
      <c r="F8094" s="3"/>
      <c r="G8094" s="3"/>
      <c r="H8094" s="3"/>
      <c r="I8094" s="3"/>
      <c r="J8094" s="3"/>
      <c r="K8094" s="3"/>
      <c r="L8094" s="3"/>
      <c r="M8094" s="3"/>
      <c r="N8094" s="3"/>
      <c r="O8094" s="3"/>
      <c r="P8094" s="3"/>
      <c r="Q8094" s="3"/>
      <c r="R8094" s="3"/>
      <c r="S8094" s="120"/>
      <c r="T8094" s="3"/>
      <c r="U8094" s="3"/>
      <c r="V8094" s="3"/>
      <c r="W8094" s="3"/>
      <c r="X8094" s="3"/>
      <c r="Y8094" s="3"/>
      <c r="Z8094" s="3"/>
      <c r="AA8094" s="3"/>
      <c r="AB8094" s="3"/>
      <c r="AC8094" s="3"/>
      <c r="AD8094" s="3"/>
      <c r="AE8094" s="3"/>
      <c r="AF8094" s="3"/>
      <c r="AG8094" s="3"/>
      <c r="AH8094" s="3"/>
      <c r="AI8094" s="3"/>
      <c r="AJ8094" s="3"/>
      <c r="AK8094" s="3"/>
      <c r="AL8094" s="3"/>
      <c r="AM8094" s="3"/>
      <c r="AN8094" s="3"/>
      <c r="AO8094" s="3"/>
      <c r="AP8094" s="3"/>
      <c r="AQ8094" s="3"/>
      <c r="AR8094" s="3"/>
      <c r="AS8094" s="3"/>
      <c r="AT8094" s="3"/>
      <c r="AU8094" s="3"/>
      <c r="AV8094" s="3"/>
      <c r="AW8094" s="3"/>
      <c r="AX8094" s="3"/>
      <c r="AY8094" s="3"/>
      <c r="AZ8094" s="3"/>
      <c r="BA8094" s="3"/>
    </row>
    <row r="8095" spans="1:53" x14ac:dyDescent="0.3">
      <c r="A8095" s="3"/>
      <c r="B8095" s="3"/>
      <c r="C8095" s="3"/>
      <c r="D8095" s="3"/>
      <c r="E8095" s="3"/>
      <c r="F8095" s="3"/>
      <c r="G8095" s="3"/>
      <c r="H8095" s="3"/>
      <c r="I8095" s="3"/>
      <c r="J8095" s="3"/>
      <c r="K8095" s="3"/>
      <c r="L8095" s="3"/>
      <c r="M8095" s="3"/>
      <c r="N8095" s="3"/>
      <c r="O8095" s="3"/>
      <c r="P8095" s="3"/>
      <c r="Q8095" s="3"/>
      <c r="R8095" s="3"/>
      <c r="S8095" s="120"/>
      <c r="T8095" s="3"/>
      <c r="U8095" s="3"/>
      <c r="V8095" s="3"/>
      <c r="W8095" s="3"/>
      <c r="X8095" s="3"/>
      <c r="Y8095" s="3"/>
      <c r="Z8095" s="3"/>
      <c r="AA8095" s="3"/>
      <c r="AB8095" s="3"/>
      <c r="AC8095" s="3"/>
      <c r="AD8095" s="3"/>
      <c r="AE8095" s="3"/>
      <c r="AF8095" s="3"/>
      <c r="AG8095" s="3"/>
      <c r="AH8095" s="3"/>
      <c r="AI8095" s="3"/>
      <c r="AJ8095" s="3"/>
      <c r="AK8095" s="3"/>
      <c r="AL8095" s="3"/>
      <c r="AM8095" s="3"/>
      <c r="AN8095" s="3"/>
      <c r="AO8095" s="3"/>
      <c r="AP8095" s="3"/>
      <c r="AQ8095" s="3"/>
      <c r="AR8095" s="3"/>
      <c r="AS8095" s="3"/>
      <c r="AT8095" s="3"/>
      <c r="AU8095" s="3"/>
      <c r="AV8095" s="3"/>
      <c r="AW8095" s="3"/>
      <c r="AX8095" s="3"/>
      <c r="AY8095" s="3"/>
      <c r="AZ8095" s="3"/>
      <c r="BA8095" s="3"/>
    </row>
    <row r="8096" spans="1:53" x14ac:dyDescent="0.3">
      <c r="A8096" s="3"/>
      <c r="B8096" s="3"/>
      <c r="C8096" s="3"/>
      <c r="D8096" s="3"/>
      <c r="E8096" s="3"/>
      <c r="F8096" s="3"/>
      <c r="G8096" s="3"/>
      <c r="H8096" s="3"/>
      <c r="I8096" s="3"/>
      <c r="J8096" s="3"/>
      <c r="K8096" s="3"/>
      <c r="L8096" s="3"/>
      <c r="M8096" s="3"/>
      <c r="N8096" s="3"/>
      <c r="O8096" s="3"/>
      <c r="P8096" s="3"/>
      <c r="Q8096" s="3"/>
      <c r="R8096" s="3"/>
      <c r="S8096" s="120"/>
      <c r="T8096" s="3"/>
      <c r="U8096" s="3"/>
      <c r="V8096" s="3"/>
      <c r="W8096" s="3"/>
      <c r="X8096" s="3"/>
      <c r="Y8096" s="3"/>
      <c r="Z8096" s="3"/>
      <c r="AA8096" s="3"/>
      <c r="AB8096" s="3"/>
      <c r="AC8096" s="3"/>
      <c r="AD8096" s="3"/>
      <c r="AE8096" s="3"/>
      <c r="AF8096" s="3"/>
      <c r="AG8096" s="3"/>
      <c r="AH8096" s="3"/>
      <c r="AI8096" s="3"/>
      <c r="AJ8096" s="3"/>
      <c r="AK8096" s="3"/>
      <c r="AL8096" s="3"/>
      <c r="AM8096" s="3"/>
      <c r="AN8096" s="3"/>
      <c r="AO8096" s="3"/>
      <c r="AP8096" s="3"/>
      <c r="AQ8096" s="3"/>
      <c r="AR8096" s="3"/>
      <c r="AS8096" s="3"/>
      <c r="AT8096" s="3"/>
      <c r="AU8096" s="3"/>
      <c r="AV8096" s="3"/>
      <c r="AW8096" s="3"/>
      <c r="AX8096" s="3"/>
      <c r="AY8096" s="3"/>
      <c r="AZ8096" s="3"/>
      <c r="BA8096" s="3"/>
    </row>
    <row r="8097" spans="1:53" x14ac:dyDescent="0.3">
      <c r="A8097" s="3"/>
      <c r="B8097" s="3"/>
      <c r="C8097" s="3"/>
      <c r="D8097" s="3"/>
      <c r="E8097" s="3"/>
      <c r="F8097" s="3"/>
      <c r="G8097" s="3"/>
      <c r="H8097" s="3"/>
      <c r="I8097" s="3"/>
      <c r="J8097" s="3"/>
      <c r="K8097" s="3"/>
      <c r="L8097" s="3"/>
      <c r="M8097" s="3"/>
      <c r="N8097" s="3"/>
      <c r="O8097" s="3"/>
      <c r="P8097" s="3"/>
      <c r="Q8097" s="3"/>
      <c r="R8097" s="3"/>
      <c r="S8097" s="120"/>
      <c r="T8097" s="3"/>
      <c r="U8097" s="3"/>
      <c r="V8097" s="3"/>
      <c r="W8097" s="3"/>
      <c r="X8097" s="3"/>
      <c r="Y8097" s="3"/>
      <c r="Z8097" s="3"/>
      <c r="AA8097" s="3"/>
      <c r="AB8097" s="3"/>
      <c r="AC8097" s="3"/>
      <c r="AD8097" s="3"/>
      <c r="AE8097" s="3"/>
      <c r="AF8097" s="3"/>
      <c r="AG8097" s="3"/>
      <c r="AH8097" s="3"/>
      <c r="AI8097" s="3"/>
      <c r="AJ8097" s="3"/>
      <c r="AK8097" s="3"/>
      <c r="AL8097" s="3"/>
      <c r="AM8097" s="3"/>
      <c r="AN8097" s="3"/>
      <c r="AO8097" s="3"/>
      <c r="AP8097" s="3"/>
      <c r="AQ8097" s="3"/>
      <c r="AR8097" s="3"/>
      <c r="AS8097" s="3"/>
      <c r="AT8097" s="3"/>
      <c r="AU8097" s="3"/>
      <c r="AV8097" s="3"/>
      <c r="AW8097" s="3"/>
      <c r="AX8097" s="3"/>
      <c r="AY8097" s="3"/>
      <c r="AZ8097" s="3"/>
      <c r="BA8097" s="3"/>
    </row>
    <row r="8098" spans="1:53" x14ac:dyDescent="0.3">
      <c r="A8098" s="3"/>
      <c r="B8098" s="3"/>
      <c r="C8098" s="3"/>
      <c r="D8098" s="3"/>
      <c r="E8098" s="3"/>
      <c r="F8098" s="3"/>
      <c r="G8098" s="3"/>
      <c r="H8098" s="3"/>
      <c r="I8098" s="3"/>
      <c r="J8098" s="3"/>
      <c r="K8098" s="3"/>
      <c r="L8098" s="3"/>
      <c r="M8098" s="3"/>
      <c r="N8098" s="3"/>
      <c r="O8098" s="3"/>
      <c r="P8098" s="3"/>
      <c r="Q8098" s="3"/>
      <c r="R8098" s="3"/>
      <c r="S8098" s="120"/>
      <c r="T8098" s="3"/>
      <c r="U8098" s="3"/>
      <c r="V8098" s="3"/>
      <c r="W8098" s="3"/>
      <c r="X8098" s="3"/>
      <c r="Y8098" s="3"/>
      <c r="Z8098" s="3"/>
      <c r="AA8098" s="3"/>
      <c r="AB8098" s="3"/>
      <c r="AC8098" s="3"/>
      <c r="AD8098" s="3"/>
      <c r="AE8098" s="3"/>
      <c r="AF8098" s="3"/>
      <c r="AG8098" s="3"/>
      <c r="AH8098" s="3"/>
      <c r="AI8098" s="3"/>
      <c r="AJ8098" s="3"/>
      <c r="AK8098" s="3"/>
      <c r="AL8098" s="3"/>
      <c r="AM8098" s="3"/>
      <c r="AN8098" s="3"/>
      <c r="AO8098" s="3"/>
      <c r="AP8098" s="3"/>
      <c r="AQ8098" s="3"/>
      <c r="AR8098" s="3"/>
      <c r="AS8098" s="3"/>
      <c r="AT8098" s="3"/>
      <c r="AU8098" s="3"/>
      <c r="AV8098" s="3"/>
      <c r="AW8098" s="3"/>
      <c r="AX8098" s="3"/>
      <c r="AY8098" s="3"/>
      <c r="AZ8098" s="3"/>
      <c r="BA8098" s="3"/>
    </row>
    <row r="8099" spans="1:53" x14ac:dyDescent="0.3">
      <c r="A8099" s="3"/>
      <c r="B8099" s="3"/>
      <c r="C8099" s="3"/>
      <c r="D8099" s="3"/>
      <c r="E8099" s="3"/>
      <c r="F8099" s="3"/>
      <c r="G8099" s="3"/>
      <c r="H8099" s="3"/>
      <c r="I8099" s="3"/>
      <c r="J8099" s="3"/>
      <c r="K8099" s="3"/>
      <c r="L8099" s="3"/>
      <c r="M8099" s="3"/>
      <c r="N8099" s="3"/>
      <c r="O8099" s="3"/>
      <c r="P8099" s="3"/>
      <c r="Q8099" s="3"/>
      <c r="R8099" s="3"/>
      <c r="S8099" s="120"/>
      <c r="T8099" s="3"/>
      <c r="U8099" s="3"/>
      <c r="V8099" s="3"/>
      <c r="W8099" s="3"/>
      <c r="X8099" s="3"/>
      <c r="Y8099" s="3"/>
      <c r="Z8099" s="3"/>
      <c r="AA8099" s="3"/>
      <c r="AB8099" s="3"/>
      <c r="AC8099" s="3"/>
      <c r="AD8099" s="3"/>
      <c r="AE8099" s="3"/>
      <c r="AF8099" s="3"/>
      <c r="AG8099" s="3"/>
      <c r="AH8099" s="3"/>
      <c r="AI8099" s="3"/>
      <c r="AJ8099" s="3"/>
      <c r="AK8099" s="3"/>
      <c r="AL8099" s="3"/>
      <c r="AM8099" s="3"/>
      <c r="AN8099" s="3"/>
      <c r="AO8099" s="3"/>
      <c r="AP8099" s="3"/>
      <c r="AQ8099" s="3"/>
      <c r="AR8099" s="3"/>
      <c r="AS8099" s="3"/>
      <c r="AT8099" s="3"/>
      <c r="AU8099" s="3"/>
      <c r="AV8099" s="3"/>
      <c r="AW8099" s="3"/>
      <c r="AX8099" s="3"/>
      <c r="AY8099" s="3"/>
      <c r="AZ8099" s="3"/>
      <c r="BA8099" s="3"/>
    </row>
    <row r="8100" spans="1:53" x14ac:dyDescent="0.3">
      <c r="A8100" s="3"/>
      <c r="B8100" s="3"/>
      <c r="C8100" s="3"/>
      <c r="D8100" s="3"/>
      <c r="E8100" s="3"/>
      <c r="F8100" s="3"/>
      <c r="G8100" s="3"/>
      <c r="H8100" s="3"/>
      <c r="I8100" s="3"/>
      <c r="J8100" s="3"/>
      <c r="K8100" s="3"/>
      <c r="L8100" s="3"/>
      <c r="M8100" s="3"/>
      <c r="N8100" s="3"/>
      <c r="O8100" s="3"/>
      <c r="P8100" s="3"/>
      <c r="Q8100" s="3"/>
      <c r="R8100" s="3"/>
      <c r="S8100" s="120"/>
      <c r="T8100" s="3"/>
      <c r="U8100" s="3"/>
      <c r="V8100" s="3"/>
      <c r="W8100" s="3"/>
      <c r="X8100" s="3"/>
      <c r="Y8100" s="3"/>
      <c r="Z8100" s="3"/>
      <c r="AA8100" s="3"/>
      <c r="AB8100" s="3"/>
      <c r="AC8100" s="3"/>
      <c r="AD8100" s="3"/>
      <c r="AE8100" s="3"/>
      <c r="AF8100" s="3"/>
      <c r="AG8100" s="3"/>
      <c r="AH8100" s="3"/>
      <c r="AI8100" s="3"/>
      <c r="AJ8100" s="3"/>
      <c r="AK8100" s="3"/>
      <c r="AL8100" s="3"/>
      <c r="AM8100" s="3"/>
      <c r="AN8100" s="3"/>
      <c r="AO8100" s="3"/>
      <c r="AP8100" s="3"/>
      <c r="AQ8100" s="3"/>
      <c r="AR8100" s="3"/>
      <c r="AS8100" s="3"/>
      <c r="AT8100" s="3"/>
      <c r="AU8100" s="3"/>
      <c r="AV8100" s="3"/>
      <c r="AW8100" s="3"/>
      <c r="AX8100" s="3"/>
      <c r="AY8100" s="3"/>
      <c r="AZ8100" s="3"/>
      <c r="BA8100" s="3"/>
    </row>
    <row r="8101" spans="1:53" x14ac:dyDescent="0.3">
      <c r="A8101" s="3"/>
      <c r="B8101" s="3"/>
      <c r="C8101" s="3"/>
      <c r="D8101" s="3"/>
      <c r="E8101" s="3"/>
      <c r="F8101" s="3"/>
      <c r="G8101" s="3"/>
      <c r="H8101" s="3"/>
      <c r="I8101" s="3"/>
      <c r="J8101" s="3"/>
      <c r="K8101" s="3"/>
      <c r="L8101" s="3"/>
      <c r="M8101" s="3"/>
      <c r="N8101" s="3"/>
      <c r="O8101" s="3"/>
      <c r="P8101" s="3"/>
      <c r="Q8101" s="3"/>
      <c r="R8101" s="3"/>
      <c r="S8101" s="120"/>
      <c r="T8101" s="3"/>
      <c r="U8101" s="3"/>
      <c r="V8101" s="3"/>
      <c r="W8101" s="3"/>
      <c r="X8101" s="3"/>
      <c r="Y8101" s="3"/>
      <c r="Z8101" s="3"/>
      <c r="AA8101" s="3"/>
      <c r="AB8101" s="3"/>
      <c r="AC8101" s="3"/>
      <c r="AD8101" s="3"/>
      <c r="AE8101" s="3"/>
      <c r="AF8101" s="3"/>
      <c r="AG8101" s="3"/>
      <c r="AH8101" s="3"/>
      <c r="AI8101" s="3"/>
      <c r="AJ8101" s="3"/>
      <c r="AK8101" s="3"/>
      <c r="AL8101" s="3"/>
      <c r="AM8101" s="3"/>
      <c r="AN8101" s="3"/>
      <c r="AO8101" s="3"/>
      <c r="AP8101" s="3"/>
      <c r="AQ8101" s="3"/>
      <c r="AR8101" s="3"/>
      <c r="AS8101" s="3"/>
      <c r="AT8101" s="3"/>
      <c r="AU8101" s="3"/>
      <c r="AV8101" s="3"/>
      <c r="AW8101" s="3"/>
      <c r="AX8101" s="3"/>
      <c r="AY8101" s="3"/>
      <c r="AZ8101" s="3"/>
      <c r="BA8101" s="3"/>
    </row>
    <row r="8102" spans="1:53" x14ac:dyDescent="0.3">
      <c r="A8102" s="3"/>
      <c r="B8102" s="3"/>
      <c r="C8102" s="3"/>
      <c r="D8102" s="3"/>
      <c r="E8102" s="3"/>
      <c r="F8102" s="3"/>
      <c r="G8102" s="3"/>
      <c r="H8102" s="3"/>
      <c r="I8102" s="3"/>
      <c r="J8102" s="3"/>
      <c r="K8102" s="3"/>
      <c r="L8102" s="3"/>
      <c r="M8102" s="3"/>
      <c r="N8102" s="3"/>
      <c r="O8102" s="3"/>
      <c r="P8102" s="3"/>
      <c r="Q8102" s="3"/>
      <c r="R8102" s="3"/>
      <c r="S8102" s="120"/>
      <c r="T8102" s="3"/>
      <c r="U8102" s="3"/>
      <c r="V8102" s="3"/>
      <c r="W8102" s="3"/>
      <c r="X8102" s="3"/>
      <c r="Y8102" s="3"/>
      <c r="Z8102" s="3"/>
      <c r="AA8102" s="3"/>
      <c r="AB8102" s="3"/>
      <c r="AC8102" s="3"/>
      <c r="AD8102" s="3"/>
      <c r="AE8102" s="3"/>
      <c r="AF8102" s="3"/>
      <c r="AG8102" s="3"/>
      <c r="AH8102" s="3"/>
      <c r="AI8102" s="3"/>
      <c r="AJ8102" s="3"/>
      <c r="AK8102" s="3"/>
      <c r="AL8102" s="3"/>
      <c r="AM8102" s="3"/>
      <c r="AN8102" s="3"/>
      <c r="AO8102" s="3"/>
      <c r="AP8102" s="3"/>
      <c r="AQ8102" s="3"/>
      <c r="AR8102" s="3"/>
      <c r="AS8102" s="3"/>
      <c r="AT8102" s="3"/>
      <c r="AU8102" s="3"/>
      <c r="AV8102" s="3"/>
      <c r="AW8102" s="3"/>
      <c r="AX8102" s="3"/>
      <c r="AY8102" s="3"/>
      <c r="AZ8102" s="3"/>
      <c r="BA8102" s="3"/>
    </row>
    <row r="8103" spans="1:53" x14ac:dyDescent="0.3">
      <c r="A8103" s="3"/>
      <c r="B8103" s="3"/>
      <c r="C8103" s="3"/>
      <c r="D8103" s="3"/>
      <c r="E8103" s="3"/>
      <c r="F8103" s="3"/>
      <c r="G8103" s="3"/>
      <c r="H8103" s="3"/>
      <c r="I8103" s="3"/>
      <c r="J8103" s="3"/>
      <c r="K8103" s="3"/>
      <c r="L8103" s="3"/>
      <c r="M8103" s="3"/>
      <c r="N8103" s="3"/>
      <c r="O8103" s="3"/>
      <c r="P8103" s="3"/>
      <c r="Q8103" s="3"/>
      <c r="R8103" s="3"/>
      <c r="S8103" s="120"/>
      <c r="T8103" s="3"/>
      <c r="U8103" s="3"/>
      <c r="V8103" s="3"/>
      <c r="W8103" s="3"/>
      <c r="X8103" s="3"/>
      <c r="Y8103" s="3"/>
      <c r="Z8103" s="3"/>
      <c r="AA8103" s="3"/>
      <c r="AB8103" s="3"/>
      <c r="AC8103" s="3"/>
      <c r="AD8103" s="3"/>
      <c r="AE8103" s="3"/>
      <c r="AF8103" s="3"/>
      <c r="AG8103" s="3"/>
      <c r="AH8103" s="3"/>
      <c r="AI8103" s="3"/>
      <c r="AJ8103" s="3"/>
      <c r="AK8103" s="3"/>
      <c r="AL8103" s="3"/>
      <c r="AM8103" s="3"/>
      <c r="AN8103" s="3"/>
      <c r="AO8103" s="3"/>
      <c r="AP8103" s="3"/>
      <c r="AQ8103" s="3"/>
      <c r="AR8103" s="3"/>
      <c r="AS8103" s="3"/>
      <c r="AT8103" s="3"/>
      <c r="AU8103" s="3"/>
      <c r="AV8103" s="3"/>
      <c r="AW8103" s="3"/>
      <c r="AX8103" s="3"/>
      <c r="AY8103" s="3"/>
      <c r="AZ8103" s="3"/>
      <c r="BA8103" s="3"/>
    </row>
    <row r="8104" spans="1:53" x14ac:dyDescent="0.3">
      <c r="A8104" s="3"/>
      <c r="B8104" s="3"/>
      <c r="C8104" s="3"/>
      <c r="D8104" s="3"/>
      <c r="E8104" s="3"/>
      <c r="F8104" s="3"/>
      <c r="G8104" s="3"/>
      <c r="H8104" s="3"/>
      <c r="I8104" s="3"/>
      <c r="J8104" s="3"/>
      <c r="K8104" s="3"/>
      <c r="L8104" s="3"/>
      <c r="M8104" s="3"/>
      <c r="N8104" s="3"/>
      <c r="O8104" s="3"/>
      <c r="P8104" s="3"/>
      <c r="Q8104" s="3"/>
      <c r="R8104" s="3"/>
      <c r="S8104" s="120"/>
      <c r="T8104" s="3"/>
      <c r="U8104" s="3"/>
      <c r="V8104" s="3"/>
      <c r="W8104" s="3"/>
      <c r="X8104" s="3"/>
      <c r="Y8104" s="3"/>
      <c r="Z8104" s="3"/>
      <c r="AA8104" s="3"/>
      <c r="AB8104" s="3"/>
      <c r="AC8104" s="3"/>
      <c r="AD8104" s="3"/>
      <c r="AE8104" s="3"/>
      <c r="AF8104" s="3"/>
      <c r="AG8104" s="3"/>
      <c r="AH8104" s="3"/>
      <c r="AI8104" s="3"/>
      <c r="AJ8104" s="3"/>
      <c r="AK8104" s="3"/>
      <c r="AL8104" s="3"/>
      <c r="AM8104" s="3"/>
      <c r="AN8104" s="3"/>
      <c r="AO8104" s="3"/>
      <c r="AP8104" s="3"/>
      <c r="AQ8104" s="3"/>
      <c r="AR8104" s="3"/>
      <c r="AS8104" s="3"/>
      <c r="AT8104" s="3"/>
      <c r="AU8104" s="3"/>
      <c r="AV8104" s="3"/>
      <c r="AW8104" s="3"/>
      <c r="AX8104" s="3"/>
      <c r="AY8104" s="3"/>
      <c r="AZ8104" s="3"/>
      <c r="BA8104" s="3"/>
    </row>
    <row r="8105" spans="1:53" x14ac:dyDescent="0.3">
      <c r="A8105" s="3"/>
      <c r="B8105" s="3"/>
      <c r="C8105" s="3"/>
      <c r="D8105" s="3"/>
      <c r="E8105" s="3"/>
      <c r="F8105" s="3"/>
      <c r="G8105" s="3"/>
      <c r="H8105" s="3"/>
      <c r="I8105" s="3"/>
      <c r="J8105" s="3"/>
      <c r="K8105" s="3"/>
      <c r="L8105" s="3"/>
      <c r="M8105" s="3"/>
      <c r="N8105" s="3"/>
      <c r="O8105" s="3"/>
      <c r="P8105" s="3"/>
      <c r="Q8105" s="3"/>
      <c r="R8105" s="3"/>
      <c r="S8105" s="120"/>
      <c r="T8105" s="3"/>
      <c r="U8105" s="3"/>
      <c r="V8105" s="3"/>
      <c r="W8105" s="3"/>
      <c r="X8105" s="3"/>
      <c r="Y8105" s="3"/>
      <c r="Z8105" s="3"/>
      <c r="AA8105" s="3"/>
      <c r="AB8105" s="3"/>
      <c r="AC8105" s="3"/>
      <c r="AD8105" s="3"/>
      <c r="AE8105" s="3"/>
      <c r="AF8105" s="3"/>
      <c r="AG8105" s="3"/>
      <c r="AH8105" s="3"/>
      <c r="AI8105" s="3"/>
      <c r="AJ8105" s="3"/>
      <c r="AK8105" s="3"/>
      <c r="AL8105" s="3"/>
      <c r="AM8105" s="3"/>
      <c r="AN8105" s="3"/>
      <c r="AO8105" s="3"/>
      <c r="AP8105" s="3"/>
      <c r="AQ8105" s="3"/>
      <c r="AR8105" s="3"/>
      <c r="AS8105" s="3"/>
      <c r="AT8105" s="3"/>
      <c r="AU8105" s="3"/>
      <c r="AV8105" s="3"/>
      <c r="AW8105" s="3"/>
      <c r="AX8105" s="3"/>
      <c r="AY8105" s="3"/>
      <c r="AZ8105" s="3"/>
      <c r="BA8105" s="3"/>
    </row>
    <row r="8106" spans="1:53" x14ac:dyDescent="0.3">
      <c r="A8106" s="3"/>
      <c r="B8106" s="3"/>
      <c r="C8106" s="3"/>
      <c r="D8106" s="3"/>
      <c r="E8106" s="3"/>
      <c r="F8106" s="3"/>
      <c r="G8106" s="3"/>
      <c r="H8106" s="3"/>
      <c r="I8106" s="3"/>
      <c r="J8106" s="3"/>
      <c r="K8106" s="3"/>
      <c r="L8106" s="3"/>
      <c r="M8106" s="3"/>
      <c r="N8106" s="3"/>
      <c r="O8106" s="3"/>
      <c r="P8106" s="3"/>
      <c r="Q8106" s="3"/>
      <c r="R8106" s="3"/>
      <c r="S8106" s="120"/>
      <c r="T8106" s="3"/>
      <c r="U8106" s="3"/>
      <c r="V8106" s="3"/>
      <c r="W8106" s="3"/>
      <c r="X8106" s="3"/>
      <c r="Y8106" s="3"/>
      <c r="Z8106" s="3"/>
      <c r="AA8106" s="3"/>
      <c r="AB8106" s="3"/>
      <c r="AC8106" s="3"/>
      <c r="AD8106" s="3"/>
      <c r="AE8106" s="3"/>
      <c r="AF8106" s="3"/>
      <c r="AG8106" s="3"/>
      <c r="AH8106" s="3"/>
      <c r="AI8106" s="3"/>
      <c r="AJ8106" s="3"/>
      <c r="AK8106" s="3"/>
      <c r="AL8106" s="3"/>
      <c r="AM8106" s="3"/>
      <c r="AN8106" s="3"/>
      <c r="AO8106" s="3"/>
      <c r="AP8106" s="3"/>
      <c r="AQ8106" s="3"/>
      <c r="AR8106" s="3"/>
      <c r="AS8106" s="3"/>
      <c r="AT8106" s="3"/>
      <c r="AU8106" s="3"/>
      <c r="AV8106" s="3"/>
      <c r="AW8106" s="3"/>
      <c r="AX8106" s="3"/>
      <c r="AY8106" s="3"/>
      <c r="AZ8106" s="3"/>
      <c r="BA8106" s="3"/>
    </row>
    <row r="8107" spans="1:53" x14ac:dyDescent="0.3">
      <c r="A8107" s="3"/>
      <c r="B8107" s="3"/>
      <c r="C8107" s="3"/>
      <c r="D8107" s="3"/>
      <c r="E8107" s="3"/>
      <c r="F8107" s="3"/>
      <c r="G8107" s="3"/>
      <c r="H8107" s="3"/>
      <c r="I8107" s="3"/>
      <c r="J8107" s="3"/>
      <c r="K8107" s="3"/>
      <c r="L8107" s="3"/>
      <c r="M8107" s="3"/>
      <c r="N8107" s="3"/>
      <c r="O8107" s="3"/>
      <c r="P8107" s="3"/>
      <c r="Q8107" s="3"/>
      <c r="R8107" s="3"/>
      <c r="S8107" s="120"/>
      <c r="T8107" s="3"/>
      <c r="U8107" s="3"/>
      <c r="V8107" s="3"/>
      <c r="W8107" s="3"/>
      <c r="X8107" s="3"/>
      <c r="Y8107" s="3"/>
      <c r="Z8107" s="3"/>
      <c r="AA8107" s="3"/>
      <c r="AB8107" s="3"/>
      <c r="AC8107" s="3"/>
      <c r="AD8107" s="3"/>
      <c r="AE8107" s="3"/>
      <c r="AF8107" s="3"/>
      <c r="AG8107" s="3"/>
      <c r="AH8107" s="3"/>
      <c r="AI8107" s="3"/>
      <c r="AJ8107" s="3"/>
      <c r="AK8107" s="3"/>
      <c r="AL8107" s="3"/>
      <c r="AM8107" s="3"/>
      <c r="AN8107" s="3"/>
      <c r="AO8107" s="3"/>
      <c r="AP8107" s="3"/>
      <c r="AQ8107" s="3"/>
      <c r="AR8107" s="3"/>
      <c r="AS8107" s="3"/>
      <c r="AT8107" s="3"/>
      <c r="AU8107" s="3"/>
      <c r="AV8107" s="3"/>
      <c r="AW8107" s="3"/>
      <c r="AX8107" s="3"/>
      <c r="AY8107" s="3"/>
      <c r="AZ8107" s="3"/>
      <c r="BA8107" s="3"/>
    </row>
    <row r="8108" spans="1:53" x14ac:dyDescent="0.3">
      <c r="A8108" s="3"/>
      <c r="B8108" s="3"/>
      <c r="C8108" s="3"/>
      <c r="D8108" s="3"/>
      <c r="E8108" s="3"/>
      <c r="F8108" s="3"/>
      <c r="G8108" s="3"/>
      <c r="H8108" s="3"/>
      <c r="I8108" s="3"/>
      <c r="J8108" s="3"/>
      <c r="K8108" s="3"/>
      <c r="L8108" s="3"/>
      <c r="M8108" s="3"/>
      <c r="N8108" s="3"/>
      <c r="O8108" s="3"/>
      <c r="P8108" s="3"/>
      <c r="Q8108" s="3"/>
      <c r="R8108" s="3"/>
      <c r="S8108" s="120"/>
      <c r="T8108" s="3"/>
      <c r="U8108" s="3"/>
      <c r="V8108" s="3"/>
      <c r="W8108" s="3"/>
      <c r="X8108" s="3"/>
      <c r="Y8108" s="3"/>
      <c r="Z8108" s="3"/>
      <c r="AA8108" s="3"/>
      <c r="AB8108" s="3"/>
      <c r="AC8108" s="3"/>
      <c r="AD8108" s="3"/>
      <c r="AE8108" s="3"/>
      <c r="AF8108" s="3"/>
      <c r="AG8108" s="3"/>
      <c r="AH8108" s="3"/>
      <c r="AI8108" s="3"/>
      <c r="AJ8108" s="3"/>
      <c r="AK8108" s="3"/>
      <c r="AL8108" s="3"/>
      <c r="AM8108" s="3"/>
      <c r="AN8108" s="3"/>
      <c r="AO8108" s="3"/>
      <c r="AP8108" s="3"/>
      <c r="AQ8108" s="3"/>
      <c r="AR8108" s="3"/>
      <c r="AS8108" s="3"/>
      <c r="AT8108" s="3"/>
      <c r="AU8108" s="3"/>
      <c r="AV8108" s="3"/>
      <c r="AW8108" s="3"/>
      <c r="AX8108" s="3"/>
      <c r="AY8108" s="3"/>
      <c r="AZ8108" s="3"/>
      <c r="BA8108" s="3"/>
    </row>
    <row r="8109" spans="1:53" x14ac:dyDescent="0.3">
      <c r="A8109" s="3"/>
      <c r="B8109" s="3"/>
      <c r="C8109" s="3"/>
      <c r="D8109" s="3"/>
      <c r="E8109" s="3"/>
      <c r="F8109" s="3"/>
      <c r="G8109" s="3"/>
      <c r="H8109" s="3"/>
      <c r="I8109" s="3"/>
      <c r="J8109" s="3"/>
      <c r="K8109" s="3"/>
      <c r="L8109" s="3"/>
      <c r="M8109" s="3"/>
      <c r="N8109" s="3"/>
      <c r="O8109" s="3"/>
      <c r="P8109" s="3"/>
      <c r="Q8109" s="3"/>
      <c r="R8109" s="3"/>
      <c r="S8109" s="120"/>
      <c r="T8109" s="3"/>
      <c r="U8109" s="3"/>
      <c r="V8109" s="3"/>
      <c r="W8109" s="3"/>
      <c r="X8109" s="3"/>
      <c r="Y8109" s="3"/>
      <c r="Z8109" s="3"/>
      <c r="AA8109" s="3"/>
      <c r="AB8109" s="3"/>
      <c r="AC8109" s="3"/>
      <c r="AD8109" s="3"/>
      <c r="AE8109" s="3"/>
      <c r="AF8109" s="3"/>
      <c r="AG8109" s="3"/>
      <c r="AH8109" s="3"/>
      <c r="AI8109" s="3"/>
      <c r="AJ8109" s="3"/>
      <c r="AK8109" s="3"/>
      <c r="AL8109" s="3"/>
      <c r="AM8109" s="3"/>
      <c r="AN8109" s="3"/>
      <c r="AO8109" s="3"/>
      <c r="AP8109" s="3"/>
      <c r="AQ8109" s="3"/>
      <c r="AR8109" s="3"/>
      <c r="AS8109" s="3"/>
      <c r="AT8109" s="3"/>
      <c r="AU8109" s="3"/>
      <c r="AV8109" s="3"/>
      <c r="AW8109" s="3"/>
      <c r="AX8109" s="3"/>
      <c r="AY8109" s="3"/>
      <c r="AZ8109" s="3"/>
      <c r="BA8109" s="3"/>
    </row>
    <row r="8110" spans="1:53" x14ac:dyDescent="0.3">
      <c r="A8110" s="3"/>
      <c r="B8110" s="3"/>
      <c r="C8110" s="3"/>
      <c r="D8110" s="3"/>
      <c r="E8110" s="3"/>
      <c r="F8110" s="3"/>
      <c r="G8110" s="3"/>
      <c r="H8110" s="3"/>
      <c r="I8110" s="3"/>
      <c r="J8110" s="3"/>
      <c r="K8110" s="3"/>
      <c r="L8110" s="3"/>
      <c r="M8110" s="3"/>
      <c r="N8110" s="3"/>
      <c r="O8110" s="3"/>
      <c r="P8110" s="3"/>
      <c r="Q8110" s="3"/>
      <c r="R8110" s="3"/>
      <c r="S8110" s="120"/>
      <c r="T8110" s="3"/>
      <c r="U8110" s="3"/>
      <c r="V8110" s="3"/>
      <c r="W8110" s="3"/>
      <c r="X8110" s="3"/>
      <c r="Y8110" s="3"/>
      <c r="Z8110" s="3"/>
      <c r="AA8110" s="3"/>
      <c r="AB8110" s="3"/>
      <c r="AC8110" s="3"/>
      <c r="AD8110" s="3"/>
      <c r="AE8110" s="3"/>
      <c r="AF8110" s="3"/>
      <c r="AG8110" s="3"/>
      <c r="AH8110" s="3"/>
      <c r="AI8110" s="3"/>
      <c r="AJ8110" s="3"/>
      <c r="AK8110" s="3"/>
      <c r="AL8110" s="3"/>
      <c r="AM8110" s="3"/>
      <c r="AN8110" s="3"/>
      <c r="AO8110" s="3"/>
      <c r="AP8110" s="3"/>
      <c r="AQ8110" s="3"/>
      <c r="AR8110" s="3"/>
      <c r="AS8110" s="3"/>
      <c r="AT8110" s="3"/>
      <c r="AU8110" s="3"/>
      <c r="AV8110" s="3"/>
      <c r="AW8110" s="3"/>
      <c r="AX8110" s="3"/>
      <c r="AY8110" s="3"/>
      <c r="AZ8110" s="3"/>
      <c r="BA8110" s="3"/>
    </row>
    <row r="8111" spans="1:53" x14ac:dyDescent="0.3">
      <c r="A8111" s="3"/>
      <c r="B8111" s="3"/>
      <c r="C8111" s="3"/>
      <c r="D8111" s="3"/>
      <c r="E8111" s="3"/>
      <c r="F8111" s="3"/>
      <c r="G8111" s="3"/>
      <c r="H8111" s="3"/>
      <c r="I8111" s="3"/>
      <c r="J8111" s="3"/>
      <c r="K8111" s="3"/>
      <c r="L8111" s="3"/>
      <c r="M8111" s="3"/>
      <c r="N8111" s="3"/>
      <c r="O8111" s="3"/>
      <c r="P8111" s="3"/>
      <c r="Q8111" s="3"/>
      <c r="R8111" s="3"/>
      <c r="S8111" s="120"/>
      <c r="T8111" s="3"/>
      <c r="U8111" s="3"/>
      <c r="V8111" s="3"/>
      <c r="W8111" s="3"/>
      <c r="X8111" s="3"/>
      <c r="Y8111" s="3"/>
      <c r="Z8111" s="3"/>
      <c r="AA8111" s="3"/>
      <c r="AB8111" s="3"/>
      <c r="AC8111" s="3"/>
      <c r="AD8111" s="3"/>
      <c r="AE8111" s="3"/>
      <c r="AF8111" s="3"/>
      <c r="AG8111" s="3"/>
      <c r="AH8111" s="3"/>
      <c r="AI8111" s="3"/>
      <c r="AJ8111" s="3"/>
      <c r="AK8111" s="3"/>
      <c r="AL8111" s="3"/>
      <c r="AM8111" s="3"/>
      <c r="AN8111" s="3"/>
      <c r="AO8111" s="3"/>
      <c r="AP8111" s="3"/>
      <c r="AQ8111" s="3"/>
      <c r="AR8111" s="3"/>
      <c r="AS8111" s="3"/>
      <c r="AT8111" s="3"/>
      <c r="AU8111" s="3"/>
      <c r="AV8111" s="3"/>
      <c r="AW8111" s="3"/>
      <c r="AX8111" s="3"/>
      <c r="AY8111" s="3"/>
      <c r="AZ8111" s="3"/>
      <c r="BA8111" s="3"/>
    </row>
    <row r="8112" spans="1:53" x14ac:dyDescent="0.3">
      <c r="A8112" s="3"/>
      <c r="B8112" s="3"/>
      <c r="C8112" s="3"/>
      <c r="D8112" s="3"/>
      <c r="E8112" s="3"/>
      <c r="F8112" s="3"/>
      <c r="G8112" s="3"/>
      <c r="H8112" s="3"/>
      <c r="I8112" s="3"/>
      <c r="J8112" s="3"/>
      <c r="K8112" s="3"/>
      <c r="L8112" s="3"/>
      <c r="M8112" s="3"/>
      <c r="N8112" s="3"/>
      <c r="O8112" s="3"/>
      <c r="P8112" s="3"/>
      <c r="Q8112" s="3"/>
      <c r="R8112" s="3"/>
      <c r="S8112" s="120"/>
      <c r="T8112" s="3"/>
      <c r="U8112" s="3"/>
      <c r="V8112" s="3"/>
      <c r="W8112" s="3"/>
      <c r="X8112" s="3"/>
      <c r="Y8112" s="3"/>
      <c r="Z8112" s="3"/>
      <c r="AA8112" s="3"/>
      <c r="AB8112" s="3"/>
      <c r="AC8112" s="3"/>
      <c r="AD8112" s="3"/>
      <c r="AE8112" s="3"/>
      <c r="AF8112" s="3"/>
      <c r="AG8112" s="3"/>
      <c r="AH8112" s="3"/>
      <c r="AI8112" s="3"/>
      <c r="AJ8112" s="3"/>
      <c r="AK8112" s="3"/>
      <c r="AL8112" s="3"/>
      <c r="AM8112" s="3"/>
      <c r="AN8112" s="3"/>
      <c r="AO8112" s="3"/>
      <c r="AP8112" s="3"/>
      <c r="AQ8112" s="3"/>
      <c r="AR8112" s="3"/>
      <c r="AS8112" s="3"/>
      <c r="AT8112" s="3"/>
      <c r="AU8112" s="3"/>
      <c r="AV8112" s="3"/>
      <c r="AW8112" s="3"/>
      <c r="AX8112" s="3"/>
      <c r="AY8112" s="3"/>
      <c r="AZ8112" s="3"/>
      <c r="BA8112" s="3"/>
    </row>
    <row r="8113" spans="1:53" x14ac:dyDescent="0.3">
      <c r="A8113" s="3"/>
      <c r="B8113" s="3"/>
      <c r="C8113" s="3"/>
      <c r="D8113" s="3"/>
      <c r="E8113" s="3"/>
      <c r="F8113" s="3"/>
      <c r="G8113" s="3"/>
      <c r="H8113" s="3"/>
      <c r="I8113" s="3"/>
      <c r="J8113" s="3"/>
      <c r="K8113" s="3"/>
      <c r="L8113" s="3"/>
      <c r="M8113" s="3"/>
      <c r="N8113" s="3"/>
      <c r="O8113" s="3"/>
      <c r="P8113" s="3"/>
      <c r="Q8113" s="3"/>
      <c r="R8113" s="3"/>
      <c r="S8113" s="120"/>
      <c r="T8113" s="3"/>
      <c r="U8113" s="3"/>
      <c r="V8113" s="3"/>
      <c r="W8113" s="3"/>
      <c r="X8113" s="3"/>
      <c r="Y8113" s="3"/>
      <c r="Z8113" s="3"/>
      <c r="AA8113" s="3"/>
      <c r="AB8113" s="3"/>
      <c r="AC8113" s="3"/>
      <c r="AD8113" s="3"/>
      <c r="AE8113" s="3"/>
      <c r="AF8113" s="3"/>
      <c r="AG8113" s="3"/>
      <c r="AH8113" s="3"/>
      <c r="AI8113" s="3"/>
      <c r="AJ8113" s="3"/>
      <c r="AK8113" s="3"/>
      <c r="AL8113" s="3"/>
      <c r="AM8113" s="3"/>
      <c r="AN8113" s="3"/>
      <c r="AO8113" s="3"/>
      <c r="AP8113" s="3"/>
      <c r="AQ8113" s="3"/>
      <c r="AR8113" s="3"/>
      <c r="AS8113" s="3"/>
      <c r="AT8113" s="3"/>
      <c r="AU8113" s="3"/>
      <c r="AV8113" s="3"/>
      <c r="AW8113" s="3"/>
      <c r="AX8113" s="3"/>
      <c r="AY8113" s="3"/>
      <c r="AZ8113" s="3"/>
      <c r="BA8113" s="3"/>
    </row>
    <row r="8114" spans="1:53" x14ac:dyDescent="0.3">
      <c r="A8114" s="3"/>
      <c r="B8114" s="3"/>
      <c r="C8114" s="3"/>
      <c r="D8114" s="3"/>
      <c r="E8114" s="3"/>
      <c r="F8114" s="3"/>
      <c r="G8114" s="3"/>
      <c r="H8114" s="3"/>
      <c r="I8114" s="3"/>
      <c r="J8114" s="3"/>
      <c r="K8114" s="3"/>
      <c r="L8114" s="3"/>
      <c r="M8114" s="3"/>
      <c r="N8114" s="3"/>
      <c r="O8114" s="3"/>
      <c r="P8114" s="3"/>
      <c r="Q8114" s="3"/>
      <c r="R8114" s="3"/>
      <c r="S8114" s="120"/>
      <c r="T8114" s="3"/>
      <c r="U8114" s="3"/>
      <c r="V8114" s="3"/>
      <c r="W8114" s="3"/>
      <c r="X8114" s="3"/>
      <c r="Y8114" s="3"/>
      <c r="Z8114" s="3"/>
      <c r="AA8114" s="3"/>
      <c r="AB8114" s="3"/>
      <c r="AC8114" s="3"/>
      <c r="AD8114" s="3"/>
      <c r="AE8114" s="3"/>
      <c r="AF8114" s="3"/>
      <c r="AG8114" s="3"/>
      <c r="AH8114" s="3"/>
      <c r="AI8114" s="3"/>
      <c r="AJ8114" s="3"/>
      <c r="AK8114" s="3"/>
      <c r="AL8114" s="3"/>
      <c r="AM8114" s="3"/>
      <c r="AN8114" s="3"/>
      <c r="AO8114" s="3"/>
      <c r="AP8114" s="3"/>
      <c r="AQ8114" s="3"/>
      <c r="AR8114" s="3"/>
      <c r="AS8114" s="3"/>
      <c r="AT8114" s="3"/>
      <c r="AU8114" s="3"/>
      <c r="AV8114" s="3"/>
      <c r="AW8114" s="3"/>
      <c r="AX8114" s="3"/>
      <c r="AY8114" s="3"/>
      <c r="AZ8114" s="3"/>
      <c r="BA8114" s="3"/>
    </row>
    <row r="8115" spans="1:53" x14ac:dyDescent="0.3">
      <c r="A8115" s="3"/>
      <c r="B8115" s="3"/>
      <c r="C8115" s="3"/>
      <c r="D8115" s="3"/>
      <c r="E8115" s="3"/>
      <c r="F8115" s="3"/>
      <c r="G8115" s="3"/>
      <c r="H8115" s="3"/>
      <c r="I8115" s="3"/>
      <c r="J8115" s="3"/>
      <c r="K8115" s="3"/>
      <c r="L8115" s="3"/>
      <c r="M8115" s="3"/>
      <c r="N8115" s="3"/>
      <c r="O8115" s="3"/>
      <c r="P8115" s="3"/>
      <c r="Q8115" s="3"/>
      <c r="R8115" s="3"/>
      <c r="S8115" s="120"/>
      <c r="T8115" s="3"/>
      <c r="U8115" s="3"/>
      <c r="V8115" s="3"/>
      <c r="W8115" s="3"/>
      <c r="X8115" s="3"/>
      <c r="Y8115" s="3"/>
      <c r="Z8115" s="3"/>
      <c r="AA8115" s="3"/>
      <c r="AB8115" s="3"/>
      <c r="AC8115" s="3"/>
      <c r="AD8115" s="3"/>
      <c r="AE8115" s="3"/>
      <c r="AF8115" s="3"/>
      <c r="AG8115" s="3"/>
      <c r="AH8115" s="3"/>
      <c r="AI8115" s="3"/>
      <c r="AJ8115" s="3"/>
      <c r="AK8115" s="3"/>
      <c r="AL8115" s="3"/>
      <c r="AM8115" s="3"/>
      <c r="AN8115" s="3"/>
      <c r="AO8115" s="3"/>
      <c r="AP8115" s="3"/>
      <c r="AQ8115" s="3"/>
      <c r="AR8115" s="3"/>
      <c r="AS8115" s="3"/>
      <c r="AT8115" s="3"/>
      <c r="AU8115" s="3"/>
      <c r="AV8115" s="3"/>
      <c r="AW8115" s="3"/>
      <c r="AX8115" s="3"/>
      <c r="AY8115" s="3"/>
      <c r="AZ8115" s="3"/>
      <c r="BA8115" s="3"/>
    </row>
    <row r="8116" spans="1:53" x14ac:dyDescent="0.3">
      <c r="A8116" s="3"/>
      <c r="B8116" s="3"/>
      <c r="C8116" s="3"/>
      <c r="D8116" s="3"/>
      <c r="E8116" s="3"/>
      <c r="F8116" s="3"/>
      <c r="G8116" s="3"/>
      <c r="H8116" s="3"/>
      <c r="I8116" s="3"/>
      <c r="J8116" s="3"/>
      <c r="K8116" s="3"/>
      <c r="L8116" s="3"/>
      <c r="M8116" s="3"/>
      <c r="N8116" s="3"/>
      <c r="O8116" s="3"/>
      <c r="P8116" s="3"/>
      <c r="Q8116" s="3"/>
      <c r="R8116" s="3"/>
      <c r="S8116" s="120"/>
      <c r="T8116" s="3"/>
      <c r="U8116" s="3"/>
      <c r="V8116" s="3"/>
      <c r="W8116" s="3"/>
      <c r="X8116" s="3"/>
      <c r="Y8116" s="3"/>
      <c r="Z8116" s="3"/>
      <c r="AA8116" s="3"/>
      <c r="AB8116" s="3"/>
      <c r="AC8116" s="3"/>
      <c r="AD8116" s="3"/>
      <c r="AE8116" s="3"/>
      <c r="AF8116" s="3"/>
      <c r="AG8116" s="3"/>
      <c r="AH8116" s="3"/>
      <c r="AI8116" s="3"/>
      <c r="AJ8116" s="3"/>
      <c r="AK8116" s="3"/>
      <c r="AL8116" s="3"/>
      <c r="AM8116" s="3"/>
      <c r="AN8116" s="3"/>
      <c r="AO8116" s="3"/>
      <c r="AP8116" s="3"/>
      <c r="AQ8116" s="3"/>
      <c r="AR8116" s="3"/>
      <c r="AS8116" s="3"/>
      <c r="AT8116" s="3"/>
      <c r="AU8116" s="3"/>
      <c r="AV8116" s="3"/>
      <c r="AW8116" s="3"/>
      <c r="AX8116" s="3"/>
      <c r="AY8116" s="3"/>
      <c r="AZ8116" s="3"/>
      <c r="BA8116" s="3"/>
    </row>
    <row r="8117" spans="1:53" x14ac:dyDescent="0.3">
      <c r="A8117" s="3"/>
      <c r="B8117" s="3"/>
      <c r="C8117" s="3"/>
      <c r="D8117" s="3"/>
      <c r="E8117" s="3"/>
      <c r="F8117" s="3"/>
      <c r="G8117" s="3"/>
      <c r="H8117" s="3"/>
      <c r="I8117" s="3"/>
      <c r="J8117" s="3"/>
      <c r="K8117" s="3"/>
      <c r="L8117" s="3"/>
      <c r="M8117" s="3"/>
      <c r="N8117" s="3"/>
      <c r="O8117" s="3"/>
      <c r="P8117" s="3"/>
      <c r="Q8117" s="3"/>
      <c r="R8117" s="3"/>
      <c r="S8117" s="120"/>
      <c r="T8117" s="3"/>
      <c r="U8117" s="3"/>
      <c r="V8117" s="3"/>
      <c r="W8117" s="3"/>
      <c r="X8117" s="3"/>
      <c r="Y8117" s="3"/>
      <c r="Z8117" s="3"/>
      <c r="AA8117" s="3"/>
      <c r="AB8117" s="3"/>
      <c r="AC8117" s="3"/>
      <c r="AD8117" s="3"/>
      <c r="AE8117" s="3"/>
      <c r="AF8117" s="3"/>
      <c r="AG8117" s="3"/>
      <c r="AH8117" s="3"/>
      <c r="AI8117" s="3"/>
      <c r="AJ8117" s="3"/>
      <c r="AK8117" s="3"/>
      <c r="AL8117" s="3"/>
      <c r="AM8117" s="3"/>
      <c r="AN8117" s="3"/>
      <c r="AO8117" s="3"/>
      <c r="AP8117" s="3"/>
      <c r="AQ8117" s="3"/>
      <c r="AR8117" s="3"/>
      <c r="AS8117" s="3"/>
      <c r="AT8117" s="3"/>
      <c r="AU8117" s="3"/>
      <c r="AV8117" s="3"/>
      <c r="AW8117" s="3"/>
      <c r="AX8117" s="3"/>
      <c r="AY8117" s="3"/>
      <c r="AZ8117" s="3"/>
      <c r="BA8117" s="3"/>
    </row>
    <row r="8118" spans="1:53" x14ac:dyDescent="0.3">
      <c r="A8118" s="3"/>
      <c r="B8118" s="3"/>
      <c r="C8118" s="3"/>
      <c r="D8118" s="3"/>
      <c r="E8118" s="3"/>
      <c r="F8118" s="3"/>
      <c r="G8118" s="3"/>
      <c r="H8118" s="3"/>
      <c r="I8118" s="3"/>
      <c r="J8118" s="3"/>
      <c r="K8118" s="3"/>
      <c r="L8118" s="3"/>
      <c r="M8118" s="3"/>
      <c r="N8118" s="3"/>
      <c r="O8118" s="3"/>
      <c r="P8118" s="3"/>
      <c r="Q8118" s="3"/>
      <c r="R8118" s="3"/>
      <c r="S8118" s="120"/>
      <c r="T8118" s="3"/>
      <c r="U8118" s="3"/>
      <c r="V8118" s="3"/>
      <c r="W8118" s="3"/>
      <c r="X8118" s="3"/>
      <c r="Y8118" s="3"/>
      <c r="Z8118" s="3"/>
      <c r="AA8118" s="3"/>
      <c r="AB8118" s="3"/>
      <c r="AC8118" s="3"/>
      <c r="AD8118" s="3"/>
      <c r="AE8118" s="3"/>
      <c r="AF8118" s="3"/>
      <c r="AG8118" s="3"/>
      <c r="AH8118" s="3"/>
      <c r="AI8118" s="3"/>
      <c r="AJ8118" s="3"/>
      <c r="AK8118" s="3"/>
      <c r="AL8118" s="3"/>
      <c r="AM8118" s="3"/>
      <c r="AN8118" s="3"/>
      <c r="AO8118" s="3"/>
      <c r="AP8118" s="3"/>
      <c r="AQ8118" s="3"/>
      <c r="AR8118" s="3"/>
      <c r="AS8118" s="3"/>
      <c r="AT8118" s="3"/>
      <c r="AU8118" s="3"/>
      <c r="AV8118" s="3"/>
      <c r="AW8118" s="3"/>
      <c r="AX8118" s="3"/>
      <c r="AY8118" s="3"/>
      <c r="AZ8118" s="3"/>
      <c r="BA8118" s="3"/>
    </row>
    <row r="8119" spans="1:53" x14ac:dyDescent="0.3">
      <c r="A8119" s="3"/>
      <c r="B8119" s="3"/>
      <c r="C8119" s="3"/>
      <c r="D8119" s="3"/>
      <c r="E8119" s="3"/>
      <c r="F8119" s="3"/>
      <c r="G8119" s="3"/>
      <c r="H8119" s="3"/>
      <c r="I8119" s="3"/>
      <c r="J8119" s="3"/>
      <c r="K8119" s="3"/>
      <c r="L8119" s="3"/>
      <c r="M8119" s="3"/>
      <c r="N8119" s="3"/>
      <c r="O8119" s="3"/>
      <c r="P8119" s="3"/>
      <c r="Q8119" s="3"/>
      <c r="R8119" s="3"/>
      <c r="S8119" s="120"/>
      <c r="T8119" s="3"/>
      <c r="U8119" s="3"/>
      <c r="V8119" s="3"/>
      <c r="W8119" s="3"/>
      <c r="X8119" s="3"/>
      <c r="Y8119" s="3"/>
      <c r="Z8119" s="3"/>
      <c r="AA8119" s="3"/>
      <c r="AB8119" s="3"/>
      <c r="AC8119" s="3"/>
      <c r="AD8119" s="3"/>
      <c r="AE8119" s="3"/>
      <c r="AF8119" s="3"/>
      <c r="AG8119" s="3"/>
      <c r="AH8119" s="3"/>
      <c r="AI8119" s="3"/>
      <c r="AJ8119" s="3"/>
      <c r="AK8119" s="3"/>
      <c r="AL8119" s="3"/>
      <c r="AM8119" s="3"/>
      <c r="AN8119" s="3"/>
      <c r="AO8119" s="3"/>
      <c r="AP8119" s="3"/>
      <c r="AQ8119" s="3"/>
      <c r="AR8119" s="3"/>
      <c r="AS8119" s="3"/>
      <c r="AT8119" s="3"/>
      <c r="AU8119" s="3"/>
      <c r="AV8119" s="3"/>
      <c r="AW8119" s="3"/>
      <c r="AX8119" s="3"/>
      <c r="AY8119" s="3"/>
      <c r="AZ8119" s="3"/>
      <c r="BA8119" s="3"/>
    </row>
    <row r="8120" spans="1:53" x14ac:dyDescent="0.3">
      <c r="A8120" s="3"/>
      <c r="B8120" s="3"/>
      <c r="C8120" s="3"/>
      <c r="D8120" s="3"/>
      <c r="E8120" s="3"/>
      <c r="F8120" s="3"/>
      <c r="G8120" s="3"/>
      <c r="H8120" s="3"/>
      <c r="I8120" s="3"/>
      <c r="J8120" s="3"/>
      <c r="K8120" s="3"/>
      <c r="L8120" s="3"/>
      <c r="M8120" s="3"/>
      <c r="N8120" s="3"/>
      <c r="O8120" s="3"/>
      <c r="P8120" s="3"/>
      <c r="Q8120" s="3"/>
      <c r="R8120" s="3"/>
      <c r="S8120" s="120"/>
      <c r="T8120" s="3"/>
      <c r="U8120" s="3"/>
      <c r="V8120" s="3"/>
      <c r="W8120" s="3"/>
      <c r="X8120" s="3"/>
      <c r="Y8120" s="3"/>
      <c r="Z8120" s="3"/>
      <c r="AA8120" s="3"/>
      <c r="AB8120" s="3"/>
      <c r="AC8120" s="3"/>
      <c r="AD8120" s="3"/>
      <c r="AE8120" s="3"/>
      <c r="AF8120" s="3"/>
      <c r="AG8120" s="3"/>
      <c r="AH8120" s="3"/>
      <c r="AI8120" s="3"/>
      <c r="AJ8120" s="3"/>
      <c r="AK8120" s="3"/>
      <c r="AL8120" s="3"/>
      <c r="AM8120" s="3"/>
      <c r="AN8120" s="3"/>
      <c r="AO8120" s="3"/>
      <c r="AP8120" s="3"/>
      <c r="AQ8120" s="3"/>
      <c r="AR8120" s="3"/>
      <c r="AS8120" s="3"/>
      <c r="AT8120" s="3"/>
      <c r="AU8120" s="3"/>
      <c r="AV8120" s="3"/>
      <c r="AW8120" s="3"/>
      <c r="AX8120" s="3"/>
      <c r="AY8120" s="3"/>
      <c r="AZ8120" s="3"/>
      <c r="BA8120" s="3"/>
    </row>
    <row r="8121" spans="1:53" x14ac:dyDescent="0.3">
      <c r="A8121" s="3"/>
      <c r="B8121" s="3"/>
      <c r="C8121" s="3"/>
      <c r="D8121" s="3"/>
      <c r="E8121" s="3"/>
      <c r="F8121" s="3"/>
      <c r="G8121" s="3"/>
      <c r="H8121" s="3"/>
      <c r="I8121" s="3"/>
      <c r="J8121" s="3"/>
      <c r="K8121" s="3"/>
      <c r="L8121" s="3"/>
      <c r="M8121" s="3"/>
      <c r="N8121" s="3"/>
      <c r="O8121" s="3"/>
      <c r="P8121" s="3"/>
      <c r="Q8121" s="3"/>
      <c r="R8121" s="3"/>
      <c r="S8121" s="120"/>
      <c r="T8121" s="3"/>
      <c r="U8121" s="3"/>
      <c r="V8121" s="3"/>
      <c r="W8121" s="3"/>
      <c r="X8121" s="3"/>
      <c r="Y8121" s="3"/>
      <c r="Z8121" s="3"/>
      <c r="AA8121" s="3"/>
      <c r="AB8121" s="3"/>
      <c r="AC8121" s="3"/>
      <c r="AD8121" s="3"/>
      <c r="AE8121" s="3"/>
      <c r="AF8121" s="3"/>
      <c r="AG8121" s="3"/>
      <c r="AH8121" s="3"/>
      <c r="AI8121" s="3"/>
      <c r="AJ8121" s="3"/>
      <c r="AK8121" s="3"/>
      <c r="AL8121" s="3"/>
      <c r="AM8121" s="3"/>
      <c r="AN8121" s="3"/>
      <c r="AO8121" s="3"/>
      <c r="AP8121" s="3"/>
      <c r="AQ8121" s="3"/>
      <c r="AR8121" s="3"/>
      <c r="AS8121" s="3"/>
      <c r="AT8121" s="3"/>
      <c r="AU8121" s="3"/>
      <c r="AV8121" s="3"/>
      <c r="AW8121" s="3"/>
      <c r="AX8121" s="3"/>
      <c r="AY8121" s="3"/>
      <c r="AZ8121" s="3"/>
      <c r="BA8121" s="3"/>
    </row>
    <row r="8122" spans="1:53" x14ac:dyDescent="0.3">
      <c r="A8122" s="3"/>
      <c r="B8122" s="3"/>
      <c r="C8122" s="3"/>
      <c r="D8122" s="3"/>
      <c r="E8122" s="3"/>
      <c r="F8122" s="3"/>
      <c r="G8122" s="3"/>
      <c r="H8122" s="3"/>
      <c r="I8122" s="3"/>
      <c r="J8122" s="3"/>
      <c r="K8122" s="3"/>
      <c r="L8122" s="3"/>
      <c r="M8122" s="3"/>
      <c r="N8122" s="3"/>
      <c r="O8122" s="3"/>
      <c r="P8122" s="3"/>
      <c r="Q8122" s="3"/>
      <c r="R8122" s="3"/>
      <c r="S8122" s="120"/>
      <c r="T8122" s="3"/>
      <c r="U8122" s="3"/>
      <c r="V8122" s="3"/>
      <c r="W8122" s="3"/>
      <c r="X8122" s="3"/>
      <c r="Y8122" s="3"/>
      <c r="Z8122" s="3"/>
      <c r="AA8122" s="3"/>
      <c r="AB8122" s="3"/>
      <c r="AC8122" s="3"/>
      <c r="AD8122" s="3"/>
      <c r="AE8122" s="3"/>
      <c r="AF8122" s="3"/>
      <c r="AG8122" s="3"/>
      <c r="AH8122" s="3"/>
      <c r="AI8122" s="3"/>
      <c r="AJ8122" s="3"/>
      <c r="AK8122" s="3"/>
      <c r="AL8122" s="3"/>
      <c r="AM8122" s="3"/>
      <c r="AN8122" s="3"/>
      <c r="AO8122" s="3"/>
      <c r="AP8122" s="3"/>
      <c r="AQ8122" s="3"/>
      <c r="AR8122" s="3"/>
      <c r="AS8122" s="3"/>
      <c r="AT8122" s="3"/>
      <c r="AU8122" s="3"/>
      <c r="AV8122" s="3"/>
      <c r="AW8122" s="3"/>
      <c r="AX8122" s="3"/>
      <c r="AY8122" s="3"/>
      <c r="AZ8122" s="3"/>
      <c r="BA8122" s="3"/>
    </row>
    <row r="8123" spans="1:53" x14ac:dyDescent="0.3">
      <c r="A8123" s="3"/>
      <c r="B8123" s="3"/>
      <c r="C8123" s="3"/>
      <c r="D8123" s="3"/>
      <c r="E8123" s="3"/>
      <c r="F8123" s="3"/>
      <c r="G8123" s="3"/>
      <c r="H8123" s="3"/>
      <c r="I8123" s="3"/>
      <c r="J8123" s="3"/>
      <c r="K8123" s="3"/>
      <c r="L8123" s="3"/>
      <c r="M8123" s="3"/>
      <c r="N8123" s="3"/>
      <c r="O8123" s="3"/>
      <c r="P8123" s="3"/>
      <c r="Q8123" s="3"/>
      <c r="R8123" s="3"/>
      <c r="S8123" s="120"/>
      <c r="T8123" s="3"/>
      <c r="U8123" s="3"/>
      <c r="V8123" s="3"/>
      <c r="W8123" s="3"/>
      <c r="X8123" s="3"/>
      <c r="Y8123" s="3"/>
      <c r="Z8123" s="3"/>
      <c r="AA8123" s="3"/>
      <c r="AB8123" s="3"/>
      <c r="AC8123" s="3"/>
      <c r="AD8123" s="3"/>
      <c r="AE8123" s="3"/>
      <c r="AF8123" s="3"/>
      <c r="AG8123" s="3"/>
      <c r="AH8123" s="3"/>
      <c r="AI8123" s="3"/>
      <c r="AJ8123" s="3"/>
      <c r="AK8123" s="3"/>
      <c r="AL8123" s="3"/>
      <c r="AM8123" s="3"/>
      <c r="AN8123" s="3"/>
      <c r="AO8123" s="3"/>
      <c r="AP8123" s="3"/>
      <c r="AQ8123" s="3"/>
      <c r="AR8123" s="3"/>
      <c r="AS8123" s="3"/>
      <c r="AT8123" s="3"/>
      <c r="AU8123" s="3"/>
      <c r="AV8123" s="3"/>
      <c r="AW8123" s="3"/>
      <c r="AX8123" s="3"/>
      <c r="AY8123" s="3"/>
      <c r="AZ8123" s="3"/>
      <c r="BA8123" s="3"/>
    </row>
    <row r="8124" spans="1:53" x14ac:dyDescent="0.3">
      <c r="A8124" s="3"/>
      <c r="B8124" s="3"/>
      <c r="C8124" s="3"/>
      <c r="D8124" s="3"/>
      <c r="E8124" s="3"/>
      <c r="F8124" s="3"/>
      <c r="G8124" s="3"/>
      <c r="H8124" s="3"/>
      <c r="I8124" s="3"/>
      <c r="J8124" s="3"/>
      <c r="K8124" s="3"/>
      <c r="L8124" s="3"/>
      <c r="M8124" s="3"/>
      <c r="N8124" s="3"/>
      <c r="O8124" s="3"/>
      <c r="P8124" s="3"/>
      <c r="Q8124" s="3"/>
      <c r="R8124" s="3"/>
      <c r="S8124" s="120"/>
      <c r="T8124" s="3"/>
      <c r="U8124" s="3"/>
      <c r="V8124" s="3"/>
      <c r="W8124" s="3"/>
      <c r="X8124" s="3"/>
      <c r="Y8124" s="3"/>
      <c r="Z8124" s="3"/>
      <c r="AA8124" s="3"/>
      <c r="AB8124" s="3"/>
      <c r="AC8124" s="3"/>
      <c r="AD8124" s="3"/>
      <c r="AE8124" s="3"/>
      <c r="AF8124" s="3"/>
      <c r="AG8124" s="3"/>
      <c r="AH8124" s="3"/>
      <c r="AI8124" s="3"/>
      <c r="AJ8124" s="3"/>
      <c r="AK8124" s="3"/>
      <c r="AL8124" s="3"/>
      <c r="AM8124" s="3"/>
      <c r="AN8124" s="3"/>
      <c r="AO8124" s="3"/>
      <c r="AP8124" s="3"/>
      <c r="AQ8124" s="3"/>
      <c r="AR8124" s="3"/>
      <c r="AS8124" s="3"/>
      <c r="AT8124" s="3"/>
      <c r="AU8124" s="3"/>
      <c r="AV8124" s="3"/>
      <c r="AW8124" s="3"/>
      <c r="AX8124" s="3"/>
      <c r="AY8124" s="3"/>
      <c r="AZ8124" s="3"/>
      <c r="BA8124" s="3"/>
    </row>
    <row r="8125" spans="1:53" x14ac:dyDescent="0.3">
      <c r="A8125" s="3"/>
      <c r="B8125" s="3"/>
      <c r="C8125" s="3"/>
      <c r="D8125" s="3"/>
      <c r="E8125" s="3"/>
      <c r="F8125" s="3"/>
      <c r="G8125" s="3"/>
      <c r="H8125" s="3"/>
      <c r="I8125" s="3"/>
      <c r="J8125" s="3"/>
      <c r="K8125" s="3"/>
      <c r="L8125" s="3"/>
      <c r="M8125" s="3"/>
      <c r="N8125" s="3"/>
      <c r="O8125" s="3"/>
      <c r="P8125" s="3"/>
      <c r="Q8125" s="3"/>
      <c r="R8125" s="3"/>
      <c r="S8125" s="120"/>
      <c r="T8125" s="3"/>
      <c r="U8125" s="3"/>
      <c r="V8125" s="3"/>
      <c r="W8125" s="3"/>
      <c r="X8125" s="3"/>
      <c r="Y8125" s="3"/>
      <c r="Z8125" s="3"/>
      <c r="AA8125" s="3"/>
      <c r="AB8125" s="3"/>
      <c r="AC8125" s="3"/>
      <c r="AD8125" s="3"/>
      <c r="AE8125" s="3"/>
      <c r="AF8125" s="3"/>
      <c r="AG8125" s="3"/>
      <c r="AH8125" s="3"/>
      <c r="AI8125" s="3"/>
      <c r="AJ8125" s="3"/>
      <c r="AK8125" s="3"/>
      <c r="AL8125" s="3"/>
      <c r="AM8125" s="3"/>
      <c r="AN8125" s="3"/>
      <c r="AO8125" s="3"/>
      <c r="AP8125" s="3"/>
      <c r="AQ8125" s="3"/>
      <c r="AR8125" s="3"/>
      <c r="AS8125" s="3"/>
      <c r="AT8125" s="3"/>
      <c r="AU8125" s="3"/>
      <c r="AV8125" s="3"/>
      <c r="AW8125" s="3"/>
      <c r="AX8125" s="3"/>
      <c r="AY8125" s="3"/>
      <c r="AZ8125" s="3"/>
      <c r="BA8125" s="3"/>
    </row>
    <row r="8126" spans="1:53" x14ac:dyDescent="0.3">
      <c r="A8126" s="3"/>
      <c r="B8126" s="3"/>
      <c r="C8126" s="3"/>
      <c r="D8126" s="3"/>
      <c r="E8126" s="3"/>
      <c r="F8126" s="3"/>
      <c r="G8126" s="3"/>
      <c r="H8126" s="3"/>
      <c r="I8126" s="3"/>
      <c r="J8126" s="3"/>
      <c r="K8126" s="3"/>
      <c r="L8126" s="3"/>
      <c r="M8126" s="3"/>
      <c r="N8126" s="3"/>
      <c r="O8126" s="3"/>
      <c r="P8126" s="3"/>
      <c r="Q8126" s="3"/>
      <c r="R8126" s="3"/>
      <c r="S8126" s="120"/>
      <c r="T8126" s="3"/>
      <c r="U8126" s="3"/>
      <c r="V8126" s="3"/>
      <c r="W8126" s="3"/>
      <c r="X8126" s="3"/>
      <c r="Y8126" s="3"/>
      <c r="Z8126" s="3"/>
      <c r="AA8126" s="3"/>
      <c r="AB8126" s="3"/>
      <c r="AC8126" s="3"/>
      <c r="AD8126" s="3"/>
      <c r="AE8126" s="3"/>
      <c r="AF8126" s="3"/>
      <c r="AG8126" s="3"/>
      <c r="AH8126" s="3"/>
      <c r="AI8126" s="3"/>
      <c r="AJ8126" s="3"/>
      <c r="AK8126" s="3"/>
      <c r="AL8126" s="3"/>
      <c r="AM8126" s="3"/>
      <c r="AN8126" s="3"/>
      <c r="AO8126" s="3"/>
      <c r="AP8126" s="3"/>
      <c r="AQ8126" s="3"/>
      <c r="AR8126" s="3"/>
      <c r="AS8126" s="3"/>
      <c r="AT8126" s="3"/>
      <c r="AU8126" s="3"/>
      <c r="AV8126" s="3"/>
      <c r="AW8126" s="3"/>
      <c r="AX8126" s="3"/>
      <c r="AY8126" s="3"/>
      <c r="AZ8126" s="3"/>
      <c r="BA8126" s="3"/>
    </row>
    <row r="8127" spans="1:53" x14ac:dyDescent="0.3">
      <c r="A8127" s="3"/>
      <c r="B8127" s="3"/>
      <c r="C8127" s="3"/>
      <c r="D8127" s="3"/>
      <c r="E8127" s="3"/>
      <c r="F8127" s="3"/>
      <c r="G8127" s="3"/>
      <c r="H8127" s="3"/>
      <c r="I8127" s="3"/>
      <c r="J8127" s="3"/>
      <c r="K8127" s="3"/>
      <c r="L8127" s="3"/>
      <c r="M8127" s="3"/>
      <c r="N8127" s="3"/>
      <c r="O8127" s="3"/>
      <c r="P8127" s="3"/>
      <c r="Q8127" s="3"/>
      <c r="R8127" s="3"/>
      <c r="S8127" s="120"/>
      <c r="T8127" s="3"/>
      <c r="U8127" s="3"/>
      <c r="V8127" s="3"/>
      <c r="W8127" s="3"/>
      <c r="X8127" s="3"/>
      <c r="Y8127" s="3"/>
      <c r="Z8127" s="3"/>
      <c r="AA8127" s="3"/>
      <c r="AB8127" s="3"/>
      <c r="AC8127" s="3"/>
      <c r="AD8127" s="3"/>
      <c r="AE8127" s="3"/>
      <c r="AF8127" s="3"/>
      <c r="AG8127" s="3"/>
      <c r="AH8127" s="3"/>
      <c r="AI8127" s="3"/>
      <c r="AJ8127" s="3"/>
      <c r="AK8127" s="3"/>
      <c r="AL8127" s="3"/>
      <c r="AM8127" s="3"/>
      <c r="AN8127" s="3"/>
      <c r="AO8127" s="3"/>
      <c r="AP8127" s="3"/>
      <c r="AQ8127" s="3"/>
      <c r="AR8127" s="3"/>
      <c r="AS8127" s="3"/>
      <c r="AT8127" s="3"/>
      <c r="AU8127" s="3"/>
      <c r="AV8127" s="3"/>
      <c r="AW8127" s="3"/>
      <c r="AX8127" s="3"/>
      <c r="AY8127" s="3"/>
      <c r="AZ8127" s="3"/>
      <c r="BA8127" s="3"/>
    </row>
    <row r="8128" spans="1:53" x14ac:dyDescent="0.3">
      <c r="A8128" s="3"/>
      <c r="B8128" s="3"/>
      <c r="C8128" s="3"/>
      <c r="D8128" s="3"/>
      <c r="E8128" s="3"/>
      <c r="F8128" s="3"/>
      <c r="G8128" s="3"/>
      <c r="H8128" s="3"/>
      <c r="I8128" s="3"/>
      <c r="J8128" s="3"/>
      <c r="K8128" s="3"/>
      <c r="L8128" s="3"/>
      <c r="M8128" s="3"/>
      <c r="N8128" s="3"/>
      <c r="O8128" s="3"/>
      <c r="P8128" s="3"/>
      <c r="Q8128" s="3"/>
      <c r="R8128" s="3"/>
      <c r="S8128" s="120"/>
      <c r="T8128" s="3"/>
      <c r="U8128" s="3"/>
      <c r="V8128" s="3"/>
      <c r="W8128" s="3"/>
      <c r="X8128" s="3"/>
      <c r="Y8128" s="3"/>
      <c r="Z8128" s="3"/>
      <c r="AA8128" s="3"/>
      <c r="AB8128" s="3"/>
      <c r="AC8128" s="3"/>
      <c r="AD8128" s="3"/>
      <c r="AE8128" s="3"/>
      <c r="AF8128" s="3"/>
      <c r="AG8128" s="3"/>
      <c r="AH8128" s="3"/>
      <c r="AI8128" s="3"/>
      <c r="AJ8128" s="3"/>
      <c r="AK8128" s="3"/>
      <c r="AL8128" s="3"/>
      <c r="AM8128" s="3"/>
      <c r="AN8128" s="3"/>
      <c r="AO8128" s="3"/>
      <c r="AP8128" s="3"/>
      <c r="AQ8128" s="3"/>
      <c r="AR8128" s="3"/>
      <c r="AS8128" s="3"/>
      <c r="AT8128" s="3"/>
      <c r="AU8128" s="3"/>
      <c r="AV8128" s="3"/>
      <c r="AW8128" s="3"/>
      <c r="AX8128" s="3"/>
      <c r="AY8128" s="3"/>
      <c r="AZ8128" s="3"/>
      <c r="BA8128" s="3"/>
    </row>
    <row r="8129" spans="1:53" x14ac:dyDescent="0.3">
      <c r="A8129" s="3"/>
      <c r="B8129" s="3"/>
      <c r="C8129" s="3"/>
      <c r="D8129" s="3"/>
      <c r="E8129" s="3"/>
      <c r="F8129" s="3"/>
      <c r="G8129" s="3"/>
      <c r="H8129" s="3"/>
      <c r="I8129" s="3"/>
      <c r="J8129" s="3"/>
      <c r="K8129" s="3"/>
      <c r="L8129" s="3"/>
      <c r="M8129" s="3"/>
      <c r="N8129" s="3"/>
      <c r="O8129" s="3"/>
      <c r="P8129" s="3"/>
      <c r="Q8129" s="3"/>
      <c r="R8129" s="3"/>
      <c r="S8129" s="120"/>
      <c r="T8129" s="3"/>
      <c r="U8129" s="3"/>
      <c r="V8129" s="3"/>
      <c r="W8129" s="3"/>
      <c r="X8129" s="3"/>
      <c r="Y8129" s="3"/>
      <c r="Z8129" s="3"/>
      <c r="AA8129" s="3"/>
      <c r="AB8129" s="3"/>
      <c r="AC8129" s="3"/>
      <c r="AD8129" s="3"/>
      <c r="AE8129" s="3"/>
      <c r="AF8129" s="3"/>
      <c r="AG8129" s="3"/>
      <c r="AH8129" s="3"/>
      <c r="AI8129" s="3"/>
      <c r="AJ8129" s="3"/>
      <c r="AK8129" s="3"/>
      <c r="AL8129" s="3"/>
      <c r="AM8129" s="3"/>
      <c r="AN8129" s="3"/>
      <c r="AO8129" s="3"/>
      <c r="AP8129" s="3"/>
      <c r="AQ8129" s="3"/>
      <c r="AR8129" s="3"/>
      <c r="AS8129" s="3"/>
      <c r="AT8129" s="3"/>
      <c r="AU8129" s="3"/>
      <c r="AV8129" s="3"/>
      <c r="AW8129" s="3"/>
      <c r="AX8129" s="3"/>
      <c r="AY8129" s="3"/>
      <c r="AZ8129" s="3"/>
      <c r="BA8129" s="3"/>
    </row>
    <row r="8130" spans="1:53" x14ac:dyDescent="0.3">
      <c r="A8130" s="3"/>
      <c r="B8130" s="3"/>
      <c r="C8130" s="3"/>
      <c r="D8130" s="3"/>
      <c r="E8130" s="3"/>
      <c r="F8130" s="3"/>
      <c r="G8130" s="3"/>
      <c r="H8130" s="3"/>
      <c r="I8130" s="3"/>
      <c r="J8130" s="3"/>
      <c r="K8130" s="3"/>
      <c r="L8130" s="3"/>
      <c r="M8130" s="3"/>
      <c r="N8130" s="3"/>
      <c r="O8130" s="3"/>
      <c r="P8130" s="3"/>
      <c r="Q8130" s="3"/>
      <c r="R8130" s="3"/>
      <c r="S8130" s="120"/>
      <c r="T8130" s="3"/>
      <c r="U8130" s="3"/>
      <c r="V8130" s="3"/>
      <c r="W8130" s="3"/>
      <c r="X8130" s="3"/>
      <c r="Y8130" s="3"/>
      <c r="Z8130" s="3"/>
      <c r="AA8130" s="3"/>
      <c r="AB8130" s="3"/>
      <c r="AC8130" s="3"/>
      <c r="AD8130" s="3"/>
      <c r="AE8130" s="3"/>
      <c r="AF8130" s="3"/>
      <c r="AG8130" s="3"/>
      <c r="AH8130" s="3"/>
      <c r="AI8130" s="3"/>
      <c r="AJ8130" s="3"/>
      <c r="AK8130" s="3"/>
      <c r="AL8130" s="3"/>
      <c r="AM8130" s="3"/>
      <c r="AN8130" s="3"/>
      <c r="AO8130" s="3"/>
      <c r="AP8130" s="3"/>
      <c r="AQ8130" s="3"/>
      <c r="AR8130" s="3"/>
      <c r="AS8130" s="3"/>
      <c r="AT8130" s="3"/>
      <c r="AU8130" s="3"/>
      <c r="AV8130" s="3"/>
      <c r="AW8130" s="3"/>
      <c r="AX8130" s="3"/>
      <c r="AY8130" s="3"/>
      <c r="AZ8130" s="3"/>
      <c r="BA8130" s="3"/>
    </row>
    <row r="8131" spans="1:53" x14ac:dyDescent="0.3">
      <c r="A8131" s="3"/>
      <c r="B8131" s="3"/>
      <c r="C8131" s="3"/>
      <c r="D8131" s="3"/>
      <c r="E8131" s="3"/>
      <c r="F8131" s="3"/>
      <c r="G8131" s="3"/>
      <c r="H8131" s="3"/>
      <c r="I8131" s="3"/>
      <c r="J8131" s="3"/>
      <c r="K8131" s="3"/>
      <c r="L8131" s="3"/>
      <c r="M8131" s="3"/>
      <c r="N8131" s="3"/>
      <c r="O8131" s="3"/>
      <c r="P8131" s="3"/>
      <c r="Q8131" s="3"/>
      <c r="R8131" s="3"/>
      <c r="S8131" s="120"/>
      <c r="T8131" s="3"/>
      <c r="U8131" s="3"/>
      <c r="V8131" s="3"/>
      <c r="W8131" s="3"/>
      <c r="X8131" s="3"/>
      <c r="Y8131" s="3"/>
      <c r="Z8131" s="3"/>
      <c r="AA8131" s="3"/>
      <c r="AB8131" s="3"/>
      <c r="AC8131" s="3"/>
      <c r="AD8131" s="3"/>
      <c r="AE8131" s="3"/>
      <c r="AF8131" s="3"/>
      <c r="AG8131" s="3"/>
      <c r="AH8131" s="3"/>
      <c r="AI8131" s="3"/>
      <c r="AJ8131" s="3"/>
      <c r="AK8131" s="3"/>
      <c r="AL8131" s="3"/>
      <c r="AM8131" s="3"/>
      <c r="AN8131" s="3"/>
      <c r="AO8131" s="3"/>
      <c r="AP8131" s="3"/>
      <c r="AQ8131" s="3"/>
      <c r="AR8131" s="3"/>
      <c r="AS8131" s="3"/>
      <c r="AT8131" s="3"/>
      <c r="AU8131" s="3"/>
      <c r="AV8131" s="3"/>
      <c r="AW8131" s="3"/>
      <c r="AX8131" s="3"/>
      <c r="AY8131" s="3"/>
      <c r="AZ8131" s="3"/>
      <c r="BA8131" s="3"/>
    </row>
    <row r="8132" spans="1:53" x14ac:dyDescent="0.3">
      <c r="A8132" s="3"/>
      <c r="B8132" s="3"/>
      <c r="C8132" s="3"/>
      <c r="D8132" s="3"/>
      <c r="E8132" s="3"/>
      <c r="F8132" s="3"/>
      <c r="G8132" s="3"/>
      <c r="H8132" s="3"/>
      <c r="I8132" s="3"/>
      <c r="J8132" s="3"/>
      <c r="K8132" s="3"/>
      <c r="L8132" s="3"/>
      <c r="M8132" s="3"/>
      <c r="N8132" s="3"/>
      <c r="O8132" s="3"/>
      <c r="P8132" s="3"/>
      <c r="Q8132" s="3"/>
      <c r="R8132" s="3"/>
      <c r="S8132" s="120"/>
      <c r="T8132" s="3"/>
      <c r="U8132" s="3"/>
      <c r="V8132" s="3"/>
      <c r="W8132" s="3"/>
      <c r="X8132" s="3"/>
      <c r="Y8132" s="3"/>
      <c r="Z8132" s="3"/>
      <c r="AA8132" s="3"/>
      <c r="AB8132" s="3"/>
      <c r="AC8132" s="3"/>
      <c r="AD8132" s="3"/>
      <c r="AE8132" s="3"/>
      <c r="AF8132" s="3"/>
      <c r="AG8132" s="3"/>
      <c r="AH8132" s="3"/>
      <c r="AI8132" s="3"/>
      <c r="AJ8132" s="3"/>
      <c r="AK8132" s="3"/>
      <c r="AL8132" s="3"/>
      <c r="AM8132" s="3"/>
      <c r="AN8132" s="3"/>
      <c r="AO8132" s="3"/>
      <c r="AP8132" s="3"/>
      <c r="AQ8132" s="3"/>
      <c r="AR8132" s="3"/>
      <c r="AS8132" s="3"/>
      <c r="AT8132" s="3"/>
      <c r="AU8132" s="3"/>
      <c r="AV8132" s="3"/>
      <c r="AW8132" s="3"/>
      <c r="AX8132" s="3"/>
      <c r="AY8132" s="3"/>
      <c r="AZ8132" s="3"/>
      <c r="BA8132" s="3"/>
    </row>
    <row r="8133" spans="1:53" x14ac:dyDescent="0.3">
      <c r="A8133" s="3"/>
      <c r="B8133" s="3"/>
      <c r="C8133" s="3"/>
      <c r="D8133" s="3"/>
      <c r="E8133" s="3"/>
      <c r="F8133" s="3"/>
      <c r="G8133" s="3"/>
      <c r="H8133" s="3"/>
      <c r="I8133" s="3"/>
      <c r="J8133" s="3"/>
      <c r="K8133" s="3"/>
      <c r="L8133" s="3"/>
      <c r="M8133" s="3"/>
      <c r="N8133" s="3"/>
      <c r="O8133" s="3"/>
      <c r="P8133" s="3"/>
      <c r="Q8133" s="3"/>
      <c r="R8133" s="3"/>
      <c r="S8133" s="120"/>
      <c r="T8133" s="3"/>
      <c r="U8133" s="3"/>
      <c r="V8133" s="3"/>
      <c r="W8133" s="3"/>
      <c r="X8133" s="3"/>
      <c r="Y8133" s="3"/>
      <c r="Z8133" s="3"/>
      <c r="AA8133" s="3"/>
      <c r="AB8133" s="3"/>
      <c r="AC8133" s="3"/>
      <c r="AD8133" s="3"/>
      <c r="AE8133" s="3"/>
      <c r="AF8133" s="3"/>
      <c r="AG8133" s="3"/>
      <c r="AH8133" s="3"/>
      <c r="AI8133" s="3"/>
      <c r="AJ8133" s="3"/>
      <c r="AK8133" s="3"/>
      <c r="AL8133" s="3"/>
      <c r="AM8133" s="3"/>
      <c r="AN8133" s="3"/>
      <c r="AO8133" s="3"/>
      <c r="AP8133" s="3"/>
      <c r="AQ8133" s="3"/>
      <c r="AR8133" s="3"/>
      <c r="AS8133" s="3"/>
      <c r="AT8133" s="3"/>
      <c r="AU8133" s="3"/>
      <c r="AV8133" s="3"/>
      <c r="AW8133" s="3"/>
      <c r="AX8133" s="3"/>
      <c r="AY8133" s="3"/>
      <c r="AZ8133" s="3"/>
      <c r="BA8133" s="3"/>
    </row>
    <row r="8134" spans="1:53" x14ac:dyDescent="0.3">
      <c r="A8134" s="3"/>
      <c r="B8134" s="3"/>
      <c r="C8134" s="3"/>
      <c r="D8134" s="3"/>
      <c r="E8134" s="3"/>
      <c r="F8134" s="3"/>
      <c r="G8134" s="3"/>
      <c r="H8134" s="3"/>
      <c r="I8134" s="3"/>
      <c r="J8134" s="3"/>
      <c r="K8134" s="3"/>
      <c r="L8134" s="3"/>
      <c r="M8134" s="3"/>
      <c r="N8134" s="3"/>
      <c r="O8134" s="3"/>
      <c r="P8134" s="3"/>
      <c r="Q8134" s="3"/>
      <c r="R8134" s="3"/>
      <c r="S8134" s="120"/>
      <c r="T8134" s="3"/>
      <c r="U8134" s="3"/>
      <c r="V8134" s="3"/>
      <c r="W8134" s="3"/>
      <c r="X8134" s="3"/>
      <c r="Y8134" s="3"/>
      <c r="Z8134" s="3"/>
      <c r="AA8134" s="3"/>
      <c r="AB8134" s="3"/>
      <c r="AC8134" s="3"/>
      <c r="AD8134" s="3"/>
      <c r="AE8134" s="3"/>
      <c r="AF8134" s="3"/>
      <c r="AG8134" s="3"/>
      <c r="AH8134" s="3"/>
      <c r="AI8134" s="3"/>
      <c r="AJ8134" s="3"/>
      <c r="AK8134" s="3"/>
      <c r="AL8134" s="3"/>
      <c r="AM8134" s="3"/>
      <c r="AN8134" s="3"/>
      <c r="AO8134" s="3"/>
      <c r="AP8134" s="3"/>
      <c r="AQ8134" s="3"/>
      <c r="AR8134" s="3"/>
      <c r="AS8134" s="3"/>
      <c r="AT8134" s="3"/>
      <c r="AU8134" s="3"/>
      <c r="AV8134" s="3"/>
      <c r="AW8134" s="3"/>
      <c r="AX8134" s="3"/>
      <c r="AY8134" s="3"/>
      <c r="AZ8134" s="3"/>
      <c r="BA8134" s="3"/>
    </row>
    <row r="8135" spans="1:53" x14ac:dyDescent="0.3">
      <c r="A8135" s="3"/>
      <c r="B8135" s="3"/>
      <c r="C8135" s="3"/>
      <c r="D8135" s="3"/>
      <c r="E8135" s="3"/>
      <c r="F8135" s="3"/>
      <c r="G8135" s="3"/>
      <c r="H8135" s="3"/>
      <c r="I8135" s="3"/>
      <c r="J8135" s="3"/>
      <c r="K8135" s="3"/>
      <c r="L8135" s="3"/>
      <c r="M8135" s="3"/>
      <c r="N8135" s="3"/>
      <c r="O8135" s="3"/>
      <c r="P8135" s="3"/>
      <c r="Q8135" s="3"/>
      <c r="R8135" s="3"/>
      <c r="S8135" s="120"/>
      <c r="T8135" s="3"/>
      <c r="U8135" s="3"/>
      <c r="V8135" s="3"/>
      <c r="W8135" s="3"/>
      <c r="X8135" s="3"/>
      <c r="Y8135" s="3"/>
      <c r="Z8135" s="3"/>
      <c r="AA8135" s="3"/>
      <c r="AB8135" s="3"/>
      <c r="AC8135" s="3"/>
      <c r="AD8135" s="3"/>
      <c r="AE8135" s="3"/>
      <c r="AF8135" s="3"/>
      <c r="AG8135" s="3"/>
      <c r="AH8135" s="3"/>
      <c r="AI8135" s="3"/>
      <c r="AJ8135" s="3"/>
      <c r="AK8135" s="3"/>
      <c r="AL8135" s="3"/>
      <c r="AM8135" s="3"/>
      <c r="AN8135" s="3"/>
      <c r="AO8135" s="3"/>
      <c r="AP8135" s="3"/>
      <c r="AQ8135" s="3"/>
      <c r="AR8135" s="3"/>
      <c r="AS8135" s="3"/>
      <c r="AT8135" s="3"/>
      <c r="AU8135" s="3"/>
      <c r="AV8135" s="3"/>
      <c r="AW8135" s="3"/>
      <c r="AX8135" s="3"/>
      <c r="AY8135" s="3"/>
      <c r="AZ8135" s="3"/>
      <c r="BA8135" s="3"/>
    </row>
    <row r="8136" spans="1:53" x14ac:dyDescent="0.3">
      <c r="A8136" s="3"/>
      <c r="B8136" s="3"/>
      <c r="C8136" s="3"/>
      <c r="D8136" s="3"/>
      <c r="E8136" s="3"/>
      <c r="F8136" s="3"/>
      <c r="G8136" s="3"/>
      <c r="H8136" s="3"/>
      <c r="I8136" s="3"/>
      <c r="J8136" s="3"/>
      <c r="K8136" s="3"/>
      <c r="L8136" s="3"/>
      <c r="M8136" s="3"/>
      <c r="N8136" s="3"/>
      <c r="O8136" s="3"/>
      <c r="P8136" s="3"/>
      <c r="Q8136" s="3"/>
      <c r="R8136" s="3"/>
      <c r="S8136" s="120"/>
      <c r="T8136" s="3"/>
      <c r="U8136" s="3"/>
      <c r="V8136" s="3"/>
      <c r="W8136" s="3"/>
      <c r="X8136" s="3"/>
      <c r="Y8136" s="3"/>
      <c r="Z8136" s="3"/>
      <c r="AA8136" s="3"/>
      <c r="AB8136" s="3"/>
      <c r="AC8136" s="3"/>
      <c r="AD8136" s="3"/>
      <c r="AE8136" s="3"/>
      <c r="AF8136" s="3"/>
      <c r="AG8136" s="3"/>
      <c r="AH8136" s="3"/>
      <c r="AI8136" s="3"/>
      <c r="AJ8136" s="3"/>
      <c r="AK8136" s="3"/>
      <c r="AL8136" s="3"/>
      <c r="AM8136" s="3"/>
      <c r="AN8136" s="3"/>
      <c r="AO8136" s="3"/>
      <c r="AP8136" s="3"/>
      <c r="AQ8136" s="3"/>
      <c r="AR8136" s="3"/>
      <c r="AS8136" s="3"/>
      <c r="AT8136" s="3"/>
      <c r="AU8136" s="3"/>
      <c r="AV8136" s="3"/>
      <c r="AW8136" s="3"/>
      <c r="AX8136" s="3"/>
      <c r="AY8136" s="3"/>
      <c r="AZ8136" s="3"/>
      <c r="BA8136" s="3"/>
    </row>
    <row r="8137" spans="1:53" x14ac:dyDescent="0.3">
      <c r="A8137" s="3"/>
      <c r="B8137" s="3"/>
      <c r="C8137" s="3"/>
      <c r="D8137" s="3"/>
      <c r="E8137" s="3"/>
      <c r="F8137" s="3"/>
      <c r="G8137" s="3"/>
      <c r="H8137" s="3"/>
      <c r="I8137" s="3"/>
      <c r="J8137" s="3"/>
      <c r="K8137" s="3"/>
      <c r="L8137" s="3"/>
      <c r="M8137" s="3"/>
      <c r="N8137" s="3"/>
      <c r="O8137" s="3"/>
      <c r="P8137" s="3"/>
      <c r="Q8137" s="3"/>
      <c r="R8137" s="3"/>
      <c r="S8137" s="120"/>
      <c r="T8137" s="3"/>
      <c r="U8137" s="3"/>
      <c r="V8137" s="3"/>
      <c r="W8137" s="3"/>
      <c r="X8137" s="3"/>
      <c r="Y8137" s="3"/>
      <c r="Z8137" s="3"/>
      <c r="AA8137" s="3"/>
      <c r="AB8137" s="3"/>
      <c r="AC8137" s="3"/>
      <c r="AD8137" s="3"/>
      <c r="AE8137" s="3"/>
      <c r="AF8137" s="3"/>
      <c r="AG8137" s="3"/>
      <c r="AH8137" s="3"/>
      <c r="AI8137" s="3"/>
      <c r="AJ8137" s="3"/>
      <c r="AK8137" s="3"/>
      <c r="AL8137" s="3"/>
      <c r="AM8137" s="3"/>
      <c r="AN8137" s="3"/>
      <c r="AO8137" s="3"/>
      <c r="AP8137" s="3"/>
      <c r="AQ8137" s="3"/>
      <c r="AR8137" s="3"/>
      <c r="AS8137" s="3"/>
      <c r="AT8137" s="3"/>
      <c r="AU8137" s="3"/>
      <c r="AV8137" s="3"/>
      <c r="AW8137" s="3"/>
      <c r="AX8137" s="3"/>
      <c r="AY8137" s="3"/>
      <c r="AZ8137" s="3"/>
      <c r="BA8137" s="3"/>
    </row>
    <row r="8138" spans="1:53" x14ac:dyDescent="0.3">
      <c r="A8138" s="3"/>
      <c r="B8138" s="3"/>
      <c r="C8138" s="3"/>
      <c r="D8138" s="3"/>
      <c r="E8138" s="3"/>
      <c r="F8138" s="3"/>
      <c r="G8138" s="3"/>
      <c r="H8138" s="3"/>
      <c r="I8138" s="3"/>
      <c r="J8138" s="3"/>
      <c r="K8138" s="3"/>
      <c r="L8138" s="3"/>
      <c r="M8138" s="3"/>
      <c r="N8138" s="3"/>
      <c r="O8138" s="3"/>
      <c r="P8138" s="3"/>
      <c r="Q8138" s="3"/>
      <c r="R8138" s="3"/>
      <c r="S8138" s="120"/>
      <c r="T8138" s="3"/>
      <c r="U8138" s="3"/>
      <c r="V8138" s="3"/>
      <c r="W8138" s="3"/>
      <c r="X8138" s="3"/>
      <c r="Y8138" s="3"/>
      <c r="Z8138" s="3"/>
      <c r="AA8138" s="3"/>
      <c r="AB8138" s="3"/>
      <c r="AC8138" s="3"/>
      <c r="AD8138" s="3"/>
      <c r="AE8138" s="3"/>
      <c r="AF8138" s="3"/>
      <c r="AG8138" s="3"/>
      <c r="AH8138" s="3"/>
      <c r="AI8138" s="3"/>
      <c r="AJ8138" s="3"/>
      <c r="AK8138" s="3"/>
      <c r="AL8138" s="3"/>
      <c r="AM8138" s="3"/>
      <c r="AN8138" s="3"/>
      <c r="AO8138" s="3"/>
      <c r="AP8138" s="3"/>
      <c r="AQ8138" s="3"/>
      <c r="AR8138" s="3"/>
      <c r="AS8138" s="3"/>
      <c r="AT8138" s="3"/>
      <c r="AU8138" s="3"/>
      <c r="AV8138" s="3"/>
      <c r="AW8138" s="3"/>
      <c r="AX8138" s="3"/>
      <c r="AY8138" s="3"/>
      <c r="AZ8138" s="3"/>
      <c r="BA8138" s="3"/>
    </row>
    <row r="8139" spans="1:53" x14ac:dyDescent="0.3">
      <c r="A8139" s="3"/>
      <c r="B8139" s="3"/>
      <c r="C8139" s="3"/>
      <c r="D8139" s="3"/>
      <c r="E8139" s="3"/>
      <c r="F8139" s="3"/>
      <c r="G8139" s="3"/>
      <c r="H8139" s="3"/>
      <c r="I8139" s="3"/>
      <c r="J8139" s="3"/>
      <c r="K8139" s="3"/>
      <c r="L8139" s="3"/>
      <c r="M8139" s="3"/>
      <c r="N8139" s="3"/>
      <c r="O8139" s="3"/>
      <c r="P8139" s="3"/>
      <c r="Q8139" s="3"/>
      <c r="R8139" s="3"/>
      <c r="S8139" s="120"/>
      <c r="T8139" s="3"/>
      <c r="U8139" s="3"/>
      <c r="V8139" s="3"/>
      <c r="W8139" s="3"/>
      <c r="X8139" s="3"/>
      <c r="Y8139" s="3"/>
      <c r="Z8139" s="3"/>
      <c r="AA8139" s="3"/>
      <c r="AB8139" s="3"/>
      <c r="AC8139" s="3"/>
      <c r="AD8139" s="3"/>
      <c r="AE8139" s="3"/>
      <c r="AF8139" s="3"/>
      <c r="AG8139" s="3"/>
      <c r="AH8139" s="3"/>
      <c r="AI8139" s="3"/>
      <c r="AJ8139" s="3"/>
      <c r="AK8139" s="3"/>
      <c r="AL8139" s="3"/>
      <c r="AM8139" s="3"/>
      <c r="AN8139" s="3"/>
      <c r="AO8139" s="3"/>
      <c r="AP8139" s="3"/>
      <c r="AQ8139" s="3"/>
      <c r="AR8139" s="3"/>
      <c r="AS8139" s="3"/>
      <c r="AT8139" s="3"/>
      <c r="AU8139" s="3"/>
      <c r="AV8139" s="3"/>
      <c r="AW8139" s="3"/>
      <c r="AX8139" s="3"/>
      <c r="AY8139" s="3"/>
      <c r="AZ8139" s="3"/>
      <c r="BA8139" s="3"/>
    </row>
    <row r="8140" spans="1:53" x14ac:dyDescent="0.3">
      <c r="A8140" s="3"/>
      <c r="B8140" s="3"/>
      <c r="C8140" s="3"/>
      <c r="D8140" s="3"/>
      <c r="E8140" s="3"/>
      <c r="F8140" s="3"/>
      <c r="G8140" s="3"/>
      <c r="H8140" s="3"/>
      <c r="I8140" s="3"/>
      <c r="J8140" s="3"/>
      <c r="K8140" s="3"/>
      <c r="L8140" s="3"/>
      <c r="M8140" s="3"/>
      <c r="N8140" s="3"/>
      <c r="O8140" s="3"/>
      <c r="P8140" s="3"/>
      <c r="Q8140" s="3"/>
      <c r="R8140" s="3"/>
      <c r="S8140" s="120"/>
      <c r="T8140" s="3"/>
      <c r="U8140" s="3"/>
      <c r="V8140" s="3"/>
      <c r="W8140" s="3"/>
      <c r="X8140" s="3"/>
      <c r="Y8140" s="3"/>
      <c r="Z8140" s="3"/>
      <c r="AA8140" s="3"/>
      <c r="AB8140" s="3"/>
      <c r="AC8140" s="3"/>
      <c r="AD8140" s="3"/>
      <c r="AE8140" s="3"/>
      <c r="AF8140" s="3"/>
      <c r="AG8140" s="3"/>
      <c r="AH8140" s="3"/>
      <c r="AI8140" s="3"/>
      <c r="AJ8140" s="3"/>
      <c r="AK8140" s="3"/>
      <c r="AL8140" s="3"/>
      <c r="AM8140" s="3"/>
      <c r="AN8140" s="3"/>
      <c r="AO8140" s="3"/>
      <c r="AP8140" s="3"/>
      <c r="AQ8140" s="3"/>
      <c r="AR8140" s="3"/>
      <c r="AS8140" s="3"/>
      <c r="AT8140" s="3"/>
      <c r="AU8140" s="3"/>
      <c r="AV8140" s="3"/>
      <c r="AW8140" s="3"/>
      <c r="AX8140" s="3"/>
      <c r="AY8140" s="3"/>
      <c r="AZ8140" s="3"/>
      <c r="BA8140" s="3"/>
    </row>
    <row r="8141" spans="1:53" x14ac:dyDescent="0.3">
      <c r="A8141" s="3"/>
      <c r="B8141" s="3"/>
      <c r="C8141" s="3"/>
      <c r="D8141" s="3"/>
      <c r="E8141" s="3"/>
      <c r="F8141" s="3"/>
      <c r="G8141" s="3"/>
      <c r="H8141" s="3"/>
      <c r="I8141" s="3"/>
      <c r="J8141" s="3"/>
      <c r="K8141" s="3"/>
      <c r="L8141" s="3"/>
      <c r="M8141" s="3"/>
      <c r="N8141" s="3"/>
      <c r="O8141" s="3"/>
      <c r="P8141" s="3"/>
      <c r="Q8141" s="3"/>
      <c r="R8141" s="3"/>
      <c r="S8141" s="120"/>
      <c r="T8141" s="3"/>
      <c r="U8141" s="3"/>
      <c r="V8141" s="3"/>
      <c r="W8141" s="3"/>
      <c r="X8141" s="3"/>
      <c r="Y8141" s="3"/>
      <c r="Z8141" s="3"/>
      <c r="AA8141" s="3"/>
      <c r="AB8141" s="3"/>
      <c r="AC8141" s="3"/>
      <c r="AD8141" s="3"/>
      <c r="AE8141" s="3"/>
      <c r="AF8141" s="3"/>
      <c r="AG8141" s="3"/>
      <c r="AH8141" s="3"/>
      <c r="AI8141" s="3"/>
      <c r="AJ8141" s="3"/>
      <c r="AK8141" s="3"/>
      <c r="AL8141" s="3"/>
      <c r="AM8141" s="3"/>
      <c r="AN8141" s="3"/>
      <c r="AO8141" s="3"/>
      <c r="AP8141" s="3"/>
      <c r="AQ8141" s="3"/>
      <c r="AR8141" s="3"/>
      <c r="AS8141" s="3"/>
      <c r="AT8141" s="3"/>
      <c r="AU8141" s="3"/>
      <c r="AV8141" s="3"/>
      <c r="AW8141" s="3"/>
      <c r="AX8141" s="3"/>
      <c r="AY8141" s="3"/>
      <c r="AZ8141" s="3"/>
      <c r="BA8141" s="3"/>
    </row>
    <row r="8142" spans="1:53" x14ac:dyDescent="0.3">
      <c r="A8142" s="3"/>
      <c r="B8142" s="3"/>
      <c r="C8142" s="3"/>
      <c r="D8142" s="3"/>
      <c r="E8142" s="3"/>
      <c r="F8142" s="3"/>
      <c r="G8142" s="3"/>
      <c r="H8142" s="3"/>
      <c r="I8142" s="3"/>
      <c r="J8142" s="3"/>
      <c r="K8142" s="3"/>
      <c r="L8142" s="3"/>
      <c r="M8142" s="3"/>
      <c r="N8142" s="3"/>
      <c r="O8142" s="3"/>
      <c r="P8142" s="3"/>
      <c r="Q8142" s="3"/>
      <c r="R8142" s="3"/>
      <c r="S8142" s="120"/>
      <c r="T8142" s="3"/>
      <c r="U8142" s="3"/>
      <c r="V8142" s="3"/>
      <c r="W8142" s="3"/>
      <c r="X8142" s="3"/>
      <c r="Y8142" s="3"/>
      <c r="Z8142" s="3"/>
      <c r="AA8142" s="3"/>
      <c r="AB8142" s="3"/>
      <c r="AC8142" s="3"/>
      <c r="AD8142" s="3"/>
      <c r="AE8142" s="3"/>
      <c r="AF8142" s="3"/>
      <c r="AG8142" s="3"/>
      <c r="AH8142" s="3"/>
      <c r="AI8142" s="3"/>
      <c r="AJ8142" s="3"/>
      <c r="AK8142" s="3"/>
      <c r="AL8142" s="3"/>
      <c r="AM8142" s="3"/>
      <c r="AN8142" s="3"/>
      <c r="AO8142" s="3"/>
      <c r="AP8142" s="3"/>
      <c r="AQ8142" s="3"/>
      <c r="AR8142" s="3"/>
      <c r="AS8142" s="3"/>
      <c r="AT8142" s="3"/>
      <c r="AU8142" s="3"/>
      <c r="AV8142" s="3"/>
      <c r="AW8142" s="3"/>
      <c r="AX8142" s="3"/>
      <c r="AY8142" s="3"/>
      <c r="AZ8142" s="3"/>
      <c r="BA8142" s="3"/>
    </row>
    <row r="8143" spans="1:53" x14ac:dyDescent="0.3">
      <c r="A8143" s="3"/>
      <c r="B8143" s="3"/>
      <c r="C8143" s="3"/>
      <c r="D8143" s="3"/>
      <c r="E8143" s="3"/>
      <c r="F8143" s="3"/>
      <c r="G8143" s="3"/>
      <c r="H8143" s="3"/>
      <c r="I8143" s="3"/>
      <c r="J8143" s="3"/>
      <c r="K8143" s="3"/>
      <c r="L8143" s="3"/>
      <c r="M8143" s="3"/>
      <c r="N8143" s="3"/>
      <c r="O8143" s="3"/>
      <c r="P8143" s="3"/>
      <c r="Q8143" s="3"/>
      <c r="R8143" s="3"/>
      <c r="S8143" s="120"/>
      <c r="T8143" s="3"/>
      <c r="U8143" s="3"/>
      <c r="V8143" s="3"/>
      <c r="W8143" s="3"/>
      <c r="X8143" s="3"/>
      <c r="Y8143" s="3"/>
      <c r="Z8143" s="3"/>
      <c r="AA8143" s="3"/>
      <c r="AB8143" s="3"/>
      <c r="AC8143" s="3"/>
      <c r="AD8143" s="3"/>
      <c r="AE8143" s="3"/>
      <c r="AF8143" s="3"/>
      <c r="AG8143" s="3"/>
      <c r="AH8143" s="3"/>
      <c r="AI8143" s="3"/>
      <c r="AJ8143" s="3"/>
      <c r="AK8143" s="3"/>
      <c r="AL8143" s="3"/>
      <c r="AM8143" s="3"/>
      <c r="AN8143" s="3"/>
      <c r="AO8143" s="3"/>
      <c r="AP8143" s="3"/>
      <c r="AQ8143" s="3"/>
      <c r="AR8143" s="3"/>
      <c r="AS8143" s="3"/>
      <c r="AT8143" s="3"/>
      <c r="AU8143" s="3"/>
      <c r="AV8143" s="3"/>
      <c r="AW8143" s="3"/>
      <c r="AX8143" s="3"/>
      <c r="AY8143" s="3"/>
      <c r="AZ8143" s="3"/>
      <c r="BA8143" s="3"/>
    </row>
    <row r="8144" spans="1:53" x14ac:dyDescent="0.3">
      <c r="A8144" s="3"/>
      <c r="B8144" s="3"/>
      <c r="C8144" s="3"/>
      <c r="D8144" s="3"/>
      <c r="E8144" s="3"/>
      <c r="F8144" s="3"/>
      <c r="G8144" s="3"/>
      <c r="H8144" s="3"/>
      <c r="I8144" s="3"/>
      <c r="J8144" s="3"/>
      <c r="K8144" s="3"/>
      <c r="L8144" s="3"/>
      <c r="M8144" s="3"/>
      <c r="N8144" s="3"/>
      <c r="O8144" s="3"/>
      <c r="P8144" s="3"/>
      <c r="Q8144" s="3"/>
      <c r="R8144" s="3"/>
      <c r="S8144" s="120"/>
      <c r="T8144" s="3"/>
      <c r="U8144" s="3"/>
      <c r="V8144" s="3"/>
      <c r="W8144" s="3"/>
      <c r="X8144" s="3"/>
      <c r="Y8144" s="3"/>
      <c r="Z8144" s="3"/>
      <c r="AA8144" s="3"/>
      <c r="AB8144" s="3"/>
      <c r="AC8144" s="3"/>
      <c r="AD8144" s="3"/>
      <c r="AE8144" s="3"/>
      <c r="AF8144" s="3"/>
      <c r="AG8144" s="3"/>
      <c r="AH8144" s="3"/>
      <c r="AI8144" s="3"/>
      <c r="AJ8144" s="3"/>
      <c r="AK8144" s="3"/>
      <c r="AL8144" s="3"/>
      <c r="AM8144" s="3"/>
      <c r="AN8144" s="3"/>
      <c r="AO8144" s="3"/>
      <c r="AP8144" s="3"/>
      <c r="AQ8144" s="3"/>
      <c r="AR8144" s="3"/>
      <c r="AS8144" s="3"/>
      <c r="AT8144" s="3"/>
      <c r="AU8144" s="3"/>
      <c r="AV8144" s="3"/>
      <c r="AW8144" s="3"/>
      <c r="AX8144" s="3"/>
      <c r="AY8144" s="3"/>
      <c r="AZ8144" s="3"/>
      <c r="BA8144" s="3"/>
    </row>
    <row r="8145" spans="1:53" x14ac:dyDescent="0.3">
      <c r="A8145" s="3"/>
      <c r="B8145" s="3"/>
      <c r="C8145" s="3"/>
      <c r="D8145" s="3"/>
      <c r="E8145" s="3"/>
      <c r="F8145" s="3"/>
      <c r="G8145" s="3"/>
      <c r="H8145" s="3"/>
      <c r="I8145" s="3"/>
      <c r="J8145" s="3"/>
      <c r="K8145" s="3"/>
      <c r="L8145" s="3"/>
      <c r="M8145" s="3"/>
      <c r="N8145" s="3"/>
      <c r="O8145" s="3"/>
      <c r="P8145" s="3"/>
      <c r="Q8145" s="3"/>
      <c r="R8145" s="3"/>
      <c r="S8145" s="120"/>
      <c r="T8145" s="3"/>
      <c r="U8145" s="3"/>
      <c r="V8145" s="3"/>
      <c r="W8145" s="3"/>
      <c r="X8145" s="3"/>
      <c r="Y8145" s="3"/>
      <c r="Z8145" s="3"/>
      <c r="AA8145" s="3"/>
      <c r="AB8145" s="3"/>
      <c r="AC8145" s="3"/>
      <c r="AD8145" s="3"/>
      <c r="AE8145" s="3"/>
      <c r="AF8145" s="3"/>
      <c r="AG8145" s="3"/>
      <c r="AH8145" s="3"/>
      <c r="AI8145" s="3"/>
      <c r="AJ8145" s="3"/>
      <c r="AK8145" s="3"/>
      <c r="AL8145" s="3"/>
      <c r="AM8145" s="3"/>
      <c r="AN8145" s="3"/>
      <c r="AO8145" s="3"/>
      <c r="AP8145" s="3"/>
      <c r="AQ8145" s="3"/>
      <c r="AR8145" s="3"/>
      <c r="AS8145" s="3"/>
      <c r="AT8145" s="3"/>
      <c r="AU8145" s="3"/>
      <c r="AV8145" s="3"/>
      <c r="AW8145" s="3"/>
      <c r="AX8145" s="3"/>
      <c r="AY8145" s="3"/>
      <c r="AZ8145" s="3"/>
      <c r="BA8145" s="3"/>
    </row>
    <row r="8146" spans="1:53" x14ac:dyDescent="0.3">
      <c r="A8146" s="3"/>
      <c r="B8146" s="3"/>
      <c r="C8146" s="3"/>
      <c r="D8146" s="3"/>
      <c r="E8146" s="3"/>
      <c r="F8146" s="3"/>
      <c r="G8146" s="3"/>
      <c r="H8146" s="3"/>
      <c r="I8146" s="3"/>
      <c r="J8146" s="3"/>
      <c r="K8146" s="3"/>
      <c r="L8146" s="3"/>
      <c r="M8146" s="3"/>
      <c r="N8146" s="3"/>
      <c r="O8146" s="3"/>
      <c r="P8146" s="3"/>
      <c r="Q8146" s="3"/>
      <c r="R8146" s="3"/>
      <c r="S8146" s="120"/>
      <c r="T8146" s="3"/>
      <c r="U8146" s="3"/>
      <c r="V8146" s="3"/>
      <c r="W8146" s="3"/>
      <c r="X8146" s="3"/>
      <c r="Y8146" s="3"/>
      <c r="Z8146" s="3"/>
      <c r="AA8146" s="3"/>
      <c r="AB8146" s="3"/>
      <c r="AC8146" s="3"/>
      <c r="AD8146" s="3"/>
      <c r="AE8146" s="3"/>
      <c r="AF8146" s="3"/>
      <c r="AG8146" s="3"/>
      <c r="AH8146" s="3"/>
      <c r="AI8146" s="3"/>
      <c r="AJ8146" s="3"/>
      <c r="AK8146" s="3"/>
      <c r="AL8146" s="3"/>
      <c r="AM8146" s="3"/>
      <c r="AN8146" s="3"/>
      <c r="AO8146" s="3"/>
      <c r="AP8146" s="3"/>
      <c r="AQ8146" s="3"/>
      <c r="AR8146" s="3"/>
      <c r="AS8146" s="3"/>
      <c r="AT8146" s="3"/>
      <c r="AU8146" s="3"/>
      <c r="AV8146" s="3"/>
      <c r="AW8146" s="3"/>
      <c r="AX8146" s="3"/>
      <c r="AY8146" s="3"/>
      <c r="AZ8146" s="3"/>
      <c r="BA8146" s="3"/>
    </row>
    <row r="8147" spans="1:53" x14ac:dyDescent="0.3">
      <c r="A8147" s="3"/>
      <c r="B8147" s="3"/>
      <c r="C8147" s="3"/>
      <c r="D8147" s="3"/>
      <c r="E8147" s="3"/>
      <c r="F8147" s="3"/>
      <c r="G8147" s="3"/>
      <c r="H8147" s="3"/>
      <c r="I8147" s="3"/>
      <c r="J8147" s="3"/>
      <c r="K8147" s="3"/>
      <c r="L8147" s="3"/>
      <c r="M8147" s="3"/>
      <c r="N8147" s="3"/>
      <c r="O8147" s="3"/>
      <c r="P8147" s="3"/>
      <c r="Q8147" s="3"/>
      <c r="R8147" s="3"/>
      <c r="S8147" s="120"/>
      <c r="T8147" s="3"/>
      <c r="U8147" s="3"/>
      <c r="V8147" s="3"/>
      <c r="W8147" s="3"/>
      <c r="X8147" s="3"/>
      <c r="Y8147" s="3"/>
      <c r="Z8147" s="3"/>
      <c r="AA8147" s="3"/>
      <c r="AB8147" s="3"/>
      <c r="AC8147" s="3"/>
      <c r="AD8147" s="3"/>
      <c r="AE8147" s="3"/>
      <c r="AF8147" s="3"/>
      <c r="AG8147" s="3"/>
      <c r="AH8147" s="3"/>
      <c r="AI8147" s="3"/>
      <c r="AJ8147" s="3"/>
      <c r="AK8147" s="3"/>
      <c r="AL8147" s="3"/>
      <c r="AM8147" s="3"/>
      <c r="AN8147" s="3"/>
      <c r="AO8147" s="3"/>
      <c r="AP8147" s="3"/>
      <c r="AQ8147" s="3"/>
      <c r="AR8147" s="3"/>
      <c r="AS8147" s="3"/>
      <c r="AT8147" s="3"/>
      <c r="AU8147" s="3"/>
      <c r="AV8147" s="3"/>
      <c r="AW8147" s="3"/>
      <c r="AX8147" s="3"/>
      <c r="AY8147" s="3"/>
      <c r="AZ8147" s="3"/>
      <c r="BA8147" s="3"/>
    </row>
    <row r="8148" spans="1:53" x14ac:dyDescent="0.3">
      <c r="A8148" s="3"/>
      <c r="B8148" s="3"/>
      <c r="C8148" s="3"/>
      <c r="D8148" s="3"/>
      <c r="E8148" s="3"/>
      <c r="F8148" s="3"/>
      <c r="G8148" s="3"/>
      <c r="H8148" s="3"/>
      <c r="I8148" s="3"/>
      <c r="J8148" s="3"/>
      <c r="K8148" s="3"/>
      <c r="L8148" s="3"/>
      <c r="M8148" s="3"/>
      <c r="N8148" s="3"/>
      <c r="O8148" s="3"/>
      <c r="P8148" s="3"/>
      <c r="Q8148" s="3"/>
      <c r="R8148" s="3"/>
      <c r="S8148" s="120"/>
      <c r="T8148" s="3"/>
      <c r="U8148" s="3"/>
      <c r="V8148" s="3"/>
      <c r="W8148" s="3"/>
      <c r="X8148" s="3"/>
      <c r="Y8148" s="3"/>
      <c r="Z8148" s="3"/>
      <c r="AA8148" s="3"/>
      <c r="AB8148" s="3"/>
      <c r="AC8148" s="3"/>
      <c r="AD8148" s="3"/>
      <c r="AE8148" s="3"/>
      <c r="AF8148" s="3"/>
      <c r="AG8148" s="3"/>
      <c r="AH8148" s="3"/>
      <c r="AI8148" s="3"/>
      <c r="AJ8148" s="3"/>
      <c r="AK8148" s="3"/>
      <c r="AL8148" s="3"/>
      <c r="AM8148" s="3"/>
      <c r="AN8148" s="3"/>
      <c r="AO8148" s="3"/>
      <c r="AP8148" s="3"/>
      <c r="AQ8148" s="3"/>
      <c r="AR8148" s="3"/>
      <c r="AS8148" s="3"/>
      <c r="AT8148" s="3"/>
      <c r="AU8148" s="3"/>
      <c r="AV8148" s="3"/>
      <c r="AW8148" s="3"/>
      <c r="AX8148" s="3"/>
      <c r="AY8148" s="3"/>
      <c r="AZ8148" s="3"/>
      <c r="BA8148" s="3"/>
    </row>
    <row r="8149" spans="1:53" x14ac:dyDescent="0.3">
      <c r="A8149" s="3"/>
      <c r="B8149" s="3"/>
      <c r="C8149" s="3"/>
      <c r="D8149" s="3"/>
      <c r="E8149" s="3"/>
      <c r="F8149" s="3"/>
      <c r="G8149" s="3"/>
      <c r="H8149" s="3"/>
      <c r="I8149" s="3"/>
      <c r="J8149" s="3"/>
      <c r="K8149" s="3"/>
      <c r="L8149" s="3"/>
      <c r="M8149" s="3"/>
      <c r="N8149" s="3"/>
      <c r="O8149" s="3"/>
      <c r="P8149" s="3"/>
      <c r="Q8149" s="3"/>
      <c r="R8149" s="3"/>
      <c r="S8149" s="120"/>
      <c r="T8149" s="3"/>
      <c r="U8149" s="3"/>
      <c r="V8149" s="3"/>
      <c r="W8149" s="3"/>
      <c r="X8149" s="3"/>
      <c r="Y8149" s="3"/>
      <c r="Z8149" s="3"/>
      <c r="AA8149" s="3"/>
      <c r="AB8149" s="3"/>
      <c r="AC8149" s="3"/>
      <c r="AD8149" s="3"/>
      <c r="AE8149" s="3"/>
      <c r="AF8149" s="3"/>
      <c r="AG8149" s="3"/>
      <c r="AH8149" s="3"/>
      <c r="AI8149" s="3"/>
      <c r="AJ8149" s="3"/>
      <c r="AK8149" s="3"/>
      <c r="AL8149" s="3"/>
      <c r="AM8149" s="3"/>
      <c r="AN8149" s="3"/>
      <c r="AO8149" s="3"/>
      <c r="AP8149" s="3"/>
      <c r="AQ8149" s="3"/>
      <c r="AR8149" s="3"/>
      <c r="AS8149" s="3"/>
      <c r="AT8149" s="3"/>
      <c r="AU8149" s="3"/>
      <c r="AV8149" s="3"/>
      <c r="AW8149" s="3"/>
      <c r="AX8149" s="3"/>
      <c r="AY8149" s="3"/>
      <c r="AZ8149" s="3"/>
      <c r="BA8149" s="3"/>
    </row>
    <row r="8150" spans="1:53" x14ac:dyDescent="0.3">
      <c r="A8150" s="3"/>
      <c r="B8150" s="3"/>
      <c r="C8150" s="3"/>
      <c r="D8150" s="3"/>
      <c r="E8150" s="3"/>
      <c r="F8150" s="3"/>
      <c r="G8150" s="3"/>
      <c r="H8150" s="3"/>
      <c r="I8150" s="3"/>
      <c r="J8150" s="3"/>
      <c r="K8150" s="3"/>
      <c r="L8150" s="3"/>
      <c r="M8150" s="3"/>
      <c r="N8150" s="3"/>
      <c r="O8150" s="3"/>
      <c r="P8150" s="3"/>
      <c r="Q8150" s="3"/>
      <c r="R8150" s="3"/>
      <c r="S8150" s="120"/>
      <c r="T8150" s="3"/>
      <c r="U8150" s="3"/>
      <c r="V8150" s="3"/>
      <c r="W8150" s="3"/>
      <c r="X8150" s="3"/>
      <c r="Y8150" s="3"/>
      <c r="Z8150" s="3"/>
      <c r="AA8150" s="3"/>
      <c r="AB8150" s="3"/>
      <c r="AC8150" s="3"/>
      <c r="AD8150" s="3"/>
      <c r="AE8150" s="3"/>
      <c r="AF8150" s="3"/>
      <c r="AG8150" s="3"/>
      <c r="AH8150" s="3"/>
      <c r="AI8150" s="3"/>
      <c r="AJ8150" s="3"/>
      <c r="AK8150" s="3"/>
      <c r="AL8150" s="3"/>
      <c r="AM8150" s="3"/>
      <c r="AN8150" s="3"/>
      <c r="AO8150" s="3"/>
      <c r="AP8150" s="3"/>
      <c r="AQ8150" s="3"/>
      <c r="AR8150" s="3"/>
      <c r="AS8150" s="3"/>
      <c r="AT8150" s="3"/>
      <c r="AU8150" s="3"/>
      <c r="AV8150" s="3"/>
      <c r="AW8150" s="3"/>
      <c r="AX8150" s="3"/>
      <c r="AY8150" s="3"/>
      <c r="AZ8150" s="3"/>
      <c r="BA8150" s="3"/>
    </row>
    <row r="8151" spans="1:53" x14ac:dyDescent="0.3">
      <c r="A8151" s="3"/>
      <c r="B8151" s="3"/>
      <c r="C8151" s="3"/>
      <c r="D8151" s="3"/>
      <c r="E8151" s="3"/>
      <c r="F8151" s="3"/>
      <c r="G8151" s="3"/>
      <c r="H8151" s="3"/>
      <c r="I8151" s="3"/>
      <c r="J8151" s="3"/>
      <c r="K8151" s="3"/>
      <c r="L8151" s="3"/>
      <c r="M8151" s="3"/>
      <c r="N8151" s="3"/>
      <c r="O8151" s="3"/>
      <c r="P8151" s="3"/>
      <c r="Q8151" s="3"/>
      <c r="R8151" s="3"/>
      <c r="S8151" s="120"/>
      <c r="T8151" s="3"/>
      <c r="U8151" s="3"/>
      <c r="V8151" s="3"/>
      <c r="W8151" s="3"/>
      <c r="X8151" s="3"/>
      <c r="Y8151" s="3"/>
      <c r="Z8151" s="3"/>
      <c r="AA8151" s="3"/>
      <c r="AB8151" s="3"/>
      <c r="AC8151" s="3"/>
      <c r="AD8151" s="3"/>
      <c r="AE8151" s="3"/>
      <c r="AF8151" s="3"/>
      <c r="AG8151" s="3"/>
      <c r="AH8151" s="3"/>
      <c r="AI8151" s="3"/>
      <c r="AJ8151" s="3"/>
      <c r="AK8151" s="3"/>
      <c r="AL8151" s="3"/>
      <c r="AM8151" s="3"/>
      <c r="AN8151" s="3"/>
      <c r="AO8151" s="3"/>
      <c r="AP8151" s="3"/>
      <c r="AQ8151" s="3"/>
      <c r="AR8151" s="3"/>
      <c r="AS8151" s="3"/>
      <c r="AT8151" s="3"/>
      <c r="AU8151" s="3"/>
      <c r="AV8151" s="3"/>
      <c r="AW8151" s="3"/>
      <c r="AX8151" s="3"/>
      <c r="AY8151" s="3"/>
      <c r="AZ8151" s="3"/>
      <c r="BA8151" s="3"/>
    </row>
    <row r="8152" spans="1:53" x14ac:dyDescent="0.3">
      <c r="A8152" s="3"/>
      <c r="B8152" s="3"/>
      <c r="C8152" s="3"/>
      <c r="D8152" s="3"/>
      <c r="E8152" s="3"/>
      <c r="F8152" s="3"/>
      <c r="G8152" s="3"/>
      <c r="H8152" s="3"/>
      <c r="I8152" s="3"/>
      <c r="J8152" s="3"/>
      <c r="K8152" s="3"/>
      <c r="L8152" s="3"/>
      <c r="M8152" s="3"/>
      <c r="N8152" s="3"/>
      <c r="O8152" s="3"/>
      <c r="P8152" s="3"/>
      <c r="Q8152" s="3"/>
      <c r="R8152" s="3"/>
      <c r="S8152" s="120"/>
      <c r="T8152" s="3"/>
      <c r="U8152" s="3"/>
      <c r="V8152" s="3"/>
      <c r="W8152" s="3"/>
      <c r="X8152" s="3"/>
      <c r="Y8152" s="3"/>
      <c r="Z8152" s="3"/>
      <c r="AA8152" s="3"/>
      <c r="AB8152" s="3"/>
      <c r="AC8152" s="3"/>
      <c r="AD8152" s="3"/>
      <c r="AE8152" s="3"/>
      <c r="AF8152" s="3"/>
      <c r="AG8152" s="3"/>
      <c r="AH8152" s="3"/>
      <c r="AI8152" s="3"/>
      <c r="AJ8152" s="3"/>
      <c r="AK8152" s="3"/>
      <c r="AL8152" s="3"/>
      <c r="AM8152" s="3"/>
      <c r="AN8152" s="3"/>
      <c r="AO8152" s="3"/>
      <c r="AP8152" s="3"/>
      <c r="AQ8152" s="3"/>
      <c r="AR8152" s="3"/>
      <c r="AS8152" s="3"/>
      <c r="AT8152" s="3"/>
      <c r="AU8152" s="3"/>
      <c r="AV8152" s="3"/>
      <c r="AW8152" s="3"/>
      <c r="AX8152" s="3"/>
      <c r="AY8152" s="3"/>
      <c r="AZ8152" s="3"/>
      <c r="BA8152" s="3"/>
    </row>
    <row r="8153" spans="1:53" x14ac:dyDescent="0.3">
      <c r="A8153" s="3"/>
      <c r="B8153" s="3"/>
      <c r="C8153" s="3"/>
      <c r="D8153" s="3"/>
      <c r="E8153" s="3"/>
      <c r="F8153" s="3"/>
      <c r="G8153" s="3"/>
      <c r="H8153" s="3"/>
      <c r="I8153" s="3"/>
      <c r="J8153" s="3"/>
      <c r="K8153" s="3"/>
      <c r="L8153" s="3"/>
      <c r="M8153" s="3"/>
      <c r="N8153" s="3"/>
      <c r="O8153" s="3"/>
      <c r="P8153" s="3"/>
      <c r="Q8153" s="3"/>
      <c r="R8153" s="3"/>
      <c r="S8153" s="120"/>
      <c r="T8153" s="3"/>
      <c r="U8153" s="3"/>
      <c r="V8153" s="3"/>
      <c r="W8153" s="3"/>
      <c r="X8153" s="3"/>
      <c r="Y8153" s="3"/>
      <c r="Z8153" s="3"/>
      <c r="AA8153" s="3"/>
      <c r="AB8153" s="3"/>
      <c r="AC8153" s="3"/>
      <c r="AD8153" s="3"/>
      <c r="AE8153" s="3"/>
      <c r="AF8153" s="3"/>
      <c r="AG8153" s="3"/>
      <c r="AH8153" s="3"/>
      <c r="AI8153" s="3"/>
      <c r="AJ8153" s="3"/>
      <c r="AK8153" s="3"/>
      <c r="AL8153" s="3"/>
      <c r="AM8153" s="3"/>
      <c r="AN8153" s="3"/>
      <c r="AO8153" s="3"/>
      <c r="AP8153" s="3"/>
      <c r="AQ8153" s="3"/>
      <c r="AR8153" s="3"/>
      <c r="AS8153" s="3"/>
      <c r="AT8153" s="3"/>
      <c r="AU8153" s="3"/>
      <c r="AV8153" s="3"/>
      <c r="AW8153" s="3"/>
      <c r="AX8153" s="3"/>
      <c r="AY8153" s="3"/>
      <c r="AZ8153" s="3"/>
      <c r="BA8153" s="3"/>
    </row>
    <row r="8154" spans="1:53" x14ac:dyDescent="0.3">
      <c r="A8154" s="3"/>
      <c r="B8154" s="3"/>
      <c r="C8154" s="3"/>
      <c r="D8154" s="3"/>
      <c r="E8154" s="3"/>
      <c r="F8154" s="3"/>
      <c r="G8154" s="3"/>
      <c r="H8154" s="3"/>
      <c r="I8154" s="3"/>
      <c r="J8154" s="3"/>
      <c r="K8154" s="3"/>
      <c r="L8154" s="3"/>
      <c r="M8154" s="3"/>
      <c r="N8154" s="3"/>
      <c r="O8154" s="3"/>
      <c r="P8154" s="3"/>
      <c r="Q8154" s="3"/>
      <c r="R8154" s="3"/>
      <c r="S8154" s="120"/>
      <c r="T8154" s="3"/>
      <c r="U8154" s="3"/>
      <c r="V8154" s="3"/>
      <c r="W8154" s="3"/>
      <c r="X8154" s="3"/>
      <c r="Y8154" s="3"/>
      <c r="Z8154" s="3"/>
      <c r="AA8154" s="3"/>
      <c r="AB8154" s="3"/>
      <c r="AC8154" s="3"/>
      <c r="AD8154" s="3"/>
      <c r="AE8154" s="3"/>
      <c r="AF8154" s="3"/>
      <c r="AG8154" s="3"/>
      <c r="AH8154" s="3"/>
      <c r="AI8154" s="3"/>
      <c r="AJ8154" s="3"/>
      <c r="AK8154" s="3"/>
      <c r="AL8154" s="3"/>
      <c r="AM8154" s="3"/>
      <c r="AN8154" s="3"/>
      <c r="AO8154" s="3"/>
      <c r="AP8154" s="3"/>
      <c r="AQ8154" s="3"/>
      <c r="AR8154" s="3"/>
      <c r="AS8154" s="3"/>
      <c r="AT8154" s="3"/>
      <c r="AU8154" s="3"/>
      <c r="AV8154" s="3"/>
      <c r="AW8154" s="3"/>
      <c r="AX8154" s="3"/>
      <c r="AY8154" s="3"/>
      <c r="AZ8154" s="3"/>
      <c r="BA8154" s="3"/>
    </row>
    <row r="8155" spans="1:53" x14ac:dyDescent="0.3">
      <c r="A8155" s="3"/>
      <c r="B8155" s="3"/>
      <c r="C8155" s="3"/>
      <c r="D8155" s="3"/>
      <c r="E8155" s="3"/>
      <c r="F8155" s="3"/>
      <c r="G8155" s="3"/>
      <c r="H8155" s="3"/>
      <c r="I8155" s="3"/>
      <c r="J8155" s="3"/>
      <c r="K8155" s="3"/>
      <c r="L8155" s="3"/>
      <c r="M8155" s="3"/>
      <c r="N8155" s="3"/>
      <c r="O8155" s="3"/>
      <c r="P8155" s="3"/>
      <c r="Q8155" s="3"/>
      <c r="R8155" s="3"/>
      <c r="S8155" s="120"/>
      <c r="T8155" s="3"/>
      <c r="U8155" s="3"/>
      <c r="V8155" s="3"/>
      <c r="W8155" s="3"/>
      <c r="X8155" s="3"/>
      <c r="Y8155" s="3"/>
      <c r="Z8155" s="3"/>
      <c r="AA8155" s="3"/>
      <c r="AB8155" s="3"/>
      <c r="AC8155" s="3"/>
      <c r="AD8155" s="3"/>
      <c r="AE8155" s="3"/>
      <c r="AF8155" s="3"/>
      <c r="AG8155" s="3"/>
      <c r="AH8155" s="3"/>
      <c r="AI8155" s="3"/>
      <c r="AJ8155" s="3"/>
      <c r="AK8155" s="3"/>
      <c r="AL8155" s="3"/>
      <c r="AM8155" s="3"/>
      <c r="AN8155" s="3"/>
      <c r="AO8155" s="3"/>
      <c r="AP8155" s="3"/>
      <c r="AQ8155" s="3"/>
      <c r="AR8155" s="3"/>
      <c r="AS8155" s="3"/>
      <c r="AT8155" s="3"/>
      <c r="AU8155" s="3"/>
      <c r="AV8155" s="3"/>
      <c r="AW8155" s="3"/>
      <c r="AX8155" s="3"/>
      <c r="AY8155" s="3"/>
      <c r="AZ8155" s="3"/>
      <c r="BA8155" s="3"/>
    </row>
    <row r="8156" spans="1:53" x14ac:dyDescent="0.3">
      <c r="A8156" s="3"/>
      <c r="B8156" s="3"/>
      <c r="C8156" s="3"/>
      <c r="D8156" s="3"/>
      <c r="E8156" s="3"/>
      <c r="F8156" s="3"/>
      <c r="G8156" s="3"/>
      <c r="H8156" s="3"/>
      <c r="I8156" s="3"/>
      <c r="J8156" s="3"/>
      <c r="K8156" s="3"/>
      <c r="L8156" s="3"/>
      <c r="M8156" s="3"/>
      <c r="N8156" s="3"/>
      <c r="O8156" s="3"/>
      <c r="P8156" s="3"/>
      <c r="Q8156" s="3"/>
      <c r="R8156" s="3"/>
      <c r="S8156" s="120"/>
      <c r="T8156" s="3"/>
      <c r="U8156" s="3"/>
      <c r="V8156" s="3"/>
      <c r="W8156" s="3"/>
      <c r="X8156" s="3"/>
      <c r="Y8156" s="3"/>
      <c r="Z8156" s="3"/>
      <c r="AA8156" s="3"/>
      <c r="AB8156" s="3"/>
      <c r="AC8156" s="3"/>
      <c r="AD8156" s="3"/>
      <c r="AE8156" s="3"/>
      <c r="AF8156" s="3"/>
      <c r="AG8156" s="3"/>
      <c r="AH8156" s="3"/>
      <c r="AI8156" s="3"/>
      <c r="AJ8156" s="3"/>
      <c r="AK8156" s="3"/>
      <c r="AL8156" s="3"/>
      <c r="AM8156" s="3"/>
      <c r="AN8156" s="3"/>
      <c r="AO8156" s="3"/>
      <c r="AP8156" s="3"/>
      <c r="AQ8156" s="3"/>
      <c r="AR8156" s="3"/>
      <c r="AS8156" s="3"/>
      <c r="AT8156" s="3"/>
      <c r="AU8156" s="3"/>
      <c r="AV8156" s="3"/>
      <c r="AW8156" s="3"/>
      <c r="AX8156" s="3"/>
      <c r="AY8156" s="3"/>
      <c r="AZ8156" s="3"/>
      <c r="BA8156" s="3"/>
    </row>
    <row r="8157" spans="1:53" x14ac:dyDescent="0.3">
      <c r="A8157" s="3"/>
      <c r="B8157" s="3"/>
      <c r="C8157" s="3"/>
      <c r="D8157" s="3"/>
      <c r="E8157" s="3"/>
      <c r="F8157" s="3"/>
      <c r="G8157" s="3"/>
      <c r="H8157" s="3"/>
      <c r="I8157" s="3"/>
      <c r="J8157" s="3"/>
      <c r="K8157" s="3"/>
      <c r="L8157" s="3"/>
      <c r="M8157" s="3"/>
      <c r="N8157" s="3"/>
      <c r="O8157" s="3"/>
      <c r="P8157" s="3"/>
      <c r="Q8157" s="3"/>
      <c r="R8157" s="3"/>
      <c r="S8157" s="120"/>
      <c r="T8157" s="3"/>
      <c r="U8157" s="3"/>
      <c r="V8157" s="3"/>
      <c r="W8157" s="3"/>
      <c r="X8157" s="3"/>
      <c r="Y8157" s="3"/>
      <c r="Z8157" s="3"/>
      <c r="AA8157" s="3"/>
      <c r="AB8157" s="3"/>
      <c r="AC8157" s="3"/>
      <c r="AD8157" s="3"/>
      <c r="AE8157" s="3"/>
      <c r="AF8157" s="3"/>
      <c r="AG8157" s="3"/>
      <c r="AH8157" s="3"/>
      <c r="AI8157" s="3"/>
      <c r="AJ8157" s="3"/>
      <c r="AK8157" s="3"/>
      <c r="AL8157" s="3"/>
      <c r="AM8157" s="3"/>
      <c r="AN8157" s="3"/>
      <c r="AO8157" s="3"/>
      <c r="AP8157" s="3"/>
      <c r="AQ8157" s="3"/>
      <c r="AR8157" s="3"/>
      <c r="AS8157" s="3"/>
      <c r="AT8157" s="3"/>
      <c r="AU8157" s="3"/>
      <c r="AV8157" s="3"/>
      <c r="AW8157" s="3"/>
      <c r="AX8157" s="3"/>
      <c r="AY8157" s="3"/>
      <c r="AZ8157" s="3"/>
      <c r="BA8157" s="3"/>
    </row>
    <row r="8158" spans="1:53" x14ac:dyDescent="0.3">
      <c r="A8158" s="3"/>
      <c r="B8158" s="3"/>
      <c r="C8158" s="3"/>
      <c r="D8158" s="3"/>
      <c r="E8158" s="3"/>
      <c r="F8158" s="3"/>
      <c r="G8158" s="3"/>
      <c r="H8158" s="3"/>
      <c r="I8158" s="3"/>
      <c r="J8158" s="3"/>
      <c r="K8158" s="3"/>
      <c r="L8158" s="3"/>
      <c r="M8158" s="3"/>
      <c r="N8158" s="3"/>
      <c r="O8158" s="3"/>
      <c r="P8158" s="3"/>
      <c r="Q8158" s="3"/>
      <c r="R8158" s="3"/>
      <c r="S8158" s="120"/>
      <c r="T8158" s="3"/>
      <c r="U8158" s="3"/>
      <c r="V8158" s="3"/>
      <c r="W8158" s="3"/>
      <c r="X8158" s="3"/>
      <c r="Y8158" s="3"/>
      <c r="Z8158" s="3"/>
      <c r="AA8158" s="3"/>
      <c r="AB8158" s="3"/>
      <c r="AC8158" s="3"/>
      <c r="AD8158" s="3"/>
      <c r="AE8158" s="3"/>
      <c r="AF8158" s="3"/>
      <c r="AG8158" s="3"/>
      <c r="AH8158" s="3"/>
      <c r="AI8158" s="3"/>
      <c r="AJ8158" s="3"/>
      <c r="AK8158" s="3"/>
      <c r="AL8158" s="3"/>
      <c r="AM8158" s="3"/>
      <c r="AN8158" s="3"/>
      <c r="AO8158" s="3"/>
      <c r="AP8158" s="3"/>
      <c r="AQ8158" s="3"/>
      <c r="AR8158" s="3"/>
      <c r="AS8158" s="3"/>
      <c r="AT8158" s="3"/>
      <c r="AU8158" s="3"/>
      <c r="AV8158" s="3"/>
      <c r="AW8158" s="3"/>
      <c r="AX8158" s="3"/>
      <c r="AY8158" s="3"/>
      <c r="AZ8158" s="3"/>
      <c r="BA8158" s="3"/>
    </row>
    <row r="8159" spans="1:53" x14ac:dyDescent="0.3">
      <c r="A8159" s="3"/>
      <c r="B8159" s="3"/>
      <c r="C8159" s="3"/>
      <c r="D8159" s="3"/>
      <c r="E8159" s="3"/>
      <c r="F8159" s="3"/>
      <c r="G8159" s="3"/>
      <c r="H8159" s="3"/>
      <c r="I8159" s="3"/>
      <c r="J8159" s="3"/>
      <c r="K8159" s="3"/>
      <c r="L8159" s="3"/>
      <c r="M8159" s="3"/>
      <c r="N8159" s="3"/>
      <c r="O8159" s="3"/>
      <c r="P8159" s="3"/>
      <c r="Q8159" s="3"/>
      <c r="R8159" s="3"/>
      <c r="S8159" s="120"/>
      <c r="T8159" s="3"/>
      <c r="U8159" s="3"/>
      <c r="V8159" s="3"/>
      <c r="W8159" s="3"/>
      <c r="X8159" s="3"/>
      <c r="Y8159" s="3"/>
      <c r="Z8159" s="3"/>
      <c r="AA8159" s="3"/>
      <c r="AB8159" s="3"/>
      <c r="AC8159" s="3"/>
      <c r="AD8159" s="3"/>
      <c r="AE8159" s="3"/>
      <c r="AF8159" s="3"/>
      <c r="AG8159" s="3"/>
      <c r="AH8159" s="3"/>
      <c r="AI8159" s="3"/>
      <c r="AJ8159" s="3"/>
      <c r="AK8159" s="3"/>
      <c r="AL8159" s="3"/>
      <c r="AM8159" s="3"/>
      <c r="AN8159" s="3"/>
      <c r="AO8159" s="3"/>
      <c r="AP8159" s="3"/>
      <c r="AQ8159" s="3"/>
      <c r="AR8159" s="3"/>
      <c r="AS8159" s="3"/>
      <c r="AT8159" s="3"/>
      <c r="AU8159" s="3"/>
      <c r="AV8159" s="3"/>
      <c r="AW8159" s="3"/>
      <c r="AX8159" s="3"/>
      <c r="AY8159" s="3"/>
      <c r="AZ8159" s="3"/>
      <c r="BA8159" s="3"/>
    </row>
    <row r="8160" spans="1:53" x14ac:dyDescent="0.3">
      <c r="A8160" s="3"/>
      <c r="B8160" s="3"/>
      <c r="C8160" s="3"/>
      <c r="D8160" s="3"/>
      <c r="E8160" s="3"/>
      <c r="F8160" s="3"/>
      <c r="G8160" s="3"/>
      <c r="H8160" s="3"/>
      <c r="I8160" s="3"/>
      <c r="J8160" s="3"/>
      <c r="K8160" s="3"/>
      <c r="L8160" s="3"/>
      <c r="M8160" s="3"/>
      <c r="N8160" s="3"/>
      <c r="O8160" s="3"/>
      <c r="P8160" s="3"/>
      <c r="Q8160" s="3"/>
      <c r="R8160" s="3"/>
      <c r="S8160" s="120"/>
      <c r="T8160" s="3"/>
      <c r="U8160" s="3"/>
      <c r="V8160" s="3"/>
      <c r="W8160" s="3"/>
      <c r="X8160" s="3"/>
      <c r="Y8160" s="3"/>
      <c r="Z8160" s="3"/>
      <c r="AA8160" s="3"/>
      <c r="AB8160" s="3"/>
      <c r="AC8160" s="3"/>
      <c r="AD8160" s="3"/>
      <c r="AE8160" s="3"/>
      <c r="AF8160" s="3"/>
      <c r="AG8160" s="3"/>
      <c r="AH8160" s="3"/>
      <c r="AI8160" s="3"/>
      <c r="AJ8160" s="3"/>
      <c r="AK8160" s="3"/>
      <c r="AL8160" s="3"/>
      <c r="AM8160" s="3"/>
      <c r="AN8160" s="3"/>
      <c r="AO8160" s="3"/>
      <c r="AP8160" s="3"/>
      <c r="AQ8160" s="3"/>
      <c r="AR8160" s="3"/>
      <c r="AS8160" s="3"/>
      <c r="AT8160" s="3"/>
      <c r="AU8160" s="3"/>
      <c r="AV8160" s="3"/>
      <c r="AW8160" s="3"/>
      <c r="AX8160" s="3"/>
      <c r="AY8160" s="3"/>
      <c r="AZ8160" s="3"/>
      <c r="BA8160" s="3"/>
    </row>
    <row r="8161" spans="1:53" x14ac:dyDescent="0.3">
      <c r="A8161" s="3"/>
      <c r="B8161" s="3"/>
      <c r="C8161" s="3"/>
      <c r="D8161" s="3"/>
      <c r="E8161" s="3"/>
      <c r="F8161" s="3"/>
      <c r="G8161" s="3"/>
      <c r="H8161" s="3"/>
      <c r="I8161" s="3"/>
      <c r="J8161" s="3"/>
      <c r="K8161" s="3"/>
      <c r="L8161" s="3"/>
      <c r="M8161" s="3"/>
      <c r="N8161" s="3"/>
      <c r="O8161" s="3"/>
      <c r="P8161" s="3"/>
      <c r="Q8161" s="3"/>
      <c r="R8161" s="3"/>
      <c r="S8161" s="120"/>
      <c r="T8161" s="3"/>
      <c r="U8161" s="3"/>
      <c r="V8161" s="3"/>
      <c r="W8161" s="3"/>
      <c r="X8161" s="3"/>
      <c r="Y8161" s="3"/>
      <c r="Z8161" s="3"/>
      <c r="AA8161" s="3"/>
      <c r="AB8161" s="3"/>
      <c r="AC8161" s="3"/>
      <c r="AD8161" s="3"/>
      <c r="AE8161" s="3"/>
      <c r="AF8161" s="3"/>
      <c r="AG8161" s="3"/>
      <c r="AH8161" s="3"/>
      <c r="AI8161" s="3"/>
      <c r="AJ8161" s="3"/>
      <c r="AK8161" s="3"/>
      <c r="AL8161" s="3"/>
      <c r="AM8161" s="3"/>
      <c r="AN8161" s="3"/>
      <c r="AO8161" s="3"/>
      <c r="AP8161" s="3"/>
      <c r="AQ8161" s="3"/>
      <c r="AR8161" s="3"/>
      <c r="AS8161" s="3"/>
      <c r="AT8161" s="3"/>
      <c r="AU8161" s="3"/>
      <c r="AV8161" s="3"/>
      <c r="AW8161" s="3"/>
      <c r="AX8161" s="3"/>
      <c r="AY8161" s="3"/>
      <c r="AZ8161" s="3"/>
      <c r="BA8161" s="3"/>
    </row>
    <row r="8162" spans="1:53" x14ac:dyDescent="0.3">
      <c r="A8162" s="3"/>
      <c r="B8162" s="3"/>
      <c r="C8162" s="3"/>
      <c r="D8162" s="3"/>
      <c r="E8162" s="3"/>
      <c r="F8162" s="3"/>
      <c r="G8162" s="3"/>
      <c r="H8162" s="3"/>
      <c r="I8162" s="3"/>
      <c r="J8162" s="3"/>
      <c r="K8162" s="3"/>
      <c r="L8162" s="3"/>
      <c r="M8162" s="3"/>
      <c r="N8162" s="3"/>
      <c r="O8162" s="3"/>
      <c r="P8162" s="3"/>
      <c r="Q8162" s="3"/>
      <c r="R8162" s="3"/>
      <c r="S8162" s="120"/>
      <c r="T8162" s="3"/>
      <c r="U8162" s="3"/>
      <c r="V8162" s="3"/>
      <c r="W8162" s="3"/>
      <c r="X8162" s="3"/>
      <c r="Y8162" s="3"/>
      <c r="Z8162" s="3"/>
      <c r="AA8162" s="3"/>
      <c r="AB8162" s="3"/>
      <c r="AC8162" s="3"/>
      <c r="AD8162" s="3"/>
      <c r="AE8162" s="3"/>
      <c r="AF8162" s="3"/>
      <c r="AG8162" s="3"/>
      <c r="AH8162" s="3"/>
      <c r="AI8162" s="3"/>
      <c r="AJ8162" s="3"/>
      <c r="AK8162" s="3"/>
      <c r="AL8162" s="3"/>
      <c r="AM8162" s="3"/>
      <c r="AN8162" s="3"/>
      <c r="AO8162" s="3"/>
      <c r="AP8162" s="3"/>
      <c r="AQ8162" s="3"/>
      <c r="AR8162" s="3"/>
      <c r="AS8162" s="3"/>
      <c r="AT8162" s="3"/>
      <c r="AU8162" s="3"/>
      <c r="AV8162" s="3"/>
      <c r="AW8162" s="3"/>
      <c r="AX8162" s="3"/>
      <c r="AY8162" s="3"/>
      <c r="AZ8162" s="3"/>
      <c r="BA8162" s="3"/>
    </row>
    <row r="8163" spans="1:53" x14ac:dyDescent="0.3">
      <c r="A8163" s="3"/>
      <c r="B8163" s="3"/>
      <c r="C8163" s="3"/>
      <c r="D8163" s="3"/>
      <c r="E8163" s="3"/>
      <c r="F8163" s="3"/>
      <c r="G8163" s="3"/>
      <c r="H8163" s="3"/>
      <c r="I8163" s="3"/>
      <c r="J8163" s="3"/>
      <c r="K8163" s="3"/>
      <c r="L8163" s="3"/>
      <c r="M8163" s="3"/>
      <c r="N8163" s="3"/>
      <c r="O8163" s="3"/>
      <c r="P8163" s="3"/>
      <c r="Q8163" s="3"/>
      <c r="R8163" s="3"/>
      <c r="S8163" s="120"/>
      <c r="T8163" s="3"/>
      <c r="U8163" s="3"/>
      <c r="V8163" s="3"/>
      <c r="W8163" s="3"/>
      <c r="X8163" s="3"/>
      <c r="Y8163" s="3"/>
      <c r="Z8163" s="3"/>
      <c r="AA8163" s="3"/>
      <c r="AB8163" s="3"/>
      <c r="AC8163" s="3"/>
      <c r="AD8163" s="3"/>
      <c r="AE8163" s="3"/>
      <c r="AF8163" s="3"/>
      <c r="AG8163" s="3"/>
      <c r="AH8163" s="3"/>
      <c r="AI8163" s="3"/>
      <c r="AJ8163" s="3"/>
      <c r="AK8163" s="3"/>
      <c r="AL8163" s="3"/>
      <c r="AM8163" s="3"/>
      <c r="AN8163" s="3"/>
      <c r="AO8163" s="3"/>
      <c r="AP8163" s="3"/>
      <c r="AQ8163" s="3"/>
      <c r="AR8163" s="3"/>
      <c r="AS8163" s="3"/>
      <c r="AT8163" s="3"/>
      <c r="AU8163" s="3"/>
      <c r="AV8163" s="3"/>
      <c r="AW8163" s="3"/>
      <c r="AX8163" s="3"/>
      <c r="AY8163" s="3"/>
      <c r="AZ8163" s="3"/>
      <c r="BA8163" s="3"/>
    </row>
    <row r="8164" spans="1:53" x14ac:dyDescent="0.3">
      <c r="A8164" s="3"/>
      <c r="B8164" s="3"/>
      <c r="C8164" s="3"/>
      <c r="D8164" s="3"/>
      <c r="E8164" s="3"/>
      <c r="F8164" s="3"/>
      <c r="G8164" s="3"/>
      <c r="H8164" s="3"/>
      <c r="I8164" s="3"/>
      <c r="J8164" s="3"/>
      <c r="K8164" s="3"/>
      <c r="L8164" s="3"/>
      <c r="M8164" s="3"/>
      <c r="N8164" s="3"/>
      <c r="O8164" s="3"/>
      <c r="P8164" s="3"/>
      <c r="Q8164" s="3"/>
      <c r="R8164" s="3"/>
      <c r="S8164" s="120"/>
      <c r="T8164" s="3"/>
      <c r="U8164" s="3"/>
      <c r="V8164" s="3"/>
      <c r="W8164" s="3"/>
      <c r="X8164" s="3"/>
      <c r="Y8164" s="3"/>
      <c r="Z8164" s="3"/>
      <c r="AA8164" s="3"/>
      <c r="AB8164" s="3"/>
      <c r="AC8164" s="3"/>
      <c r="AD8164" s="3"/>
      <c r="AE8164" s="3"/>
      <c r="AF8164" s="3"/>
      <c r="AG8164" s="3"/>
      <c r="AH8164" s="3"/>
      <c r="AI8164" s="3"/>
      <c r="AJ8164" s="3"/>
      <c r="AK8164" s="3"/>
      <c r="AL8164" s="3"/>
      <c r="AM8164" s="3"/>
      <c r="AN8164" s="3"/>
      <c r="AO8164" s="3"/>
      <c r="AP8164" s="3"/>
      <c r="AQ8164" s="3"/>
      <c r="AR8164" s="3"/>
      <c r="AS8164" s="3"/>
      <c r="AT8164" s="3"/>
      <c r="AU8164" s="3"/>
      <c r="AV8164" s="3"/>
      <c r="AW8164" s="3"/>
      <c r="AX8164" s="3"/>
      <c r="AY8164" s="3"/>
      <c r="AZ8164" s="3"/>
      <c r="BA8164" s="3"/>
    </row>
    <row r="8165" spans="1:53" x14ac:dyDescent="0.3">
      <c r="A8165" s="3"/>
      <c r="B8165" s="3"/>
      <c r="C8165" s="3"/>
      <c r="D8165" s="3"/>
      <c r="E8165" s="3"/>
      <c r="F8165" s="3"/>
      <c r="G8165" s="3"/>
      <c r="H8165" s="3"/>
      <c r="I8165" s="3"/>
      <c r="J8165" s="3"/>
      <c r="K8165" s="3"/>
      <c r="L8165" s="3"/>
      <c r="M8165" s="3"/>
      <c r="N8165" s="3"/>
      <c r="O8165" s="3"/>
      <c r="P8165" s="3"/>
      <c r="Q8165" s="3"/>
      <c r="R8165" s="3"/>
      <c r="S8165" s="120"/>
      <c r="T8165" s="3"/>
      <c r="U8165" s="3"/>
      <c r="V8165" s="3"/>
      <c r="W8165" s="3"/>
      <c r="X8165" s="3"/>
      <c r="Y8165" s="3"/>
      <c r="Z8165" s="3"/>
      <c r="AA8165" s="3"/>
      <c r="AB8165" s="3"/>
      <c r="AC8165" s="3"/>
      <c r="AD8165" s="3"/>
      <c r="AE8165" s="3"/>
      <c r="AF8165" s="3"/>
      <c r="AG8165" s="3"/>
      <c r="AH8165" s="3"/>
      <c r="AI8165" s="3"/>
      <c r="AJ8165" s="3"/>
      <c r="AK8165" s="3"/>
      <c r="AL8165" s="3"/>
      <c r="AM8165" s="3"/>
      <c r="AN8165" s="3"/>
      <c r="AO8165" s="3"/>
      <c r="AP8165" s="3"/>
      <c r="AQ8165" s="3"/>
      <c r="AR8165" s="3"/>
      <c r="AS8165" s="3"/>
      <c r="AT8165" s="3"/>
      <c r="AU8165" s="3"/>
      <c r="AV8165" s="3"/>
      <c r="AW8165" s="3"/>
      <c r="AX8165" s="3"/>
      <c r="AY8165" s="3"/>
      <c r="AZ8165" s="3"/>
      <c r="BA8165" s="3"/>
    </row>
    <row r="8166" spans="1:53" x14ac:dyDescent="0.3">
      <c r="A8166" s="3"/>
      <c r="B8166" s="3"/>
      <c r="C8166" s="3"/>
      <c r="D8166" s="3"/>
      <c r="E8166" s="3"/>
      <c r="F8166" s="3"/>
      <c r="G8166" s="3"/>
      <c r="H8166" s="3"/>
      <c r="I8166" s="3"/>
      <c r="J8166" s="3"/>
      <c r="K8166" s="3"/>
      <c r="L8166" s="3"/>
      <c r="M8166" s="3"/>
      <c r="N8166" s="3"/>
      <c r="O8166" s="3"/>
      <c r="P8166" s="3"/>
      <c r="Q8166" s="3"/>
      <c r="R8166" s="3"/>
      <c r="S8166" s="120"/>
      <c r="T8166" s="3"/>
      <c r="U8166" s="3"/>
      <c r="V8166" s="3"/>
      <c r="W8166" s="3"/>
      <c r="X8166" s="3"/>
      <c r="Y8166" s="3"/>
      <c r="Z8166" s="3"/>
      <c r="AA8166" s="3"/>
      <c r="AB8166" s="3"/>
      <c r="AC8166" s="3"/>
      <c r="AD8166" s="3"/>
      <c r="AE8166" s="3"/>
      <c r="AF8166" s="3"/>
      <c r="AG8166" s="3"/>
      <c r="AH8166" s="3"/>
      <c r="AI8166" s="3"/>
      <c r="AJ8166" s="3"/>
      <c r="AK8166" s="3"/>
      <c r="AL8166" s="3"/>
      <c r="AM8166" s="3"/>
      <c r="AN8166" s="3"/>
      <c r="AO8166" s="3"/>
      <c r="AP8166" s="3"/>
      <c r="AQ8166" s="3"/>
      <c r="AR8166" s="3"/>
      <c r="AS8166" s="3"/>
      <c r="AT8166" s="3"/>
      <c r="AU8166" s="3"/>
      <c r="AV8166" s="3"/>
      <c r="AW8166" s="3"/>
      <c r="AX8166" s="3"/>
      <c r="AY8166" s="3"/>
      <c r="AZ8166" s="3"/>
      <c r="BA8166" s="3"/>
    </row>
    <row r="8167" spans="1:53" x14ac:dyDescent="0.3">
      <c r="A8167" s="3"/>
      <c r="B8167" s="3"/>
      <c r="C8167" s="3"/>
      <c r="D8167" s="3"/>
      <c r="E8167" s="3"/>
      <c r="F8167" s="3"/>
      <c r="G8167" s="3"/>
      <c r="H8167" s="3"/>
      <c r="I8167" s="3"/>
      <c r="J8167" s="3"/>
      <c r="K8167" s="3"/>
      <c r="L8167" s="3"/>
      <c r="M8167" s="3"/>
      <c r="N8167" s="3"/>
      <c r="O8167" s="3"/>
      <c r="P8167" s="3"/>
      <c r="Q8167" s="3"/>
      <c r="R8167" s="3"/>
      <c r="S8167" s="120"/>
      <c r="T8167" s="3"/>
      <c r="U8167" s="3"/>
      <c r="V8167" s="3"/>
      <c r="W8167" s="3"/>
      <c r="X8167" s="3"/>
      <c r="Y8167" s="3"/>
      <c r="Z8167" s="3"/>
      <c r="AA8167" s="3"/>
      <c r="AB8167" s="3"/>
      <c r="AC8167" s="3"/>
      <c r="AD8167" s="3"/>
      <c r="AE8167" s="3"/>
      <c r="AF8167" s="3"/>
      <c r="AG8167" s="3"/>
      <c r="AH8167" s="3"/>
      <c r="AI8167" s="3"/>
      <c r="AJ8167" s="3"/>
      <c r="AK8167" s="3"/>
      <c r="AL8167" s="3"/>
      <c r="AM8167" s="3"/>
      <c r="AN8167" s="3"/>
      <c r="AO8167" s="3"/>
      <c r="AP8167" s="3"/>
      <c r="AQ8167" s="3"/>
      <c r="AR8167" s="3"/>
      <c r="AS8167" s="3"/>
      <c r="AT8167" s="3"/>
      <c r="AU8167" s="3"/>
      <c r="AV8167" s="3"/>
      <c r="AW8167" s="3"/>
      <c r="AX8167" s="3"/>
      <c r="AY8167" s="3"/>
      <c r="AZ8167" s="3"/>
      <c r="BA8167" s="3"/>
    </row>
    <row r="8168" spans="1:53" x14ac:dyDescent="0.3">
      <c r="A8168" s="3"/>
      <c r="B8168" s="3"/>
      <c r="C8168" s="3"/>
      <c r="D8168" s="3"/>
      <c r="E8168" s="3"/>
      <c r="F8168" s="3"/>
      <c r="G8168" s="3"/>
      <c r="H8168" s="3"/>
      <c r="I8168" s="3"/>
      <c r="J8168" s="3"/>
      <c r="K8168" s="3"/>
      <c r="L8168" s="3"/>
      <c r="M8168" s="3"/>
      <c r="N8168" s="3"/>
      <c r="O8168" s="3"/>
      <c r="P8168" s="3"/>
      <c r="Q8168" s="3"/>
      <c r="R8168" s="3"/>
      <c r="S8168" s="120"/>
      <c r="T8168" s="3"/>
      <c r="U8168" s="3"/>
      <c r="V8168" s="3"/>
      <c r="W8168" s="3"/>
      <c r="X8168" s="3"/>
      <c r="Y8168" s="3"/>
      <c r="Z8168" s="3"/>
      <c r="AA8168" s="3"/>
      <c r="AB8168" s="3"/>
      <c r="AC8168" s="3"/>
      <c r="AD8168" s="3"/>
      <c r="AE8168" s="3"/>
      <c r="AF8168" s="3"/>
      <c r="AG8168" s="3"/>
      <c r="AH8168" s="3"/>
      <c r="AI8168" s="3"/>
      <c r="AJ8168" s="3"/>
      <c r="AK8168" s="3"/>
      <c r="AL8168" s="3"/>
      <c r="AM8168" s="3"/>
      <c r="AN8168" s="3"/>
      <c r="AO8168" s="3"/>
      <c r="AP8168" s="3"/>
      <c r="AQ8168" s="3"/>
      <c r="AR8168" s="3"/>
      <c r="AS8168" s="3"/>
      <c r="AT8168" s="3"/>
      <c r="AU8168" s="3"/>
      <c r="AV8168" s="3"/>
      <c r="AW8168" s="3"/>
      <c r="AX8168" s="3"/>
      <c r="AY8168" s="3"/>
      <c r="AZ8168" s="3"/>
      <c r="BA8168" s="3"/>
    </row>
    <row r="8169" spans="1:53" x14ac:dyDescent="0.3">
      <c r="A8169" s="3"/>
      <c r="B8169" s="3"/>
      <c r="C8169" s="3"/>
      <c r="D8169" s="3"/>
      <c r="E8169" s="3"/>
      <c r="F8169" s="3"/>
      <c r="G8169" s="3"/>
      <c r="H8169" s="3"/>
      <c r="I8169" s="3"/>
      <c r="J8169" s="3"/>
      <c r="K8169" s="3"/>
      <c r="L8169" s="3"/>
      <c r="M8169" s="3"/>
      <c r="N8169" s="3"/>
      <c r="O8169" s="3"/>
      <c r="P8169" s="3"/>
      <c r="Q8169" s="3"/>
      <c r="R8169" s="3"/>
      <c r="S8169" s="120"/>
      <c r="T8169" s="3"/>
      <c r="U8169" s="3"/>
      <c r="V8169" s="3"/>
      <c r="W8169" s="3"/>
      <c r="X8169" s="3"/>
      <c r="Y8169" s="3"/>
      <c r="Z8169" s="3"/>
      <c r="AA8169" s="3"/>
      <c r="AB8169" s="3"/>
      <c r="AC8169" s="3"/>
      <c r="AD8169" s="3"/>
      <c r="AE8169" s="3"/>
      <c r="AF8169" s="3"/>
      <c r="AG8169" s="3"/>
      <c r="AH8169" s="3"/>
      <c r="AI8169" s="3"/>
      <c r="AJ8169" s="3"/>
      <c r="AK8169" s="3"/>
      <c r="AL8169" s="3"/>
      <c r="AM8169" s="3"/>
      <c r="AN8169" s="3"/>
      <c r="AO8169" s="3"/>
      <c r="AP8169" s="3"/>
      <c r="AQ8169" s="3"/>
      <c r="AR8169" s="3"/>
      <c r="AS8169" s="3"/>
      <c r="AT8169" s="3"/>
      <c r="AU8169" s="3"/>
      <c r="AV8169" s="3"/>
      <c r="AW8169" s="3"/>
      <c r="AX8169" s="3"/>
      <c r="AY8169" s="3"/>
      <c r="AZ8169" s="3"/>
      <c r="BA8169" s="3"/>
    </row>
    <row r="8170" spans="1:53" x14ac:dyDescent="0.3">
      <c r="A8170" s="3"/>
      <c r="B8170" s="3"/>
      <c r="C8170" s="3"/>
      <c r="D8170" s="3"/>
      <c r="E8170" s="3"/>
      <c r="F8170" s="3"/>
      <c r="G8170" s="3"/>
      <c r="H8170" s="3"/>
      <c r="I8170" s="3"/>
      <c r="J8170" s="3"/>
      <c r="K8170" s="3"/>
      <c r="L8170" s="3"/>
      <c r="M8170" s="3"/>
      <c r="N8170" s="3"/>
      <c r="O8170" s="3"/>
      <c r="P8170" s="3"/>
      <c r="Q8170" s="3"/>
      <c r="R8170" s="3"/>
      <c r="S8170" s="120"/>
      <c r="T8170" s="3"/>
      <c r="U8170" s="3"/>
      <c r="V8170" s="3"/>
      <c r="W8170" s="3"/>
      <c r="X8170" s="3"/>
      <c r="Y8170" s="3"/>
      <c r="Z8170" s="3"/>
      <c r="AA8170" s="3"/>
      <c r="AB8170" s="3"/>
      <c r="AC8170" s="3"/>
      <c r="AD8170" s="3"/>
      <c r="AE8170" s="3"/>
      <c r="AF8170" s="3"/>
      <c r="AG8170" s="3"/>
      <c r="AH8170" s="3"/>
      <c r="AI8170" s="3"/>
      <c r="AJ8170" s="3"/>
      <c r="AK8170" s="3"/>
      <c r="AL8170" s="3"/>
      <c r="AM8170" s="3"/>
      <c r="AN8170" s="3"/>
      <c r="AO8170" s="3"/>
      <c r="AP8170" s="3"/>
      <c r="AQ8170" s="3"/>
      <c r="AR8170" s="3"/>
      <c r="AS8170" s="3"/>
      <c r="AT8170" s="3"/>
      <c r="AU8170" s="3"/>
      <c r="AV8170" s="3"/>
      <c r="AW8170" s="3"/>
      <c r="AX8170" s="3"/>
      <c r="AY8170" s="3"/>
      <c r="AZ8170" s="3"/>
      <c r="BA8170" s="3"/>
    </row>
    <row r="8171" spans="1:53" x14ac:dyDescent="0.3">
      <c r="A8171" s="3"/>
      <c r="B8171" s="3"/>
      <c r="C8171" s="3"/>
      <c r="D8171" s="3"/>
      <c r="E8171" s="3"/>
      <c r="F8171" s="3"/>
      <c r="G8171" s="3"/>
      <c r="H8171" s="3"/>
      <c r="I8171" s="3"/>
      <c r="J8171" s="3"/>
      <c r="K8171" s="3"/>
      <c r="L8171" s="3"/>
      <c r="M8171" s="3"/>
      <c r="N8171" s="3"/>
      <c r="O8171" s="3"/>
      <c r="P8171" s="3"/>
      <c r="Q8171" s="3"/>
      <c r="R8171" s="3"/>
      <c r="S8171" s="120"/>
      <c r="T8171" s="3"/>
      <c r="U8171" s="3"/>
      <c r="V8171" s="3"/>
      <c r="W8171" s="3"/>
      <c r="X8171" s="3"/>
      <c r="Y8171" s="3"/>
      <c r="Z8171" s="3"/>
      <c r="AA8171" s="3"/>
      <c r="AB8171" s="3"/>
      <c r="AC8171" s="3"/>
      <c r="AD8171" s="3"/>
      <c r="AE8171" s="3"/>
      <c r="AF8171" s="3"/>
      <c r="AG8171" s="3"/>
      <c r="AH8171" s="3"/>
      <c r="AI8171" s="3"/>
      <c r="AJ8171" s="3"/>
      <c r="AK8171" s="3"/>
      <c r="AL8171" s="3"/>
      <c r="AM8171" s="3"/>
      <c r="AN8171" s="3"/>
      <c r="AO8171" s="3"/>
      <c r="AP8171" s="3"/>
      <c r="AQ8171" s="3"/>
      <c r="AR8171" s="3"/>
      <c r="AS8171" s="3"/>
      <c r="AT8171" s="3"/>
      <c r="AU8171" s="3"/>
      <c r="AV8171" s="3"/>
      <c r="AW8171" s="3"/>
      <c r="AX8171" s="3"/>
      <c r="AY8171" s="3"/>
      <c r="AZ8171" s="3"/>
      <c r="BA8171" s="3"/>
    </row>
    <row r="8172" spans="1:53" x14ac:dyDescent="0.3">
      <c r="A8172" s="3"/>
      <c r="B8172" s="3"/>
      <c r="C8172" s="3"/>
      <c r="D8172" s="3"/>
      <c r="E8172" s="3"/>
      <c r="F8172" s="3"/>
      <c r="G8172" s="3"/>
      <c r="H8172" s="3"/>
      <c r="I8172" s="3"/>
      <c r="J8172" s="3"/>
      <c r="K8172" s="3"/>
      <c r="L8172" s="3"/>
      <c r="M8172" s="3"/>
      <c r="N8172" s="3"/>
      <c r="O8172" s="3"/>
      <c r="P8172" s="3"/>
      <c r="Q8172" s="3"/>
      <c r="R8172" s="3"/>
      <c r="S8172" s="120"/>
      <c r="T8172" s="3"/>
      <c r="U8172" s="3"/>
      <c r="V8172" s="3"/>
      <c r="W8172" s="3"/>
      <c r="X8172" s="3"/>
      <c r="Y8172" s="3"/>
      <c r="Z8172" s="3"/>
      <c r="AA8172" s="3"/>
      <c r="AB8172" s="3"/>
      <c r="AC8172" s="3"/>
      <c r="AD8172" s="3"/>
      <c r="AE8172" s="3"/>
      <c r="AF8172" s="3"/>
      <c r="AG8172" s="3"/>
      <c r="AH8172" s="3"/>
      <c r="AI8172" s="3"/>
      <c r="AJ8172" s="3"/>
      <c r="AK8172" s="3"/>
      <c r="AL8172" s="3"/>
      <c r="AM8172" s="3"/>
      <c r="AN8172" s="3"/>
      <c r="AO8172" s="3"/>
      <c r="AP8172" s="3"/>
      <c r="AQ8172" s="3"/>
      <c r="AR8172" s="3"/>
      <c r="AS8172" s="3"/>
      <c r="AT8172" s="3"/>
      <c r="AU8172" s="3"/>
      <c r="AV8172" s="3"/>
      <c r="AW8172" s="3"/>
      <c r="AX8172" s="3"/>
      <c r="AY8172" s="3"/>
      <c r="AZ8172" s="3"/>
      <c r="BA8172" s="3"/>
    </row>
    <row r="8173" spans="1:53" x14ac:dyDescent="0.3">
      <c r="A8173" s="3"/>
      <c r="B8173" s="3"/>
      <c r="C8173" s="3"/>
      <c r="D8173" s="3"/>
      <c r="E8173" s="3"/>
      <c r="F8173" s="3"/>
      <c r="G8173" s="3"/>
      <c r="H8173" s="3"/>
      <c r="I8173" s="3"/>
      <c r="J8173" s="3"/>
      <c r="K8173" s="3"/>
      <c r="L8173" s="3"/>
      <c r="M8173" s="3"/>
      <c r="N8173" s="3"/>
      <c r="O8173" s="3"/>
      <c r="P8173" s="3"/>
      <c r="Q8173" s="3"/>
      <c r="R8173" s="3"/>
      <c r="S8173" s="120"/>
      <c r="T8173" s="3"/>
      <c r="U8173" s="3"/>
      <c r="V8173" s="3"/>
      <c r="W8173" s="3"/>
      <c r="X8173" s="3"/>
      <c r="Y8173" s="3"/>
      <c r="Z8173" s="3"/>
      <c r="AA8173" s="3"/>
      <c r="AB8173" s="3"/>
      <c r="AC8173" s="3"/>
      <c r="AD8173" s="3"/>
      <c r="AE8173" s="3"/>
      <c r="AF8173" s="3"/>
      <c r="AG8173" s="3"/>
      <c r="AH8173" s="3"/>
      <c r="AI8173" s="3"/>
      <c r="AJ8173" s="3"/>
      <c r="AK8173" s="3"/>
      <c r="AL8173" s="3"/>
      <c r="AM8173" s="3"/>
      <c r="AN8173" s="3"/>
      <c r="AO8173" s="3"/>
      <c r="AP8173" s="3"/>
      <c r="AQ8173" s="3"/>
      <c r="AR8173" s="3"/>
      <c r="AS8173" s="3"/>
      <c r="AT8173" s="3"/>
      <c r="AU8173" s="3"/>
      <c r="AV8173" s="3"/>
      <c r="AW8173" s="3"/>
      <c r="AX8173" s="3"/>
      <c r="AY8173" s="3"/>
      <c r="AZ8173" s="3"/>
      <c r="BA8173" s="3"/>
    </row>
    <row r="8174" spans="1:53" x14ac:dyDescent="0.3">
      <c r="A8174" s="3"/>
      <c r="B8174" s="3"/>
      <c r="C8174" s="3"/>
      <c r="D8174" s="3"/>
      <c r="E8174" s="3"/>
      <c r="F8174" s="3"/>
      <c r="G8174" s="3"/>
      <c r="H8174" s="3"/>
      <c r="I8174" s="3"/>
      <c r="J8174" s="3"/>
      <c r="K8174" s="3"/>
      <c r="L8174" s="3"/>
      <c r="M8174" s="3"/>
      <c r="N8174" s="3"/>
      <c r="O8174" s="3"/>
      <c r="P8174" s="3"/>
      <c r="Q8174" s="3"/>
      <c r="R8174" s="3"/>
      <c r="S8174" s="120"/>
      <c r="T8174" s="3"/>
      <c r="U8174" s="3"/>
      <c r="V8174" s="3"/>
      <c r="W8174" s="3"/>
      <c r="X8174" s="3"/>
      <c r="Y8174" s="3"/>
      <c r="Z8174" s="3"/>
      <c r="AA8174" s="3"/>
      <c r="AB8174" s="3"/>
      <c r="AC8174" s="3"/>
      <c r="AD8174" s="3"/>
      <c r="AE8174" s="3"/>
      <c r="AF8174" s="3"/>
      <c r="AG8174" s="3"/>
      <c r="AH8174" s="3"/>
      <c r="AI8174" s="3"/>
      <c r="AJ8174" s="3"/>
      <c r="AK8174" s="3"/>
      <c r="AL8174" s="3"/>
      <c r="AM8174" s="3"/>
      <c r="AN8174" s="3"/>
      <c r="AO8174" s="3"/>
      <c r="AP8174" s="3"/>
      <c r="AQ8174" s="3"/>
      <c r="AR8174" s="3"/>
      <c r="AS8174" s="3"/>
      <c r="AT8174" s="3"/>
      <c r="AU8174" s="3"/>
      <c r="AV8174" s="3"/>
      <c r="AW8174" s="3"/>
      <c r="AX8174" s="3"/>
      <c r="AY8174" s="3"/>
      <c r="AZ8174" s="3"/>
      <c r="BA8174" s="3"/>
    </row>
    <row r="8175" spans="1:53" x14ac:dyDescent="0.3">
      <c r="A8175" s="3"/>
      <c r="B8175" s="3"/>
      <c r="C8175" s="3"/>
      <c r="D8175" s="3"/>
      <c r="E8175" s="3"/>
      <c r="F8175" s="3"/>
      <c r="G8175" s="3"/>
      <c r="H8175" s="3"/>
      <c r="I8175" s="3"/>
      <c r="J8175" s="3"/>
      <c r="K8175" s="3"/>
      <c r="L8175" s="3"/>
      <c r="M8175" s="3"/>
      <c r="N8175" s="3"/>
      <c r="O8175" s="3"/>
      <c r="P8175" s="3"/>
      <c r="Q8175" s="3"/>
      <c r="R8175" s="3"/>
      <c r="S8175" s="120"/>
      <c r="T8175" s="3"/>
      <c r="U8175" s="3"/>
      <c r="V8175" s="3"/>
      <c r="W8175" s="3"/>
      <c r="X8175" s="3"/>
      <c r="Y8175" s="3"/>
      <c r="Z8175" s="3"/>
      <c r="AA8175" s="3"/>
      <c r="AB8175" s="3"/>
      <c r="AC8175" s="3"/>
      <c r="AD8175" s="3"/>
      <c r="AE8175" s="3"/>
      <c r="AF8175" s="3"/>
      <c r="AG8175" s="3"/>
      <c r="AH8175" s="3"/>
      <c r="AI8175" s="3"/>
      <c r="AJ8175" s="3"/>
      <c r="AK8175" s="3"/>
      <c r="AL8175" s="3"/>
      <c r="AM8175" s="3"/>
      <c r="AN8175" s="3"/>
      <c r="AO8175" s="3"/>
      <c r="AP8175" s="3"/>
      <c r="AQ8175" s="3"/>
      <c r="AR8175" s="3"/>
      <c r="AS8175" s="3"/>
      <c r="AT8175" s="3"/>
      <c r="AU8175" s="3"/>
      <c r="AV8175" s="3"/>
      <c r="AW8175" s="3"/>
      <c r="AX8175" s="3"/>
      <c r="AY8175" s="3"/>
      <c r="AZ8175" s="3"/>
      <c r="BA8175" s="3"/>
    </row>
    <row r="8176" spans="1:53" x14ac:dyDescent="0.3">
      <c r="A8176" s="3"/>
      <c r="B8176" s="3"/>
      <c r="C8176" s="3"/>
      <c r="D8176" s="3"/>
      <c r="E8176" s="3"/>
      <c r="F8176" s="3"/>
      <c r="G8176" s="3"/>
      <c r="H8176" s="3"/>
      <c r="I8176" s="3"/>
      <c r="J8176" s="3"/>
      <c r="K8176" s="3"/>
      <c r="L8176" s="3"/>
      <c r="M8176" s="3"/>
      <c r="N8176" s="3"/>
      <c r="O8176" s="3"/>
      <c r="P8176" s="3"/>
      <c r="Q8176" s="3"/>
      <c r="R8176" s="3"/>
      <c r="S8176" s="120"/>
      <c r="T8176" s="3"/>
      <c r="U8176" s="3"/>
      <c r="V8176" s="3"/>
      <c r="W8176" s="3"/>
      <c r="X8176" s="3"/>
      <c r="Y8176" s="3"/>
      <c r="Z8176" s="3"/>
      <c r="AA8176" s="3"/>
      <c r="AB8176" s="3"/>
      <c r="AC8176" s="3"/>
      <c r="AD8176" s="3"/>
      <c r="AE8176" s="3"/>
      <c r="AF8176" s="3"/>
      <c r="AG8176" s="3"/>
      <c r="AH8176" s="3"/>
      <c r="AI8176" s="3"/>
      <c r="AJ8176" s="3"/>
      <c r="AK8176" s="3"/>
      <c r="AL8176" s="3"/>
      <c r="AM8176" s="3"/>
      <c r="AN8176" s="3"/>
      <c r="AO8176" s="3"/>
      <c r="AP8176" s="3"/>
      <c r="AQ8176" s="3"/>
      <c r="AR8176" s="3"/>
      <c r="AS8176" s="3"/>
      <c r="AT8176" s="3"/>
      <c r="AU8176" s="3"/>
      <c r="AV8176" s="3"/>
      <c r="AW8176" s="3"/>
      <c r="AX8176" s="3"/>
      <c r="AY8176" s="3"/>
      <c r="AZ8176" s="3"/>
      <c r="BA8176" s="3"/>
    </row>
    <row r="8177" spans="1:53" x14ac:dyDescent="0.3">
      <c r="A8177" s="3"/>
      <c r="B8177" s="3"/>
      <c r="C8177" s="3"/>
      <c r="D8177" s="3"/>
      <c r="E8177" s="3"/>
      <c r="F8177" s="3"/>
      <c r="G8177" s="3"/>
      <c r="H8177" s="3"/>
      <c r="I8177" s="3"/>
      <c r="J8177" s="3"/>
      <c r="K8177" s="3"/>
      <c r="L8177" s="3"/>
      <c r="M8177" s="3"/>
      <c r="N8177" s="3"/>
      <c r="O8177" s="3"/>
      <c r="P8177" s="3"/>
      <c r="Q8177" s="3"/>
      <c r="R8177" s="3"/>
      <c r="S8177" s="120"/>
      <c r="T8177" s="3"/>
      <c r="U8177" s="3"/>
      <c r="V8177" s="3"/>
      <c r="W8177" s="3"/>
      <c r="X8177" s="3"/>
      <c r="Y8177" s="3"/>
      <c r="Z8177" s="3"/>
      <c r="AA8177" s="3"/>
      <c r="AB8177" s="3"/>
      <c r="AC8177" s="3"/>
      <c r="AD8177" s="3"/>
      <c r="AE8177" s="3"/>
      <c r="AF8177" s="3"/>
      <c r="AG8177" s="3"/>
      <c r="AH8177" s="3"/>
      <c r="AI8177" s="3"/>
      <c r="AJ8177" s="3"/>
      <c r="AK8177" s="3"/>
      <c r="AL8177" s="3"/>
      <c r="AM8177" s="3"/>
      <c r="AN8177" s="3"/>
      <c r="AO8177" s="3"/>
      <c r="AP8177" s="3"/>
      <c r="AQ8177" s="3"/>
      <c r="AR8177" s="3"/>
      <c r="AS8177" s="3"/>
      <c r="AT8177" s="3"/>
      <c r="AU8177" s="3"/>
      <c r="AV8177" s="3"/>
      <c r="AW8177" s="3"/>
      <c r="AX8177" s="3"/>
      <c r="AY8177" s="3"/>
      <c r="AZ8177" s="3"/>
      <c r="BA8177" s="3"/>
    </row>
    <row r="8178" spans="1:53" x14ac:dyDescent="0.3">
      <c r="A8178" s="3"/>
      <c r="B8178" s="3"/>
      <c r="C8178" s="3"/>
      <c r="D8178" s="3"/>
      <c r="E8178" s="3"/>
      <c r="F8178" s="3"/>
      <c r="G8178" s="3"/>
      <c r="H8178" s="3"/>
      <c r="I8178" s="3"/>
      <c r="J8178" s="3"/>
      <c r="K8178" s="3"/>
      <c r="L8178" s="3"/>
      <c r="M8178" s="3"/>
      <c r="N8178" s="3"/>
      <c r="O8178" s="3"/>
      <c r="P8178" s="3"/>
      <c r="Q8178" s="3"/>
      <c r="R8178" s="3"/>
      <c r="S8178" s="120"/>
      <c r="T8178" s="3"/>
      <c r="U8178" s="3"/>
      <c r="V8178" s="3"/>
      <c r="W8178" s="3"/>
      <c r="X8178" s="3"/>
      <c r="Y8178" s="3"/>
      <c r="Z8178" s="3"/>
      <c r="AA8178" s="3"/>
      <c r="AB8178" s="3"/>
      <c r="AC8178" s="3"/>
      <c r="AD8178" s="3"/>
      <c r="AE8178" s="3"/>
      <c r="AF8178" s="3"/>
      <c r="AG8178" s="3"/>
      <c r="AH8178" s="3"/>
      <c r="AI8178" s="3"/>
      <c r="AJ8178" s="3"/>
      <c r="AK8178" s="3"/>
      <c r="AL8178" s="3"/>
      <c r="AM8178" s="3"/>
      <c r="AN8178" s="3"/>
      <c r="AO8178" s="3"/>
      <c r="AP8178" s="3"/>
      <c r="AQ8178" s="3"/>
      <c r="AR8178" s="3"/>
      <c r="AS8178" s="3"/>
      <c r="AT8178" s="3"/>
      <c r="AU8178" s="3"/>
      <c r="AV8178" s="3"/>
      <c r="AW8178" s="3"/>
      <c r="AX8178" s="3"/>
      <c r="AY8178" s="3"/>
      <c r="AZ8178" s="3"/>
      <c r="BA8178" s="3"/>
    </row>
    <row r="8179" spans="1:53" x14ac:dyDescent="0.3">
      <c r="A8179" s="3"/>
      <c r="B8179" s="3"/>
      <c r="C8179" s="3"/>
      <c r="D8179" s="3"/>
      <c r="E8179" s="3"/>
      <c r="F8179" s="3"/>
      <c r="G8179" s="3"/>
      <c r="H8179" s="3"/>
      <c r="I8179" s="3"/>
      <c r="J8179" s="3"/>
      <c r="K8179" s="3"/>
      <c r="L8179" s="3"/>
      <c r="M8179" s="3"/>
      <c r="N8179" s="3"/>
      <c r="O8179" s="3"/>
      <c r="P8179" s="3"/>
      <c r="Q8179" s="3"/>
      <c r="R8179" s="3"/>
      <c r="S8179" s="120"/>
      <c r="T8179" s="3"/>
      <c r="U8179" s="3"/>
      <c r="V8179" s="3"/>
      <c r="W8179" s="3"/>
      <c r="X8179" s="3"/>
      <c r="Y8179" s="3"/>
      <c r="Z8179" s="3"/>
      <c r="AA8179" s="3"/>
      <c r="AB8179" s="3"/>
      <c r="AC8179" s="3"/>
      <c r="AD8179" s="3"/>
      <c r="AE8179" s="3"/>
      <c r="AF8179" s="3"/>
      <c r="AG8179" s="3"/>
      <c r="AH8179" s="3"/>
      <c r="AI8179" s="3"/>
      <c r="AJ8179" s="3"/>
      <c r="AK8179" s="3"/>
      <c r="AL8179" s="3"/>
      <c r="AM8179" s="3"/>
      <c r="AN8179" s="3"/>
      <c r="AO8179" s="3"/>
      <c r="AP8179" s="3"/>
      <c r="AQ8179" s="3"/>
      <c r="AR8179" s="3"/>
      <c r="AS8179" s="3"/>
      <c r="AT8179" s="3"/>
      <c r="AU8179" s="3"/>
      <c r="AV8179" s="3"/>
      <c r="AW8179" s="3"/>
      <c r="AX8179" s="3"/>
      <c r="AY8179" s="3"/>
      <c r="AZ8179" s="3"/>
      <c r="BA8179" s="3"/>
    </row>
    <row r="8180" spans="1:53" x14ac:dyDescent="0.3">
      <c r="A8180" s="3"/>
      <c r="B8180" s="3"/>
      <c r="C8180" s="3"/>
      <c r="D8180" s="3"/>
      <c r="E8180" s="3"/>
      <c r="F8180" s="3"/>
      <c r="G8180" s="3"/>
      <c r="H8180" s="3"/>
      <c r="I8180" s="3"/>
      <c r="J8180" s="3"/>
      <c r="K8180" s="3"/>
      <c r="L8180" s="3"/>
      <c r="M8180" s="3"/>
      <c r="N8180" s="3"/>
      <c r="O8180" s="3"/>
      <c r="P8180" s="3"/>
      <c r="Q8180" s="3"/>
      <c r="R8180" s="3"/>
      <c r="S8180" s="120"/>
      <c r="T8180" s="3"/>
      <c r="U8180" s="3"/>
      <c r="V8180" s="3"/>
      <c r="W8180" s="3"/>
      <c r="X8180" s="3"/>
      <c r="Y8180" s="3"/>
      <c r="Z8180" s="3"/>
      <c r="AA8180" s="3"/>
      <c r="AB8180" s="3"/>
      <c r="AC8180" s="3"/>
      <c r="AD8180" s="3"/>
      <c r="AE8180" s="3"/>
      <c r="AF8180" s="3"/>
      <c r="AG8180" s="3"/>
      <c r="AH8180" s="3"/>
      <c r="AI8180" s="3"/>
      <c r="AJ8180" s="3"/>
      <c r="AK8180" s="3"/>
      <c r="AL8180" s="3"/>
      <c r="AM8180" s="3"/>
      <c r="AN8180" s="3"/>
      <c r="AO8180" s="3"/>
      <c r="AP8180" s="3"/>
      <c r="AQ8180" s="3"/>
      <c r="AR8180" s="3"/>
      <c r="AS8180" s="3"/>
      <c r="AT8180" s="3"/>
      <c r="AU8180" s="3"/>
      <c r="AV8180" s="3"/>
      <c r="AW8180" s="3"/>
      <c r="AX8180" s="3"/>
      <c r="AY8180" s="3"/>
      <c r="AZ8180" s="3"/>
      <c r="BA8180" s="3"/>
    </row>
    <row r="8181" spans="1:53" x14ac:dyDescent="0.3">
      <c r="A8181" s="3"/>
      <c r="B8181" s="3"/>
      <c r="C8181" s="3"/>
      <c r="D8181" s="3"/>
      <c r="E8181" s="3"/>
      <c r="F8181" s="3"/>
      <c r="G8181" s="3"/>
      <c r="H8181" s="3"/>
      <c r="I8181" s="3"/>
      <c r="J8181" s="3"/>
      <c r="K8181" s="3"/>
      <c r="L8181" s="3"/>
      <c r="M8181" s="3"/>
      <c r="N8181" s="3"/>
      <c r="O8181" s="3"/>
      <c r="P8181" s="3"/>
      <c r="Q8181" s="3"/>
      <c r="R8181" s="3"/>
      <c r="S8181" s="120"/>
      <c r="T8181" s="3"/>
      <c r="U8181" s="3"/>
      <c r="V8181" s="3"/>
      <c r="W8181" s="3"/>
      <c r="X8181" s="3"/>
      <c r="Y8181" s="3"/>
      <c r="Z8181" s="3"/>
      <c r="AA8181" s="3"/>
      <c r="AB8181" s="3"/>
      <c r="AC8181" s="3"/>
      <c r="AD8181" s="3"/>
      <c r="AE8181" s="3"/>
      <c r="AF8181" s="3"/>
      <c r="AG8181" s="3"/>
      <c r="AH8181" s="3"/>
      <c r="AI8181" s="3"/>
      <c r="AJ8181" s="3"/>
      <c r="AK8181" s="3"/>
      <c r="AL8181" s="3"/>
      <c r="AM8181" s="3"/>
      <c r="AN8181" s="3"/>
      <c r="AO8181" s="3"/>
      <c r="AP8181" s="3"/>
      <c r="AQ8181" s="3"/>
      <c r="AR8181" s="3"/>
      <c r="AS8181" s="3"/>
      <c r="AT8181" s="3"/>
      <c r="AU8181" s="3"/>
      <c r="AV8181" s="3"/>
      <c r="AW8181" s="3"/>
      <c r="AX8181" s="3"/>
      <c r="AY8181" s="3"/>
      <c r="AZ8181" s="3"/>
      <c r="BA8181" s="3"/>
    </row>
    <row r="8182" spans="1:53" x14ac:dyDescent="0.3">
      <c r="A8182" s="3"/>
      <c r="B8182" s="3"/>
      <c r="C8182" s="3"/>
      <c r="D8182" s="3"/>
      <c r="E8182" s="3"/>
      <c r="F8182" s="3"/>
      <c r="G8182" s="3"/>
      <c r="H8182" s="3"/>
      <c r="I8182" s="3"/>
      <c r="J8182" s="3"/>
      <c r="K8182" s="3"/>
      <c r="L8182" s="3"/>
      <c r="M8182" s="3"/>
      <c r="N8182" s="3"/>
      <c r="O8182" s="3"/>
      <c r="P8182" s="3"/>
      <c r="Q8182" s="3"/>
      <c r="R8182" s="3"/>
      <c r="S8182" s="120"/>
      <c r="T8182" s="3"/>
      <c r="U8182" s="3"/>
      <c r="V8182" s="3"/>
      <c r="W8182" s="3"/>
      <c r="X8182" s="3"/>
      <c r="Y8182" s="3"/>
      <c r="Z8182" s="3"/>
      <c r="AA8182" s="3"/>
      <c r="AB8182" s="3"/>
      <c r="AC8182" s="3"/>
      <c r="AD8182" s="3"/>
      <c r="AE8182" s="3"/>
      <c r="AF8182" s="3"/>
      <c r="AG8182" s="3"/>
      <c r="AH8182" s="3"/>
      <c r="AI8182" s="3"/>
      <c r="AJ8182" s="3"/>
      <c r="AK8182" s="3"/>
      <c r="AL8182" s="3"/>
      <c r="AM8182" s="3"/>
      <c r="AN8182" s="3"/>
      <c r="AO8182" s="3"/>
      <c r="AP8182" s="3"/>
      <c r="AQ8182" s="3"/>
      <c r="AR8182" s="3"/>
      <c r="AS8182" s="3"/>
      <c r="AT8182" s="3"/>
      <c r="AU8182" s="3"/>
      <c r="AV8182" s="3"/>
      <c r="AW8182" s="3"/>
      <c r="AX8182" s="3"/>
      <c r="AY8182" s="3"/>
      <c r="AZ8182" s="3"/>
      <c r="BA8182" s="3"/>
    </row>
    <row r="8183" spans="1:53" x14ac:dyDescent="0.3">
      <c r="A8183" s="3"/>
      <c r="B8183" s="3"/>
      <c r="C8183" s="3"/>
      <c r="D8183" s="3"/>
      <c r="E8183" s="3"/>
      <c r="F8183" s="3"/>
      <c r="G8183" s="3"/>
      <c r="H8183" s="3"/>
      <c r="I8183" s="3"/>
      <c r="J8183" s="3"/>
      <c r="K8183" s="3"/>
      <c r="L8183" s="3"/>
      <c r="M8183" s="3"/>
      <c r="N8183" s="3"/>
      <c r="O8183" s="3"/>
      <c r="P8183" s="3"/>
      <c r="Q8183" s="3"/>
      <c r="R8183" s="3"/>
      <c r="S8183" s="120"/>
      <c r="T8183" s="3"/>
      <c r="U8183" s="3"/>
      <c r="V8183" s="3"/>
      <c r="W8183" s="3"/>
      <c r="X8183" s="3"/>
      <c r="Y8183" s="3"/>
      <c r="Z8183" s="3"/>
      <c r="AA8183" s="3"/>
      <c r="AB8183" s="3"/>
      <c r="AC8183" s="3"/>
      <c r="AD8183" s="3"/>
      <c r="AE8183" s="3"/>
      <c r="AF8183" s="3"/>
      <c r="AG8183" s="3"/>
      <c r="AH8183" s="3"/>
      <c r="AI8183" s="3"/>
      <c r="AJ8183" s="3"/>
      <c r="AK8183" s="3"/>
      <c r="AL8183" s="3"/>
      <c r="AM8183" s="3"/>
      <c r="AN8183" s="3"/>
      <c r="AO8183" s="3"/>
      <c r="AP8183" s="3"/>
      <c r="AQ8183" s="3"/>
      <c r="AR8183" s="3"/>
      <c r="AS8183" s="3"/>
      <c r="AT8183" s="3"/>
      <c r="AU8183" s="3"/>
      <c r="AV8183" s="3"/>
      <c r="AW8183" s="3"/>
      <c r="AX8183" s="3"/>
      <c r="AY8183" s="3"/>
      <c r="AZ8183" s="3"/>
      <c r="BA8183" s="3"/>
    </row>
    <row r="8184" spans="1:53" x14ac:dyDescent="0.3">
      <c r="A8184" s="3"/>
      <c r="B8184" s="3"/>
      <c r="C8184" s="3"/>
      <c r="D8184" s="3"/>
      <c r="E8184" s="3"/>
      <c r="F8184" s="3"/>
      <c r="G8184" s="3"/>
      <c r="H8184" s="3"/>
      <c r="I8184" s="3"/>
      <c r="J8184" s="3"/>
      <c r="K8184" s="3"/>
      <c r="L8184" s="3"/>
      <c r="M8184" s="3"/>
      <c r="N8184" s="3"/>
      <c r="O8184" s="3"/>
      <c r="P8184" s="3"/>
      <c r="Q8184" s="3"/>
      <c r="R8184" s="3"/>
      <c r="S8184" s="120"/>
      <c r="T8184" s="3"/>
      <c r="U8184" s="3"/>
      <c r="V8184" s="3"/>
      <c r="W8184" s="3"/>
      <c r="X8184" s="3"/>
      <c r="Y8184" s="3"/>
      <c r="Z8184" s="3"/>
      <c r="AA8184" s="3"/>
      <c r="AB8184" s="3"/>
      <c r="AC8184" s="3"/>
      <c r="AD8184" s="3"/>
      <c r="AE8184" s="3"/>
      <c r="AF8184" s="3"/>
      <c r="AG8184" s="3"/>
      <c r="AH8184" s="3"/>
      <c r="AI8184" s="3"/>
      <c r="AJ8184" s="3"/>
      <c r="AK8184" s="3"/>
      <c r="AL8184" s="3"/>
      <c r="AM8184" s="3"/>
      <c r="AN8184" s="3"/>
      <c r="AO8184" s="3"/>
      <c r="AP8184" s="3"/>
      <c r="AQ8184" s="3"/>
      <c r="AR8184" s="3"/>
      <c r="AS8184" s="3"/>
      <c r="AT8184" s="3"/>
      <c r="AU8184" s="3"/>
      <c r="AV8184" s="3"/>
      <c r="AW8184" s="3"/>
      <c r="AX8184" s="3"/>
      <c r="AY8184" s="3"/>
      <c r="AZ8184" s="3"/>
      <c r="BA8184" s="3"/>
    </row>
    <row r="8185" spans="1:53" x14ac:dyDescent="0.3">
      <c r="A8185" s="3"/>
      <c r="B8185" s="3"/>
      <c r="C8185" s="3"/>
      <c r="D8185" s="3"/>
      <c r="E8185" s="3"/>
      <c r="F8185" s="3"/>
      <c r="G8185" s="3"/>
      <c r="H8185" s="3"/>
      <c r="I8185" s="3"/>
      <c r="J8185" s="3"/>
      <c r="K8185" s="3"/>
      <c r="L8185" s="3"/>
      <c r="M8185" s="3"/>
      <c r="N8185" s="3"/>
      <c r="O8185" s="3"/>
      <c r="P8185" s="3"/>
      <c r="Q8185" s="3"/>
      <c r="R8185" s="3"/>
      <c r="S8185" s="120"/>
      <c r="T8185" s="3"/>
      <c r="U8185" s="3"/>
      <c r="V8185" s="3"/>
      <c r="W8185" s="3"/>
      <c r="X8185" s="3"/>
      <c r="Y8185" s="3"/>
      <c r="Z8185" s="3"/>
      <c r="AA8185" s="3"/>
      <c r="AB8185" s="3"/>
      <c r="AC8185" s="3"/>
      <c r="AD8185" s="3"/>
      <c r="AE8185" s="3"/>
      <c r="AF8185" s="3"/>
      <c r="AG8185" s="3"/>
      <c r="AH8185" s="3"/>
      <c r="AI8185" s="3"/>
      <c r="AJ8185" s="3"/>
      <c r="AK8185" s="3"/>
      <c r="AL8185" s="3"/>
      <c r="AM8185" s="3"/>
      <c r="AN8185" s="3"/>
      <c r="AO8185" s="3"/>
      <c r="AP8185" s="3"/>
      <c r="AQ8185" s="3"/>
      <c r="AR8185" s="3"/>
      <c r="AS8185" s="3"/>
      <c r="AT8185" s="3"/>
      <c r="AU8185" s="3"/>
      <c r="AV8185" s="3"/>
      <c r="AW8185" s="3"/>
      <c r="AX8185" s="3"/>
      <c r="AY8185" s="3"/>
      <c r="AZ8185" s="3"/>
      <c r="BA8185" s="3"/>
    </row>
    <row r="8186" spans="1:53" x14ac:dyDescent="0.3">
      <c r="A8186" s="3"/>
      <c r="B8186" s="3"/>
      <c r="C8186" s="3"/>
      <c r="D8186" s="3"/>
      <c r="E8186" s="3"/>
      <c r="F8186" s="3"/>
      <c r="G8186" s="3"/>
      <c r="H8186" s="3"/>
      <c r="I8186" s="3"/>
      <c r="J8186" s="3"/>
      <c r="K8186" s="3"/>
      <c r="L8186" s="3"/>
      <c r="M8186" s="3"/>
      <c r="N8186" s="3"/>
      <c r="O8186" s="3"/>
      <c r="P8186" s="3"/>
      <c r="Q8186" s="3"/>
      <c r="R8186" s="3"/>
      <c r="S8186" s="120"/>
      <c r="T8186" s="3"/>
      <c r="U8186" s="3"/>
      <c r="V8186" s="3"/>
      <c r="W8186" s="3"/>
      <c r="X8186" s="3"/>
      <c r="Y8186" s="3"/>
      <c r="Z8186" s="3"/>
      <c r="AA8186" s="3"/>
      <c r="AB8186" s="3"/>
      <c r="AC8186" s="3"/>
      <c r="AD8186" s="3"/>
      <c r="AE8186" s="3"/>
      <c r="AF8186" s="3"/>
      <c r="AG8186" s="3"/>
      <c r="AH8186" s="3"/>
      <c r="AI8186" s="3"/>
      <c r="AJ8186" s="3"/>
      <c r="AK8186" s="3"/>
      <c r="AL8186" s="3"/>
      <c r="AM8186" s="3"/>
      <c r="AN8186" s="3"/>
      <c r="AO8186" s="3"/>
      <c r="AP8186" s="3"/>
      <c r="AQ8186" s="3"/>
      <c r="AR8186" s="3"/>
      <c r="AS8186" s="3"/>
      <c r="AT8186" s="3"/>
      <c r="AU8186" s="3"/>
      <c r="AV8186" s="3"/>
      <c r="AW8186" s="3"/>
      <c r="AX8186" s="3"/>
      <c r="AY8186" s="3"/>
      <c r="AZ8186" s="3"/>
      <c r="BA8186" s="3"/>
    </row>
    <row r="8187" spans="1:53" x14ac:dyDescent="0.3">
      <c r="A8187" s="3"/>
      <c r="B8187" s="3"/>
      <c r="C8187" s="3"/>
      <c r="D8187" s="3"/>
      <c r="E8187" s="3"/>
      <c r="F8187" s="3"/>
      <c r="G8187" s="3"/>
      <c r="H8187" s="3"/>
      <c r="I8187" s="3"/>
      <c r="J8187" s="3"/>
      <c r="K8187" s="3"/>
      <c r="L8187" s="3"/>
      <c r="M8187" s="3"/>
      <c r="N8187" s="3"/>
      <c r="O8187" s="3"/>
      <c r="P8187" s="3"/>
      <c r="Q8187" s="3"/>
      <c r="R8187" s="3"/>
      <c r="S8187" s="120"/>
      <c r="T8187" s="3"/>
      <c r="U8187" s="3"/>
      <c r="V8187" s="3"/>
      <c r="W8187" s="3"/>
      <c r="X8187" s="3"/>
      <c r="Y8187" s="3"/>
      <c r="Z8187" s="3"/>
      <c r="AA8187" s="3"/>
      <c r="AB8187" s="3"/>
      <c r="AC8187" s="3"/>
      <c r="AD8187" s="3"/>
      <c r="AE8187" s="3"/>
      <c r="AF8187" s="3"/>
      <c r="AG8187" s="3"/>
      <c r="AH8187" s="3"/>
      <c r="AI8187" s="3"/>
      <c r="AJ8187" s="3"/>
      <c r="AK8187" s="3"/>
      <c r="AL8187" s="3"/>
      <c r="AM8187" s="3"/>
      <c r="AN8187" s="3"/>
      <c r="AO8187" s="3"/>
      <c r="AP8187" s="3"/>
      <c r="AQ8187" s="3"/>
      <c r="AR8187" s="3"/>
      <c r="AS8187" s="3"/>
      <c r="AT8187" s="3"/>
      <c r="AU8187" s="3"/>
      <c r="AV8187" s="3"/>
      <c r="AW8187" s="3"/>
      <c r="AX8187" s="3"/>
      <c r="AY8187" s="3"/>
      <c r="AZ8187" s="3"/>
      <c r="BA8187" s="3"/>
    </row>
    <row r="8188" spans="1:53" x14ac:dyDescent="0.3">
      <c r="A8188" s="3"/>
      <c r="B8188" s="3"/>
      <c r="C8188" s="3"/>
      <c r="D8188" s="3"/>
      <c r="E8188" s="3"/>
      <c r="F8188" s="3"/>
      <c r="G8188" s="3"/>
      <c r="H8188" s="3"/>
      <c r="I8188" s="3"/>
      <c r="J8188" s="3"/>
      <c r="K8188" s="3"/>
      <c r="L8188" s="3"/>
      <c r="M8188" s="3"/>
      <c r="N8188" s="3"/>
      <c r="O8188" s="3"/>
      <c r="P8188" s="3"/>
      <c r="Q8188" s="3"/>
      <c r="R8188" s="3"/>
      <c r="S8188" s="120"/>
      <c r="T8188" s="3"/>
      <c r="U8188" s="3"/>
      <c r="V8188" s="3"/>
      <c r="W8188" s="3"/>
      <c r="X8188" s="3"/>
      <c r="Y8188" s="3"/>
      <c r="Z8188" s="3"/>
      <c r="AA8188" s="3"/>
      <c r="AB8188" s="3"/>
      <c r="AC8188" s="3"/>
      <c r="AD8188" s="3"/>
      <c r="AE8188" s="3"/>
      <c r="AF8188" s="3"/>
      <c r="AG8188" s="3"/>
      <c r="AH8188" s="3"/>
      <c r="AI8188" s="3"/>
      <c r="AJ8188" s="3"/>
      <c r="AK8188" s="3"/>
      <c r="AL8188" s="3"/>
      <c r="AM8188" s="3"/>
      <c r="AN8188" s="3"/>
      <c r="AO8188" s="3"/>
      <c r="AP8188" s="3"/>
      <c r="AQ8188" s="3"/>
      <c r="AR8188" s="3"/>
      <c r="AS8188" s="3"/>
      <c r="AT8188" s="3"/>
      <c r="AU8188" s="3"/>
      <c r="AV8188" s="3"/>
      <c r="AW8188" s="3"/>
      <c r="AX8188" s="3"/>
      <c r="AY8188" s="3"/>
      <c r="AZ8188" s="3"/>
      <c r="BA8188" s="3"/>
    </row>
    <row r="8189" spans="1:53" x14ac:dyDescent="0.3">
      <c r="A8189" s="3"/>
      <c r="B8189" s="3"/>
      <c r="C8189" s="3"/>
      <c r="D8189" s="3"/>
      <c r="E8189" s="3"/>
      <c r="F8189" s="3"/>
      <c r="G8189" s="3"/>
      <c r="H8189" s="3"/>
      <c r="I8189" s="3"/>
      <c r="J8189" s="3"/>
      <c r="K8189" s="3"/>
      <c r="L8189" s="3"/>
      <c r="M8189" s="3"/>
      <c r="N8189" s="3"/>
      <c r="O8189" s="3"/>
      <c r="P8189" s="3"/>
      <c r="Q8189" s="3"/>
      <c r="R8189" s="3"/>
      <c r="S8189" s="120"/>
      <c r="T8189" s="3"/>
      <c r="U8189" s="3"/>
      <c r="V8189" s="3"/>
      <c r="W8189" s="3"/>
      <c r="X8189" s="3"/>
      <c r="Y8189" s="3"/>
      <c r="Z8189" s="3"/>
      <c r="AA8189" s="3"/>
      <c r="AB8189" s="3"/>
      <c r="AC8189" s="3"/>
      <c r="AD8189" s="3"/>
      <c r="AE8189" s="3"/>
      <c r="AF8189" s="3"/>
      <c r="AG8189" s="3"/>
      <c r="AH8189" s="3"/>
      <c r="AI8189" s="3"/>
      <c r="AJ8189" s="3"/>
      <c r="AK8189" s="3"/>
      <c r="AL8189" s="3"/>
      <c r="AM8189" s="3"/>
      <c r="AN8189" s="3"/>
      <c r="AO8189" s="3"/>
      <c r="AP8189" s="3"/>
      <c r="AQ8189" s="3"/>
      <c r="AR8189" s="3"/>
      <c r="AS8189" s="3"/>
      <c r="AT8189" s="3"/>
      <c r="AU8189" s="3"/>
      <c r="AV8189" s="3"/>
      <c r="AW8189" s="3"/>
      <c r="AX8189" s="3"/>
      <c r="AY8189" s="3"/>
      <c r="AZ8189" s="3"/>
      <c r="BA8189" s="3"/>
    </row>
    <row r="8190" spans="1:53" x14ac:dyDescent="0.3">
      <c r="A8190" s="3"/>
      <c r="B8190" s="3"/>
      <c r="C8190" s="3"/>
      <c r="D8190" s="3"/>
      <c r="E8190" s="3"/>
      <c r="F8190" s="3"/>
      <c r="G8190" s="3"/>
      <c r="H8190" s="3"/>
      <c r="I8190" s="3"/>
      <c r="J8190" s="3"/>
      <c r="K8190" s="3"/>
      <c r="L8190" s="3"/>
      <c r="M8190" s="3"/>
      <c r="N8190" s="3"/>
      <c r="O8190" s="3"/>
      <c r="P8190" s="3"/>
      <c r="Q8190" s="3"/>
      <c r="R8190" s="3"/>
      <c r="S8190" s="120"/>
      <c r="T8190" s="3"/>
      <c r="U8190" s="3"/>
      <c r="V8190" s="3"/>
      <c r="W8190" s="3"/>
      <c r="X8190" s="3"/>
      <c r="Y8190" s="3"/>
      <c r="Z8190" s="3"/>
      <c r="AA8190" s="3"/>
      <c r="AB8190" s="3"/>
      <c r="AC8190" s="3"/>
      <c r="AD8190" s="3"/>
      <c r="AE8190" s="3"/>
      <c r="AF8190" s="3"/>
      <c r="AG8190" s="3"/>
      <c r="AH8190" s="3"/>
      <c r="AI8190" s="3"/>
      <c r="AJ8190" s="3"/>
      <c r="AK8190" s="3"/>
      <c r="AL8190" s="3"/>
      <c r="AM8190" s="3"/>
      <c r="AN8190" s="3"/>
      <c r="AO8190" s="3"/>
      <c r="AP8190" s="3"/>
      <c r="AQ8190" s="3"/>
      <c r="AR8190" s="3"/>
      <c r="AS8190" s="3"/>
      <c r="AT8190" s="3"/>
      <c r="AU8190" s="3"/>
      <c r="AV8190" s="3"/>
      <c r="AW8190" s="3"/>
      <c r="AX8190" s="3"/>
      <c r="AY8190" s="3"/>
      <c r="AZ8190" s="3"/>
      <c r="BA8190" s="3"/>
    </row>
    <row r="8191" spans="1:53" x14ac:dyDescent="0.3">
      <c r="A8191" s="3"/>
      <c r="B8191" s="3"/>
      <c r="C8191" s="3"/>
      <c r="D8191" s="3"/>
      <c r="E8191" s="3"/>
      <c r="F8191" s="3"/>
      <c r="G8191" s="3"/>
      <c r="H8191" s="3"/>
      <c r="I8191" s="3"/>
      <c r="J8191" s="3"/>
      <c r="K8191" s="3"/>
      <c r="L8191" s="3"/>
      <c r="M8191" s="3"/>
      <c r="N8191" s="3"/>
      <c r="O8191" s="3"/>
      <c r="P8191" s="3"/>
      <c r="Q8191" s="3"/>
      <c r="R8191" s="3"/>
      <c r="S8191" s="120"/>
      <c r="T8191" s="3"/>
      <c r="U8191" s="3"/>
      <c r="V8191" s="3"/>
      <c r="W8191" s="3"/>
      <c r="X8191" s="3"/>
      <c r="Y8191" s="3"/>
      <c r="Z8191" s="3"/>
      <c r="AA8191" s="3"/>
      <c r="AB8191" s="3"/>
      <c r="AC8191" s="3"/>
      <c r="AD8191" s="3"/>
      <c r="AE8191" s="3"/>
      <c r="AF8191" s="3"/>
      <c r="AG8191" s="3"/>
      <c r="AH8191" s="3"/>
      <c r="AI8191" s="3"/>
      <c r="AJ8191" s="3"/>
      <c r="AK8191" s="3"/>
      <c r="AL8191" s="3"/>
      <c r="AM8191" s="3"/>
      <c r="AN8191" s="3"/>
      <c r="AO8191" s="3"/>
      <c r="AP8191" s="3"/>
      <c r="AQ8191" s="3"/>
      <c r="AR8191" s="3"/>
      <c r="AS8191" s="3"/>
      <c r="AT8191" s="3"/>
      <c r="AU8191" s="3"/>
      <c r="AV8191" s="3"/>
      <c r="AW8191" s="3"/>
      <c r="AX8191" s="3"/>
      <c r="AY8191" s="3"/>
      <c r="AZ8191" s="3"/>
      <c r="BA8191" s="3"/>
    </row>
    <row r="8192" spans="1:53" x14ac:dyDescent="0.3">
      <c r="A8192" s="3"/>
      <c r="B8192" s="3"/>
      <c r="C8192" s="3"/>
      <c r="D8192" s="3"/>
      <c r="E8192" s="3"/>
      <c r="F8192" s="3"/>
      <c r="G8192" s="3"/>
      <c r="H8192" s="3"/>
      <c r="I8192" s="3"/>
      <c r="J8192" s="3"/>
      <c r="K8192" s="3"/>
      <c r="L8192" s="3"/>
      <c r="M8192" s="3"/>
      <c r="N8192" s="3"/>
      <c r="O8192" s="3"/>
      <c r="P8192" s="3"/>
      <c r="Q8192" s="3"/>
      <c r="R8192" s="3"/>
      <c r="S8192" s="120"/>
      <c r="T8192" s="3"/>
      <c r="U8192" s="3"/>
      <c r="V8192" s="3"/>
      <c r="W8192" s="3"/>
      <c r="X8192" s="3"/>
      <c r="Y8192" s="3"/>
      <c r="Z8192" s="3"/>
      <c r="AA8192" s="3"/>
      <c r="AB8192" s="3"/>
      <c r="AC8192" s="3"/>
      <c r="AD8192" s="3"/>
      <c r="AE8192" s="3"/>
      <c r="AF8192" s="3"/>
      <c r="AG8192" s="3"/>
      <c r="AH8192" s="3"/>
      <c r="AI8192" s="3"/>
      <c r="AJ8192" s="3"/>
      <c r="AK8192" s="3"/>
      <c r="AL8192" s="3"/>
      <c r="AM8192" s="3"/>
      <c r="AN8192" s="3"/>
      <c r="AO8192" s="3"/>
      <c r="AP8192" s="3"/>
      <c r="AQ8192" s="3"/>
      <c r="AR8192" s="3"/>
      <c r="AS8192" s="3"/>
      <c r="AT8192" s="3"/>
      <c r="AU8192" s="3"/>
      <c r="AV8192" s="3"/>
      <c r="AW8192" s="3"/>
      <c r="AX8192" s="3"/>
      <c r="AY8192" s="3"/>
      <c r="AZ8192" s="3"/>
      <c r="BA8192" s="3"/>
    </row>
    <row r="8193" spans="1:53" x14ac:dyDescent="0.3">
      <c r="A8193" s="3"/>
      <c r="B8193" s="3"/>
      <c r="C8193" s="3"/>
      <c r="D8193" s="3"/>
      <c r="E8193" s="3"/>
      <c r="F8193" s="3"/>
      <c r="G8193" s="3"/>
      <c r="H8193" s="3"/>
      <c r="I8193" s="3"/>
      <c r="J8193" s="3"/>
      <c r="K8193" s="3"/>
      <c r="L8193" s="3"/>
      <c r="M8193" s="3"/>
      <c r="N8193" s="3"/>
      <c r="O8193" s="3"/>
      <c r="P8193" s="3"/>
      <c r="Q8193" s="3"/>
      <c r="R8193" s="3"/>
      <c r="S8193" s="120"/>
      <c r="T8193" s="3"/>
      <c r="U8193" s="3"/>
      <c r="V8193" s="3"/>
      <c r="W8193" s="3"/>
      <c r="X8193" s="3"/>
      <c r="Y8193" s="3"/>
      <c r="Z8193" s="3"/>
      <c r="AA8193" s="3"/>
      <c r="AB8193" s="3"/>
      <c r="AC8193" s="3"/>
      <c r="AD8193" s="3"/>
      <c r="AE8193" s="3"/>
      <c r="AF8193" s="3"/>
      <c r="AG8193" s="3"/>
      <c r="AH8193" s="3"/>
      <c r="AI8193" s="3"/>
      <c r="AJ8193" s="3"/>
      <c r="AK8193" s="3"/>
      <c r="AL8193" s="3"/>
      <c r="AM8193" s="3"/>
      <c r="AN8193" s="3"/>
      <c r="AO8193" s="3"/>
      <c r="AP8193" s="3"/>
      <c r="AQ8193" s="3"/>
      <c r="AR8193" s="3"/>
      <c r="AS8193" s="3"/>
      <c r="AT8193" s="3"/>
      <c r="AU8193" s="3"/>
      <c r="AV8193" s="3"/>
      <c r="AW8193" s="3"/>
      <c r="AX8193" s="3"/>
      <c r="AY8193" s="3"/>
      <c r="AZ8193" s="3"/>
      <c r="BA8193" s="3"/>
    </row>
    <row r="8194" spans="1:53" x14ac:dyDescent="0.3">
      <c r="A8194" s="3"/>
      <c r="B8194" s="3"/>
      <c r="C8194" s="3"/>
      <c r="D8194" s="3"/>
      <c r="E8194" s="3"/>
      <c r="F8194" s="3"/>
      <c r="G8194" s="3"/>
      <c r="H8194" s="3"/>
      <c r="I8194" s="3"/>
      <c r="J8194" s="3"/>
      <c r="K8194" s="3"/>
      <c r="L8194" s="3"/>
      <c r="M8194" s="3"/>
      <c r="N8194" s="3"/>
      <c r="O8194" s="3"/>
      <c r="P8194" s="3"/>
      <c r="Q8194" s="3"/>
      <c r="R8194" s="3"/>
      <c r="S8194" s="120"/>
      <c r="T8194" s="3"/>
      <c r="U8194" s="3"/>
      <c r="V8194" s="3"/>
      <c r="W8194" s="3"/>
      <c r="X8194" s="3"/>
      <c r="Y8194" s="3"/>
      <c r="Z8194" s="3"/>
      <c r="AA8194" s="3"/>
      <c r="AB8194" s="3"/>
      <c r="AC8194" s="3"/>
      <c r="AD8194" s="3"/>
      <c r="AE8194" s="3"/>
      <c r="AF8194" s="3"/>
      <c r="AG8194" s="3"/>
      <c r="AH8194" s="3"/>
      <c r="AI8194" s="3"/>
      <c r="AJ8194" s="3"/>
      <c r="AK8194" s="3"/>
      <c r="AL8194" s="3"/>
      <c r="AM8194" s="3"/>
      <c r="AN8194" s="3"/>
      <c r="AO8194" s="3"/>
      <c r="AP8194" s="3"/>
      <c r="AQ8194" s="3"/>
      <c r="AR8194" s="3"/>
      <c r="AS8194" s="3"/>
      <c r="AT8194" s="3"/>
      <c r="AU8194" s="3"/>
      <c r="AV8194" s="3"/>
      <c r="AW8194" s="3"/>
      <c r="AX8194" s="3"/>
      <c r="AY8194" s="3"/>
      <c r="AZ8194" s="3"/>
      <c r="BA8194" s="3"/>
    </row>
    <row r="8195" spans="1:53" x14ac:dyDescent="0.3">
      <c r="A8195" s="3"/>
      <c r="B8195" s="3"/>
      <c r="C8195" s="3"/>
      <c r="D8195" s="3"/>
      <c r="E8195" s="3"/>
      <c r="F8195" s="3"/>
      <c r="G8195" s="3"/>
      <c r="H8195" s="3"/>
      <c r="I8195" s="3"/>
      <c r="J8195" s="3"/>
      <c r="K8195" s="3"/>
      <c r="L8195" s="3"/>
      <c r="M8195" s="3"/>
      <c r="N8195" s="3"/>
      <c r="O8195" s="3"/>
      <c r="P8195" s="3"/>
      <c r="Q8195" s="3"/>
      <c r="R8195" s="3"/>
      <c r="S8195" s="120"/>
      <c r="T8195" s="3"/>
      <c r="U8195" s="3"/>
      <c r="V8195" s="3"/>
      <c r="W8195" s="3"/>
      <c r="X8195" s="3"/>
      <c r="Y8195" s="3"/>
      <c r="Z8195" s="3"/>
      <c r="AA8195" s="3"/>
      <c r="AB8195" s="3"/>
      <c r="AC8195" s="3"/>
      <c r="AD8195" s="3"/>
      <c r="AE8195" s="3"/>
      <c r="AF8195" s="3"/>
      <c r="AG8195" s="3"/>
      <c r="AH8195" s="3"/>
      <c r="AI8195" s="3"/>
      <c r="AJ8195" s="3"/>
      <c r="AK8195" s="3"/>
      <c r="AL8195" s="3"/>
      <c r="AM8195" s="3"/>
      <c r="AN8195" s="3"/>
      <c r="AO8195" s="3"/>
      <c r="AP8195" s="3"/>
      <c r="AQ8195" s="3"/>
      <c r="AR8195" s="3"/>
      <c r="AS8195" s="3"/>
      <c r="AT8195" s="3"/>
      <c r="AU8195" s="3"/>
      <c r="AV8195" s="3"/>
      <c r="AW8195" s="3"/>
      <c r="AX8195" s="3"/>
      <c r="AY8195" s="3"/>
      <c r="AZ8195" s="3"/>
      <c r="BA8195" s="3"/>
    </row>
    <row r="8196" spans="1:53" x14ac:dyDescent="0.3">
      <c r="A8196" s="3"/>
      <c r="B8196" s="3"/>
      <c r="C8196" s="3"/>
      <c r="D8196" s="3"/>
      <c r="E8196" s="3"/>
      <c r="F8196" s="3"/>
      <c r="G8196" s="3"/>
      <c r="H8196" s="3"/>
      <c r="I8196" s="3"/>
      <c r="J8196" s="3"/>
      <c r="K8196" s="3"/>
      <c r="L8196" s="3"/>
      <c r="M8196" s="3"/>
      <c r="N8196" s="3"/>
      <c r="O8196" s="3"/>
      <c r="P8196" s="3"/>
      <c r="Q8196" s="3"/>
      <c r="R8196" s="3"/>
      <c r="S8196" s="120"/>
      <c r="T8196" s="3"/>
      <c r="U8196" s="3"/>
      <c r="V8196" s="3"/>
      <c r="W8196" s="3"/>
      <c r="X8196" s="3"/>
      <c r="Y8196" s="3"/>
      <c r="Z8196" s="3"/>
      <c r="AA8196" s="3"/>
      <c r="AB8196" s="3"/>
      <c r="AC8196" s="3"/>
      <c r="AD8196" s="3"/>
      <c r="AE8196" s="3"/>
      <c r="AF8196" s="3"/>
      <c r="AG8196" s="3"/>
      <c r="AH8196" s="3"/>
      <c r="AI8196" s="3"/>
      <c r="AJ8196" s="3"/>
      <c r="AK8196" s="3"/>
      <c r="AL8196" s="3"/>
      <c r="AM8196" s="3"/>
      <c r="AN8196" s="3"/>
      <c r="AO8196" s="3"/>
      <c r="AP8196" s="3"/>
      <c r="AQ8196" s="3"/>
      <c r="AR8196" s="3"/>
      <c r="AS8196" s="3"/>
      <c r="AT8196" s="3"/>
      <c r="AU8196" s="3"/>
      <c r="AV8196" s="3"/>
      <c r="AW8196" s="3"/>
      <c r="AX8196" s="3"/>
      <c r="AY8196" s="3"/>
      <c r="AZ8196" s="3"/>
      <c r="BA8196" s="3"/>
    </row>
    <row r="8197" spans="1:53" x14ac:dyDescent="0.3">
      <c r="A8197" s="3"/>
      <c r="B8197" s="3"/>
      <c r="C8197" s="3"/>
      <c r="D8197" s="3"/>
      <c r="E8197" s="3"/>
      <c r="F8197" s="3"/>
      <c r="G8197" s="3"/>
      <c r="H8197" s="3"/>
      <c r="I8197" s="3"/>
      <c r="J8197" s="3"/>
      <c r="K8197" s="3"/>
      <c r="L8197" s="3"/>
      <c r="M8197" s="3"/>
      <c r="N8197" s="3"/>
      <c r="O8197" s="3"/>
      <c r="P8197" s="3"/>
      <c r="Q8197" s="3"/>
      <c r="R8197" s="3"/>
      <c r="S8197" s="120"/>
      <c r="T8197" s="3"/>
      <c r="U8197" s="3"/>
      <c r="V8197" s="3"/>
      <c r="W8197" s="3"/>
      <c r="X8197" s="3"/>
      <c r="Y8197" s="3"/>
      <c r="Z8197" s="3"/>
      <c r="AA8197" s="3"/>
      <c r="AB8197" s="3"/>
      <c r="AC8197" s="3"/>
      <c r="AD8197" s="3"/>
      <c r="AE8197" s="3"/>
      <c r="AF8197" s="3"/>
      <c r="AG8197" s="3"/>
      <c r="AH8197" s="3"/>
      <c r="AI8197" s="3"/>
      <c r="AJ8197" s="3"/>
      <c r="AK8197" s="3"/>
      <c r="AL8197" s="3"/>
      <c r="AM8197" s="3"/>
      <c r="AN8197" s="3"/>
      <c r="AO8197" s="3"/>
      <c r="AP8197" s="3"/>
      <c r="AQ8197" s="3"/>
      <c r="AR8197" s="3"/>
      <c r="AS8197" s="3"/>
      <c r="AT8197" s="3"/>
      <c r="AU8197" s="3"/>
      <c r="AV8197" s="3"/>
      <c r="AW8197" s="3"/>
      <c r="AX8197" s="3"/>
      <c r="AY8197" s="3"/>
      <c r="AZ8197" s="3"/>
      <c r="BA8197" s="3"/>
    </row>
    <row r="8198" spans="1:53" x14ac:dyDescent="0.3">
      <c r="A8198" s="3"/>
      <c r="B8198" s="3"/>
      <c r="C8198" s="3"/>
      <c r="D8198" s="3"/>
      <c r="E8198" s="3"/>
      <c r="F8198" s="3"/>
      <c r="G8198" s="3"/>
      <c r="H8198" s="3"/>
      <c r="I8198" s="3"/>
      <c r="J8198" s="3"/>
      <c r="K8198" s="3"/>
      <c r="L8198" s="3"/>
      <c r="M8198" s="3"/>
      <c r="N8198" s="3"/>
      <c r="O8198" s="3"/>
      <c r="P8198" s="3"/>
      <c r="Q8198" s="3"/>
      <c r="R8198" s="3"/>
      <c r="S8198" s="120"/>
      <c r="T8198" s="3"/>
      <c r="U8198" s="3"/>
      <c r="V8198" s="3"/>
      <c r="W8198" s="3"/>
      <c r="X8198" s="3"/>
      <c r="Y8198" s="3"/>
      <c r="Z8198" s="3"/>
      <c r="AA8198" s="3"/>
      <c r="AB8198" s="3"/>
      <c r="AC8198" s="3"/>
      <c r="AD8198" s="3"/>
      <c r="AE8198" s="3"/>
      <c r="AF8198" s="3"/>
      <c r="AG8198" s="3"/>
      <c r="AH8198" s="3"/>
      <c r="AI8198" s="3"/>
      <c r="AJ8198" s="3"/>
      <c r="AK8198" s="3"/>
      <c r="AL8198" s="3"/>
      <c r="AM8198" s="3"/>
      <c r="AN8198" s="3"/>
      <c r="AO8198" s="3"/>
      <c r="AP8198" s="3"/>
      <c r="AQ8198" s="3"/>
      <c r="AR8198" s="3"/>
      <c r="AS8198" s="3"/>
      <c r="AT8198" s="3"/>
      <c r="AU8198" s="3"/>
      <c r="AV8198" s="3"/>
      <c r="AW8198" s="3"/>
      <c r="AX8198" s="3"/>
      <c r="AY8198" s="3"/>
      <c r="AZ8198" s="3"/>
      <c r="BA8198" s="3"/>
    </row>
    <row r="8199" spans="1:53" x14ac:dyDescent="0.3">
      <c r="A8199" s="3"/>
      <c r="B8199" s="3"/>
      <c r="C8199" s="3"/>
      <c r="D8199" s="3"/>
      <c r="E8199" s="3"/>
      <c r="F8199" s="3"/>
      <c r="G8199" s="3"/>
      <c r="H8199" s="3"/>
      <c r="I8199" s="3"/>
      <c r="J8199" s="3"/>
      <c r="K8199" s="3"/>
      <c r="L8199" s="3"/>
      <c r="M8199" s="3"/>
      <c r="N8199" s="3"/>
      <c r="O8199" s="3"/>
      <c r="P8199" s="3"/>
      <c r="Q8199" s="3"/>
      <c r="R8199" s="3"/>
      <c r="S8199" s="120"/>
      <c r="T8199" s="3"/>
      <c r="U8199" s="3"/>
      <c r="V8199" s="3"/>
      <c r="W8199" s="3"/>
      <c r="X8199" s="3"/>
      <c r="Y8199" s="3"/>
      <c r="Z8199" s="3"/>
      <c r="AA8199" s="3"/>
      <c r="AB8199" s="3"/>
      <c r="AC8199" s="3"/>
      <c r="AD8199" s="3"/>
      <c r="AE8199" s="3"/>
      <c r="AF8199" s="3"/>
      <c r="AG8199" s="3"/>
      <c r="AH8199" s="3"/>
      <c r="AI8199" s="3"/>
      <c r="AJ8199" s="3"/>
      <c r="AK8199" s="3"/>
      <c r="AL8199" s="3"/>
      <c r="AM8199" s="3"/>
      <c r="AN8199" s="3"/>
      <c r="AO8199" s="3"/>
      <c r="AP8199" s="3"/>
      <c r="AQ8199" s="3"/>
      <c r="AR8199" s="3"/>
      <c r="AS8199" s="3"/>
      <c r="AT8199" s="3"/>
      <c r="AU8199" s="3"/>
      <c r="AV8199" s="3"/>
      <c r="AW8199" s="3"/>
      <c r="AX8199" s="3"/>
      <c r="AY8199" s="3"/>
      <c r="AZ8199" s="3"/>
      <c r="BA8199" s="3"/>
    </row>
    <row r="8200" spans="1:53" x14ac:dyDescent="0.3">
      <c r="A8200" s="3"/>
      <c r="B8200" s="3"/>
      <c r="C8200" s="3"/>
      <c r="D8200" s="3"/>
      <c r="E8200" s="3"/>
      <c r="F8200" s="3"/>
      <c r="G8200" s="3"/>
      <c r="H8200" s="3"/>
      <c r="I8200" s="3"/>
      <c r="J8200" s="3"/>
      <c r="K8200" s="3"/>
      <c r="L8200" s="3"/>
      <c r="M8200" s="3"/>
      <c r="N8200" s="3"/>
      <c r="O8200" s="3"/>
      <c r="P8200" s="3"/>
      <c r="Q8200" s="3"/>
      <c r="R8200" s="3"/>
      <c r="S8200" s="120"/>
      <c r="T8200" s="3"/>
      <c r="U8200" s="3"/>
      <c r="V8200" s="3"/>
      <c r="W8200" s="3"/>
      <c r="X8200" s="3"/>
      <c r="Y8200" s="3"/>
      <c r="Z8200" s="3"/>
      <c r="AA8200" s="3"/>
      <c r="AB8200" s="3"/>
      <c r="AC8200" s="3"/>
      <c r="AD8200" s="3"/>
      <c r="AE8200" s="3"/>
      <c r="AF8200" s="3"/>
      <c r="AG8200" s="3"/>
      <c r="AH8200" s="3"/>
      <c r="AI8200" s="3"/>
      <c r="AJ8200" s="3"/>
      <c r="AK8200" s="3"/>
      <c r="AL8200" s="3"/>
      <c r="AM8200" s="3"/>
      <c r="AN8200" s="3"/>
      <c r="AO8200" s="3"/>
      <c r="AP8200" s="3"/>
      <c r="AQ8200" s="3"/>
      <c r="AR8200" s="3"/>
      <c r="AS8200" s="3"/>
      <c r="AT8200" s="3"/>
      <c r="AU8200" s="3"/>
      <c r="AV8200" s="3"/>
      <c r="AW8200" s="3"/>
      <c r="AX8200" s="3"/>
      <c r="AY8200" s="3"/>
      <c r="AZ8200" s="3"/>
      <c r="BA8200" s="3"/>
    </row>
    <row r="8201" spans="1:53" x14ac:dyDescent="0.3">
      <c r="A8201" s="3"/>
      <c r="B8201" s="3"/>
      <c r="C8201" s="3"/>
      <c r="D8201" s="3"/>
      <c r="E8201" s="3"/>
      <c r="F8201" s="3"/>
      <c r="G8201" s="3"/>
      <c r="H8201" s="3"/>
      <c r="I8201" s="3"/>
      <c r="J8201" s="3"/>
      <c r="K8201" s="3"/>
      <c r="L8201" s="3"/>
      <c r="M8201" s="3"/>
      <c r="N8201" s="3"/>
      <c r="O8201" s="3"/>
      <c r="P8201" s="3"/>
      <c r="Q8201" s="3"/>
      <c r="R8201" s="3"/>
      <c r="S8201" s="120"/>
      <c r="T8201" s="3"/>
      <c r="U8201" s="3"/>
      <c r="V8201" s="3"/>
      <c r="W8201" s="3"/>
      <c r="X8201" s="3"/>
      <c r="Y8201" s="3"/>
      <c r="Z8201" s="3"/>
      <c r="AA8201" s="3"/>
      <c r="AB8201" s="3"/>
      <c r="AC8201" s="3"/>
      <c r="AD8201" s="3"/>
      <c r="AE8201" s="3"/>
      <c r="AF8201" s="3"/>
      <c r="AG8201" s="3"/>
      <c r="AH8201" s="3"/>
      <c r="AI8201" s="3"/>
      <c r="AJ8201" s="3"/>
      <c r="AK8201" s="3"/>
      <c r="AL8201" s="3"/>
      <c r="AM8201" s="3"/>
      <c r="AN8201" s="3"/>
      <c r="AO8201" s="3"/>
      <c r="AP8201" s="3"/>
      <c r="AQ8201" s="3"/>
      <c r="AR8201" s="3"/>
      <c r="AS8201" s="3"/>
      <c r="AT8201" s="3"/>
      <c r="AU8201" s="3"/>
      <c r="AV8201" s="3"/>
      <c r="AW8201" s="3"/>
      <c r="AX8201" s="3"/>
      <c r="AY8201" s="3"/>
      <c r="AZ8201" s="3"/>
      <c r="BA8201" s="3"/>
    </row>
    <row r="8202" spans="1:53" x14ac:dyDescent="0.3">
      <c r="A8202" s="3"/>
      <c r="B8202" s="3"/>
      <c r="C8202" s="3"/>
      <c r="D8202" s="3"/>
      <c r="E8202" s="3"/>
      <c r="F8202" s="3"/>
      <c r="G8202" s="3"/>
      <c r="H8202" s="3"/>
      <c r="I8202" s="3"/>
      <c r="J8202" s="3"/>
      <c r="K8202" s="3"/>
      <c r="L8202" s="3"/>
      <c r="M8202" s="3"/>
      <c r="N8202" s="3"/>
      <c r="O8202" s="3"/>
      <c r="P8202" s="3"/>
      <c r="Q8202" s="3"/>
      <c r="R8202" s="3"/>
      <c r="S8202" s="120"/>
      <c r="T8202" s="3"/>
      <c r="U8202" s="3"/>
      <c r="V8202" s="3"/>
      <c r="W8202" s="3"/>
      <c r="X8202" s="3"/>
      <c r="Y8202" s="3"/>
      <c r="Z8202" s="3"/>
      <c r="AA8202" s="3"/>
      <c r="AB8202" s="3"/>
      <c r="AC8202" s="3"/>
      <c r="AD8202" s="3"/>
      <c r="AE8202" s="3"/>
      <c r="AF8202" s="3"/>
      <c r="AG8202" s="3"/>
      <c r="AH8202" s="3"/>
      <c r="AI8202" s="3"/>
      <c r="AJ8202" s="3"/>
      <c r="AK8202" s="3"/>
      <c r="AL8202" s="3"/>
      <c r="AM8202" s="3"/>
      <c r="AN8202" s="3"/>
      <c r="AO8202" s="3"/>
      <c r="AP8202" s="3"/>
      <c r="AQ8202" s="3"/>
      <c r="AR8202" s="3"/>
      <c r="AS8202" s="3"/>
      <c r="AT8202" s="3"/>
      <c r="AU8202" s="3"/>
      <c r="AV8202" s="3"/>
      <c r="AW8202" s="3"/>
      <c r="AX8202" s="3"/>
      <c r="AY8202" s="3"/>
      <c r="AZ8202" s="3"/>
      <c r="BA8202" s="3"/>
    </row>
    <row r="8203" spans="1:53" x14ac:dyDescent="0.3">
      <c r="A8203" s="3"/>
      <c r="B8203" s="3"/>
      <c r="C8203" s="3"/>
      <c r="D8203" s="3"/>
      <c r="E8203" s="3"/>
      <c r="F8203" s="3"/>
      <c r="G8203" s="3"/>
      <c r="H8203" s="3"/>
      <c r="I8203" s="3"/>
      <c r="J8203" s="3"/>
      <c r="K8203" s="3"/>
      <c r="L8203" s="3"/>
      <c r="M8203" s="3"/>
      <c r="N8203" s="3"/>
      <c r="O8203" s="3"/>
      <c r="P8203" s="3"/>
      <c r="Q8203" s="3"/>
      <c r="R8203" s="3"/>
      <c r="S8203" s="120"/>
      <c r="T8203" s="3"/>
      <c r="U8203" s="3"/>
      <c r="V8203" s="3"/>
      <c r="W8203" s="3"/>
      <c r="X8203" s="3"/>
      <c r="Y8203" s="3"/>
      <c r="Z8203" s="3"/>
      <c r="AA8203" s="3"/>
      <c r="AB8203" s="3"/>
      <c r="AC8203" s="3"/>
      <c r="AD8203" s="3"/>
      <c r="AE8203" s="3"/>
      <c r="AF8203" s="3"/>
      <c r="AG8203" s="3"/>
      <c r="AH8203" s="3"/>
      <c r="AI8203" s="3"/>
      <c r="AJ8203" s="3"/>
      <c r="AK8203" s="3"/>
      <c r="AL8203" s="3"/>
      <c r="AM8203" s="3"/>
      <c r="AN8203" s="3"/>
      <c r="AO8203" s="3"/>
      <c r="AP8203" s="3"/>
      <c r="AQ8203" s="3"/>
      <c r="AR8203" s="3"/>
      <c r="AS8203" s="3"/>
      <c r="AT8203" s="3"/>
      <c r="AU8203" s="3"/>
      <c r="AV8203" s="3"/>
      <c r="AW8203" s="3"/>
      <c r="AX8203" s="3"/>
      <c r="AY8203" s="3"/>
      <c r="AZ8203" s="3"/>
      <c r="BA8203" s="3"/>
    </row>
    <row r="8204" spans="1:53" x14ac:dyDescent="0.3">
      <c r="A8204" s="3"/>
      <c r="B8204" s="3"/>
      <c r="C8204" s="3"/>
      <c r="D8204" s="3"/>
      <c r="E8204" s="3"/>
      <c r="F8204" s="3"/>
      <c r="G8204" s="3"/>
      <c r="H8204" s="3"/>
      <c r="I8204" s="3"/>
      <c r="J8204" s="3"/>
      <c r="K8204" s="3"/>
      <c r="L8204" s="3"/>
      <c r="M8204" s="3"/>
      <c r="N8204" s="3"/>
      <c r="O8204" s="3"/>
      <c r="P8204" s="3"/>
      <c r="Q8204" s="3"/>
      <c r="R8204" s="3"/>
      <c r="S8204" s="120"/>
      <c r="T8204" s="3"/>
      <c r="U8204" s="3"/>
      <c r="V8204" s="3"/>
      <c r="W8204" s="3"/>
      <c r="X8204" s="3"/>
      <c r="Y8204" s="3"/>
      <c r="Z8204" s="3"/>
      <c r="AA8204" s="3"/>
      <c r="AB8204" s="3"/>
      <c r="AC8204" s="3"/>
      <c r="AD8204" s="3"/>
      <c r="AE8204" s="3"/>
      <c r="AF8204" s="3"/>
      <c r="AG8204" s="3"/>
      <c r="AH8204" s="3"/>
      <c r="AI8204" s="3"/>
      <c r="AJ8204" s="3"/>
      <c r="AK8204" s="3"/>
      <c r="AL8204" s="3"/>
      <c r="AM8204" s="3"/>
      <c r="AN8204" s="3"/>
      <c r="AO8204" s="3"/>
      <c r="AP8204" s="3"/>
      <c r="AQ8204" s="3"/>
      <c r="AR8204" s="3"/>
      <c r="AS8204" s="3"/>
      <c r="AT8204" s="3"/>
      <c r="AU8204" s="3"/>
      <c r="AV8204" s="3"/>
      <c r="AW8204" s="3"/>
      <c r="AX8204" s="3"/>
      <c r="AY8204" s="3"/>
      <c r="AZ8204" s="3"/>
      <c r="BA8204" s="3"/>
    </row>
    <row r="8205" spans="1:53" x14ac:dyDescent="0.3">
      <c r="A8205" s="3"/>
      <c r="B8205" s="3"/>
      <c r="C8205" s="3"/>
      <c r="D8205" s="3"/>
      <c r="E8205" s="3"/>
      <c r="F8205" s="3"/>
      <c r="G8205" s="3"/>
      <c r="H8205" s="3"/>
      <c r="I8205" s="3"/>
      <c r="J8205" s="3"/>
      <c r="K8205" s="3"/>
      <c r="L8205" s="3"/>
      <c r="M8205" s="3"/>
      <c r="N8205" s="3"/>
      <c r="O8205" s="3"/>
      <c r="P8205" s="3"/>
      <c r="Q8205" s="3"/>
      <c r="R8205" s="3"/>
      <c r="S8205" s="120"/>
      <c r="T8205" s="3"/>
      <c r="U8205" s="3"/>
      <c r="V8205" s="3"/>
      <c r="W8205" s="3"/>
      <c r="X8205" s="3"/>
      <c r="Y8205" s="3"/>
      <c r="Z8205" s="3"/>
      <c r="AA8205" s="3"/>
      <c r="AB8205" s="3"/>
      <c r="AC8205" s="3"/>
      <c r="AD8205" s="3"/>
      <c r="AE8205" s="3"/>
      <c r="AF8205" s="3"/>
      <c r="AG8205" s="3"/>
      <c r="AH8205" s="3"/>
      <c r="AI8205" s="3"/>
      <c r="AJ8205" s="3"/>
      <c r="AK8205" s="3"/>
      <c r="AL8205" s="3"/>
      <c r="AM8205" s="3"/>
      <c r="AN8205" s="3"/>
      <c r="AO8205" s="3"/>
      <c r="AP8205" s="3"/>
      <c r="AQ8205" s="3"/>
      <c r="AR8205" s="3"/>
      <c r="AS8205" s="3"/>
      <c r="AT8205" s="3"/>
      <c r="AU8205" s="3"/>
      <c r="AV8205" s="3"/>
      <c r="AW8205" s="3"/>
      <c r="AX8205" s="3"/>
      <c r="AY8205" s="3"/>
      <c r="AZ8205" s="3"/>
      <c r="BA8205" s="3"/>
    </row>
    <row r="8206" spans="1:53" x14ac:dyDescent="0.3">
      <c r="A8206" s="3"/>
      <c r="B8206" s="3"/>
      <c r="C8206" s="3"/>
      <c r="D8206" s="3"/>
      <c r="E8206" s="3"/>
      <c r="F8206" s="3"/>
      <c r="G8206" s="3"/>
      <c r="H8206" s="3"/>
      <c r="I8206" s="3"/>
      <c r="J8206" s="3"/>
      <c r="K8206" s="3"/>
      <c r="L8206" s="3"/>
      <c r="M8206" s="3"/>
      <c r="N8206" s="3"/>
      <c r="O8206" s="3"/>
      <c r="P8206" s="3"/>
      <c r="Q8206" s="3"/>
      <c r="R8206" s="3"/>
      <c r="S8206" s="120"/>
      <c r="T8206" s="3"/>
      <c r="U8206" s="3"/>
      <c r="V8206" s="3"/>
      <c r="W8206" s="3"/>
      <c r="X8206" s="3"/>
      <c r="Y8206" s="3"/>
      <c r="Z8206" s="3"/>
      <c r="AA8206" s="3"/>
      <c r="AB8206" s="3"/>
      <c r="AC8206" s="3"/>
      <c r="AD8206" s="3"/>
      <c r="AE8206" s="3"/>
      <c r="AF8206" s="3"/>
      <c r="AG8206" s="3"/>
      <c r="AH8206" s="3"/>
      <c r="AI8206" s="3"/>
      <c r="AJ8206" s="3"/>
      <c r="AK8206" s="3"/>
      <c r="AL8206" s="3"/>
      <c r="AM8206" s="3"/>
      <c r="AN8206" s="3"/>
      <c r="AO8206" s="3"/>
      <c r="AP8206" s="3"/>
      <c r="AQ8206" s="3"/>
      <c r="AR8206" s="3"/>
      <c r="AS8206" s="3"/>
      <c r="AT8206" s="3"/>
      <c r="AU8206" s="3"/>
      <c r="AV8206" s="3"/>
      <c r="AW8206" s="3"/>
      <c r="AX8206" s="3"/>
      <c r="AY8206" s="3"/>
      <c r="AZ8206" s="3"/>
      <c r="BA8206" s="3"/>
    </row>
    <row r="8207" spans="1:53" x14ac:dyDescent="0.3">
      <c r="A8207" s="3"/>
      <c r="B8207" s="3"/>
      <c r="C8207" s="3"/>
      <c r="D8207" s="3"/>
      <c r="E8207" s="3"/>
      <c r="F8207" s="3"/>
      <c r="G8207" s="3"/>
      <c r="H8207" s="3"/>
      <c r="I8207" s="3"/>
      <c r="J8207" s="3"/>
      <c r="K8207" s="3"/>
      <c r="L8207" s="3"/>
      <c r="M8207" s="3"/>
      <c r="N8207" s="3"/>
      <c r="O8207" s="3"/>
      <c r="P8207" s="3"/>
      <c r="Q8207" s="3"/>
      <c r="R8207" s="3"/>
      <c r="S8207" s="120"/>
      <c r="T8207" s="3"/>
      <c r="U8207" s="3"/>
      <c r="V8207" s="3"/>
      <c r="W8207" s="3"/>
      <c r="X8207" s="3"/>
      <c r="Y8207" s="3"/>
      <c r="Z8207" s="3"/>
      <c r="AA8207" s="3"/>
      <c r="AB8207" s="3"/>
      <c r="AC8207" s="3"/>
      <c r="AD8207" s="3"/>
      <c r="AE8207" s="3"/>
      <c r="AF8207" s="3"/>
      <c r="AG8207" s="3"/>
      <c r="AH8207" s="3"/>
      <c r="AI8207" s="3"/>
      <c r="AJ8207" s="3"/>
      <c r="AK8207" s="3"/>
      <c r="AL8207" s="3"/>
      <c r="AM8207" s="3"/>
      <c r="AN8207" s="3"/>
      <c r="AO8207" s="3"/>
      <c r="AP8207" s="3"/>
      <c r="AQ8207" s="3"/>
      <c r="AR8207" s="3"/>
      <c r="AS8207" s="3"/>
      <c r="AT8207" s="3"/>
      <c r="AU8207" s="3"/>
      <c r="AV8207" s="3"/>
      <c r="AW8207" s="3"/>
      <c r="AX8207" s="3"/>
      <c r="AY8207" s="3"/>
      <c r="AZ8207" s="3"/>
      <c r="BA8207" s="3"/>
    </row>
    <row r="8208" spans="1:53" x14ac:dyDescent="0.3">
      <c r="A8208" s="3"/>
      <c r="B8208" s="3"/>
      <c r="C8208" s="3"/>
      <c r="D8208" s="3"/>
      <c r="E8208" s="3"/>
      <c r="F8208" s="3"/>
      <c r="G8208" s="3"/>
      <c r="H8208" s="3"/>
      <c r="I8208" s="3"/>
      <c r="J8208" s="3"/>
      <c r="K8208" s="3"/>
      <c r="L8208" s="3"/>
      <c r="M8208" s="3"/>
      <c r="N8208" s="3"/>
      <c r="O8208" s="3"/>
      <c r="P8208" s="3"/>
      <c r="Q8208" s="3"/>
      <c r="R8208" s="3"/>
      <c r="S8208" s="120"/>
      <c r="T8208" s="3"/>
      <c r="U8208" s="3"/>
      <c r="V8208" s="3"/>
      <c r="W8208" s="3"/>
      <c r="X8208" s="3"/>
      <c r="Y8208" s="3"/>
      <c r="Z8208" s="3"/>
      <c r="AA8208" s="3"/>
      <c r="AB8208" s="3"/>
      <c r="AC8208" s="3"/>
      <c r="AD8208" s="3"/>
      <c r="AE8208" s="3"/>
      <c r="AF8208" s="3"/>
      <c r="AG8208" s="3"/>
      <c r="AH8208" s="3"/>
      <c r="AI8208" s="3"/>
      <c r="AJ8208" s="3"/>
      <c r="AK8208" s="3"/>
      <c r="AL8208" s="3"/>
      <c r="AM8208" s="3"/>
      <c r="AN8208" s="3"/>
      <c r="AO8208" s="3"/>
      <c r="AP8208" s="3"/>
      <c r="AQ8208" s="3"/>
      <c r="AR8208" s="3"/>
      <c r="AS8208" s="3"/>
      <c r="AT8208" s="3"/>
      <c r="AU8208" s="3"/>
      <c r="AV8208" s="3"/>
      <c r="AW8208" s="3"/>
      <c r="AX8208" s="3"/>
      <c r="AY8208" s="3"/>
      <c r="AZ8208" s="3"/>
      <c r="BA8208" s="3"/>
    </row>
    <row r="8209" spans="1:53" x14ac:dyDescent="0.3">
      <c r="A8209" s="3"/>
      <c r="B8209" s="3"/>
      <c r="C8209" s="3"/>
      <c r="D8209" s="3"/>
      <c r="E8209" s="3"/>
      <c r="F8209" s="3"/>
      <c r="G8209" s="3"/>
      <c r="H8209" s="3"/>
      <c r="I8209" s="3"/>
      <c r="J8209" s="3"/>
      <c r="K8209" s="3"/>
      <c r="L8209" s="3"/>
      <c r="M8209" s="3"/>
      <c r="N8209" s="3"/>
      <c r="O8209" s="3"/>
      <c r="P8209" s="3"/>
      <c r="Q8209" s="3"/>
      <c r="R8209" s="3"/>
      <c r="S8209" s="120"/>
      <c r="T8209" s="3"/>
      <c r="U8209" s="3"/>
      <c r="V8209" s="3"/>
      <c r="W8209" s="3"/>
      <c r="X8209" s="3"/>
      <c r="Y8209" s="3"/>
      <c r="Z8209" s="3"/>
      <c r="AA8209" s="3"/>
      <c r="AB8209" s="3"/>
      <c r="AC8209" s="3"/>
      <c r="AD8209" s="3"/>
      <c r="AE8209" s="3"/>
      <c r="AF8209" s="3"/>
      <c r="AG8209" s="3"/>
      <c r="AH8209" s="3"/>
      <c r="AI8209" s="3"/>
      <c r="AJ8209" s="3"/>
      <c r="AK8209" s="3"/>
      <c r="AL8209" s="3"/>
      <c r="AM8209" s="3"/>
      <c r="AN8209" s="3"/>
      <c r="AO8209" s="3"/>
      <c r="AP8209" s="3"/>
      <c r="AQ8209" s="3"/>
      <c r="AR8209" s="3"/>
      <c r="AS8209" s="3"/>
      <c r="AT8209" s="3"/>
      <c r="AU8209" s="3"/>
      <c r="AV8209" s="3"/>
      <c r="AW8209" s="3"/>
      <c r="AX8209" s="3"/>
      <c r="AY8209" s="3"/>
      <c r="AZ8209" s="3"/>
      <c r="BA8209" s="3"/>
    </row>
    <row r="8210" spans="1:53" x14ac:dyDescent="0.3">
      <c r="A8210" s="3"/>
      <c r="B8210" s="3"/>
      <c r="C8210" s="3"/>
      <c r="D8210" s="3"/>
      <c r="E8210" s="3"/>
      <c r="F8210" s="3"/>
      <c r="G8210" s="3"/>
      <c r="H8210" s="3"/>
      <c r="I8210" s="3"/>
      <c r="J8210" s="3"/>
      <c r="K8210" s="3"/>
      <c r="L8210" s="3"/>
      <c r="M8210" s="3"/>
      <c r="N8210" s="3"/>
      <c r="O8210" s="3"/>
      <c r="P8210" s="3"/>
      <c r="Q8210" s="3"/>
      <c r="R8210" s="3"/>
      <c r="S8210" s="120"/>
      <c r="T8210" s="3"/>
      <c r="U8210" s="3"/>
      <c r="V8210" s="3"/>
      <c r="W8210" s="3"/>
      <c r="X8210" s="3"/>
      <c r="Y8210" s="3"/>
      <c r="Z8210" s="3"/>
      <c r="AA8210" s="3"/>
      <c r="AB8210" s="3"/>
      <c r="AC8210" s="3"/>
      <c r="AD8210" s="3"/>
      <c r="AE8210" s="3"/>
      <c r="AF8210" s="3"/>
      <c r="AG8210" s="3"/>
      <c r="AH8210" s="3"/>
      <c r="AI8210" s="3"/>
      <c r="AJ8210" s="3"/>
      <c r="AK8210" s="3"/>
      <c r="AL8210" s="3"/>
      <c r="AM8210" s="3"/>
      <c r="AN8210" s="3"/>
      <c r="AO8210" s="3"/>
      <c r="AP8210" s="3"/>
      <c r="AQ8210" s="3"/>
      <c r="AR8210" s="3"/>
      <c r="AS8210" s="3"/>
      <c r="AT8210" s="3"/>
      <c r="AU8210" s="3"/>
      <c r="AV8210" s="3"/>
      <c r="AW8210" s="3"/>
      <c r="AX8210" s="3"/>
      <c r="AY8210" s="3"/>
      <c r="AZ8210" s="3"/>
      <c r="BA8210" s="3"/>
    </row>
    <row r="8211" spans="1:53" x14ac:dyDescent="0.3">
      <c r="A8211" s="3"/>
      <c r="B8211" s="3"/>
      <c r="C8211" s="3"/>
      <c r="D8211" s="3"/>
      <c r="E8211" s="3"/>
      <c r="F8211" s="3"/>
      <c r="G8211" s="3"/>
      <c r="H8211" s="3"/>
      <c r="I8211" s="3"/>
      <c r="J8211" s="3"/>
      <c r="K8211" s="3"/>
      <c r="L8211" s="3"/>
      <c r="M8211" s="3"/>
      <c r="N8211" s="3"/>
      <c r="O8211" s="3"/>
      <c r="P8211" s="3"/>
      <c r="Q8211" s="3"/>
      <c r="R8211" s="3"/>
      <c r="S8211" s="120"/>
      <c r="T8211" s="3"/>
      <c r="U8211" s="3"/>
      <c r="V8211" s="3"/>
      <c r="W8211" s="3"/>
      <c r="X8211" s="3"/>
      <c r="Y8211" s="3"/>
      <c r="Z8211" s="3"/>
      <c r="AA8211" s="3"/>
      <c r="AB8211" s="3"/>
      <c r="AC8211" s="3"/>
      <c r="AD8211" s="3"/>
      <c r="AE8211" s="3"/>
      <c r="AF8211" s="3"/>
      <c r="AG8211" s="3"/>
      <c r="AH8211" s="3"/>
      <c r="AI8211" s="3"/>
      <c r="AJ8211" s="3"/>
      <c r="AK8211" s="3"/>
      <c r="AL8211" s="3"/>
      <c r="AM8211" s="3"/>
      <c r="AN8211" s="3"/>
      <c r="AO8211" s="3"/>
      <c r="AP8211" s="3"/>
      <c r="AQ8211" s="3"/>
      <c r="AR8211" s="3"/>
      <c r="AS8211" s="3"/>
      <c r="AT8211" s="3"/>
      <c r="AU8211" s="3"/>
      <c r="AV8211" s="3"/>
      <c r="AW8211" s="3"/>
      <c r="AX8211" s="3"/>
      <c r="AY8211" s="3"/>
      <c r="AZ8211" s="3"/>
      <c r="BA8211" s="3"/>
    </row>
    <row r="8212" spans="1:53" x14ac:dyDescent="0.3">
      <c r="A8212" s="3"/>
      <c r="B8212" s="3"/>
      <c r="C8212" s="3"/>
      <c r="D8212" s="3"/>
      <c r="E8212" s="3"/>
      <c r="F8212" s="3"/>
      <c r="G8212" s="3"/>
      <c r="H8212" s="3"/>
      <c r="I8212" s="3"/>
      <c r="J8212" s="3"/>
      <c r="K8212" s="3"/>
      <c r="L8212" s="3"/>
      <c r="M8212" s="3"/>
      <c r="N8212" s="3"/>
      <c r="O8212" s="3"/>
      <c r="P8212" s="3"/>
      <c r="Q8212" s="3"/>
      <c r="R8212" s="3"/>
      <c r="S8212" s="120"/>
      <c r="T8212" s="3"/>
      <c r="U8212" s="3"/>
      <c r="V8212" s="3"/>
      <c r="W8212" s="3"/>
      <c r="X8212" s="3"/>
      <c r="Y8212" s="3"/>
      <c r="Z8212" s="3"/>
      <c r="AA8212" s="3"/>
      <c r="AB8212" s="3"/>
      <c r="AC8212" s="3"/>
      <c r="AD8212" s="3"/>
      <c r="AE8212" s="3"/>
      <c r="AF8212" s="3"/>
      <c r="AG8212" s="3"/>
      <c r="AH8212" s="3"/>
      <c r="AI8212" s="3"/>
      <c r="AJ8212" s="3"/>
      <c r="AK8212" s="3"/>
      <c r="AL8212" s="3"/>
      <c r="AM8212" s="3"/>
      <c r="AN8212" s="3"/>
      <c r="AO8212" s="3"/>
      <c r="AP8212" s="3"/>
      <c r="AQ8212" s="3"/>
      <c r="AR8212" s="3"/>
      <c r="AS8212" s="3"/>
      <c r="AT8212" s="3"/>
      <c r="AU8212" s="3"/>
      <c r="AV8212" s="3"/>
      <c r="AW8212" s="3"/>
      <c r="AX8212" s="3"/>
      <c r="AY8212" s="3"/>
      <c r="AZ8212" s="3"/>
      <c r="BA8212" s="3"/>
    </row>
    <row r="8213" spans="1:53" x14ac:dyDescent="0.3">
      <c r="A8213" s="3"/>
      <c r="B8213" s="3"/>
      <c r="C8213" s="3"/>
      <c r="D8213" s="3"/>
      <c r="E8213" s="3"/>
      <c r="F8213" s="3"/>
      <c r="G8213" s="3"/>
      <c r="H8213" s="3"/>
      <c r="I8213" s="3"/>
      <c r="J8213" s="3"/>
      <c r="K8213" s="3"/>
      <c r="L8213" s="3"/>
      <c r="M8213" s="3"/>
      <c r="N8213" s="3"/>
      <c r="O8213" s="3"/>
      <c r="P8213" s="3"/>
      <c r="Q8213" s="3"/>
      <c r="R8213" s="3"/>
      <c r="S8213" s="120"/>
      <c r="T8213" s="3"/>
      <c r="U8213" s="3"/>
      <c r="V8213" s="3"/>
      <c r="W8213" s="3"/>
      <c r="X8213" s="3"/>
      <c r="Y8213" s="3"/>
      <c r="Z8213" s="3"/>
      <c r="AA8213" s="3"/>
      <c r="AB8213" s="3"/>
      <c r="AC8213" s="3"/>
      <c r="AD8213" s="3"/>
      <c r="AE8213" s="3"/>
      <c r="AF8213" s="3"/>
      <c r="AG8213" s="3"/>
      <c r="AH8213" s="3"/>
      <c r="AI8213" s="3"/>
      <c r="AJ8213" s="3"/>
      <c r="AK8213" s="3"/>
      <c r="AL8213" s="3"/>
      <c r="AM8213" s="3"/>
      <c r="AN8213" s="3"/>
      <c r="AO8213" s="3"/>
      <c r="AP8213" s="3"/>
      <c r="AQ8213" s="3"/>
      <c r="AR8213" s="3"/>
      <c r="AS8213" s="3"/>
      <c r="AT8213" s="3"/>
      <c r="AU8213" s="3"/>
      <c r="AV8213" s="3"/>
      <c r="AW8213" s="3"/>
      <c r="AX8213" s="3"/>
      <c r="AY8213" s="3"/>
      <c r="AZ8213" s="3"/>
      <c r="BA8213" s="3"/>
    </row>
    <row r="8214" spans="1:53" x14ac:dyDescent="0.3">
      <c r="A8214" s="3"/>
      <c r="B8214" s="3"/>
      <c r="C8214" s="3"/>
      <c r="D8214" s="3"/>
      <c r="E8214" s="3"/>
      <c r="F8214" s="3"/>
      <c r="G8214" s="3"/>
      <c r="H8214" s="3"/>
      <c r="I8214" s="3"/>
      <c r="J8214" s="3"/>
      <c r="K8214" s="3"/>
      <c r="L8214" s="3"/>
      <c r="M8214" s="3"/>
      <c r="N8214" s="3"/>
      <c r="O8214" s="3"/>
      <c r="P8214" s="3"/>
      <c r="Q8214" s="3"/>
      <c r="R8214" s="3"/>
      <c r="S8214" s="120"/>
      <c r="T8214" s="3"/>
      <c r="U8214" s="3"/>
      <c r="V8214" s="3"/>
      <c r="W8214" s="3"/>
      <c r="X8214" s="3"/>
      <c r="Y8214" s="3"/>
      <c r="Z8214" s="3"/>
      <c r="AA8214" s="3"/>
      <c r="AB8214" s="3"/>
      <c r="AC8214" s="3"/>
      <c r="AD8214" s="3"/>
      <c r="AE8214" s="3"/>
      <c r="AF8214" s="3"/>
      <c r="AG8214" s="3"/>
      <c r="AH8214" s="3"/>
      <c r="AI8214" s="3"/>
      <c r="AJ8214" s="3"/>
      <c r="AK8214" s="3"/>
      <c r="AL8214" s="3"/>
      <c r="AM8214" s="3"/>
      <c r="AN8214" s="3"/>
      <c r="AO8214" s="3"/>
      <c r="AP8214" s="3"/>
      <c r="AQ8214" s="3"/>
      <c r="AR8214" s="3"/>
      <c r="AS8214" s="3"/>
      <c r="AT8214" s="3"/>
      <c r="AU8214" s="3"/>
      <c r="AV8214" s="3"/>
      <c r="AW8214" s="3"/>
      <c r="AX8214" s="3"/>
      <c r="AY8214" s="3"/>
      <c r="AZ8214" s="3"/>
      <c r="BA8214" s="3"/>
    </row>
    <row r="8215" spans="1:53" x14ac:dyDescent="0.3">
      <c r="A8215" s="3"/>
      <c r="B8215" s="3"/>
      <c r="C8215" s="3"/>
      <c r="D8215" s="3"/>
      <c r="E8215" s="3"/>
      <c r="F8215" s="3"/>
      <c r="G8215" s="3"/>
      <c r="H8215" s="3"/>
      <c r="I8215" s="3"/>
      <c r="J8215" s="3"/>
      <c r="K8215" s="3"/>
      <c r="L8215" s="3"/>
      <c r="M8215" s="3"/>
      <c r="N8215" s="3"/>
      <c r="O8215" s="3"/>
      <c r="P8215" s="3"/>
      <c r="Q8215" s="3"/>
      <c r="R8215" s="3"/>
      <c r="S8215" s="120"/>
      <c r="T8215" s="3"/>
      <c r="U8215" s="3"/>
      <c r="V8215" s="3"/>
      <c r="W8215" s="3"/>
      <c r="X8215" s="3"/>
      <c r="Y8215" s="3"/>
      <c r="Z8215" s="3"/>
      <c r="AA8215" s="3"/>
      <c r="AB8215" s="3"/>
      <c r="AC8215" s="3"/>
      <c r="AD8215" s="3"/>
      <c r="AE8215" s="3"/>
      <c r="AF8215" s="3"/>
      <c r="AG8215" s="3"/>
      <c r="AH8215" s="3"/>
      <c r="AI8215" s="3"/>
      <c r="AJ8215" s="3"/>
      <c r="AK8215" s="3"/>
      <c r="AL8215" s="3"/>
      <c r="AM8215" s="3"/>
      <c r="AN8215" s="3"/>
      <c r="AO8215" s="3"/>
      <c r="AP8215" s="3"/>
      <c r="AQ8215" s="3"/>
      <c r="AR8215" s="3"/>
      <c r="AS8215" s="3"/>
      <c r="AT8215" s="3"/>
      <c r="AU8215" s="3"/>
      <c r="AV8215" s="3"/>
      <c r="AW8215" s="3"/>
      <c r="AX8215" s="3"/>
      <c r="AY8215" s="3"/>
      <c r="AZ8215" s="3"/>
      <c r="BA8215" s="3"/>
    </row>
    <row r="8216" spans="1:53" x14ac:dyDescent="0.3">
      <c r="A8216" s="3"/>
      <c r="B8216" s="3"/>
      <c r="C8216" s="3"/>
      <c r="D8216" s="3"/>
      <c r="E8216" s="3"/>
      <c r="F8216" s="3"/>
      <c r="G8216" s="3"/>
      <c r="H8216" s="3"/>
      <c r="I8216" s="3"/>
      <c r="J8216" s="3"/>
      <c r="K8216" s="3"/>
      <c r="L8216" s="3"/>
      <c r="M8216" s="3"/>
      <c r="N8216" s="3"/>
      <c r="O8216" s="3"/>
      <c r="P8216" s="3"/>
      <c r="Q8216" s="3"/>
      <c r="R8216" s="3"/>
      <c r="S8216" s="120"/>
      <c r="T8216" s="3"/>
      <c r="U8216" s="3"/>
      <c r="V8216" s="3"/>
      <c r="W8216" s="3"/>
      <c r="X8216" s="3"/>
      <c r="Y8216" s="3"/>
      <c r="Z8216" s="3"/>
      <c r="AA8216" s="3"/>
      <c r="AB8216" s="3"/>
      <c r="AC8216" s="3"/>
      <c r="AD8216" s="3"/>
      <c r="AE8216" s="3"/>
      <c r="AF8216" s="3"/>
      <c r="AG8216" s="3"/>
      <c r="AH8216" s="3"/>
      <c r="AI8216" s="3"/>
      <c r="AJ8216" s="3"/>
      <c r="AK8216" s="3"/>
      <c r="AL8216" s="3"/>
      <c r="AM8216" s="3"/>
      <c r="AN8216" s="3"/>
      <c r="AO8216" s="3"/>
      <c r="AP8216" s="3"/>
      <c r="AQ8216" s="3"/>
      <c r="AR8216" s="3"/>
      <c r="AS8216" s="3"/>
      <c r="AT8216" s="3"/>
      <c r="AU8216" s="3"/>
      <c r="AV8216" s="3"/>
      <c r="AW8216" s="3"/>
      <c r="AX8216" s="3"/>
      <c r="AY8216" s="3"/>
      <c r="AZ8216" s="3"/>
      <c r="BA8216" s="3"/>
    </row>
    <row r="8217" spans="1:53" x14ac:dyDescent="0.3">
      <c r="A8217" s="3"/>
      <c r="B8217" s="3"/>
      <c r="C8217" s="3"/>
      <c r="D8217" s="3"/>
      <c r="E8217" s="3"/>
      <c r="F8217" s="3"/>
      <c r="G8217" s="3"/>
      <c r="H8217" s="3"/>
      <c r="I8217" s="3"/>
      <c r="J8217" s="3"/>
      <c r="K8217" s="3"/>
      <c r="L8217" s="3"/>
      <c r="M8217" s="3"/>
      <c r="N8217" s="3"/>
      <c r="O8217" s="3"/>
      <c r="P8217" s="3"/>
      <c r="Q8217" s="3"/>
      <c r="R8217" s="3"/>
      <c r="S8217" s="120"/>
      <c r="T8217" s="3"/>
      <c r="U8217" s="3"/>
      <c r="V8217" s="3"/>
      <c r="W8217" s="3"/>
      <c r="X8217" s="3"/>
      <c r="Y8217" s="3"/>
      <c r="Z8217" s="3"/>
      <c r="AA8217" s="3"/>
      <c r="AB8217" s="3"/>
      <c r="AC8217" s="3"/>
      <c r="AD8217" s="3"/>
      <c r="AE8217" s="3"/>
      <c r="AF8217" s="3"/>
      <c r="AG8217" s="3"/>
      <c r="AH8217" s="3"/>
      <c r="AI8217" s="3"/>
      <c r="AJ8217" s="3"/>
      <c r="AK8217" s="3"/>
      <c r="AL8217" s="3"/>
      <c r="AM8217" s="3"/>
      <c r="AN8217" s="3"/>
      <c r="AO8217" s="3"/>
      <c r="AP8217" s="3"/>
      <c r="AQ8217" s="3"/>
      <c r="AR8217" s="3"/>
      <c r="AS8217" s="3"/>
      <c r="AT8217" s="3"/>
      <c r="AU8217" s="3"/>
      <c r="AV8217" s="3"/>
      <c r="AW8217" s="3"/>
      <c r="AX8217" s="3"/>
      <c r="AY8217" s="3"/>
      <c r="AZ8217" s="3"/>
      <c r="BA8217" s="3"/>
    </row>
    <row r="8218" spans="1:53" x14ac:dyDescent="0.3">
      <c r="A8218" s="3"/>
      <c r="B8218" s="3"/>
      <c r="C8218" s="3"/>
      <c r="D8218" s="3"/>
      <c r="E8218" s="3"/>
      <c r="F8218" s="3"/>
      <c r="G8218" s="3"/>
      <c r="H8218" s="3"/>
      <c r="I8218" s="3"/>
      <c r="J8218" s="3"/>
      <c r="K8218" s="3"/>
      <c r="L8218" s="3"/>
      <c r="M8218" s="3"/>
      <c r="N8218" s="3"/>
      <c r="O8218" s="3"/>
      <c r="P8218" s="3"/>
      <c r="Q8218" s="3"/>
      <c r="R8218" s="3"/>
      <c r="S8218" s="120"/>
      <c r="T8218" s="3"/>
      <c r="U8218" s="3"/>
      <c r="V8218" s="3"/>
      <c r="W8218" s="3"/>
      <c r="X8218" s="3"/>
      <c r="Y8218" s="3"/>
      <c r="Z8218" s="3"/>
      <c r="AA8218" s="3"/>
      <c r="AB8218" s="3"/>
      <c r="AC8218" s="3"/>
      <c r="AD8218" s="3"/>
      <c r="AE8218" s="3"/>
      <c r="AF8218" s="3"/>
      <c r="AG8218" s="3"/>
      <c r="AH8218" s="3"/>
      <c r="AI8218" s="3"/>
      <c r="AJ8218" s="3"/>
      <c r="AK8218" s="3"/>
      <c r="AL8218" s="3"/>
      <c r="AM8218" s="3"/>
      <c r="AN8218" s="3"/>
      <c r="AO8218" s="3"/>
      <c r="AP8218" s="3"/>
      <c r="AQ8218" s="3"/>
      <c r="AR8218" s="3"/>
      <c r="AS8218" s="3"/>
      <c r="AT8218" s="3"/>
      <c r="AU8218" s="3"/>
      <c r="AV8218" s="3"/>
      <c r="AW8218" s="3"/>
      <c r="AX8218" s="3"/>
      <c r="AY8218" s="3"/>
      <c r="AZ8218" s="3"/>
      <c r="BA8218" s="3"/>
    </row>
    <row r="8219" spans="1:53" x14ac:dyDescent="0.3">
      <c r="A8219" s="3"/>
      <c r="B8219" s="3"/>
      <c r="C8219" s="3"/>
      <c r="D8219" s="3"/>
      <c r="E8219" s="3"/>
      <c r="F8219" s="3"/>
      <c r="G8219" s="3"/>
      <c r="H8219" s="3"/>
      <c r="I8219" s="3"/>
      <c r="J8219" s="3"/>
      <c r="K8219" s="3"/>
      <c r="L8219" s="3"/>
      <c r="M8219" s="3"/>
      <c r="N8219" s="3"/>
      <c r="O8219" s="3"/>
      <c r="P8219" s="3"/>
      <c r="Q8219" s="3"/>
      <c r="R8219" s="3"/>
      <c r="S8219" s="120"/>
      <c r="T8219" s="3"/>
      <c r="U8219" s="3"/>
      <c r="V8219" s="3"/>
      <c r="W8219" s="3"/>
      <c r="X8219" s="3"/>
      <c r="Y8219" s="3"/>
      <c r="Z8219" s="3"/>
      <c r="AA8219" s="3"/>
      <c r="AB8219" s="3"/>
      <c r="AC8219" s="3"/>
      <c r="AD8219" s="3"/>
      <c r="AE8219" s="3"/>
      <c r="AF8219" s="3"/>
      <c r="AG8219" s="3"/>
      <c r="AH8219" s="3"/>
      <c r="AI8219" s="3"/>
      <c r="AJ8219" s="3"/>
      <c r="AK8219" s="3"/>
      <c r="AL8219" s="3"/>
      <c r="AM8219" s="3"/>
      <c r="AN8219" s="3"/>
      <c r="AO8219" s="3"/>
      <c r="AP8219" s="3"/>
      <c r="AQ8219" s="3"/>
      <c r="AR8219" s="3"/>
      <c r="AS8219" s="3"/>
      <c r="AT8219" s="3"/>
      <c r="AU8219" s="3"/>
      <c r="AV8219" s="3"/>
      <c r="AW8219" s="3"/>
      <c r="AX8219" s="3"/>
      <c r="AY8219" s="3"/>
      <c r="AZ8219" s="3"/>
      <c r="BA8219" s="3"/>
    </row>
    <row r="8220" spans="1:53" x14ac:dyDescent="0.3">
      <c r="A8220" s="3"/>
      <c r="B8220" s="3"/>
      <c r="C8220" s="3"/>
      <c r="D8220" s="3"/>
      <c r="E8220" s="3"/>
      <c r="F8220" s="3"/>
      <c r="G8220" s="3"/>
      <c r="H8220" s="3"/>
      <c r="I8220" s="3"/>
      <c r="J8220" s="3"/>
      <c r="K8220" s="3"/>
      <c r="L8220" s="3"/>
      <c r="M8220" s="3"/>
      <c r="N8220" s="3"/>
      <c r="O8220" s="3"/>
      <c r="P8220" s="3"/>
      <c r="Q8220" s="3"/>
      <c r="R8220" s="3"/>
      <c r="S8220" s="120"/>
      <c r="T8220" s="3"/>
      <c r="U8220" s="3"/>
      <c r="V8220" s="3"/>
      <c r="W8220" s="3"/>
      <c r="X8220" s="3"/>
      <c r="Y8220" s="3"/>
      <c r="Z8220" s="3"/>
      <c r="AA8220" s="3"/>
      <c r="AB8220" s="3"/>
      <c r="AC8220" s="3"/>
      <c r="AD8220" s="3"/>
      <c r="AE8220" s="3"/>
      <c r="AF8220" s="3"/>
      <c r="AG8220" s="3"/>
      <c r="AH8220" s="3"/>
      <c r="AI8220" s="3"/>
      <c r="AJ8220" s="3"/>
      <c r="AK8220" s="3"/>
      <c r="AL8220" s="3"/>
      <c r="AM8220" s="3"/>
      <c r="AN8220" s="3"/>
      <c r="AO8220" s="3"/>
      <c r="AP8220" s="3"/>
      <c r="AQ8220" s="3"/>
      <c r="AR8220" s="3"/>
      <c r="AS8220" s="3"/>
      <c r="AT8220" s="3"/>
      <c r="AU8220" s="3"/>
      <c r="AV8220" s="3"/>
      <c r="AW8220" s="3"/>
      <c r="AX8220" s="3"/>
      <c r="AY8220" s="3"/>
      <c r="AZ8220" s="3"/>
      <c r="BA8220" s="3"/>
    </row>
    <row r="8221" spans="1:53" x14ac:dyDescent="0.3">
      <c r="A8221" s="3"/>
      <c r="B8221" s="3"/>
      <c r="C8221" s="3"/>
      <c r="D8221" s="3"/>
      <c r="E8221" s="3"/>
      <c r="F8221" s="3"/>
      <c r="G8221" s="3"/>
      <c r="H8221" s="3"/>
      <c r="I8221" s="3"/>
      <c r="J8221" s="3"/>
      <c r="K8221" s="3"/>
      <c r="L8221" s="3"/>
      <c r="M8221" s="3"/>
      <c r="N8221" s="3"/>
      <c r="O8221" s="3"/>
      <c r="P8221" s="3"/>
      <c r="Q8221" s="3"/>
      <c r="R8221" s="3"/>
      <c r="S8221" s="120"/>
      <c r="T8221" s="3"/>
      <c r="U8221" s="3"/>
      <c r="V8221" s="3"/>
      <c r="W8221" s="3"/>
      <c r="X8221" s="3"/>
      <c r="Y8221" s="3"/>
      <c r="Z8221" s="3"/>
      <c r="AA8221" s="3"/>
      <c r="AB8221" s="3"/>
      <c r="AC8221" s="3"/>
      <c r="AD8221" s="3"/>
      <c r="AE8221" s="3"/>
      <c r="AF8221" s="3"/>
      <c r="AG8221" s="3"/>
      <c r="AH8221" s="3"/>
      <c r="AI8221" s="3"/>
      <c r="AJ8221" s="3"/>
      <c r="AK8221" s="3"/>
      <c r="AL8221" s="3"/>
      <c r="AM8221" s="3"/>
      <c r="AN8221" s="3"/>
      <c r="AO8221" s="3"/>
      <c r="AP8221" s="3"/>
      <c r="AQ8221" s="3"/>
      <c r="AR8221" s="3"/>
      <c r="AS8221" s="3"/>
      <c r="AT8221" s="3"/>
      <c r="AU8221" s="3"/>
      <c r="AV8221" s="3"/>
      <c r="AW8221" s="3"/>
      <c r="AX8221" s="3"/>
      <c r="AY8221" s="3"/>
      <c r="AZ8221" s="3"/>
      <c r="BA8221" s="3"/>
    </row>
    <row r="8222" spans="1:53" x14ac:dyDescent="0.3">
      <c r="A8222" s="3"/>
      <c r="B8222" s="3"/>
      <c r="C8222" s="3"/>
      <c r="D8222" s="3"/>
      <c r="E8222" s="3"/>
      <c r="F8222" s="3"/>
      <c r="G8222" s="3"/>
      <c r="H8222" s="3"/>
      <c r="I8222" s="3"/>
      <c r="J8222" s="3"/>
      <c r="K8222" s="3"/>
      <c r="L8222" s="3"/>
      <c r="M8222" s="3"/>
      <c r="N8222" s="3"/>
      <c r="O8222" s="3"/>
      <c r="P8222" s="3"/>
      <c r="Q8222" s="3"/>
      <c r="R8222" s="3"/>
      <c r="S8222" s="120"/>
      <c r="T8222" s="3"/>
      <c r="U8222" s="3"/>
      <c r="V8222" s="3"/>
      <c r="W8222" s="3"/>
      <c r="X8222" s="3"/>
      <c r="Y8222" s="3"/>
      <c r="Z8222" s="3"/>
      <c r="AA8222" s="3"/>
      <c r="AB8222" s="3"/>
      <c r="AC8222" s="3"/>
      <c r="AD8222" s="3"/>
      <c r="AE8222" s="3"/>
      <c r="AF8222" s="3"/>
      <c r="AG8222" s="3"/>
      <c r="AH8222" s="3"/>
      <c r="AI8222" s="3"/>
      <c r="AJ8222" s="3"/>
      <c r="AK8222" s="3"/>
      <c r="AL8222" s="3"/>
      <c r="AM8222" s="3"/>
      <c r="AN8222" s="3"/>
      <c r="AO8222" s="3"/>
      <c r="AP8222" s="3"/>
      <c r="AQ8222" s="3"/>
      <c r="AR8222" s="3"/>
      <c r="AS8222" s="3"/>
      <c r="AT8222" s="3"/>
      <c r="AU8222" s="3"/>
      <c r="AV8222" s="3"/>
      <c r="AW8222" s="3"/>
      <c r="AX8222" s="3"/>
      <c r="AY8222" s="3"/>
      <c r="AZ8222" s="3"/>
      <c r="BA8222" s="3"/>
    </row>
    <row r="8223" spans="1:53" x14ac:dyDescent="0.3">
      <c r="A8223" s="3"/>
      <c r="B8223" s="3"/>
      <c r="C8223" s="3"/>
      <c r="D8223" s="3"/>
      <c r="E8223" s="3"/>
      <c r="F8223" s="3"/>
      <c r="G8223" s="3"/>
      <c r="H8223" s="3"/>
      <c r="I8223" s="3"/>
      <c r="J8223" s="3"/>
      <c r="K8223" s="3"/>
      <c r="L8223" s="3"/>
      <c r="M8223" s="3"/>
      <c r="N8223" s="3"/>
      <c r="O8223" s="3"/>
      <c r="P8223" s="3"/>
      <c r="Q8223" s="3"/>
      <c r="R8223" s="3"/>
      <c r="S8223" s="120"/>
      <c r="T8223" s="3"/>
      <c r="U8223" s="3"/>
      <c r="V8223" s="3"/>
      <c r="W8223" s="3"/>
      <c r="X8223" s="3"/>
      <c r="Y8223" s="3"/>
      <c r="Z8223" s="3"/>
      <c r="AA8223" s="3"/>
      <c r="AB8223" s="3"/>
      <c r="AC8223" s="3"/>
      <c r="AD8223" s="3"/>
      <c r="AE8223" s="3"/>
      <c r="AF8223" s="3"/>
      <c r="AG8223" s="3"/>
      <c r="AH8223" s="3"/>
      <c r="AI8223" s="3"/>
      <c r="AJ8223" s="3"/>
      <c r="AK8223" s="3"/>
      <c r="AL8223" s="3"/>
      <c r="AM8223" s="3"/>
      <c r="AN8223" s="3"/>
      <c r="AO8223" s="3"/>
      <c r="AP8223" s="3"/>
      <c r="AQ8223" s="3"/>
      <c r="AR8223" s="3"/>
      <c r="AS8223" s="3"/>
      <c r="AT8223" s="3"/>
      <c r="AU8223" s="3"/>
      <c r="AV8223" s="3"/>
      <c r="AW8223" s="3"/>
      <c r="AX8223" s="3"/>
      <c r="AY8223" s="3"/>
      <c r="AZ8223" s="3"/>
      <c r="BA8223" s="3"/>
    </row>
    <row r="8224" spans="1:53" x14ac:dyDescent="0.3">
      <c r="A8224" s="3"/>
      <c r="B8224" s="3"/>
      <c r="C8224" s="3"/>
      <c r="D8224" s="3"/>
      <c r="E8224" s="3"/>
      <c r="F8224" s="3"/>
      <c r="G8224" s="3"/>
      <c r="H8224" s="3"/>
      <c r="I8224" s="3"/>
      <c r="J8224" s="3"/>
      <c r="K8224" s="3"/>
      <c r="L8224" s="3"/>
      <c r="M8224" s="3"/>
      <c r="N8224" s="3"/>
      <c r="O8224" s="3"/>
      <c r="P8224" s="3"/>
      <c r="Q8224" s="3"/>
      <c r="R8224" s="3"/>
      <c r="S8224" s="120"/>
      <c r="T8224" s="3"/>
      <c r="U8224" s="3"/>
      <c r="V8224" s="3"/>
      <c r="W8224" s="3"/>
      <c r="X8224" s="3"/>
      <c r="Y8224" s="3"/>
      <c r="Z8224" s="3"/>
      <c r="AA8224" s="3"/>
      <c r="AB8224" s="3"/>
      <c r="AC8224" s="3"/>
      <c r="AD8224" s="3"/>
      <c r="AE8224" s="3"/>
      <c r="AF8224" s="3"/>
      <c r="AG8224" s="3"/>
      <c r="AH8224" s="3"/>
      <c r="AI8224" s="3"/>
      <c r="AJ8224" s="3"/>
      <c r="AK8224" s="3"/>
      <c r="AL8224" s="3"/>
      <c r="AM8224" s="3"/>
      <c r="AN8224" s="3"/>
      <c r="AO8224" s="3"/>
      <c r="AP8224" s="3"/>
      <c r="AQ8224" s="3"/>
      <c r="AR8224" s="3"/>
      <c r="AS8224" s="3"/>
      <c r="AT8224" s="3"/>
      <c r="AU8224" s="3"/>
      <c r="AV8224" s="3"/>
      <c r="AW8224" s="3"/>
      <c r="AX8224" s="3"/>
      <c r="AY8224" s="3"/>
      <c r="AZ8224" s="3"/>
      <c r="BA8224" s="3"/>
    </row>
    <row r="8225" spans="1:53" x14ac:dyDescent="0.3">
      <c r="A8225" s="3"/>
      <c r="B8225" s="3"/>
      <c r="C8225" s="3"/>
      <c r="D8225" s="3"/>
      <c r="E8225" s="3"/>
      <c r="F8225" s="3"/>
      <c r="G8225" s="3"/>
      <c r="H8225" s="3"/>
      <c r="I8225" s="3"/>
      <c r="J8225" s="3"/>
      <c r="K8225" s="3"/>
      <c r="L8225" s="3"/>
      <c r="M8225" s="3"/>
      <c r="N8225" s="3"/>
      <c r="O8225" s="3"/>
      <c r="P8225" s="3"/>
      <c r="Q8225" s="3"/>
      <c r="R8225" s="3"/>
      <c r="S8225" s="120"/>
      <c r="T8225" s="3"/>
      <c r="U8225" s="3"/>
      <c r="V8225" s="3"/>
      <c r="W8225" s="3"/>
      <c r="X8225" s="3"/>
      <c r="Y8225" s="3"/>
      <c r="Z8225" s="3"/>
      <c r="AA8225" s="3"/>
      <c r="AB8225" s="3"/>
      <c r="AC8225" s="3"/>
      <c r="AD8225" s="3"/>
      <c r="AE8225" s="3"/>
      <c r="AF8225" s="3"/>
      <c r="AG8225" s="3"/>
      <c r="AH8225" s="3"/>
      <c r="AI8225" s="3"/>
      <c r="AJ8225" s="3"/>
      <c r="AK8225" s="3"/>
      <c r="AL8225" s="3"/>
      <c r="AM8225" s="3"/>
      <c r="AN8225" s="3"/>
      <c r="AO8225" s="3"/>
      <c r="AP8225" s="3"/>
      <c r="AQ8225" s="3"/>
      <c r="AR8225" s="3"/>
      <c r="AS8225" s="3"/>
      <c r="AT8225" s="3"/>
      <c r="AU8225" s="3"/>
      <c r="AV8225" s="3"/>
      <c r="AW8225" s="3"/>
      <c r="AX8225" s="3"/>
      <c r="AY8225" s="3"/>
      <c r="AZ8225" s="3"/>
      <c r="BA8225" s="3"/>
    </row>
    <row r="8226" spans="1:53" x14ac:dyDescent="0.3">
      <c r="A8226" s="3"/>
      <c r="B8226" s="3"/>
      <c r="C8226" s="3"/>
      <c r="D8226" s="3"/>
      <c r="E8226" s="3"/>
      <c r="F8226" s="3"/>
      <c r="G8226" s="3"/>
      <c r="H8226" s="3"/>
      <c r="I8226" s="3"/>
      <c r="J8226" s="3"/>
      <c r="K8226" s="3"/>
      <c r="L8226" s="3"/>
      <c r="M8226" s="3"/>
      <c r="N8226" s="3"/>
      <c r="O8226" s="3"/>
      <c r="P8226" s="3"/>
      <c r="Q8226" s="3"/>
      <c r="R8226" s="3"/>
      <c r="S8226" s="120"/>
      <c r="T8226" s="3"/>
      <c r="U8226" s="3"/>
      <c r="V8226" s="3"/>
      <c r="W8226" s="3"/>
      <c r="X8226" s="3"/>
      <c r="Y8226" s="3"/>
      <c r="Z8226" s="3"/>
      <c r="AA8226" s="3"/>
      <c r="AB8226" s="3"/>
      <c r="AC8226" s="3"/>
      <c r="AD8226" s="3"/>
      <c r="AE8226" s="3"/>
      <c r="AF8226" s="3"/>
      <c r="AG8226" s="3"/>
      <c r="AH8226" s="3"/>
      <c r="AI8226" s="3"/>
      <c r="AJ8226" s="3"/>
      <c r="AK8226" s="3"/>
      <c r="AL8226" s="3"/>
      <c r="AM8226" s="3"/>
      <c r="AN8226" s="3"/>
      <c r="AO8226" s="3"/>
      <c r="AP8226" s="3"/>
      <c r="AQ8226" s="3"/>
      <c r="AR8226" s="3"/>
      <c r="AS8226" s="3"/>
      <c r="AT8226" s="3"/>
      <c r="AU8226" s="3"/>
      <c r="AV8226" s="3"/>
      <c r="AW8226" s="3"/>
      <c r="AX8226" s="3"/>
      <c r="AY8226" s="3"/>
      <c r="AZ8226" s="3"/>
      <c r="BA8226" s="3"/>
    </row>
    <row r="8227" spans="1:53" x14ac:dyDescent="0.3">
      <c r="A8227" s="3"/>
      <c r="B8227" s="3"/>
      <c r="C8227" s="3"/>
      <c r="D8227" s="3"/>
      <c r="E8227" s="3"/>
      <c r="F8227" s="3"/>
      <c r="G8227" s="3"/>
      <c r="H8227" s="3"/>
      <c r="I8227" s="3"/>
      <c r="J8227" s="3"/>
      <c r="K8227" s="3"/>
      <c r="L8227" s="3"/>
      <c r="M8227" s="3"/>
      <c r="N8227" s="3"/>
      <c r="O8227" s="3"/>
      <c r="P8227" s="3"/>
      <c r="Q8227" s="3"/>
      <c r="R8227" s="3"/>
      <c r="S8227" s="120"/>
      <c r="T8227" s="3"/>
      <c r="U8227" s="3"/>
      <c r="V8227" s="3"/>
      <c r="W8227" s="3"/>
      <c r="X8227" s="3"/>
      <c r="Y8227" s="3"/>
      <c r="Z8227" s="3"/>
      <c r="AA8227" s="3"/>
      <c r="AB8227" s="3"/>
      <c r="AC8227" s="3"/>
      <c r="AD8227" s="3"/>
      <c r="AE8227" s="3"/>
      <c r="AF8227" s="3"/>
      <c r="AG8227" s="3"/>
      <c r="AH8227" s="3"/>
      <c r="AI8227" s="3"/>
      <c r="AJ8227" s="3"/>
      <c r="AK8227" s="3"/>
      <c r="AL8227" s="3"/>
      <c r="AM8227" s="3"/>
      <c r="AN8227" s="3"/>
      <c r="AO8227" s="3"/>
      <c r="AP8227" s="3"/>
      <c r="AQ8227" s="3"/>
      <c r="AR8227" s="3"/>
      <c r="AS8227" s="3"/>
      <c r="AT8227" s="3"/>
      <c r="AU8227" s="3"/>
      <c r="AV8227" s="3"/>
      <c r="AW8227" s="3"/>
      <c r="AX8227" s="3"/>
      <c r="AY8227" s="3"/>
      <c r="AZ8227" s="3"/>
      <c r="BA8227" s="3"/>
    </row>
    <row r="8228" spans="1:53" x14ac:dyDescent="0.3">
      <c r="A8228" s="3"/>
      <c r="B8228" s="3"/>
      <c r="C8228" s="3"/>
      <c r="D8228" s="3"/>
      <c r="E8228" s="3"/>
      <c r="F8228" s="3"/>
      <c r="G8228" s="3"/>
      <c r="H8228" s="3"/>
      <c r="I8228" s="3"/>
      <c r="J8228" s="3"/>
      <c r="K8228" s="3"/>
      <c r="L8228" s="3"/>
      <c r="M8228" s="3"/>
      <c r="N8228" s="3"/>
      <c r="O8228" s="3"/>
      <c r="P8228" s="3"/>
      <c r="Q8228" s="3"/>
      <c r="R8228" s="3"/>
      <c r="S8228" s="120"/>
      <c r="T8228" s="3"/>
      <c r="U8228" s="3"/>
      <c r="V8228" s="3"/>
      <c r="W8228" s="3"/>
      <c r="X8228" s="3"/>
      <c r="Y8228" s="3"/>
      <c r="Z8228" s="3"/>
      <c r="AA8228" s="3"/>
      <c r="AB8228" s="3"/>
      <c r="AC8228" s="3"/>
      <c r="AD8228" s="3"/>
      <c r="AE8228" s="3"/>
      <c r="AF8228" s="3"/>
      <c r="AG8228" s="3"/>
      <c r="AH8228" s="3"/>
      <c r="AI8228" s="3"/>
      <c r="AJ8228" s="3"/>
      <c r="AK8228" s="3"/>
      <c r="AL8228" s="3"/>
      <c r="AM8228" s="3"/>
      <c r="AN8228" s="3"/>
      <c r="AO8228" s="3"/>
      <c r="AP8228" s="3"/>
      <c r="AQ8228" s="3"/>
      <c r="AR8228" s="3"/>
      <c r="AS8228" s="3"/>
      <c r="AT8228" s="3"/>
      <c r="AU8228" s="3"/>
      <c r="AV8228" s="3"/>
      <c r="AW8228" s="3"/>
      <c r="AX8228" s="3"/>
      <c r="AY8228" s="3"/>
      <c r="AZ8228" s="3"/>
      <c r="BA8228" s="3"/>
    </row>
    <row r="8229" spans="1:53" x14ac:dyDescent="0.3">
      <c r="A8229" s="3"/>
      <c r="B8229" s="3"/>
      <c r="C8229" s="3"/>
      <c r="D8229" s="3"/>
      <c r="E8229" s="3"/>
      <c r="F8229" s="3"/>
      <c r="G8229" s="3"/>
      <c r="H8229" s="3"/>
      <c r="I8229" s="3"/>
      <c r="J8229" s="3"/>
      <c r="K8229" s="3"/>
      <c r="L8229" s="3"/>
      <c r="M8229" s="3"/>
      <c r="N8229" s="3"/>
      <c r="O8229" s="3"/>
      <c r="P8229" s="3"/>
      <c r="Q8229" s="3"/>
      <c r="R8229" s="3"/>
      <c r="S8229" s="120"/>
      <c r="T8229" s="3"/>
      <c r="U8229" s="3"/>
      <c r="V8229" s="3"/>
      <c r="W8229" s="3"/>
      <c r="X8229" s="3"/>
      <c r="Y8229" s="3"/>
      <c r="Z8229" s="3"/>
      <c r="AA8229" s="3"/>
      <c r="AB8229" s="3"/>
      <c r="AC8229" s="3"/>
      <c r="AD8229" s="3"/>
      <c r="AE8229" s="3"/>
      <c r="AF8229" s="3"/>
      <c r="AG8229" s="3"/>
      <c r="AH8229" s="3"/>
      <c r="AI8229" s="3"/>
      <c r="AJ8229" s="3"/>
      <c r="AK8229" s="3"/>
      <c r="AL8229" s="3"/>
      <c r="AM8229" s="3"/>
      <c r="AN8229" s="3"/>
      <c r="AO8229" s="3"/>
      <c r="AP8229" s="3"/>
      <c r="AQ8229" s="3"/>
      <c r="AR8229" s="3"/>
      <c r="AS8229" s="3"/>
      <c r="AT8229" s="3"/>
      <c r="AU8229" s="3"/>
      <c r="AV8229" s="3"/>
      <c r="AW8229" s="3"/>
      <c r="AX8229" s="3"/>
      <c r="AY8229" s="3"/>
      <c r="AZ8229" s="3"/>
      <c r="BA8229" s="3"/>
    </row>
    <row r="8230" spans="1:53" x14ac:dyDescent="0.3">
      <c r="A8230" s="3"/>
      <c r="B8230" s="3"/>
      <c r="C8230" s="3"/>
      <c r="D8230" s="3"/>
      <c r="E8230" s="3"/>
      <c r="F8230" s="3"/>
      <c r="G8230" s="3"/>
      <c r="H8230" s="3"/>
      <c r="I8230" s="3"/>
      <c r="J8230" s="3"/>
      <c r="K8230" s="3"/>
      <c r="L8230" s="3"/>
      <c r="M8230" s="3"/>
      <c r="N8230" s="3"/>
      <c r="O8230" s="3"/>
      <c r="P8230" s="3"/>
      <c r="Q8230" s="3"/>
      <c r="R8230" s="3"/>
      <c r="S8230" s="120"/>
      <c r="T8230" s="3"/>
      <c r="U8230" s="3"/>
      <c r="V8230" s="3"/>
      <c r="W8230" s="3"/>
      <c r="X8230" s="3"/>
      <c r="Y8230" s="3"/>
      <c r="Z8230" s="3"/>
      <c r="AA8230" s="3"/>
      <c r="AB8230" s="3"/>
      <c r="AC8230" s="3"/>
      <c r="AD8230" s="3"/>
      <c r="AE8230" s="3"/>
      <c r="AF8230" s="3"/>
      <c r="AG8230" s="3"/>
      <c r="AH8230" s="3"/>
      <c r="AI8230" s="3"/>
      <c r="AJ8230" s="3"/>
      <c r="AK8230" s="3"/>
      <c r="AL8230" s="3"/>
      <c r="AM8230" s="3"/>
      <c r="AN8230" s="3"/>
      <c r="AO8230" s="3"/>
      <c r="AP8230" s="3"/>
      <c r="AQ8230" s="3"/>
      <c r="AR8230" s="3"/>
      <c r="AS8230" s="3"/>
      <c r="AT8230" s="3"/>
      <c r="AU8230" s="3"/>
      <c r="AV8230" s="3"/>
      <c r="AW8230" s="3"/>
      <c r="AX8230" s="3"/>
      <c r="AY8230" s="3"/>
      <c r="AZ8230" s="3"/>
      <c r="BA8230" s="3"/>
    </row>
    <row r="8231" spans="1:53" x14ac:dyDescent="0.3">
      <c r="A8231" s="3"/>
      <c r="B8231" s="3"/>
      <c r="C8231" s="3"/>
      <c r="D8231" s="3"/>
      <c r="E8231" s="3"/>
      <c r="F8231" s="3"/>
      <c r="G8231" s="3"/>
      <c r="H8231" s="3"/>
      <c r="I8231" s="3"/>
      <c r="J8231" s="3"/>
      <c r="K8231" s="3"/>
      <c r="L8231" s="3"/>
      <c r="M8231" s="3"/>
      <c r="N8231" s="3"/>
      <c r="O8231" s="3"/>
      <c r="P8231" s="3"/>
      <c r="Q8231" s="3"/>
      <c r="R8231" s="3"/>
      <c r="S8231" s="120"/>
      <c r="T8231" s="3"/>
      <c r="U8231" s="3"/>
      <c r="V8231" s="3"/>
      <c r="W8231" s="3"/>
      <c r="X8231" s="3"/>
      <c r="Y8231" s="3"/>
      <c r="Z8231" s="3"/>
      <c r="AA8231" s="3"/>
      <c r="AB8231" s="3"/>
      <c r="AC8231" s="3"/>
      <c r="AD8231" s="3"/>
      <c r="AE8231" s="3"/>
      <c r="AF8231" s="3"/>
      <c r="AG8231" s="3"/>
      <c r="AH8231" s="3"/>
      <c r="AI8231" s="3"/>
      <c r="AJ8231" s="3"/>
      <c r="AK8231" s="3"/>
      <c r="AL8231" s="3"/>
      <c r="AM8231" s="3"/>
      <c r="AN8231" s="3"/>
      <c r="AO8231" s="3"/>
      <c r="AP8231" s="3"/>
      <c r="AQ8231" s="3"/>
      <c r="AR8231" s="3"/>
      <c r="AS8231" s="3"/>
      <c r="AT8231" s="3"/>
      <c r="AU8231" s="3"/>
      <c r="AV8231" s="3"/>
      <c r="AW8231" s="3"/>
      <c r="AX8231" s="3"/>
      <c r="AY8231" s="3"/>
      <c r="AZ8231" s="3"/>
      <c r="BA8231" s="3"/>
    </row>
    <row r="8232" spans="1:53" x14ac:dyDescent="0.3">
      <c r="A8232" s="3"/>
      <c r="B8232" s="3"/>
      <c r="C8232" s="3"/>
      <c r="D8232" s="3"/>
      <c r="E8232" s="3"/>
      <c r="F8232" s="3"/>
      <c r="G8232" s="3"/>
      <c r="H8232" s="3"/>
      <c r="I8232" s="3"/>
      <c r="J8232" s="3"/>
      <c r="K8232" s="3"/>
      <c r="L8232" s="3"/>
      <c r="M8232" s="3"/>
      <c r="N8232" s="3"/>
      <c r="O8232" s="3"/>
      <c r="P8232" s="3"/>
      <c r="Q8232" s="3"/>
      <c r="R8232" s="3"/>
      <c r="S8232" s="120"/>
      <c r="T8232" s="3"/>
      <c r="U8232" s="3"/>
      <c r="V8232" s="3"/>
      <c r="W8232" s="3"/>
      <c r="X8232" s="3"/>
      <c r="Y8232" s="3"/>
      <c r="Z8232" s="3"/>
      <c r="AA8232" s="3"/>
      <c r="AB8232" s="3"/>
      <c r="AC8232" s="3"/>
      <c r="AD8232" s="3"/>
      <c r="AE8232" s="3"/>
      <c r="AF8232" s="3"/>
      <c r="AG8232" s="3"/>
      <c r="AH8232" s="3"/>
      <c r="AI8232" s="3"/>
      <c r="AJ8232" s="3"/>
      <c r="AK8232" s="3"/>
      <c r="AL8232" s="3"/>
      <c r="AM8232" s="3"/>
      <c r="AN8232" s="3"/>
      <c r="AO8232" s="3"/>
      <c r="AP8232" s="3"/>
      <c r="AQ8232" s="3"/>
      <c r="AR8232" s="3"/>
      <c r="AS8232" s="3"/>
      <c r="AT8232" s="3"/>
      <c r="AU8232" s="3"/>
      <c r="AV8232" s="3"/>
      <c r="AW8232" s="3"/>
      <c r="AX8232" s="3"/>
      <c r="AY8232" s="3"/>
      <c r="AZ8232" s="3"/>
      <c r="BA8232" s="3"/>
    </row>
    <row r="8233" spans="1:53" x14ac:dyDescent="0.3">
      <c r="A8233" s="3"/>
      <c r="B8233" s="3"/>
      <c r="C8233" s="3"/>
      <c r="D8233" s="3"/>
      <c r="E8233" s="3"/>
      <c r="F8233" s="3"/>
      <c r="G8233" s="3"/>
      <c r="H8233" s="3"/>
      <c r="I8233" s="3"/>
      <c r="J8233" s="3"/>
      <c r="K8233" s="3"/>
      <c r="L8233" s="3"/>
      <c r="M8233" s="3"/>
      <c r="N8233" s="3"/>
      <c r="O8233" s="3"/>
      <c r="P8233" s="3"/>
      <c r="Q8233" s="3"/>
      <c r="R8233" s="3"/>
      <c r="S8233" s="120"/>
      <c r="T8233" s="3"/>
      <c r="U8233" s="3"/>
      <c r="V8233" s="3"/>
      <c r="W8233" s="3"/>
      <c r="X8233" s="3"/>
      <c r="Y8233" s="3"/>
      <c r="Z8233" s="3"/>
      <c r="AA8233" s="3"/>
      <c r="AB8233" s="3"/>
      <c r="AC8233" s="3"/>
      <c r="AD8233" s="3"/>
      <c r="AE8233" s="3"/>
      <c r="AF8233" s="3"/>
      <c r="AG8233" s="3"/>
      <c r="AH8233" s="3"/>
      <c r="AI8233" s="3"/>
      <c r="AJ8233" s="3"/>
      <c r="AK8233" s="3"/>
      <c r="AL8233" s="3"/>
      <c r="AM8233" s="3"/>
      <c r="AN8233" s="3"/>
      <c r="AO8233" s="3"/>
      <c r="AP8233" s="3"/>
      <c r="AQ8233" s="3"/>
      <c r="AR8233" s="3"/>
      <c r="AS8233" s="3"/>
      <c r="AT8233" s="3"/>
      <c r="AU8233" s="3"/>
      <c r="AV8233" s="3"/>
      <c r="AW8233" s="3"/>
      <c r="AX8233" s="3"/>
      <c r="AY8233" s="3"/>
      <c r="AZ8233" s="3"/>
      <c r="BA8233" s="3"/>
    </row>
    <row r="8234" spans="1:53" x14ac:dyDescent="0.3">
      <c r="A8234" s="3"/>
      <c r="B8234" s="3"/>
      <c r="C8234" s="3"/>
      <c r="D8234" s="3"/>
      <c r="E8234" s="3"/>
      <c r="F8234" s="3"/>
      <c r="G8234" s="3"/>
      <c r="H8234" s="3"/>
      <c r="I8234" s="3"/>
      <c r="J8234" s="3"/>
      <c r="K8234" s="3"/>
      <c r="L8234" s="3"/>
      <c r="M8234" s="3"/>
      <c r="N8234" s="3"/>
      <c r="O8234" s="3"/>
      <c r="P8234" s="3"/>
      <c r="Q8234" s="3"/>
      <c r="R8234" s="3"/>
      <c r="S8234" s="120"/>
      <c r="T8234" s="3"/>
      <c r="U8234" s="3"/>
      <c r="V8234" s="3"/>
      <c r="W8234" s="3"/>
      <c r="X8234" s="3"/>
      <c r="Y8234" s="3"/>
      <c r="Z8234" s="3"/>
      <c r="AA8234" s="3"/>
      <c r="AB8234" s="3"/>
      <c r="AC8234" s="3"/>
      <c r="AD8234" s="3"/>
      <c r="AE8234" s="3"/>
      <c r="AF8234" s="3"/>
      <c r="AG8234" s="3"/>
      <c r="AH8234" s="3"/>
      <c r="AI8234" s="3"/>
      <c r="AJ8234" s="3"/>
      <c r="AK8234" s="3"/>
      <c r="AL8234" s="3"/>
      <c r="AM8234" s="3"/>
      <c r="AN8234" s="3"/>
      <c r="AO8234" s="3"/>
      <c r="AP8234" s="3"/>
      <c r="AQ8234" s="3"/>
      <c r="AR8234" s="3"/>
      <c r="AS8234" s="3"/>
      <c r="AT8234" s="3"/>
      <c r="AU8234" s="3"/>
      <c r="AV8234" s="3"/>
      <c r="AW8234" s="3"/>
      <c r="AX8234" s="3"/>
      <c r="AY8234" s="3"/>
      <c r="AZ8234" s="3"/>
      <c r="BA8234" s="3"/>
    </row>
    <row r="8235" spans="1:53" x14ac:dyDescent="0.3">
      <c r="A8235" s="3"/>
      <c r="B8235" s="3"/>
      <c r="C8235" s="3"/>
      <c r="D8235" s="3"/>
      <c r="E8235" s="3"/>
      <c r="F8235" s="3"/>
      <c r="G8235" s="3"/>
      <c r="H8235" s="3"/>
      <c r="I8235" s="3"/>
      <c r="J8235" s="3"/>
      <c r="K8235" s="3"/>
      <c r="L8235" s="3"/>
      <c r="M8235" s="3"/>
      <c r="N8235" s="3"/>
      <c r="O8235" s="3"/>
      <c r="P8235" s="3"/>
      <c r="Q8235" s="3"/>
      <c r="R8235" s="3"/>
      <c r="S8235" s="120"/>
      <c r="T8235" s="3"/>
      <c r="U8235" s="3"/>
      <c r="V8235" s="3"/>
      <c r="W8235" s="3"/>
      <c r="X8235" s="3"/>
      <c r="Y8235" s="3"/>
      <c r="Z8235" s="3"/>
      <c r="AA8235" s="3"/>
      <c r="AB8235" s="3"/>
      <c r="AC8235" s="3"/>
      <c r="AD8235" s="3"/>
      <c r="AE8235" s="3"/>
      <c r="AF8235" s="3"/>
      <c r="AG8235" s="3"/>
      <c r="AH8235" s="3"/>
      <c r="AI8235" s="3"/>
      <c r="AJ8235" s="3"/>
      <c r="AK8235" s="3"/>
      <c r="AL8235" s="3"/>
      <c r="AM8235" s="3"/>
      <c r="AN8235" s="3"/>
      <c r="AO8235" s="3"/>
      <c r="AP8235" s="3"/>
      <c r="AQ8235" s="3"/>
      <c r="AR8235" s="3"/>
      <c r="AS8235" s="3"/>
      <c r="AT8235" s="3"/>
      <c r="AU8235" s="3"/>
      <c r="AV8235" s="3"/>
      <c r="AW8235" s="3"/>
      <c r="AX8235" s="3"/>
      <c r="AY8235" s="3"/>
      <c r="AZ8235" s="3"/>
      <c r="BA8235" s="3"/>
    </row>
    <row r="8236" spans="1:53" x14ac:dyDescent="0.3">
      <c r="A8236" s="3"/>
      <c r="B8236" s="3"/>
      <c r="C8236" s="3"/>
      <c r="D8236" s="3"/>
      <c r="E8236" s="3"/>
      <c r="F8236" s="3"/>
      <c r="G8236" s="3"/>
      <c r="H8236" s="3"/>
      <c r="I8236" s="3"/>
      <c r="J8236" s="3"/>
      <c r="K8236" s="3"/>
      <c r="L8236" s="3"/>
      <c r="M8236" s="3"/>
      <c r="N8236" s="3"/>
      <c r="O8236" s="3"/>
      <c r="P8236" s="3"/>
      <c r="Q8236" s="3"/>
      <c r="R8236" s="3"/>
      <c r="S8236" s="120"/>
      <c r="T8236" s="3"/>
      <c r="U8236" s="3"/>
      <c r="V8236" s="3"/>
      <c r="W8236" s="3"/>
      <c r="X8236" s="3"/>
      <c r="Y8236" s="3"/>
      <c r="Z8236" s="3"/>
      <c r="AA8236" s="3"/>
      <c r="AB8236" s="3"/>
      <c r="AC8236" s="3"/>
      <c r="AD8236" s="3"/>
      <c r="AE8236" s="3"/>
      <c r="AF8236" s="3"/>
      <c r="AG8236" s="3"/>
      <c r="AH8236" s="3"/>
      <c r="AI8236" s="3"/>
      <c r="AJ8236" s="3"/>
      <c r="AK8236" s="3"/>
      <c r="AL8236" s="3"/>
      <c r="AM8236" s="3"/>
      <c r="AN8236" s="3"/>
      <c r="AO8236" s="3"/>
      <c r="AP8236" s="3"/>
      <c r="AQ8236" s="3"/>
      <c r="AR8236" s="3"/>
      <c r="AS8236" s="3"/>
      <c r="AT8236" s="3"/>
      <c r="AU8236" s="3"/>
      <c r="AV8236" s="3"/>
      <c r="AW8236" s="3"/>
      <c r="AX8236" s="3"/>
      <c r="AY8236" s="3"/>
      <c r="AZ8236" s="3"/>
      <c r="BA8236" s="3"/>
    </row>
    <row r="8237" spans="1:53" x14ac:dyDescent="0.3">
      <c r="A8237" s="3"/>
      <c r="B8237" s="3"/>
      <c r="C8237" s="3"/>
      <c r="D8237" s="3"/>
      <c r="E8237" s="3"/>
      <c r="F8237" s="3"/>
      <c r="G8237" s="3"/>
      <c r="H8237" s="3"/>
      <c r="I8237" s="3"/>
      <c r="J8237" s="3"/>
      <c r="K8237" s="3"/>
      <c r="L8237" s="3"/>
      <c r="M8237" s="3"/>
      <c r="N8237" s="3"/>
      <c r="O8237" s="3"/>
      <c r="P8237" s="3"/>
      <c r="Q8237" s="3"/>
      <c r="R8237" s="3"/>
      <c r="S8237" s="120"/>
      <c r="T8237" s="3"/>
      <c r="U8237" s="3"/>
      <c r="V8237" s="3"/>
      <c r="W8237" s="3"/>
      <c r="X8237" s="3"/>
      <c r="Y8237" s="3"/>
      <c r="Z8237" s="3"/>
      <c r="AA8237" s="3"/>
      <c r="AB8237" s="3"/>
      <c r="AC8237" s="3"/>
      <c r="AD8237" s="3"/>
      <c r="AE8237" s="3"/>
      <c r="AF8237" s="3"/>
      <c r="AG8237" s="3"/>
      <c r="AH8237" s="3"/>
      <c r="AI8237" s="3"/>
      <c r="AJ8237" s="3"/>
      <c r="AK8237" s="3"/>
      <c r="AL8237" s="3"/>
      <c r="AM8237" s="3"/>
      <c r="AN8237" s="3"/>
      <c r="AO8237" s="3"/>
      <c r="AP8237" s="3"/>
      <c r="AQ8237" s="3"/>
      <c r="AR8237" s="3"/>
      <c r="AS8237" s="3"/>
      <c r="AT8237" s="3"/>
      <c r="AU8237" s="3"/>
      <c r="AV8237" s="3"/>
      <c r="AW8237" s="3"/>
      <c r="AX8237" s="3"/>
      <c r="AY8237" s="3"/>
      <c r="AZ8237" s="3"/>
      <c r="BA8237" s="3"/>
    </row>
    <row r="8238" spans="1:53" x14ac:dyDescent="0.3">
      <c r="A8238" s="3"/>
      <c r="B8238" s="3"/>
      <c r="C8238" s="3"/>
      <c r="D8238" s="3"/>
      <c r="E8238" s="3"/>
      <c r="F8238" s="3"/>
      <c r="G8238" s="3"/>
      <c r="H8238" s="3"/>
      <c r="I8238" s="3"/>
      <c r="J8238" s="3"/>
      <c r="K8238" s="3"/>
      <c r="L8238" s="3"/>
      <c r="M8238" s="3"/>
      <c r="N8238" s="3"/>
      <c r="O8238" s="3"/>
      <c r="P8238" s="3"/>
      <c r="Q8238" s="3"/>
      <c r="R8238" s="3"/>
      <c r="S8238" s="120"/>
      <c r="T8238" s="3"/>
      <c r="U8238" s="3"/>
      <c r="V8238" s="3"/>
      <c r="W8238" s="3"/>
      <c r="X8238" s="3"/>
      <c r="Y8238" s="3"/>
      <c r="Z8238" s="3"/>
      <c r="AA8238" s="3"/>
      <c r="AB8238" s="3"/>
      <c r="AC8238" s="3"/>
      <c r="AD8238" s="3"/>
      <c r="AE8238" s="3"/>
      <c r="AF8238" s="3"/>
      <c r="AG8238" s="3"/>
      <c r="AH8238" s="3"/>
      <c r="AI8238" s="3"/>
      <c r="AJ8238" s="3"/>
      <c r="AK8238" s="3"/>
      <c r="AL8238" s="3"/>
      <c r="AM8238" s="3"/>
      <c r="AN8238" s="3"/>
      <c r="AO8238" s="3"/>
      <c r="AP8238" s="3"/>
      <c r="AQ8238" s="3"/>
      <c r="AR8238" s="3"/>
      <c r="AS8238" s="3"/>
      <c r="AT8238" s="3"/>
      <c r="AU8238" s="3"/>
      <c r="AV8238" s="3"/>
      <c r="AW8238" s="3"/>
      <c r="AX8238" s="3"/>
      <c r="AY8238" s="3"/>
      <c r="AZ8238" s="3"/>
      <c r="BA8238" s="3"/>
    </row>
    <row r="8239" spans="1:53" x14ac:dyDescent="0.3">
      <c r="A8239" s="3"/>
      <c r="B8239" s="3"/>
      <c r="C8239" s="3"/>
      <c r="D8239" s="3"/>
      <c r="E8239" s="3"/>
      <c r="F8239" s="3"/>
      <c r="G8239" s="3"/>
      <c r="H8239" s="3"/>
      <c r="I8239" s="3"/>
      <c r="J8239" s="3"/>
      <c r="K8239" s="3"/>
      <c r="L8239" s="3"/>
      <c r="M8239" s="3"/>
      <c r="N8239" s="3"/>
      <c r="O8239" s="3"/>
      <c r="P8239" s="3"/>
      <c r="Q8239" s="3"/>
      <c r="R8239" s="3"/>
      <c r="S8239" s="120"/>
      <c r="T8239" s="3"/>
      <c r="U8239" s="3"/>
      <c r="V8239" s="3"/>
      <c r="W8239" s="3"/>
      <c r="X8239" s="3"/>
      <c r="Y8239" s="3"/>
      <c r="Z8239" s="3"/>
      <c r="AA8239" s="3"/>
      <c r="AB8239" s="3"/>
      <c r="AC8239" s="3"/>
      <c r="AD8239" s="3"/>
      <c r="AE8239" s="3"/>
      <c r="AF8239" s="3"/>
      <c r="AG8239" s="3"/>
      <c r="AH8239" s="3"/>
      <c r="AI8239" s="3"/>
      <c r="AJ8239" s="3"/>
      <c r="AK8239" s="3"/>
      <c r="AL8239" s="3"/>
      <c r="AM8239" s="3"/>
      <c r="AN8239" s="3"/>
      <c r="AO8239" s="3"/>
      <c r="AP8239" s="3"/>
      <c r="AQ8239" s="3"/>
      <c r="AR8239" s="3"/>
      <c r="AS8239" s="3"/>
      <c r="AT8239" s="3"/>
      <c r="AU8239" s="3"/>
      <c r="AV8239" s="3"/>
      <c r="AW8239" s="3"/>
      <c r="AX8239" s="3"/>
      <c r="AY8239" s="3"/>
      <c r="AZ8239" s="3"/>
      <c r="BA8239" s="3"/>
    </row>
    <row r="8240" spans="1:53" x14ac:dyDescent="0.3">
      <c r="A8240" s="3"/>
      <c r="B8240" s="3"/>
      <c r="C8240" s="3"/>
      <c r="D8240" s="3"/>
      <c r="E8240" s="3"/>
      <c r="F8240" s="3"/>
      <c r="G8240" s="3"/>
      <c r="H8240" s="3"/>
      <c r="I8240" s="3"/>
      <c r="J8240" s="3"/>
      <c r="K8240" s="3"/>
      <c r="L8240" s="3"/>
      <c r="M8240" s="3"/>
      <c r="N8240" s="3"/>
      <c r="O8240" s="3"/>
      <c r="P8240" s="3"/>
      <c r="Q8240" s="3"/>
      <c r="R8240" s="3"/>
      <c r="S8240" s="120"/>
      <c r="T8240" s="3"/>
      <c r="U8240" s="3"/>
      <c r="V8240" s="3"/>
      <c r="W8240" s="3"/>
      <c r="X8240" s="3"/>
      <c r="Y8240" s="3"/>
      <c r="Z8240" s="3"/>
      <c r="AA8240" s="3"/>
      <c r="AB8240" s="3"/>
      <c r="AC8240" s="3"/>
      <c r="AD8240" s="3"/>
      <c r="AE8240" s="3"/>
      <c r="AF8240" s="3"/>
      <c r="AG8240" s="3"/>
      <c r="AH8240" s="3"/>
      <c r="AI8240" s="3"/>
      <c r="AJ8240" s="3"/>
      <c r="AK8240" s="3"/>
      <c r="AL8240" s="3"/>
      <c r="AM8240" s="3"/>
      <c r="AN8240" s="3"/>
      <c r="AO8240" s="3"/>
      <c r="AP8240" s="3"/>
      <c r="AQ8240" s="3"/>
      <c r="AR8240" s="3"/>
      <c r="AS8240" s="3"/>
      <c r="AT8240" s="3"/>
      <c r="AU8240" s="3"/>
      <c r="AV8240" s="3"/>
      <c r="AW8240" s="3"/>
      <c r="AX8240" s="3"/>
      <c r="AY8240" s="3"/>
      <c r="AZ8240" s="3"/>
      <c r="BA8240" s="3"/>
    </row>
    <row r="8241" spans="1:53" x14ac:dyDescent="0.3">
      <c r="A8241" s="3"/>
      <c r="B8241" s="3"/>
      <c r="C8241" s="3"/>
      <c r="D8241" s="3"/>
      <c r="E8241" s="3"/>
      <c r="F8241" s="3"/>
      <c r="G8241" s="3"/>
      <c r="H8241" s="3"/>
      <c r="I8241" s="3"/>
      <c r="J8241" s="3"/>
      <c r="K8241" s="3"/>
      <c r="L8241" s="3"/>
      <c r="M8241" s="3"/>
      <c r="N8241" s="3"/>
      <c r="O8241" s="3"/>
      <c r="P8241" s="3"/>
      <c r="Q8241" s="3"/>
      <c r="R8241" s="3"/>
      <c r="S8241" s="120"/>
      <c r="T8241" s="3"/>
      <c r="U8241" s="3"/>
      <c r="V8241" s="3"/>
      <c r="W8241" s="3"/>
      <c r="X8241" s="3"/>
      <c r="Y8241" s="3"/>
      <c r="Z8241" s="3"/>
      <c r="AA8241" s="3"/>
      <c r="AB8241" s="3"/>
      <c r="AC8241" s="3"/>
      <c r="AD8241" s="3"/>
      <c r="AE8241" s="3"/>
      <c r="AF8241" s="3"/>
      <c r="AG8241" s="3"/>
      <c r="AH8241" s="3"/>
      <c r="AI8241" s="3"/>
      <c r="AJ8241" s="3"/>
      <c r="AK8241" s="3"/>
      <c r="AL8241" s="3"/>
      <c r="AM8241" s="3"/>
      <c r="AN8241" s="3"/>
      <c r="AO8241" s="3"/>
      <c r="AP8241" s="3"/>
      <c r="AQ8241" s="3"/>
      <c r="AR8241" s="3"/>
      <c r="AS8241" s="3"/>
      <c r="AT8241" s="3"/>
      <c r="AU8241" s="3"/>
      <c r="AV8241" s="3"/>
      <c r="AW8241" s="3"/>
      <c r="AX8241" s="3"/>
      <c r="AY8241" s="3"/>
      <c r="AZ8241" s="3"/>
      <c r="BA8241" s="3"/>
    </row>
    <row r="8242" spans="1:53" x14ac:dyDescent="0.3">
      <c r="A8242" s="3"/>
      <c r="B8242" s="3"/>
      <c r="C8242" s="3"/>
      <c r="D8242" s="3"/>
      <c r="E8242" s="3"/>
      <c r="F8242" s="3"/>
      <c r="G8242" s="3"/>
      <c r="H8242" s="3"/>
      <c r="I8242" s="3"/>
      <c r="J8242" s="3"/>
      <c r="K8242" s="3"/>
      <c r="L8242" s="3"/>
      <c r="M8242" s="3"/>
      <c r="N8242" s="3"/>
      <c r="O8242" s="3"/>
      <c r="P8242" s="3"/>
      <c r="Q8242" s="3"/>
      <c r="R8242" s="3"/>
      <c r="S8242" s="120"/>
      <c r="T8242" s="3"/>
      <c r="U8242" s="3"/>
      <c r="V8242" s="3"/>
      <c r="W8242" s="3"/>
      <c r="X8242" s="3"/>
      <c r="Y8242" s="3"/>
      <c r="Z8242" s="3"/>
      <c r="AA8242" s="3"/>
      <c r="AB8242" s="3"/>
      <c r="AC8242" s="3"/>
      <c r="AD8242" s="3"/>
      <c r="AE8242" s="3"/>
      <c r="AF8242" s="3"/>
      <c r="AG8242" s="3"/>
      <c r="AH8242" s="3"/>
      <c r="AI8242" s="3"/>
      <c r="AJ8242" s="3"/>
      <c r="AK8242" s="3"/>
      <c r="AL8242" s="3"/>
      <c r="AM8242" s="3"/>
      <c r="AN8242" s="3"/>
      <c r="AO8242" s="3"/>
      <c r="AP8242" s="3"/>
      <c r="AQ8242" s="3"/>
      <c r="AR8242" s="3"/>
      <c r="AS8242" s="3"/>
      <c r="AT8242" s="3"/>
      <c r="AU8242" s="3"/>
      <c r="AV8242" s="3"/>
      <c r="AW8242" s="3"/>
      <c r="AX8242" s="3"/>
      <c r="AY8242" s="3"/>
      <c r="AZ8242" s="3"/>
      <c r="BA8242" s="3"/>
    </row>
    <row r="8243" spans="1:53" x14ac:dyDescent="0.3">
      <c r="A8243" s="3"/>
      <c r="B8243" s="3"/>
      <c r="C8243" s="3"/>
      <c r="D8243" s="3"/>
      <c r="E8243" s="3"/>
      <c r="F8243" s="3"/>
      <c r="G8243" s="3"/>
      <c r="H8243" s="3"/>
      <c r="I8243" s="3"/>
      <c r="J8243" s="3"/>
      <c r="K8243" s="3"/>
      <c r="L8243" s="3"/>
      <c r="M8243" s="3"/>
      <c r="N8243" s="3"/>
      <c r="O8243" s="3"/>
      <c r="P8243" s="3"/>
      <c r="Q8243" s="3"/>
      <c r="R8243" s="3"/>
      <c r="S8243" s="120"/>
      <c r="T8243" s="3"/>
      <c r="U8243" s="3"/>
      <c r="V8243" s="3"/>
      <c r="W8243" s="3"/>
      <c r="X8243" s="3"/>
      <c r="Y8243" s="3"/>
      <c r="Z8243" s="3"/>
      <c r="AA8243" s="3"/>
      <c r="AB8243" s="3"/>
      <c r="AC8243" s="3"/>
      <c r="AD8243" s="3"/>
      <c r="AE8243" s="3"/>
      <c r="AF8243" s="3"/>
      <c r="AG8243" s="3"/>
      <c r="AH8243" s="3"/>
      <c r="AI8243" s="3"/>
      <c r="AJ8243" s="3"/>
      <c r="AK8243" s="3"/>
      <c r="AL8243" s="3"/>
      <c r="AM8243" s="3"/>
      <c r="AN8243" s="3"/>
      <c r="AO8243" s="3"/>
      <c r="AP8243" s="3"/>
      <c r="AQ8243" s="3"/>
      <c r="AR8243" s="3"/>
      <c r="AS8243" s="3"/>
      <c r="AT8243" s="3"/>
      <c r="AU8243" s="3"/>
      <c r="AV8243" s="3"/>
      <c r="AW8243" s="3"/>
      <c r="AX8243" s="3"/>
      <c r="AY8243" s="3"/>
      <c r="AZ8243" s="3"/>
      <c r="BA8243" s="3"/>
    </row>
    <row r="8244" spans="1:53" x14ac:dyDescent="0.3">
      <c r="A8244" s="3"/>
      <c r="B8244" s="3"/>
      <c r="C8244" s="3"/>
      <c r="D8244" s="3"/>
      <c r="E8244" s="3"/>
      <c r="F8244" s="3"/>
      <c r="G8244" s="3"/>
      <c r="H8244" s="3"/>
      <c r="I8244" s="3"/>
      <c r="J8244" s="3"/>
      <c r="K8244" s="3"/>
      <c r="L8244" s="3"/>
      <c r="M8244" s="3"/>
      <c r="N8244" s="3"/>
      <c r="O8244" s="3"/>
      <c r="P8244" s="3"/>
      <c r="Q8244" s="3"/>
      <c r="R8244" s="3"/>
      <c r="S8244" s="120"/>
      <c r="T8244" s="3"/>
      <c r="U8244" s="3"/>
      <c r="V8244" s="3"/>
      <c r="W8244" s="3"/>
      <c r="X8244" s="3"/>
      <c r="Y8244" s="3"/>
      <c r="Z8244" s="3"/>
      <c r="AA8244" s="3"/>
      <c r="AB8244" s="3"/>
      <c r="AC8244" s="3"/>
      <c r="AD8244" s="3"/>
      <c r="AE8244" s="3"/>
      <c r="AF8244" s="3"/>
      <c r="AG8244" s="3"/>
      <c r="AH8244" s="3"/>
      <c r="AI8244" s="3"/>
      <c r="AJ8244" s="3"/>
      <c r="AK8244" s="3"/>
      <c r="AL8244" s="3"/>
      <c r="AM8244" s="3"/>
      <c r="AN8244" s="3"/>
      <c r="AO8244" s="3"/>
      <c r="AP8244" s="3"/>
      <c r="AQ8244" s="3"/>
      <c r="AR8244" s="3"/>
      <c r="AS8244" s="3"/>
      <c r="AT8244" s="3"/>
      <c r="AU8244" s="3"/>
      <c r="AV8244" s="3"/>
      <c r="AW8244" s="3"/>
      <c r="AX8244" s="3"/>
      <c r="AY8244" s="3"/>
      <c r="AZ8244" s="3"/>
      <c r="BA8244" s="3"/>
    </row>
    <row r="8245" spans="1:53" x14ac:dyDescent="0.3">
      <c r="A8245" s="3"/>
      <c r="B8245" s="3"/>
      <c r="C8245" s="3"/>
      <c r="D8245" s="3"/>
      <c r="E8245" s="3"/>
      <c r="F8245" s="3"/>
      <c r="G8245" s="3"/>
      <c r="H8245" s="3"/>
      <c r="I8245" s="3"/>
      <c r="J8245" s="3"/>
      <c r="K8245" s="3"/>
      <c r="L8245" s="3"/>
      <c r="M8245" s="3"/>
      <c r="N8245" s="3"/>
      <c r="O8245" s="3"/>
      <c r="P8245" s="3"/>
      <c r="Q8245" s="3"/>
      <c r="R8245" s="3"/>
      <c r="S8245" s="120"/>
      <c r="T8245" s="3"/>
      <c r="U8245" s="3"/>
      <c r="V8245" s="3"/>
      <c r="W8245" s="3"/>
      <c r="X8245" s="3"/>
      <c r="Y8245" s="3"/>
      <c r="Z8245" s="3"/>
      <c r="AA8245" s="3"/>
      <c r="AB8245" s="3"/>
      <c r="AC8245" s="3"/>
      <c r="AD8245" s="3"/>
      <c r="AE8245" s="3"/>
      <c r="AF8245" s="3"/>
      <c r="AG8245" s="3"/>
      <c r="AH8245" s="3"/>
      <c r="AI8245" s="3"/>
      <c r="AJ8245" s="3"/>
      <c r="AK8245" s="3"/>
      <c r="AL8245" s="3"/>
      <c r="AM8245" s="3"/>
      <c r="AN8245" s="3"/>
      <c r="AO8245" s="3"/>
      <c r="AP8245" s="3"/>
      <c r="AQ8245" s="3"/>
      <c r="AR8245" s="3"/>
      <c r="AS8245" s="3"/>
      <c r="AT8245" s="3"/>
      <c r="AU8245" s="3"/>
      <c r="AV8245" s="3"/>
      <c r="AW8245" s="3"/>
      <c r="AX8245" s="3"/>
      <c r="AY8245" s="3"/>
      <c r="AZ8245" s="3"/>
      <c r="BA8245" s="3"/>
    </row>
    <row r="8246" spans="1:53" x14ac:dyDescent="0.3">
      <c r="A8246" s="3"/>
      <c r="B8246" s="3"/>
      <c r="C8246" s="3"/>
      <c r="D8246" s="3"/>
      <c r="E8246" s="3"/>
      <c r="F8246" s="3"/>
      <c r="G8246" s="3"/>
      <c r="H8246" s="3"/>
      <c r="I8246" s="3"/>
      <c r="J8246" s="3"/>
      <c r="K8246" s="3"/>
      <c r="L8246" s="3"/>
      <c r="M8246" s="3"/>
      <c r="N8246" s="3"/>
      <c r="O8246" s="3"/>
      <c r="P8246" s="3"/>
      <c r="Q8246" s="3"/>
      <c r="R8246" s="3"/>
      <c r="S8246" s="120"/>
      <c r="T8246" s="3"/>
      <c r="U8246" s="3"/>
      <c r="V8246" s="3"/>
      <c r="W8246" s="3"/>
      <c r="X8246" s="3"/>
      <c r="Y8246" s="3"/>
      <c r="Z8246" s="3"/>
      <c r="AA8246" s="3"/>
      <c r="AB8246" s="3"/>
      <c r="AC8246" s="3"/>
      <c r="AD8246" s="3"/>
      <c r="AE8246" s="3"/>
      <c r="AF8246" s="3"/>
      <c r="AG8246" s="3"/>
      <c r="AH8246" s="3"/>
      <c r="AI8246" s="3"/>
      <c r="AJ8246" s="3"/>
      <c r="AK8246" s="3"/>
      <c r="AL8246" s="3"/>
      <c r="AM8246" s="3"/>
      <c r="AN8246" s="3"/>
      <c r="AO8246" s="3"/>
      <c r="AP8246" s="3"/>
      <c r="AQ8246" s="3"/>
      <c r="AR8246" s="3"/>
      <c r="AS8246" s="3"/>
      <c r="AT8246" s="3"/>
      <c r="AU8246" s="3"/>
      <c r="AV8246" s="3"/>
      <c r="AW8246" s="3"/>
      <c r="AX8246" s="3"/>
      <c r="AY8246" s="3"/>
      <c r="AZ8246" s="3"/>
      <c r="BA8246" s="3"/>
    </row>
    <row r="8247" spans="1:53" x14ac:dyDescent="0.3">
      <c r="A8247" s="3"/>
      <c r="B8247" s="3"/>
      <c r="C8247" s="3"/>
      <c r="D8247" s="3"/>
      <c r="E8247" s="3"/>
      <c r="F8247" s="3"/>
      <c r="G8247" s="3"/>
      <c r="H8247" s="3"/>
      <c r="I8247" s="3"/>
      <c r="J8247" s="3"/>
      <c r="K8247" s="3"/>
      <c r="L8247" s="3"/>
      <c r="M8247" s="3"/>
      <c r="N8247" s="3"/>
      <c r="O8247" s="3"/>
      <c r="P8247" s="3"/>
      <c r="Q8247" s="3"/>
      <c r="R8247" s="3"/>
      <c r="S8247" s="120"/>
      <c r="T8247" s="3"/>
      <c r="U8247" s="3"/>
      <c r="V8247" s="3"/>
      <c r="W8247" s="3"/>
      <c r="X8247" s="3"/>
      <c r="Y8247" s="3"/>
      <c r="Z8247" s="3"/>
      <c r="AA8247" s="3"/>
      <c r="AB8247" s="3"/>
      <c r="AC8247" s="3"/>
      <c r="AD8247" s="3"/>
      <c r="AE8247" s="3"/>
      <c r="AF8247" s="3"/>
      <c r="AG8247" s="3"/>
      <c r="AH8247" s="3"/>
      <c r="AI8247" s="3"/>
      <c r="AJ8247" s="3"/>
      <c r="AK8247" s="3"/>
      <c r="AL8247" s="3"/>
      <c r="AM8247" s="3"/>
      <c r="AN8247" s="3"/>
      <c r="AO8247" s="3"/>
      <c r="AP8247" s="3"/>
      <c r="AQ8247" s="3"/>
      <c r="AR8247" s="3"/>
      <c r="AS8247" s="3"/>
      <c r="AT8247" s="3"/>
      <c r="AU8247" s="3"/>
      <c r="AV8247" s="3"/>
      <c r="AW8247" s="3"/>
      <c r="AX8247" s="3"/>
      <c r="AY8247" s="3"/>
      <c r="AZ8247" s="3"/>
      <c r="BA8247" s="3"/>
    </row>
    <row r="8248" spans="1:53" x14ac:dyDescent="0.3">
      <c r="A8248" s="3"/>
      <c r="B8248" s="3"/>
      <c r="C8248" s="3"/>
      <c r="D8248" s="3"/>
      <c r="E8248" s="3"/>
      <c r="F8248" s="3"/>
      <c r="G8248" s="3"/>
      <c r="H8248" s="3"/>
      <c r="I8248" s="3"/>
      <c r="J8248" s="3"/>
      <c r="K8248" s="3"/>
      <c r="L8248" s="3"/>
      <c r="M8248" s="3"/>
      <c r="N8248" s="3"/>
      <c r="O8248" s="3"/>
      <c r="P8248" s="3"/>
      <c r="Q8248" s="3"/>
      <c r="R8248" s="3"/>
      <c r="S8248" s="120"/>
      <c r="T8248" s="3"/>
      <c r="U8248" s="3"/>
      <c r="V8248" s="3"/>
      <c r="W8248" s="3"/>
      <c r="X8248" s="3"/>
      <c r="Y8248" s="3"/>
      <c r="Z8248" s="3"/>
      <c r="AA8248" s="3"/>
      <c r="AB8248" s="3"/>
      <c r="AC8248" s="3"/>
      <c r="AD8248" s="3"/>
      <c r="AE8248" s="3"/>
      <c r="AF8248" s="3"/>
      <c r="AG8248" s="3"/>
      <c r="AH8248" s="3"/>
      <c r="AI8248" s="3"/>
      <c r="AJ8248" s="3"/>
      <c r="AK8248" s="3"/>
      <c r="AL8248" s="3"/>
      <c r="AM8248" s="3"/>
      <c r="AN8248" s="3"/>
      <c r="AO8248" s="3"/>
      <c r="AP8248" s="3"/>
      <c r="AQ8248" s="3"/>
      <c r="AR8248" s="3"/>
      <c r="AS8248" s="3"/>
      <c r="AT8248" s="3"/>
      <c r="AU8248" s="3"/>
      <c r="AV8248" s="3"/>
      <c r="AW8248" s="3"/>
      <c r="AX8248" s="3"/>
      <c r="AY8248" s="3"/>
      <c r="AZ8248" s="3"/>
      <c r="BA8248" s="3"/>
    </row>
    <row r="8249" spans="1:53" x14ac:dyDescent="0.3">
      <c r="A8249" s="3"/>
      <c r="B8249" s="3"/>
      <c r="C8249" s="3"/>
      <c r="D8249" s="3"/>
      <c r="E8249" s="3"/>
      <c r="F8249" s="3"/>
      <c r="G8249" s="3"/>
      <c r="H8249" s="3"/>
      <c r="I8249" s="3"/>
      <c r="J8249" s="3"/>
      <c r="K8249" s="3"/>
      <c r="L8249" s="3"/>
      <c r="M8249" s="3"/>
      <c r="N8249" s="3"/>
      <c r="O8249" s="3"/>
      <c r="P8249" s="3"/>
      <c r="Q8249" s="3"/>
      <c r="R8249" s="3"/>
      <c r="S8249" s="120"/>
      <c r="T8249" s="3"/>
      <c r="U8249" s="3"/>
      <c r="V8249" s="3"/>
      <c r="W8249" s="3"/>
      <c r="X8249" s="3"/>
      <c r="Y8249" s="3"/>
      <c r="Z8249" s="3"/>
      <c r="AA8249" s="3"/>
      <c r="AB8249" s="3"/>
      <c r="AC8249" s="3"/>
      <c r="AD8249" s="3"/>
      <c r="AE8249" s="3"/>
      <c r="AF8249" s="3"/>
      <c r="AG8249" s="3"/>
      <c r="AH8249" s="3"/>
      <c r="AI8249" s="3"/>
      <c r="AJ8249" s="3"/>
      <c r="AK8249" s="3"/>
      <c r="AL8249" s="3"/>
      <c r="AM8249" s="3"/>
      <c r="AN8249" s="3"/>
      <c r="AO8249" s="3"/>
      <c r="AP8249" s="3"/>
      <c r="AQ8249" s="3"/>
      <c r="AR8249" s="3"/>
      <c r="AS8249" s="3"/>
      <c r="AT8249" s="3"/>
      <c r="AU8249" s="3"/>
      <c r="AV8249" s="3"/>
      <c r="AW8249" s="3"/>
      <c r="AX8249" s="3"/>
      <c r="AY8249" s="3"/>
      <c r="AZ8249" s="3"/>
      <c r="BA8249" s="3"/>
    </row>
    <row r="8250" spans="1:53" x14ac:dyDescent="0.3">
      <c r="A8250" s="3"/>
      <c r="B8250" s="3"/>
      <c r="C8250" s="3"/>
      <c r="D8250" s="3"/>
      <c r="E8250" s="3"/>
      <c r="F8250" s="3"/>
      <c r="G8250" s="3"/>
      <c r="H8250" s="3"/>
      <c r="I8250" s="3"/>
      <c r="J8250" s="3"/>
      <c r="K8250" s="3"/>
      <c r="L8250" s="3"/>
      <c r="M8250" s="3"/>
      <c r="N8250" s="3"/>
      <c r="O8250" s="3"/>
      <c r="P8250" s="3"/>
      <c r="Q8250" s="3"/>
      <c r="R8250" s="3"/>
      <c r="S8250" s="120"/>
      <c r="T8250" s="3"/>
      <c r="U8250" s="3"/>
      <c r="V8250" s="3"/>
      <c r="W8250" s="3"/>
      <c r="X8250" s="3"/>
      <c r="Y8250" s="3"/>
      <c r="Z8250" s="3"/>
      <c r="AA8250" s="3"/>
      <c r="AB8250" s="3"/>
      <c r="AC8250" s="3"/>
      <c r="AD8250" s="3"/>
      <c r="AE8250" s="3"/>
      <c r="AF8250" s="3"/>
      <c r="AG8250" s="3"/>
      <c r="AH8250" s="3"/>
      <c r="AI8250" s="3"/>
      <c r="AJ8250" s="3"/>
      <c r="AK8250" s="3"/>
      <c r="AL8250" s="3"/>
      <c r="AM8250" s="3"/>
      <c r="AN8250" s="3"/>
      <c r="AO8250" s="3"/>
      <c r="AP8250" s="3"/>
      <c r="AQ8250" s="3"/>
      <c r="AR8250" s="3"/>
      <c r="AS8250" s="3"/>
      <c r="AT8250" s="3"/>
      <c r="AU8250" s="3"/>
      <c r="AV8250" s="3"/>
      <c r="AW8250" s="3"/>
      <c r="AX8250" s="3"/>
      <c r="AY8250" s="3"/>
      <c r="AZ8250" s="3"/>
      <c r="BA8250" s="3"/>
    </row>
    <row r="8251" spans="1:53" x14ac:dyDescent="0.3">
      <c r="A8251" s="3"/>
      <c r="B8251" s="3"/>
      <c r="C8251" s="3"/>
      <c r="D8251" s="3"/>
      <c r="E8251" s="3"/>
      <c r="F8251" s="3"/>
      <c r="G8251" s="3"/>
      <c r="H8251" s="3"/>
      <c r="I8251" s="3"/>
      <c r="J8251" s="3"/>
      <c r="K8251" s="3"/>
      <c r="L8251" s="3"/>
      <c r="M8251" s="3"/>
      <c r="N8251" s="3"/>
      <c r="O8251" s="3"/>
      <c r="P8251" s="3"/>
      <c r="Q8251" s="3"/>
      <c r="R8251" s="3"/>
      <c r="S8251" s="120"/>
      <c r="T8251" s="3"/>
      <c r="U8251" s="3"/>
      <c r="V8251" s="3"/>
      <c r="W8251" s="3"/>
      <c r="X8251" s="3"/>
      <c r="Y8251" s="3"/>
      <c r="Z8251" s="3"/>
      <c r="AA8251" s="3"/>
      <c r="AB8251" s="3"/>
      <c r="AC8251" s="3"/>
      <c r="AD8251" s="3"/>
      <c r="AE8251" s="3"/>
      <c r="AF8251" s="3"/>
      <c r="AG8251" s="3"/>
      <c r="AH8251" s="3"/>
      <c r="AI8251" s="3"/>
      <c r="AJ8251" s="3"/>
      <c r="AK8251" s="3"/>
      <c r="AL8251" s="3"/>
      <c r="AM8251" s="3"/>
      <c r="AN8251" s="3"/>
      <c r="AO8251" s="3"/>
      <c r="AP8251" s="3"/>
      <c r="AQ8251" s="3"/>
      <c r="AR8251" s="3"/>
      <c r="AS8251" s="3"/>
      <c r="AT8251" s="3"/>
      <c r="AU8251" s="3"/>
      <c r="AV8251" s="3"/>
      <c r="AW8251" s="3"/>
      <c r="AX8251" s="3"/>
      <c r="AY8251" s="3"/>
      <c r="AZ8251" s="3"/>
      <c r="BA8251" s="3"/>
    </row>
    <row r="8252" spans="1:53" x14ac:dyDescent="0.3">
      <c r="A8252" s="3"/>
      <c r="B8252" s="3"/>
      <c r="C8252" s="3"/>
      <c r="D8252" s="3"/>
      <c r="E8252" s="3"/>
      <c r="F8252" s="3"/>
      <c r="G8252" s="3"/>
      <c r="H8252" s="3"/>
      <c r="I8252" s="3"/>
      <c r="J8252" s="3"/>
      <c r="K8252" s="3"/>
      <c r="L8252" s="3"/>
      <c r="M8252" s="3"/>
      <c r="N8252" s="3"/>
      <c r="O8252" s="3"/>
      <c r="P8252" s="3"/>
      <c r="Q8252" s="3"/>
      <c r="R8252" s="3"/>
      <c r="S8252" s="120"/>
      <c r="T8252" s="3"/>
      <c r="U8252" s="3"/>
      <c r="V8252" s="3"/>
      <c r="W8252" s="3"/>
      <c r="X8252" s="3"/>
      <c r="Y8252" s="3"/>
      <c r="Z8252" s="3"/>
      <c r="AA8252" s="3"/>
      <c r="AB8252" s="3"/>
      <c r="AC8252" s="3"/>
      <c r="AD8252" s="3"/>
      <c r="AE8252" s="3"/>
      <c r="AF8252" s="3"/>
      <c r="AG8252" s="3"/>
      <c r="AH8252" s="3"/>
      <c r="AI8252" s="3"/>
      <c r="AJ8252" s="3"/>
      <c r="AK8252" s="3"/>
      <c r="AL8252" s="3"/>
      <c r="AM8252" s="3"/>
      <c r="AN8252" s="3"/>
      <c r="AO8252" s="3"/>
      <c r="AP8252" s="3"/>
      <c r="AQ8252" s="3"/>
      <c r="AR8252" s="3"/>
      <c r="AS8252" s="3"/>
      <c r="AT8252" s="3"/>
      <c r="AU8252" s="3"/>
      <c r="AV8252" s="3"/>
      <c r="AW8252" s="3"/>
      <c r="AX8252" s="3"/>
      <c r="AY8252" s="3"/>
      <c r="AZ8252" s="3"/>
      <c r="BA8252" s="3"/>
    </row>
    <row r="8253" spans="1:53" x14ac:dyDescent="0.3">
      <c r="A8253" s="3"/>
      <c r="B8253" s="3"/>
      <c r="C8253" s="3"/>
      <c r="D8253" s="3"/>
      <c r="E8253" s="3"/>
      <c r="F8253" s="3"/>
      <c r="G8253" s="3"/>
      <c r="H8253" s="3"/>
      <c r="I8253" s="3"/>
      <c r="J8253" s="3"/>
      <c r="K8253" s="3"/>
      <c r="L8253" s="3"/>
      <c r="M8253" s="3"/>
      <c r="N8253" s="3"/>
      <c r="O8253" s="3"/>
      <c r="P8253" s="3"/>
      <c r="Q8253" s="3"/>
      <c r="R8253" s="3"/>
      <c r="S8253" s="120"/>
      <c r="T8253" s="3"/>
      <c r="U8253" s="3"/>
      <c r="V8253" s="3"/>
      <c r="W8253" s="3"/>
      <c r="X8253" s="3"/>
      <c r="Y8253" s="3"/>
      <c r="Z8253" s="3"/>
      <c r="AA8253" s="3"/>
      <c r="AB8253" s="3"/>
      <c r="AC8253" s="3"/>
      <c r="AD8253" s="3"/>
      <c r="AE8253" s="3"/>
      <c r="AF8253" s="3"/>
      <c r="AG8253" s="3"/>
      <c r="AH8253" s="3"/>
      <c r="AI8253" s="3"/>
      <c r="AJ8253" s="3"/>
      <c r="AK8253" s="3"/>
      <c r="AL8253" s="3"/>
      <c r="AM8253" s="3"/>
      <c r="AN8253" s="3"/>
      <c r="AO8253" s="3"/>
      <c r="AP8253" s="3"/>
      <c r="AQ8253" s="3"/>
      <c r="AR8253" s="3"/>
      <c r="AS8253" s="3"/>
      <c r="AT8253" s="3"/>
      <c r="AU8253" s="3"/>
      <c r="AV8253" s="3"/>
      <c r="AW8253" s="3"/>
      <c r="AX8253" s="3"/>
      <c r="AY8253" s="3"/>
      <c r="AZ8253" s="3"/>
      <c r="BA8253" s="3"/>
    </row>
    <row r="8254" spans="1:53" x14ac:dyDescent="0.3">
      <c r="A8254" s="3"/>
      <c r="B8254" s="3"/>
      <c r="C8254" s="3"/>
      <c r="D8254" s="3"/>
      <c r="E8254" s="3"/>
      <c r="F8254" s="3"/>
      <c r="G8254" s="3"/>
      <c r="H8254" s="3"/>
      <c r="I8254" s="3"/>
      <c r="J8254" s="3"/>
      <c r="K8254" s="3"/>
      <c r="L8254" s="3"/>
      <c r="M8254" s="3"/>
      <c r="N8254" s="3"/>
      <c r="O8254" s="3"/>
      <c r="P8254" s="3"/>
      <c r="Q8254" s="3"/>
      <c r="R8254" s="3"/>
      <c r="S8254" s="120"/>
      <c r="T8254" s="3"/>
      <c r="U8254" s="3"/>
      <c r="V8254" s="3"/>
      <c r="W8254" s="3"/>
      <c r="X8254" s="3"/>
      <c r="Y8254" s="3"/>
      <c r="Z8254" s="3"/>
      <c r="AA8254" s="3"/>
      <c r="AB8254" s="3"/>
      <c r="AC8254" s="3"/>
      <c r="AD8254" s="3"/>
      <c r="AE8254" s="3"/>
      <c r="AF8254" s="3"/>
      <c r="AG8254" s="3"/>
      <c r="AH8254" s="3"/>
      <c r="AI8254" s="3"/>
      <c r="AJ8254" s="3"/>
      <c r="AK8254" s="3"/>
      <c r="AL8254" s="3"/>
      <c r="AM8254" s="3"/>
      <c r="AN8254" s="3"/>
      <c r="AO8254" s="3"/>
      <c r="AP8254" s="3"/>
      <c r="AQ8254" s="3"/>
      <c r="AR8254" s="3"/>
      <c r="AS8254" s="3"/>
      <c r="AT8254" s="3"/>
      <c r="AU8254" s="3"/>
      <c r="AV8254" s="3"/>
      <c r="AW8254" s="3"/>
      <c r="AX8254" s="3"/>
      <c r="AY8254" s="3"/>
      <c r="AZ8254" s="3"/>
      <c r="BA8254" s="3"/>
    </row>
    <row r="8255" spans="1:53" x14ac:dyDescent="0.3">
      <c r="A8255" s="3"/>
      <c r="B8255" s="3"/>
      <c r="C8255" s="3"/>
      <c r="D8255" s="3"/>
      <c r="E8255" s="3"/>
      <c r="F8255" s="3"/>
      <c r="G8255" s="3"/>
      <c r="H8255" s="3"/>
      <c r="I8255" s="3"/>
      <c r="J8255" s="3"/>
      <c r="K8255" s="3"/>
      <c r="L8255" s="3"/>
      <c r="M8255" s="3"/>
      <c r="N8255" s="3"/>
      <c r="O8255" s="3"/>
      <c r="P8255" s="3"/>
      <c r="Q8255" s="3"/>
      <c r="R8255" s="3"/>
      <c r="S8255" s="120"/>
      <c r="T8255" s="3"/>
      <c r="U8255" s="3"/>
      <c r="V8255" s="3"/>
      <c r="W8255" s="3"/>
      <c r="X8255" s="3"/>
      <c r="Y8255" s="3"/>
      <c r="Z8255" s="3"/>
      <c r="AA8255" s="3"/>
      <c r="AB8255" s="3"/>
      <c r="AC8255" s="3"/>
      <c r="AD8255" s="3"/>
      <c r="AE8255" s="3"/>
      <c r="AF8255" s="3"/>
      <c r="AG8255" s="3"/>
      <c r="AH8255" s="3"/>
      <c r="AI8255" s="3"/>
      <c r="AJ8255" s="3"/>
      <c r="AK8255" s="3"/>
      <c r="AL8255" s="3"/>
      <c r="AM8255" s="3"/>
      <c r="AN8255" s="3"/>
      <c r="AO8255" s="3"/>
      <c r="AP8255" s="3"/>
      <c r="AQ8255" s="3"/>
      <c r="AR8255" s="3"/>
      <c r="AS8255" s="3"/>
      <c r="AT8255" s="3"/>
      <c r="AU8255" s="3"/>
      <c r="AV8255" s="3"/>
      <c r="AW8255" s="3"/>
      <c r="AX8255" s="3"/>
      <c r="AY8255" s="3"/>
      <c r="AZ8255" s="3"/>
      <c r="BA8255" s="3"/>
    </row>
    <row r="8256" spans="1:53" x14ac:dyDescent="0.3">
      <c r="A8256" s="3"/>
      <c r="B8256" s="3"/>
      <c r="C8256" s="3"/>
      <c r="D8256" s="3"/>
      <c r="E8256" s="3"/>
      <c r="F8256" s="3"/>
      <c r="G8256" s="3"/>
      <c r="H8256" s="3"/>
      <c r="I8256" s="3"/>
      <c r="J8256" s="3"/>
      <c r="K8256" s="3"/>
      <c r="L8256" s="3"/>
      <c r="M8256" s="3"/>
      <c r="N8256" s="3"/>
      <c r="O8256" s="3"/>
      <c r="P8256" s="3"/>
      <c r="Q8256" s="3"/>
      <c r="R8256" s="3"/>
      <c r="S8256" s="120"/>
      <c r="T8256" s="3"/>
      <c r="U8256" s="3"/>
      <c r="V8256" s="3"/>
      <c r="W8256" s="3"/>
      <c r="X8256" s="3"/>
      <c r="Y8256" s="3"/>
      <c r="Z8256" s="3"/>
      <c r="AA8256" s="3"/>
      <c r="AB8256" s="3"/>
      <c r="AC8256" s="3"/>
      <c r="AD8256" s="3"/>
      <c r="AE8256" s="3"/>
      <c r="AF8256" s="3"/>
      <c r="AG8256" s="3"/>
      <c r="AH8256" s="3"/>
      <c r="AI8256" s="3"/>
      <c r="AJ8256" s="3"/>
      <c r="AK8256" s="3"/>
      <c r="AL8256" s="3"/>
      <c r="AM8256" s="3"/>
      <c r="AN8256" s="3"/>
      <c r="AO8256" s="3"/>
      <c r="AP8256" s="3"/>
      <c r="AQ8256" s="3"/>
      <c r="AR8256" s="3"/>
      <c r="AS8256" s="3"/>
      <c r="AT8256" s="3"/>
      <c r="AU8256" s="3"/>
      <c r="AV8256" s="3"/>
      <c r="AW8256" s="3"/>
      <c r="AX8256" s="3"/>
      <c r="AY8256" s="3"/>
      <c r="AZ8256" s="3"/>
      <c r="BA8256" s="3"/>
    </row>
    <row r="8257" spans="1:53" x14ac:dyDescent="0.3">
      <c r="A8257" s="3"/>
      <c r="B8257" s="3"/>
      <c r="C8257" s="3"/>
      <c r="D8257" s="3"/>
      <c r="E8257" s="3"/>
      <c r="F8257" s="3"/>
      <c r="G8257" s="3"/>
      <c r="H8257" s="3"/>
      <c r="I8257" s="3"/>
      <c r="J8257" s="3"/>
      <c r="K8257" s="3"/>
      <c r="L8257" s="3"/>
      <c r="M8257" s="3"/>
      <c r="N8257" s="3"/>
      <c r="O8257" s="3"/>
      <c r="P8257" s="3"/>
      <c r="Q8257" s="3"/>
      <c r="R8257" s="3"/>
      <c r="S8257" s="120"/>
      <c r="T8257" s="3"/>
      <c r="U8257" s="3"/>
      <c r="V8257" s="3"/>
      <c r="W8257" s="3"/>
      <c r="X8257" s="3"/>
      <c r="Y8257" s="3"/>
      <c r="Z8257" s="3"/>
      <c r="AA8257" s="3"/>
      <c r="AB8257" s="3"/>
      <c r="AC8257" s="3"/>
      <c r="AD8257" s="3"/>
      <c r="AE8257" s="3"/>
      <c r="AF8257" s="3"/>
      <c r="AG8257" s="3"/>
      <c r="AH8257" s="3"/>
      <c r="AI8257" s="3"/>
      <c r="AJ8257" s="3"/>
      <c r="AK8257" s="3"/>
      <c r="AL8257" s="3"/>
      <c r="AM8257" s="3"/>
      <c r="AN8257" s="3"/>
      <c r="AO8257" s="3"/>
      <c r="AP8257" s="3"/>
      <c r="AQ8257" s="3"/>
      <c r="AR8257" s="3"/>
      <c r="AS8257" s="3"/>
      <c r="AT8257" s="3"/>
      <c r="AU8257" s="3"/>
      <c r="AV8257" s="3"/>
      <c r="AW8257" s="3"/>
      <c r="AX8257" s="3"/>
      <c r="AY8257" s="3"/>
      <c r="AZ8257" s="3"/>
      <c r="BA8257" s="3"/>
    </row>
    <row r="8258" spans="1:53" x14ac:dyDescent="0.3">
      <c r="A8258" s="3"/>
      <c r="B8258" s="3"/>
      <c r="C8258" s="3"/>
      <c r="D8258" s="3"/>
      <c r="E8258" s="3"/>
      <c r="F8258" s="3"/>
      <c r="G8258" s="3"/>
      <c r="H8258" s="3"/>
      <c r="I8258" s="3"/>
      <c r="J8258" s="3"/>
      <c r="K8258" s="3"/>
      <c r="L8258" s="3"/>
      <c r="M8258" s="3"/>
      <c r="N8258" s="3"/>
      <c r="O8258" s="3"/>
      <c r="P8258" s="3"/>
      <c r="Q8258" s="3"/>
      <c r="R8258" s="3"/>
      <c r="S8258" s="120"/>
      <c r="T8258" s="3"/>
      <c r="U8258" s="3"/>
      <c r="V8258" s="3"/>
      <c r="W8258" s="3"/>
      <c r="X8258" s="3"/>
      <c r="Y8258" s="3"/>
      <c r="Z8258" s="3"/>
      <c r="AA8258" s="3"/>
      <c r="AB8258" s="3"/>
      <c r="AC8258" s="3"/>
      <c r="AD8258" s="3"/>
      <c r="AE8258" s="3"/>
      <c r="AF8258" s="3"/>
      <c r="AG8258" s="3"/>
      <c r="AH8258" s="3"/>
      <c r="AI8258" s="3"/>
      <c r="AJ8258" s="3"/>
      <c r="AK8258" s="3"/>
      <c r="AL8258" s="3"/>
      <c r="AM8258" s="3"/>
      <c r="AN8258" s="3"/>
      <c r="AO8258" s="3"/>
      <c r="AP8258" s="3"/>
      <c r="AQ8258" s="3"/>
      <c r="AR8258" s="3"/>
      <c r="AS8258" s="3"/>
      <c r="AT8258" s="3"/>
      <c r="AU8258" s="3"/>
      <c r="AV8258" s="3"/>
      <c r="AW8258" s="3"/>
      <c r="AX8258" s="3"/>
      <c r="AY8258" s="3"/>
      <c r="AZ8258" s="3"/>
      <c r="BA8258" s="3"/>
    </row>
    <row r="8259" spans="1:53" x14ac:dyDescent="0.3">
      <c r="A8259" s="3"/>
      <c r="B8259" s="3"/>
      <c r="C8259" s="3"/>
      <c r="D8259" s="3"/>
      <c r="E8259" s="3"/>
      <c r="F8259" s="3"/>
      <c r="G8259" s="3"/>
      <c r="H8259" s="3"/>
      <c r="I8259" s="3"/>
      <c r="J8259" s="3"/>
      <c r="K8259" s="3"/>
      <c r="L8259" s="3"/>
      <c r="M8259" s="3"/>
      <c r="N8259" s="3"/>
      <c r="O8259" s="3"/>
      <c r="P8259" s="3"/>
      <c r="Q8259" s="3"/>
      <c r="R8259" s="3"/>
      <c r="S8259" s="120"/>
      <c r="T8259" s="3"/>
      <c r="U8259" s="3"/>
      <c r="V8259" s="3"/>
      <c r="W8259" s="3"/>
      <c r="X8259" s="3"/>
      <c r="Y8259" s="3"/>
      <c r="Z8259" s="3"/>
      <c r="AA8259" s="3"/>
      <c r="AB8259" s="3"/>
      <c r="AC8259" s="3"/>
      <c r="AD8259" s="3"/>
      <c r="AE8259" s="3"/>
      <c r="AF8259" s="3"/>
      <c r="AG8259" s="3"/>
      <c r="AH8259" s="3"/>
      <c r="AI8259" s="3"/>
      <c r="AJ8259" s="3"/>
      <c r="AK8259" s="3"/>
      <c r="AL8259" s="3"/>
      <c r="AM8259" s="3"/>
      <c r="AN8259" s="3"/>
      <c r="AO8259" s="3"/>
      <c r="AP8259" s="3"/>
      <c r="AQ8259" s="3"/>
      <c r="AR8259" s="3"/>
      <c r="AS8259" s="3"/>
      <c r="AT8259" s="3"/>
      <c r="AU8259" s="3"/>
      <c r="AV8259" s="3"/>
      <c r="AW8259" s="3"/>
      <c r="AX8259" s="3"/>
      <c r="AY8259" s="3"/>
      <c r="AZ8259" s="3"/>
      <c r="BA8259" s="3"/>
    </row>
    <row r="8260" spans="1:53" x14ac:dyDescent="0.3">
      <c r="A8260" s="3"/>
      <c r="B8260" s="3"/>
      <c r="C8260" s="3"/>
      <c r="D8260" s="3"/>
      <c r="E8260" s="3"/>
      <c r="F8260" s="3"/>
      <c r="G8260" s="3"/>
      <c r="H8260" s="3"/>
      <c r="I8260" s="3"/>
      <c r="J8260" s="3"/>
      <c r="K8260" s="3"/>
      <c r="L8260" s="3"/>
      <c r="M8260" s="3"/>
      <c r="N8260" s="3"/>
      <c r="O8260" s="3"/>
      <c r="P8260" s="3"/>
      <c r="Q8260" s="3"/>
      <c r="R8260" s="3"/>
      <c r="S8260" s="120"/>
      <c r="T8260" s="3"/>
      <c r="U8260" s="3"/>
      <c r="V8260" s="3"/>
      <c r="W8260" s="3"/>
      <c r="X8260" s="3"/>
      <c r="Y8260" s="3"/>
      <c r="Z8260" s="3"/>
      <c r="AA8260" s="3"/>
      <c r="AB8260" s="3"/>
      <c r="AC8260" s="3"/>
      <c r="AD8260" s="3"/>
      <c r="AE8260" s="3"/>
      <c r="AF8260" s="3"/>
      <c r="AG8260" s="3"/>
      <c r="AH8260" s="3"/>
      <c r="AI8260" s="3"/>
      <c r="AJ8260" s="3"/>
      <c r="AK8260" s="3"/>
      <c r="AL8260" s="3"/>
      <c r="AM8260" s="3"/>
      <c r="AN8260" s="3"/>
      <c r="AO8260" s="3"/>
      <c r="AP8260" s="3"/>
      <c r="AQ8260" s="3"/>
      <c r="AR8260" s="3"/>
      <c r="AS8260" s="3"/>
      <c r="AT8260" s="3"/>
      <c r="AU8260" s="3"/>
      <c r="AV8260" s="3"/>
      <c r="AW8260" s="3"/>
      <c r="AX8260" s="3"/>
      <c r="AY8260" s="3"/>
      <c r="AZ8260" s="3"/>
      <c r="BA8260" s="3"/>
    </row>
    <row r="8261" spans="1:53" x14ac:dyDescent="0.3">
      <c r="A8261" s="3"/>
      <c r="B8261" s="3"/>
      <c r="C8261" s="3"/>
      <c r="D8261" s="3"/>
      <c r="E8261" s="3"/>
      <c r="F8261" s="3"/>
      <c r="G8261" s="3"/>
      <c r="H8261" s="3"/>
      <c r="I8261" s="3"/>
      <c r="J8261" s="3"/>
      <c r="K8261" s="3"/>
      <c r="L8261" s="3"/>
      <c r="M8261" s="3"/>
      <c r="N8261" s="3"/>
      <c r="O8261" s="3"/>
      <c r="P8261" s="3"/>
      <c r="Q8261" s="3"/>
      <c r="R8261" s="3"/>
      <c r="S8261" s="120"/>
      <c r="T8261" s="3"/>
      <c r="U8261" s="3"/>
      <c r="V8261" s="3"/>
      <c r="W8261" s="3"/>
      <c r="X8261" s="3"/>
      <c r="Y8261" s="3"/>
      <c r="Z8261" s="3"/>
      <c r="AA8261" s="3"/>
      <c r="AB8261" s="3"/>
      <c r="AC8261" s="3"/>
      <c r="AD8261" s="3"/>
      <c r="AE8261" s="3"/>
      <c r="AF8261" s="3"/>
      <c r="AG8261" s="3"/>
      <c r="AH8261" s="3"/>
      <c r="AI8261" s="3"/>
      <c r="AJ8261" s="3"/>
      <c r="AK8261" s="3"/>
      <c r="AL8261" s="3"/>
      <c r="AM8261" s="3"/>
      <c r="AN8261" s="3"/>
      <c r="AO8261" s="3"/>
      <c r="AP8261" s="3"/>
      <c r="AQ8261" s="3"/>
      <c r="AR8261" s="3"/>
      <c r="AS8261" s="3"/>
      <c r="AT8261" s="3"/>
      <c r="AU8261" s="3"/>
      <c r="AV8261" s="3"/>
      <c r="AW8261" s="3"/>
      <c r="AX8261" s="3"/>
      <c r="AY8261" s="3"/>
      <c r="AZ8261" s="3"/>
      <c r="BA8261" s="3"/>
    </row>
    <row r="8262" spans="1:53" x14ac:dyDescent="0.3">
      <c r="A8262" s="3"/>
      <c r="B8262" s="3"/>
      <c r="C8262" s="3"/>
      <c r="D8262" s="3"/>
      <c r="E8262" s="3"/>
      <c r="F8262" s="3"/>
      <c r="G8262" s="3"/>
      <c r="H8262" s="3"/>
      <c r="I8262" s="3"/>
      <c r="J8262" s="3"/>
      <c r="K8262" s="3"/>
      <c r="L8262" s="3"/>
      <c r="M8262" s="3"/>
      <c r="N8262" s="3"/>
      <c r="O8262" s="3"/>
      <c r="P8262" s="3"/>
      <c r="Q8262" s="3"/>
      <c r="R8262" s="3"/>
      <c r="S8262" s="120"/>
      <c r="T8262" s="3"/>
      <c r="U8262" s="3"/>
      <c r="V8262" s="3"/>
      <c r="W8262" s="3"/>
      <c r="X8262" s="3"/>
      <c r="Y8262" s="3"/>
      <c r="Z8262" s="3"/>
      <c r="AA8262" s="3"/>
      <c r="AB8262" s="3"/>
      <c r="AC8262" s="3"/>
      <c r="AD8262" s="3"/>
      <c r="AE8262" s="3"/>
      <c r="AF8262" s="3"/>
      <c r="AG8262" s="3"/>
      <c r="AH8262" s="3"/>
      <c r="AI8262" s="3"/>
      <c r="AJ8262" s="3"/>
      <c r="AK8262" s="3"/>
      <c r="AL8262" s="3"/>
      <c r="AM8262" s="3"/>
      <c r="AN8262" s="3"/>
      <c r="AO8262" s="3"/>
      <c r="AP8262" s="3"/>
      <c r="AQ8262" s="3"/>
      <c r="AR8262" s="3"/>
      <c r="AS8262" s="3"/>
      <c r="AT8262" s="3"/>
      <c r="AU8262" s="3"/>
      <c r="AV8262" s="3"/>
      <c r="AW8262" s="3"/>
      <c r="AX8262" s="3"/>
      <c r="AY8262" s="3"/>
      <c r="AZ8262" s="3"/>
      <c r="BA8262" s="3"/>
    </row>
    <row r="8263" spans="1:53" x14ac:dyDescent="0.3">
      <c r="A8263" s="3"/>
      <c r="B8263" s="3"/>
      <c r="C8263" s="3"/>
      <c r="D8263" s="3"/>
      <c r="E8263" s="3"/>
      <c r="F8263" s="3"/>
      <c r="G8263" s="3"/>
      <c r="H8263" s="3"/>
      <c r="I8263" s="3"/>
      <c r="J8263" s="3"/>
      <c r="K8263" s="3"/>
      <c r="L8263" s="3"/>
      <c r="M8263" s="3"/>
      <c r="N8263" s="3"/>
      <c r="O8263" s="3"/>
      <c r="P8263" s="3"/>
      <c r="Q8263" s="3"/>
      <c r="R8263" s="3"/>
      <c r="S8263" s="120"/>
      <c r="T8263" s="3"/>
      <c r="U8263" s="3"/>
      <c r="V8263" s="3"/>
      <c r="W8263" s="3"/>
      <c r="X8263" s="3"/>
      <c r="Y8263" s="3"/>
      <c r="Z8263" s="3"/>
      <c r="AA8263" s="3"/>
      <c r="AB8263" s="3"/>
      <c r="AC8263" s="3"/>
      <c r="AD8263" s="3"/>
      <c r="AE8263" s="3"/>
      <c r="AF8263" s="3"/>
      <c r="AG8263" s="3"/>
      <c r="AH8263" s="3"/>
      <c r="AI8263" s="3"/>
      <c r="AJ8263" s="3"/>
      <c r="AK8263" s="3"/>
      <c r="AL8263" s="3"/>
      <c r="AM8263" s="3"/>
      <c r="AN8263" s="3"/>
      <c r="AO8263" s="3"/>
      <c r="AP8263" s="3"/>
      <c r="AQ8263" s="3"/>
      <c r="AR8263" s="3"/>
      <c r="AS8263" s="3"/>
      <c r="AT8263" s="3"/>
      <c r="AU8263" s="3"/>
      <c r="AV8263" s="3"/>
      <c r="AW8263" s="3"/>
      <c r="AX8263" s="3"/>
      <c r="AY8263" s="3"/>
      <c r="AZ8263" s="3"/>
      <c r="BA8263" s="3"/>
    </row>
    <row r="8264" spans="1:53" x14ac:dyDescent="0.3">
      <c r="A8264" s="3"/>
      <c r="B8264" s="3"/>
      <c r="C8264" s="3"/>
      <c r="D8264" s="3"/>
      <c r="E8264" s="3"/>
      <c r="F8264" s="3"/>
      <c r="G8264" s="3"/>
      <c r="H8264" s="3"/>
      <c r="I8264" s="3"/>
      <c r="J8264" s="3"/>
      <c r="K8264" s="3"/>
      <c r="L8264" s="3"/>
      <c r="M8264" s="3"/>
      <c r="N8264" s="3"/>
      <c r="O8264" s="3"/>
      <c r="P8264" s="3"/>
      <c r="Q8264" s="3"/>
      <c r="R8264" s="3"/>
      <c r="S8264" s="120"/>
      <c r="T8264" s="3"/>
      <c r="U8264" s="3"/>
      <c r="V8264" s="3"/>
      <c r="W8264" s="3"/>
      <c r="X8264" s="3"/>
      <c r="Y8264" s="3"/>
      <c r="Z8264" s="3"/>
      <c r="AA8264" s="3"/>
      <c r="AB8264" s="3"/>
      <c r="AC8264" s="3"/>
      <c r="AD8264" s="3"/>
      <c r="AE8264" s="3"/>
      <c r="AF8264" s="3"/>
      <c r="AG8264" s="3"/>
      <c r="AH8264" s="3"/>
      <c r="AI8264" s="3"/>
      <c r="AJ8264" s="3"/>
      <c r="AK8264" s="3"/>
      <c r="AL8264" s="3"/>
      <c r="AM8264" s="3"/>
      <c r="AN8264" s="3"/>
      <c r="AO8264" s="3"/>
      <c r="AP8264" s="3"/>
      <c r="AQ8264" s="3"/>
      <c r="AR8264" s="3"/>
      <c r="AS8264" s="3"/>
      <c r="AT8264" s="3"/>
      <c r="AU8264" s="3"/>
      <c r="AV8264" s="3"/>
      <c r="AW8264" s="3"/>
      <c r="AX8264" s="3"/>
      <c r="AY8264" s="3"/>
      <c r="AZ8264" s="3"/>
      <c r="BA8264" s="3"/>
    </row>
    <row r="8265" spans="1:53" x14ac:dyDescent="0.3">
      <c r="A8265" s="3"/>
      <c r="B8265" s="3"/>
      <c r="C8265" s="3"/>
      <c r="D8265" s="3"/>
      <c r="E8265" s="3"/>
      <c r="F8265" s="3"/>
      <c r="G8265" s="3"/>
      <c r="H8265" s="3"/>
      <c r="I8265" s="3"/>
      <c r="J8265" s="3"/>
      <c r="K8265" s="3"/>
      <c r="L8265" s="3"/>
      <c r="M8265" s="3"/>
      <c r="N8265" s="3"/>
      <c r="O8265" s="3"/>
      <c r="P8265" s="3"/>
      <c r="Q8265" s="3"/>
      <c r="R8265" s="3"/>
      <c r="S8265" s="120"/>
      <c r="T8265" s="3"/>
      <c r="U8265" s="3"/>
      <c r="V8265" s="3"/>
      <c r="W8265" s="3"/>
      <c r="X8265" s="3"/>
      <c r="Y8265" s="3"/>
      <c r="Z8265" s="3"/>
      <c r="AA8265" s="3"/>
      <c r="AB8265" s="3"/>
      <c r="AC8265" s="3"/>
      <c r="AD8265" s="3"/>
      <c r="AE8265" s="3"/>
      <c r="AF8265" s="3"/>
      <c r="AG8265" s="3"/>
      <c r="AH8265" s="3"/>
      <c r="AI8265" s="3"/>
      <c r="AJ8265" s="3"/>
      <c r="AK8265" s="3"/>
      <c r="AL8265" s="3"/>
      <c r="AM8265" s="3"/>
      <c r="AN8265" s="3"/>
      <c r="AO8265" s="3"/>
      <c r="AP8265" s="3"/>
      <c r="AQ8265" s="3"/>
      <c r="AR8265" s="3"/>
      <c r="AS8265" s="3"/>
      <c r="AT8265" s="3"/>
      <c r="AU8265" s="3"/>
      <c r="AV8265" s="3"/>
      <c r="AW8265" s="3"/>
      <c r="AX8265" s="3"/>
      <c r="AY8265" s="3"/>
      <c r="AZ8265" s="3"/>
      <c r="BA8265" s="3"/>
    </row>
    <row r="8266" spans="1:53" x14ac:dyDescent="0.3">
      <c r="A8266" s="3"/>
      <c r="B8266" s="3"/>
      <c r="C8266" s="3"/>
      <c r="D8266" s="3"/>
      <c r="E8266" s="3"/>
      <c r="F8266" s="3"/>
      <c r="G8266" s="3"/>
      <c r="H8266" s="3"/>
      <c r="I8266" s="3"/>
      <c r="J8266" s="3"/>
      <c r="K8266" s="3"/>
      <c r="L8266" s="3"/>
      <c r="M8266" s="3"/>
      <c r="N8266" s="3"/>
      <c r="O8266" s="3"/>
      <c r="P8266" s="3"/>
      <c r="Q8266" s="3"/>
      <c r="R8266" s="3"/>
      <c r="S8266" s="120"/>
      <c r="T8266" s="3"/>
      <c r="U8266" s="3"/>
      <c r="V8266" s="3"/>
      <c r="W8266" s="3"/>
      <c r="X8266" s="3"/>
      <c r="Y8266" s="3"/>
      <c r="Z8266" s="3"/>
      <c r="AA8266" s="3"/>
      <c r="AB8266" s="3"/>
      <c r="AC8266" s="3"/>
      <c r="AD8266" s="3"/>
      <c r="AE8266" s="3"/>
      <c r="AF8266" s="3"/>
      <c r="AG8266" s="3"/>
      <c r="AH8266" s="3"/>
      <c r="AI8266" s="3"/>
      <c r="AJ8266" s="3"/>
      <c r="AK8266" s="3"/>
      <c r="AL8266" s="3"/>
      <c r="AM8266" s="3"/>
      <c r="AN8266" s="3"/>
      <c r="AO8266" s="3"/>
      <c r="AP8266" s="3"/>
      <c r="AQ8266" s="3"/>
      <c r="AR8266" s="3"/>
      <c r="AS8266" s="3"/>
      <c r="AT8266" s="3"/>
      <c r="AU8266" s="3"/>
      <c r="AV8266" s="3"/>
      <c r="AW8266" s="3"/>
      <c r="AX8266" s="3"/>
      <c r="AY8266" s="3"/>
      <c r="AZ8266" s="3"/>
      <c r="BA8266" s="3"/>
    </row>
    <row r="8267" spans="1:53" x14ac:dyDescent="0.3">
      <c r="A8267" s="3"/>
      <c r="B8267" s="3"/>
      <c r="C8267" s="3"/>
      <c r="D8267" s="3"/>
      <c r="E8267" s="3"/>
      <c r="F8267" s="3"/>
      <c r="G8267" s="3"/>
      <c r="H8267" s="3"/>
      <c r="I8267" s="3"/>
      <c r="J8267" s="3"/>
      <c r="K8267" s="3"/>
      <c r="L8267" s="3"/>
      <c r="M8267" s="3"/>
      <c r="N8267" s="3"/>
      <c r="O8267" s="3"/>
      <c r="P8267" s="3"/>
      <c r="Q8267" s="3"/>
      <c r="R8267" s="3"/>
      <c r="S8267" s="120"/>
      <c r="T8267" s="3"/>
      <c r="U8267" s="3"/>
      <c r="V8267" s="3"/>
      <c r="W8267" s="3"/>
      <c r="X8267" s="3"/>
      <c r="Y8267" s="3"/>
      <c r="Z8267" s="3"/>
      <c r="AA8267" s="3"/>
      <c r="AB8267" s="3"/>
      <c r="AC8267" s="3"/>
      <c r="AD8267" s="3"/>
      <c r="AE8267" s="3"/>
      <c r="AF8267" s="3"/>
      <c r="AG8267" s="3"/>
      <c r="AH8267" s="3"/>
      <c r="AI8267" s="3"/>
      <c r="AJ8267" s="3"/>
      <c r="AK8267" s="3"/>
      <c r="AL8267" s="3"/>
      <c r="AM8267" s="3"/>
      <c r="AN8267" s="3"/>
      <c r="AO8267" s="3"/>
      <c r="AP8267" s="3"/>
      <c r="AQ8267" s="3"/>
      <c r="AR8267" s="3"/>
      <c r="AS8267" s="3"/>
      <c r="AT8267" s="3"/>
      <c r="AU8267" s="3"/>
      <c r="AV8267" s="3"/>
      <c r="AW8267" s="3"/>
      <c r="AX8267" s="3"/>
      <c r="AY8267" s="3"/>
      <c r="AZ8267" s="3"/>
      <c r="BA8267" s="3"/>
    </row>
    <row r="8268" spans="1:53" x14ac:dyDescent="0.3">
      <c r="A8268" s="3"/>
      <c r="B8268" s="3"/>
      <c r="C8268" s="3"/>
      <c r="D8268" s="3"/>
      <c r="E8268" s="3"/>
      <c r="F8268" s="3"/>
      <c r="G8268" s="3"/>
      <c r="H8268" s="3"/>
      <c r="I8268" s="3"/>
      <c r="J8268" s="3"/>
      <c r="K8268" s="3"/>
      <c r="L8268" s="3"/>
      <c r="M8268" s="3"/>
      <c r="N8268" s="3"/>
      <c r="O8268" s="3"/>
      <c r="P8268" s="3"/>
      <c r="Q8268" s="3"/>
      <c r="R8268" s="3"/>
      <c r="S8268" s="120"/>
      <c r="T8268" s="3"/>
      <c r="U8268" s="3"/>
      <c r="V8268" s="3"/>
      <c r="W8268" s="3"/>
      <c r="X8268" s="3"/>
      <c r="Y8268" s="3"/>
      <c r="Z8268" s="3"/>
      <c r="AA8268" s="3"/>
      <c r="AB8268" s="3"/>
      <c r="AC8268" s="3"/>
      <c r="AD8268" s="3"/>
      <c r="AE8268" s="3"/>
      <c r="AF8268" s="3"/>
      <c r="AG8268" s="3"/>
      <c r="AH8268" s="3"/>
      <c r="AI8268" s="3"/>
      <c r="AJ8268" s="3"/>
      <c r="AK8268" s="3"/>
      <c r="AL8268" s="3"/>
      <c r="AM8268" s="3"/>
      <c r="AN8268" s="3"/>
      <c r="AO8268" s="3"/>
      <c r="AP8268" s="3"/>
      <c r="AQ8268" s="3"/>
      <c r="AR8268" s="3"/>
      <c r="AS8268" s="3"/>
      <c r="AT8268" s="3"/>
      <c r="AU8268" s="3"/>
      <c r="AV8268" s="3"/>
      <c r="AW8268" s="3"/>
      <c r="AX8268" s="3"/>
      <c r="AY8268" s="3"/>
      <c r="AZ8268" s="3"/>
      <c r="BA8268" s="3"/>
    </row>
    <row r="8269" spans="1:53" x14ac:dyDescent="0.3">
      <c r="A8269" s="3"/>
      <c r="B8269" s="3"/>
      <c r="C8269" s="3"/>
      <c r="D8269" s="3"/>
      <c r="E8269" s="3"/>
      <c r="F8269" s="3"/>
      <c r="G8269" s="3"/>
      <c r="H8269" s="3"/>
      <c r="I8269" s="3"/>
      <c r="J8269" s="3"/>
      <c r="K8269" s="3"/>
      <c r="L8269" s="3"/>
      <c r="M8269" s="3"/>
      <c r="N8269" s="3"/>
      <c r="O8269" s="3"/>
      <c r="P8269" s="3"/>
      <c r="Q8269" s="3"/>
      <c r="R8269" s="3"/>
      <c r="S8269" s="120"/>
      <c r="T8269" s="3"/>
      <c r="U8269" s="3"/>
      <c r="V8269" s="3"/>
      <c r="W8269" s="3"/>
      <c r="X8269" s="3"/>
      <c r="Y8269" s="3"/>
      <c r="Z8269" s="3"/>
      <c r="AA8269" s="3"/>
      <c r="AB8269" s="3"/>
      <c r="AC8269" s="3"/>
      <c r="AD8269" s="3"/>
      <c r="AE8269" s="3"/>
      <c r="AF8269" s="3"/>
      <c r="AG8269" s="3"/>
      <c r="AH8269" s="3"/>
      <c r="AI8269" s="3"/>
      <c r="AJ8269" s="3"/>
      <c r="AK8269" s="3"/>
      <c r="AL8269" s="3"/>
      <c r="AM8269" s="3"/>
      <c r="AN8269" s="3"/>
      <c r="AO8269" s="3"/>
      <c r="AP8269" s="3"/>
      <c r="AQ8269" s="3"/>
      <c r="AR8269" s="3"/>
      <c r="AS8269" s="3"/>
      <c r="AT8269" s="3"/>
      <c r="AU8269" s="3"/>
      <c r="AV8269" s="3"/>
      <c r="AW8269" s="3"/>
      <c r="AX8269" s="3"/>
      <c r="AY8269" s="3"/>
      <c r="AZ8269" s="3"/>
      <c r="BA8269" s="3"/>
    </row>
    <row r="8270" spans="1:53" x14ac:dyDescent="0.3">
      <c r="A8270" s="3"/>
      <c r="B8270" s="3"/>
      <c r="C8270" s="3"/>
      <c r="D8270" s="3"/>
      <c r="E8270" s="3"/>
      <c r="F8270" s="3"/>
      <c r="G8270" s="3"/>
      <c r="H8270" s="3"/>
      <c r="I8270" s="3"/>
      <c r="J8270" s="3"/>
      <c r="K8270" s="3"/>
      <c r="L8270" s="3"/>
      <c r="M8270" s="3"/>
      <c r="N8270" s="3"/>
      <c r="O8270" s="3"/>
      <c r="P8270" s="3"/>
      <c r="Q8270" s="3"/>
      <c r="R8270" s="3"/>
      <c r="S8270" s="120"/>
      <c r="T8270" s="3"/>
      <c r="U8270" s="3"/>
      <c r="V8270" s="3"/>
      <c r="W8270" s="3"/>
      <c r="X8270" s="3"/>
      <c r="Y8270" s="3"/>
      <c r="Z8270" s="3"/>
      <c r="AA8270" s="3"/>
      <c r="AB8270" s="3"/>
      <c r="AC8270" s="3"/>
      <c r="AD8270" s="3"/>
      <c r="AE8270" s="3"/>
      <c r="AF8270" s="3"/>
      <c r="AG8270" s="3"/>
      <c r="AH8270" s="3"/>
      <c r="AI8270" s="3"/>
      <c r="AJ8270" s="3"/>
      <c r="AK8270" s="3"/>
      <c r="AL8270" s="3"/>
      <c r="AM8270" s="3"/>
      <c r="AN8270" s="3"/>
      <c r="AO8270" s="3"/>
      <c r="AP8270" s="3"/>
      <c r="AQ8270" s="3"/>
      <c r="AR8270" s="3"/>
      <c r="AS8270" s="3"/>
      <c r="AT8270" s="3"/>
      <c r="AU8270" s="3"/>
      <c r="AV8270" s="3"/>
      <c r="AW8270" s="3"/>
      <c r="AX8270" s="3"/>
      <c r="AY8270" s="3"/>
      <c r="AZ8270" s="3"/>
      <c r="BA8270" s="3"/>
    </row>
    <row r="8271" spans="1:53" x14ac:dyDescent="0.3">
      <c r="A8271" s="3"/>
      <c r="B8271" s="3"/>
      <c r="C8271" s="3"/>
      <c r="D8271" s="3"/>
      <c r="E8271" s="3"/>
      <c r="F8271" s="3"/>
      <c r="G8271" s="3"/>
      <c r="H8271" s="3"/>
      <c r="I8271" s="3"/>
      <c r="J8271" s="3"/>
      <c r="K8271" s="3"/>
      <c r="L8271" s="3"/>
      <c r="M8271" s="3"/>
      <c r="N8271" s="3"/>
      <c r="O8271" s="3"/>
      <c r="P8271" s="3"/>
      <c r="Q8271" s="3"/>
      <c r="R8271" s="3"/>
      <c r="S8271" s="120"/>
      <c r="T8271" s="3"/>
      <c r="U8271" s="3"/>
      <c r="V8271" s="3"/>
      <c r="W8271" s="3"/>
      <c r="X8271" s="3"/>
      <c r="Y8271" s="3"/>
      <c r="Z8271" s="3"/>
      <c r="AA8271" s="3"/>
      <c r="AB8271" s="3"/>
      <c r="AC8271" s="3"/>
      <c r="AD8271" s="3"/>
      <c r="AE8271" s="3"/>
      <c r="AF8271" s="3"/>
      <c r="AG8271" s="3"/>
      <c r="AH8271" s="3"/>
      <c r="AI8271" s="3"/>
      <c r="AJ8271" s="3"/>
      <c r="AK8271" s="3"/>
      <c r="AL8271" s="3"/>
      <c r="AM8271" s="3"/>
      <c r="AN8271" s="3"/>
      <c r="AO8271" s="3"/>
      <c r="AP8271" s="3"/>
      <c r="AQ8271" s="3"/>
      <c r="AR8271" s="3"/>
      <c r="AS8271" s="3"/>
      <c r="AT8271" s="3"/>
      <c r="AU8271" s="3"/>
      <c r="AV8271" s="3"/>
      <c r="AW8271" s="3"/>
      <c r="AX8271" s="3"/>
      <c r="AY8271" s="3"/>
      <c r="AZ8271" s="3"/>
      <c r="BA8271" s="3"/>
    </row>
    <row r="8272" spans="1:53" x14ac:dyDescent="0.3">
      <c r="A8272" s="3"/>
      <c r="B8272" s="3"/>
      <c r="C8272" s="3"/>
      <c r="D8272" s="3"/>
      <c r="E8272" s="3"/>
      <c r="F8272" s="3"/>
      <c r="G8272" s="3"/>
      <c r="H8272" s="3"/>
      <c r="I8272" s="3"/>
      <c r="J8272" s="3"/>
      <c r="K8272" s="3"/>
      <c r="L8272" s="3"/>
      <c r="M8272" s="3"/>
      <c r="N8272" s="3"/>
      <c r="O8272" s="3"/>
      <c r="P8272" s="3"/>
      <c r="Q8272" s="3"/>
      <c r="R8272" s="3"/>
      <c r="S8272" s="120"/>
      <c r="T8272" s="3"/>
      <c r="U8272" s="3"/>
      <c r="V8272" s="3"/>
      <c r="W8272" s="3"/>
      <c r="X8272" s="3"/>
      <c r="Y8272" s="3"/>
      <c r="Z8272" s="3"/>
      <c r="AA8272" s="3"/>
      <c r="AB8272" s="3"/>
      <c r="AC8272" s="3"/>
      <c r="AD8272" s="3"/>
      <c r="AE8272" s="3"/>
      <c r="AF8272" s="3"/>
      <c r="AG8272" s="3"/>
      <c r="AH8272" s="3"/>
      <c r="AI8272" s="3"/>
      <c r="AJ8272" s="3"/>
      <c r="AK8272" s="3"/>
      <c r="AL8272" s="3"/>
      <c r="AM8272" s="3"/>
      <c r="AN8272" s="3"/>
      <c r="AO8272" s="3"/>
      <c r="AP8272" s="3"/>
      <c r="AQ8272" s="3"/>
      <c r="AR8272" s="3"/>
      <c r="AS8272" s="3"/>
      <c r="AT8272" s="3"/>
      <c r="AU8272" s="3"/>
      <c r="AV8272" s="3"/>
      <c r="AW8272" s="3"/>
      <c r="AX8272" s="3"/>
      <c r="AY8272" s="3"/>
      <c r="AZ8272" s="3"/>
      <c r="BA8272" s="3"/>
    </row>
    <row r="8273" spans="1:53" x14ac:dyDescent="0.3">
      <c r="A8273" s="3"/>
      <c r="B8273" s="3"/>
      <c r="C8273" s="3"/>
      <c r="D8273" s="3"/>
      <c r="E8273" s="3"/>
      <c r="F8273" s="3"/>
      <c r="G8273" s="3"/>
      <c r="H8273" s="3"/>
      <c r="I8273" s="3"/>
      <c r="J8273" s="3"/>
      <c r="K8273" s="3"/>
      <c r="L8273" s="3"/>
      <c r="M8273" s="3"/>
      <c r="N8273" s="3"/>
      <c r="O8273" s="3"/>
      <c r="P8273" s="3"/>
      <c r="Q8273" s="3"/>
      <c r="R8273" s="3"/>
      <c r="S8273" s="120"/>
      <c r="T8273" s="3"/>
      <c r="U8273" s="3"/>
      <c r="V8273" s="3"/>
      <c r="W8273" s="3"/>
      <c r="X8273" s="3"/>
      <c r="Y8273" s="3"/>
      <c r="Z8273" s="3"/>
      <c r="AA8273" s="3"/>
      <c r="AB8273" s="3"/>
      <c r="AC8273" s="3"/>
      <c r="AD8273" s="3"/>
      <c r="AE8273" s="3"/>
      <c r="AF8273" s="3"/>
      <c r="AG8273" s="3"/>
      <c r="AH8273" s="3"/>
      <c r="AI8273" s="3"/>
      <c r="AJ8273" s="3"/>
      <c r="AK8273" s="3"/>
      <c r="AL8273" s="3"/>
      <c r="AM8273" s="3"/>
      <c r="AN8273" s="3"/>
      <c r="AO8273" s="3"/>
      <c r="AP8273" s="3"/>
      <c r="AQ8273" s="3"/>
      <c r="AR8273" s="3"/>
      <c r="AS8273" s="3"/>
      <c r="AT8273" s="3"/>
      <c r="AU8273" s="3"/>
      <c r="AV8273" s="3"/>
      <c r="AW8273" s="3"/>
      <c r="AX8273" s="3"/>
      <c r="AY8273" s="3"/>
      <c r="AZ8273" s="3"/>
      <c r="BA8273" s="3"/>
    </row>
    <row r="8274" spans="1:53" x14ac:dyDescent="0.3">
      <c r="A8274" s="3"/>
      <c r="B8274" s="3"/>
      <c r="C8274" s="3"/>
      <c r="D8274" s="3"/>
      <c r="E8274" s="3"/>
      <c r="F8274" s="3"/>
      <c r="G8274" s="3"/>
      <c r="H8274" s="3"/>
      <c r="I8274" s="3"/>
      <c r="J8274" s="3"/>
      <c r="K8274" s="3"/>
      <c r="L8274" s="3"/>
      <c r="M8274" s="3"/>
      <c r="N8274" s="3"/>
      <c r="O8274" s="3"/>
      <c r="P8274" s="3"/>
      <c r="Q8274" s="3"/>
      <c r="R8274" s="3"/>
      <c r="S8274" s="120"/>
      <c r="T8274" s="3"/>
      <c r="U8274" s="3"/>
      <c r="V8274" s="3"/>
      <c r="W8274" s="3"/>
      <c r="X8274" s="3"/>
      <c r="Y8274" s="3"/>
      <c r="Z8274" s="3"/>
      <c r="AA8274" s="3"/>
      <c r="AB8274" s="3"/>
      <c r="AC8274" s="3"/>
      <c r="AD8274" s="3"/>
      <c r="AE8274" s="3"/>
      <c r="AF8274" s="3"/>
      <c r="AG8274" s="3"/>
      <c r="AH8274" s="3"/>
      <c r="AI8274" s="3"/>
      <c r="AJ8274" s="3"/>
      <c r="AK8274" s="3"/>
      <c r="AL8274" s="3"/>
      <c r="AM8274" s="3"/>
      <c r="AN8274" s="3"/>
      <c r="AO8274" s="3"/>
      <c r="AP8274" s="3"/>
      <c r="AQ8274" s="3"/>
      <c r="AR8274" s="3"/>
      <c r="AS8274" s="3"/>
      <c r="AT8274" s="3"/>
      <c r="AU8274" s="3"/>
      <c r="AV8274" s="3"/>
      <c r="AW8274" s="3"/>
      <c r="AX8274" s="3"/>
      <c r="AY8274" s="3"/>
      <c r="AZ8274" s="3"/>
      <c r="BA8274" s="3"/>
    </row>
    <row r="8275" spans="1:53" x14ac:dyDescent="0.3">
      <c r="A8275" s="3"/>
      <c r="B8275" s="3"/>
      <c r="C8275" s="3"/>
      <c r="D8275" s="3"/>
      <c r="E8275" s="3"/>
      <c r="F8275" s="3"/>
      <c r="G8275" s="3"/>
      <c r="H8275" s="3"/>
      <c r="I8275" s="3"/>
      <c r="J8275" s="3"/>
      <c r="K8275" s="3"/>
      <c r="L8275" s="3"/>
      <c r="M8275" s="3"/>
      <c r="N8275" s="3"/>
      <c r="O8275" s="3"/>
      <c r="P8275" s="3"/>
      <c r="Q8275" s="3"/>
      <c r="R8275" s="3"/>
      <c r="S8275" s="120"/>
      <c r="T8275" s="3"/>
      <c r="U8275" s="3"/>
      <c r="V8275" s="3"/>
      <c r="W8275" s="3"/>
      <c r="X8275" s="3"/>
      <c r="Y8275" s="3"/>
      <c r="Z8275" s="3"/>
      <c r="AA8275" s="3"/>
      <c r="AB8275" s="3"/>
      <c r="AC8275" s="3"/>
      <c r="AD8275" s="3"/>
      <c r="AE8275" s="3"/>
      <c r="AF8275" s="3"/>
      <c r="AG8275" s="3"/>
      <c r="AH8275" s="3"/>
      <c r="AI8275" s="3"/>
      <c r="AJ8275" s="3"/>
      <c r="AK8275" s="3"/>
      <c r="AL8275" s="3"/>
      <c r="AM8275" s="3"/>
      <c r="AN8275" s="3"/>
      <c r="AO8275" s="3"/>
      <c r="AP8275" s="3"/>
      <c r="AQ8275" s="3"/>
      <c r="AR8275" s="3"/>
      <c r="AS8275" s="3"/>
      <c r="AT8275" s="3"/>
      <c r="AU8275" s="3"/>
      <c r="AV8275" s="3"/>
      <c r="AW8275" s="3"/>
      <c r="AX8275" s="3"/>
      <c r="AY8275" s="3"/>
      <c r="AZ8275" s="3"/>
      <c r="BA8275" s="3"/>
    </row>
    <row r="8276" spans="1:53" x14ac:dyDescent="0.3">
      <c r="A8276" s="3"/>
      <c r="B8276" s="3"/>
      <c r="C8276" s="3"/>
      <c r="D8276" s="3"/>
      <c r="E8276" s="3"/>
      <c r="F8276" s="3"/>
      <c r="G8276" s="3"/>
      <c r="H8276" s="3"/>
      <c r="I8276" s="3"/>
      <c r="J8276" s="3"/>
      <c r="K8276" s="3"/>
      <c r="L8276" s="3"/>
      <c r="M8276" s="3"/>
      <c r="N8276" s="3"/>
      <c r="O8276" s="3"/>
      <c r="P8276" s="3"/>
      <c r="Q8276" s="3"/>
      <c r="R8276" s="3"/>
      <c r="S8276" s="120"/>
      <c r="T8276" s="3"/>
      <c r="U8276" s="3"/>
      <c r="V8276" s="3"/>
      <c r="W8276" s="3"/>
      <c r="X8276" s="3"/>
      <c r="Y8276" s="3"/>
      <c r="Z8276" s="3"/>
      <c r="AA8276" s="3"/>
      <c r="AB8276" s="3"/>
      <c r="AC8276" s="3"/>
      <c r="AD8276" s="3"/>
      <c r="AE8276" s="3"/>
      <c r="AF8276" s="3"/>
      <c r="AG8276" s="3"/>
      <c r="AH8276" s="3"/>
      <c r="AI8276" s="3"/>
      <c r="AJ8276" s="3"/>
      <c r="AK8276" s="3"/>
      <c r="AL8276" s="3"/>
      <c r="AM8276" s="3"/>
      <c r="AN8276" s="3"/>
      <c r="AO8276" s="3"/>
      <c r="AP8276" s="3"/>
      <c r="AQ8276" s="3"/>
      <c r="AR8276" s="3"/>
      <c r="AS8276" s="3"/>
      <c r="AT8276" s="3"/>
      <c r="AU8276" s="3"/>
      <c r="AV8276" s="3"/>
      <c r="AW8276" s="3"/>
      <c r="AX8276" s="3"/>
      <c r="AY8276" s="3"/>
      <c r="AZ8276" s="3"/>
      <c r="BA8276" s="3"/>
    </row>
    <row r="8277" spans="1:53" x14ac:dyDescent="0.3">
      <c r="A8277" s="3"/>
      <c r="B8277" s="3"/>
      <c r="C8277" s="3"/>
      <c r="D8277" s="3"/>
      <c r="E8277" s="3"/>
      <c r="F8277" s="3"/>
      <c r="G8277" s="3"/>
      <c r="H8277" s="3"/>
      <c r="I8277" s="3"/>
      <c r="J8277" s="3"/>
      <c r="K8277" s="3"/>
      <c r="L8277" s="3"/>
      <c r="M8277" s="3"/>
      <c r="N8277" s="3"/>
      <c r="O8277" s="3"/>
      <c r="P8277" s="3"/>
      <c r="Q8277" s="3"/>
      <c r="R8277" s="3"/>
      <c r="S8277" s="120"/>
      <c r="T8277" s="3"/>
      <c r="U8277" s="3"/>
      <c r="V8277" s="3"/>
      <c r="W8277" s="3"/>
      <c r="X8277" s="3"/>
      <c r="Y8277" s="3"/>
      <c r="Z8277" s="3"/>
      <c r="AA8277" s="3"/>
      <c r="AB8277" s="3"/>
      <c r="AC8277" s="3"/>
      <c r="AD8277" s="3"/>
      <c r="AE8277" s="3"/>
      <c r="AF8277" s="3"/>
      <c r="AG8277" s="3"/>
      <c r="AH8277" s="3"/>
      <c r="AI8277" s="3"/>
      <c r="AJ8277" s="3"/>
      <c r="AK8277" s="3"/>
      <c r="AL8277" s="3"/>
      <c r="AM8277" s="3"/>
      <c r="AN8277" s="3"/>
      <c r="AO8277" s="3"/>
      <c r="AP8277" s="3"/>
      <c r="AQ8277" s="3"/>
      <c r="AR8277" s="3"/>
      <c r="AS8277" s="3"/>
      <c r="AT8277" s="3"/>
      <c r="AU8277" s="3"/>
      <c r="AV8277" s="3"/>
      <c r="AW8277" s="3"/>
      <c r="AX8277" s="3"/>
      <c r="AY8277" s="3"/>
      <c r="AZ8277" s="3"/>
      <c r="BA8277" s="3"/>
    </row>
    <row r="8278" spans="1:53" x14ac:dyDescent="0.3">
      <c r="A8278" s="3"/>
      <c r="B8278" s="3"/>
      <c r="C8278" s="3"/>
      <c r="D8278" s="3"/>
      <c r="E8278" s="3"/>
      <c r="F8278" s="3"/>
      <c r="G8278" s="3"/>
      <c r="H8278" s="3"/>
      <c r="I8278" s="3"/>
      <c r="J8278" s="3"/>
      <c r="K8278" s="3"/>
      <c r="L8278" s="3"/>
      <c r="M8278" s="3"/>
      <c r="N8278" s="3"/>
      <c r="O8278" s="3"/>
      <c r="P8278" s="3"/>
      <c r="Q8278" s="3"/>
      <c r="R8278" s="3"/>
      <c r="S8278" s="120"/>
      <c r="T8278" s="3"/>
      <c r="U8278" s="3"/>
      <c r="V8278" s="3"/>
      <c r="W8278" s="3"/>
      <c r="X8278" s="3"/>
      <c r="Y8278" s="3"/>
      <c r="Z8278" s="3"/>
      <c r="AA8278" s="3"/>
      <c r="AB8278" s="3"/>
      <c r="AC8278" s="3"/>
      <c r="AD8278" s="3"/>
      <c r="AE8278" s="3"/>
      <c r="AF8278" s="3"/>
      <c r="AG8278" s="3"/>
      <c r="AH8278" s="3"/>
      <c r="AI8278" s="3"/>
      <c r="AJ8278" s="3"/>
      <c r="AK8278" s="3"/>
      <c r="AL8278" s="3"/>
      <c r="AM8278" s="3"/>
      <c r="AN8278" s="3"/>
      <c r="AO8278" s="3"/>
      <c r="AP8278" s="3"/>
      <c r="AQ8278" s="3"/>
      <c r="AR8278" s="3"/>
      <c r="AS8278" s="3"/>
      <c r="AT8278" s="3"/>
      <c r="AU8278" s="3"/>
      <c r="AV8278" s="3"/>
      <c r="AW8278" s="3"/>
      <c r="AX8278" s="3"/>
      <c r="AY8278" s="3"/>
      <c r="AZ8278" s="3"/>
      <c r="BA8278" s="3"/>
    </row>
    <row r="8279" spans="1:53" x14ac:dyDescent="0.3">
      <c r="A8279" s="3"/>
      <c r="B8279" s="3"/>
      <c r="C8279" s="3"/>
      <c r="D8279" s="3"/>
      <c r="E8279" s="3"/>
      <c r="F8279" s="3"/>
      <c r="G8279" s="3"/>
      <c r="H8279" s="3"/>
      <c r="I8279" s="3"/>
      <c r="J8279" s="3"/>
      <c r="K8279" s="3"/>
      <c r="L8279" s="3"/>
      <c r="M8279" s="3"/>
      <c r="N8279" s="3"/>
      <c r="O8279" s="3"/>
      <c r="P8279" s="3"/>
      <c r="Q8279" s="3"/>
      <c r="R8279" s="3"/>
      <c r="S8279" s="120"/>
      <c r="T8279" s="3"/>
      <c r="U8279" s="3"/>
      <c r="V8279" s="3"/>
      <c r="W8279" s="3"/>
      <c r="X8279" s="3"/>
      <c r="Y8279" s="3"/>
      <c r="Z8279" s="3"/>
      <c r="AA8279" s="3"/>
      <c r="AB8279" s="3"/>
      <c r="AC8279" s="3"/>
      <c r="AD8279" s="3"/>
      <c r="AE8279" s="3"/>
      <c r="AF8279" s="3"/>
      <c r="AG8279" s="3"/>
      <c r="AH8279" s="3"/>
      <c r="AI8279" s="3"/>
      <c r="AJ8279" s="3"/>
      <c r="AK8279" s="3"/>
      <c r="AL8279" s="3"/>
      <c r="AM8279" s="3"/>
      <c r="AN8279" s="3"/>
      <c r="AO8279" s="3"/>
      <c r="AP8279" s="3"/>
      <c r="AQ8279" s="3"/>
      <c r="AR8279" s="3"/>
      <c r="AS8279" s="3"/>
      <c r="AT8279" s="3"/>
      <c r="AU8279" s="3"/>
      <c r="AV8279" s="3"/>
      <c r="AW8279" s="3"/>
      <c r="AX8279" s="3"/>
      <c r="AY8279" s="3"/>
      <c r="AZ8279" s="3"/>
      <c r="BA8279" s="3"/>
    </row>
    <row r="8280" spans="1:53" x14ac:dyDescent="0.3">
      <c r="A8280" s="3"/>
      <c r="B8280" s="3"/>
      <c r="C8280" s="3"/>
      <c r="D8280" s="3"/>
      <c r="E8280" s="3"/>
      <c r="F8280" s="3"/>
      <c r="G8280" s="3"/>
      <c r="H8280" s="3"/>
      <c r="I8280" s="3"/>
      <c r="J8280" s="3"/>
      <c r="K8280" s="3"/>
      <c r="L8280" s="3"/>
      <c r="M8280" s="3"/>
      <c r="N8280" s="3"/>
      <c r="O8280" s="3"/>
      <c r="P8280" s="3"/>
      <c r="Q8280" s="3"/>
      <c r="R8280" s="3"/>
      <c r="S8280" s="120"/>
      <c r="T8280" s="3"/>
      <c r="U8280" s="3"/>
      <c r="V8280" s="3"/>
      <c r="W8280" s="3"/>
      <c r="X8280" s="3"/>
      <c r="Y8280" s="3"/>
      <c r="Z8280" s="3"/>
      <c r="AA8280" s="3"/>
      <c r="AB8280" s="3"/>
      <c r="AC8280" s="3"/>
      <c r="AD8280" s="3"/>
      <c r="AE8280" s="3"/>
      <c r="AF8280" s="3"/>
      <c r="AG8280" s="3"/>
      <c r="AH8280" s="3"/>
      <c r="AI8280" s="3"/>
      <c r="AJ8280" s="3"/>
      <c r="AK8280" s="3"/>
      <c r="AL8280" s="3"/>
      <c r="AM8280" s="3"/>
      <c r="AN8280" s="3"/>
      <c r="AO8280" s="3"/>
      <c r="AP8280" s="3"/>
      <c r="AQ8280" s="3"/>
      <c r="AR8280" s="3"/>
      <c r="AS8280" s="3"/>
      <c r="AT8280" s="3"/>
      <c r="AU8280" s="3"/>
      <c r="AV8280" s="3"/>
      <c r="AW8280" s="3"/>
      <c r="AX8280" s="3"/>
      <c r="AY8280" s="3"/>
      <c r="AZ8280" s="3"/>
      <c r="BA8280" s="3"/>
    </row>
    <row r="8281" spans="1:53" x14ac:dyDescent="0.3">
      <c r="A8281" s="3"/>
      <c r="B8281" s="3"/>
      <c r="C8281" s="3"/>
      <c r="D8281" s="3"/>
      <c r="E8281" s="3"/>
      <c r="F8281" s="3"/>
      <c r="G8281" s="3"/>
      <c r="H8281" s="3"/>
      <c r="I8281" s="3"/>
      <c r="J8281" s="3"/>
      <c r="K8281" s="3"/>
      <c r="L8281" s="3"/>
      <c r="M8281" s="3"/>
      <c r="N8281" s="3"/>
      <c r="O8281" s="3"/>
      <c r="P8281" s="3"/>
      <c r="Q8281" s="3"/>
      <c r="R8281" s="3"/>
      <c r="S8281" s="120"/>
      <c r="T8281" s="3"/>
      <c r="U8281" s="3"/>
      <c r="V8281" s="3"/>
      <c r="W8281" s="3"/>
      <c r="X8281" s="3"/>
      <c r="Y8281" s="3"/>
      <c r="Z8281" s="3"/>
      <c r="AA8281" s="3"/>
      <c r="AB8281" s="3"/>
      <c r="AC8281" s="3"/>
      <c r="AD8281" s="3"/>
      <c r="AE8281" s="3"/>
      <c r="AF8281" s="3"/>
      <c r="AG8281" s="3"/>
      <c r="AH8281" s="3"/>
      <c r="AI8281" s="3"/>
      <c r="AJ8281" s="3"/>
      <c r="AK8281" s="3"/>
      <c r="AL8281" s="3"/>
      <c r="AM8281" s="3"/>
      <c r="AN8281" s="3"/>
      <c r="AO8281" s="3"/>
      <c r="AP8281" s="3"/>
      <c r="AQ8281" s="3"/>
      <c r="AR8281" s="3"/>
      <c r="AS8281" s="3"/>
      <c r="AT8281" s="3"/>
      <c r="AU8281" s="3"/>
      <c r="AV8281" s="3"/>
      <c r="AW8281" s="3"/>
      <c r="AX8281" s="3"/>
      <c r="AY8281" s="3"/>
      <c r="AZ8281" s="3"/>
      <c r="BA8281" s="3"/>
    </row>
    <row r="8282" spans="1:53" x14ac:dyDescent="0.3">
      <c r="A8282" s="3"/>
      <c r="B8282" s="3"/>
      <c r="C8282" s="3"/>
      <c r="D8282" s="3"/>
      <c r="E8282" s="3"/>
      <c r="F8282" s="3"/>
      <c r="G8282" s="3"/>
      <c r="H8282" s="3"/>
      <c r="I8282" s="3"/>
      <c r="J8282" s="3"/>
      <c r="K8282" s="3"/>
      <c r="L8282" s="3"/>
      <c r="M8282" s="3"/>
      <c r="N8282" s="3"/>
      <c r="O8282" s="3"/>
      <c r="P8282" s="3"/>
      <c r="Q8282" s="3"/>
      <c r="R8282" s="3"/>
      <c r="S8282" s="120"/>
      <c r="T8282" s="3"/>
      <c r="U8282" s="3"/>
      <c r="V8282" s="3"/>
      <c r="W8282" s="3"/>
      <c r="X8282" s="3"/>
      <c r="Y8282" s="3"/>
      <c r="Z8282" s="3"/>
      <c r="AA8282" s="3"/>
      <c r="AB8282" s="3"/>
      <c r="AC8282" s="3"/>
      <c r="AD8282" s="3"/>
      <c r="AE8282" s="3"/>
      <c r="AF8282" s="3"/>
      <c r="AG8282" s="3"/>
      <c r="AH8282" s="3"/>
      <c r="AI8282" s="3"/>
      <c r="AJ8282" s="3"/>
      <c r="AK8282" s="3"/>
      <c r="AL8282" s="3"/>
      <c r="AM8282" s="3"/>
      <c r="AN8282" s="3"/>
      <c r="AO8282" s="3"/>
      <c r="AP8282" s="3"/>
      <c r="AQ8282" s="3"/>
      <c r="AR8282" s="3"/>
      <c r="AS8282" s="3"/>
      <c r="AT8282" s="3"/>
      <c r="AU8282" s="3"/>
      <c r="AV8282" s="3"/>
      <c r="AW8282" s="3"/>
      <c r="AX8282" s="3"/>
      <c r="AY8282" s="3"/>
      <c r="AZ8282" s="3"/>
      <c r="BA8282" s="3"/>
    </row>
    <row r="8283" spans="1:53" x14ac:dyDescent="0.3">
      <c r="A8283" s="3"/>
      <c r="B8283" s="3"/>
      <c r="C8283" s="3"/>
      <c r="D8283" s="3"/>
      <c r="E8283" s="3"/>
      <c r="F8283" s="3"/>
      <c r="G8283" s="3"/>
      <c r="H8283" s="3"/>
      <c r="I8283" s="3"/>
      <c r="J8283" s="3"/>
      <c r="K8283" s="3"/>
      <c r="L8283" s="3"/>
      <c r="M8283" s="3"/>
      <c r="N8283" s="3"/>
      <c r="O8283" s="3"/>
      <c r="P8283" s="3"/>
      <c r="Q8283" s="3"/>
      <c r="R8283" s="3"/>
      <c r="S8283" s="120"/>
      <c r="T8283" s="3"/>
      <c r="U8283" s="3"/>
      <c r="V8283" s="3"/>
      <c r="W8283" s="3"/>
      <c r="X8283" s="3"/>
      <c r="Y8283" s="3"/>
      <c r="Z8283" s="3"/>
      <c r="AA8283" s="3"/>
      <c r="AB8283" s="3"/>
      <c r="AC8283" s="3"/>
      <c r="AD8283" s="3"/>
      <c r="AE8283" s="3"/>
      <c r="AF8283" s="3"/>
      <c r="AG8283" s="3"/>
      <c r="AH8283" s="3"/>
      <c r="AI8283" s="3"/>
      <c r="AJ8283" s="3"/>
      <c r="AK8283" s="3"/>
      <c r="AL8283" s="3"/>
      <c r="AM8283" s="3"/>
      <c r="AN8283" s="3"/>
      <c r="AO8283" s="3"/>
      <c r="AP8283" s="3"/>
      <c r="AQ8283" s="3"/>
      <c r="AR8283" s="3"/>
      <c r="AS8283" s="3"/>
      <c r="AT8283" s="3"/>
      <c r="AU8283" s="3"/>
      <c r="AV8283" s="3"/>
      <c r="AW8283" s="3"/>
      <c r="AX8283" s="3"/>
      <c r="AY8283" s="3"/>
      <c r="AZ8283" s="3"/>
      <c r="BA8283" s="3"/>
    </row>
    <row r="8284" spans="1:53" x14ac:dyDescent="0.3">
      <c r="A8284" s="3"/>
      <c r="B8284" s="3"/>
      <c r="C8284" s="3"/>
      <c r="D8284" s="3"/>
      <c r="E8284" s="3"/>
      <c r="F8284" s="3"/>
      <c r="G8284" s="3"/>
      <c r="H8284" s="3"/>
      <c r="I8284" s="3"/>
      <c r="J8284" s="3"/>
      <c r="K8284" s="3"/>
      <c r="L8284" s="3"/>
      <c r="M8284" s="3"/>
      <c r="N8284" s="3"/>
      <c r="O8284" s="3"/>
      <c r="P8284" s="3"/>
      <c r="Q8284" s="3"/>
      <c r="R8284" s="3"/>
      <c r="S8284" s="120"/>
      <c r="T8284" s="3"/>
      <c r="U8284" s="3"/>
      <c r="V8284" s="3"/>
      <c r="W8284" s="3"/>
      <c r="X8284" s="3"/>
      <c r="Y8284" s="3"/>
      <c r="Z8284" s="3"/>
      <c r="AA8284" s="3"/>
      <c r="AB8284" s="3"/>
      <c r="AC8284" s="3"/>
      <c r="AD8284" s="3"/>
      <c r="AE8284" s="3"/>
      <c r="AF8284" s="3"/>
      <c r="AG8284" s="3"/>
      <c r="AH8284" s="3"/>
      <c r="AI8284" s="3"/>
      <c r="AJ8284" s="3"/>
      <c r="AK8284" s="3"/>
      <c r="AL8284" s="3"/>
      <c r="AM8284" s="3"/>
      <c r="AN8284" s="3"/>
      <c r="AO8284" s="3"/>
      <c r="AP8284" s="3"/>
      <c r="AQ8284" s="3"/>
      <c r="AR8284" s="3"/>
      <c r="AS8284" s="3"/>
      <c r="AT8284" s="3"/>
      <c r="AU8284" s="3"/>
      <c r="AV8284" s="3"/>
      <c r="AW8284" s="3"/>
      <c r="AX8284" s="3"/>
      <c r="AY8284" s="3"/>
      <c r="AZ8284" s="3"/>
      <c r="BA8284" s="3"/>
    </row>
    <row r="8285" spans="1:53" x14ac:dyDescent="0.3">
      <c r="A8285" s="3"/>
      <c r="B8285" s="3"/>
      <c r="C8285" s="3"/>
      <c r="D8285" s="3"/>
      <c r="E8285" s="3"/>
      <c r="F8285" s="3"/>
      <c r="G8285" s="3"/>
      <c r="H8285" s="3"/>
      <c r="I8285" s="3"/>
      <c r="J8285" s="3"/>
      <c r="K8285" s="3"/>
      <c r="L8285" s="3"/>
      <c r="M8285" s="3"/>
      <c r="N8285" s="3"/>
      <c r="O8285" s="3"/>
      <c r="P8285" s="3"/>
      <c r="Q8285" s="3"/>
      <c r="R8285" s="3"/>
      <c r="S8285" s="120"/>
      <c r="T8285" s="3"/>
      <c r="U8285" s="3"/>
      <c r="V8285" s="3"/>
      <c r="W8285" s="3"/>
      <c r="X8285" s="3"/>
      <c r="Y8285" s="3"/>
      <c r="Z8285" s="3"/>
      <c r="AA8285" s="3"/>
      <c r="AB8285" s="3"/>
      <c r="AC8285" s="3"/>
      <c r="AD8285" s="3"/>
      <c r="AE8285" s="3"/>
      <c r="AF8285" s="3"/>
      <c r="AG8285" s="3"/>
      <c r="AH8285" s="3"/>
      <c r="AI8285" s="3"/>
      <c r="AJ8285" s="3"/>
      <c r="AK8285" s="3"/>
      <c r="AL8285" s="3"/>
      <c r="AM8285" s="3"/>
      <c r="AN8285" s="3"/>
      <c r="AO8285" s="3"/>
      <c r="AP8285" s="3"/>
      <c r="AQ8285" s="3"/>
      <c r="AR8285" s="3"/>
      <c r="AS8285" s="3"/>
      <c r="AT8285" s="3"/>
      <c r="AU8285" s="3"/>
      <c r="AV8285" s="3"/>
      <c r="AW8285" s="3"/>
      <c r="AX8285" s="3"/>
      <c r="AY8285" s="3"/>
      <c r="AZ8285" s="3"/>
      <c r="BA8285" s="3"/>
    </row>
    <row r="8286" spans="1:53" x14ac:dyDescent="0.3">
      <c r="A8286" s="3"/>
      <c r="B8286" s="3"/>
      <c r="C8286" s="3"/>
      <c r="D8286" s="3"/>
      <c r="E8286" s="3"/>
      <c r="F8286" s="3"/>
      <c r="G8286" s="3"/>
      <c r="H8286" s="3"/>
      <c r="I8286" s="3"/>
      <c r="J8286" s="3"/>
      <c r="K8286" s="3"/>
      <c r="L8286" s="3"/>
      <c r="M8286" s="3"/>
      <c r="N8286" s="3"/>
      <c r="O8286" s="3"/>
      <c r="P8286" s="3"/>
      <c r="Q8286" s="3"/>
      <c r="R8286" s="3"/>
      <c r="S8286" s="120"/>
      <c r="T8286" s="3"/>
      <c r="U8286" s="3"/>
      <c r="V8286" s="3"/>
      <c r="W8286" s="3"/>
      <c r="X8286" s="3"/>
      <c r="Y8286" s="3"/>
      <c r="Z8286" s="3"/>
      <c r="AA8286" s="3"/>
      <c r="AB8286" s="3"/>
      <c r="AC8286" s="3"/>
      <c r="AD8286" s="3"/>
      <c r="AE8286" s="3"/>
      <c r="AF8286" s="3"/>
      <c r="AG8286" s="3"/>
      <c r="AH8286" s="3"/>
      <c r="AI8286" s="3"/>
      <c r="AJ8286" s="3"/>
      <c r="AK8286" s="3"/>
      <c r="AL8286" s="3"/>
      <c r="AM8286" s="3"/>
      <c r="AN8286" s="3"/>
      <c r="AO8286" s="3"/>
      <c r="AP8286" s="3"/>
      <c r="AQ8286" s="3"/>
      <c r="AR8286" s="3"/>
      <c r="AS8286" s="3"/>
      <c r="AT8286" s="3"/>
      <c r="AU8286" s="3"/>
      <c r="AV8286" s="3"/>
      <c r="AW8286" s="3"/>
      <c r="AX8286" s="3"/>
      <c r="AY8286" s="3"/>
      <c r="AZ8286" s="3"/>
      <c r="BA8286" s="3"/>
    </row>
    <row r="8287" spans="1:53" x14ac:dyDescent="0.3">
      <c r="A8287" s="3"/>
      <c r="B8287" s="3"/>
      <c r="C8287" s="3"/>
      <c r="D8287" s="3"/>
      <c r="E8287" s="3"/>
      <c r="F8287" s="3"/>
      <c r="G8287" s="3"/>
      <c r="H8287" s="3"/>
      <c r="I8287" s="3"/>
      <c r="J8287" s="3"/>
      <c r="K8287" s="3"/>
      <c r="L8287" s="3"/>
      <c r="M8287" s="3"/>
      <c r="N8287" s="3"/>
      <c r="O8287" s="3"/>
      <c r="P8287" s="3"/>
      <c r="Q8287" s="3"/>
      <c r="R8287" s="3"/>
      <c r="S8287" s="120"/>
      <c r="T8287" s="3"/>
      <c r="U8287" s="3"/>
      <c r="V8287" s="3"/>
      <c r="W8287" s="3"/>
      <c r="X8287" s="3"/>
      <c r="Y8287" s="3"/>
      <c r="Z8287" s="3"/>
      <c r="AA8287" s="3"/>
      <c r="AB8287" s="3"/>
      <c r="AC8287" s="3"/>
      <c r="AD8287" s="3"/>
      <c r="AE8287" s="3"/>
      <c r="AF8287" s="3"/>
      <c r="AG8287" s="3"/>
      <c r="AH8287" s="3"/>
      <c r="AI8287" s="3"/>
      <c r="AJ8287" s="3"/>
      <c r="AK8287" s="3"/>
      <c r="AL8287" s="3"/>
      <c r="AM8287" s="3"/>
      <c r="AN8287" s="3"/>
      <c r="AO8287" s="3"/>
      <c r="AP8287" s="3"/>
      <c r="AQ8287" s="3"/>
      <c r="AR8287" s="3"/>
      <c r="AS8287" s="3"/>
      <c r="AT8287" s="3"/>
      <c r="AU8287" s="3"/>
      <c r="AV8287" s="3"/>
      <c r="AW8287" s="3"/>
      <c r="AX8287" s="3"/>
      <c r="AY8287" s="3"/>
      <c r="AZ8287" s="3"/>
      <c r="BA8287" s="3"/>
    </row>
    <row r="8288" spans="1:53" x14ac:dyDescent="0.3">
      <c r="A8288" s="3"/>
      <c r="B8288" s="3"/>
      <c r="C8288" s="3"/>
      <c r="D8288" s="3"/>
      <c r="E8288" s="3"/>
      <c r="F8288" s="3"/>
      <c r="G8288" s="3"/>
      <c r="H8288" s="3"/>
      <c r="I8288" s="3"/>
      <c r="J8288" s="3"/>
      <c r="K8288" s="3"/>
      <c r="L8288" s="3"/>
      <c r="M8288" s="3"/>
      <c r="N8288" s="3"/>
      <c r="O8288" s="3"/>
      <c r="P8288" s="3"/>
      <c r="Q8288" s="3"/>
      <c r="R8288" s="3"/>
      <c r="S8288" s="120"/>
      <c r="T8288" s="3"/>
      <c r="U8288" s="3"/>
      <c r="V8288" s="3"/>
      <c r="W8288" s="3"/>
      <c r="X8288" s="3"/>
      <c r="Y8288" s="3"/>
      <c r="Z8288" s="3"/>
      <c r="AA8288" s="3"/>
      <c r="AB8288" s="3"/>
      <c r="AC8288" s="3"/>
      <c r="AD8288" s="3"/>
      <c r="AE8288" s="3"/>
      <c r="AF8288" s="3"/>
      <c r="AG8288" s="3"/>
      <c r="AH8288" s="3"/>
      <c r="AI8288" s="3"/>
      <c r="AJ8288" s="3"/>
      <c r="AK8288" s="3"/>
      <c r="AL8288" s="3"/>
      <c r="AM8288" s="3"/>
      <c r="AN8288" s="3"/>
      <c r="AO8288" s="3"/>
      <c r="AP8288" s="3"/>
      <c r="AQ8288" s="3"/>
      <c r="AR8288" s="3"/>
      <c r="AS8288" s="3"/>
      <c r="AT8288" s="3"/>
      <c r="AU8288" s="3"/>
      <c r="AV8288" s="3"/>
      <c r="AW8288" s="3"/>
      <c r="AX8288" s="3"/>
      <c r="AY8288" s="3"/>
      <c r="AZ8288" s="3"/>
      <c r="BA8288" s="3"/>
    </row>
    <row r="8289" spans="1:53" x14ac:dyDescent="0.3">
      <c r="A8289" s="3"/>
      <c r="B8289" s="3"/>
      <c r="C8289" s="3"/>
      <c r="D8289" s="3"/>
      <c r="E8289" s="3"/>
      <c r="F8289" s="3"/>
      <c r="G8289" s="3"/>
      <c r="H8289" s="3"/>
      <c r="I8289" s="3"/>
      <c r="J8289" s="3"/>
      <c r="K8289" s="3"/>
      <c r="L8289" s="3"/>
      <c r="M8289" s="3"/>
      <c r="N8289" s="3"/>
      <c r="O8289" s="3"/>
      <c r="P8289" s="3"/>
      <c r="Q8289" s="3"/>
      <c r="R8289" s="3"/>
      <c r="S8289" s="120"/>
      <c r="T8289" s="3"/>
      <c r="U8289" s="3"/>
      <c r="V8289" s="3"/>
      <c r="W8289" s="3"/>
      <c r="X8289" s="3"/>
      <c r="Y8289" s="3"/>
      <c r="Z8289" s="3"/>
      <c r="AA8289" s="3"/>
      <c r="AB8289" s="3"/>
      <c r="AC8289" s="3"/>
      <c r="AD8289" s="3"/>
      <c r="AE8289" s="3"/>
      <c r="AF8289" s="3"/>
      <c r="AG8289" s="3"/>
      <c r="AH8289" s="3"/>
      <c r="AI8289" s="3"/>
      <c r="AJ8289" s="3"/>
      <c r="AK8289" s="3"/>
      <c r="AL8289" s="3"/>
      <c r="AM8289" s="3"/>
      <c r="AN8289" s="3"/>
      <c r="AO8289" s="3"/>
      <c r="AP8289" s="3"/>
      <c r="AQ8289" s="3"/>
      <c r="AR8289" s="3"/>
      <c r="AS8289" s="3"/>
      <c r="AT8289" s="3"/>
      <c r="AU8289" s="3"/>
      <c r="AV8289" s="3"/>
      <c r="AW8289" s="3"/>
      <c r="AX8289" s="3"/>
      <c r="AY8289" s="3"/>
      <c r="AZ8289" s="3"/>
      <c r="BA8289" s="3"/>
    </row>
    <row r="8290" spans="1:53" x14ac:dyDescent="0.3">
      <c r="A8290" s="3"/>
      <c r="B8290" s="3"/>
      <c r="C8290" s="3"/>
      <c r="D8290" s="3"/>
      <c r="E8290" s="3"/>
      <c r="F8290" s="3"/>
      <c r="G8290" s="3"/>
      <c r="H8290" s="3"/>
      <c r="I8290" s="3"/>
      <c r="J8290" s="3"/>
      <c r="K8290" s="3"/>
      <c r="L8290" s="3"/>
      <c r="M8290" s="3"/>
      <c r="N8290" s="3"/>
      <c r="O8290" s="3"/>
      <c r="P8290" s="3"/>
      <c r="Q8290" s="3"/>
      <c r="R8290" s="3"/>
      <c r="S8290" s="120"/>
      <c r="T8290" s="3"/>
      <c r="U8290" s="3"/>
      <c r="V8290" s="3"/>
      <c r="W8290" s="3"/>
      <c r="X8290" s="3"/>
      <c r="Y8290" s="3"/>
      <c r="Z8290" s="3"/>
      <c r="AA8290" s="3"/>
      <c r="AB8290" s="3"/>
      <c r="AC8290" s="3"/>
      <c r="AD8290" s="3"/>
      <c r="AE8290" s="3"/>
      <c r="AF8290" s="3"/>
      <c r="AG8290" s="3"/>
      <c r="AH8290" s="3"/>
      <c r="AI8290" s="3"/>
      <c r="AJ8290" s="3"/>
      <c r="AK8290" s="3"/>
      <c r="AL8290" s="3"/>
      <c r="AM8290" s="3"/>
      <c r="AN8290" s="3"/>
      <c r="AO8290" s="3"/>
      <c r="AP8290" s="3"/>
      <c r="AQ8290" s="3"/>
      <c r="AR8290" s="3"/>
      <c r="AS8290" s="3"/>
      <c r="AT8290" s="3"/>
      <c r="AU8290" s="3"/>
      <c r="AV8290" s="3"/>
      <c r="AW8290" s="3"/>
      <c r="AX8290" s="3"/>
      <c r="AY8290" s="3"/>
      <c r="AZ8290" s="3"/>
      <c r="BA8290" s="3"/>
    </row>
    <row r="8291" spans="1:53" x14ac:dyDescent="0.3">
      <c r="A8291" s="3"/>
      <c r="B8291" s="3"/>
      <c r="C8291" s="3"/>
      <c r="D8291" s="3"/>
      <c r="E8291" s="3"/>
      <c r="F8291" s="3"/>
      <c r="G8291" s="3"/>
      <c r="H8291" s="3"/>
      <c r="I8291" s="3"/>
      <c r="J8291" s="3"/>
      <c r="K8291" s="3"/>
      <c r="L8291" s="3"/>
      <c r="M8291" s="3"/>
      <c r="N8291" s="3"/>
      <c r="O8291" s="3"/>
      <c r="P8291" s="3"/>
      <c r="Q8291" s="3"/>
      <c r="R8291" s="3"/>
      <c r="S8291" s="120"/>
      <c r="T8291" s="3"/>
      <c r="U8291" s="3"/>
      <c r="V8291" s="3"/>
      <c r="W8291" s="3"/>
      <c r="X8291" s="3"/>
      <c r="Y8291" s="3"/>
      <c r="Z8291" s="3"/>
      <c r="AA8291" s="3"/>
      <c r="AB8291" s="3"/>
      <c r="AC8291" s="3"/>
      <c r="AD8291" s="3"/>
      <c r="AE8291" s="3"/>
      <c r="AF8291" s="3"/>
      <c r="AG8291" s="3"/>
      <c r="AH8291" s="3"/>
      <c r="AI8291" s="3"/>
      <c r="AJ8291" s="3"/>
      <c r="AK8291" s="3"/>
      <c r="AL8291" s="3"/>
      <c r="AM8291" s="3"/>
      <c r="AN8291" s="3"/>
      <c r="AO8291" s="3"/>
      <c r="AP8291" s="3"/>
      <c r="AQ8291" s="3"/>
      <c r="AR8291" s="3"/>
      <c r="AS8291" s="3"/>
      <c r="AT8291" s="3"/>
      <c r="AU8291" s="3"/>
      <c r="AV8291" s="3"/>
      <c r="AW8291" s="3"/>
      <c r="AX8291" s="3"/>
      <c r="AY8291" s="3"/>
      <c r="AZ8291" s="3"/>
      <c r="BA8291" s="3"/>
    </row>
    <row r="8292" spans="1:53" x14ac:dyDescent="0.3">
      <c r="A8292" s="3"/>
      <c r="B8292" s="3"/>
      <c r="C8292" s="3"/>
      <c r="D8292" s="3"/>
      <c r="E8292" s="3"/>
      <c r="F8292" s="3"/>
      <c r="G8292" s="3"/>
      <c r="H8292" s="3"/>
      <c r="I8292" s="3"/>
      <c r="J8292" s="3"/>
      <c r="K8292" s="3"/>
      <c r="L8292" s="3"/>
      <c r="M8292" s="3"/>
      <c r="N8292" s="3"/>
      <c r="O8292" s="3"/>
      <c r="P8292" s="3"/>
      <c r="Q8292" s="3"/>
      <c r="R8292" s="3"/>
      <c r="S8292" s="120"/>
      <c r="T8292" s="3"/>
      <c r="U8292" s="3"/>
      <c r="V8292" s="3"/>
      <c r="W8292" s="3"/>
      <c r="X8292" s="3"/>
      <c r="Y8292" s="3"/>
      <c r="Z8292" s="3"/>
      <c r="AA8292" s="3"/>
      <c r="AB8292" s="3"/>
      <c r="AC8292" s="3"/>
      <c r="AD8292" s="3"/>
      <c r="AE8292" s="3"/>
      <c r="AF8292" s="3"/>
      <c r="AG8292" s="3"/>
      <c r="AH8292" s="3"/>
      <c r="AI8292" s="3"/>
      <c r="AJ8292" s="3"/>
      <c r="AK8292" s="3"/>
      <c r="AL8292" s="3"/>
      <c r="AM8292" s="3"/>
      <c r="AN8292" s="3"/>
      <c r="AO8292" s="3"/>
      <c r="AP8292" s="3"/>
      <c r="AQ8292" s="3"/>
      <c r="AR8292" s="3"/>
      <c r="AS8292" s="3"/>
      <c r="AT8292" s="3"/>
      <c r="AU8292" s="3"/>
      <c r="AV8292" s="3"/>
      <c r="AW8292" s="3"/>
      <c r="AX8292" s="3"/>
      <c r="AY8292" s="3"/>
      <c r="AZ8292" s="3"/>
      <c r="BA8292" s="3"/>
    </row>
    <row r="8293" spans="1:53" x14ac:dyDescent="0.3">
      <c r="A8293" s="3"/>
      <c r="B8293" s="3"/>
      <c r="C8293" s="3"/>
      <c r="D8293" s="3"/>
      <c r="E8293" s="3"/>
      <c r="F8293" s="3"/>
      <c r="G8293" s="3"/>
      <c r="H8293" s="3"/>
      <c r="I8293" s="3"/>
      <c r="J8293" s="3"/>
      <c r="K8293" s="3"/>
      <c r="L8293" s="3"/>
      <c r="M8293" s="3"/>
      <c r="N8293" s="3"/>
      <c r="O8293" s="3"/>
      <c r="P8293" s="3"/>
      <c r="Q8293" s="3"/>
      <c r="R8293" s="3"/>
      <c r="S8293" s="120"/>
      <c r="T8293" s="3"/>
      <c r="U8293" s="3"/>
      <c r="V8293" s="3"/>
      <c r="W8293" s="3"/>
      <c r="X8293" s="3"/>
      <c r="Y8293" s="3"/>
      <c r="Z8293" s="3"/>
      <c r="AA8293" s="3"/>
      <c r="AB8293" s="3"/>
      <c r="AC8293" s="3"/>
      <c r="AD8293" s="3"/>
      <c r="AE8293" s="3"/>
      <c r="AF8293" s="3"/>
      <c r="AG8293" s="3"/>
      <c r="AH8293" s="3"/>
      <c r="AI8293" s="3"/>
      <c r="AJ8293" s="3"/>
      <c r="AK8293" s="3"/>
      <c r="AL8293" s="3"/>
      <c r="AM8293" s="3"/>
      <c r="AN8293" s="3"/>
      <c r="AO8293" s="3"/>
      <c r="AP8293" s="3"/>
      <c r="AQ8293" s="3"/>
      <c r="AR8293" s="3"/>
      <c r="AS8293" s="3"/>
      <c r="AT8293" s="3"/>
      <c r="AU8293" s="3"/>
      <c r="AV8293" s="3"/>
      <c r="AW8293" s="3"/>
      <c r="AX8293" s="3"/>
      <c r="AY8293" s="3"/>
      <c r="AZ8293" s="3"/>
      <c r="BA8293" s="3"/>
    </row>
    <row r="8294" spans="1:53" x14ac:dyDescent="0.3">
      <c r="A8294" s="3"/>
      <c r="B8294" s="3"/>
      <c r="C8294" s="3"/>
      <c r="D8294" s="3"/>
      <c r="E8294" s="3"/>
      <c r="F8294" s="3"/>
      <c r="G8294" s="3"/>
      <c r="H8294" s="3"/>
      <c r="I8294" s="3"/>
      <c r="J8294" s="3"/>
      <c r="K8294" s="3"/>
      <c r="L8294" s="3"/>
      <c r="M8294" s="3"/>
      <c r="N8294" s="3"/>
      <c r="O8294" s="3"/>
      <c r="P8294" s="3"/>
      <c r="Q8294" s="3"/>
      <c r="R8294" s="3"/>
      <c r="S8294" s="120"/>
      <c r="T8294" s="3"/>
      <c r="U8294" s="3"/>
      <c r="V8294" s="3"/>
      <c r="W8294" s="3"/>
      <c r="X8294" s="3"/>
      <c r="Y8294" s="3"/>
      <c r="Z8294" s="3"/>
      <c r="AA8294" s="3"/>
      <c r="AB8294" s="3"/>
      <c r="AC8294" s="3"/>
      <c r="AD8294" s="3"/>
      <c r="AE8294" s="3"/>
      <c r="AF8294" s="3"/>
      <c r="AG8294" s="3"/>
      <c r="AH8294" s="3"/>
      <c r="AI8294" s="3"/>
      <c r="AJ8294" s="3"/>
      <c r="AK8294" s="3"/>
      <c r="AL8294" s="3"/>
      <c r="AM8294" s="3"/>
      <c r="AN8294" s="3"/>
      <c r="AO8294" s="3"/>
      <c r="AP8294" s="3"/>
      <c r="AQ8294" s="3"/>
      <c r="AR8294" s="3"/>
      <c r="AS8294" s="3"/>
      <c r="AT8294" s="3"/>
      <c r="AU8294" s="3"/>
      <c r="AV8294" s="3"/>
      <c r="AW8294" s="3"/>
      <c r="AX8294" s="3"/>
      <c r="AY8294" s="3"/>
      <c r="AZ8294" s="3"/>
      <c r="BA8294" s="3"/>
    </row>
    <row r="8295" spans="1:53" x14ac:dyDescent="0.3">
      <c r="A8295" s="3"/>
      <c r="B8295" s="3"/>
      <c r="C8295" s="3"/>
      <c r="D8295" s="3"/>
      <c r="E8295" s="3"/>
      <c r="F8295" s="3"/>
      <c r="G8295" s="3"/>
      <c r="H8295" s="3"/>
      <c r="I8295" s="3"/>
      <c r="J8295" s="3"/>
      <c r="K8295" s="3"/>
      <c r="L8295" s="3"/>
      <c r="M8295" s="3"/>
      <c r="N8295" s="3"/>
      <c r="O8295" s="3"/>
      <c r="P8295" s="3"/>
      <c r="Q8295" s="3"/>
      <c r="R8295" s="3"/>
      <c r="S8295" s="120"/>
      <c r="T8295" s="3"/>
      <c r="U8295" s="3"/>
      <c r="V8295" s="3"/>
      <c r="W8295" s="3"/>
      <c r="X8295" s="3"/>
      <c r="Y8295" s="3"/>
      <c r="Z8295" s="3"/>
      <c r="AA8295" s="3"/>
      <c r="AB8295" s="3"/>
      <c r="AC8295" s="3"/>
      <c r="AD8295" s="3"/>
      <c r="AE8295" s="3"/>
      <c r="AF8295" s="3"/>
      <c r="AG8295" s="3"/>
      <c r="AH8295" s="3"/>
      <c r="AI8295" s="3"/>
      <c r="AJ8295" s="3"/>
      <c r="AK8295" s="3"/>
      <c r="AL8295" s="3"/>
      <c r="AM8295" s="3"/>
      <c r="AN8295" s="3"/>
      <c r="AO8295" s="3"/>
      <c r="AP8295" s="3"/>
      <c r="AQ8295" s="3"/>
      <c r="AR8295" s="3"/>
      <c r="AS8295" s="3"/>
      <c r="AT8295" s="3"/>
      <c r="AU8295" s="3"/>
      <c r="AV8295" s="3"/>
      <c r="AW8295" s="3"/>
      <c r="AX8295" s="3"/>
      <c r="AY8295" s="3"/>
      <c r="AZ8295" s="3"/>
      <c r="BA8295" s="3"/>
    </row>
    <row r="8296" spans="1:53" x14ac:dyDescent="0.3">
      <c r="A8296" s="3"/>
      <c r="B8296" s="3"/>
      <c r="C8296" s="3"/>
      <c r="D8296" s="3"/>
      <c r="E8296" s="3"/>
      <c r="F8296" s="3"/>
      <c r="G8296" s="3"/>
      <c r="H8296" s="3"/>
      <c r="I8296" s="3"/>
      <c r="J8296" s="3"/>
      <c r="K8296" s="3"/>
      <c r="L8296" s="3"/>
      <c r="M8296" s="3"/>
      <c r="N8296" s="3"/>
      <c r="O8296" s="3"/>
      <c r="P8296" s="3"/>
      <c r="Q8296" s="3"/>
      <c r="R8296" s="3"/>
      <c r="S8296" s="120"/>
      <c r="T8296" s="3"/>
      <c r="U8296" s="3"/>
      <c r="V8296" s="3"/>
      <c r="W8296" s="3"/>
      <c r="X8296" s="3"/>
      <c r="Y8296" s="3"/>
      <c r="Z8296" s="3"/>
      <c r="AA8296" s="3"/>
      <c r="AB8296" s="3"/>
      <c r="AC8296" s="3"/>
      <c r="AD8296" s="3"/>
      <c r="AE8296" s="3"/>
      <c r="AF8296" s="3"/>
      <c r="AG8296" s="3"/>
      <c r="AH8296" s="3"/>
      <c r="AI8296" s="3"/>
      <c r="AJ8296" s="3"/>
      <c r="AK8296" s="3"/>
      <c r="AL8296" s="3"/>
      <c r="AM8296" s="3"/>
      <c r="AN8296" s="3"/>
      <c r="AO8296" s="3"/>
      <c r="AP8296" s="3"/>
      <c r="AQ8296" s="3"/>
      <c r="AR8296" s="3"/>
      <c r="AS8296" s="3"/>
      <c r="AT8296" s="3"/>
      <c r="AU8296" s="3"/>
      <c r="AV8296" s="3"/>
      <c r="AW8296" s="3"/>
      <c r="AX8296" s="3"/>
      <c r="AY8296" s="3"/>
      <c r="AZ8296" s="3"/>
      <c r="BA8296" s="3"/>
    </row>
    <row r="8297" spans="1:53" x14ac:dyDescent="0.3">
      <c r="A8297" s="3"/>
      <c r="B8297" s="3"/>
      <c r="C8297" s="3"/>
      <c r="D8297" s="3"/>
      <c r="E8297" s="3"/>
      <c r="F8297" s="3"/>
      <c r="G8297" s="3"/>
      <c r="H8297" s="3"/>
      <c r="I8297" s="3"/>
      <c r="J8297" s="3"/>
      <c r="K8297" s="3"/>
      <c r="L8297" s="3"/>
      <c r="M8297" s="3"/>
      <c r="N8297" s="3"/>
      <c r="O8297" s="3"/>
      <c r="P8297" s="3"/>
      <c r="Q8297" s="3"/>
      <c r="R8297" s="3"/>
      <c r="S8297" s="120"/>
      <c r="T8297" s="3"/>
      <c r="U8297" s="3"/>
      <c r="V8297" s="3"/>
      <c r="W8297" s="3"/>
      <c r="X8297" s="3"/>
      <c r="Y8297" s="3"/>
      <c r="Z8297" s="3"/>
      <c r="AA8297" s="3"/>
      <c r="AB8297" s="3"/>
      <c r="AC8297" s="3"/>
      <c r="AD8297" s="3"/>
      <c r="AE8297" s="3"/>
      <c r="AF8297" s="3"/>
      <c r="AG8297" s="3"/>
      <c r="AH8297" s="3"/>
      <c r="AI8297" s="3"/>
      <c r="AJ8297" s="3"/>
      <c r="AK8297" s="3"/>
      <c r="AL8297" s="3"/>
      <c r="AM8297" s="3"/>
      <c r="AN8297" s="3"/>
      <c r="AO8297" s="3"/>
      <c r="AP8297" s="3"/>
      <c r="AQ8297" s="3"/>
      <c r="AR8297" s="3"/>
      <c r="AS8297" s="3"/>
      <c r="AT8297" s="3"/>
      <c r="AU8297" s="3"/>
      <c r="AV8297" s="3"/>
      <c r="AW8297" s="3"/>
      <c r="AX8297" s="3"/>
      <c r="AY8297" s="3"/>
      <c r="AZ8297" s="3"/>
      <c r="BA8297" s="3"/>
    </row>
    <row r="8298" spans="1:53" x14ac:dyDescent="0.3">
      <c r="A8298" s="3"/>
      <c r="B8298" s="3"/>
      <c r="C8298" s="3"/>
      <c r="D8298" s="3"/>
      <c r="E8298" s="3"/>
      <c r="F8298" s="3"/>
      <c r="G8298" s="3"/>
      <c r="H8298" s="3"/>
      <c r="I8298" s="3"/>
      <c r="J8298" s="3"/>
      <c r="K8298" s="3"/>
      <c r="L8298" s="3"/>
      <c r="M8298" s="3"/>
      <c r="N8298" s="3"/>
      <c r="O8298" s="3"/>
      <c r="P8298" s="3"/>
      <c r="Q8298" s="3"/>
      <c r="R8298" s="3"/>
      <c r="S8298" s="120"/>
      <c r="T8298" s="3"/>
      <c r="U8298" s="3"/>
      <c r="V8298" s="3"/>
      <c r="W8298" s="3"/>
      <c r="X8298" s="3"/>
      <c r="Y8298" s="3"/>
      <c r="Z8298" s="3"/>
      <c r="AA8298" s="3"/>
      <c r="AB8298" s="3"/>
      <c r="AC8298" s="3"/>
      <c r="AD8298" s="3"/>
      <c r="AE8298" s="3"/>
      <c r="AF8298" s="3"/>
      <c r="AG8298" s="3"/>
      <c r="AH8298" s="3"/>
      <c r="AI8298" s="3"/>
      <c r="AJ8298" s="3"/>
      <c r="AK8298" s="3"/>
      <c r="AL8298" s="3"/>
      <c r="AM8298" s="3"/>
      <c r="AN8298" s="3"/>
      <c r="AO8298" s="3"/>
      <c r="AP8298" s="3"/>
      <c r="AQ8298" s="3"/>
      <c r="AR8298" s="3"/>
      <c r="AS8298" s="3"/>
      <c r="AT8298" s="3"/>
      <c r="AU8298" s="3"/>
      <c r="AV8298" s="3"/>
      <c r="AW8298" s="3"/>
      <c r="AX8298" s="3"/>
      <c r="AY8298" s="3"/>
      <c r="AZ8298" s="3"/>
      <c r="BA8298" s="3"/>
    </row>
    <row r="8299" spans="1:53" x14ac:dyDescent="0.3">
      <c r="A8299" s="3"/>
      <c r="B8299" s="3"/>
      <c r="C8299" s="3"/>
      <c r="D8299" s="3"/>
      <c r="E8299" s="3"/>
      <c r="F8299" s="3"/>
      <c r="G8299" s="3"/>
      <c r="H8299" s="3"/>
      <c r="I8299" s="3"/>
      <c r="J8299" s="3"/>
      <c r="K8299" s="3"/>
      <c r="L8299" s="3"/>
      <c r="M8299" s="3"/>
      <c r="N8299" s="3"/>
      <c r="O8299" s="3"/>
      <c r="P8299" s="3"/>
      <c r="Q8299" s="3"/>
      <c r="R8299" s="3"/>
      <c r="S8299" s="120"/>
      <c r="T8299" s="3"/>
      <c r="U8299" s="3"/>
      <c r="V8299" s="3"/>
      <c r="W8299" s="3"/>
      <c r="X8299" s="3"/>
      <c r="Y8299" s="3"/>
      <c r="Z8299" s="3"/>
      <c r="AA8299" s="3"/>
      <c r="AB8299" s="3"/>
      <c r="AC8299" s="3"/>
      <c r="AD8299" s="3"/>
      <c r="AE8299" s="3"/>
      <c r="AF8299" s="3"/>
      <c r="AG8299" s="3"/>
      <c r="AH8299" s="3"/>
      <c r="AI8299" s="3"/>
      <c r="AJ8299" s="3"/>
      <c r="AK8299" s="3"/>
      <c r="AL8299" s="3"/>
      <c r="AM8299" s="3"/>
      <c r="AN8299" s="3"/>
      <c r="AO8299" s="3"/>
      <c r="AP8299" s="3"/>
      <c r="AQ8299" s="3"/>
      <c r="AR8299" s="3"/>
      <c r="AS8299" s="3"/>
      <c r="AT8299" s="3"/>
      <c r="AU8299" s="3"/>
      <c r="AV8299" s="3"/>
      <c r="AW8299" s="3"/>
      <c r="AX8299" s="3"/>
      <c r="AY8299" s="3"/>
      <c r="AZ8299" s="3"/>
      <c r="BA8299" s="3"/>
    </row>
    <row r="8300" spans="1:53" x14ac:dyDescent="0.3">
      <c r="A8300" s="3"/>
      <c r="B8300" s="3"/>
      <c r="C8300" s="3"/>
      <c r="D8300" s="3"/>
      <c r="E8300" s="3"/>
      <c r="F8300" s="3"/>
      <c r="G8300" s="3"/>
      <c r="H8300" s="3"/>
      <c r="I8300" s="3"/>
      <c r="J8300" s="3"/>
      <c r="K8300" s="3"/>
      <c r="L8300" s="3"/>
      <c r="M8300" s="3"/>
      <c r="N8300" s="3"/>
      <c r="O8300" s="3"/>
      <c r="P8300" s="3"/>
      <c r="Q8300" s="3"/>
      <c r="R8300" s="3"/>
      <c r="S8300" s="120"/>
      <c r="T8300" s="3"/>
      <c r="U8300" s="3"/>
      <c r="V8300" s="3"/>
      <c r="W8300" s="3"/>
      <c r="X8300" s="3"/>
      <c r="Y8300" s="3"/>
      <c r="Z8300" s="3"/>
      <c r="AA8300" s="3"/>
      <c r="AB8300" s="3"/>
      <c r="AC8300" s="3"/>
      <c r="AD8300" s="3"/>
      <c r="AE8300" s="3"/>
      <c r="AF8300" s="3"/>
      <c r="AG8300" s="3"/>
      <c r="AH8300" s="3"/>
      <c r="AI8300" s="3"/>
      <c r="AJ8300" s="3"/>
      <c r="AK8300" s="3"/>
      <c r="AL8300" s="3"/>
      <c r="AM8300" s="3"/>
      <c r="AN8300" s="3"/>
      <c r="AO8300" s="3"/>
      <c r="AP8300" s="3"/>
      <c r="AQ8300" s="3"/>
      <c r="AR8300" s="3"/>
      <c r="AS8300" s="3"/>
      <c r="AT8300" s="3"/>
      <c r="AU8300" s="3"/>
      <c r="AV8300" s="3"/>
      <c r="AW8300" s="3"/>
      <c r="AX8300" s="3"/>
      <c r="AY8300" s="3"/>
      <c r="AZ8300" s="3"/>
      <c r="BA8300" s="3"/>
    </row>
    <row r="8301" spans="1:53" x14ac:dyDescent="0.3">
      <c r="A8301" s="3"/>
      <c r="B8301" s="3"/>
      <c r="C8301" s="3"/>
      <c r="D8301" s="3"/>
      <c r="E8301" s="3"/>
      <c r="F8301" s="3"/>
      <c r="G8301" s="3"/>
      <c r="H8301" s="3"/>
      <c r="I8301" s="3"/>
      <c r="J8301" s="3"/>
      <c r="K8301" s="3"/>
      <c r="L8301" s="3"/>
      <c r="M8301" s="3"/>
      <c r="N8301" s="3"/>
      <c r="O8301" s="3"/>
      <c r="P8301" s="3"/>
      <c r="Q8301" s="3"/>
      <c r="R8301" s="3"/>
      <c r="S8301" s="120"/>
      <c r="T8301" s="3"/>
      <c r="U8301" s="3"/>
      <c r="V8301" s="3"/>
      <c r="W8301" s="3"/>
      <c r="X8301" s="3"/>
      <c r="Y8301" s="3"/>
      <c r="Z8301" s="3"/>
      <c r="AA8301" s="3"/>
      <c r="AB8301" s="3"/>
      <c r="AC8301" s="3"/>
      <c r="AD8301" s="3"/>
      <c r="AE8301" s="3"/>
      <c r="AF8301" s="3"/>
      <c r="AG8301" s="3"/>
      <c r="AH8301" s="3"/>
      <c r="AI8301" s="3"/>
      <c r="AJ8301" s="3"/>
      <c r="AK8301" s="3"/>
      <c r="AL8301" s="3"/>
      <c r="AM8301" s="3"/>
      <c r="AN8301" s="3"/>
      <c r="AO8301" s="3"/>
      <c r="AP8301" s="3"/>
      <c r="AQ8301" s="3"/>
      <c r="AR8301" s="3"/>
      <c r="AS8301" s="3"/>
      <c r="AT8301" s="3"/>
      <c r="AU8301" s="3"/>
      <c r="AV8301" s="3"/>
      <c r="AW8301" s="3"/>
      <c r="AX8301" s="3"/>
      <c r="AY8301" s="3"/>
      <c r="AZ8301" s="3"/>
      <c r="BA8301" s="3"/>
    </row>
    <row r="8302" spans="1:53" x14ac:dyDescent="0.3">
      <c r="A8302" s="3"/>
      <c r="B8302" s="3"/>
      <c r="C8302" s="3"/>
      <c r="D8302" s="3"/>
      <c r="E8302" s="3"/>
      <c r="F8302" s="3"/>
      <c r="G8302" s="3"/>
      <c r="H8302" s="3"/>
      <c r="I8302" s="3"/>
      <c r="J8302" s="3"/>
      <c r="K8302" s="3"/>
      <c r="L8302" s="3"/>
      <c r="M8302" s="3"/>
      <c r="N8302" s="3"/>
      <c r="O8302" s="3"/>
      <c r="P8302" s="3"/>
      <c r="Q8302" s="3"/>
      <c r="R8302" s="3"/>
      <c r="S8302" s="120"/>
      <c r="T8302" s="3"/>
      <c r="U8302" s="3"/>
      <c r="V8302" s="3"/>
      <c r="W8302" s="3"/>
      <c r="X8302" s="3"/>
      <c r="Y8302" s="3"/>
      <c r="Z8302" s="3"/>
      <c r="AA8302" s="3"/>
      <c r="AB8302" s="3"/>
      <c r="AC8302" s="3"/>
      <c r="AD8302" s="3"/>
      <c r="AE8302" s="3"/>
      <c r="AF8302" s="3"/>
      <c r="AG8302" s="3"/>
      <c r="AH8302" s="3"/>
      <c r="AI8302" s="3"/>
      <c r="AJ8302" s="3"/>
      <c r="AK8302" s="3"/>
      <c r="AL8302" s="3"/>
      <c r="AM8302" s="3"/>
      <c r="AN8302" s="3"/>
      <c r="AO8302" s="3"/>
      <c r="AP8302" s="3"/>
      <c r="AQ8302" s="3"/>
      <c r="AR8302" s="3"/>
      <c r="AS8302" s="3"/>
      <c r="AT8302" s="3"/>
      <c r="AU8302" s="3"/>
      <c r="AV8302" s="3"/>
      <c r="AW8302" s="3"/>
      <c r="AX8302" s="3"/>
      <c r="AY8302" s="3"/>
      <c r="AZ8302" s="3"/>
      <c r="BA8302" s="3"/>
    </row>
    <row r="8303" spans="1:53" x14ac:dyDescent="0.3">
      <c r="A8303" s="3"/>
      <c r="B8303" s="3"/>
      <c r="C8303" s="3"/>
      <c r="D8303" s="3"/>
      <c r="E8303" s="3"/>
      <c r="F8303" s="3"/>
      <c r="G8303" s="3"/>
      <c r="H8303" s="3"/>
      <c r="I8303" s="3"/>
      <c r="J8303" s="3"/>
      <c r="K8303" s="3"/>
      <c r="L8303" s="3"/>
      <c r="M8303" s="3"/>
      <c r="N8303" s="3"/>
      <c r="O8303" s="3"/>
      <c r="P8303" s="3"/>
      <c r="Q8303" s="3"/>
      <c r="R8303" s="3"/>
      <c r="S8303" s="120"/>
      <c r="T8303" s="3"/>
      <c r="U8303" s="3"/>
      <c r="V8303" s="3"/>
      <c r="W8303" s="3"/>
      <c r="X8303" s="3"/>
      <c r="Y8303" s="3"/>
      <c r="Z8303" s="3"/>
      <c r="AA8303" s="3"/>
      <c r="AB8303" s="3"/>
      <c r="AC8303" s="3"/>
      <c r="AD8303" s="3"/>
      <c r="AE8303" s="3"/>
      <c r="AF8303" s="3"/>
      <c r="AG8303" s="3"/>
      <c r="AH8303" s="3"/>
      <c r="AI8303" s="3"/>
      <c r="AJ8303" s="3"/>
      <c r="AK8303" s="3"/>
      <c r="AL8303" s="3"/>
      <c r="AM8303" s="3"/>
      <c r="AN8303" s="3"/>
      <c r="AO8303" s="3"/>
      <c r="AP8303" s="3"/>
      <c r="AQ8303" s="3"/>
      <c r="AR8303" s="3"/>
      <c r="AS8303" s="3"/>
      <c r="AT8303" s="3"/>
      <c r="AU8303" s="3"/>
      <c r="AV8303" s="3"/>
      <c r="AW8303" s="3"/>
      <c r="AX8303" s="3"/>
      <c r="AY8303" s="3"/>
      <c r="AZ8303" s="3"/>
      <c r="BA8303" s="3"/>
    </row>
    <row r="8304" spans="1:53" x14ac:dyDescent="0.3">
      <c r="A8304" s="3"/>
      <c r="B8304" s="3"/>
      <c r="C8304" s="3"/>
      <c r="D8304" s="3"/>
      <c r="E8304" s="3"/>
      <c r="F8304" s="3"/>
      <c r="G8304" s="3"/>
      <c r="H8304" s="3"/>
      <c r="I8304" s="3"/>
      <c r="J8304" s="3"/>
      <c r="K8304" s="3"/>
      <c r="L8304" s="3"/>
      <c r="M8304" s="3"/>
      <c r="N8304" s="3"/>
      <c r="O8304" s="3"/>
      <c r="P8304" s="3"/>
      <c r="Q8304" s="3"/>
      <c r="R8304" s="3"/>
      <c r="S8304" s="120"/>
      <c r="T8304" s="3"/>
      <c r="U8304" s="3"/>
      <c r="V8304" s="3"/>
      <c r="W8304" s="3"/>
      <c r="X8304" s="3"/>
      <c r="Y8304" s="3"/>
      <c r="Z8304" s="3"/>
      <c r="AA8304" s="3"/>
      <c r="AB8304" s="3"/>
      <c r="AC8304" s="3"/>
      <c r="AD8304" s="3"/>
      <c r="AE8304" s="3"/>
      <c r="AF8304" s="3"/>
      <c r="AG8304" s="3"/>
      <c r="AH8304" s="3"/>
      <c r="AI8304" s="3"/>
      <c r="AJ8304" s="3"/>
      <c r="AK8304" s="3"/>
      <c r="AL8304" s="3"/>
      <c r="AM8304" s="3"/>
      <c r="AN8304" s="3"/>
      <c r="AO8304" s="3"/>
      <c r="AP8304" s="3"/>
      <c r="AQ8304" s="3"/>
      <c r="AR8304" s="3"/>
      <c r="AS8304" s="3"/>
      <c r="AT8304" s="3"/>
      <c r="AU8304" s="3"/>
      <c r="AV8304" s="3"/>
      <c r="AW8304" s="3"/>
      <c r="AX8304" s="3"/>
      <c r="AY8304" s="3"/>
      <c r="AZ8304" s="3"/>
      <c r="BA8304" s="3"/>
    </row>
    <row r="8305" spans="1:53" x14ac:dyDescent="0.3">
      <c r="A8305" s="3"/>
      <c r="B8305" s="3"/>
      <c r="C8305" s="3"/>
      <c r="D8305" s="3"/>
      <c r="E8305" s="3"/>
      <c r="F8305" s="3"/>
      <c r="G8305" s="3"/>
      <c r="H8305" s="3"/>
      <c r="I8305" s="3"/>
      <c r="J8305" s="3"/>
      <c r="K8305" s="3"/>
      <c r="L8305" s="3"/>
      <c r="M8305" s="3"/>
      <c r="N8305" s="3"/>
      <c r="O8305" s="3"/>
      <c r="P8305" s="3"/>
      <c r="Q8305" s="3"/>
      <c r="R8305" s="3"/>
      <c r="S8305" s="120"/>
      <c r="T8305" s="3"/>
      <c r="U8305" s="3"/>
      <c r="V8305" s="3"/>
      <c r="W8305" s="3"/>
      <c r="X8305" s="3"/>
      <c r="Y8305" s="3"/>
      <c r="Z8305" s="3"/>
      <c r="AA8305" s="3"/>
      <c r="AB8305" s="3"/>
      <c r="AC8305" s="3"/>
      <c r="AD8305" s="3"/>
      <c r="AE8305" s="3"/>
      <c r="AF8305" s="3"/>
      <c r="AG8305" s="3"/>
      <c r="AH8305" s="3"/>
      <c r="AI8305" s="3"/>
      <c r="AJ8305" s="3"/>
      <c r="AK8305" s="3"/>
      <c r="AL8305" s="3"/>
      <c r="AM8305" s="3"/>
      <c r="AN8305" s="3"/>
      <c r="AO8305" s="3"/>
      <c r="AP8305" s="3"/>
      <c r="AQ8305" s="3"/>
      <c r="AR8305" s="3"/>
      <c r="AS8305" s="3"/>
      <c r="AT8305" s="3"/>
      <c r="AU8305" s="3"/>
      <c r="AV8305" s="3"/>
      <c r="AW8305" s="3"/>
      <c r="AX8305" s="3"/>
      <c r="AY8305" s="3"/>
      <c r="AZ8305" s="3"/>
      <c r="BA8305" s="3"/>
    </row>
    <row r="8306" spans="1:53" x14ac:dyDescent="0.3">
      <c r="A8306" s="3"/>
      <c r="B8306" s="3"/>
      <c r="C8306" s="3"/>
      <c r="D8306" s="3"/>
      <c r="E8306" s="3"/>
      <c r="F8306" s="3"/>
      <c r="G8306" s="3"/>
      <c r="H8306" s="3"/>
      <c r="I8306" s="3"/>
      <c r="J8306" s="3"/>
      <c r="K8306" s="3"/>
      <c r="L8306" s="3"/>
      <c r="M8306" s="3"/>
      <c r="N8306" s="3"/>
      <c r="O8306" s="3"/>
      <c r="P8306" s="3"/>
      <c r="Q8306" s="3"/>
      <c r="R8306" s="3"/>
      <c r="S8306" s="120"/>
      <c r="T8306" s="3"/>
      <c r="U8306" s="3"/>
      <c r="V8306" s="3"/>
      <c r="W8306" s="3"/>
      <c r="X8306" s="3"/>
      <c r="Y8306" s="3"/>
      <c r="Z8306" s="3"/>
      <c r="AA8306" s="3"/>
      <c r="AB8306" s="3"/>
      <c r="AC8306" s="3"/>
      <c r="AD8306" s="3"/>
      <c r="AE8306" s="3"/>
      <c r="AF8306" s="3"/>
      <c r="AG8306" s="3"/>
      <c r="AH8306" s="3"/>
      <c r="AI8306" s="3"/>
      <c r="AJ8306" s="3"/>
      <c r="AK8306" s="3"/>
      <c r="AL8306" s="3"/>
      <c r="AM8306" s="3"/>
      <c r="AN8306" s="3"/>
      <c r="AO8306" s="3"/>
      <c r="AP8306" s="3"/>
      <c r="AQ8306" s="3"/>
      <c r="AR8306" s="3"/>
      <c r="AS8306" s="3"/>
      <c r="AT8306" s="3"/>
      <c r="AU8306" s="3"/>
      <c r="AV8306" s="3"/>
      <c r="AW8306" s="3"/>
      <c r="AX8306" s="3"/>
      <c r="AY8306" s="3"/>
      <c r="AZ8306" s="3"/>
      <c r="BA8306" s="3"/>
    </row>
    <row r="8307" spans="1:53" x14ac:dyDescent="0.3">
      <c r="A8307" s="3"/>
      <c r="B8307" s="3"/>
      <c r="C8307" s="3"/>
      <c r="D8307" s="3"/>
      <c r="E8307" s="3"/>
      <c r="F8307" s="3"/>
      <c r="G8307" s="3"/>
      <c r="H8307" s="3"/>
      <c r="I8307" s="3"/>
      <c r="J8307" s="3"/>
      <c r="K8307" s="3"/>
      <c r="L8307" s="3"/>
      <c r="M8307" s="3"/>
      <c r="N8307" s="3"/>
      <c r="O8307" s="3"/>
      <c r="P8307" s="3"/>
      <c r="Q8307" s="3"/>
      <c r="R8307" s="3"/>
      <c r="S8307" s="120"/>
      <c r="T8307" s="3"/>
      <c r="U8307" s="3"/>
      <c r="V8307" s="3"/>
      <c r="W8307" s="3"/>
      <c r="X8307" s="3"/>
      <c r="Y8307" s="3"/>
      <c r="Z8307" s="3"/>
      <c r="AA8307" s="3"/>
      <c r="AB8307" s="3"/>
      <c r="AC8307" s="3"/>
      <c r="AD8307" s="3"/>
      <c r="AE8307" s="3"/>
      <c r="AF8307" s="3"/>
      <c r="AG8307" s="3"/>
      <c r="AH8307" s="3"/>
      <c r="AI8307" s="3"/>
      <c r="AJ8307" s="3"/>
      <c r="AK8307" s="3"/>
      <c r="AL8307" s="3"/>
      <c r="AM8307" s="3"/>
      <c r="AN8307" s="3"/>
      <c r="AO8307" s="3"/>
      <c r="AP8307" s="3"/>
      <c r="AQ8307" s="3"/>
      <c r="AR8307" s="3"/>
      <c r="AS8307" s="3"/>
      <c r="AT8307" s="3"/>
      <c r="AU8307" s="3"/>
      <c r="AV8307" s="3"/>
      <c r="AW8307" s="3"/>
      <c r="AX8307" s="3"/>
      <c r="AY8307" s="3"/>
      <c r="AZ8307" s="3"/>
      <c r="BA8307" s="3"/>
    </row>
    <row r="8308" spans="1:53" x14ac:dyDescent="0.3">
      <c r="A8308" s="3"/>
      <c r="B8308" s="3"/>
      <c r="C8308" s="3"/>
      <c r="D8308" s="3"/>
      <c r="E8308" s="3"/>
      <c r="F8308" s="3"/>
      <c r="G8308" s="3"/>
      <c r="H8308" s="3"/>
      <c r="I8308" s="3"/>
      <c r="J8308" s="3"/>
      <c r="K8308" s="3"/>
      <c r="L8308" s="3"/>
      <c r="M8308" s="3"/>
      <c r="N8308" s="3"/>
      <c r="O8308" s="3"/>
      <c r="P8308" s="3"/>
      <c r="Q8308" s="3"/>
      <c r="R8308" s="3"/>
      <c r="S8308" s="120"/>
      <c r="T8308" s="3"/>
      <c r="U8308" s="3"/>
      <c r="V8308" s="3"/>
      <c r="W8308" s="3"/>
      <c r="X8308" s="3"/>
      <c r="Y8308" s="3"/>
      <c r="Z8308" s="3"/>
      <c r="AA8308" s="3"/>
      <c r="AB8308" s="3"/>
      <c r="AC8308" s="3"/>
      <c r="AD8308" s="3"/>
      <c r="AE8308" s="3"/>
      <c r="AF8308" s="3"/>
      <c r="AG8308" s="3"/>
      <c r="AH8308" s="3"/>
      <c r="AI8308" s="3"/>
      <c r="AJ8308" s="3"/>
      <c r="AK8308" s="3"/>
      <c r="AL8308" s="3"/>
      <c r="AM8308" s="3"/>
      <c r="AN8308" s="3"/>
      <c r="AO8308" s="3"/>
      <c r="AP8308" s="3"/>
      <c r="AQ8308" s="3"/>
      <c r="AR8308" s="3"/>
      <c r="AS8308" s="3"/>
      <c r="AT8308" s="3"/>
      <c r="AU8308" s="3"/>
      <c r="AV8308" s="3"/>
      <c r="AW8308" s="3"/>
      <c r="AX8308" s="3"/>
      <c r="AY8308" s="3"/>
      <c r="AZ8308" s="3"/>
      <c r="BA8308" s="3"/>
    </row>
    <row r="8309" spans="1:53" x14ac:dyDescent="0.3">
      <c r="A8309" s="3"/>
      <c r="B8309" s="3"/>
      <c r="C8309" s="3"/>
      <c r="D8309" s="3"/>
      <c r="E8309" s="3"/>
      <c r="F8309" s="3"/>
      <c r="G8309" s="3"/>
      <c r="H8309" s="3"/>
      <c r="I8309" s="3"/>
      <c r="J8309" s="3"/>
      <c r="K8309" s="3"/>
      <c r="L8309" s="3"/>
      <c r="M8309" s="3"/>
      <c r="N8309" s="3"/>
      <c r="O8309" s="3"/>
      <c r="P8309" s="3"/>
      <c r="Q8309" s="3"/>
      <c r="R8309" s="3"/>
      <c r="S8309" s="120"/>
      <c r="T8309" s="3"/>
      <c r="U8309" s="3"/>
      <c r="V8309" s="3"/>
      <c r="W8309" s="3"/>
      <c r="X8309" s="3"/>
      <c r="Y8309" s="3"/>
      <c r="Z8309" s="3"/>
      <c r="AA8309" s="3"/>
      <c r="AB8309" s="3"/>
      <c r="AC8309" s="3"/>
      <c r="AD8309" s="3"/>
      <c r="AE8309" s="3"/>
      <c r="AF8309" s="3"/>
      <c r="AG8309" s="3"/>
      <c r="AH8309" s="3"/>
      <c r="AI8309" s="3"/>
      <c r="AJ8309" s="3"/>
      <c r="AK8309" s="3"/>
      <c r="AL8309" s="3"/>
      <c r="AM8309" s="3"/>
      <c r="AN8309" s="3"/>
      <c r="AO8309" s="3"/>
      <c r="AP8309" s="3"/>
      <c r="AQ8309" s="3"/>
      <c r="AR8309" s="3"/>
      <c r="AS8309" s="3"/>
      <c r="AT8309" s="3"/>
      <c r="AU8309" s="3"/>
      <c r="AV8309" s="3"/>
      <c r="AW8309" s="3"/>
      <c r="AX8309" s="3"/>
      <c r="AY8309" s="3"/>
      <c r="AZ8309" s="3"/>
      <c r="BA8309" s="3"/>
    </row>
    <row r="8310" spans="1:53" x14ac:dyDescent="0.3">
      <c r="A8310" s="3"/>
      <c r="B8310" s="3"/>
      <c r="C8310" s="3"/>
      <c r="D8310" s="3"/>
      <c r="E8310" s="3"/>
      <c r="F8310" s="3"/>
      <c r="G8310" s="3"/>
      <c r="H8310" s="3"/>
      <c r="I8310" s="3"/>
      <c r="J8310" s="3"/>
      <c r="K8310" s="3"/>
      <c r="L8310" s="3"/>
      <c r="M8310" s="3"/>
      <c r="N8310" s="3"/>
      <c r="O8310" s="3"/>
      <c r="P8310" s="3"/>
      <c r="Q8310" s="3"/>
      <c r="R8310" s="3"/>
      <c r="S8310" s="120"/>
      <c r="T8310" s="3"/>
      <c r="U8310" s="3"/>
      <c r="V8310" s="3"/>
      <c r="W8310" s="3"/>
      <c r="X8310" s="3"/>
      <c r="Y8310" s="3"/>
      <c r="Z8310" s="3"/>
      <c r="AA8310" s="3"/>
      <c r="AB8310" s="3"/>
      <c r="AC8310" s="3"/>
      <c r="AD8310" s="3"/>
      <c r="AE8310" s="3"/>
      <c r="AF8310" s="3"/>
      <c r="AG8310" s="3"/>
      <c r="AH8310" s="3"/>
      <c r="AI8310" s="3"/>
      <c r="AJ8310" s="3"/>
      <c r="AK8310" s="3"/>
      <c r="AL8310" s="3"/>
      <c r="AM8310" s="3"/>
      <c r="AN8310" s="3"/>
      <c r="AO8310" s="3"/>
      <c r="AP8310" s="3"/>
      <c r="AQ8310" s="3"/>
      <c r="AR8310" s="3"/>
      <c r="AS8310" s="3"/>
      <c r="AT8310" s="3"/>
      <c r="AU8310" s="3"/>
      <c r="AV8310" s="3"/>
      <c r="AW8310" s="3"/>
      <c r="AX8310" s="3"/>
      <c r="AY8310" s="3"/>
      <c r="AZ8310" s="3"/>
      <c r="BA8310" s="3"/>
    </row>
    <row r="8311" spans="1:53" x14ac:dyDescent="0.3">
      <c r="A8311" s="3"/>
      <c r="B8311" s="3"/>
      <c r="C8311" s="3"/>
      <c r="D8311" s="3"/>
      <c r="E8311" s="3"/>
      <c r="F8311" s="3"/>
      <c r="G8311" s="3"/>
      <c r="H8311" s="3"/>
      <c r="I8311" s="3"/>
      <c r="J8311" s="3"/>
      <c r="K8311" s="3"/>
      <c r="L8311" s="3"/>
      <c r="M8311" s="3"/>
      <c r="N8311" s="3"/>
      <c r="O8311" s="3"/>
      <c r="P8311" s="3"/>
      <c r="Q8311" s="3"/>
      <c r="R8311" s="3"/>
      <c r="S8311" s="120"/>
      <c r="T8311" s="3"/>
      <c r="U8311" s="3"/>
      <c r="V8311" s="3"/>
      <c r="W8311" s="3"/>
      <c r="X8311" s="3"/>
      <c r="Y8311" s="3"/>
      <c r="Z8311" s="3"/>
      <c r="AA8311" s="3"/>
      <c r="AB8311" s="3"/>
      <c r="AC8311" s="3"/>
      <c r="AD8311" s="3"/>
      <c r="AE8311" s="3"/>
      <c r="AF8311" s="3"/>
      <c r="AG8311" s="3"/>
      <c r="AH8311" s="3"/>
      <c r="AI8311" s="3"/>
      <c r="AJ8311" s="3"/>
      <c r="AK8311" s="3"/>
      <c r="AL8311" s="3"/>
      <c r="AM8311" s="3"/>
      <c r="AN8311" s="3"/>
      <c r="AO8311" s="3"/>
      <c r="AP8311" s="3"/>
      <c r="AQ8311" s="3"/>
      <c r="AR8311" s="3"/>
      <c r="AS8311" s="3"/>
      <c r="AT8311" s="3"/>
      <c r="AU8311" s="3"/>
      <c r="AV8311" s="3"/>
      <c r="AW8311" s="3"/>
      <c r="AX8311" s="3"/>
      <c r="AY8311" s="3"/>
      <c r="AZ8311" s="3"/>
      <c r="BA8311" s="3"/>
    </row>
    <row r="8312" spans="1:53" x14ac:dyDescent="0.3">
      <c r="A8312" s="3"/>
      <c r="B8312" s="3"/>
      <c r="C8312" s="3"/>
      <c r="D8312" s="3"/>
      <c r="E8312" s="3"/>
      <c r="F8312" s="3"/>
      <c r="G8312" s="3"/>
      <c r="H8312" s="3"/>
      <c r="I8312" s="3"/>
      <c r="J8312" s="3"/>
      <c r="K8312" s="3"/>
      <c r="L8312" s="3"/>
      <c r="M8312" s="3"/>
      <c r="N8312" s="3"/>
      <c r="O8312" s="3"/>
      <c r="P8312" s="3"/>
      <c r="Q8312" s="3"/>
      <c r="R8312" s="3"/>
      <c r="S8312" s="120"/>
      <c r="T8312" s="3"/>
      <c r="U8312" s="3"/>
      <c r="V8312" s="3"/>
      <c r="W8312" s="3"/>
      <c r="X8312" s="3"/>
      <c r="Y8312" s="3"/>
      <c r="Z8312" s="3"/>
      <c r="AA8312" s="3"/>
      <c r="AB8312" s="3"/>
      <c r="AC8312" s="3"/>
      <c r="AD8312" s="3"/>
      <c r="AE8312" s="3"/>
      <c r="AF8312" s="3"/>
      <c r="AG8312" s="3"/>
      <c r="AH8312" s="3"/>
      <c r="AI8312" s="3"/>
      <c r="AJ8312" s="3"/>
      <c r="AK8312" s="3"/>
      <c r="AL8312" s="3"/>
      <c r="AM8312" s="3"/>
      <c r="AN8312" s="3"/>
      <c r="AO8312" s="3"/>
      <c r="AP8312" s="3"/>
      <c r="AQ8312" s="3"/>
      <c r="AR8312" s="3"/>
      <c r="AS8312" s="3"/>
      <c r="AT8312" s="3"/>
      <c r="AU8312" s="3"/>
      <c r="AV8312" s="3"/>
      <c r="AW8312" s="3"/>
      <c r="AX8312" s="3"/>
      <c r="AY8312" s="3"/>
      <c r="AZ8312" s="3"/>
      <c r="BA8312" s="3"/>
    </row>
    <row r="8313" spans="1:53" x14ac:dyDescent="0.3">
      <c r="A8313" s="3"/>
      <c r="B8313" s="3"/>
      <c r="C8313" s="3"/>
      <c r="D8313" s="3"/>
      <c r="E8313" s="3"/>
      <c r="F8313" s="3"/>
      <c r="G8313" s="3"/>
      <c r="H8313" s="3"/>
      <c r="I8313" s="3"/>
      <c r="J8313" s="3"/>
      <c r="K8313" s="3"/>
      <c r="L8313" s="3"/>
      <c r="M8313" s="3"/>
      <c r="N8313" s="3"/>
      <c r="O8313" s="3"/>
      <c r="P8313" s="3"/>
      <c r="Q8313" s="3"/>
      <c r="R8313" s="3"/>
      <c r="S8313" s="120"/>
      <c r="T8313" s="3"/>
      <c r="U8313" s="3"/>
      <c r="V8313" s="3"/>
      <c r="W8313" s="3"/>
      <c r="X8313" s="3"/>
      <c r="Y8313" s="3"/>
      <c r="Z8313" s="3"/>
      <c r="AA8313" s="3"/>
      <c r="AB8313" s="3"/>
      <c r="AC8313" s="3"/>
      <c r="AD8313" s="3"/>
      <c r="AE8313" s="3"/>
      <c r="AF8313" s="3"/>
      <c r="AG8313" s="3"/>
      <c r="AH8313" s="3"/>
      <c r="AI8313" s="3"/>
      <c r="AJ8313" s="3"/>
      <c r="AK8313" s="3"/>
      <c r="AL8313" s="3"/>
      <c r="AM8313" s="3"/>
      <c r="AN8313" s="3"/>
      <c r="AO8313" s="3"/>
      <c r="AP8313" s="3"/>
      <c r="AQ8313" s="3"/>
      <c r="AR8313" s="3"/>
      <c r="AS8313" s="3"/>
      <c r="AT8313" s="3"/>
      <c r="AU8313" s="3"/>
      <c r="AV8313" s="3"/>
      <c r="AW8313" s="3"/>
      <c r="AX8313" s="3"/>
      <c r="AY8313" s="3"/>
      <c r="AZ8313" s="3"/>
      <c r="BA8313" s="3"/>
    </row>
    <row r="8314" spans="1:53" x14ac:dyDescent="0.3">
      <c r="A8314" s="3"/>
      <c r="B8314" s="3"/>
      <c r="C8314" s="3"/>
      <c r="D8314" s="3"/>
      <c r="E8314" s="3"/>
      <c r="F8314" s="3"/>
      <c r="G8314" s="3"/>
      <c r="H8314" s="3"/>
      <c r="I8314" s="3"/>
      <c r="J8314" s="3"/>
      <c r="K8314" s="3"/>
      <c r="L8314" s="3"/>
      <c r="M8314" s="3"/>
      <c r="N8314" s="3"/>
      <c r="O8314" s="3"/>
      <c r="P8314" s="3"/>
      <c r="Q8314" s="3"/>
      <c r="R8314" s="3"/>
      <c r="S8314" s="120"/>
      <c r="T8314" s="3"/>
      <c r="U8314" s="3"/>
      <c r="V8314" s="3"/>
      <c r="W8314" s="3"/>
      <c r="X8314" s="3"/>
      <c r="Y8314" s="3"/>
      <c r="Z8314" s="3"/>
      <c r="AA8314" s="3"/>
      <c r="AB8314" s="3"/>
      <c r="AC8314" s="3"/>
      <c r="AD8314" s="3"/>
      <c r="AE8314" s="3"/>
      <c r="AF8314" s="3"/>
      <c r="AG8314" s="3"/>
      <c r="AH8314" s="3"/>
      <c r="AI8314" s="3"/>
      <c r="AJ8314" s="3"/>
      <c r="AK8314" s="3"/>
      <c r="AL8314" s="3"/>
      <c r="AM8314" s="3"/>
      <c r="AN8314" s="3"/>
      <c r="AO8314" s="3"/>
      <c r="AP8314" s="3"/>
      <c r="AQ8314" s="3"/>
      <c r="AR8314" s="3"/>
      <c r="AS8314" s="3"/>
      <c r="AT8314" s="3"/>
      <c r="AU8314" s="3"/>
      <c r="AV8314" s="3"/>
      <c r="AW8314" s="3"/>
      <c r="AX8314" s="3"/>
      <c r="AY8314" s="3"/>
      <c r="AZ8314" s="3"/>
      <c r="BA8314" s="3"/>
    </row>
    <row r="8315" spans="1:53" x14ac:dyDescent="0.3">
      <c r="A8315" s="3"/>
      <c r="B8315" s="3"/>
      <c r="C8315" s="3"/>
      <c r="D8315" s="3"/>
      <c r="E8315" s="3"/>
      <c r="F8315" s="3"/>
      <c r="G8315" s="3"/>
      <c r="H8315" s="3"/>
      <c r="I8315" s="3"/>
      <c r="J8315" s="3"/>
      <c r="K8315" s="3"/>
      <c r="L8315" s="3"/>
      <c r="M8315" s="3"/>
      <c r="N8315" s="3"/>
      <c r="O8315" s="3"/>
      <c r="P8315" s="3"/>
      <c r="Q8315" s="3"/>
      <c r="R8315" s="3"/>
      <c r="S8315" s="120"/>
      <c r="T8315" s="3"/>
      <c r="U8315" s="3"/>
      <c r="V8315" s="3"/>
      <c r="W8315" s="3"/>
      <c r="X8315" s="3"/>
      <c r="Y8315" s="3"/>
      <c r="Z8315" s="3"/>
      <c r="AA8315" s="3"/>
      <c r="AB8315" s="3"/>
      <c r="AC8315" s="3"/>
      <c r="AD8315" s="3"/>
      <c r="AE8315" s="3"/>
      <c r="AF8315" s="3"/>
      <c r="AG8315" s="3"/>
      <c r="AH8315" s="3"/>
      <c r="AI8315" s="3"/>
      <c r="AJ8315" s="3"/>
      <c r="AK8315" s="3"/>
      <c r="AL8315" s="3"/>
      <c r="AM8315" s="3"/>
      <c r="AN8315" s="3"/>
      <c r="AO8315" s="3"/>
      <c r="AP8315" s="3"/>
      <c r="AQ8315" s="3"/>
      <c r="AR8315" s="3"/>
      <c r="AS8315" s="3"/>
      <c r="AT8315" s="3"/>
      <c r="AU8315" s="3"/>
      <c r="AV8315" s="3"/>
      <c r="AW8315" s="3"/>
      <c r="AX8315" s="3"/>
      <c r="AY8315" s="3"/>
      <c r="AZ8315" s="3"/>
      <c r="BA8315" s="3"/>
    </row>
    <row r="8316" spans="1:53" x14ac:dyDescent="0.3">
      <c r="A8316" s="3"/>
      <c r="B8316" s="3"/>
      <c r="C8316" s="3"/>
      <c r="D8316" s="3"/>
      <c r="E8316" s="3"/>
      <c r="F8316" s="3"/>
      <c r="G8316" s="3"/>
      <c r="H8316" s="3"/>
      <c r="I8316" s="3"/>
      <c r="J8316" s="3"/>
      <c r="K8316" s="3"/>
      <c r="L8316" s="3"/>
      <c r="M8316" s="3"/>
      <c r="N8316" s="3"/>
      <c r="O8316" s="3"/>
      <c r="P8316" s="3"/>
      <c r="Q8316" s="3"/>
      <c r="R8316" s="3"/>
      <c r="S8316" s="120"/>
      <c r="T8316" s="3"/>
      <c r="U8316" s="3"/>
      <c r="V8316" s="3"/>
      <c r="W8316" s="3"/>
      <c r="X8316" s="3"/>
      <c r="Y8316" s="3"/>
      <c r="Z8316" s="3"/>
      <c r="AA8316" s="3"/>
      <c r="AB8316" s="3"/>
      <c r="AC8316" s="3"/>
      <c r="AD8316" s="3"/>
      <c r="AE8316" s="3"/>
      <c r="AF8316" s="3"/>
      <c r="AG8316" s="3"/>
      <c r="AH8316" s="3"/>
      <c r="AI8316" s="3"/>
      <c r="AJ8316" s="3"/>
      <c r="AK8316" s="3"/>
      <c r="AL8316" s="3"/>
      <c r="AM8316" s="3"/>
      <c r="AN8316" s="3"/>
      <c r="AO8316" s="3"/>
      <c r="AP8316" s="3"/>
      <c r="AQ8316" s="3"/>
      <c r="AR8316" s="3"/>
      <c r="AS8316" s="3"/>
      <c r="AT8316" s="3"/>
      <c r="AU8316" s="3"/>
      <c r="AV8316" s="3"/>
      <c r="AW8316" s="3"/>
      <c r="AX8316" s="3"/>
      <c r="AY8316" s="3"/>
      <c r="AZ8316" s="3"/>
      <c r="BA8316" s="3"/>
    </row>
    <row r="8317" spans="1:53" x14ac:dyDescent="0.3">
      <c r="A8317" s="3"/>
      <c r="B8317" s="3"/>
      <c r="C8317" s="3"/>
      <c r="D8317" s="3"/>
      <c r="E8317" s="3"/>
      <c r="F8317" s="3"/>
      <c r="G8317" s="3"/>
      <c r="H8317" s="3"/>
      <c r="I8317" s="3"/>
      <c r="J8317" s="3"/>
      <c r="K8317" s="3"/>
      <c r="L8317" s="3"/>
      <c r="M8317" s="3"/>
      <c r="N8317" s="3"/>
      <c r="O8317" s="3"/>
      <c r="P8317" s="3"/>
      <c r="Q8317" s="3"/>
      <c r="R8317" s="3"/>
      <c r="S8317" s="120"/>
      <c r="T8317" s="3"/>
      <c r="U8317" s="3"/>
      <c r="V8317" s="3"/>
      <c r="W8317" s="3"/>
      <c r="X8317" s="3"/>
      <c r="Y8317" s="3"/>
      <c r="Z8317" s="3"/>
      <c r="AA8317" s="3"/>
      <c r="AB8317" s="3"/>
      <c r="AC8317" s="3"/>
      <c r="AD8317" s="3"/>
      <c r="AE8317" s="3"/>
      <c r="AF8317" s="3"/>
      <c r="AG8317" s="3"/>
      <c r="AH8317" s="3"/>
      <c r="AI8317" s="3"/>
      <c r="AJ8317" s="3"/>
      <c r="AK8317" s="3"/>
      <c r="AL8317" s="3"/>
      <c r="AM8317" s="3"/>
      <c r="AN8317" s="3"/>
      <c r="AO8317" s="3"/>
      <c r="AP8317" s="3"/>
      <c r="AQ8317" s="3"/>
      <c r="AR8317" s="3"/>
      <c r="AS8317" s="3"/>
      <c r="AT8317" s="3"/>
      <c r="AU8317" s="3"/>
      <c r="AV8317" s="3"/>
      <c r="AW8317" s="3"/>
      <c r="AX8317" s="3"/>
      <c r="AY8317" s="3"/>
      <c r="AZ8317" s="3"/>
      <c r="BA8317" s="3"/>
    </row>
    <row r="8318" spans="1:53" x14ac:dyDescent="0.3">
      <c r="A8318" s="3"/>
      <c r="B8318" s="3"/>
      <c r="C8318" s="3"/>
      <c r="D8318" s="3"/>
      <c r="E8318" s="3"/>
      <c r="F8318" s="3"/>
      <c r="G8318" s="3"/>
      <c r="H8318" s="3"/>
      <c r="I8318" s="3"/>
      <c r="J8318" s="3"/>
      <c r="K8318" s="3"/>
      <c r="L8318" s="3"/>
      <c r="M8318" s="3"/>
      <c r="N8318" s="3"/>
      <c r="O8318" s="3"/>
      <c r="P8318" s="3"/>
      <c r="Q8318" s="3"/>
      <c r="R8318" s="3"/>
      <c r="S8318" s="120"/>
      <c r="T8318" s="3"/>
      <c r="U8318" s="3"/>
      <c r="V8318" s="3"/>
      <c r="W8318" s="3"/>
      <c r="X8318" s="3"/>
      <c r="Y8318" s="3"/>
      <c r="Z8318" s="3"/>
      <c r="AA8318" s="3"/>
      <c r="AB8318" s="3"/>
      <c r="AC8318" s="3"/>
      <c r="AD8318" s="3"/>
      <c r="AE8318" s="3"/>
      <c r="AF8318" s="3"/>
      <c r="AG8318" s="3"/>
      <c r="AH8318" s="3"/>
      <c r="AI8318" s="3"/>
      <c r="AJ8318" s="3"/>
      <c r="AK8318" s="3"/>
      <c r="AL8318" s="3"/>
      <c r="AM8318" s="3"/>
      <c r="AN8318" s="3"/>
      <c r="AO8318" s="3"/>
      <c r="AP8318" s="3"/>
      <c r="AQ8318" s="3"/>
      <c r="AR8318" s="3"/>
      <c r="AS8318" s="3"/>
      <c r="AT8318" s="3"/>
      <c r="AU8318" s="3"/>
      <c r="AV8318" s="3"/>
      <c r="AW8318" s="3"/>
      <c r="AX8318" s="3"/>
      <c r="AY8318" s="3"/>
      <c r="AZ8318" s="3"/>
      <c r="BA8318" s="3"/>
    </row>
    <row r="8319" spans="1:53" x14ac:dyDescent="0.3">
      <c r="A8319" s="3"/>
      <c r="B8319" s="3"/>
      <c r="C8319" s="3"/>
      <c r="D8319" s="3"/>
      <c r="E8319" s="3"/>
      <c r="F8319" s="3"/>
      <c r="G8319" s="3"/>
      <c r="H8319" s="3"/>
      <c r="I8319" s="3"/>
      <c r="J8319" s="3"/>
      <c r="K8319" s="3"/>
      <c r="L8319" s="3"/>
      <c r="M8319" s="3"/>
      <c r="N8319" s="3"/>
      <c r="O8319" s="3"/>
      <c r="P8319" s="3"/>
      <c r="Q8319" s="3"/>
      <c r="R8319" s="3"/>
      <c r="S8319" s="120"/>
      <c r="T8319" s="3"/>
      <c r="U8319" s="3"/>
      <c r="V8319" s="3"/>
      <c r="W8319" s="3"/>
      <c r="X8319" s="3"/>
      <c r="Y8319" s="3"/>
      <c r="Z8319" s="3"/>
      <c r="AA8319" s="3"/>
      <c r="AB8319" s="3"/>
      <c r="AC8319" s="3"/>
      <c r="AD8319" s="3"/>
      <c r="AE8319" s="3"/>
      <c r="AF8319" s="3"/>
      <c r="AG8319" s="3"/>
      <c r="AH8319" s="3"/>
      <c r="AI8319" s="3"/>
      <c r="AJ8319" s="3"/>
      <c r="AK8319" s="3"/>
      <c r="AL8319" s="3"/>
      <c r="AM8319" s="3"/>
      <c r="AN8319" s="3"/>
      <c r="AO8319" s="3"/>
      <c r="AP8319" s="3"/>
      <c r="AQ8319" s="3"/>
      <c r="AR8319" s="3"/>
      <c r="AS8319" s="3"/>
      <c r="AT8319" s="3"/>
      <c r="AU8319" s="3"/>
      <c r="AV8319" s="3"/>
      <c r="AW8319" s="3"/>
      <c r="AX8319" s="3"/>
      <c r="AY8319" s="3"/>
      <c r="AZ8319" s="3"/>
      <c r="BA8319" s="3"/>
    </row>
    <row r="8320" spans="1:53" x14ac:dyDescent="0.3">
      <c r="A8320" s="3"/>
      <c r="B8320" s="3"/>
      <c r="C8320" s="3"/>
      <c r="D8320" s="3"/>
      <c r="E8320" s="3"/>
      <c r="F8320" s="3"/>
      <c r="G8320" s="3"/>
      <c r="H8320" s="3"/>
      <c r="I8320" s="3"/>
      <c r="J8320" s="3"/>
      <c r="K8320" s="3"/>
      <c r="L8320" s="3"/>
      <c r="M8320" s="3"/>
      <c r="N8320" s="3"/>
      <c r="O8320" s="3"/>
      <c r="P8320" s="3"/>
      <c r="Q8320" s="3"/>
      <c r="R8320" s="3"/>
      <c r="S8320" s="120"/>
      <c r="T8320" s="3"/>
      <c r="U8320" s="3"/>
      <c r="V8320" s="3"/>
      <c r="W8320" s="3"/>
      <c r="X8320" s="3"/>
      <c r="Y8320" s="3"/>
      <c r="Z8320" s="3"/>
      <c r="AA8320" s="3"/>
      <c r="AB8320" s="3"/>
      <c r="AC8320" s="3"/>
      <c r="AD8320" s="3"/>
      <c r="AE8320" s="3"/>
      <c r="AF8320" s="3"/>
      <c r="AG8320" s="3"/>
      <c r="AH8320" s="3"/>
      <c r="AI8320" s="3"/>
      <c r="AJ8320" s="3"/>
      <c r="AK8320" s="3"/>
      <c r="AL8320" s="3"/>
      <c r="AM8320" s="3"/>
      <c r="AN8320" s="3"/>
      <c r="AO8320" s="3"/>
      <c r="AP8320" s="3"/>
      <c r="AQ8320" s="3"/>
      <c r="AR8320" s="3"/>
      <c r="AS8320" s="3"/>
      <c r="AT8320" s="3"/>
      <c r="AU8320" s="3"/>
      <c r="AV8320" s="3"/>
      <c r="AW8320" s="3"/>
      <c r="AX8320" s="3"/>
      <c r="AY8320" s="3"/>
      <c r="AZ8320" s="3"/>
      <c r="BA8320" s="3"/>
    </row>
    <row r="8321" spans="1:53" x14ac:dyDescent="0.3">
      <c r="A8321" s="3"/>
      <c r="B8321" s="3"/>
      <c r="C8321" s="3"/>
      <c r="D8321" s="3"/>
      <c r="E8321" s="3"/>
      <c r="F8321" s="3"/>
      <c r="G8321" s="3"/>
      <c r="H8321" s="3"/>
      <c r="I8321" s="3"/>
      <c r="J8321" s="3"/>
      <c r="K8321" s="3"/>
      <c r="L8321" s="3"/>
      <c r="M8321" s="3"/>
      <c r="N8321" s="3"/>
      <c r="O8321" s="3"/>
      <c r="P8321" s="3"/>
      <c r="Q8321" s="3"/>
      <c r="R8321" s="3"/>
      <c r="S8321" s="120"/>
      <c r="T8321" s="3"/>
      <c r="U8321" s="3"/>
      <c r="V8321" s="3"/>
      <c r="W8321" s="3"/>
      <c r="X8321" s="3"/>
      <c r="Y8321" s="3"/>
      <c r="Z8321" s="3"/>
      <c r="AA8321" s="3"/>
      <c r="AB8321" s="3"/>
      <c r="AC8321" s="3"/>
      <c r="AD8321" s="3"/>
      <c r="AE8321" s="3"/>
      <c r="AF8321" s="3"/>
      <c r="AG8321" s="3"/>
      <c r="AH8321" s="3"/>
      <c r="AI8321" s="3"/>
      <c r="AJ8321" s="3"/>
      <c r="AK8321" s="3"/>
      <c r="AL8321" s="3"/>
      <c r="AM8321" s="3"/>
      <c r="AN8321" s="3"/>
      <c r="AO8321" s="3"/>
      <c r="AP8321" s="3"/>
      <c r="AQ8321" s="3"/>
      <c r="AR8321" s="3"/>
      <c r="AS8321" s="3"/>
      <c r="AT8321" s="3"/>
      <c r="AU8321" s="3"/>
      <c r="AV8321" s="3"/>
      <c r="AW8321" s="3"/>
      <c r="AX8321" s="3"/>
      <c r="AY8321" s="3"/>
      <c r="AZ8321" s="3"/>
      <c r="BA8321" s="3"/>
    </row>
    <row r="8322" spans="1:53" x14ac:dyDescent="0.3">
      <c r="A8322" s="3"/>
      <c r="B8322" s="3"/>
      <c r="C8322" s="3"/>
      <c r="D8322" s="3"/>
      <c r="E8322" s="3"/>
      <c r="F8322" s="3"/>
      <c r="G8322" s="3"/>
      <c r="H8322" s="3"/>
      <c r="I8322" s="3"/>
      <c r="J8322" s="3"/>
      <c r="K8322" s="3"/>
      <c r="L8322" s="3"/>
      <c r="M8322" s="3"/>
      <c r="N8322" s="3"/>
      <c r="O8322" s="3"/>
      <c r="P8322" s="3"/>
      <c r="Q8322" s="3"/>
      <c r="R8322" s="3"/>
      <c r="S8322" s="120"/>
      <c r="T8322" s="3"/>
      <c r="U8322" s="3"/>
      <c r="V8322" s="3"/>
      <c r="W8322" s="3"/>
      <c r="X8322" s="3"/>
      <c r="Y8322" s="3"/>
      <c r="Z8322" s="3"/>
      <c r="AA8322" s="3"/>
      <c r="AB8322" s="3"/>
      <c r="AC8322" s="3"/>
      <c r="AD8322" s="3"/>
      <c r="AE8322" s="3"/>
      <c r="AF8322" s="3"/>
      <c r="AG8322" s="3"/>
      <c r="AH8322" s="3"/>
      <c r="AI8322" s="3"/>
      <c r="AJ8322" s="3"/>
      <c r="AK8322" s="3"/>
      <c r="AL8322" s="3"/>
      <c r="AM8322" s="3"/>
      <c r="AN8322" s="3"/>
      <c r="AO8322" s="3"/>
      <c r="AP8322" s="3"/>
      <c r="AQ8322" s="3"/>
      <c r="AR8322" s="3"/>
      <c r="AS8322" s="3"/>
      <c r="AT8322" s="3"/>
      <c r="AU8322" s="3"/>
      <c r="AV8322" s="3"/>
      <c r="AW8322" s="3"/>
      <c r="AX8322" s="3"/>
      <c r="AY8322" s="3"/>
      <c r="AZ8322" s="3"/>
      <c r="BA8322" s="3"/>
    </row>
    <row r="8323" spans="1:53" x14ac:dyDescent="0.3">
      <c r="A8323" s="3"/>
      <c r="B8323" s="3"/>
      <c r="C8323" s="3"/>
      <c r="D8323" s="3"/>
      <c r="E8323" s="3"/>
      <c r="F8323" s="3"/>
      <c r="G8323" s="3"/>
      <c r="H8323" s="3"/>
      <c r="I8323" s="3"/>
      <c r="J8323" s="3"/>
      <c r="K8323" s="3"/>
      <c r="L8323" s="3"/>
      <c r="M8323" s="3"/>
      <c r="N8323" s="3"/>
      <c r="O8323" s="3"/>
      <c r="P8323" s="3"/>
      <c r="Q8323" s="3"/>
      <c r="R8323" s="3"/>
      <c r="S8323" s="120"/>
      <c r="T8323" s="3"/>
      <c r="U8323" s="3"/>
      <c r="V8323" s="3"/>
      <c r="W8323" s="3"/>
      <c r="X8323" s="3"/>
      <c r="Y8323" s="3"/>
      <c r="Z8323" s="3"/>
      <c r="AA8323" s="3"/>
      <c r="AB8323" s="3"/>
      <c r="AC8323" s="3"/>
      <c r="AD8323" s="3"/>
      <c r="AE8323" s="3"/>
      <c r="AF8323" s="3"/>
      <c r="AG8323" s="3"/>
      <c r="AH8323" s="3"/>
      <c r="AI8323" s="3"/>
      <c r="AJ8323" s="3"/>
      <c r="AK8323" s="3"/>
      <c r="AL8323" s="3"/>
      <c r="AM8323" s="3"/>
      <c r="AN8323" s="3"/>
      <c r="AO8323" s="3"/>
      <c r="AP8323" s="3"/>
      <c r="AQ8323" s="3"/>
      <c r="AR8323" s="3"/>
      <c r="AS8323" s="3"/>
      <c r="AT8323" s="3"/>
      <c r="AU8323" s="3"/>
      <c r="AV8323" s="3"/>
      <c r="AW8323" s="3"/>
      <c r="AX8323" s="3"/>
      <c r="AY8323" s="3"/>
      <c r="AZ8323" s="3"/>
      <c r="BA8323" s="3"/>
    </row>
    <row r="8324" spans="1:53" x14ac:dyDescent="0.3">
      <c r="A8324" s="3"/>
      <c r="B8324" s="3"/>
      <c r="C8324" s="3"/>
      <c r="D8324" s="3"/>
      <c r="E8324" s="3"/>
      <c r="F8324" s="3"/>
      <c r="G8324" s="3"/>
      <c r="H8324" s="3"/>
      <c r="I8324" s="3"/>
      <c r="J8324" s="3"/>
      <c r="K8324" s="3"/>
      <c r="L8324" s="3"/>
      <c r="M8324" s="3"/>
      <c r="N8324" s="3"/>
      <c r="O8324" s="3"/>
      <c r="P8324" s="3"/>
      <c r="Q8324" s="3"/>
      <c r="R8324" s="3"/>
      <c r="S8324" s="120"/>
      <c r="T8324" s="3"/>
      <c r="U8324" s="3"/>
      <c r="V8324" s="3"/>
      <c r="W8324" s="3"/>
      <c r="X8324" s="3"/>
      <c r="Y8324" s="3"/>
      <c r="Z8324" s="3"/>
      <c r="AA8324" s="3"/>
      <c r="AB8324" s="3"/>
      <c r="AC8324" s="3"/>
      <c r="AD8324" s="3"/>
      <c r="AE8324" s="3"/>
      <c r="AF8324" s="3"/>
      <c r="AG8324" s="3"/>
      <c r="AH8324" s="3"/>
      <c r="AI8324" s="3"/>
      <c r="AJ8324" s="3"/>
      <c r="AK8324" s="3"/>
      <c r="AL8324" s="3"/>
      <c r="AM8324" s="3"/>
      <c r="AN8324" s="3"/>
      <c r="AO8324" s="3"/>
      <c r="AP8324" s="3"/>
      <c r="AQ8324" s="3"/>
      <c r="AR8324" s="3"/>
      <c r="AS8324" s="3"/>
      <c r="AT8324" s="3"/>
      <c r="AU8324" s="3"/>
      <c r="AV8324" s="3"/>
      <c r="AW8324" s="3"/>
      <c r="AX8324" s="3"/>
      <c r="AY8324" s="3"/>
      <c r="AZ8324" s="3"/>
      <c r="BA8324" s="3"/>
    </row>
    <row r="8325" spans="1:53" x14ac:dyDescent="0.3">
      <c r="A8325" s="3"/>
      <c r="B8325" s="3"/>
      <c r="C8325" s="3"/>
      <c r="D8325" s="3"/>
      <c r="E8325" s="3"/>
      <c r="F8325" s="3"/>
      <c r="G8325" s="3"/>
      <c r="H8325" s="3"/>
      <c r="I8325" s="3"/>
      <c r="J8325" s="3"/>
      <c r="K8325" s="3"/>
      <c r="L8325" s="3"/>
      <c r="M8325" s="3"/>
      <c r="N8325" s="3"/>
      <c r="O8325" s="3"/>
      <c r="P8325" s="3"/>
      <c r="Q8325" s="3"/>
      <c r="R8325" s="3"/>
      <c r="S8325" s="120"/>
      <c r="T8325" s="3"/>
      <c r="U8325" s="3"/>
      <c r="V8325" s="3"/>
      <c r="W8325" s="3"/>
      <c r="X8325" s="3"/>
      <c r="Y8325" s="3"/>
      <c r="Z8325" s="3"/>
      <c r="AA8325" s="3"/>
      <c r="AB8325" s="3"/>
      <c r="AC8325" s="3"/>
      <c r="AD8325" s="3"/>
      <c r="AE8325" s="3"/>
      <c r="AF8325" s="3"/>
      <c r="AG8325" s="3"/>
      <c r="AH8325" s="3"/>
      <c r="AI8325" s="3"/>
      <c r="AJ8325" s="3"/>
      <c r="AK8325" s="3"/>
      <c r="AL8325" s="3"/>
      <c r="AM8325" s="3"/>
      <c r="AN8325" s="3"/>
      <c r="AO8325" s="3"/>
      <c r="AP8325" s="3"/>
      <c r="AQ8325" s="3"/>
      <c r="AR8325" s="3"/>
      <c r="AS8325" s="3"/>
      <c r="AT8325" s="3"/>
      <c r="AU8325" s="3"/>
      <c r="AV8325" s="3"/>
      <c r="AW8325" s="3"/>
      <c r="AX8325" s="3"/>
      <c r="AY8325" s="3"/>
      <c r="AZ8325" s="3"/>
      <c r="BA8325" s="3"/>
    </row>
    <row r="8326" spans="1:53" x14ac:dyDescent="0.3">
      <c r="A8326" s="3"/>
      <c r="B8326" s="3"/>
      <c r="C8326" s="3"/>
      <c r="D8326" s="3"/>
      <c r="E8326" s="3"/>
      <c r="F8326" s="3"/>
      <c r="G8326" s="3"/>
      <c r="H8326" s="3"/>
      <c r="I8326" s="3"/>
      <c r="J8326" s="3"/>
      <c r="K8326" s="3"/>
      <c r="L8326" s="3"/>
      <c r="M8326" s="3"/>
      <c r="N8326" s="3"/>
      <c r="O8326" s="3"/>
      <c r="P8326" s="3"/>
      <c r="Q8326" s="3"/>
      <c r="R8326" s="3"/>
      <c r="S8326" s="120"/>
      <c r="T8326" s="3"/>
      <c r="U8326" s="3"/>
      <c r="V8326" s="3"/>
      <c r="W8326" s="3"/>
      <c r="X8326" s="3"/>
      <c r="Y8326" s="3"/>
      <c r="Z8326" s="3"/>
      <c r="AA8326" s="3"/>
      <c r="AB8326" s="3"/>
      <c r="AC8326" s="3"/>
      <c r="AD8326" s="3"/>
      <c r="AE8326" s="3"/>
      <c r="AF8326" s="3"/>
      <c r="AG8326" s="3"/>
      <c r="AH8326" s="3"/>
      <c r="AI8326" s="3"/>
      <c r="AJ8326" s="3"/>
      <c r="AK8326" s="3"/>
      <c r="AL8326" s="3"/>
      <c r="AM8326" s="3"/>
      <c r="AN8326" s="3"/>
      <c r="AO8326" s="3"/>
      <c r="AP8326" s="3"/>
      <c r="AQ8326" s="3"/>
      <c r="AR8326" s="3"/>
      <c r="AS8326" s="3"/>
      <c r="AT8326" s="3"/>
      <c r="AU8326" s="3"/>
      <c r="AV8326" s="3"/>
      <c r="AW8326" s="3"/>
      <c r="AX8326" s="3"/>
      <c r="AY8326" s="3"/>
      <c r="AZ8326" s="3"/>
      <c r="BA8326" s="3"/>
    </row>
    <row r="8327" spans="1:53" x14ac:dyDescent="0.3">
      <c r="A8327" s="3"/>
      <c r="B8327" s="3"/>
      <c r="C8327" s="3"/>
      <c r="D8327" s="3"/>
      <c r="E8327" s="3"/>
      <c r="F8327" s="3"/>
      <c r="G8327" s="3"/>
      <c r="H8327" s="3"/>
      <c r="I8327" s="3"/>
      <c r="J8327" s="3"/>
      <c r="K8327" s="3"/>
      <c r="L8327" s="3"/>
      <c r="M8327" s="3"/>
      <c r="N8327" s="3"/>
      <c r="O8327" s="3"/>
      <c r="P8327" s="3"/>
      <c r="Q8327" s="3"/>
      <c r="R8327" s="3"/>
      <c r="S8327" s="120"/>
      <c r="T8327" s="3"/>
      <c r="U8327" s="3"/>
      <c r="V8327" s="3"/>
      <c r="W8327" s="3"/>
      <c r="X8327" s="3"/>
      <c r="Y8327" s="3"/>
      <c r="Z8327" s="3"/>
      <c r="AA8327" s="3"/>
      <c r="AB8327" s="3"/>
      <c r="AC8327" s="3"/>
      <c r="AD8327" s="3"/>
      <c r="AE8327" s="3"/>
      <c r="AF8327" s="3"/>
      <c r="AG8327" s="3"/>
      <c r="AH8327" s="3"/>
      <c r="AI8327" s="3"/>
      <c r="AJ8327" s="3"/>
      <c r="AK8327" s="3"/>
      <c r="AL8327" s="3"/>
      <c r="AM8327" s="3"/>
      <c r="AN8327" s="3"/>
      <c r="AO8327" s="3"/>
      <c r="AP8327" s="3"/>
      <c r="AQ8327" s="3"/>
      <c r="AR8327" s="3"/>
      <c r="AS8327" s="3"/>
      <c r="AT8327" s="3"/>
      <c r="AU8327" s="3"/>
      <c r="AV8327" s="3"/>
      <c r="AW8327" s="3"/>
      <c r="AX8327" s="3"/>
      <c r="AY8327" s="3"/>
      <c r="AZ8327" s="3"/>
      <c r="BA8327" s="3"/>
    </row>
    <row r="8328" spans="1:53" x14ac:dyDescent="0.3">
      <c r="A8328" s="3"/>
      <c r="B8328" s="3"/>
      <c r="C8328" s="3"/>
      <c r="D8328" s="3"/>
      <c r="E8328" s="3"/>
      <c r="F8328" s="3"/>
      <c r="G8328" s="3"/>
      <c r="H8328" s="3"/>
      <c r="I8328" s="3"/>
      <c r="J8328" s="3"/>
      <c r="K8328" s="3"/>
      <c r="L8328" s="3"/>
      <c r="M8328" s="3"/>
      <c r="N8328" s="3"/>
      <c r="O8328" s="3"/>
      <c r="P8328" s="3"/>
      <c r="Q8328" s="3"/>
      <c r="R8328" s="3"/>
      <c r="S8328" s="120"/>
      <c r="T8328" s="3"/>
      <c r="U8328" s="3"/>
      <c r="V8328" s="3"/>
      <c r="W8328" s="3"/>
      <c r="X8328" s="3"/>
      <c r="Y8328" s="3"/>
      <c r="Z8328" s="3"/>
      <c r="AA8328" s="3"/>
      <c r="AB8328" s="3"/>
      <c r="AC8328" s="3"/>
      <c r="AD8328" s="3"/>
      <c r="AE8328" s="3"/>
      <c r="AF8328" s="3"/>
      <c r="AG8328" s="3"/>
      <c r="AH8328" s="3"/>
      <c r="AI8328" s="3"/>
      <c r="AJ8328" s="3"/>
      <c r="AK8328" s="3"/>
      <c r="AL8328" s="3"/>
      <c r="AM8328" s="3"/>
      <c r="AN8328" s="3"/>
      <c r="AO8328" s="3"/>
      <c r="AP8328" s="3"/>
      <c r="AQ8328" s="3"/>
      <c r="AR8328" s="3"/>
      <c r="AS8328" s="3"/>
      <c r="AT8328" s="3"/>
      <c r="AU8328" s="3"/>
      <c r="AV8328" s="3"/>
      <c r="AW8328" s="3"/>
      <c r="AX8328" s="3"/>
      <c r="AY8328" s="3"/>
      <c r="AZ8328" s="3"/>
      <c r="BA8328" s="3"/>
    </row>
    <row r="8329" spans="1:53" x14ac:dyDescent="0.3">
      <c r="A8329" s="3"/>
      <c r="B8329" s="3"/>
      <c r="C8329" s="3"/>
      <c r="D8329" s="3"/>
      <c r="E8329" s="3"/>
      <c r="F8329" s="3"/>
      <c r="G8329" s="3"/>
      <c r="H8329" s="3"/>
      <c r="I8329" s="3"/>
      <c r="J8329" s="3"/>
      <c r="K8329" s="3"/>
      <c r="L8329" s="3"/>
      <c r="M8329" s="3"/>
      <c r="N8329" s="3"/>
      <c r="O8329" s="3"/>
      <c r="P8329" s="3"/>
      <c r="Q8329" s="3"/>
      <c r="R8329" s="3"/>
      <c r="S8329" s="120"/>
      <c r="T8329" s="3"/>
      <c r="U8329" s="3"/>
      <c r="V8329" s="3"/>
      <c r="W8329" s="3"/>
      <c r="X8329" s="3"/>
      <c r="Y8329" s="3"/>
      <c r="Z8329" s="3"/>
      <c r="AA8329" s="3"/>
      <c r="AB8329" s="3"/>
      <c r="AC8329" s="3"/>
      <c r="AD8329" s="3"/>
      <c r="AE8329" s="3"/>
      <c r="AF8329" s="3"/>
      <c r="AG8329" s="3"/>
      <c r="AH8329" s="3"/>
      <c r="AI8329" s="3"/>
      <c r="AJ8329" s="3"/>
      <c r="AK8329" s="3"/>
      <c r="AL8329" s="3"/>
      <c r="AM8329" s="3"/>
      <c r="AN8329" s="3"/>
      <c r="AO8329" s="3"/>
      <c r="AP8329" s="3"/>
      <c r="AQ8329" s="3"/>
      <c r="AR8329" s="3"/>
      <c r="AS8329" s="3"/>
      <c r="AT8329" s="3"/>
      <c r="AU8329" s="3"/>
      <c r="AV8329" s="3"/>
      <c r="AW8329" s="3"/>
      <c r="AX8329" s="3"/>
      <c r="AY8329" s="3"/>
      <c r="AZ8329" s="3"/>
      <c r="BA8329" s="3"/>
    </row>
    <row r="8330" spans="1:53" x14ac:dyDescent="0.3">
      <c r="A8330" s="3"/>
      <c r="B8330" s="3"/>
      <c r="C8330" s="3"/>
      <c r="D8330" s="3"/>
      <c r="E8330" s="3"/>
      <c r="F8330" s="3"/>
      <c r="G8330" s="3"/>
      <c r="H8330" s="3"/>
      <c r="I8330" s="3"/>
      <c r="J8330" s="3"/>
      <c r="K8330" s="3"/>
      <c r="L8330" s="3"/>
      <c r="M8330" s="3"/>
      <c r="N8330" s="3"/>
      <c r="O8330" s="3"/>
      <c r="P8330" s="3"/>
      <c r="Q8330" s="3"/>
      <c r="R8330" s="3"/>
      <c r="S8330" s="120"/>
      <c r="T8330" s="3"/>
      <c r="U8330" s="3"/>
      <c r="V8330" s="3"/>
      <c r="W8330" s="3"/>
      <c r="X8330" s="3"/>
      <c r="Y8330" s="3"/>
      <c r="Z8330" s="3"/>
      <c r="AA8330" s="3"/>
      <c r="AB8330" s="3"/>
      <c r="AC8330" s="3"/>
      <c r="AD8330" s="3"/>
      <c r="AE8330" s="3"/>
      <c r="AF8330" s="3"/>
      <c r="AG8330" s="3"/>
      <c r="AH8330" s="3"/>
      <c r="AI8330" s="3"/>
      <c r="AJ8330" s="3"/>
      <c r="AK8330" s="3"/>
      <c r="AL8330" s="3"/>
      <c r="AM8330" s="3"/>
      <c r="AN8330" s="3"/>
      <c r="AO8330" s="3"/>
      <c r="AP8330" s="3"/>
      <c r="AQ8330" s="3"/>
      <c r="AR8330" s="3"/>
      <c r="AS8330" s="3"/>
      <c r="AT8330" s="3"/>
      <c r="AU8330" s="3"/>
      <c r="AV8330" s="3"/>
      <c r="AW8330" s="3"/>
      <c r="AX8330" s="3"/>
      <c r="AY8330" s="3"/>
      <c r="AZ8330" s="3"/>
      <c r="BA8330" s="3"/>
    </row>
    <row r="8331" spans="1:53" x14ac:dyDescent="0.3">
      <c r="A8331" s="3"/>
      <c r="B8331" s="3"/>
      <c r="C8331" s="3"/>
      <c r="D8331" s="3"/>
      <c r="E8331" s="3"/>
      <c r="F8331" s="3"/>
      <c r="G8331" s="3"/>
      <c r="H8331" s="3"/>
      <c r="I8331" s="3"/>
      <c r="J8331" s="3"/>
      <c r="K8331" s="3"/>
      <c r="L8331" s="3"/>
      <c r="M8331" s="3"/>
      <c r="N8331" s="3"/>
      <c r="O8331" s="3"/>
      <c r="P8331" s="3"/>
      <c r="Q8331" s="3"/>
      <c r="R8331" s="3"/>
      <c r="S8331" s="120"/>
      <c r="T8331" s="3"/>
      <c r="U8331" s="3"/>
      <c r="V8331" s="3"/>
      <c r="W8331" s="3"/>
      <c r="X8331" s="3"/>
      <c r="Y8331" s="3"/>
      <c r="Z8331" s="3"/>
      <c r="AA8331" s="3"/>
      <c r="AB8331" s="3"/>
      <c r="AC8331" s="3"/>
      <c r="AD8331" s="3"/>
      <c r="AE8331" s="3"/>
      <c r="AF8331" s="3"/>
      <c r="AG8331" s="3"/>
      <c r="AH8331" s="3"/>
      <c r="AI8331" s="3"/>
      <c r="AJ8331" s="3"/>
      <c r="AK8331" s="3"/>
      <c r="AL8331" s="3"/>
      <c r="AM8331" s="3"/>
      <c r="AN8331" s="3"/>
      <c r="AO8331" s="3"/>
      <c r="AP8331" s="3"/>
      <c r="AQ8331" s="3"/>
      <c r="AR8331" s="3"/>
      <c r="AS8331" s="3"/>
      <c r="AT8331" s="3"/>
      <c r="AU8331" s="3"/>
      <c r="AV8331" s="3"/>
      <c r="AW8331" s="3"/>
      <c r="AX8331" s="3"/>
      <c r="AY8331" s="3"/>
      <c r="AZ8331" s="3"/>
      <c r="BA8331" s="3"/>
    </row>
    <row r="8332" spans="1:53" x14ac:dyDescent="0.3">
      <c r="A8332" s="3"/>
      <c r="B8332" s="3"/>
      <c r="C8332" s="3"/>
      <c r="D8332" s="3"/>
      <c r="E8332" s="3"/>
      <c r="F8332" s="3"/>
      <c r="G8332" s="3"/>
      <c r="H8332" s="3"/>
      <c r="I8332" s="3"/>
      <c r="J8332" s="3"/>
      <c r="K8332" s="3"/>
      <c r="L8332" s="3"/>
      <c r="M8332" s="3"/>
      <c r="N8332" s="3"/>
      <c r="O8332" s="3"/>
      <c r="P8332" s="3"/>
      <c r="Q8332" s="3"/>
      <c r="R8332" s="3"/>
      <c r="S8332" s="120"/>
      <c r="T8332" s="3"/>
      <c r="U8332" s="3"/>
      <c r="V8332" s="3"/>
      <c r="W8332" s="3"/>
      <c r="X8332" s="3"/>
      <c r="Y8332" s="3"/>
      <c r="Z8332" s="3"/>
      <c r="AA8332" s="3"/>
      <c r="AB8332" s="3"/>
      <c r="AC8332" s="3"/>
      <c r="AD8332" s="3"/>
      <c r="AE8332" s="3"/>
      <c r="AF8332" s="3"/>
      <c r="AG8332" s="3"/>
      <c r="AH8332" s="3"/>
      <c r="AI8332" s="3"/>
      <c r="AJ8332" s="3"/>
      <c r="AK8332" s="3"/>
      <c r="AL8332" s="3"/>
      <c r="AM8332" s="3"/>
      <c r="AN8332" s="3"/>
      <c r="AO8332" s="3"/>
      <c r="AP8332" s="3"/>
      <c r="AQ8332" s="3"/>
      <c r="AR8332" s="3"/>
      <c r="AS8332" s="3"/>
      <c r="AT8332" s="3"/>
      <c r="AU8332" s="3"/>
      <c r="AV8332" s="3"/>
      <c r="AW8332" s="3"/>
      <c r="AX8332" s="3"/>
      <c r="AY8332" s="3"/>
      <c r="AZ8332" s="3"/>
      <c r="BA8332" s="3"/>
    </row>
    <row r="8333" spans="1:53" x14ac:dyDescent="0.3">
      <c r="A8333" s="3"/>
      <c r="B8333" s="3"/>
      <c r="C8333" s="3"/>
      <c r="D8333" s="3"/>
      <c r="E8333" s="3"/>
      <c r="F8333" s="3"/>
      <c r="G8333" s="3"/>
      <c r="H8333" s="3"/>
      <c r="I8333" s="3"/>
      <c r="J8333" s="3"/>
      <c r="K8333" s="3"/>
      <c r="L8333" s="3"/>
      <c r="M8333" s="3"/>
      <c r="N8333" s="3"/>
      <c r="O8333" s="3"/>
      <c r="P8333" s="3"/>
      <c r="Q8333" s="3"/>
      <c r="R8333" s="3"/>
      <c r="S8333" s="120"/>
      <c r="T8333" s="3"/>
      <c r="U8333" s="3"/>
      <c r="V8333" s="3"/>
      <c r="W8333" s="3"/>
      <c r="X8333" s="3"/>
      <c r="Y8333" s="3"/>
      <c r="Z8333" s="3"/>
      <c r="AA8333" s="3"/>
      <c r="AB8333" s="3"/>
      <c r="AC8333" s="3"/>
      <c r="AD8333" s="3"/>
      <c r="AE8333" s="3"/>
      <c r="AF8333" s="3"/>
      <c r="AG8333" s="3"/>
      <c r="AH8333" s="3"/>
      <c r="AI8333" s="3"/>
      <c r="AJ8333" s="3"/>
      <c r="AK8333" s="3"/>
      <c r="AL8333" s="3"/>
      <c r="AM8333" s="3"/>
      <c r="AN8333" s="3"/>
      <c r="AO8333" s="3"/>
      <c r="AP8333" s="3"/>
      <c r="AQ8333" s="3"/>
      <c r="AR8333" s="3"/>
      <c r="AS8333" s="3"/>
      <c r="AT8333" s="3"/>
      <c r="AU8333" s="3"/>
      <c r="AV8333" s="3"/>
      <c r="AW8333" s="3"/>
      <c r="AX8333" s="3"/>
      <c r="AY8333" s="3"/>
      <c r="AZ8333" s="3"/>
      <c r="BA8333" s="3"/>
    </row>
    <row r="8334" spans="1:53" x14ac:dyDescent="0.3">
      <c r="A8334" s="3"/>
      <c r="B8334" s="3"/>
      <c r="C8334" s="3"/>
      <c r="D8334" s="3"/>
      <c r="E8334" s="3"/>
      <c r="F8334" s="3"/>
      <c r="G8334" s="3"/>
      <c r="H8334" s="3"/>
      <c r="I8334" s="3"/>
      <c r="J8334" s="3"/>
      <c r="K8334" s="3"/>
      <c r="L8334" s="3"/>
      <c r="M8334" s="3"/>
      <c r="N8334" s="3"/>
      <c r="O8334" s="3"/>
      <c r="P8334" s="3"/>
      <c r="Q8334" s="3"/>
      <c r="R8334" s="3"/>
      <c r="S8334" s="120"/>
      <c r="T8334" s="3"/>
      <c r="U8334" s="3"/>
      <c r="V8334" s="3"/>
      <c r="W8334" s="3"/>
      <c r="X8334" s="3"/>
      <c r="Y8334" s="3"/>
      <c r="Z8334" s="3"/>
      <c r="AA8334" s="3"/>
      <c r="AB8334" s="3"/>
      <c r="AC8334" s="3"/>
      <c r="AD8334" s="3"/>
      <c r="AE8334" s="3"/>
      <c r="AF8334" s="3"/>
      <c r="AG8334" s="3"/>
      <c r="AH8334" s="3"/>
      <c r="AI8334" s="3"/>
      <c r="AJ8334" s="3"/>
      <c r="AK8334" s="3"/>
      <c r="AL8334" s="3"/>
      <c r="AM8334" s="3"/>
      <c r="AN8334" s="3"/>
      <c r="AO8334" s="3"/>
      <c r="AP8334" s="3"/>
      <c r="AQ8334" s="3"/>
      <c r="AR8334" s="3"/>
      <c r="AS8334" s="3"/>
      <c r="AT8334" s="3"/>
      <c r="AU8334" s="3"/>
      <c r="AV8334" s="3"/>
      <c r="AW8334" s="3"/>
      <c r="AX8334" s="3"/>
      <c r="AY8334" s="3"/>
      <c r="AZ8334" s="3"/>
      <c r="BA8334" s="3"/>
    </row>
    <row r="8335" spans="1:53" x14ac:dyDescent="0.3">
      <c r="A8335" s="3"/>
      <c r="B8335" s="3"/>
      <c r="C8335" s="3"/>
      <c r="D8335" s="3"/>
      <c r="E8335" s="3"/>
      <c r="F8335" s="3"/>
      <c r="G8335" s="3"/>
      <c r="H8335" s="3"/>
      <c r="I8335" s="3"/>
      <c r="J8335" s="3"/>
      <c r="K8335" s="3"/>
      <c r="L8335" s="3"/>
      <c r="M8335" s="3"/>
      <c r="N8335" s="3"/>
      <c r="O8335" s="3"/>
      <c r="P8335" s="3"/>
      <c r="Q8335" s="3"/>
      <c r="R8335" s="3"/>
      <c r="S8335" s="120"/>
      <c r="T8335" s="3"/>
      <c r="U8335" s="3"/>
      <c r="V8335" s="3"/>
      <c r="W8335" s="3"/>
      <c r="X8335" s="3"/>
      <c r="Y8335" s="3"/>
      <c r="Z8335" s="3"/>
      <c r="AA8335" s="3"/>
      <c r="AB8335" s="3"/>
      <c r="AC8335" s="3"/>
      <c r="AD8335" s="3"/>
      <c r="AE8335" s="3"/>
      <c r="AF8335" s="3"/>
      <c r="AG8335" s="3"/>
      <c r="AH8335" s="3"/>
      <c r="AI8335" s="3"/>
      <c r="AJ8335" s="3"/>
      <c r="AK8335" s="3"/>
      <c r="AL8335" s="3"/>
      <c r="AM8335" s="3"/>
      <c r="AN8335" s="3"/>
      <c r="AO8335" s="3"/>
      <c r="AP8335" s="3"/>
      <c r="AQ8335" s="3"/>
      <c r="AR8335" s="3"/>
      <c r="AS8335" s="3"/>
      <c r="AT8335" s="3"/>
      <c r="AU8335" s="3"/>
      <c r="AV8335" s="3"/>
      <c r="AW8335" s="3"/>
      <c r="AX8335" s="3"/>
      <c r="AY8335" s="3"/>
      <c r="AZ8335" s="3"/>
      <c r="BA8335" s="3"/>
    </row>
    <row r="8336" spans="1:53" x14ac:dyDescent="0.3">
      <c r="A8336" s="3"/>
      <c r="B8336" s="3"/>
      <c r="C8336" s="3"/>
      <c r="D8336" s="3"/>
      <c r="E8336" s="3"/>
      <c r="F8336" s="3"/>
      <c r="G8336" s="3"/>
      <c r="H8336" s="3"/>
      <c r="I8336" s="3"/>
      <c r="J8336" s="3"/>
      <c r="K8336" s="3"/>
      <c r="L8336" s="3"/>
      <c r="M8336" s="3"/>
      <c r="N8336" s="3"/>
      <c r="O8336" s="3"/>
      <c r="P8336" s="3"/>
      <c r="Q8336" s="3"/>
      <c r="R8336" s="3"/>
      <c r="S8336" s="120"/>
      <c r="T8336" s="3"/>
      <c r="U8336" s="3"/>
      <c r="V8336" s="3"/>
      <c r="W8336" s="3"/>
      <c r="X8336" s="3"/>
      <c r="Y8336" s="3"/>
      <c r="Z8336" s="3"/>
      <c r="AA8336" s="3"/>
      <c r="AB8336" s="3"/>
      <c r="AC8336" s="3"/>
      <c r="AD8336" s="3"/>
      <c r="AE8336" s="3"/>
      <c r="AF8336" s="3"/>
      <c r="AG8336" s="3"/>
      <c r="AH8336" s="3"/>
      <c r="AI8336" s="3"/>
      <c r="AJ8336" s="3"/>
      <c r="AK8336" s="3"/>
      <c r="AL8336" s="3"/>
      <c r="AM8336" s="3"/>
      <c r="AN8336" s="3"/>
      <c r="AO8336" s="3"/>
      <c r="AP8336" s="3"/>
      <c r="AQ8336" s="3"/>
      <c r="AR8336" s="3"/>
      <c r="AS8336" s="3"/>
      <c r="AT8336" s="3"/>
      <c r="AU8336" s="3"/>
      <c r="AV8336" s="3"/>
      <c r="AW8336" s="3"/>
      <c r="AX8336" s="3"/>
      <c r="AY8336" s="3"/>
      <c r="AZ8336" s="3"/>
      <c r="BA8336" s="3"/>
    </row>
    <row r="8337" spans="1:53" x14ac:dyDescent="0.3">
      <c r="A8337" s="3"/>
      <c r="B8337" s="3"/>
      <c r="C8337" s="3"/>
      <c r="D8337" s="3"/>
      <c r="E8337" s="3"/>
      <c r="F8337" s="3"/>
      <c r="G8337" s="3"/>
      <c r="H8337" s="3"/>
      <c r="I8337" s="3"/>
      <c r="J8337" s="3"/>
      <c r="K8337" s="3"/>
      <c r="L8337" s="3"/>
      <c r="M8337" s="3"/>
      <c r="N8337" s="3"/>
      <c r="O8337" s="3"/>
      <c r="P8337" s="3"/>
      <c r="Q8337" s="3"/>
      <c r="R8337" s="3"/>
      <c r="S8337" s="120"/>
      <c r="T8337" s="3"/>
      <c r="U8337" s="3"/>
      <c r="V8337" s="3"/>
      <c r="W8337" s="3"/>
      <c r="X8337" s="3"/>
      <c r="Y8337" s="3"/>
      <c r="Z8337" s="3"/>
      <c r="AA8337" s="3"/>
      <c r="AB8337" s="3"/>
      <c r="AC8337" s="3"/>
      <c r="AD8337" s="3"/>
      <c r="AE8337" s="3"/>
      <c r="AF8337" s="3"/>
      <c r="AG8337" s="3"/>
      <c r="AH8337" s="3"/>
      <c r="AI8337" s="3"/>
      <c r="AJ8337" s="3"/>
      <c r="AK8337" s="3"/>
      <c r="AL8337" s="3"/>
      <c r="AM8337" s="3"/>
      <c r="AN8337" s="3"/>
      <c r="AO8337" s="3"/>
      <c r="AP8337" s="3"/>
      <c r="AQ8337" s="3"/>
      <c r="AR8337" s="3"/>
      <c r="AS8337" s="3"/>
      <c r="AT8337" s="3"/>
      <c r="AU8337" s="3"/>
      <c r="AV8337" s="3"/>
      <c r="AW8337" s="3"/>
      <c r="AX8337" s="3"/>
      <c r="AY8337" s="3"/>
      <c r="AZ8337" s="3"/>
      <c r="BA8337" s="3"/>
    </row>
    <row r="8338" spans="1:53" x14ac:dyDescent="0.3">
      <c r="A8338" s="3"/>
      <c r="B8338" s="3"/>
      <c r="C8338" s="3"/>
      <c r="D8338" s="3"/>
      <c r="E8338" s="3"/>
      <c r="F8338" s="3"/>
      <c r="G8338" s="3"/>
      <c r="H8338" s="3"/>
      <c r="I8338" s="3"/>
      <c r="J8338" s="3"/>
      <c r="K8338" s="3"/>
      <c r="L8338" s="3"/>
      <c r="M8338" s="3"/>
      <c r="N8338" s="3"/>
      <c r="O8338" s="3"/>
      <c r="P8338" s="3"/>
      <c r="Q8338" s="3"/>
      <c r="R8338" s="3"/>
      <c r="S8338" s="120"/>
      <c r="T8338" s="3"/>
      <c r="U8338" s="3"/>
      <c r="V8338" s="3"/>
      <c r="W8338" s="3"/>
      <c r="X8338" s="3"/>
      <c r="Y8338" s="3"/>
      <c r="Z8338" s="3"/>
      <c r="AA8338" s="3"/>
      <c r="AB8338" s="3"/>
      <c r="AC8338" s="3"/>
      <c r="AD8338" s="3"/>
      <c r="AE8338" s="3"/>
      <c r="AF8338" s="3"/>
      <c r="AG8338" s="3"/>
      <c r="AH8338" s="3"/>
      <c r="AI8338" s="3"/>
      <c r="AJ8338" s="3"/>
      <c r="AK8338" s="3"/>
      <c r="AL8338" s="3"/>
      <c r="AM8338" s="3"/>
      <c r="AN8338" s="3"/>
      <c r="AO8338" s="3"/>
      <c r="AP8338" s="3"/>
      <c r="AQ8338" s="3"/>
      <c r="AR8338" s="3"/>
      <c r="AS8338" s="3"/>
      <c r="AT8338" s="3"/>
      <c r="AU8338" s="3"/>
      <c r="AV8338" s="3"/>
      <c r="AW8338" s="3"/>
      <c r="AX8338" s="3"/>
      <c r="AY8338" s="3"/>
      <c r="AZ8338" s="3"/>
      <c r="BA8338" s="3"/>
    </row>
    <row r="8339" spans="1:53" x14ac:dyDescent="0.3">
      <c r="A8339" s="3"/>
      <c r="B8339" s="3"/>
      <c r="C8339" s="3"/>
      <c r="D8339" s="3"/>
      <c r="E8339" s="3"/>
      <c r="F8339" s="3"/>
      <c r="G8339" s="3"/>
      <c r="H8339" s="3"/>
      <c r="I8339" s="3"/>
      <c r="J8339" s="3"/>
      <c r="K8339" s="3"/>
      <c r="L8339" s="3"/>
      <c r="M8339" s="3"/>
      <c r="N8339" s="3"/>
      <c r="O8339" s="3"/>
      <c r="P8339" s="3"/>
      <c r="Q8339" s="3"/>
      <c r="R8339" s="3"/>
      <c r="S8339" s="120"/>
      <c r="T8339" s="3"/>
      <c r="U8339" s="3"/>
      <c r="V8339" s="3"/>
      <c r="W8339" s="3"/>
      <c r="X8339" s="3"/>
      <c r="Y8339" s="3"/>
      <c r="Z8339" s="3"/>
      <c r="AA8339" s="3"/>
      <c r="AB8339" s="3"/>
      <c r="AC8339" s="3"/>
      <c r="AD8339" s="3"/>
      <c r="AE8339" s="3"/>
      <c r="AF8339" s="3"/>
      <c r="AG8339" s="3"/>
      <c r="AH8339" s="3"/>
      <c r="AI8339" s="3"/>
      <c r="AJ8339" s="3"/>
      <c r="AK8339" s="3"/>
      <c r="AL8339" s="3"/>
      <c r="AM8339" s="3"/>
      <c r="AN8339" s="3"/>
      <c r="AO8339" s="3"/>
      <c r="AP8339" s="3"/>
      <c r="AQ8339" s="3"/>
      <c r="AR8339" s="3"/>
      <c r="AS8339" s="3"/>
      <c r="AT8339" s="3"/>
      <c r="AU8339" s="3"/>
      <c r="AV8339" s="3"/>
      <c r="AW8339" s="3"/>
      <c r="AX8339" s="3"/>
      <c r="AY8339" s="3"/>
      <c r="AZ8339" s="3"/>
      <c r="BA8339" s="3"/>
    </row>
    <row r="8340" spans="1:53" x14ac:dyDescent="0.3">
      <c r="A8340" s="3"/>
      <c r="B8340" s="3"/>
      <c r="C8340" s="3"/>
      <c r="D8340" s="3"/>
      <c r="E8340" s="3"/>
      <c r="F8340" s="3"/>
      <c r="G8340" s="3"/>
      <c r="H8340" s="3"/>
      <c r="I8340" s="3"/>
      <c r="J8340" s="3"/>
      <c r="K8340" s="3"/>
      <c r="L8340" s="3"/>
      <c r="M8340" s="3"/>
      <c r="N8340" s="3"/>
      <c r="O8340" s="3"/>
      <c r="P8340" s="3"/>
      <c r="Q8340" s="3"/>
      <c r="R8340" s="3"/>
      <c r="S8340" s="120"/>
      <c r="T8340" s="3"/>
      <c r="U8340" s="3"/>
      <c r="V8340" s="3"/>
      <c r="W8340" s="3"/>
      <c r="X8340" s="3"/>
      <c r="Y8340" s="3"/>
      <c r="Z8340" s="3"/>
      <c r="AA8340" s="3"/>
      <c r="AB8340" s="3"/>
      <c r="AC8340" s="3"/>
      <c r="AD8340" s="3"/>
      <c r="AE8340" s="3"/>
      <c r="AF8340" s="3"/>
      <c r="AG8340" s="3"/>
      <c r="AH8340" s="3"/>
      <c r="AI8340" s="3"/>
      <c r="AJ8340" s="3"/>
      <c r="AK8340" s="3"/>
      <c r="AL8340" s="3"/>
      <c r="AM8340" s="3"/>
      <c r="AN8340" s="3"/>
      <c r="AO8340" s="3"/>
      <c r="AP8340" s="3"/>
      <c r="AQ8340" s="3"/>
      <c r="AR8340" s="3"/>
      <c r="AS8340" s="3"/>
      <c r="AT8340" s="3"/>
      <c r="AU8340" s="3"/>
      <c r="AV8340" s="3"/>
      <c r="AW8340" s="3"/>
      <c r="AX8340" s="3"/>
      <c r="AY8340" s="3"/>
      <c r="AZ8340" s="3"/>
      <c r="BA8340" s="3"/>
    </row>
    <row r="8341" spans="1:53" x14ac:dyDescent="0.3">
      <c r="A8341" s="3"/>
      <c r="B8341" s="3"/>
      <c r="C8341" s="3"/>
      <c r="D8341" s="3"/>
      <c r="E8341" s="3"/>
      <c r="F8341" s="3"/>
      <c r="G8341" s="3"/>
      <c r="H8341" s="3"/>
      <c r="I8341" s="3"/>
      <c r="J8341" s="3"/>
      <c r="K8341" s="3"/>
      <c r="L8341" s="3"/>
      <c r="M8341" s="3"/>
      <c r="N8341" s="3"/>
      <c r="O8341" s="3"/>
      <c r="P8341" s="3"/>
      <c r="Q8341" s="3"/>
      <c r="R8341" s="3"/>
      <c r="S8341" s="120"/>
      <c r="T8341" s="3"/>
      <c r="U8341" s="3"/>
      <c r="V8341" s="3"/>
      <c r="W8341" s="3"/>
      <c r="X8341" s="3"/>
      <c r="Y8341" s="3"/>
      <c r="Z8341" s="3"/>
      <c r="AA8341" s="3"/>
      <c r="AB8341" s="3"/>
      <c r="AC8341" s="3"/>
      <c r="AD8341" s="3"/>
      <c r="AE8341" s="3"/>
      <c r="AF8341" s="3"/>
      <c r="AG8341" s="3"/>
      <c r="AH8341" s="3"/>
      <c r="AI8341" s="3"/>
      <c r="AJ8341" s="3"/>
      <c r="AK8341" s="3"/>
      <c r="AL8341" s="3"/>
      <c r="AM8341" s="3"/>
      <c r="AN8341" s="3"/>
      <c r="AO8341" s="3"/>
      <c r="AP8341" s="3"/>
      <c r="AQ8341" s="3"/>
      <c r="AR8341" s="3"/>
      <c r="AS8341" s="3"/>
      <c r="AT8341" s="3"/>
      <c r="AU8341" s="3"/>
      <c r="AV8341" s="3"/>
      <c r="AW8341" s="3"/>
      <c r="AX8341" s="3"/>
      <c r="AY8341" s="3"/>
      <c r="AZ8341" s="3"/>
      <c r="BA8341" s="3"/>
    </row>
    <row r="8342" spans="1:53" x14ac:dyDescent="0.3">
      <c r="A8342" s="3"/>
      <c r="B8342" s="3"/>
      <c r="C8342" s="3"/>
      <c r="D8342" s="3"/>
      <c r="E8342" s="3"/>
      <c r="F8342" s="3"/>
      <c r="G8342" s="3"/>
      <c r="H8342" s="3"/>
      <c r="I8342" s="3"/>
      <c r="J8342" s="3"/>
      <c r="K8342" s="3"/>
      <c r="L8342" s="3"/>
      <c r="M8342" s="3"/>
      <c r="N8342" s="3"/>
      <c r="O8342" s="3"/>
      <c r="P8342" s="3"/>
      <c r="Q8342" s="3"/>
      <c r="R8342" s="3"/>
      <c r="S8342" s="120"/>
      <c r="T8342" s="3"/>
      <c r="U8342" s="3"/>
      <c r="V8342" s="3"/>
      <c r="W8342" s="3"/>
      <c r="X8342" s="3"/>
      <c r="Y8342" s="3"/>
      <c r="Z8342" s="3"/>
      <c r="AA8342" s="3"/>
      <c r="AB8342" s="3"/>
      <c r="AC8342" s="3"/>
      <c r="AD8342" s="3"/>
      <c r="AE8342" s="3"/>
      <c r="AF8342" s="3"/>
      <c r="AG8342" s="3"/>
      <c r="AH8342" s="3"/>
      <c r="AI8342" s="3"/>
      <c r="AJ8342" s="3"/>
      <c r="AK8342" s="3"/>
      <c r="AL8342" s="3"/>
      <c r="AM8342" s="3"/>
      <c r="AN8342" s="3"/>
      <c r="AO8342" s="3"/>
      <c r="AP8342" s="3"/>
      <c r="AQ8342" s="3"/>
      <c r="AR8342" s="3"/>
      <c r="AS8342" s="3"/>
      <c r="AT8342" s="3"/>
      <c r="AU8342" s="3"/>
      <c r="AV8342" s="3"/>
      <c r="AW8342" s="3"/>
      <c r="AX8342" s="3"/>
      <c r="AY8342" s="3"/>
      <c r="AZ8342" s="3"/>
      <c r="BA8342" s="3"/>
    </row>
    <row r="8343" spans="1:53" x14ac:dyDescent="0.3">
      <c r="A8343" s="3"/>
      <c r="B8343" s="3"/>
      <c r="C8343" s="3"/>
      <c r="D8343" s="3"/>
      <c r="E8343" s="3"/>
      <c r="F8343" s="3"/>
      <c r="G8343" s="3"/>
      <c r="H8343" s="3"/>
      <c r="I8343" s="3"/>
      <c r="J8343" s="3"/>
      <c r="K8343" s="3"/>
      <c r="L8343" s="3"/>
      <c r="M8343" s="3"/>
      <c r="N8343" s="3"/>
      <c r="O8343" s="3"/>
      <c r="P8343" s="3"/>
      <c r="Q8343" s="3"/>
      <c r="R8343" s="3"/>
      <c r="S8343" s="120"/>
      <c r="T8343" s="3"/>
      <c r="U8343" s="3"/>
      <c r="V8343" s="3"/>
      <c r="W8343" s="3"/>
      <c r="X8343" s="3"/>
      <c r="Y8343" s="3"/>
      <c r="Z8343" s="3"/>
      <c r="AA8343" s="3"/>
      <c r="AB8343" s="3"/>
      <c r="AC8343" s="3"/>
      <c r="AD8343" s="3"/>
      <c r="AE8343" s="3"/>
      <c r="AF8343" s="3"/>
      <c r="AG8343" s="3"/>
      <c r="AH8343" s="3"/>
      <c r="AI8343" s="3"/>
      <c r="AJ8343" s="3"/>
      <c r="AK8343" s="3"/>
      <c r="AL8343" s="3"/>
      <c r="AM8343" s="3"/>
      <c r="AN8343" s="3"/>
      <c r="AO8343" s="3"/>
      <c r="AP8343" s="3"/>
      <c r="AQ8343" s="3"/>
      <c r="AR8343" s="3"/>
      <c r="AS8343" s="3"/>
      <c r="AT8343" s="3"/>
      <c r="AU8343" s="3"/>
      <c r="AV8343" s="3"/>
      <c r="AW8343" s="3"/>
      <c r="AX8343" s="3"/>
      <c r="AY8343" s="3"/>
      <c r="AZ8343" s="3"/>
      <c r="BA8343" s="3"/>
    </row>
    <row r="8344" spans="1:53" x14ac:dyDescent="0.3">
      <c r="A8344" s="3"/>
      <c r="B8344" s="3"/>
      <c r="C8344" s="3"/>
      <c r="D8344" s="3"/>
      <c r="E8344" s="3"/>
      <c r="F8344" s="3"/>
      <c r="G8344" s="3"/>
      <c r="H8344" s="3"/>
      <c r="I8344" s="3"/>
      <c r="J8344" s="3"/>
      <c r="K8344" s="3"/>
      <c r="L8344" s="3"/>
      <c r="M8344" s="3"/>
      <c r="N8344" s="3"/>
      <c r="O8344" s="3"/>
      <c r="P8344" s="3"/>
      <c r="Q8344" s="3"/>
      <c r="R8344" s="3"/>
      <c r="S8344" s="120"/>
      <c r="T8344" s="3"/>
      <c r="U8344" s="3"/>
      <c r="V8344" s="3"/>
      <c r="W8344" s="3"/>
      <c r="X8344" s="3"/>
      <c r="Y8344" s="3"/>
      <c r="Z8344" s="3"/>
      <c r="AA8344" s="3"/>
      <c r="AB8344" s="3"/>
      <c r="AC8344" s="3"/>
      <c r="AD8344" s="3"/>
      <c r="AE8344" s="3"/>
      <c r="AF8344" s="3"/>
      <c r="AG8344" s="3"/>
      <c r="AH8344" s="3"/>
      <c r="AI8344" s="3"/>
      <c r="AJ8344" s="3"/>
      <c r="AK8344" s="3"/>
      <c r="AL8344" s="3"/>
      <c r="AM8344" s="3"/>
      <c r="AN8344" s="3"/>
      <c r="AO8344" s="3"/>
      <c r="AP8344" s="3"/>
      <c r="AQ8344" s="3"/>
      <c r="AR8344" s="3"/>
      <c r="AS8344" s="3"/>
      <c r="AT8344" s="3"/>
      <c r="AU8344" s="3"/>
      <c r="AV8344" s="3"/>
      <c r="AW8344" s="3"/>
      <c r="AX8344" s="3"/>
      <c r="AY8344" s="3"/>
      <c r="AZ8344" s="3"/>
      <c r="BA8344" s="3"/>
    </row>
    <row r="8345" spans="1:53" x14ac:dyDescent="0.3">
      <c r="A8345" s="3"/>
      <c r="B8345" s="3"/>
      <c r="C8345" s="3"/>
      <c r="D8345" s="3"/>
      <c r="E8345" s="3"/>
      <c r="F8345" s="3"/>
      <c r="G8345" s="3"/>
      <c r="H8345" s="3"/>
      <c r="I8345" s="3"/>
      <c r="J8345" s="3"/>
      <c r="K8345" s="3"/>
      <c r="L8345" s="3"/>
      <c r="M8345" s="3"/>
      <c r="N8345" s="3"/>
      <c r="O8345" s="3"/>
      <c r="P8345" s="3"/>
      <c r="Q8345" s="3"/>
      <c r="R8345" s="3"/>
      <c r="S8345" s="120"/>
      <c r="T8345" s="3"/>
      <c r="U8345" s="3"/>
      <c r="V8345" s="3"/>
      <c r="W8345" s="3"/>
      <c r="X8345" s="3"/>
      <c r="Y8345" s="3"/>
      <c r="Z8345" s="3"/>
      <c r="AA8345" s="3"/>
      <c r="AB8345" s="3"/>
      <c r="AC8345" s="3"/>
      <c r="AD8345" s="3"/>
      <c r="AE8345" s="3"/>
      <c r="AF8345" s="3"/>
      <c r="AG8345" s="3"/>
      <c r="AH8345" s="3"/>
      <c r="AI8345" s="3"/>
      <c r="AJ8345" s="3"/>
      <c r="AK8345" s="3"/>
      <c r="AL8345" s="3"/>
      <c r="AM8345" s="3"/>
      <c r="AN8345" s="3"/>
      <c r="AO8345" s="3"/>
      <c r="AP8345" s="3"/>
      <c r="AQ8345" s="3"/>
      <c r="AR8345" s="3"/>
      <c r="AS8345" s="3"/>
      <c r="AT8345" s="3"/>
      <c r="AU8345" s="3"/>
      <c r="AV8345" s="3"/>
      <c r="AW8345" s="3"/>
      <c r="AX8345" s="3"/>
      <c r="AY8345" s="3"/>
      <c r="AZ8345" s="3"/>
      <c r="BA8345" s="3"/>
    </row>
    <row r="8346" spans="1:53" x14ac:dyDescent="0.3">
      <c r="A8346" s="3"/>
      <c r="B8346" s="3"/>
      <c r="C8346" s="3"/>
      <c r="D8346" s="3"/>
      <c r="E8346" s="3"/>
      <c r="F8346" s="3"/>
      <c r="G8346" s="3"/>
      <c r="H8346" s="3"/>
      <c r="I8346" s="3"/>
      <c r="J8346" s="3"/>
      <c r="K8346" s="3"/>
      <c r="L8346" s="3"/>
      <c r="M8346" s="3"/>
      <c r="N8346" s="3"/>
      <c r="O8346" s="3"/>
      <c r="P8346" s="3"/>
      <c r="Q8346" s="3"/>
      <c r="R8346" s="3"/>
      <c r="S8346" s="120"/>
      <c r="T8346" s="3"/>
      <c r="U8346" s="3"/>
      <c r="V8346" s="3"/>
      <c r="W8346" s="3"/>
      <c r="X8346" s="3"/>
      <c r="Y8346" s="3"/>
      <c r="Z8346" s="3"/>
      <c r="AA8346" s="3"/>
      <c r="AB8346" s="3"/>
      <c r="AC8346" s="3"/>
      <c r="AD8346" s="3"/>
      <c r="AE8346" s="3"/>
      <c r="AF8346" s="3"/>
      <c r="AG8346" s="3"/>
      <c r="AH8346" s="3"/>
      <c r="AI8346" s="3"/>
      <c r="AJ8346" s="3"/>
      <c r="AK8346" s="3"/>
      <c r="AL8346" s="3"/>
      <c r="AM8346" s="3"/>
      <c r="AN8346" s="3"/>
      <c r="AO8346" s="3"/>
      <c r="AP8346" s="3"/>
      <c r="AQ8346" s="3"/>
      <c r="AR8346" s="3"/>
      <c r="AS8346" s="3"/>
      <c r="AT8346" s="3"/>
      <c r="AU8346" s="3"/>
      <c r="AV8346" s="3"/>
      <c r="AW8346" s="3"/>
      <c r="AX8346" s="3"/>
      <c r="AY8346" s="3"/>
      <c r="AZ8346" s="3"/>
      <c r="BA8346" s="3"/>
    </row>
    <row r="8347" spans="1:53" x14ac:dyDescent="0.3">
      <c r="A8347" s="3"/>
      <c r="B8347" s="3"/>
      <c r="C8347" s="3"/>
      <c r="D8347" s="3"/>
      <c r="E8347" s="3"/>
      <c r="F8347" s="3"/>
      <c r="G8347" s="3"/>
      <c r="H8347" s="3"/>
      <c r="I8347" s="3"/>
      <c r="J8347" s="3"/>
      <c r="K8347" s="3"/>
      <c r="L8347" s="3"/>
      <c r="M8347" s="3"/>
      <c r="N8347" s="3"/>
      <c r="O8347" s="3"/>
      <c r="P8347" s="3"/>
      <c r="Q8347" s="3"/>
      <c r="R8347" s="3"/>
      <c r="S8347" s="120"/>
      <c r="T8347" s="3"/>
      <c r="U8347" s="3"/>
      <c r="V8347" s="3"/>
      <c r="W8347" s="3"/>
      <c r="X8347" s="3"/>
      <c r="Y8347" s="3"/>
      <c r="Z8347" s="3"/>
      <c r="AA8347" s="3"/>
      <c r="AB8347" s="3"/>
      <c r="AC8347" s="3"/>
      <c r="AD8347" s="3"/>
      <c r="AE8347" s="3"/>
      <c r="AF8347" s="3"/>
      <c r="AG8347" s="3"/>
      <c r="AH8347" s="3"/>
      <c r="AI8347" s="3"/>
      <c r="AJ8347" s="3"/>
      <c r="AK8347" s="3"/>
      <c r="AL8347" s="3"/>
      <c r="AM8347" s="3"/>
      <c r="AN8347" s="3"/>
      <c r="AO8347" s="3"/>
      <c r="AP8347" s="3"/>
      <c r="AQ8347" s="3"/>
      <c r="AR8347" s="3"/>
      <c r="AS8347" s="3"/>
      <c r="AT8347" s="3"/>
      <c r="AU8347" s="3"/>
      <c r="AV8347" s="3"/>
      <c r="AW8347" s="3"/>
      <c r="AX8347" s="3"/>
      <c r="AY8347" s="3"/>
      <c r="AZ8347" s="3"/>
      <c r="BA8347" s="3"/>
    </row>
    <row r="8348" spans="1:53" x14ac:dyDescent="0.3">
      <c r="A8348" s="3"/>
      <c r="B8348" s="3"/>
      <c r="C8348" s="3"/>
      <c r="D8348" s="3"/>
      <c r="E8348" s="3"/>
      <c r="F8348" s="3"/>
      <c r="G8348" s="3"/>
      <c r="H8348" s="3"/>
      <c r="I8348" s="3"/>
      <c r="J8348" s="3"/>
      <c r="K8348" s="3"/>
      <c r="L8348" s="3"/>
      <c r="M8348" s="3"/>
      <c r="N8348" s="3"/>
      <c r="O8348" s="3"/>
      <c r="P8348" s="3"/>
      <c r="Q8348" s="3"/>
      <c r="R8348" s="3"/>
      <c r="S8348" s="120"/>
      <c r="T8348" s="3"/>
      <c r="U8348" s="3"/>
      <c r="V8348" s="3"/>
      <c r="W8348" s="3"/>
      <c r="X8348" s="3"/>
      <c r="Y8348" s="3"/>
      <c r="Z8348" s="3"/>
      <c r="AA8348" s="3"/>
      <c r="AB8348" s="3"/>
      <c r="AC8348" s="3"/>
      <c r="AD8348" s="3"/>
      <c r="AE8348" s="3"/>
      <c r="AF8348" s="3"/>
      <c r="AG8348" s="3"/>
      <c r="AH8348" s="3"/>
      <c r="AI8348" s="3"/>
      <c r="AJ8348" s="3"/>
      <c r="AK8348" s="3"/>
      <c r="AL8348" s="3"/>
      <c r="AM8348" s="3"/>
      <c r="AN8348" s="3"/>
      <c r="AO8348" s="3"/>
      <c r="AP8348" s="3"/>
      <c r="AQ8348" s="3"/>
      <c r="AR8348" s="3"/>
      <c r="AS8348" s="3"/>
      <c r="AT8348" s="3"/>
      <c r="AU8348" s="3"/>
      <c r="AV8348" s="3"/>
      <c r="AW8348" s="3"/>
      <c r="AX8348" s="3"/>
      <c r="AY8348" s="3"/>
      <c r="AZ8348" s="3"/>
      <c r="BA8348" s="3"/>
    </row>
    <row r="8349" spans="1:53" x14ac:dyDescent="0.3">
      <c r="A8349" s="3"/>
      <c r="B8349" s="3"/>
      <c r="C8349" s="3"/>
      <c r="D8349" s="3"/>
      <c r="E8349" s="3"/>
      <c r="F8349" s="3"/>
      <c r="G8349" s="3"/>
      <c r="H8349" s="3"/>
      <c r="I8349" s="3"/>
      <c r="J8349" s="3"/>
      <c r="K8349" s="3"/>
      <c r="L8349" s="3"/>
      <c r="M8349" s="3"/>
      <c r="N8349" s="3"/>
      <c r="O8349" s="3"/>
      <c r="P8349" s="3"/>
      <c r="Q8349" s="3"/>
      <c r="R8349" s="3"/>
      <c r="S8349" s="120"/>
      <c r="T8349" s="3"/>
      <c r="U8349" s="3"/>
      <c r="V8349" s="3"/>
      <c r="W8349" s="3"/>
      <c r="X8349" s="3"/>
      <c r="Y8349" s="3"/>
      <c r="Z8349" s="3"/>
      <c r="AA8349" s="3"/>
      <c r="AB8349" s="3"/>
      <c r="AC8349" s="3"/>
      <c r="AD8349" s="3"/>
      <c r="AE8349" s="3"/>
      <c r="AF8349" s="3"/>
      <c r="AG8349" s="3"/>
      <c r="AH8349" s="3"/>
      <c r="AI8349" s="3"/>
      <c r="AJ8349" s="3"/>
      <c r="AK8349" s="3"/>
      <c r="AL8349" s="3"/>
      <c r="AM8349" s="3"/>
      <c r="AN8349" s="3"/>
      <c r="AO8349" s="3"/>
      <c r="AP8349" s="3"/>
      <c r="AQ8349" s="3"/>
      <c r="AR8349" s="3"/>
      <c r="AS8349" s="3"/>
      <c r="AT8349" s="3"/>
      <c r="AU8349" s="3"/>
      <c r="AV8349" s="3"/>
      <c r="AW8349" s="3"/>
      <c r="AX8349" s="3"/>
      <c r="AY8349" s="3"/>
      <c r="AZ8349" s="3"/>
      <c r="BA8349" s="3"/>
    </row>
    <row r="8350" spans="1:53" x14ac:dyDescent="0.3">
      <c r="A8350" s="3"/>
      <c r="B8350" s="3"/>
      <c r="C8350" s="3"/>
      <c r="D8350" s="3"/>
      <c r="E8350" s="3"/>
      <c r="F8350" s="3"/>
      <c r="G8350" s="3"/>
      <c r="H8350" s="3"/>
      <c r="I8350" s="3"/>
      <c r="J8350" s="3"/>
      <c r="K8350" s="3"/>
      <c r="L8350" s="3"/>
      <c r="M8350" s="3"/>
      <c r="N8350" s="3"/>
      <c r="O8350" s="3"/>
      <c r="P8350" s="3"/>
      <c r="Q8350" s="3"/>
      <c r="R8350" s="3"/>
      <c r="S8350" s="120"/>
      <c r="T8350" s="3"/>
      <c r="U8350" s="3"/>
      <c r="V8350" s="3"/>
      <c r="W8350" s="3"/>
      <c r="X8350" s="3"/>
      <c r="Y8350" s="3"/>
      <c r="Z8350" s="3"/>
      <c r="AA8350" s="3"/>
      <c r="AB8350" s="3"/>
      <c r="AC8350" s="3"/>
      <c r="AD8350" s="3"/>
      <c r="AE8350" s="3"/>
      <c r="AF8350" s="3"/>
      <c r="AG8350" s="3"/>
      <c r="AH8350" s="3"/>
      <c r="AI8350" s="3"/>
      <c r="AJ8350" s="3"/>
      <c r="AK8350" s="3"/>
      <c r="AL8350" s="3"/>
      <c r="AM8350" s="3"/>
      <c r="AN8350" s="3"/>
      <c r="AO8350" s="3"/>
      <c r="AP8350" s="3"/>
      <c r="AQ8350" s="3"/>
      <c r="AR8350" s="3"/>
      <c r="AS8350" s="3"/>
      <c r="AT8350" s="3"/>
      <c r="AU8350" s="3"/>
      <c r="AV8350" s="3"/>
      <c r="AW8350" s="3"/>
      <c r="AX8350" s="3"/>
      <c r="AY8350" s="3"/>
      <c r="AZ8350" s="3"/>
      <c r="BA8350" s="3"/>
    </row>
    <row r="8351" spans="1:53" x14ac:dyDescent="0.3">
      <c r="A8351" s="3"/>
      <c r="B8351" s="3"/>
      <c r="C8351" s="3"/>
      <c r="D8351" s="3"/>
      <c r="E8351" s="3"/>
      <c r="F8351" s="3"/>
      <c r="G8351" s="3"/>
      <c r="H8351" s="3"/>
      <c r="I8351" s="3"/>
      <c r="J8351" s="3"/>
      <c r="K8351" s="3"/>
      <c r="L8351" s="3"/>
      <c r="M8351" s="3"/>
      <c r="N8351" s="3"/>
      <c r="O8351" s="3"/>
      <c r="P8351" s="3"/>
      <c r="Q8351" s="3"/>
      <c r="R8351" s="3"/>
      <c r="S8351" s="120"/>
      <c r="T8351" s="3"/>
      <c r="U8351" s="3"/>
      <c r="V8351" s="3"/>
      <c r="W8351" s="3"/>
      <c r="X8351" s="3"/>
      <c r="Y8351" s="3"/>
      <c r="Z8351" s="3"/>
      <c r="AA8351" s="3"/>
      <c r="AB8351" s="3"/>
      <c r="AC8351" s="3"/>
      <c r="AD8351" s="3"/>
      <c r="AE8351" s="3"/>
      <c r="AF8351" s="3"/>
      <c r="AG8351" s="3"/>
      <c r="AH8351" s="3"/>
      <c r="AI8351" s="3"/>
      <c r="AJ8351" s="3"/>
      <c r="AK8351" s="3"/>
      <c r="AL8351" s="3"/>
      <c r="AM8351" s="3"/>
      <c r="AN8351" s="3"/>
      <c r="AO8351" s="3"/>
      <c r="AP8351" s="3"/>
      <c r="AQ8351" s="3"/>
      <c r="AR8351" s="3"/>
      <c r="AS8351" s="3"/>
      <c r="AT8351" s="3"/>
      <c r="AU8351" s="3"/>
      <c r="AV8351" s="3"/>
      <c r="AW8351" s="3"/>
      <c r="AX8351" s="3"/>
      <c r="AY8351" s="3"/>
      <c r="AZ8351" s="3"/>
      <c r="BA8351" s="3"/>
    </row>
    <row r="8352" spans="1:53" x14ac:dyDescent="0.3">
      <c r="A8352" s="3"/>
      <c r="B8352" s="3"/>
      <c r="C8352" s="3"/>
      <c r="D8352" s="3"/>
      <c r="E8352" s="3"/>
      <c r="F8352" s="3"/>
      <c r="G8352" s="3"/>
      <c r="H8352" s="3"/>
      <c r="I8352" s="3"/>
      <c r="J8352" s="3"/>
      <c r="K8352" s="3"/>
      <c r="L8352" s="3"/>
      <c r="M8352" s="3"/>
      <c r="N8352" s="3"/>
      <c r="O8352" s="3"/>
      <c r="P8352" s="3"/>
      <c r="Q8352" s="3"/>
      <c r="R8352" s="3"/>
      <c r="S8352" s="120"/>
      <c r="T8352" s="3"/>
      <c r="U8352" s="3"/>
      <c r="V8352" s="3"/>
      <c r="W8352" s="3"/>
      <c r="X8352" s="3"/>
      <c r="Y8352" s="3"/>
      <c r="Z8352" s="3"/>
      <c r="AA8352" s="3"/>
      <c r="AB8352" s="3"/>
      <c r="AC8352" s="3"/>
      <c r="AD8352" s="3"/>
      <c r="AE8352" s="3"/>
      <c r="AF8352" s="3"/>
      <c r="AG8352" s="3"/>
      <c r="AH8352" s="3"/>
      <c r="AI8352" s="3"/>
      <c r="AJ8352" s="3"/>
      <c r="AK8352" s="3"/>
      <c r="AL8352" s="3"/>
      <c r="AM8352" s="3"/>
      <c r="AN8352" s="3"/>
      <c r="AO8352" s="3"/>
      <c r="AP8352" s="3"/>
      <c r="AQ8352" s="3"/>
      <c r="AR8352" s="3"/>
      <c r="AS8352" s="3"/>
      <c r="AT8352" s="3"/>
      <c r="AU8352" s="3"/>
      <c r="AV8352" s="3"/>
      <c r="AW8352" s="3"/>
      <c r="AX8352" s="3"/>
      <c r="AY8352" s="3"/>
      <c r="AZ8352" s="3"/>
      <c r="BA8352" s="3"/>
    </row>
    <row r="8353" spans="1:53" x14ac:dyDescent="0.3">
      <c r="A8353" s="3"/>
      <c r="B8353" s="3"/>
      <c r="C8353" s="3"/>
      <c r="D8353" s="3"/>
      <c r="E8353" s="3"/>
      <c r="F8353" s="3"/>
      <c r="G8353" s="3"/>
      <c r="H8353" s="3"/>
      <c r="I8353" s="3"/>
      <c r="J8353" s="3"/>
      <c r="K8353" s="3"/>
      <c r="L8353" s="3"/>
      <c r="M8353" s="3"/>
      <c r="N8353" s="3"/>
      <c r="O8353" s="3"/>
      <c r="P8353" s="3"/>
      <c r="Q8353" s="3"/>
      <c r="R8353" s="3"/>
      <c r="S8353" s="120"/>
      <c r="T8353" s="3"/>
      <c r="U8353" s="3"/>
      <c r="V8353" s="3"/>
      <c r="W8353" s="3"/>
      <c r="X8353" s="3"/>
      <c r="Y8353" s="3"/>
      <c r="Z8353" s="3"/>
      <c r="AA8353" s="3"/>
      <c r="AB8353" s="3"/>
      <c r="AC8353" s="3"/>
      <c r="AD8353" s="3"/>
      <c r="AE8353" s="3"/>
      <c r="AF8353" s="3"/>
      <c r="AG8353" s="3"/>
      <c r="AH8353" s="3"/>
      <c r="AI8353" s="3"/>
      <c r="AJ8353" s="3"/>
      <c r="AK8353" s="3"/>
      <c r="AL8353" s="3"/>
      <c r="AM8353" s="3"/>
      <c r="AN8353" s="3"/>
      <c r="AO8353" s="3"/>
      <c r="AP8353" s="3"/>
      <c r="AQ8353" s="3"/>
      <c r="AR8353" s="3"/>
      <c r="AS8353" s="3"/>
      <c r="AT8353" s="3"/>
      <c r="AU8353" s="3"/>
      <c r="AV8353" s="3"/>
      <c r="AW8353" s="3"/>
      <c r="AX8353" s="3"/>
      <c r="AY8353" s="3"/>
      <c r="AZ8353" s="3"/>
      <c r="BA8353" s="3"/>
    </row>
    <row r="8354" spans="1:53" x14ac:dyDescent="0.3">
      <c r="A8354" s="3"/>
      <c r="B8354" s="3"/>
      <c r="C8354" s="3"/>
      <c r="D8354" s="3"/>
      <c r="E8354" s="3"/>
      <c r="F8354" s="3"/>
      <c r="G8354" s="3"/>
      <c r="H8354" s="3"/>
      <c r="I8354" s="3"/>
      <c r="J8354" s="3"/>
      <c r="K8354" s="3"/>
      <c r="L8354" s="3"/>
      <c r="M8354" s="3"/>
      <c r="N8354" s="3"/>
      <c r="O8354" s="3"/>
      <c r="P8354" s="3"/>
      <c r="Q8354" s="3"/>
      <c r="R8354" s="3"/>
      <c r="S8354" s="120"/>
      <c r="T8354" s="3"/>
      <c r="U8354" s="3"/>
      <c r="V8354" s="3"/>
      <c r="W8354" s="3"/>
      <c r="X8354" s="3"/>
      <c r="Y8354" s="3"/>
      <c r="Z8354" s="3"/>
      <c r="AA8354" s="3"/>
      <c r="AB8354" s="3"/>
      <c r="AC8354" s="3"/>
      <c r="AD8354" s="3"/>
      <c r="AE8354" s="3"/>
      <c r="AF8354" s="3"/>
      <c r="AG8354" s="3"/>
      <c r="AH8354" s="3"/>
      <c r="AI8354" s="3"/>
      <c r="AJ8354" s="3"/>
      <c r="AK8354" s="3"/>
      <c r="AL8354" s="3"/>
      <c r="AM8354" s="3"/>
      <c r="AN8354" s="3"/>
      <c r="AO8354" s="3"/>
      <c r="AP8354" s="3"/>
      <c r="AQ8354" s="3"/>
      <c r="AR8354" s="3"/>
      <c r="AS8354" s="3"/>
      <c r="AT8354" s="3"/>
      <c r="AU8354" s="3"/>
      <c r="AV8354" s="3"/>
      <c r="AW8354" s="3"/>
      <c r="AX8354" s="3"/>
      <c r="AY8354" s="3"/>
      <c r="AZ8354" s="3"/>
      <c r="BA8354" s="3"/>
    </row>
    <row r="8355" spans="1:53" x14ac:dyDescent="0.3">
      <c r="A8355" s="3"/>
      <c r="B8355" s="3"/>
      <c r="C8355" s="3"/>
      <c r="D8355" s="3"/>
      <c r="E8355" s="3"/>
      <c r="F8355" s="3"/>
      <c r="G8355" s="3"/>
      <c r="H8355" s="3"/>
      <c r="I8355" s="3"/>
      <c r="J8355" s="3"/>
      <c r="K8355" s="3"/>
      <c r="L8355" s="3"/>
      <c r="M8355" s="3"/>
      <c r="N8355" s="3"/>
      <c r="O8355" s="3"/>
      <c r="P8355" s="3"/>
      <c r="Q8355" s="3"/>
      <c r="R8355" s="3"/>
      <c r="S8355" s="120"/>
      <c r="T8355" s="3"/>
      <c r="U8355" s="3"/>
      <c r="V8355" s="3"/>
      <c r="W8355" s="3"/>
      <c r="X8355" s="3"/>
      <c r="Y8355" s="3"/>
      <c r="Z8355" s="3"/>
      <c r="AA8355" s="3"/>
      <c r="AB8355" s="3"/>
      <c r="AC8355" s="3"/>
      <c r="AD8355" s="3"/>
      <c r="AE8355" s="3"/>
      <c r="AF8355" s="3"/>
      <c r="AG8355" s="3"/>
      <c r="AH8355" s="3"/>
      <c r="AI8355" s="3"/>
      <c r="AJ8355" s="3"/>
      <c r="AK8355" s="3"/>
      <c r="AL8355" s="3"/>
      <c r="AM8355" s="3"/>
      <c r="AN8355" s="3"/>
      <c r="AO8355" s="3"/>
      <c r="AP8355" s="3"/>
      <c r="AQ8355" s="3"/>
      <c r="AR8355" s="3"/>
      <c r="AS8355" s="3"/>
      <c r="AT8355" s="3"/>
      <c r="AU8355" s="3"/>
      <c r="AV8355" s="3"/>
      <c r="AW8355" s="3"/>
      <c r="AX8355" s="3"/>
      <c r="AY8355" s="3"/>
      <c r="AZ8355" s="3"/>
      <c r="BA8355" s="3"/>
    </row>
    <row r="8356" spans="1:53" x14ac:dyDescent="0.3">
      <c r="A8356" s="3"/>
      <c r="B8356" s="3"/>
      <c r="C8356" s="3"/>
      <c r="D8356" s="3"/>
      <c r="E8356" s="3"/>
      <c r="F8356" s="3"/>
      <c r="G8356" s="3"/>
      <c r="H8356" s="3"/>
      <c r="I8356" s="3"/>
      <c r="J8356" s="3"/>
      <c r="K8356" s="3"/>
      <c r="L8356" s="3"/>
      <c r="M8356" s="3"/>
      <c r="N8356" s="3"/>
      <c r="O8356" s="3"/>
      <c r="P8356" s="3"/>
      <c r="Q8356" s="3"/>
      <c r="R8356" s="3"/>
      <c r="S8356" s="120"/>
      <c r="T8356" s="3"/>
      <c r="U8356" s="3"/>
      <c r="V8356" s="3"/>
      <c r="W8356" s="3"/>
      <c r="X8356" s="3"/>
      <c r="Y8356" s="3"/>
      <c r="Z8356" s="3"/>
      <c r="AA8356" s="3"/>
      <c r="AB8356" s="3"/>
      <c r="AC8356" s="3"/>
      <c r="AD8356" s="3"/>
      <c r="AE8356" s="3"/>
      <c r="AF8356" s="3"/>
      <c r="AG8356" s="3"/>
      <c r="AH8356" s="3"/>
      <c r="AI8356" s="3"/>
      <c r="AJ8356" s="3"/>
      <c r="AK8356" s="3"/>
      <c r="AL8356" s="3"/>
      <c r="AM8356" s="3"/>
      <c r="AN8356" s="3"/>
      <c r="AO8356" s="3"/>
      <c r="AP8356" s="3"/>
      <c r="AQ8356" s="3"/>
      <c r="AR8356" s="3"/>
      <c r="AS8356" s="3"/>
      <c r="AT8356" s="3"/>
      <c r="AU8356" s="3"/>
      <c r="AV8356" s="3"/>
      <c r="AW8356" s="3"/>
      <c r="AX8356" s="3"/>
      <c r="AY8356" s="3"/>
      <c r="AZ8356" s="3"/>
      <c r="BA8356" s="3"/>
    </row>
    <row r="8357" spans="1:53" x14ac:dyDescent="0.3">
      <c r="A8357" s="3"/>
      <c r="B8357" s="3"/>
      <c r="C8357" s="3"/>
      <c r="D8357" s="3"/>
      <c r="E8357" s="3"/>
      <c r="F8357" s="3"/>
      <c r="G8357" s="3"/>
      <c r="H8357" s="3"/>
      <c r="I8357" s="3"/>
      <c r="J8357" s="3"/>
      <c r="K8357" s="3"/>
      <c r="L8357" s="3"/>
      <c r="M8357" s="3"/>
      <c r="N8357" s="3"/>
      <c r="O8357" s="3"/>
      <c r="P8357" s="3"/>
      <c r="Q8357" s="3"/>
      <c r="R8357" s="3"/>
      <c r="S8357" s="120"/>
      <c r="T8357" s="3"/>
      <c r="U8357" s="3"/>
      <c r="V8357" s="3"/>
      <c r="W8357" s="3"/>
      <c r="X8357" s="3"/>
      <c r="Y8357" s="3"/>
      <c r="Z8357" s="3"/>
      <c r="AA8357" s="3"/>
      <c r="AB8357" s="3"/>
      <c r="AC8357" s="3"/>
      <c r="AD8357" s="3"/>
      <c r="AE8357" s="3"/>
      <c r="AF8357" s="3"/>
      <c r="AG8357" s="3"/>
      <c r="AH8357" s="3"/>
      <c r="AI8357" s="3"/>
      <c r="AJ8357" s="3"/>
      <c r="AK8357" s="3"/>
      <c r="AL8357" s="3"/>
      <c r="AM8357" s="3"/>
      <c r="AN8357" s="3"/>
      <c r="AO8357" s="3"/>
      <c r="AP8357" s="3"/>
      <c r="AQ8357" s="3"/>
      <c r="AR8357" s="3"/>
      <c r="AS8357" s="3"/>
      <c r="AT8357" s="3"/>
      <c r="AU8357" s="3"/>
      <c r="AV8357" s="3"/>
      <c r="AW8357" s="3"/>
      <c r="AX8357" s="3"/>
      <c r="AY8357" s="3"/>
      <c r="AZ8357" s="3"/>
      <c r="BA8357" s="3"/>
    </row>
    <row r="8358" spans="1:53" x14ac:dyDescent="0.3">
      <c r="A8358" s="3"/>
      <c r="B8358" s="3"/>
      <c r="C8358" s="3"/>
      <c r="D8358" s="3"/>
      <c r="E8358" s="3"/>
      <c r="F8358" s="3"/>
      <c r="G8358" s="3"/>
      <c r="H8358" s="3"/>
      <c r="I8358" s="3"/>
      <c r="J8358" s="3"/>
      <c r="K8358" s="3"/>
      <c r="L8358" s="3"/>
      <c r="M8358" s="3"/>
      <c r="N8358" s="3"/>
      <c r="O8358" s="3"/>
      <c r="P8358" s="3"/>
      <c r="Q8358" s="3"/>
      <c r="R8358" s="3"/>
      <c r="S8358" s="120"/>
      <c r="T8358" s="3"/>
      <c r="U8358" s="3"/>
      <c r="V8358" s="3"/>
      <c r="W8358" s="3"/>
      <c r="X8358" s="3"/>
      <c r="Y8358" s="3"/>
      <c r="Z8358" s="3"/>
      <c r="AA8358" s="3"/>
      <c r="AB8358" s="3"/>
      <c r="AC8358" s="3"/>
      <c r="AD8358" s="3"/>
      <c r="AE8358" s="3"/>
      <c r="AF8358" s="3"/>
      <c r="AG8358" s="3"/>
      <c r="AH8358" s="3"/>
      <c r="AI8358" s="3"/>
      <c r="AJ8358" s="3"/>
      <c r="AK8358" s="3"/>
      <c r="AL8358" s="3"/>
      <c r="AM8358" s="3"/>
      <c r="AN8358" s="3"/>
      <c r="AO8358" s="3"/>
      <c r="AP8358" s="3"/>
      <c r="AQ8358" s="3"/>
      <c r="AR8358" s="3"/>
      <c r="AS8358" s="3"/>
      <c r="AT8358" s="3"/>
      <c r="AU8358" s="3"/>
      <c r="AV8358" s="3"/>
      <c r="AW8358" s="3"/>
      <c r="AX8358" s="3"/>
      <c r="AY8358" s="3"/>
      <c r="AZ8358" s="3"/>
      <c r="BA8358" s="3"/>
    </row>
    <row r="8359" spans="1:53" x14ac:dyDescent="0.3">
      <c r="A8359" s="3"/>
      <c r="B8359" s="3"/>
      <c r="C8359" s="3"/>
      <c r="D8359" s="3"/>
      <c r="E8359" s="3"/>
      <c r="F8359" s="3"/>
      <c r="G8359" s="3"/>
      <c r="H8359" s="3"/>
      <c r="I8359" s="3"/>
      <c r="J8359" s="3"/>
      <c r="K8359" s="3"/>
      <c r="L8359" s="3"/>
      <c r="M8359" s="3"/>
      <c r="N8359" s="3"/>
      <c r="O8359" s="3"/>
      <c r="P8359" s="3"/>
      <c r="Q8359" s="3"/>
      <c r="R8359" s="3"/>
      <c r="S8359" s="120"/>
      <c r="T8359" s="3"/>
      <c r="U8359" s="3"/>
      <c r="V8359" s="3"/>
      <c r="W8359" s="3"/>
      <c r="X8359" s="3"/>
      <c r="Y8359" s="3"/>
      <c r="Z8359" s="3"/>
      <c r="AA8359" s="3"/>
      <c r="AB8359" s="3"/>
      <c r="AC8359" s="3"/>
      <c r="AD8359" s="3"/>
      <c r="AE8359" s="3"/>
      <c r="AF8359" s="3"/>
      <c r="AG8359" s="3"/>
      <c r="AH8359" s="3"/>
      <c r="AI8359" s="3"/>
      <c r="AJ8359" s="3"/>
      <c r="AK8359" s="3"/>
      <c r="AL8359" s="3"/>
      <c r="AM8359" s="3"/>
      <c r="AN8359" s="3"/>
      <c r="AO8359" s="3"/>
      <c r="AP8359" s="3"/>
      <c r="AQ8359" s="3"/>
      <c r="AR8359" s="3"/>
      <c r="AS8359" s="3"/>
      <c r="AT8359" s="3"/>
      <c r="AU8359" s="3"/>
      <c r="AV8359" s="3"/>
      <c r="AW8359" s="3"/>
      <c r="AX8359" s="3"/>
      <c r="AY8359" s="3"/>
      <c r="AZ8359" s="3"/>
      <c r="BA8359" s="3"/>
    </row>
    <row r="8360" spans="1:53" x14ac:dyDescent="0.3">
      <c r="A8360" s="3"/>
      <c r="B8360" s="3"/>
      <c r="C8360" s="3"/>
      <c r="D8360" s="3"/>
      <c r="E8360" s="3"/>
      <c r="F8360" s="3"/>
      <c r="G8360" s="3"/>
      <c r="H8360" s="3"/>
      <c r="I8360" s="3"/>
      <c r="J8360" s="3"/>
      <c r="K8360" s="3"/>
      <c r="L8360" s="3"/>
      <c r="M8360" s="3"/>
      <c r="N8360" s="3"/>
      <c r="O8360" s="3"/>
      <c r="P8360" s="3"/>
      <c r="Q8360" s="3"/>
      <c r="R8360" s="3"/>
      <c r="S8360" s="120"/>
      <c r="T8360" s="3"/>
      <c r="U8360" s="3"/>
      <c r="V8360" s="3"/>
      <c r="W8360" s="3"/>
      <c r="X8360" s="3"/>
      <c r="Y8360" s="3"/>
      <c r="Z8360" s="3"/>
      <c r="AA8360" s="3"/>
      <c r="AB8360" s="3"/>
      <c r="AC8360" s="3"/>
      <c r="AD8360" s="3"/>
      <c r="AE8360" s="3"/>
      <c r="AF8360" s="3"/>
      <c r="AG8360" s="3"/>
      <c r="AH8360" s="3"/>
      <c r="AI8360" s="3"/>
      <c r="AJ8360" s="3"/>
      <c r="AK8360" s="3"/>
      <c r="AL8360" s="3"/>
      <c r="AM8360" s="3"/>
      <c r="AN8360" s="3"/>
      <c r="AO8360" s="3"/>
      <c r="AP8360" s="3"/>
      <c r="AQ8360" s="3"/>
      <c r="AR8360" s="3"/>
      <c r="AS8360" s="3"/>
      <c r="AT8360" s="3"/>
      <c r="AU8360" s="3"/>
      <c r="AV8360" s="3"/>
      <c r="AW8360" s="3"/>
      <c r="AX8360" s="3"/>
      <c r="AY8360" s="3"/>
      <c r="AZ8360" s="3"/>
      <c r="BA8360" s="3"/>
    </row>
    <row r="8361" spans="1:53" x14ac:dyDescent="0.3">
      <c r="A8361" s="3"/>
      <c r="B8361" s="3"/>
      <c r="C8361" s="3"/>
      <c r="D8361" s="3"/>
      <c r="E8361" s="3"/>
      <c r="F8361" s="3"/>
      <c r="G8361" s="3"/>
      <c r="H8361" s="3"/>
      <c r="I8361" s="3"/>
      <c r="J8361" s="3"/>
      <c r="K8361" s="3"/>
      <c r="L8361" s="3"/>
      <c r="M8361" s="3"/>
      <c r="N8361" s="3"/>
      <c r="O8361" s="3"/>
      <c r="P8361" s="3"/>
      <c r="Q8361" s="3"/>
      <c r="R8361" s="3"/>
      <c r="S8361" s="120"/>
      <c r="T8361" s="3"/>
      <c r="U8361" s="3"/>
      <c r="V8361" s="3"/>
      <c r="W8361" s="3"/>
      <c r="X8361" s="3"/>
      <c r="Y8361" s="3"/>
      <c r="Z8361" s="3"/>
      <c r="AA8361" s="3"/>
      <c r="AB8361" s="3"/>
      <c r="AC8361" s="3"/>
      <c r="AD8361" s="3"/>
      <c r="AE8361" s="3"/>
      <c r="AF8361" s="3"/>
      <c r="AG8361" s="3"/>
      <c r="AH8361" s="3"/>
      <c r="AI8361" s="3"/>
      <c r="AJ8361" s="3"/>
      <c r="AK8361" s="3"/>
      <c r="AL8361" s="3"/>
      <c r="AM8361" s="3"/>
      <c r="AN8361" s="3"/>
      <c r="AO8361" s="3"/>
      <c r="AP8361" s="3"/>
      <c r="AQ8361" s="3"/>
      <c r="AR8361" s="3"/>
      <c r="AS8361" s="3"/>
      <c r="AT8361" s="3"/>
      <c r="AU8361" s="3"/>
      <c r="AV8361" s="3"/>
      <c r="AW8361" s="3"/>
      <c r="AX8361" s="3"/>
      <c r="AY8361" s="3"/>
      <c r="AZ8361" s="3"/>
      <c r="BA8361" s="3"/>
    </row>
    <row r="8362" spans="1:53" x14ac:dyDescent="0.3">
      <c r="A8362" s="3"/>
      <c r="B8362" s="3"/>
      <c r="C8362" s="3"/>
      <c r="D8362" s="3"/>
      <c r="E8362" s="3"/>
      <c r="F8362" s="3"/>
      <c r="G8362" s="3"/>
      <c r="H8362" s="3"/>
      <c r="I8362" s="3"/>
      <c r="J8362" s="3"/>
      <c r="K8362" s="3"/>
      <c r="L8362" s="3"/>
      <c r="M8362" s="3"/>
      <c r="N8362" s="3"/>
      <c r="O8362" s="3"/>
      <c r="P8362" s="3"/>
      <c r="Q8362" s="3"/>
      <c r="R8362" s="3"/>
      <c r="S8362" s="120"/>
      <c r="T8362" s="3"/>
      <c r="U8362" s="3"/>
      <c r="V8362" s="3"/>
      <c r="W8362" s="3"/>
      <c r="X8362" s="3"/>
      <c r="Y8362" s="3"/>
      <c r="Z8362" s="3"/>
      <c r="AA8362" s="3"/>
      <c r="AB8362" s="3"/>
      <c r="AC8362" s="3"/>
      <c r="AD8362" s="3"/>
      <c r="AE8362" s="3"/>
      <c r="AF8362" s="3"/>
      <c r="AG8362" s="3"/>
      <c r="AH8362" s="3"/>
      <c r="AI8362" s="3"/>
      <c r="AJ8362" s="3"/>
      <c r="AK8362" s="3"/>
      <c r="AL8362" s="3"/>
      <c r="AM8362" s="3"/>
      <c r="AN8362" s="3"/>
      <c r="AO8362" s="3"/>
      <c r="AP8362" s="3"/>
      <c r="AQ8362" s="3"/>
      <c r="AR8362" s="3"/>
      <c r="AS8362" s="3"/>
      <c r="AT8362" s="3"/>
      <c r="AU8362" s="3"/>
      <c r="AV8362" s="3"/>
      <c r="AW8362" s="3"/>
      <c r="AX8362" s="3"/>
      <c r="AY8362" s="3"/>
      <c r="AZ8362" s="3"/>
      <c r="BA8362" s="3"/>
    </row>
    <row r="8363" spans="1:53" x14ac:dyDescent="0.3">
      <c r="A8363" s="3"/>
      <c r="B8363" s="3"/>
      <c r="C8363" s="3"/>
      <c r="D8363" s="3"/>
      <c r="E8363" s="3"/>
      <c r="F8363" s="3"/>
      <c r="G8363" s="3"/>
      <c r="H8363" s="3"/>
      <c r="I8363" s="3"/>
      <c r="J8363" s="3"/>
      <c r="K8363" s="3"/>
      <c r="L8363" s="3"/>
      <c r="M8363" s="3"/>
      <c r="N8363" s="3"/>
      <c r="O8363" s="3"/>
      <c r="P8363" s="3"/>
      <c r="Q8363" s="3"/>
      <c r="R8363" s="3"/>
      <c r="S8363" s="120"/>
      <c r="T8363" s="3"/>
      <c r="U8363" s="3"/>
      <c r="V8363" s="3"/>
      <c r="W8363" s="3"/>
      <c r="X8363" s="3"/>
      <c r="Y8363" s="3"/>
      <c r="Z8363" s="3"/>
      <c r="AA8363" s="3"/>
      <c r="AB8363" s="3"/>
      <c r="AC8363" s="3"/>
      <c r="AD8363" s="3"/>
      <c r="AE8363" s="3"/>
      <c r="AF8363" s="3"/>
      <c r="AG8363" s="3"/>
      <c r="AH8363" s="3"/>
      <c r="AI8363" s="3"/>
      <c r="AJ8363" s="3"/>
      <c r="AK8363" s="3"/>
      <c r="AL8363" s="3"/>
      <c r="AM8363" s="3"/>
      <c r="AN8363" s="3"/>
      <c r="AO8363" s="3"/>
      <c r="AP8363" s="3"/>
      <c r="AQ8363" s="3"/>
      <c r="AR8363" s="3"/>
      <c r="AS8363" s="3"/>
      <c r="AT8363" s="3"/>
      <c r="AU8363" s="3"/>
      <c r="AV8363" s="3"/>
      <c r="AW8363" s="3"/>
      <c r="AX8363" s="3"/>
      <c r="AY8363" s="3"/>
      <c r="AZ8363" s="3"/>
      <c r="BA8363" s="3"/>
    </row>
    <row r="8364" spans="1:53" x14ac:dyDescent="0.3">
      <c r="A8364" s="3"/>
      <c r="B8364" s="3"/>
      <c r="C8364" s="3"/>
      <c r="D8364" s="3"/>
      <c r="E8364" s="3"/>
      <c r="F8364" s="3"/>
      <c r="G8364" s="3"/>
      <c r="H8364" s="3"/>
      <c r="I8364" s="3"/>
      <c r="J8364" s="3"/>
      <c r="K8364" s="3"/>
      <c r="L8364" s="3"/>
      <c r="M8364" s="3"/>
      <c r="N8364" s="3"/>
      <c r="O8364" s="3"/>
      <c r="P8364" s="3"/>
      <c r="Q8364" s="3"/>
      <c r="R8364" s="3"/>
      <c r="S8364" s="120"/>
      <c r="T8364" s="3"/>
      <c r="U8364" s="3"/>
      <c r="V8364" s="3"/>
      <c r="W8364" s="3"/>
      <c r="X8364" s="3"/>
      <c r="Y8364" s="3"/>
      <c r="Z8364" s="3"/>
      <c r="AA8364" s="3"/>
      <c r="AB8364" s="3"/>
      <c r="AC8364" s="3"/>
      <c r="AD8364" s="3"/>
      <c r="AE8364" s="3"/>
      <c r="AF8364" s="3"/>
      <c r="AG8364" s="3"/>
      <c r="AH8364" s="3"/>
      <c r="AI8364" s="3"/>
      <c r="AJ8364" s="3"/>
      <c r="AK8364" s="3"/>
      <c r="AL8364" s="3"/>
      <c r="AM8364" s="3"/>
      <c r="AN8364" s="3"/>
      <c r="AO8364" s="3"/>
      <c r="AP8364" s="3"/>
      <c r="AQ8364" s="3"/>
      <c r="AR8364" s="3"/>
      <c r="AS8364" s="3"/>
      <c r="AT8364" s="3"/>
      <c r="AU8364" s="3"/>
      <c r="AV8364" s="3"/>
      <c r="AW8364" s="3"/>
      <c r="AX8364" s="3"/>
      <c r="AY8364" s="3"/>
      <c r="AZ8364" s="3"/>
      <c r="BA8364" s="3"/>
    </row>
    <row r="8365" spans="1:53" x14ac:dyDescent="0.3">
      <c r="A8365" s="3"/>
      <c r="B8365" s="3"/>
      <c r="C8365" s="3"/>
      <c r="D8365" s="3"/>
      <c r="E8365" s="3"/>
      <c r="F8365" s="3"/>
      <c r="G8365" s="3"/>
      <c r="H8365" s="3"/>
      <c r="I8365" s="3"/>
      <c r="J8365" s="3"/>
      <c r="K8365" s="3"/>
      <c r="L8365" s="3"/>
      <c r="M8365" s="3"/>
      <c r="N8365" s="3"/>
      <c r="O8365" s="3"/>
      <c r="P8365" s="3"/>
      <c r="Q8365" s="3"/>
      <c r="R8365" s="3"/>
      <c r="S8365" s="120"/>
      <c r="T8365" s="3"/>
      <c r="U8365" s="3"/>
      <c r="V8365" s="3"/>
      <c r="W8365" s="3"/>
      <c r="X8365" s="3"/>
      <c r="Y8365" s="3"/>
      <c r="Z8365" s="3"/>
      <c r="AA8365" s="3"/>
      <c r="AB8365" s="3"/>
      <c r="AC8365" s="3"/>
      <c r="AD8365" s="3"/>
      <c r="AE8365" s="3"/>
      <c r="AF8365" s="3"/>
      <c r="AG8365" s="3"/>
      <c r="AH8365" s="3"/>
      <c r="AI8365" s="3"/>
      <c r="AJ8365" s="3"/>
      <c r="AK8365" s="3"/>
      <c r="AL8365" s="3"/>
      <c r="AM8365" s="3"/>
      <c r="AN8365" s="3"/>
      <c r="AO8365" s="3"/>
      <c r="AP8365" s="3"/>
      <c r="AQ8365" s="3"/>
      <c r="AR8365" s="3"/>
      <c r="AS8365" s="3"/>
      <c r="AT8365" s="3"/>
      <c r="AU8365" s="3"/>
      <c r="AV8365" s="3"/>
      <c r="AW8365" s="3"/>
      <c r="AX8365" s="3"/>
      <c r="AY8365" s="3"/>
      <c r="AZ8365" s="3"/>
      <c r="BA8365" s="3"/>
    </row>
    <row r="8366" spans="1:53" x14ac:dyDescent="0.3">
      <c r="A8366" s="3"/>
      <c r="B8366" s="3"/>
      <c r="C8366" s="3"/>
      <c r="D8366" s="3"/>
      <c r="E8366" s="3"/>
      <c r="F8366" s="3"/>
      <c r="G8366" s="3"/>
      <c r="H8366" s="3"/>
      <c r="I8366" s="3"/>
      <c r="J8366" s="3"/>
      <c r="K8366" s="3"/>
      <c r="L8366" s="3"/>
      <c r="M8366" s="3"/>
      <c r="N8366" s="3"/>
      <c r="O8366" s="3"/>
      <c r="P8366" s="3"/>
      <c r="Q8366" s="3"/>
      <c r="R8366" s="3"/>
      <c r="S8366" s="120"/>
      <c r="T8366" s="3"/>
      <c r="U8366" s="3"/>
      <c r="V8366" s="3"/>
      <c r="W8366" s="3"/>
      <c r="X8366" s="3"/>
      <c r="Y8366" s="3"/>
      <c r="Z8366" s="3"/>
      <c r="AA8366" s="3"/>
      <c r="AB8366" s="3"/>
      <c r="AC8366" s="3"/>
      <c r="AD8366" s="3"/>
      <c r="AE8366" s="3"/>
      <c r="AF8366" s="3"/>
      <c r="AG8366" s="3"/>
      <c r="AH8366" s="3"/>
      <c r="AI8366" s="3"/>
      <c r="AJ8366" s="3"/>
      <c r="AK8366" s="3"/>
      <c r="AL8366" s="3"/>
      <c r="AM8366" s="3"/>
      <c r="AN8366" s="3"/>
      <c r="AO8366" s="3"/>
      <c r="AP8366" s="3"/>
      <c r="AQ8366" s="3"/>
      <c r="AR8366" s="3"/>
      <c r="AS8366" s="3"/>
      <c r="AT8366" s="3"/>
      <c r="AU8366" s="3"/>
      <c r="AV8366" s="3"/>
      <c r="AW8366" s="3"/>
      <c r="AX8366" s="3"/>
      <c r="AY8366" s="3"/>
      <c r="AZ8366" s="3"/>
      <c r="BA8366" s="3"/>
    </row>
    <row r="8367" spans="1:53" x14ac:dyDescent="0.3">
      <c r="A8367" s="3"/>
      <c r="B8367" s="3"/>
      <c r="C8367" s="3"/>
      <c r="D8367" s="3"/>
      <c r="E8367" s="3"/>
      <c r="F8367" s="3"/>
      <c r="G8367" s="3"/>
      <c r="H8367" s="3"/>
      <c r="I8367" s="3"/>
      <c r="J8367" s="3"/>
      <c r="K8367" s="3"/>
      <c r="L8367" s="3"/>
      <c r="M8367" s="3"/>
      <c r="N8367" s="3"/>
      <c r="O8367" s="3"/>
      <c r="P8367" s="3"/>
      <c r="Q8367" s="3"/>
      <c r="R8367" s="3"/>
      <c r="S8367" s="120"/>
      <c r="T8367" s="3"/>
      <c r="U8367" s="3"/>
      <c r="V8367" s="3"/>
      <c r="W8367" s="3"/>
      <c r="X8367" s="3"/>
      <c r="Y8367" s="3"/>
      <c r="Z8367" s="3"/>
      <c r="AA8367" s="3"/>
      <c r="AB8367" s="3"/>
      <c r="AC8367" s="3"/>
      <c r="AD8367" s="3"/>
      <c r="AE8367" s="3"/>
      <c r="AF8367" s="3"/>
      <c r="AG8367" s="3"/>
      <c r="AH8367" s="3"/>
      <c r="AI8367" s="3"/>
      <c r="AJ8367" s="3"/>
      <c r="AK8367" s="3"/>
      <c r="AL8367" s="3"/>
      <c r="AM8367" s="3"/>
      <c r="AN8367" s="3"/>
      <c r="AO8367" s="3"/>
      <c r="AP8367" s="3"/>
      <c r="AQ8367" s="3"/>
      <c r="AR8367" s="3"/>
      <c r="AS8367" s="3"/>
      <c r="AT8367" s="3"/>
      <c r="AU8367" s="3"/>
      <c r="AV8367" s="3"/>
      <c r="AW8367" s="3"/>
      <c r="AX8367" s="3"/>
      <c r="AY8367" s="3"/>
      <c r="AZ8367" s="3"/>
      <c r="BA8367" s="3"/>
    </row>
    <row r="8368" spans="1:53" x14ac:dyDescent="0.3">
      <c r="A8368" s="3"/>
      <c r="B8368" s="3"/>
      <c r="C8368" s="3"/>
      <c r="D8368" s="3"/>
      <c r="E8368" s="3"/>
      <c r="F8368" s="3"/>
      <c r="G8368" s="3"/>
      <c r="H8368" s="3"/>
      <c r="I8368" s="3"/>
      <c r="J8368" s="3"/>
      <c r="K8368" s="3"/>
      <c r="L8368" s="3"/>
      <c r="M8368" s="3"/>
      <c r="N8368" s="3"/>
      <c r="O8368" s="3"/>
      <c r="P8368" s="3"/>
      <c r="Q8368" s="3"/>
      <c r="R8368" s="3"/>
      <c r="S8368" s="120"/>
      <c r="T8368" s="3"/>
      <c r="U8368" s="3"/>
      <c r="V8368" s="3"/>
      <c r="W8368" s="3"/>
      <c r="X8368" s="3"/>
      <c r="Y8368" s="3"/>
      <c r="Z8368" s="3"/>
      <c r="AA8368" s="3"/>
      <c r="AB8368" s="3"/>
      <c r="AC8368" s="3"/>
      <c r="AD8368" s="3"/>
      <c r="AE8368" s="3"/>
      <c r="AF8368" s="3"/>
      <c r="AG8368" s="3"/>
      <c r="AH8368" s="3"/>
      <c r="AI8368" s="3"/>
      <c r="AJ8368" s="3"/>
      <c r="AK8368" s="3"/>
      <c r="AL8368" s="3"/>
      <c r="AM8368" s="3"/>
      <c r="AN8368" s="3"/>
      <c r="AO8368" s="3"/>
      <c r="AP8368" s="3"/>
      <c r="AQ8368" s="3"/>
      <c r="AR8368" s="3"/>
      <c r="AS8368" s="3"/>
      <c r="AT8368" s="3"/>
      <c r="AU8368" s="3"/>
      <c r="AV8368" s="3"/>
      <c r="AW8368" s="3"/>
      <c r="AX8368" s="3"/>
      <c r="AY8368" s="3"/>
      <c r="AZ8368" s="3"/>
      <c r="BA8368" s="3"/>
    </row>
    <row r="8369" spans="1:53" x14ac:dyDescent="0.3">
      <c r="A8369" s="3"/>
      <c r="B8369" s="3"/>
      <c r="C8369" s="3"/>
      <c r="D8369" s="3"/>
      <c r="E8369" s="3"/>
      <c r="F8369" s="3"/>
      <c r="G8369" s="3"/>
      <c r="H8369" s="3"/>
      <c r="I8369" s="3"/>
      <c r="J8369" s="3"/>
      <c r="K8369" s="3"/>
      <c r="L8369" s="3"/>
      <c r="M8369" s="3"/>
      <c r="N8369" s="3"/>
      <c r="O8369" s="3"/>
      <c r="P8369" s="3"/>
      <c r="Q8369" s="3"/>
      <c r="R8369" s="3"/>
      <c r="S8369" s="120"/>
      <c r="T8369" s="3"/>
      <c r="U8369" s="3"/>
      <c r="V8369" s="3"/>
      <c r="W8369" s="3"/>
      <c r="X8369" s="3"/>
      <c r="Y8369" s="3"/>
      <c r="Z8369" s="3"/>
      <c r="AA8369" s="3"/>
      <c r="AB8369" s="3"/>
      <c r="AC8369" s="3"/>
      <c r="AD8369" s="3"/>
      <c r="AE8369" s="3"/>
      <c r="AF8369" s="3"/>
      <c r="AG8369" s="3"/>
      <c r="AH8369" s="3"/>
      <c r="AI8369" s="3"/>
      <c r="AJ8369" s="3"/>
      <c r="AK8369" s="3"/>
      <c r="AL8369" s="3"/>
      <c r="AM8369" s="3"/>
      <c r="AN8369" s="3"/>
      <c r="AO8369" s="3"/>
      <c r="AP8369" s="3"/>
      <c r="AQ8369" s="3"/>
      <c r="AR8369" s="3"/>
      <c r="AS8369" s="3"/>
      <c r="AT8369" s="3"/>
      <c r="AU8369" s="3"/>
      <c r="AV8369" s="3"/>
      <c r="AW8369" s="3"/>
      <c r="AX8369" s="3"/>
      <c r="AY8369" s="3"/>
      <c r="AZ8369" s="3"/>
      <c r="BA8369" s="3"/>
    </row>
    <row r="8370" spans="1:53" x14ac:dyDescent="0.3">
      <c r="A8370" s="3"/>
      <c r="B8370" s="3"/>
      <c r="C8370" s="3"/>
      <c r="D8370" s="3"/>
      <c r="E8370" s="3"/>
      <c r="F8370" s="3"/>
      <c r="G8370" s="3"/>
      <c r="H8370" s="3"/>
      <c r="I8370" s="3"/>
      <c r="J8370" s="3"/>
      <c r="K8370" s="3"/>
      <c r="L8370" s="3"/>
      <c r="M8370" s="3"/>
      <c r="N8370" s="3"/>
      <c r="O8370" s="3"/>
      <c r="P8370" s="3"/>
      <c r="Q8370" s="3"/>
      <c r="R8370" s="3"/>
      <c r="S8370" s="120"/>
      <c r="T8370" s="3"/>
      <c r="U8370" s="3"/>
      <c r="V8370" s="3"/>
      <c r="W8370" s="3"/>
      <c r="X8370" s="3"/>
      <c r="Y8370" s="3"/>
      <c r="Z8370" s="3"/>
      <c r="AA8370" s="3"/>
      <c r="AB8370" s="3"/>
      <c r="AC8370" s="3"/>
      <c r="AD8370" s="3"/>
      <c r="AE8370" s="3"/>
      <c r="AF8370" s="3"/>
      <c r="AG8370" s="3"/>
      <c r="AH8370" s="3"/>
      <c r="AI8370" s="3"/>
      <c r="AJ8370" s="3"/>
      <c r="AK8370" s="3"/>
      <c r="AL8370" s="3"/>
      <c r="AM8370" s="3"/>
      <c r="AN8370" s="3"/>
      <c r="AO8370" s="3"/>
      <c r="AP8370" s="3"/>
      <c r="AQ8370" s="3"/>
      <c r="AR8370" s="3"/>
      <c r="AS8370" s="3"/>
      <c r="AT8370" s="3"/>
      <c r="AU8370" s="3"/>
      <c r="AV8370" s="3"/>
      <c r="AW8370" s="3"/>
      <c r="AX8370" s="3"/>
      <c r="AY8370" s="3"/>
      <c r="AZ8370" s="3"/>
      <c r="BA8370" s="3"/>
    </row>
    <row r="8371" spans="1:53" x14ac:dyDescent="0.3">
      <c r="A8371" s="3"/>
      <c r="B8371" s="3"/>
      <c r="C8371" s="3"/>
      <c r="D8371" s="3"/>
      <c r="E8371" s="3"/>
      <c r="F8371" s="3"/>
      <c r="G8371" s="3"/>
      <c r="H8371" s="3"/>
      <c r="I8371" s="3"/>
      <c r="J8371" s="3"/>
      <c r="K8371" s="3"/>
      <c r="L8371" s="3"/>
      <c r="M8371" s="3"/>
      <c r="N8371" s="3"/>
      <c r="O8371" s="3"/>
      <c r="P8371" s="3"/>
      <c r="Q8371" s="3"/>
      <c r="R8371" s="3"/>
      <c r="S8371" s="120"/>
      <c r="T8371" s="3"/>
      <c r="U8371" s="3"/>
      <c r="V8371" s="3"/>
      <c r="W8371" s="3"/>
      <c r="X8371" s="3"/>
      <c r="Y8371" s="3"/>
      <c r="Z8371" s="3"/>
      <c r="AA8371" s="3"/>
      <c r="AB8371" s="3"/>
      <c r="AC8371" s="3"/>
      <c r="AD8371" s="3"/>
      <c r="AE8371" s="3"/>
      <c r="AF8371" s="3"/>
      <c r="AG8371" s="3"/>
      <c r="AH8371" s="3"/>
      <c r="AI8371" s="3"/>
      <c r="AJ8371" s="3"/>
      <c r="AK8371" s="3"/>
      <c r="AL8371" s="3"/>
      <c r="AM8371" s="3"/>
      <c r="AN8371" s="3"/>
      <c r="AO8371" s="3"/>
      <c r="AP8371" s="3"/>
      <c r="AQ8371" s="3"/>
      <c r="AR8371" s="3"/>
      <c r="AS8371" s="3"/>
      <c r="AT8371" s="3"/>
      <c r="AU8371" s="3"/>
      <c r="AV8371" s="3"/>
      <c r="AW8371" s="3"/>
      <c r="AX8371" s="3"/>
      <c r="AY8371" s="3"/>
      <c r="AZ8371" s="3"/>
      <c r="BA8371" s="3"/>
    </row>
    <row r="8372" spans="1:53" x14ac:dyDescent="0.3">
      <c r="A8372" s="3"/>
      <c r="B8372" s="3"/>
      <c r="C8372" s="3"/>
      <c r="D8372" s="3"/>
      <c r="E8372" s="3"/>
      <c r="F8372" s="3"/>
      <c r="G8372" s="3"/>
      <c r="H8372" s="3"/>
      <c r="I8372" s="3"/>
      <c r="J8372" s="3"/>
      <c r="K8372" s="3"/>
      <c r="L8372" s="3"/>
      <c r="M8372" s="3"/>
      <c r="N8372" s="3"/>
      <c r="O8372" s="3"/>
      <c r="P8372" s="3"/>
      <c r="Q8372" s="3"/>
      <c r="R8372" s="3"/>
      <c r="S8372" s="120"/>
      <c r="T8372" s="3"/>
      <c r="U8372" s="3"/>
      <c r="V8372" s="3"/>
      <c r="W8372" s="3"/>
      <c r="X8372" s="3"/>
      <c r="Y8372" s="3"/>
      <c r="Z8372" s="3"/>
      <c r="AA8372" s="3"/>
      <c r="AB8372" s="3"/>
      <c r="AC8372" s="3"/>
      <c r="AD8372" s="3"/>
      <c r="AE8372" s="3"/>
      <c r="AF8372" s="3"/>
      <c r="AG8372" s="3"/>
      <c r="AH8372" s="3"/>
      <c r="AI8372" s="3"/>
      <c r="AJ8372" s="3"/>
      <c r="AK8372" s="3"/>
      <c r="AL8372" s="3"/>
      <c r="AM8372" s="3"/>
      <c r="AN8372" s="3"/>
      <c r="AO8372" s="3"/>
      <c r="AP8372" s="3"/>
      <c r="AQ8372" s="3"/>
      <c r="AR8372" s="3"/>
      <c r="AS8372" s="3"/>
      <c r="AT8372" s="3"/>
      <c r="AU8372" s="3"/>
      <c r="AV8372" s="3"/>
      <c r="AW8372" s="3"/>
      <c r="AX8372" s="3"/>
      <c r="AY8372" s="3"/>
      <c r="AZ8372" s="3"/>
      <c r="BA8372" s="3"/>
    </row>
    <row r="8373" spans="1:53" x14ac:dyDescent="0.3">
      <c r="A8373" s="3"/>
      <c r="B8373" s="3"/>
      <c r="C8373" s="3"/>
      <c r="D8373" s="3"/>
      <c r="E8373" s="3"/>
      <c r="F8373" s="3"/>
      <c r="G8373" s="3"/>
      <c r="H8373" s="3"/>
      <c r="I8373" s="3"/>
      <c r="J8373" s="3"/>
      <c r="K8373" s="3"/>
      <c r="L8373" s="3"/>
      <c r="M8373" s="3"/>
      <c r="N8373" s="3"/>
      <c r="O8373" s="3"/>
      <c r="P8373" s="3"/>
      <c r="Q8373" s="3"/>
      <c r="R8373" s="3"/>
      <c r="S8373" s="120"/>
      <c r="T8373" s="3"/>
      <c r="U8373" s="3"/>
      <c r="V8373" s="3"/>
      <c r="W8373" s="3"/>
      <c r="X8373" s="3"/>
      <c r="Y8373" s="3"/>
      <c r="Z8373" s="3"/>
      <c r="AA8373" s="3"/>
      <c r="AB8373" s="3"/>
      <c r="AC8373" s="3"/>
      <c r="AD8373" s="3"/>
      <c r="AE8373" s="3"/>
      <c r="AF8373" s="3"/>
      <c r="AG8373" s="3"/>
      <c r="AH8373" s="3"/>
      <c r="AI8373" s="3"/>
      <c r="AJ8373" s="3"/>
      <c r="AK8373" s="3"/>
      <c r="AL8373" s="3"/>
      <c r="AM8373" s="3"/>
      <c r="AN8373" s="3"/>
      <c r="AO8373" s="3"/>
      <c r="AP8373" s="3"/>
      <c r="AQ8373" s="3"/>
      <c r="AR8373" s="3"/>
      <c r="AS8373" s="3"/>
      <c r="AT8373" s="3"/>
      <c r="AU8373" s="3"/>
      <c r="AV8373" s="3"/>
      <c r="AW8373" s="3"/>
      <c r="AX8373" s="3"/>
      <c r="AY8373" s="3"/>
      <c r="AZ8373" s="3"/>
      <c r="BA8373" s="3"/>
    </row>
    <row r="8374" spans="1:53" x14ac:dyDescent="0.3">
      <c r="A8374" s="3"/>
      <c r="B8374" s="3"/>
      <c r="C8374" s="3"/>
      <c r="D8374" s="3"/>
      <c r="E8374" s="3"/>
      <c r="F8374" s="3"/>
      <c r="G8374" s="3"/>
      <c r="H8374" s="3"/>
      <c r="I8374" s="3"/>
      <c r="J8374" s="3"/>
      <c r="K8374" s="3"/>
      <c r="L8374" s="3"/>
      <c r="M8374" s="3"/>
      <c r="N8374" s="3"/>
      <c r="O8374" s="3"/>
      <c r="P8374" s="3"/>
      <c r="Q8374" s="3"/>
      <c r="R8374" s="3"/>
      <c r="S8374" s="120"/>
      <c r="T8374" s="3"/>
      <c r="U8374" s="3"/>
      <c r="V8374" s="3"/>
      <c r="W8374" s="3"/>
      <c r="X8374" s="3"/>
      <c r="Y8374" s="3"/>
      <c r="Z8374" s="3"/>
      <c r="AA8374" s="3"/>
      <c r="AB8374" s="3"/>
      <c r="AC8374" s="3"/>
      <c r="AD8374" s="3"/>
      <c r="AE8374" s="3"/>
      <c r="AF8374" s="3"/>
      <c r="AG8374" s="3"/>
      <c r="AH8374" s="3"/>
      <c r="AI8374" s="3"/>
      <c r="AJ8374" s="3"/>
      <c r="AK8374" s="3"/>
      <c r="AL8374" s="3"/>
      <c r="AM8374" s="3"/>
      <c r="AN8374" s="3"/>
      <c r="AO8374" s="3"/>
      <c r="AP8374" s="3"/>
      <c r="AQ8374" s="3"/>
      <c r="AR8374" s="3"/>
      <c r="AS8374" s="3"/>
      <c r="AT8374" s="3"/>
      <c r="AU8374" s="3"/>
      <c r="AV8374" s="3"/>
      <c r="AW8374" s="3"/>
      <c r="AX8374" s="3"/>
      <c r="AY8374" s="3"/>
      <c r="AZ8374" s="3"/>
      <c r="BA8374" s="3"/>
    </row>
    <row r="8375" spans="1:53" x14ac:dyDescent="0.3">
      <c r="A8375" s="3"/>
      <c r="B8375" s="3"/>
      <c r="C8375" s="3"/>
      <c r="D8375" s="3"/>
      <c r="E8375" s="3"/>
      <c r="F8375" s="3"/>
      <c r="G8375" s="3"/>
      <c r="H8375" s="3"/>
      <c r="I8375" s="3"/>
      <c r="J8375" s="3"/>
      <c r="K8375" s="3"/>
      <c r="L8375" s="3"/>
      <c r="M8375" s="3"/>
      <c r="N8375" s="3"/>
      <c r="O8375" s="3"/>
      <c r="P8375" s="3"/>
      <c r="Q8375" s="3"/>
      <c r="R8375" s="3"/>
      <c r="S8375" s="120"/>
      <c r="T8375" s="3"/>
      <c r="U8375" s="3"/>
      <c r="V8375" s="3"/>
      <c r="W8375" s="3"/>
      <c r="X8375" s="3"/>
      <c r="Y8375" s="3"/>
      <c r="Z8375" s="3"/>
      <c r="AA8375" s="3"/>
      <c r="AB8375" s="3"/>
      <c r="AC8375" s="3"/>
      <c r="AD8375" s="3"/>
      <c r="AE8375" s="3"/>
      <c r="AF8375" s="3"/>
      <c r="AG8375" s="3"/>
      <c r="AH8375" s="3"/>
      <c r="AI8375" s="3"/>
      <c r="AJ8375" s="3"/>
      <c r="AK8375" s="3"/>
      <c r="AL8375" s="3"/>
      <c r="AM8375" s="3"/>
      <c r="AN8375" s="3"/>
      <c r="AO8375" s="3"/>
      <c r="AP8375" s="3"/>
      <c r="AQ8375" s="3"/>
      <c r="AR8375" s="3"/>
      <c r="AS8375" s="3"/>
      <c r="AT8375" s="3"/>
      <c r="AU8375" s="3"/>
      <c r="AV8375" s="3"/>
      <c r="AW8375" s="3"/>
      <c r="AX8375" s="3"/>
      <c r="AY8375" s="3"/>
      <c r="AZ8375" s="3"/>
      <c r="BA8375" s="3"/>
    </row>
    <row r="8376" spans="1:53" x14ac:dyDescent="0.3">
      <c r="A8376" s="3"/>
      <c r="B8376" s="3"/>
      <c r="C8376" s="3"/>
      <c r="D8376" s="3"/>
      <c r="E8376" s="3"/>
      <c r="F8376" s="3"/>
      <c r="G8376" s="3"/>
      <c r="H8376" s="3"/>
      <c r="I8376" s="3"/>
      <c r="J8376" s="3"/>
      <c r="K8376" s="3"/>
      <c r="L8376" s="3"/>
      <c r="M8376" s="3"/>
      <c r="N8376" s="3"/>
      <c r="O8376" s="3"/>
      <c r="P8376" s="3"/>
      <c r="Q8376" s="3"/>
      <c r="R8376" s="3"/>
      <c r="S8376" s="120"/>
      <c r="T8376" s="3"/>
      <c r="U8376" s="3"/>
      <c r="V8376" s="3"/>
      <c r="W8376" s="3"/>
      <c r="X8376" s="3"/>
      <c r="Y8376" s="3"/>
      <c r="Z8376" s="3"/>
      <c r="AA8376" s="3"/>
      <c r="AB8376" s="3"/>
      <c r="AC8376" s="3"/>
      <c r="AD8376" s="3"/>
      <c r="AE8376" s="3"/>
      <c r="AF8376" s="3"/>
      <c r="AG8376" s="3"/>
      <c r="AH8376" s="3"/>
      <c r="AI8376" s="3"/>
      <c r="AJ8376" s="3"/>
      <c r="AK8376" s="3"/>
      <c r="AL8376" s="3"/>
      <c r="AM8376" s="3"/>
      <c r="AN8376" s="3"/>
      <c r="AO8376" s="3"/>
      <c r="AP8376" s="3"/>
      <c r="AQ8376" s="3"/>
      <c r="AR8376" s="3"/>
      <c r="AS8376" s="3"/>
      <c r="AT8376" s="3"/>
      <c r="AU8376" s="3"/>
      <c r="AV8376" s="3"/>
      <c r="AW8376" s="3"/>
      <c r="AX8376" s="3"/>
      <c r="AY8376" s="3"/>
      <c r="AZ8376" s="3"/>
      <c r="BA8376" s="3"/>
    </row>
    <row r="8377" spans="1:53" x14ac:dyDescent="0.3">
      <c r="A8377" s="3"/>
      <c r="B8377" s="3"/>
      <c r="C8377" s="3"/>
      <c r="D8377" s="3"/>
      <c r="E8377" s="3"/>
      <c r="F8377" s="3"/>
      <c r="G8377" s="3"/>
      <c r="H8377" s="3"/>
      <c r="I8377" s="3"/>
      <c r="J8377" s="3"/>
      <c r="K8377" s="3"/>
      <c r="L8377" s="3"/>
      <c r="M8377" s="3"/>
      <c r="N8377" s="3"/>
      <c r="O8377" s="3"/>
      <c r="P8377" s="3"/>
      <c r="Q8377" s="3"/>
      <c r="R8377" s="3"/>
      <c r="S8377" s="120"/>
      <c r="T8377" s="3"/>
      <c r="U8377" s="3"/>
      <c r="V8377" s="3"/>
      <c r="W8377" s="3"/>
      <c r="X8377" s="3"/>
      <c r="Y8377" s="3"/>
      <c r="Z8377" s="3"/>
      <c r="AA8377" s="3"/>
      <c r="AB8377" s="3"/>
      <c r="AC8377" s="3"/>
      <c r="AD8377" s="3"/>
      <c r="AE8377" s="3"/>
      <c r="AF8377" s="3"/>
      <c r="AG8377" s="3"/>
      <c r="AH8377" s="3"/>
      <c r="AI8377" s="3"/>
      <c r="AJ8377" s="3"/>
      <c r="AK8377" s="3"/>
      <c r="AL8377" s="3"/>
      <c r="AM8377" s="3"/>
      <c r="AN8377" s="3"/>
      <c r="AO8377" s="3"/>
      <c r="AP8377" s="3"/>
      <c r="AQ8377" s="3"/>
      <c r="AR8377" s="3"/>
      <c r="AS8377" s="3"/>
      <c r="AT8377" s="3"/>
      <c r="AU8377" s="3"/>
      <c r="AV8377" s="3"/>
      <c r="AW8377" s="3"/>
      <c r="AX8377" s="3"/>
      <c r="AY8377" s="3"/>
      <c r="AZ8377" s="3"/>
      <c r="BA8377" s="3"/>
    </row>
    <row r="8378" spans="1:53" x14ac:dyDescent="0.3">
      <c r="A8378" s="3"/>
      <c r="B8378" s="3"/>
      <c r="C8378" s="3"/>
      <c r="D8378" s="3"/>
      <c r="E8378" s="3"/>
      <c r="F8378" s="3"/>
      <c r="G8378" s="3"/>
      <c r="H8378" s="3"/>
      <c r="I8378" s="3"/>
      <c r="J8378" s="3"/>
      <c r="K8378" s="3"/>
      <c r="L8378" s="3"/>
      <c r="M8378" s="3"/>
      <c r="N8378" s="3"/>
      <c r="O8378" s="3"/>
      <c r="P8378" s="3"/>
      <c r="Q8378" s="3"/>
      <c r="R8378" s="3"/>
      <c r="S8378" s="120"/>
      <c r="T8378" s="3"/>
      <c r="U8378" s="3"/>
      <c r="V8378" s="3"/>
      <c r="W8378" s="3"/>
      <c r="X8378" s="3"/>
      <c r="Y8378" s="3"/>
      <c r="Z8378" s="3"/>
      <c r="AA8378" s="3"/>
      <c r="AB8378" s="3"/>
      <c r="AC8378" s="3"/>
      <c r="AD8378" s="3"/>
      <c r="AE8378" s="3"/>
      <c r="AF8378" s="3"/>
      <c r="AG8378" s="3"/>
      <c r="AH8378" s="3"/>
      <c r="AI8378" s="3"/>
      <c r="AJ8378" s="3"/>
      <c r="AK8378" s="3"/>
      <c r="AL8378" s="3"/>
      <c r="AM8378" s="3"/>
      <c r="AN8378" s="3"/>
      <c r="AO8378" s="3"/>
      <c r="AP8378" s="3"/>
      <c r="AQ8378" s="3"/>
      <c r="AR8378" s="3"/>
      <c r="AS8378" s="3"/>
      <c r="AT8378" s="3"/>
      <c r="AU8378" s="3"/>
      <c r="AV8378" s="3"/>
      <c r="AW8378" s="3"/>
      <c r="AX8378" s="3"/>
      <c r="AY8378" s="3"/>
      <c r="AZ8378" s="3"/>
      <c r="BA8378" s="3"/>
    </row>
    <row r="8379" spans="1:53" x14ac:dyDescent="0.3">
      <c r="A8379" s="3"/>
      <c r="B8379" s="3"/>
      <c r="C8379" s="3"/>
      <c r="D8379" s="3"/>
      <c r="E8379" s="3"/>
      <c r="F8379" s="3"/>
      <c r="G8379" s="3"/>
      <c r="H8379" s="3"/>
      <c r="I8379" s="3"/>
      <c r="J8379" s="3"/>
      <c r="K8379" s="3"/>
      <c r="L8379" s="3"/>
      <c r="M8379" s="3"/>
      <c r="N8379" s="3"/>
      <c r="O8379" s="3"/>
      <c r="P8379" s="3"/>
      <c r="Q8379" s="3"/>
      <c r="R8379" s="3"/>
      <c r="S8379" s="120"/>
      <c r="T8379" s="3"/>
      <c r="U8379" s="3"/>
      <c r="V8379" s="3"/>
      <c r="W8379" s="3"/>
      <c r="X8379" s="3"/>
      <c r="Y8379" s="3"/>
      <c r="Z8379" s="3"/>
      <c r="AA8379" s="3"/>
      <c r="AB8379" s="3"/>
      <c r="AC8379" s="3"/>
      <c r="AD8379" s="3"/>
      <c r="AE8379" s="3"/>
      <c r="AF8379" s="3"/>
      <c r="AG8379" s="3"/>
      <c r="AH8379" s="3"/>
      <c r="AI8379" s="3"/>
      <c r="AJ8379" s="3"/>
      <c r="AK8379" s="3"/>
      <c r="AL8379" s="3"/>
      <c r="AM8379" s="3"/>
      <c r="AN8379" s="3"/>
      <c r="AO8379" s="3"/>
      <c r="AP8379" s="3"/>
      <c r="AQ8379" s="3"/>
      <c r="AR8379" s="3"/>
      <c r="AS8379" s="3"/>
      <c r="AT8379" s="3"/>
      <c r="AU8379" s="3"/>
      <c r="AV8379" s="3"/>
      <c r="AW8379" s="3"/>
      <c r="AX8379" s="3"/>
      <c r="AY8379" s="3"/>
      <c r="AZ8379" s="3"/>
      <c r="BA8379" s="3"/>
    </row>
    <row r="8380" spans="1:53" x14ac:dyDescent="0.3">
      <c r="A8380" s="3"/>
      <c r="B8380" s="3"/>
      <c r="C8380" s="3"/>
      <c r="D8380" s="3"/>
      <c r="E8380" s="3"/>
      <c r="F8380" s="3"/>
      <c r="G8380" s="3"/>
      <c r="H8380" s="3"/>
      <c r="I8380" s="3"/>
      <c r="J8380" s="3"/>
      <c r="K8380" s="3"/>
      <c r="L8380" s="3"/>
      <c r="M8380" s="3"/>
      <c r="N8380" s="3"/>
      <c r="O8380" s="3"/>
      <c r="P8380" s="3"/>
      <c r="Q8380" s="3"/>
      <c r="R8380" s="3"/>
      <c r="S8380" s="120"/>
      <c r="T8380" s="3"/>
      <c r="U8380" s="3"/>
      <c r="V8380" s="3"/>
      <c r="W8380" s="3"/>
      <c r="X8380" s="3"/>
      <c r="Y8380" s="3"/>
      <c r="Z8380" s="3"/>
      <c r="AA8380" s="3"/>
      <c r="AB8380" s="3"/>
      <c r="AC8380" s="3"/>
      <c r="AD8380" s="3"/>
      <c r="AE8380" s="3"/>
      <c r="AF8380" s="3"/>
      <c r="AG8380" s="3"/>
      <c r="AH8380" s="3"/>
      <c r="AI8380" s="3"/>
      <c r="AJ8380" s="3"/>
      <c r="AK8380" s="3"/>
      <c r="AL8380" s="3"/>
      <c r="AM8380" s="3"/>
      <c r="AN8380" s="3"/>
      <c r="AO8380" s="3"/>
      <c r="AP8380" s="3"/>
      <c r="AQ8380" s="3"/>
      <c r="AR8380" s="3"/>
      <c r="AS8380" s="3"/>
      <c r="AT8380" s="3"/>
      <c r="AU8380" s="3"/>
      <c r="AV8380" s="3"/>
      <c r="AW8380" s="3"/>
      <c r="AX8380" s="3"/>
      <c r="AY8380" s="3"/>
      <c r="AZ8380" s="3"/>
      <c r="BA8380" s="3"/>
    </row>
    <row r="8381" spans="1:53" x14ac:dyDescent="0.3">
      <c r="A8381" s="3"/>
      <c r="B8381" s="3"/>
      <c r="C8381" s="3"/>
      <c r="D8381" s="3"/>
      <c r="E8381" s="3"/>
      <c r="F8381" s="3"/>
      <c r="G8381" s="3"/>
      <c r="H8381" s="3"/>
      <c r="I8381" s="3"/>
      <c r="J8381" s="3"/>
      <c r="K8381" s="3"/>
      <c r="L8381" s="3"/>
      <c r="M8381" s="3"/>
      <c r="N8381" s="3"/>
      <c r="O8381" s="3"/>
      <c r="P8381" s="3"/>
      <c r="Q8381" s="3"/>
      <c r="R8381" s="3"/>
      <c r="S8381" s="120"/>
      <c r="T8381" s="3"/>
      <c r="U8381" s="3"/>
      <c r="V8381" s="3"/>
      <c r="W8381" s="3"/>
      <c r="X8381" s="3"/>
      <c r="Y8381" s="3"/>
      <c r="Z8381" s="3"/>
      <c r="AA8381" s="3"/>
      <c r="AB8381" s="3"/>
      <c r="AC8381" s="3"/>
      <c r="AD8381" s="3"/>
      <c r="AE8381" s="3"/>
      <c r="AF8381" s="3"/>
      <c r="AG8381" s="3"/>
      <c r="AH8381" s="3"/>
      <c r="AI8381" s="3"/>
      <c r="AJ8381" s="3"/>
      <c r="AK8381" s="3"/>
      <c r="AL8381" s="3"/>
      <c r="AM8381" s="3"/>
      <c r="AN8381" s="3"/>
      <c r="AO8381" s="3"/>
      <c r="AP8381" s="3"/>
      <c r="AQ8381" s="3"/>
      <c r="AR8381" s="3"/>
      <c r="AS8381" s="3"/>
      <c r="AT8381" s="3"/>
      <c r="AU8381" s="3"/>
      <c r="AV8381" s="3"/>
      <c r="AW8381" s="3"/>
      <c r="AX8381" s="3"/>
      <c r="AY8381" s="3"/>
      <c r="AZ8381" s="3"/>
      <c r="BA8381" s="3"/>
    </row>
    <row r="8382" spans="1:53" x14ac:dyDescent="0.3">
      <c r="A8382" s="3"/>
      <c r="B8382" s="3"/>
      <c r="C8382" s="3"/>
      <c r="D8382" s="3"/>
      <c r="E8382" s="3"/>
      <c r="F8382" s="3"/>
      <c r="G8382" s="3"/>
      <c r="H8382" s="3"/>
      <c r="I8382" s="3"/>
      <c r="J8382" s="3"/>
      <c r="K8382" s="3"/>
      <c r="L8382" s="3"/>
      <c r="M8382" s="3"/>
      <c r="N8382" s="3"/>
      <c r="O8382" s="3"/>
      <c r="P8382" s="3"/>
      <c r="Q8382" s="3"/>
      <c r="R8382" s="3"/>
      <c r="S8382" s="120"/>
      <c r="T8382" s="3"/>
      <c r="U8382" s="3"/>
      <c r="V8382" s="3"/>
      <c r="W8382" s="3"/>
      <c r="X8382" s="3"/>
      <c r="Y8382" s="3"/>
      <c r="Z8382" s="3"/>
      <c r="AA8382" s="3"/>
      <c r="AB8382" s="3"/>
      <c r="AC8382" s="3"/>
      <c r="AD8382" s="3"/>
      <c r="AE8382" s="3"/>
      <c r="AF8382" s="3"/>
      <c r="AG8382" s="3"/>
      <c r="AH8382" s="3"/>
      <c r="AI8382" s="3"/>
      <c r="AJ8382" s="3"/>
      <c r="AK8382" s="3"/>
      <c r="AL8382" s="3"/>
      <c r="AM8382" s="3"/>
      <c r="AN8382" s="3"/>
      <c r="AO8382" s="3"/>
      <c r="AP8382" s="3"/>
      <c r="AQ8382" s="3"/>
      <c r="AR8382" s="3"/>
      <c r="AS8382" s="3"/>
      <c r="AT8382" s="3"/>
      <c r="AU8382" s="3"/>
      <c r="AV8382" s="3"/>
      <c r="AW8382" s="3"/>
      <c r="AX8382" s="3"/>
      <c r="AY8382" s="3"/>
      <c r="AZ8382" s="3"/>
      <c r="BA8382" s="3"/>
    </row>
    <row r="8383" spans="1:53" x14ac:dyDescent="0.3">
      <c r="A8383" s="3"/>
      <c r="B8383" s="3"/>
      <c r="C8383" s="3"/>
      <c r="D8383" s="3"/>
      <c r="E8383" s="3"/>
      <c r="F8383" s="3"/>
      <c r="G8383" s="3"/>
      <c r="H8383" s="3"/>
      <c r="I8383" s="3"/>
      <c r="J8383" s="3"/>
      <c r="K8383" s="3"/>
      <c r="L8383" s="3"/>
      <c r="M8383" s="3"/>
      <c r="N8383" s="3"/>
      <c r="O8383" s="3"/>
      <c r="P8383" s="3"/>
      <c r="Q8383" s="3"/>
      <c r="R8383" s="3"/>
      <c r="S8383" s="120"/>
      <c r="T8383" s="3"/>
      <c r="U8383" s="3"/>
      <c r="V8383" s="3"/>
      <c r="W8383" s="3"/>
      <c r="X8383" s="3"/>
      <c r="Y8383" s="3"/>
      <c r="Z8383" s="3"/>
      <c r="AA8383" s="3"/>
      <c r="AB8383" s="3"/>
      <c r="AC8383" s="3"/>
      <c r="AD8383" s="3"/>
      <c r="AE8383" s="3"/>
      <c r="AF8383" s="3"/>
      <c r="AG8383" s="3"/>
      <c r="AH8383" s="3"/>
      <c r="AI8383" s="3"/>
      <c r="AJ8383" s="3"/>
      <c r="AK8383" s="3"/>
      <c r="AL8383" s="3"/>
      <c r="AM8383" s="3"/>
      <c r="AN8383" s="3"/>
      <c r="AO8383" s="3"/>
      <c r="AP8383" s="3"/>
      <c r="AQ8383" s="3"/>
      <c r="AR8383" s="3"/>
      <c r="AS8383" s="3"/>
      <c r="AT8383" s="3"/>
      <c r="AU8383" s="3"/>
      <c r="AV8383" s="3"/>
      <c r="AW8383" s="3"/>
      <c r="AX8383" s="3"/>
      <c r="AY8383" s="3"/>
      <c r="AZ8383" s="3"/>
      <c r="BA8383" s="3"/>
    </row>
    <row r="8384" spans="1:53" x14ac:dyDescent="0.3">
      <c r="A8384" s="3"/>
      <c r="B8384" s="3"/>
      <c r="C8384" s="3"/>
      <c r="D8384" s="3"/>
      <c r="E8384" s="3"/>
      <c r="F8384" s="3"/>
      <c r="G8384" s="3"/>
      <c r="H8384" s="3"/>
      <c r="I8384" s="3"/>
      <c r="J8384" s="3"/>
      <c r="K8384" s="3"/>
      <c r="L8384" s="3"/>
      <c r="M8384" s="3"/>
      <c r="N8384" s="3"/>
      <c r="O8384" s="3"/>
      <c r="P8384" s="3"/>
      <c r="Q8384" s="3"/>
      <c r="R8384" s="3"/>
      <c r="S8384" s="120"/>
      <c r="T8384" s="3"/>
      <c r="U8384" s="3"/>
      <c r="V8384" s="3"/>
      <c r="W8384" s="3"/>
      <c r="X8384" s="3"/>
      <c r="Y8384" s="3"/>
      <c r="Z8384" s="3"/>
      <c r="AA8384" s="3"/>
      <c r="AB8384" s="3"/>
      <c r="AC8384" s="3"/>
      <c r="AD8384" s="3"/>
      <c r="AE8384" s="3"/>
      <c r="AF8384" s="3"/>
      <c r="AG8384" s="3"/>
      <c r="AH8384" s="3"/>
      <c r="AI8384" s="3"/>
      <c r="AJ8384" s="3"/>
      <c r="AK8384" s="3"/>
      <c r="AL8384" s="3"/>
      <c r="AM8384" s="3"/>
      <c r="AN8384" s="3"/>
      <c r="AO8384" s="3"/>
      <c r="AP8384" s="3"/>
      <c r="AQ8384" s="3"/>
      <c r="AR8384" s="3"/>
      <c r="AS8384" s="3"/>
      <c r="AT8384" s="3"/>
      <c r="AU8384" s="3"/>
      <c r="AV8384" s="3"/>
      <c r="AW8384" s="3"/>
      <c r="AX8384" s="3"/>
      <c r="AY8384" s="3"/>
      <c r="AZ8384" s="3"/>
      <c r="BA8384" s="3"/>
    </row>
    <row r="8385" spans="1:53" x14ac:dyDescent="0.3">
      <c r="A8385" s="3"/>
      <c r="B8385" s="3"/>
      <c r="C8385" s="3"/>
      <c r="D8385" s="3"/>
      <c r="E8385" s="3"/>
      <c r="F8385" s="3"/>
      <c r="G8385" s="3"/>
      <c r="H8385" s="3"/>
      <c r="I8385" s="3"/>
      <c r="J8385" s="3"/>
      <c r="K8385" s="3"/>
      <c r="L8385" s="3"/>
      <c r="M8385" s="3"/>
      <c r="N8385" s="3"/>
      <c r="O8385" s="3"/>
      <c r="P8385" s="3"/>
      <c r="Q8385" s="3"/>
      <c r="R8385" s="3"/>
      <c r="S8385" s="120"/>
      <c r="T8385" s="3"/>
      <c r="U8385" s="3"/>
      <c r="V8385" s="3"/>
      <c r="W8385" s="3"/>
      <c r="X8385" s="3"/>
      <c r="Y8385" s="3"/>
      <c r="Z8385" s="3"/>
      <c r="AA8385" s="3"/>
      <c r="AB8385" s="3"/>
      <c r="AC8385" s="3"/>
      <c r="AD8385" s="3"/>
      <c r="AE8385" s="3"/>
      <c r="AF8385" s="3"/>
      <c r="AG8385" s="3"/>
      <c r="AH8385" s="3"/>
      <c r="AI8385" s="3"/>
      <c r="AJ8385" s="3"/>
      <c r="AK8385" s="3"/>
      <c r="AL8385" s="3"/>
      <c r="AM8385" s="3"/>
      <c r="AN8385" s="3"/>
      <c r="AO8385" s="3"/>
      <c r="AP8385" s="3"/>
      <c r="AQ8385" s="3"/>
      <c r="AR8385" s="3"/>
      <c r="AS8385" s="3"/>
      <c r="AT8385" s="3"/>
      <c r="AU8385" s="3"/>
      <c r="AV8385" s="3"/>
      <c r="AW8385" s="3"/>
      <c r="AX8385" s="3"/>
      <c r="AY8385" s="3"/>
      <c r="AZ8385" s="3"/>
      <c r="BA8385" s="3"/>
    </row>
    <row r="8386" spans="1:53" x14ac:dyDescent="0.3">
      <c r="A8386" s="3"/>
      <c r="B8386" s="3"/>
      <c r="C8386" s="3"/>
      <c r="D8386" s="3"/>
      <c r="E8386" s="3"/>
      <c r="F8386" s="3"/>
      <c r="G8386" s="3"/>
      <c r="H8386" s="3"/>
      <c r="I8386" s="3"/>
      <c r="J8386" s="3"/>
      <c r="K8386" s="3"/>
      <c r="L8386" s="3"/>
      <c r="M8386" s="3"/>
      <c r="N8386" s="3"/>
      <c r="O8386" s="3"/>
      <c r="P8386" s="3"/>
      <c r="Q8386" s="3"/>
      <c r="R8386" s="3"/>
      <c r="S8386" s="120"/>
      <c r="T8386" s="3"/>
      <c r="U8386" s="3"/>
      <c r="V8386" s="3"/>
      <c r="W8386" s="3"/>
      <c r="X8386" s="3"/>
      <c r="Y8386" s="3"/>
      <c r="Z8386" s="3"/>
      <c r="AA8386" s="3"/>
      <c r="AB8386" s="3"/>
      <c r="AC8386" s="3"/>
      <c r="AD8386" s="3"/>
      <c r="AE8386" s="3"/>
      <c r="AF8386" s="3"/>
      <c r="AG8386" s="3"/>
      <c r="AH8386" s="3"/>
      <c r="AI8386" s="3"/>
      <c r="AJ8386" s="3"/>
      <c r="AK8386" s="3"/>
      <c r="AL8386" s="3"/>
      <c r="AM8386" s="3"/>
      <c r="AN8386" s="3"/>
      <c r="AO8386" s="3"/>
      <c r="AP8386" s="3"/>
      <c r="AQ8386" s="3"/>
      <c r="AR8386" s="3"/>
      <c r="AS8386" s="3"/>
      <c r="AT8386" s="3"/>
      <c r="AU8386" s="3"/>
      <c r="AV8386" s="3"/>
      <c r="AW8386" s="3"/>
      <c r="AX8386" s="3"/>
      <c r="AY8386" s="3"/>
      <c r="AZ8386" s="3"/>
      <c r="BA8386" s="3"/>
    </row>
    <row r="8387" spans="1:53" x14ac:dyDescent="0.3">
      <c r="A8387" s="3"/>
      <c r="B8387" s="3"/>
      <c r="C8387" s="3"/>
      <c r="D8387" s="3"/>
      <c r="E8387" s="3"/>
      <c r="F8387" s="3"/>
      <c r="G8387" s="3"/>
      <c r="H8387" s="3"/>
      <c r="I8387" s="3"/>
      <c r="J8387" s="3"/>
      <c r="K8387" s="3"/>
      <c r="L8387" s="3"/>
      <c r="M8387" s="3"/>
      <c r="N8387" s="3"/>
      <c r="O8387" s="3"/>
      <c r="P8387" s="3"/>
      <c r="Q8387" s="3"/>
      <c r="R8387" s="3"/>
      <c r="S8387" s="120"/>
      <c r="T8387" s="3"/>
      <c r="U8387" s="3"/>
      <c r="V8387" s="3"/>
      <c r="W8387" s="3"/>
      <c r="X8387" s="3"/>
      <c r="Y8387" s="3"/>
      <c r="Z8387" s="3"/>
      <c r="AA8387" s="3"/>
      <c r="AB8387" s="3"/>
      <c r="AC8387" s="3"/>
      <c r="AD8387" s="3"/>
      <c r="AE8387" s="3"/>
      <c r="AF8387" s="3"/>
      <c r="AG8387" s="3"/>
      <c r="AH8387" s="3"/>
      <c r="AI8387" s="3"/>
      <c r="AJ8387" s="3"/>
      <c r="AK8387" s="3"/>
      <c r="AL8387" s="3"/>
      <c r="AM8387" s="3"/>
      <c r="AN8387" s="3"/>
      <c r="AO8387" s="3"/>
      <c r="AP8387" s="3"/>
      <c r="AQ8387" s="3"/>
      <c r="AR8387" s="3"/>
      <c r="AS8387" s="3"/>
      <c r="AT8387" s="3"/>
      <c r="AU8387" s="3"/>
      <c r="AV8387" s="3"/>
      <c r="AW8387" s="3"/>
      <c r="AX8387" s="3"/>
      <c r="AY8387" s="3"/>
      <c r="AZ8387" s="3"/>
      <c r="BA8387" s="3"/>
    </row>
    <row r="8388" spans="1:53" x14ac:dyDescent="0.3">
      <c r="A8388" s="3"/>
      <c r="B8388" s="3"/>
      <c r="C8388" s="3"/>
      <c r="D8388" s="3"/>
      <c r="E8388" s="3"/>
      <c r="F8388" s="3"/>
      <c r="G8388" s="3"/>
      <c r="H8388" s="3"/>
      <c r="I8388" s="3"/>
      <c r="J8388" s="3"/>
      <c r="K8388" s="3"/>
      <c r="L8388" s="3"/>
      <c r="M8388" s="3"/>
      <c r="N8388" s="3"/>
      <c r="O8388" s="3"/>
      <c r="P8388" s="3"/>
      <c r="Q8388" s="3"/>
      <c r="R8388" s="3"/>
      <c r="S8388" s="120"/>
      <c r="T8388" s="3"/>
      <c r="U8388" s="3"/>
      <c r="V8388" s="3"/>
      <c r="W8388" s="3"/>
      <c r="X8388" s="3"/>
      <c r="Y8388" s="3"/>
      <c r="Z8388" s="3"/>
      <c r="AA8388" s="3"/>
      <c r="AB8388" s="3"/>
      <c r="AC8388" s="3"/>
      <c r="AD8388" s="3"/>
      <c r="AE8388" s="3"/>
      <c r="AF8388" s="3"/>
      <c r="AG8388" s="3"/>
      <c r="AH8388" s="3"/>
      <c r="AI8388" s="3"/>
      <c r="AJ8388" s="3"/>
      <c r="AK8388" s="3"/>
      <c r="AL8388" s="3"/>
      <c r="AM8388" s="3"/>
      <c r="AN8388" s="3"/>
      <c r="AO8388" s="3"/>
      <c r="AP8388" s="3"/>
      <c r="AQ8388" s="3"/>
      <c r="AR8388" s="3"/>
      <c r="AS8388" s="3"/>
      <c r="AT8388" s="3"/>
      <c r="AU8388" s="3"/>
      <c r="AV8388" s="3"/>
      <c r="AW8388" s="3"/>
      <c r="AX8388" s="3"/>
      <c r="AY8388" s="3"/>
      <c r="AZ8388" s="3"/>
      <c r="BA8388" s="3"/>
    </row>
    <row r="8389" spans="1:53" x14ac:dyDescent="0.3">
      <c r="A8389" s="3"/>
      <c r="B8389" s="3"/>
      <c r="C8389" s="3"/>
      <c r="D8389" s="3"/>
      <c r="E8389" s="3"/>
      <c r="F8389" s="3"/>
      <c r="G8389" s="3"/>
      <c r="H8389" s="3"/>
      <c r="I8389" s="3"/>
      <c r="J8389" s="3"/>
      <c r="K8389" s="3"/>
      <c r="L8389" s="3"/>
      <c r="M8389" s="3"/>
      <c r="N8389" s="3"/>
      <c r="O8389" s="3"/>
      <c r="P8389" s="3"/>
      <c r="Q8389" s="3"/>
      <c r="R8389" s="3"/>
      <c r="S8389" s="120"/>
      <c r="T8389" s="3"/>
      <c r="U8389" s="3"/>
      <c r="V8389" s="3"/>
      <c r="W8389" s="3"/>
      <c r="X8389" s="3"/>
      <c r="Y8389" s="3"/>
      <c r="Z8389" s="3"/>
      <c r="AA8389" s="3"/>
      <c r="AB8389" s="3"/>
      <c r="AC8389" s="3"/>
      <c r="AD8389" s="3"/>
      <c r="AE8389" s="3"/>
      <c r="AF8389" s="3"/>
      <c r="AG8389" s="3"/>
      <c r="AH8389" s="3"/>
      <c r="AI8389" s="3"/>
      <c r="AJ8389" s="3"/>
      <c r="AK8389" s="3"/>
      <c r="AL8389" s="3"/>
      <c r="AM8389" s="3"/>
      <c r="AN8389" s="3"/>
      <c r="AO8389" s="3"/>
      <c r="AP8389" s="3"/>
      <c r="AQ8389" s="3"/>
      <c r="AR8389" s="3"/>
      <c r="AS8389" s="3"/>
      <c r="AT8389" s="3"/>
      <c r="AU8389" s="3"/>
      <c r="AV8389" s="3"/>
      <c r="AW8389" s="3"/>
      <c r="AX8389" s="3"/>
      <c r="AY8389" s="3"/>
      <c r="AZ8389" s="3"/>
      <c r="BA8389" s="3"/>
    </row>
    <row r="8390" spans="1:53" x14ac:dyDescent="0.3">
      <c r="A8390" s="3"/>
      <c r="B8390" s="3"/>
      <c r="C8390" s="3"/>
      <c r="D8390" s="3"/>
      <c r="E8390" s="3"/>
      <c r="F8390" s="3"/>
      <c r="G8390" s="3"/>
      <c r="H8390" s="3"/>
      <c r="I8390" s="3"/>
      <c r="J8390" s="3"/>
      <c r="K8390" s="3"/>
      <c r="L8390" s="3"/>
      <c r="M8390" s="3"/>
      <c r="N8390" s="3"/>
      <c r="O8390" s="3"/>
      <c r="P8390" s="3"/>
      <c r="Q8390" s="3"/>
      <c r="R8390" s="3"/>
      <c r="S8390" s="120"/>
      <c r="T8390" s="3"/>
      <c r="U8390" s="3"/>
      <c r="V8390" s="3"/>
      <c r="W8390" s="3"/>
      <c r="X8390" s="3"/>
      <c r="Y8390" s="3"/>
      <c r="Z8390" s="3"/>
      <c r="AA8390" s="3"/>
      <c r="AB8390" s="3"/>
      <c r="AC8390" s="3"/>
      <c r="AD8390" s="3"/>
      <c r="AE8390" s="3"/>
      <c r="AF8390" s="3"/>
      <c r="AG8390" s="3"/>
      <c r="AH8390" s="3"/>
      <c r="AI8390" s="3"/>
      <c r="AJ8390" s="3"/>
      <c r="AK8390" s="3"/>
      <c r="AL8390" s="3"/>
      <c r="AM8390" s="3"/>
      <c r="AN8390" s="3"/>
      <c r="AO8390" s="3"/>
      <c r="AP8390" s="3"/>
      <c r="AQ8390" s="3"/>
      <c r="AR8390" s="3"/>
      <c r="AS8390" s="3"/>
      <c r="AT8390" s="3"/>
      <c r="AU8390" s="3"/>
      <c r="AV8390" s="3"/>
      <c r="AW8390" s="3"/>
      <c r="AX8390" s="3"/>
      <c r="AY8390" s="3"/>
      <c r="AZ8390" s="3"/>
      <c r="BA8390" s="3"/>
    </row>
    <row r="8391" spans="1:53" x14ac:dyDescent="0.3">
      <c r="A8391" s="3"/>
      <c r="B8391" s="3"/>
      <c r="C8391" s="3"/>
      <c r="D8391" s="3"/>
      <c r="E8391" s="3"/>
      <c r="F8391" s="3"/>
      <c r="G8391" s="3"/>
      <c r="H8391" s="3"/>
      <c r="I8391" s="3"/>
      <c r="J8391" s="3"/>
      <c r="K8391" s="3"/>
      <c r="L8391" s="3"/>
      <c r="M8391" s="3"/>
      <c r="N8391" s="3"/>
      <c r="O8391" s="3"/>
      <c r="P8391" s="3"/>
      <c r="Q8391" s="3"/>
      <c r="R8391" s="3"/>
      <c r="S8391" s="120"/>
      <c r="T8391" s="3"/>
      <c r="U8391" s="3"/>
      <c r="V8391" s="3"/>
      <c r="W8391" s="3"/>
      <c r="X8391" s="3"/>
      <c r="Y8391" s="3"/>
      <c r="Z8391" s="3"/>
      <c r="AA8391" s="3"/>
      <c r="AB8391" s="3"/>
      <c r="AC8391" s="3"/>
      <c r="AD8391" s="3"/>
      <c r="AE8391" s="3"/>
      <c r="AF8391" s="3"/>
      <c r="AG8391" s="3"/>
      <c r="AH8391" s="3"/>
      <c r="AI8391" s="3"/>
      <c r="AJ8391" s="3"/>
      <c r="AK8391" s="3"/>
      <c r="AL8391" s="3"/>
      <c r="AM8391" s="3"/>
      <c r="AN8391" s="3"/>
      <c r="AO8391" s="3"/>
      <c r="AP8391" s="3"/>
      <c r="AQ8391" s="3"/>
      <c r="AR8391" s="3"/>
      <c r="AS8391" s="3"/>
      <c r="AT8391" s="3"/>
      <c r="AU8391" s="3"/>
      <c r="AV8391" s="3"/>
      <c r="AW8391" s="3"/>
      <c r="AX8391" s="3"/>
      <c r="AY8391" s="3"/>
      <c r="AZ8391" s="3"/>
      <c r="BA8391" s="3"/>
    </row>
    <row r="8392" spans="1:53" x14ac:dyDescent="0.3">
      <c r="A8392" s="3"/>
      <c r="B8392" s="3"/>
      <c r="C8392" s="3"/>
      <c r="D8392" s="3"/>
      <c r="E8392" s="3"/>
      <c r="F8392" s="3"/>
      <c r="G8392" s="3"/>
      <c r="H8392" s="3"/>
      <c r="I8392" s="3"/>
      <c r="J8392" s="3"/>
      <c r="K8392" s="3"/>
      <c r="L8392" s="3"/>
      <c r="M8392" s="3"/>
      <c r="N8392" s="3"/>
      <c r="O8392" s="3"/>
      <c r="P8392" s="3"/>
      <c r="Q8392" s="3"/>
      <c r="R8392" s="3"/>
      <c r="S8392" s="120"/>
      <c r="T8392" s="3"/>
      <c r="U8392" s="3"/>
      <c r="V8392" s="3"/>
      <c r="W8392" s="3"/>
      <c r="X8392" s="3"/>
      <c r="Y8392" s="3"/>
      <c r="Z8392" s="3"/>
      <c r="AA8392" s="3"/>
      <c r="AB8392" s="3"/>
      <c r="AC8392" s="3"/>
      <c r="AD8392" s="3"/>
      <c r="AE8392" s="3"/>
      <c r="AF8392" s="3"/>
      <c r="AG8392" s="3"/>
      <c r="AH8392" s="3"/>
      <c r="AI8392" s="3"/>
      <c r="AJ8392" s="3"/>
      <c r="AK8392" s="3"/>
      <c r="AL8392" s="3"/>
      <c r="AM8392" s="3"/>
      <c r="AN8392" s="3"/>
      <c r="AO8392" s="3"/>
      <c r="AP8392" s="3"/>
      <c r="AQ8392" s="3"/>
      <c r="AR8392" s="3"/>
      <c r="AS8392" s="3"/>
      <c r="AT8392" s="3"/>
      <c r="AU8392" s="3"/>
      <c r="AV8392" s="3"/>
      <c r="AW8392" s="3"/>
      <c r="AX8392" s="3"/>
      <c r="AY8392" s="3"/>
      <c r="AZ8392" s="3"/>
      <c r="BA8392" s="3"/>
    </row>
    <row r="8393" spans="1:53" x14ac:dyDescent="0.3">
      <c r="A8393" s="3"/>
      <c r="B8393" s="3"/>
      <c r="C8393" s="3"/>
      <c r="D8393" s="3"/>
      <c r="E8393" s="3"/>
      <c r="F8393" s="3"/>
      <c r="G8393" s="3"/>
      <c r="H8393" s="3"/>
      <c r="I8393" s="3"/>
      <c r="J8393" s="3"/>
      <c r="K8393" s="3"/>
      <c r="L8393" s="3"/>
      <c r="M8393" s="3"/>
      <c r="N8393" s="3"/>
      <c r="O8393" s="3"/>
      <c r="P8393" s="3"/>
      <c r="Q8393" s="3"/>
      <c r="R8393" s="3"/>
      <c r="S8393" s="120"/>
      <c r="T8393" s="3"/>
      <c r="U8393" s="3"/>
      <c r="V8393" s="3"/>
      <c r="W8393" s="3"/>
      <c r="X8393" s="3"/>
      <c r="Y8393" s="3"/>
      <c r="Z8393" s="3"/>
      <c r="AA8393" s="3"/>
      <c r="AB8393" s="3"/>
      <c r="AC8393" s="3"/>
      <c r="AD8393" s="3"/>
      <c r="AE8393" s="3"/>
      <c r="AF8393" s="3"/>
      <c r="AG8393" s="3"/>
      <c r="AH8393" s="3"/>
      <c r="AI8393" s="3"/>
      <c r="AJ8393" s="3"/>
      <c r="AK8393" s="3"/>
      <c r="AL8393" s="3"/>
      <c r="AM8393" s="3"/>
      <c r="AN8393" s="3"/>
      <c r="AO8393" s="3"/>
      <c r="AP8393" s="3"/>
      <c r="AQ8393" s="3"/>
      <c r="AR8393" s="3"/>
      <c r="AS8393" s="3"/>
      <c r="AT8393" s="3"/>
      <c r="AU8393" s="3"/>
      <c r="AV8393" s="3"/>
      <c r="AW8393" s="3"/>
      <c r="AX8393" s="3"/>
      <c r="AY8393" s="3"/>
      <c r="AZ8393" s="3"/>
      <c r="BA8393" s="3"/>
    </row>
    <row r="8394" spans="1:53" x14ac:dyDescent="0.3">
      <c r="A8394" s="3"/>
      <c r="B8394" s="3"/>
      <c r="C8394" s="3"/>
      <c r="D8394" s="3"/>
      <c r="E8394" s="3"/>
      <c r="F8394" s="3"/>
      <c r="G8394" s="3"/>
      <c r="H8394" s="3"/>
      <c r="I8394" s="3"/>
      <c r="J8394" s="3"/>
      <c r="K8394" s="3"/>
      <c r="L8394" s="3"/>
      <c r="M8394" s="3"/>
      <c r="N8394" s="3"/>
      <c r="O8394" s="3"/>
      <c r="P8394" s="3"/>
      <c r="Q8394" s="3"/>
      <c r="R8394" s="3"/>
      <c r="S8394" s="120"/>
      <c r="T8394" s="3"/>
      <c r="U8394" s="3"/>
      <c r="V8394" s="3"/>
      <c r="W8394" s="3"/>
      <c r="X8394" s="3"/>
      <c r="Y8394" s="3"/>
      <c r="Z8394" s="3"/>
      <c r="AA8394" s="3"/>
      <c r="AB8394" s="3"/>
      <c r="AC8394" s="3"/>
      <c r="AD8394" s="3"/>
      <c r="AE8394" s="3"/>
      <c r="AF8394" s="3"/>
      <c r="AG8394" s="3"/>
      <c r="AH8394" s="3"/>
      <c r="AI8394" s="3"/>
      <c r="AJ8394" s="3"/>
      <c r="AK8394" s="3"/>
      <c r="AL8394" s="3"/>
      <c r="AM8394" s="3"/>
      <c r="AN8394" s="3"/>
      <c r="AO8394" s="3"/>
      <c r="AP8394" s="3"/>
      <c r="AQ8394" s="3"/>
      <c r="AR8394" s="3"/>
      <c r="AS8394" s="3"/>
      <c r="AT8394" s="3"/>
      <c r="AU8394" s="3"/>
      <c r="AV8394" s="3"/>
      <c r="AW8394" s="3"/>
      <c r="AX8394" s="3"/>
      <c r="AY8394" s="3"/>
      <c r="AZ8394" s="3"/>
      <c r="BA8394" s="3"/>
    </row>
    <row r="8395" spans="1:53" x14ac:dyDescent="0.3">
      <c r="A8395" s="3"/>
      <c r="B8395" s="3"/>
      <c r="C8395" s="3"/>
      <c r="D8395" s="3"/>
      <c r="E8395" s="3"/>
      <c r="F8395" s="3"/>
      <c r="G8395" s="3"/>
      <c r="H8395" s="3"/>
      <c r="I8395" s="3"/>
      <c r="J8395" s="3"/>
      <c r="K8395" s="3"/>
      <c r="L8395" s="3"/>
      <c r="M8395" s="3"/>
      <c r="N8395" s="3"/>
      <c r="O8395" s="3"/>
      <c r="P8395" s="3"/>
      <c r="Q8395" s="3"/>
      <c r="R8395" s="3"/>
      <c r="S8395" s="120"/>
      <c r="T8395" s="3"/>
      <c r="U8395" s="3"/>
      <c r="V8395" s="3"/>
      <c r="W8395" s="3"/>
      <c r="X8395" s="3"/>
      <c r="Y8395" s="3"/>
      <c r="Z8395" s="3"/>
      <c r="AA8395" s="3"/>
      <c r="AB8395" s="3"/>
      <c r="AC8395" s="3"/>
      <c r="AD8395" s="3"/>
      <c r="AE8395" s="3"/>
      <c r="AF8395" s="3"/>
      <c r="AG8395" s="3"/>
      <c r="AH8395" s="3"/>
      <c r="AI8395" s="3"/>
      <c r="AJ8395" s="3"/>
      <c r="AK8395" s="3"/>
      <c r="AL8395" s="3"/>
      <c r="AM8395" s="3"/>
      <c r="AN8395" s="3"/>
      <c r="AO8395" s="3"/>
      <c r="AP8395" s="3"/>
      <c r="AQ8395" s="3"/>
      <c r="AR8395" s="3"/>
      <c r="AS8395" s="3"/>
      <c r="AT8395" s="3"/>
      <c r="AU8395" s="3"/>
      <c r="AV8395" s="3"/>
      <c r="AW8395" s="3"/>
      <c r="AX8395" s="3"/>
      <c r="AY8395" s="3"/>
      <c r="AZ8395" s="3"/>
      <c r="BA8395" s="3"/>
    </row>
    <row r="8396" spans="1:53" x14ac:dyDescent="0.3">
      <c r="A8396" s="3"/>
      <c r="B8396" s="3"/>
      <c r="C8396" s="3"/>
      <c r="D8396" s="3"/>
      <c r="E8396" s="3"/>
      <c r="F8396" s="3"/>
      <c r="G8396" s="3"/>
      <c r="H8396" s="3"/>
      <c r="I8396" s="3"/>
      <c r="J8396" s="3"/>
      <c r="K8396" s="3"/>
      <c r="L8396" s="3"/>
      <c r="M8396" s="3"/>
      <c r="N8396" s="3"/>
      <c r="O8396" s="3"/>
      <c r="P8396" s="3"/>
      <c r="Q8396" s="3"/>
      <c r="R8396" s="3"/>
      <c r="S8396" s="120"/>
      <c r="T8396" s="3"/>
      <c r="U8396" s="3"/>
      <c r="V8396" s="3"/>
      <c r="W8396" s="3"/>
      <c r="X8396" s="3"/>
      <c r="Y8396" s="3"/>
      <c r="Z8396" s="3"/>
      <c r="AA8396" s="3"/>
      <c r="AB8396" s="3"/>
      <c r="AC8396" s="3"/>
      <c r="AD8396" s="3"/>
      <c r="AE8396" s="3"/>
      <c r="AF8396" s="3"/>
      <c r="AG8396" s="3"/>
      <c r="AH8396" s="3"/>
      <c r="AI8396" s="3"/>
      <c r="AJ8396" s="3"/>
      <c r="AK8396" s="3"/>
      <c r="AL8396" s="3"/>
      <c r="AM8396" s="3"/>
      <c r="AN8396" s="3"/>
      <c r="AO8396" s="3"/>
      <c r="AP8396" s="3"/>
      <c r="AQ8396" s="3"/>
      <c r="AR8396" s="3"/>
      <c r="AS8396" s="3"/>
      <c r="AT8396" s="3"/>
      <c r="AU8396" s="3"/>
      <c r="AV8396" s="3"/>
      <c r="AW8396" s="3"/>
      <c r="AX8396" s="3"/>
      <c r="AY8396" s="3"/>
      <c r="AZ8396" s="3"/>
      <c r="BA8396" s="3"/>
    </row>
    <row r="8397" spans="1:53" x14ac:dyDescent="0.3">
      <c r="A8397" s="3"/>
      <c r="B8397" s="3"/>
      <c r="C8397" s="3"/>
      <c r="D8397" s="3"/>
      <c r="E8397" s="3"/>
      <c r="F8397" s="3"/>
      <c r="G8397" s="3"/>
      <c r="H8397" s="3"/>
      <c r="I8397" s="3"/>
      <c r="J8397" s="3"/>
      <c r="K8397" s="3"/>
      <c r="L8397" s="3"/>
      <c r="M8397" s="3"/>
      <c r="N8397" s="3"/>
      <c r="O8397" s="3"/>
      <c r="P8397" s="3"/>
      <c r="Q8397" s="3"/>
      <c r="R8397" s="3"/>
      <c r="S8397" s="120"/>
      <c r="T8397" s="3"/>
      <c r="U8397" s="3"/>
      <c r="V8397" s="3"/>
      <c r="W8397" s="3"/>
      <c r="X8397" s="3"/>
      <c r="Y8397" s="3"/>
      <c r="Z8397" s="3"/>
      <c r="AA8397" s="3"/>
      <c r="AB8397" s="3"/>
      <c r="AC8397" s="3"/>
      <c r="AD8397" s="3"/>
      <c r="AE8397" s="3"/>
      <c r="AF8397" s="3"/>
      <c r="AG8397" s="3"/>
      <c r="AH8397" s="3"/>
      <c r="AI8397" s="3"/>
      <c r="AJ8397" s="3"/>
      <c r="AK8397" s="3"/>
      <c r="AL8397" s="3"/>
      <c r="AM8397" s="3"/>
      <c r="AN8397" s="3"/>
      <c r="AO8397" s="3"/>
      <c r="AP8397" s="3"/>
      <c r="AQ8397" s="3"/>
      <c r="AR8397" s="3"/>
      <c r="AS8397" s="3"/>
      <c r="AT8397" s="3"/>
      <c r="AU8397" s="3"/>
      <c r="AV8397" s="3"/>
      <c r="AW8397" s="3"/>
      <c r="AX8397" s="3"/>
      <c r="AY8397" s="3"/>
      <c r="AZ8397" s="3"/>
      <c r="BA8397" s="3"/>
    </row>
    <row r="8398" spans="1:53" x14ac:dyDescent="0.3">
      <c r="A8398" s="3"/>
      <c r="B8398" s="3"/>
      <c r="C8398" s="3"/>
      <c r="D8398" s="3"/>
      <c r="E8398" s="3"/>
      <c r="F8398" s="3"/>
      <c r="G8398" s="3"/>
      <c r="H8398" s="3"/>
      <c r="I8398" s="3"/>
      <c r="J8398" s="3"/>
      <c r="K8398" s="3"/>
      <c r="L8398" s="3"/>
      <c r="M8398" s="3"/>
      <c r="N8398" s="3"/>
      <c r="O8398" s="3"/>
      <c r="P8398" s="3"/>
      <c r="Q8398" s="3"/>
      <c r="R8398" s="3"/>
      <c r="S8398" s="120"/>
      <c r="T8398" s="3"/>
      <c r="U8398" s="3"/>
      <c r="V8398" s="3"/>
      <c r="W8398" s="3"/>
      <c r="X8398" s="3"/>
      <c r="Y8398" s="3"/>
      <c r="Z8398" s="3"/>
      <c r="AA8398" s="3"/>
      <c r="AB8398" s="3"/>
      <c r="AC8398" s="3"/>
      <c r="AD8398" s="3"/>
      <c r="AE8398" s="3"/>
      <c r="AF8398" s="3"/>
      <c r="AG8398" s="3"/>
      <c r="AH8398" s="3"/>
      <c r="AI8398" s="3"/>
      <c r="AJ8398" s="3"/>
      <c r="AK8398" s="3"/>
      <c r="AL8398" s="3"/>
      <c r="AM8398" s="3"/>
      <c r="AN8398" s="3"/>
      <c r="AO8398" s="3"/>
      <c r="AP8398" s="3"/>
      <c r="AQ8398" s="3"/>
      <c r="AR8398" s="3"/>
      <c r="AS8398" s="3"/>
      <c r="AT8398" s="3"/>
      <c r="AU8398" s="3"/>
      <c r="AV8398" s="3"/>
      <c r="AW8398" s="3"/>
      <c r="AX8398" s="3"/>
      <c r="AY8398" s="3"/>
      <c r="AZ8398" s="3"/>
      <c r="BA8398" s="3"/>
    </row>
    <row r="8399" spans="1:53" x14ac:dyDescent="0.3">
      <c r="A8399" s="3"/>
      <c r="B8399" s="3"/>
      <c r="C8399" s="3"/>
      <c r="D8399" s="3"/>
      <c r="E8399" s="3"/>
      <c r="F8399" s="3"/>
      <c r="G8399" s="3"/>
      <c r="H8399" s="3"/>
      <c r="I8399" s="3"/>
      <c r="J8399" s="3"/>
      <c r="K8399" s="3"/>
      <c r="L8399" s="3"/>
      <c r="M8399" s="3"/>
      <c r="N8399" s="3"/>
      <c r="O8399" s="3"/>
      <c r="P8399" s="3"/>
      <c r="Q8399" s="3"/>
      <c r="R8399" s="3"/>
      <c r="S8399" s="120"/>
      <c r="T8399" s="3"/>
      <c r="U8399" s="3"/>
      <c r="V8399" s="3"/>
      <c r="W8399" s="3"/>
      <c r="X8399" s="3"/>
      <c r="Y8399" s="3"/>
      <c r="Z8399" s="3"/>
      <c r="AA8399" s="3"/>
      <c r="AB8399" s="3"/>
      <c r="AC8399" s="3"/>
      <c r="AD8399" s="3"/>
      <c r="AE8399" s="3"/>
      <c r="AF8399" s="3"/>
      <c r="AG8399" s="3"/>
      <c r="AH8399" s="3"/>
      <c r="AI8399" s="3"/>
      <c r="AJ8399" s="3"/>
      <c r="AK8399" s="3"/>
      <c r="AL8399" s="3"/>
      <c r="AM8399" s="3"/>
      <c r="AN8399" s="3"/>
      <c r="AO8399" s="3"/>
      <c r="AP8399" s="3"/>
      <c r="AQ8399" s="3"/>
      <c r="AR8399" s="3"/>
      <c r="AS8399" s="3"/>
      <c r="AT8399" s="3"/>
      <c r="AU8399" s="3"/>
      <c r="AV8399" s="3"/>
      <c r="AW8399" s="3"/>
      <c r="AX8399" s="3"/>
      <c r="AY8399" s="3"/>
      <c r="AZ8399" s="3"/>
      <c r="BA8399" s="3"/>
    </row>
    <row r="8400" spans="1:53" x14ac:dyDescent="0.3">
      <c r="A8400" s="3"/>
      <c r="B8400" s="3"/>
      <c r="C8400" s="3"/>
      <c r="D8400" s="3"/>
      <c r="E8400" s="3"/>
      <c r="F8400" s="3"/>
      <c r="G8400" s="3"/>
      <c r="H8400" s="3"/>
      <c r="I8400" s="3"/>
      <c r="J8400" s="3"/>
      <c r="K8400" s="3"/>
      <c r="L8400" s="3"/>
      <c r="M8400" s="3"/>
      <c r="N8400" s="3"/>
      <c r="O8400" s="3"/>
      <c r="P8400" s="3"/>
      <c r="Q8400" s="3"/>
      <c r="R8400" s="3"/>
      <c r="S8400" s="120"/>
      <c r="T8400" s="3"/>
      <c r="U8400" s="3"/>
      <c r="V8400" s="3"/>
      <c r="W8400" s="3"/>
      <c r="X8400" s="3"/>
      <c r="Y8400" s="3"/>
      <c r="Z8400" s="3"/>
      <c r="AA8400" s="3"/>
      <c r="AB8400" s="3"/>
      <c r="AC8400" s="3"/>
      <c r="AD8400" s="3"/>
      <c r="AE8400" s="3"/>
      <c r="AF8400" s="3"/>
      <c r="AG8400" s="3"/>
      <c r="AH8400" s="3"/>
      <c r="AI8400" s="3"/>
      <c r="AJ8400" s="3"/>
      <c r="AK8400" s="3"/>
      <c r="AL8400" s="3"/>
      <c r="AM8400" s="3"/>
      <c r="AN8400" s="3"/>
      <c r="AO8400" s="3"/>
      <c r="AP8400" s="3"/>
      <c r="AQ8400" s="3"/>
      <c r="AR8400" s="3"/>
      <c r="AS8400" s="3"/>
      <c r="AT8400" s="3"/>
      <c r="AU8400" s="3"/>
      <c r="AV8400" s="3"/>
      <c r="AW8400" s="3"/>
      <c r="AX8400" s="3"/>
      <c r="AY8400" s="3"/>
      <c r="AZ8400" s="3"/>
      <c r="BA8400" s="3"/>
    </row>
    <row r="8401" spans="1:53" x14ac:dyDescent="0.3">
      <c r="A8401" s="3"/>
      <c r="B8401" s="3"/>
      <c r="C8401" s="3"/>
      <c r="D8401" s="3"/>
      <c r="E8401" s="3"/>
      <c r="F8401" s="3"/>
      <c r="G8401" s="3"/>
      <c r="H8401" s="3"/>
      <c r="I8401" s="3"/>
      <c r="J8401" s="3"/>
      <c r="K8401" s="3"/>
      <c r="L8401" s="3"/>
      <c r="M8401" s="3"/>
      <c r="N8401" s="3"/>
      <c r="O8401" s="3"/>
      <c r="P8401" s="3"/>
      <c r="Q8401" s="3"/>
      <c r="R8401" s="3"/>
      <c r="S8401" s="120"/>
      <c r="T8401" s="3"/>
      <c r="U8401" s="3"/>
      <c r="V8401" s="3"/>
      <c r="W8401" s="3"/>
      <c r="X8401" s="3"/>
      <c r="Y8401" s="3"/>
      <c r="Z8401" s="3"/>
      <c r="AA8401" s="3"/>
      <c r="AB8401" s="3"/>
      <c r="AC8401" s="3"/>
      <c r="AD8401" s="3"/>
      <c r="AE8401" s="3"/>
      <c r="AF8401" s="3"/>
      <c r="AG8401" s="3"/>
      <c r="AH8401" s="3"/>
      <c r="AI8401" s="3"/>
      <c r="AJ8401" s="3"/>
      <c r="AK8401" s="3"/>
      <c r="AL8401" s="3"/>
      <c r="AM8401" s="3"/>
      <c r="AN8401" s="3"/>
      <c r="AO8401" s="3"/>
      <c r="AP8401" s="3"/>
      <c r="AQ8401" s="3"/>
      <c r="AR8401" s="3"/>
      <c r="AS8401" s="3"/>
      <c r="AT8401" s="3"/>
      <c r="AU8401" s="3"/>
      <c r="AV8401" s="3"/>
      <c r="AW8401" s="3"/>
      <c r="AX8401" s="3"/>
      <c r="AY8401" s="3"/>
      <c r="AZ8401" s="3"/>
      <c r="BA8401" s="3"/>
    </row>
    <row r="8402" spans="1:53" x14ac:dyDescent="0.3">
      <c r="A8402" s="3"/>
      <c r="B8402" s="3"/>
      <c r="C8402" s="3"/>
      <c r="D8402" s="3"/>
      <c r="E8402" s="3"/>
      <c r="F8402" s="3"/>
      <c r="G8402" s="3"/>
      <c r="H8402" s="3"/>
      <c r="I8402" s="3"/>
      <c r="J8402" s="3"/>
      <c r="K8402" s="3"/>
      <c r="L8402" s="3"/>
      <c r="M8402" s="3"/>
      <c r="N8402" s="3"/>
      <c r="O8402" s="3"/>
      <c r="P8402" s="3"/>
      <c r="Q8402" s="3"/>
      <c r="R8402" s="3"/>
      <c r="S8402" s="120"/>
      <c r="T8402" s="3"/>
      <c r="U8402" s="3"/>
      <c r="V8402" s="3"/>
      <c r="W8402" s="3"/>
      <c r="X8402" s="3"/>
      <c r="Y8402" s="3"/>
      <c r="Z8402" s="3"/>
      <c r="AA8402" s="3"/>
      <c r="AB8402" s="3"/>
      <c r="AC8402" s="3"/>
      <c r="AD8402" s="3"/>
      <c r="AE8402" s="3"/>
      <c r="AF8402" s="3"/>
      <c r="AG8402" s="3"/>
      <c r="AH8402" s="3"/>
      <c r="AI8402" s="3"/>
      <c r="AJ8402" s="3"/>
      <c r="AK8402" s="3"/>
      <c r="AL8402" s="3"/>
      <c r="AM8402" s="3"/>
      <c r="AN8402" s="3"/>
      <c r="AO8402" s="3"/>
      <c r="AP8402" s="3"/>
      <c r="AQ8402" s="3"/>
      <c r="AR8402" s="3"/>
      <c r="AS8402" s="3"/>
      <c r="AT8402" s="3"/>
      <c r="AU8402" s="3"/>
      <c r="AV8402" s="3"/>
      <c r="AW8402" s="3"/>
      <c r="AX8402" s="3"/>
      <c r="AY8402" s="3"/>
      <c r="AZ8402" s="3"/>
      <c r="BA8402" s="3"/>
    </row>
    <row r="8403" spans="1:53" x14ac:dyDescent="0.3">
      <c r="A8403" s="3"/>
      <c r="B8403" s="3"/>
      <c r="C8403" s="3"/>
      <c r="D8403" s="3"/>
      <c r="E8403" s="3"/>
      <c r="F8403" s="3"/>
      <c r="G8403" s="3"/>
      <c r="H8403" s="3"/>
      <c r="I8403" s="3"/>
      <c r="J8403" s="3"/>
      <c r="K8403" s="3"/>
      <c r="L8403" s="3"/>
      <c r="M8403" s="3"/>
      <c r="N8403" s="3"/>
      <c r="O8403" s="3"/>
      <c r="P8403" s="3"/>
      <c r="Q8403" s="3"/>
      <c r="R8403" s="3"/>
      <c r="S8403" s="120"/>
      <c r="T8403" s="3"/>
      <c r="U8403" s="3"/>
      <c r="V8403" s="3"/>
      <c r="W8403" s="3"/>
      <c r="X8403" s="3"/>
      <c r="Y8403" s="3"/>
      <c r="Z8403" s="3"/>
      <c r="AA8403" s="3"/>
      <c r="AB8403" s="3"/>
      <c r="AC8403" s="3"/>
      <c r="AD8403" s="3"/>
      <c r="AE8403" s="3"/>
      <c r="AF8403" s="3"/>
      <c r="AG8403" s="3"/>
      <c r="AH8403" s="3"/>
      <c r="AI8403" s="3"/>
      <c r="AJ8403" s="3"/>
      <c r="AK8403" s="3"/>
      <c r="AL8403" s="3"/>
      <c r="AM8403" s="3"/>
      <c r="AN8403" s="3"/>
      <c r="AO8403" s="3"/>
      <c r="AP8403" s="3"/>
      <c r="AQ8403" s="3"/>
      <c r="AR8403" s="3"/>
      <c r="AS8403" s="3"/>
      <c r="AT8403" s="3"/>
      <c r="AU8403" s="3"/>
      <c r="AV8403" s="3"/>
      <c r="AW8403" s="3"/>
      <c r="AX8403" s="3"/>
      <c r="AY8403" s="3"/>
      <c r="AZ8403" s="3"/>
      <c r="BA8403" s="3"/>
    </row>
    <row r="8404" spans="1:53" x14ac:dyDescent="0.3">
      <c r="A8404" s="3"/>
      <c r="B8404" s="3"/>
      <c r="C8404" s="3"/>
      <c r="D8404" s="3"/>
      <c r="E8404" s="3"/>
      <c r="F8404" s="3"/>
      <c r="G8404" s="3"/>
      <c r="H8404" s="3"/>
      <c r="I8404" s="3"/>
      <c r="J8404" s="3"/>
      <c r="K8404" s="3"/>
      <c r="L8404" s="3"/>
      <c r="M8404" s="3"/>
      <c r="N8404" s="3"/>
      <c r="O8404" s="3"/>
      <c r="P8404" s="3"/>
      <c r="Q8404" s="3"/>
      <c r="R8404" s="3"/>
      <c r="S8404" s="120"/>
      <c r="T8404" s="3"/>
      <c r="U8404" s="3"/>
      <c r="V8404" s="3"/>
      <c r="W8404" s="3"/>
      <c r="X8404" s="3"/>
      <c r="Y8404" s="3"/>
      <c r="Z8404" s="3"/>
      <c r="AA8404" s="3"/>
      <c r="AB8404" s="3"/>
      <c r="AC8404" s="3"/>
      <c r="AD8404" s="3"/>
      <c r="AE8404" s="3"/>
      <c r="AF8404" s="3"/>
      <c r="AG8404" s="3"/>
      <c r="AH8404" s="3"/>
      <c r="AI8404" s="3"/>
      <c r="AJ8404" s="3"/>
      <c r="AK8404" s="3"/>
      <c r="AL8404" s="3"/>
      <c r="AM8404" s="3"/>
      <c r="AN8404" s="3"/>
      <c r="AO8404" s="3"/>
      <c r="AP8404" s="3"/>
      <c r="AQ8404" s="3"/>
      <c r="AR8404" s="3"/>
      <c r="AS8404" s="3"/>
      <c r="AT8404" s="3"/>
      <c r="AU8404" s="3"/>
      <c r="AV8404" s="3"/>
      <c r="AW8404" s="3"/>
      <c r="AX8404" s="3"/>
      <c r="AY8404" s="3"/>
      <c r="AZ8404" s="3"/>
      <c r="BA8404" s="3"/>
    </row>
    <row r="8405" spans="1:53" x14ac:dyDescent="0.3">
      <c r="A8405" s="3"/>
      <c r="B8405" s="3"/>
      <c r="C8405" s="3"/>
      <c r="D8405" s="3"/>
      <c r="E8405" s="3"/>
      <c r="F8405" s="3"/>
      <c r="G8405" s="3"/>
      <c r="H8405" s="3"/>
      <c r="I8405" s="3"/>
      <c r="J8405" s="3"/>
      <c r="K8405" s="3"/>
      <c r="L8405" s="3"/>
      <c r="M8405" s="3"/>
      <c r="N8405" s="3"/>
      <c r="O8405" s="3"/>
      <c r="P8405" s="3"/>
      <c r="Q8405" s="3"/>
      <c r="R8405" s="3"/>
      <c r="S8405" s="120"/>
      <c r="T8405" s="3"/>
      <c r="U8405" s="3"/>
      <c r="V8405" s="3"/>
      <c r="W8405" s="3"/>
      <c r="X8405" s="3"/>
      <c r="Y8405" s="3"/>
      <c r="Z8405" s="3"/>
      <c r="AA8405" s="3"/>
      <c r="AB8405" s="3"/>
      <c r="AC8405" s="3"/>
      <c r="AD8405" s="3"/>
      <c r="AE8405" s="3"/>
      <c r="AF8405" s="3"/>
      <c r="AG8405" s="3"/>
      <c r="AH8405" s="3"/>
      <c r="AI8405" s="3"/>
      <c r="AJ8405" s="3"/>
      <c r="AK8405" s="3"/>
      <c r="AL8405" s="3"/>
      <c r="AM8405" s="3"/>
      <c r="AN8405" s="3"/>
      <c r="AO8405" s="3"/>
      <c r="AP8405" s="3"/>
      <c r="AQ8405" s="3"/>
      <c r="AR8405" s="3"/>
      <c r="AS8405" s="3"/>
      <c r="AT8405" s="3"/>
      <c r="AU8405" s="3"/>
      <c r="AV8405" s="3"/>
      <c r="AW8405" s="3"/>
      <c r="AX8405" s="3"/>
      <c r="AY8405" s="3"/>
      <c r="AZ8405" s="3"/>
      <c r="BA8405" s="3"/>
    </row>
    <row r="8406" spans="1:53" x14ac:dyDescent="0.3">
      <c r="A8406" s="3"/>
      <c r="B8406" s="3"/>
      <c r="C8406" s="3"/>
      <c r="D8406" s="3"/>
      <c r="E8406" s="3"/>
      <c r="F8406" s="3"/>
      <c r="G8406" s="3"/>
      <c r="H8406" s="3"/>
      <c r="I8406" s="3"/>
      <c r="J8406" s="3"/>
      <c r="K8406" s="3"/>
      <c r="L8406" s="3"/>
      <c r="M8406" s="3"/>
      <c r="N8406" s="3"/>
      <c r="O8406" s="3"/>
      <c r="P8406" s="3"/>
      <c r="Q8406" s="3"/>
      <c r="R8406" s="3"/>
      <c r="S8406" s="120"/>
      <c r="T8406" s="3"/>
      <c r="U8406" s="3"/>
      <c r="V8406" s="3"/>
      <c r="W8406" s="3"/>
      <c r="X8406" s="3"/>
      <c r="Y8406" s="3"/>
      <c r="Z8406" s="3"/>
      <c r="AA8406" s="3"/>
      <c r="AB8406" s="3"/>
      <c r="AC8406" s="3"/>
      <c r="AD8406" s="3"/>
      <c r="AE8406" s="3"/>
      <c r="AF8406" s="3"/>
      <c r="AG8406" s="3"/>
      <c r="AH8406" s="3"/>
      <c r="AI8406" s="3"/>
      <c r="AJ8406" s="3"/>
      <c r="AK8406" s="3"/>
      <c r="AL8406" s="3"/>
      <c r="AM8406" s="3"/>
      <c r="AN8406" s="3"/>
      <c r="AO8406" s="3"/>
      <c r="AP8406" s="3"/>
      <c r="AQ8406" s="3"/>
      <c r="AR8406" s="3"/>
      <c r="AS8406" s="3"/>
      <c r="AT8406" s="3"/>
      <c r="AU8406" s="3"/>
      <c r="AV8406" s="3"/>
      <c r="AW8406" s="3"/>
      <c r="AX8406" s="3"/>
      <c r="AY8406" s="3"/>
      <c r="AZ8406" s="3"/>
      <c r="BA8406" s="3"/>
    </row>
    <row r="8407" spans="1:53" x14ac:dyDescent="0.3">
      <c r="A8407" s="3"/>
      <c r="B8407" s="3"/>
      <c r="C8407" s="3"/>
      <c r="D8407" s="3"/>
      <c r="E8407" s="3"/>
      <c r="F8407" s="3"/>
      <c r="G8407" s="3"/>
      <c r="H8407" s="3"/>
      <c r="I8407" s="3"/>
      <c r="J8407" s="3"/>
      <c r="K8407" s="3"/>
      <c r="L8407" s="3"/>
      <c r="M8407" s="3"/>
      <c r="N8407" s="3"/>
      <c r="O8407" s="3"/>
      <c r="P8407" s="3"/>
      <c r="Q8407" s="3"/>
      <c r="R8407" s="3"/>
      <c r="S8407" s="120"/>
      <c r="T8407" s="3"/>
      <c r="U8407" s="3"/>
      <c r="V8407" s="3"/>
      <c r="W8407" s="3"/>
      <c r="X8407" s="3"/>
      <c r="Y8407" s="3"/>
      <c r="Z8407" s="3"/>
      <c r="AA8407" s="3"/>
      <c r="AB8407" s="3"/>
      <c r="AC8407" s="3"/>
      <c r="AD8407" s="3"/>
      <c r="AE8407" s="3"/>
      <c r="AF8407" s="3"/>
      <c r="AG8407" s="3"/>
      <c r="AH8407" s="3"/>
      <c r="AI8407" s="3"/>
      <c r="AJ8407" s="3"/>
      <c r="AK8407" s="3"/>
      <c r="AL8407" s="3"/>
      <c r="AM8407" s="3"/>
      <c r="AN8407" s="3"/>
      <c r="AO8407" s="3"/>
      <c r="AP8407" s="3"/>
      <c r="AQ8407" s="3"/>
      <c r="AR8407" s="3"/>
      <c r="AS8407" s="3"/>
      <c r="AT8407" s="3"/>
      <c r="AU8407" s="3"/>
      <c r="AV8407" s="3"/>
      <c r="AW8407" s="3"/>
      <c r="AX8407" s="3"/>
      <c r="AY8407" s="3"/>
      <c r="AZ8407" s="3"/>
      <c r="BA8407" s="3"/>
    </row>
    <row r="8408" spans="1:53" x14ac:dyDescent="0.3">
      <c r="A8408" s="3"/>
      <c r="B8408" s="3"/>
      <c r="C8408" s="3"/>
      <c r="D8408" s="3"/>
      <c r="E8408" s="3"/>
      <c r="F8408" s="3"/>
      <c r="G8408" s="3"/>
      <c r="H8408" s="3"/>
      <c r="I8408" s="3"/>
      <c r="J8408" s="3"/>
      <c r="K8408" s="3"/>
      <c r="L8408" s="3"/>
      <c r="M8408" s="3"/>
      <c r="N8408" s="3"/>
      <c r="O8408" s="3"/>
      <c r="P8408" s="3"/>
      <c r="Q8408" s="3"/>
      <c r="R8408" s="3"/>
      <c r="S8408" s="120"/>
      <c r="T8408" s="3"/>
      <c r="U8408" s="3"/>
      <c r="V8408" s="3"/>
      <c r="W8408" s="3"/>
      <c r="X8408" s="3"/>
      <c r="Y8408" s="3"/>
      <c r="Z8408" s="3"/>
      <c r="AA8408" s="3"/>
      <c r="AB8408" s="3"/>
      <c r="AC8408" s="3"/>
      <c r="AD8408" s="3"/>
      <c r="AE8408" s="3"/>
      <c r="AF8408" s="3"/>
      <c r="AG8408" s="3"/>
      <c r="AH8408" s="3"/>
      <c r="AI8408" s="3"/>
      <c r="AJ8408" s="3"/>
      <c r="AK8408" s="3"/>
      <c r="AL8408" s="3"/>
      <c r="AM8408" s="3"/>
      <c r="AN8408" s="3"/>
      <c r="AO8408" s="3"/>
      <c r="AP8408" s="3"/>
      <c r="AQ8408" s="3"/>
      <c r="AR8408" s="3"/>
      <c r="AS8408" s="3"/>
      <c r="AT8408" s="3"/>
      <c r="AU8408" s="3"/>
      <c r="AV8408" s="3"/>
      <c r="AW8408" s="3"/>
      <c r="AX8408" s="3"/>
      <c r="AY8408" s="3"/>
      <c r="AZ8408" s="3"/>
      <c r="BA8408" s="3"/>
    </row>
    <row r="8409" spans="1:53" x14ac:dyDescent="0.3">
      <c r="A8409" s="3"/>
      <c r="B8409" s="3"/>
      <c r="C8409" s="3"/>
      <c r="D8409" s="3"/>
      <c r="E8409" s="3"/>
      <c r="F8409" s="3"/>
      <c r="G8409" s="3"/>
      <c r="H8409" s="3"/>
      <c r="I8409" s="3"/>
      <c r="J8409" s="3"/>
      <c r="K8409" s="3"/>
      <c r="L8409" s="3"/>
      <c r="M8409" s="3"/>
      <c r="N8409" s="3"/>
      <c r="O8409" s="3"/>
      <c r="P8409" s="3"/>
      <c r="Q8409" s="3"/>
      <c r="R8409" s="3"/>
      <c r="S8409" s="120"/>
      <c r="T8409" s="3"/>
      <c r="U8409" s="3"/>
      <c r="V8409" s="3"/>
      <c r="W8409" s="3"/>
      <c r="X8409" s="3"/>
      <c r="Y8409" s="3"/>
      <c r="Z8409" s="3"/>
      <c r="AA8409" s="3"/>
      <c r="AB8409" s="3"/>
      <c r="AC8409" s="3"/>
      <c r="AD8409" s="3"/>
      <c r="AE8409" s="3"/>
      <c r="AF8409" s="3"/>
      <c r="AG8409" s="3"/>
      <c r="AH8409" s="3"/>
      <c r="AI8409" s="3"/>
      <c r="AJ8409" s="3"/>
      <c r="AK8409" s="3"/>
      <c r="AL8409" s="3"/>
      <c r="AM8409" s="3"/>
      <c r="AN8409" s="3"/>
      <c r="AO8409" s="3"/>
      <c r="AP8409" s="3"/>
      <c r="AQ8409" s="3"/>
      <c r="AR8409" s="3"/>
      <c r="AS8409" s="3"/>
      <c r="AT8409" s="3"/>
      <c r="AU8409" s="3"/>
      <c r="AV8409" s="3"/>
      <c r="AW8409" s="3"/>
      <c r="AX8409" s="3"/>
      <c r="AY8409" s="3"/>
      <c r="AZ8409" s="3"/>
      <c r="BA8409" s="3"/>
    </row>
    <row r="8410" spans="1:53" x14ac:dyDescent="0.3">
      <c r="A8410" s="3"/>
      <c r="B8410" s="3"/>
      <c r="C8410" s="3"/>
      <c r="D8410" s="3"/>
      <c r="E8410" s="3"/>
      <c r="F8410" s="3"/>
      <c r="G8410" s="3"/>
      <c r="H8410" s="3"/>
      <c r="I8410" s="3"/>
      <c r="J8410" s="3"/>
      <c r="K8410" s="3"/>
      <c r="L8410" s="3"/>
      <c r="M8410" s="3"/>
      <c r="N8410" s="3"/>
      <c r="O8410" s="3"/>
      <c r="P8410" s="3"/>
      <c r="Q8410" s="3"/>
      <c r="R8410" s="3"/>
      <c r="S8410" s="120"/>
      <c r="T8410" s="3"/>
      <c r="U8410" s="3"/>
      <c r="V8410" s="3"/>
      <c r="W8410" s="3"/>
      <c r="X8410" s="3"/>
      <c r="Y8410" s="3"/>
      <c r="Z8410" s="3"/>
      <c r="AA8410" s="3"/>
      <c r="AB8410" s="3"/>
      <c r="AC8410" s="3"/>
      <c r="AD8410" s="3"/>
      <c r="AE8410" s="3"/>
      <c r="AF8410" s="3"/>
      <c r="AG8410" s="3"/>
      <c r="AH8410" s="3"/>
      <c r="AI8410" s="3"/>
      <c r="AJ8410" s="3"/>
      <c r="AK8410" s="3"/>
      <c r="AL8410" s="3"/>
      <c r="AM8410" s="3"/>
      <c r="AN8410" s="3"/>
      <c r="AO8410" s="3"/>
      <c r="AP8410" s="3"/>
      <c r="AQ8410" s="3"/>
      <c r="AR8410" s="3"/>
      <c r="AS8410" s="3"/>
      <c r="AT8410" s="3"/>
      <c r="AU8410" s="3"/>
      <c r="AV8410" s="3"/>
      <c r="AW8410" s="3"/>
      <c r="AX8410" s="3"/>
      <c r="AY8410" s="3"/>
      <c r="AZ8410" s="3"/>
      <c r="BA8410" s="3"/>
    </row>
    <row r="8411" spans="1:53" x14ac:dyDescent="0.3">
      <c r="A8411" s="3"/>
      <c r="B8411" s="3"/>
      <c r="C8411" s="3"/>
      <c r="D8411" s="3"/>
      <c r="E8411" s="3"/>
      <c r="F8411" s="3"/>
      <c r="G8411" s="3"/>
      <c r="H8411" s="3"/>
      <c r="I8411" s="3"/>
      <c r="J8411" s="3"/>
      <c r="K8411" s="3"/>
      <c r="L8411" s="3"/>
      <c r="M8411" s="3"/>
      <c r="N8411" s="3"/>
      <c r="O8411" s="3"/>
      <c r="P8411" s="3"/>
      <c r="Q8411" s="3"/>
      <c r="R8411" s="3"/>
      <c r="S8411" s="120"/>
      <c r="T8411" s="3"/>
      <c r="U8411" s="3"/>
      <c r="V8411" s="3"/>
      <c r="W8411" s="3"/>
      <c r="X8411" s="3"/>
      <c r="Y8411" s="3"/>
      <c r="Z8411" s="3"/>
      <c r="AA8411" s="3"/>
      <c r="AB8411" s="3"/>
      <c r="AC8411" s="3"/>
      <c r="AD8411" s="3"/>
      <c r="AE8411" s="3"/>
      <c r="AF8411" s="3"/>
      <c r="AG8411" s="3"/>
      <c r="AH8411" s="3"/>
      <c r="AI8411" s="3"/>
      <c r="AJ8411" s="3"/>
      <c r="AK8411" s="3"/>
      <c r="AL8411" s="3"/>
      <c r="AM8411" s="3"/>
      <c r="AN8411" s="3"/>
      <c r="AO8411" s="3"/>
      <c r="AP8411" s="3"/>
      <c r="AQ8411" s="3"/>
      <c r="AR8411" s="3"/>
      <c r="AS8411" s="3"/>
      <c r="AT8411" s="3"/>
      <c r="AU8411" s="3"/>
      <c r="AV8411" s="3"/>
      <c r="AW8411" s="3"/>
      <c r="AX8411" s="3"/>
      <c r="AY8411" s="3"/>
      <c r="AZ8411" s="3"/>
      <c r="BA8411" s="3"/>
    </row>
    <row r="8412" spans="1:53" x14ac:dyDescent="0.3">
      <c r="A8412" s="3"/>
      <c r="B8412" s="3"/>
      <c r="C8412" s="3"/>
      <c r="D8412" s="3"/>
      <c r="E8412" s="3"/>
      <c r="F8412" s="3"/>
      <c r="G8412" s="3"/>
      <c r="H8412" s="3"/>
      <c r="I8412" s="3"/>
      <c r="J8412" s="3"/>
      <c r="K8412" s="3"/>
      <c r="L8412" s="3"/>
      <c r="M8412" s="3"/>
      <c r="N8412" s="3"/>
      <c r="O8412" s="3"/>
      <c r="P8412" s="3"/>
      <c r="Q8412" s="3"/>
      <c r="R8412" s="3"/>
      <c r="S8412" s="120"/>
      <c r="T8412" s="3"/>
      <c r="U8412" s="3"/>
      <c r="V8412" s="3"/>
      <c r="W8412" s="3"/>
      <c r="X8412" s="3"/>
      <c r="Y8412" s="3"/>
      <c r="Z8412" s="3"/>
      <c r="AA8412" s="3"/>
      <c r="AB8412" s="3"/>
      <c r="AC8412" s="3"/>
      <c r="AD8412" s="3"/>
      <c r="AE8412" s="3"/>
      <c r="AF8412" s="3"/>
      <c r="AG8412" s="3"/>
      <c r="AH8412" s="3"/>
      <c r="AI8412" s="3"/>
      <c r="AJ8412" s="3"/>
      <c r="AK8412" s="3"/>
      <c r="AL8412" s="3"/>
      <c r="AM8412" s="3"/>
      <c r="AN8412" s="3"/>
      <c r="AO8412" s="3"/>
      <c r="AP8412" s="3"/>
      <c r="AQ8412" s="3"/>
      <c r="AR8412" s="3"/>
      <c r="AS8412" s="3"/>
      <c r="AT8412" s="3"/>
      <c r="AU8412" s="3"/>
      <c r="AV8412" s="3"/>
      <c r="AW8412" s="3"/>
      <c r="AX8412" s="3"/>
      <c r="AY8412" s="3"/>
      <c r="AZ8412" s="3"/>
      <c r="BA8412" s="3"/>
    </row>
    <row r="8413" spans="1:53" x14ac:dyDescent="0.3">
      <c r="A8413" s="3"/>
      <c r="B8413" s="3"/>
      <c r="C8413" s="3"/>
      <c r="D8413" s="3"/>
      <c r="E8413" s="3"/>
      <c r="F8413" s="3"/>
      <c r="G8413" s="3"/>
      <c r="H8413" s="3"/>
      <c r="I8413" s="3"/>
      <c r="J8413" s="3"/>
      <c r="K8413" s="3"/>
      <c r="L8413" s="3"/>
      <c r="M8413" s="3"/>
      <c r="N8413" s="3"/>
      <c r="O8413" s="3"/>
      <c r="P8413" s="3"/>
      <c r="Q8413" s="3"/>
      <c r="R8413" s="3"/>
      <c r="S8413" s="120"/>
      <c r="T8413" s="3"/>
      <c r="U8413" s="3"/>
      <c r="V8413" s="3"/>
      <c r="W8413" s="3"/>
      <c r="X8413" s="3"/>
      <c r="Y8413" s="3"/>
      <c r="Z8413" s="3"/>
      <c r="AA8413" s="3"/>
      <c r="AB8413" s="3"/>
      <c r="AC8413" s="3"/>
      <c r="AD8413" s="3"/>
      <c r="AE8413" s="3"/>
      <c r="AF8413" s="3"/>
      <c r="AG8413" s="3"/>
      <c r="AH8413" s="3"/>
      <c r="AI8413" s="3"/>
      <c r="AJ8413" s="3"/>
      <c r="AK8413" s="3"/>
      <c r="AL8413" s="3"/>
      <c r="AM8413" s="3"/>
      <c r="AN8413" s="3"/>
      <c r="AO8413" s="3"/>
      <c r="AP8413" s="3"/>
      <c r="AQ8413" s="3"/>
      <c r="AR8413" s="3"/>
      <c r="AS8413" s="3"/>
      <c r="AT8413" s="3"/>
      <c r="AU8413" s="3"/>
      <c r="AV8413" s="3"/>
      <c r="AW8413" s="3"/>
      <c r="AX8413" s="3"/>
      <c r="AY8413" s="3"/>
      <c r="AZ8413" s="3"/>
      <c r="BA8413" s="3"/>
    </row>
    <row r="8414" spans="1:53" x14ac:dyDescent="0.3">
      <c r="A8414" s="3"/>
      <c r="B8414" s="3"/>
      <c r="C8414" s="3"/>
      <c r="D8414" s="3"/>
      <c r="E8414" s="3"/>
      <c r="F8414" s="3"/>
      <c r="G8414" s="3"/>
      <c r="H8414" s="3"/>
      <c r="I8414" s="3"/>
      <c r="J8414" s="3"/>
      <c r="K8414" s="3"/>
      <c r="L8414" s="3"/>
      <c r="M8414" s="3"/>
      <c r="N8414" s="3"/>
      <c r="O8414" s="3"/>
      <c r="P8414" s="3"/>
      <c r="Q8414" s="3"/>
      <c r="R8414" s="3"/>
      <c r="S8414" s="120"/>
      <c r="T8414" s="3"/>
      <c r="U8414" s="3"/>
      <c r="V8414" s="3"/>
      <c r="W8414" s="3"/>
      <c r="X8414" s="3"/>
      <c r="Y8414" s="3"/>
      <c r="Z8414" s="3"/>
      <c r="AA8414" s="3"/>
      <c r="AB8414" s="3"/>
      <c r="AC8414" s="3"/>
      <c r="AD8414" s="3"/>
      <c r="AE8414" s="3"/>
      <c r="AF8414" s="3"/>
      <c r="AG8414" s="3"/>
      <c r="AH8414" s="3"/>
      <c r="AI8414" s="3"/>
      <c r="AJ8414" s="3"/>
      <c r="AK8414" s="3"/>
      <c r="AL8414" s="3"/>
      <c r="AM8414" s="3"/>
      <c r="AN8414" s="3"/>
      <c r="AO8414" s="3"/>
      <c r="AP8414" s="3"/>
      <c r="AQ8414" s="3"/>
      <c r="AR8414" s="3"/>
      <c r="AS8414" s="3"/>
      <c r="AT8414" s="3"/>
      <c r="AU8414" s="3"/>
      <c r="AV8414" s="3"/>
      <c r="AW8414" s="3"/>
      <c r="AX8414" s="3"/>
      <c r="AY8414" s="3"/>
      <c r="AZ8414" s="3"/>
      <c r="BA8414" s="3"/>
    </row>
    <row r="8415" spans="1:53" x14ac:dyDescent="0.3">
      <c r="A8415" s="3"/>
      <c r="B8415" s="3"/>
      <c r="C8415" s="3"/>
      <c r="D8415" s="3"/>
      <c r="E8415" s="3"/>
      <c r="F8415" s="3"/>
      <c r="G8415" s="3"/>
      <c r="H8415" s="3"/>
      <c r="I8415" s="3"/>
      <c r="J8415" s="3"/>
      <c r="K8415" s="3"/>
      <c r="L8415" s="3"/>
      <c r="M8415" s="3"/>
      <c r="N8415" s="3"/>
      <c r="O8415" s="3"/>
      <c r="P8415" s="3"/>
      <c r="Q8415" s="3"/>
      <c r="R8415" s="3"/>
      <c r="S8415" s="120"/>
      <c r="T8415" s="3"/>
      <c r="U8415" s="3"/>
      <c r="V8415" s="3"/>
      <c r="W8415" s="3"/>
      <c r="X8415" s="3"/>
      <c r="Y8415" s="3"/>
      <c r="Z8415" s="3"/>
      <c r="AA8415" s="3"/>
      <c r="AB8415" s="3"/>
      <c r="AC8415" s="3"/>
      <c r="AD8415" s="3"/>
      <c r="AE8415" s="3"/>
      <c r="AF8415" s="3"/>
      <c r="AG8415" s="3"/>
      <c r="AH8415" s="3"/>
      <c r="AI8415" s="3"/>
      <c r="AJ8415" s="3"/>
      <c r="AK8415" s="3"/>
      <c r="AL8415" s="3"/>
      <c r="AM8415" s="3"/>
      <c r="AN8415" s="3"/>
      <c r="AO8415" s="3"/>
      <c r="AP8415" s="3"/>
      <c r="AQ8415" s="3"/>
      <c r="AR8415" s="3"/>
      <c r="AS8415" s="3"/>
      <c r="AT8415" s="3"/>
      <c r="AU8415" s="3"/>
      <c r="AV8415" s="3"/>
      <c r="AW8415" s="3"/>
      <c r="AX8415" s="3"/>
      <c r="AY8415" s="3"/>
      <c r="AZ8415" s="3"/>
      <c r="BA8415" s="3"/>
    </row>
    <row r="8416" spans="1:53" x14ac:dyDescent="0.3">
      <c r="A8416" s="3"/>
      <c r="B8416" s="3"/>
      <c r="C8416" s="3"/>
      <c r="D8416" s="3"/>
      <c r="E8416" s="3"/>
      <c r="F8416" s="3"/>
      <c r="G8416" s="3"/>
      <c r="H8416" s="3"/>
      <c r="I8416" s="3"/>
      <c r="J8416" s="3"/>
      <c r="K8416" s="3"/>
      <c r="L8416" s="3"/>
      <c r="M8416" s="3"/>
      <c r="N8416" s="3"/>
      <c r="O8416" s="3"/>
      <c r="P8416" s="3"/>
      <c r="Q8416" s="3"/>
      <c r="R8416" s="3"/>
      <c r="S8416" s="120"/>
      <c r="T8416" s="3"/>
      <c r="U8416" s="3"/>
      <c r="V8416" s="3"/>
      <c r="W8416" s="3"/>
      <c r="X8416" s="3"/>
      <c r="Y8416" s="3"/>
      <c r="Z8416" s="3"/>
      <c r="AA8416" s="3"/>
      <c r="AB8416" s="3"/>
      <c r="AC8416" s="3"/>
      <c r="AD8416" s="3"/>
      <c r="AE8416" s="3"/>
      <c r="AF8416" s="3"/>
      <c r="AG8416" s="3"/>
      <c r="AH8416" s="3"/>
      <c r="AI8416" s="3"/>
      <c r="AJ8416" s="3"/>
      <c r="AK8416" s="3"/>
      <c r="AL8416" s="3"/>
      <c r="AM8416" s="3"/>
      <c r="AN8416" s="3"/>
      <c r="AO8416" s="3"/>
      <c r="AP8416" s="3"/>
      <c r="AQ8416" s="3"/>
      <c r="AR8416" s="3"/>
      <c r="AS8416" s="3"/>
      <c r="AT8416" s="3"/>
      <c r="AU8416" s="3"/>
      <c r="AV8416" s="3"/>
      <c r="AW8416" s="3"/>
      <c r="AX8416" s="3"/>
      <c r="AY8416" s="3"/>
      <c r="AZ8416" s="3"/>
      <c r="BA8416" s="3"/>
    </row>
    <row r="8417" spans="1:53" x14ac:dyDescent="0.3">
      <c r="A8417" s="3"/>
      <c r="B8417" s="3"/>
      <c r="C8417" s="3"/>
      <c r="D8417" s="3"/>
      <c r="E8417" s="3"/>
      <c r="F8417" s="3"/>
      <c r="G8417" s="3"/>
      <c r="H8417" s="3"/>
      <c r="I8417" s="3"/>
      <c r="J8417" s="3"/>
      <c r="K8417" s="3"/>
      <c r="L8417" s="3"/>
      <c r="M8417" s="3"/>
      <c r="N8417" s="3"/>
      <c r="O8417" s="3"/>
      <c r="P8417" s="3"/>
      <c r="Q8417" s="3"/>
      <c r="R8417" s="3"/>
      <c r="S8417" s="120"/>
      <c r="T8417" s="3"/>
      <c r="U8417" s="3"/>
      <c r="V8417" s="3"/>
      <c r="W8417" s="3"/>
      <c r="X8417" s="3"/>
      <c r="Y8417" s="3"/>
      <c r="Z8417" s="3"/>
      <c r="AA8417" s="3"/>
      <c r="AB8417" s="3"/>
      <c r="AC8417" s="3"/>
      <c r="AD8417" s="3"/>
      <c r="AE8417" s="3"/>
      <c r="AF8417" s="3"/>
      <c r="AG8417" s="3"/>
      <c r="AH8417" s="3"/>
      <c r="AI8417" s="3"/>
      <c r="AJ8417" s="3"/>
      <c r="AK8417" s="3"/>
      <c r="AL8417" s="3"/>
      <c r="AM8417" s="3"/>
      <c r="AN8417" s="3"/>
      <c r="AO8417" s="3"/>
      <c r="AP8417" s="3"/>
      <c r="AQ8417" s="3"/>
      <c r="AR8417" s="3"/>
      <c r="AS8417" s="3"/>
      <c r="AT8417" s="3"/>
      <c r="AU8417" s="3"/>
      <c r="AV8417" s="3"/>
      <c r="AW8417" s="3"/>
      <c r="AX8417" s="3"/>
      <c r="AY8417" s="3"/>
      <c r="AZ8417" s="3"/>
      <c r="BA8417" s="3"/>
    </row>
    <row r="8418" spans="1:53" x14ac:dyDescent="0.3">
      <c r="A8418" s="3"/>
      <c r="B8418" s="3"/>
      <c r="C8418" s="3"/>
      <c r="D8418" s="3"/>
      <c r="E8418" s="3"/>
      <c r="F8418" s="3"/>
      <c r="G8418" s="3"/>
      <c r="H8418" s="3"/>
      <c r="I8418" s="3"/>
      <c r="J8418" s="3"/>
      <c r="K8418" s="3"/>
      <c r="L8418" s="3"/>
      <c r="M8418" s="3"/>
      <c r="N8418" s="3"/>
      <c r="O8418" s="3"/>
      <c r="P8418" s="3"/>
      <c r="Q8418" s="3"/>
      <c r="R8418" s="3"/>
      <c r="S8418" s="120"/>
      <c r="T8418" s="3"/>
      <c r="U8418" s="3"/>
      <c r="V8418" s="3"/>
      <c r="W8418" s="3"/>
      <c r="X8418" s="3"/>
      <c r="Y8418" s="3"/>
      <c r="Z8418" s="3"/>
      <c r="AA8418" s="3"/>
      <c r="AB8418" s="3"/>
      <c r="AC8418" s="3"/>
      <c r="AD8418" s="3"/>
      <c r="AE8418" s="3"/>
      <c r="AF8418" s="3"/>
      <c r="AG8418" s="3"/>
      <c r="AH8418" s="3"/>
      <c r="AI8418" s="3"/>
      <c r="AJ8418" s="3"/>
      <c r="AK8418" s="3"/>
      <c r="AL8418" s="3"/>
      <c r="AM8418" s="3"/>
      <c r="AN8418" s="3"/>
      <c r="AO8418" s="3"/>
      <c r="AP8418" s="3"/>
      <c r="AQ8418" s="3"/>
      <c r="AR8418" s="3"/>
      <c r="AS8418" s="3"/>
      <c r="AT8418" s="3"/>
      <c r="AU8418" s="3"/>
      <c r="AV8418" s="3"/>
      <c r="AW8418" s="3"/>
      <c r="AX8418" s="3"/>
      <c r="AY8418" s="3"/>
      <c r="AZ8418" s="3"/>
      <c r="BA8418" s="3"/>
    </row>
    <row r="8419" spans="1:53" x14ac:dyDescent="0.3">
      <c r="A8419" s="3"/>
      <c r="B8419" s="3"/>
      <c r="C8419" s="3"/>
      <c r="D8419" s="3"/>
      <c r="E8419" s="3"/>
      <c r="F8419" s="3"/>
      <c r="G8419" s="3"/>
      <c r="H8419" s="3"/>
      <c r="I8419" s="3"/>
      <c r="J8419" s="3"/>
      <c r="K8419" s="3"/>
      <c r="L8419" s="3"/>
      <c r="M8419" s="3"/>
      <c r="N8419" s="3"/>
      <c r="O8419" s="3"/>
      <c r="P8419" s="3"/>
      <c r="Q8419" s="3"/>
      <c r="R8419" s="3"/>
      <c r="S8419" s="120"/>
      <c r="T8419" s="3"/>
      <c r="U8419" s="3"/>
      <c r="V8419" s="3"/>
      <c r="W8419" s="3"/>
      <c r="X8419" s="3"/>
      <c r="Y8419" s="3"/>
      <c r="Z8419" s="3"/>
      <c r="AA8419" s="3"/>
      <c r="AB8419" s="3"/>
      <c r="AC8419" s="3"/>
      <c r="AD8419" s="3"/>
      <c r="AE8419" s="3"/>
      <c r="AF8419" s="3"/>
      <c r="AG8419" s="3"/>
      <c r="AH8419" s="3"/>
      <c r="AI8419" s="3"/>
      <c r="AJ8419" s="3"/>
      <c r="AK8419" s="3"/>
      <c r="AL8419" s="3"/>
      <c r="AM8419" s="3"/>
      <c r="AN8419" s="3"/>
      <c r="AO8419" s="3"/>
      <c r="AP8419" s="3"/>
      <c r="AQ8419" s="3"/>
      <c r="AR8419" s="3"/>
      <c r="AS8419" s="3"/>
      <c r="AT8419" s="3"/>
      <c r="AU8419" s="3"/>
      <c r="AV8419" s="3"/>
      <c r="AW8419" s="3"/>
      <c r="AX8419" s="3"/>
      <c r="AY8419" s="3"/>
      <c r="AZ8419" s="3"/>
      <c r="BA8419" s="3"/>
    </row>
    <row r="8420" spans="1:53" x14ac:dyDescent="0.3">
      <c r="A8420" s="3"/>
      <c r="B8420" s="3"/>
      <c r="C8420" s="3"/>
      <c r="D8420" s="3"/>
      <c r="E8420" s="3"/>
      <c r="F8420" s="3"/>
      <c r="G8420" s="3"/>
      <c r="H8420" s="3"/>
      <c r="I8420" s="3"/>
      <c r="J8420" s="3"/>
      <c r="K8420" s="3"/>
      <c r="L8420" s="3"/>
      <c r="M8420" s="3"/>
      <c r="N8420" s="3"/>
      <c r="O8420" s="3"/>
      <c r="P8420" s="3"/>
      <c r="Q8420" s="3"/>
      <c r="R8420" s="3"/>
      <c r="S8420" s="120"/>
      <c r="T8420" s="3"/>
      <c r="U8420" s="3"/>
      <c r="V8420" s="3"/>
      <c r="W8420" s="3"/>
      <c r="X8420" s="3"/>
      <c r="Y8420" s="3"/>
      <c r="Z8420" s="3"/>
      <c r="AA8420" s="3"/>
      <c r="AB8420" s="3"/>
      <c r="AC8420" s="3"/>
      <c r="AD8420" s="3"/>
      <c r="AE8420" s="3"/>
      <c r="AF8420" s="3"/>
      <c r="AG8420" s="3"/>
      <c r="AH8420" s="3"/>
      <c r="AI8420" s="3"/>
      <c r="AJ8420" s="3"/>
      <c r="AK8420" s="3"/>
      <c r="AL8420" s="3"/>
      <c r="AM8420" s="3"/>
      <c r="AN8420" s="3"/>
      <c r="AO8420" s="3"/>
      <c r="AP8420" s="3"/>
      <c r="AQ8420" s="3"/>
      <c r="AR8420" s="3"/>
      <c r="AS8420" s="3"/>
      <c r="AT8420" s="3"/>
      <c r="AU8420" s="3"/>
      <c r="AV8420" s="3"/>
      <c r="AW8420" s="3"/>
      <c r="AX8420" s="3"/>
      <c r="AY8420" s="3"/>
      <c r="AZ8420" s="3"/>
      <c r="BA8420" s="3"/>
    </row>
    <row r="8421" spans="1:53" x14ac:dyDescent="0.3">
      <c r="A8421" s="3"/>
      <c r="B8421" s="3"/>
      <c r="C8421" s="3"/>
      <c r="D8421" s="3"/>
      <c r="E8421" s="3"/>
      <c r="F8421" s="3"/>
      <c r="G8421" s="3"/>
      <c r="H8421" s="3"/>
      <c r="I8421" s="3"/>
      <c r="J8421" s="3"/>
      <c r="K8421" s="3"/>
      <c r="L8421" s="3"/>
      <c r="M8421" s="3"/>
      <c r="N8421" s="3"/>
      <c r="O8421" s="3"/>
      <c r="P8421" s="3"/>
      <c r="Q8421" s="3"/>
      <c r="R8421" s="3"/>
      <c r="S8421" s="120"/>
      <c r="T8421" s="3"/>
      <c r="U8421" s="3"/>
      <c r="V8421" s="3"/>
      <c r="W8421" s="3"/>
      <c r="X8421" s="3"/>
      <c r="Y8421" s="3"/>
      <c r="Z8421" s="3"/>
      <c r="AA8421" s="3"/>
      <c r="AB8421" s="3"/>
      <c r="AC8421" s="3"/>
      <c r="AD8421" s="3"/>
      <c r="AE8421" s="3"/>
      <c r="AF8421" s="3"/>
      <c r="AG8421" s="3"/>
      <c r="AH8421" s="3"/>
      <c r="AI8421" s="3"/>
      <c r="AJ8421" s="3"/>
      <c r="AK8421" s="3"/>
      <c r="AL8421" s="3"/>
      <c r="AM8421" s="3"/>
      <c r="AN8421" s="3"/>
      <c r="AO8421" s="3"/>
      <c r="AP8421" s="3"/>
      <c r="AQ8421" s="3"/>
      <c r="AR8421" s="3"/>
      <c r="AS8421" s="3"/>
      <c r="AT8421" s="3"/>
      <c r="AU8421" s="3"/>
      <c r="AV8421" s="3"/>
      <c r="AW8421" s="3"/>
      <c r="AX8421" s="3"/>
      <c r="AY8421" s="3"/>
      <c r="AZ8421" s="3"/>
      <c r="BA8421" s="3"/>
    </row>
    <row r="8422" spans="1:53" x14ac:dyDescent="0.3">
      <c r="A8422" s="3"/>
      <c r="B8422" s="3"/>
      <c r="C8422" s="3"/>
      <c r="D8422" s="3"/>
      <c r="E8422" s="3"/>
      <c r="F8422" s="3"/>
      <c r="G8422" s="3"/>
      <c r="H8422" s="3"/>
      <c r="I8422" s="3"/>
      <c r="J8422" s="3"/>
      <c r="K8422" s="3"/>
      <c r="L8422" s="3"/>
      <c r="M8422" s="3"/>
      <c r="N8422" s="3"/>
      <c r="O8422" s="3"/>
      <c r="P8422" s="3"/>
      <c r="Q8422" s="3"/>
      <c r="R8422" s="3"/>
      <c r="S8422" s="120"/>
      <c r="T8422" s="3"/>
      <c r="U8422" s="3"/>
      <c r="V8422" s="3"/>
      <c r="W8422" s="3"/>
      <c r="X8422" s="3"/>
      <c r="Y8422" s="3"/>
      <c r="Z8422" s="3"/>
      <c r="AA8422" s="3"/>
      <c r="AB8422" s="3"/>
      <c r="AC8422" s="3"/>
      <c r="AD8422" s="3"/>
      <c r="AE8422" s="3"/>
      <c r="AF8422" s="3"/>
      <c r="AG8422" s="3"/>
      <c r="AH8422" s="3"/>
      <c r="AI8422" s="3"/>
      <c r="AJ8422" s="3"/>
      <c r="AK8422" s="3"/>
      <c r="AL8422" s="3"/>
      <c r="AM8422" s="3"/>
      <c r="AN8422" s="3"/>
      <c r="AO8422" s="3"/>
      <c r="AP8422" s="3"/>
      <c r="AQ8422" s="3"/>
      <c r="AR8422" s="3"/>
      <c r="AS8422" s="3"/>
      <c r="AT8422" s="3"/>
      <c r="AU8422" s="3"/>
      <c r="AV8422" s="3"/>
      <c r="AW8422" s="3"/>
      <c r="AX8422" s="3"/>
      <c r="AY8422" s="3"/>
      <c r="AZ8422" s="3"/>
      <c r="BA8422" s="3"/>
    </row>
    <row r="8423" spans="1:53" x14ac:dyDescent="0.3">
      <c r="A8423" s="3"/>
      <c r="B8423" s="3"/>
      <c r="C8423" s="3"/>
      <c r="D8423" s="3"/>
      <c r="E8423" s="3"/>
      <c r="F8423" s="3"/>
      <c r="G8423" s="3"/>
      <c r="H8423" s="3"/>
      <c r="I8423" s="3"/>
      <c r="J8423" s="3"/>
      <c r="K8423" s="3"/>
      <c r="L8423" s="3"/>
      <c r="M8423" s="3"/>
      <c r="N8423" s="3"/>
      <c r="O8423" s="3"/>
      <c r="P8423" s="3"/>
      <c r="Q8423" s="3"/>
      <c r="R8423" s="3"/>
      <c r="S8423" s="120"/>
      <c r="T8423" s="3"/>
      <c r="U8423" s="3"/>
      <c r="V8423" s="3"/>
      <c r="W8423" s="3"/>
      <c r="X8423" s="3"/>
      <c r="Y8423" s="3"/>
      <c r="Z8423" s="3"/>
      <c r="AA8423" s="3"/>
      <c r="AB8423" s="3"/>
      <c r="AC8423" s="3"/>
      <c r="AD8423" s="3"/>
      <c r="AE8423" s="3"/>
      <c r="AF8423" s="3"/>
      <c r="AG8423" s="3"/>
      <c r="AH8423" s="3"/>
      <c r="AI8423" s="3"/>
      <c r="AJ8423" s="3"/>
      <c r="AK8423" s="3"/>
      <c r="AL8423" s="3"/>
      <c r="AM8423" s="3"/>
      <c r="AN8423" s="3"/>
      <c r="AO8423" s="3"/>
      <c r="AP8423" s="3"/>
      <c r="AQ8423" s="3"/>
      <c r="AR8423" s="3"/>
      <c r="AS8423" s="3"/>
      <c r="AT8423" s="3"/>
      <c r="AU8423" s="3"/>
      <c r="AV8423" s="3"/>
      <c r="AW8423" s="3"/>
      <c r="AX8423" s="3"/>
      <c r="AY8423" s="3"/>
      <c r="AZ8423" s="3"/>
      <c r="BA8423" s="3"/>
    </row>
    <row r="8424" spans="1:53" x14ac:dyDescent="0.3">
      <c r="A8424" s="3"/>
      <c r="B8424" s="3"/>
      <c r="C8424" s="3"/>
      <c r="D8424" s="3"/>
      <c r="E8424" s="3"/>
      <c r="F8424" s="3"/>
      <c r="G8424" s="3"/>
      <c r="H8424" s="3"/>
      <c r="I8424" s="3"/>
      <c r="J8424" s="3"/>
      <c r="K8424" s="3"/>
      <c r="L8424" s="3"/>
      <c r="M8424" s="3"/>
      <c r="N8424" s="3"/>
      <c r="O8424" s="3"/>
      <c r="P8424" s="3"/>
      <c r="Q8424" s="3"/>
      <c r="R8424" s="3"/>
      <c r="S8424" s="120"/>
      <c r="T8424" s="3"/>
      <c r="U8424" s="3"/>
      <c r="V8424" s="3"/>
      <c r="W8424" s="3"/>
      <c r="X8424" s="3"/>
      <c r="Y8424" s="3"/>
      <c r="Z8424" s="3"/>
      <c r="AA8424" s="3"/>
      <c r="AB8424" s="3"/>
      <c r="AC8424" s="3"/>
      <c r="AD8424" s="3"/>
      <c r="AE8424" s="3"/>
      <c r="AF8424" s="3"/>
      <c r="AG8424" s="3"/>
      <c r="AH8424" s="3"/>
      <c r="AI8424" s="3"/>
      <c r="AJ8424" s="3"/>
      <c r="AK8424" s="3"/>
      <c r="AL8424" s="3"/>
      <c r="AM8424" s="3"/>
      <c r="AN8424" s="3"/>
      <c r="AO8424" s="3"/>
      <c r="AP8424" s="3"/>
      <c r="AQ8424" s="3"/>
      <c r="AR8424" s="3"/>
      <c r="AS8424" s="3"/>
      <c r="AT8424" s="3"/>
      <c r="AU8424" s="3"/>
      <c r="AV8424" s="3"/>
      <c r="AW8424" s="3"/>
      <c r="AX8424" s="3"/>
      <c r="AY8424" s="3"/>
      <c r="AZ8424" s="3"/>
      <c r="BA8424" s="3"/>
    </row>
    <row r="8425" spans="1:53" x14ac:dyDescent="0.3">
      <c r="A8425" s="3"/>
      <c r="B8425" s="3"/>
      <c r="C8425" s="3"/>
      <c r="D8425" s="3"/>
      <c r="E8425" s="3"/>
      <c r="F8425" s="3"/>
      <c r="G8425" s="3"/>
      <c r="H8425" s="3"/>
      <c r="I8425" s="3"/>
      <c r="J8425" s="3"/>
      <c r="K8425" s="3"/>
      <c r="L8425" s="3"/>
      <c r="M8425" s="3"/>
      <c r="N8425" s="3"/>
      <c r="O8425" s="3"/>
      <c r="P8425" s="3"/>
      <c r="Q8425" s="3"/>
      <c r="R8425" s="3"/>
      <c r="S8425" s="120"/>
      <c r="T8425" s="3"/>
      <c r="U8425" s="3"/>
      <c r="V8425" s="3"/>
      <c r="W8425" s="3"/>
      <c r="X8425" s="3"/>
      <c r="Y8425" s="3"/>
      <c r="Z8425" s="3"/>
      <c r="AA8425" s="3"/>
      <c r="AB8425" s="3"/>
      <c r="AC8425" s="3"/>
      <c r="AD8425" s="3"/>
      <c r="AE8425" s="3"/>
      <c r="AF8425" s="3"/>
      <c r="AG8425" s="3"/>
      <c r="AH8425" s="3"/>
      <c r="AI8425" s="3"/>
      <c r="AJ8425" s="3"/>
      <c r="AK8425" s="3"/>
      <c r="AL8425" s="3"/>
      <c r="AM8425" s="3"/>
      <c r="AN8425" s="3"/>
      <c r="AO8425" s="3"/>
      <c r="AP8425" s="3"/>
      <c r="AQ8425" s="3"/>
      <c r="AR8425" s="3"/>
      <c r="AS8425" s="3"/>
      <c r="AT8425" s="3"/>
      <c r="AU8425" s="3"/>
      <c r="AV8425" s="3"/>
      <c r="AW8425" s="3"/>
      <c r="AX8425" s="3"/>
      <c r="AY8425" s="3"/>
      <c r="AZ8425" s="3"/>
      <c r="BA8425" s="3"/>
    </row>
    <row r="8426" spans="1:53" x14ac:dyDescent="0.3">
      <c r="A8426" s="3"/>
      <c r="B8426" s="3"/>
      <c r="C8426" s="3"/>
      <c r="D8426" s="3"/>
      <c r="E8426" s="3"/>
      <c r="F8426" s="3"/>
      <c r="G8426" s="3"/>
      <c r="H8426" s="3"/>
      <c r="I8426" s="3"/>
      <c r="J8426" s="3"/>
      <c r="K8426" s="3"/>
      <c r="L8426" s="3"/>
      <c r="M8426" s="3"/>
      <c r="N8426" s="3"/>
      <c r="O8426" s="3"/>
      <c r="P8426" s="3"/>
      <c r="Q8426" s="3"/>
      <c r="R8426" s="3"/>
      <c r="S8426" s="120"/>
      <c r="T8426" s="3"/>
      <c r="U8426" s="3"/>
      <c r="V8426" s="3"/>
      <c r="W8426" s="3"/>
      <c r="X8426" s="3"/>
      <c r="Y8426" s="3"/>
      <c r="Z8426" s="3"/>
      <c r="AA8426" s="3"/>
      <c r="AB8426" s="3"/>
      <c r="AC8426" s="3"/>
      <c r="AD8426" s="3"/>
      <c r="AE8426" s="3"/>
      <c r="AF8426" s="3"/>
      <c r="AG8426" s="3"/>
      <c r="AH8426" s="3"/>
      <c r="AI8426" s="3"/>
      <c r="AJ8426" s="3"/>
      <c r="AK8426" s="3"/>
      <c r="AL8426" s="3"/>
      <c r="AM8426" s="3"/>
      <c r="AN8426" s="3"/>
      <c r="AO8426" s="3"/>
      <c r="AP8426" s="3"/>
      <c r="AQ8426" s="3"/>
      <c r="AR8426" s="3"/>
      <c r="AS8426" s="3"/>
      <c r="AT8426" s="3"/>
      <c r="AU8426" s="3"/>
      <c r="AV8426" s="3"/>
      <c r="AW8426" s="3"/>
      <c r="AX8426" s="3"/>
      <c r="AY8426" s="3"/>
      <c r="AZ8426" s="3"/>
      <c r="BA8426" s="3"/>
    </row>
    <row r="8427" spans="1:53" x14ac:dyDescent="0.3">
      <c r="A8427" s="3"/>
      <c r="B8427" s="3"/>
      <c r="C8427" s="3"/>
      <c r="D8427" s="3"/>
      <c r="E8427" s="3"/>
      <c r="F8427" s="3"/>
      <c r="G8427" s="3"/>
      <c r="H8427" s="3"/>
      <c r="I8427" s="3"/>
      <c r="J8427" s="3"/>
      <c r="K8427" s="3"/>
      <c r="L8427" s="3"/>
      <c r="M8427" s="3"/>
      <c r="N8427" s="3"/>
      <c r="O8427" s="3"/>
      <c r="P8427" s="3"/>
      <c r="Q8427" s="3"/>
      <c r="R8427" s="3"/>
      <c r="S8427" s="120"/>
      <c r="T8427" s="3"/>
      <c r="U8427" s="3"/>
      <c r="V8427" s="3"/>
      <c r="W8427" s="3"/>
      <c r="X8427" s="3"/>
      <c r="Y8427" s="3"/>
      <c r="Z8427" s="3"/>
      <c r="AA8427" s="3"/>
      <c r="AB8427" s="3"/>
      <c r="AC8427" s="3"/>
      <c r="AD8427" s="3"/>
      <c r="AE8427" s="3"/>
      <c r="AF8427" s="3"/>
      <c r="AG8427" s="3"/>
      <c r="AH8427" s="3"/>
      <c r="AI8427" s="3"/>
      <c r="AJ8427" s="3"/>
      <c r="AK8427" s="3"/>
      <c r="AL8427" s="3"/>
      <c r="AM8427" s="3"/>
      <c r="AN8427" s="3"/>
      <c r="AO8427" s="3"/>
      <c r="AP8427" s="3"/>
      <c r="AQ8427" s="3"/>
      <c r="AR8427" s="3"/>
      <c r="AS8427" s="3"/>
      <c r="AT8427" s="3"/>
      <c r="AU8427" s="3"/>
      <c r="AV8427" s="3"/>
      <c r="AW8427" s="3"/>
      <c r="AX8427" s="3"/>
      <c r="AY8427" s="3"/>
      <c r="AZ8427" s="3"/>
      <c r="BA8427" s="3"/>
    </row>
    <row r="8428" spans="1:53" x14ac:dyDescent="0.3">
      <c r="A8428" s="3"/>
      <c r="B8428" s="3"/>
      <c r="C8428" s="3"/>
      <c r="D8428" s="3"/>
      <c r="E8428" s="3"/>
      <c r="F8428" s="3"/>
      <c r="G8428" s="3"/>
      <c r="H8428" s="3"/>
      <c r="I8428" s="3"/>
      <c r="J8428" s="3"/>
      <c r="K8428" s="3"/>
      <c r="L8428" s="3"/>
      <c r="M8428" s="3"/>
      <c r="N8428" s="3"/>
      <c r="O8428" s="3"/>
      <c r="P8428" s="3"/>
      <c r="Q8428" s="3"/>
      <c r="R8428" s="3"/>
      <c r="S8428" s="120"/>
      <c r="T8428" s="3"/>
      <c r="U8428" s="3"/>
      <c r="V8428" s="3"/>
      <c r="W8428" s="3"/>
      <c r="X8428" s="3"/>
      <c r="Y8428" s="3"/>
      <c r="Z8428" s="3"/>
      <c r="AA8428" s="3"/>
      <c r="AB8428" s="3"/>
      <c r="AC8428" s="3"/>
      <c r="AD8428" s="3"/>
      <c r="AE8428" s="3"/>
      <c r="AF8428" s="3"/>
      <c r="AG8428" s="3"/>
      <c r="AH8428" s="3"/>
      <c r="AI8428" s="3"/>
      <c r="AJ8428" s="3"/>
      <c r="AK8428" s="3"/>
      <c r="AL8428" s="3"/>
      <c r="AM8428" s="3"/>
      <c r="AN8428" s="3"/>
      <c r="AO8428" s="3"/>
      <c r="AP8428" s="3"/>
      <c r="AQ8428" s="3"/>
      <c r="AR8428" s="3"/>
      <c r="AS8428" s="3"/>
      <c r="AT8428" s="3"/>
      <c r="AU8428" s="3"/>
      <c r="AV8428" s="3"/>
      <c r="AW8428" s="3"/>
      <c r="AX8428" s="3"/>
      <c r="AY8428" s="3"/>
      <c r="AZ8428" s="3"/>
      <c r="BA8428" s="3"/>
    </row>
    <row r="8429" spans="1:53" x14ac:dyDescent="0.3">
      <c r="A8429" s="3"/>
      <c r="B8429" s="3"/>
      <c r="C8429" s="3"/>
      <c r="D8429" s="3"/>
      <c r="E8429" s="3"/>
      <c r="F8429" s="3"/>
      <c r="G8429" s="3"/>
      <c r="H8429" s="3"/>
      <c r="I8429" s="3"/>
      <c r="J8429" s="3"/>
      <c r="K8429" s="3"/>
      <c r="L8429" s="3"/>
      <c r="M8429" s="3"/>
      <c r="N8429" s="3"/>
      <c r="O8429" s="3"/>
      <c r="P8429" s="3"/>
      <c r="Q8429" s="3"/>
      <c r="R8429" s="3"/>
      <c r="S8429" s="120"/>
      <c r="T8429" s="3"/>
      <c r="U8429" s="3"/>
      <c r="V8429" s="3"/>
      <c r="W8429" s="3"/>
      <c r="X8429" s="3"/>
      <c r="Y8429" s="3"/>
      <c r="Z8429" s="3"/>
      <c r="AA8429" s="3"/>
      <c r="AB8429" s="3"/>
      <c r="AC8429" s="3"/>
      <c r="AD8429" s="3"/>
      <c r="AE8429" s="3"/>
      <c r="AF8429" s="3"/>
      <c r="AG8429" s="3"/>
      <c r="AH8429" s="3"/>
      <c r="AI8429" s="3"/>
      <c r="AJ8429" s="3"/>
      <c r="AK8429" s="3"/>
      <c r="AL8429" s="3"/>
      <c r="AM8429" s="3"/>
      <c r="AN8429" s="3"/>
      <c r="AO8429" s="3"/>
      <c r="AP8429" s="3"/>
      <c r="AQ8429" s="3"/>
      <c r="AR8429" s="3"/>
      <c r="AS8429" s="3"/>
      <c r="AT8429" s="3"/>
      <c r="AU8429" s="3"/>
      <c r="AV8429" s="3"/>
      <c r="AW8429" s="3"/>
      <c r="AX8429" s="3"/>
      <c r="AY8429" s="3"/>
      <c r="AZ8429" s="3"/>
      <c r="BA8429" s="3"/>
    </row>
    <row r="8430" spans="1:53" x14ac:dyDescent="0.3">
      <c r="A8430" s="3"/>
      <c r="B8430" s="3"/>
      <c r="C8430" s="3"/>
      <c r="D8430" s="3"/>
      <c r="E8430" s="3"/>
      <c r="F8430" s="3"/>
      <c r="G8430" s="3"/>
      <c r="H8430" s="3"/>
      <c r="I8430" s="3"/>
      <c r="J8430" s="3"/>
      <c r="K8430" s="3"/>
      <c r="L8430" s="3"/>
      <c r="M8430" s="3"/>
      <c r="N8430" s="3"/>
      <c r="O8430" s="3"/>
      <c r="P8430" s="3"/>
      <c r="Q8430" s="3"/>
      <c r="R8430" s="3"/>
      <c r="S8430" s="120"/>
      <c r="T8430" s="3"/>
      <c r="U8430" s="3"/>
      <c r="V8430" s="3"/>
      <c r="W8430" s="3"/>
      <c r="X8430" s="3"/>
      <c r="Y8430" s="3"/>
      <c r="Z8430" s="3"/>
      <c r="AA8430" s="3"/>
      <c r="AB8430" s="3"/>
      <c r="AC8430" s="3"/>
      <c r="AD8430" s="3"/>
      <c r="AE8430" s="3"/>
      <c r="AF8430" s="3"/>
      <c r="AG8430" s="3"/>
      <c r="AH8430" s="3"/>
      <c r="AI8430" s="3"/>
      <c r="AJ8430" s="3"/>
      <c r="AK8430" s="3"/>
      <c r="AL8430" s="3"/>
      <c r="AM8430" s="3"/>
      <c r="AN8430" s="3"/>
      <c r="AO8430" s="3"/>
      <c r="AP8430" s="3"/>
      <c r="AQ8430" s="3"/>
      <c r="AR8430" s="3"/>
      <c r="AS8430" s="3"/>
      <c r="AT8430" s="3"/>
      <c r="AU8430" s="3"/>
      <c r="AV8430" s="3"/>
      <c r="AW8430" s="3"/>
      <c r="AX8430" s="3"/>
      <c r="AY8430" s="3"/>
      <c r="AZ8430" s="3"/>
      <c r="BA8430" s="3"/>
    </row>
    <row r="8431" spans="1:53" x14ac:dyDescent="0.3">
      <c r="A8431" s="3"/>
      <c r="B8431" s="3"/>
      <c r="C8431" s="3"/>
      <c r="D8431" s="3"/>
      <c r="E8431" s="3"/>
      <c r="F8431" s="3"/>
      <c r="G8431" s="3"/>
      <c r="H8431" s="3"/>
      <c r="I8431" s="3"/>
      <c r="J8431" s="3"/>
      <c r="K8431" s="3"/>
      <c r="L8431" s="3"/>
      <c r="M8431" s="3"/>
      <c r="N8431" s="3"/>
      <c r="O8431" s="3"/>
      <c r="P8431" s="3"/>
      <c r="Q8431" s="3"/>
      <c r="R8431" s="3"/>
      <c r="S8431" s="120"/>
      <c r="T8431" s="3"/>
      <c r="U8431" s="3"/>
      <c r="V8431" s="3"/>
      <c r="W8431" s="3"/>
      <c r="X8431" s="3"/>
      <c r="Y8431" s="3"/>
      <c r="Z8431" s="3"/>
      <c r="AA8431" s="3"/>
      <c r="AB8431" s="3"/>
      <c r="AC8431" s="3"/>
      <c r="AD8431" s="3"/>
      <c r="AE8431" s="3"/>
      <c r="AF8431" s="3"/>
      <c r="AG8431" s="3"/>
      <c r="AH8431" s="3"/>
      <c r="AI8431" s="3"/>
      <c r="AJ8431" s="3"/>
      <c r="AK8431" s="3"/>
      <c r="AL8431" s="3"/>
      <c r="AM8431" s="3"/>
      <c r="AN8431" s="3"/>
      <c r="AO8431" s="3"/>
      <c r="AP8431" s="3"/>
      <c r="AQ8431" s="3"/>
      <c r="AR8431" s="3"/>
      <c r="AS8431" s="3"/>
      <c r="AT8431" s="3"/>
      <c r="AU8431" s="3"/>
      <c r="AV8431" s="3"/>
      <c r="AW8431" s="3"/>
      <c r="AX8431" s="3"/>
      <c r="AY8431" s="3"/>
      <c r="AZ8431" s="3"/>
      <c r="BA8431" s="3"/>
    </row>
    <row r="8432" spans="1:53" x14ac:dyDescent="0.3">
      <c r="A8432" s="3"/>
      <c r="B8432" s="3"/>
      <c r="C8432" s="3"/>
      <c r="D8432" s="3"/>
      <c r="E8432" s="3"/>
      <c r="F8432" s="3"/>
      <c r="G8432" s="3"/>
      <c r="H8432" s="3"/>
      <c r="I8432" s="3"/>
      <c r="J8432" s="3"/>
      <c r="K8432" s="3"/>
      <c r="L8432" s="3"/>
      <c r="M8432" s="3"/>
      <c r="N8432" s="3"/>
      <c r="O8432" s="3"/>
      <c r="P8432" s="3"/>
      <c r="Q8432" s="3"/>
      <c r="R8432" s="3"/>
      <c r="S8432" s="120"/>
      <c r="T8432" s="3"/>
      <c r="U8432" s="3"/>
      <c r="V8432" s="3"/>
      <c r="W8432" s="3"/>
      <c r="X8432" s="3"/>
      <c r="Y8432" s="3"/>
      <c r="Z8432" s="3"/>
      <c r="AA8432" s="3"/>
      <c r="AB8432" s="3"/>
      <c r="AC8432" s="3"/>
      <c r="AD8432" s="3"/>
      <c r="AE8432" s="3"/>
      <c r="AF8432" s="3"/>
      <c r="AG8432" s="3"/>
      <c r="AH8432" s="3"/>
      <c r="AI8432" s="3"/>
      <c r="AJ8432" s="3"/>
      <c r="AK8432" s="3"/>
      <c r="AL8432" s="3"/>
      <c r="AM8432" s="3"/>
      <c r="AN8432" s="3"/>
      <c r="AO8432" s="3"/>
      <c r="AP8432" s="3"/>
      <c r="AQ8432" s="3"/>
      <c r="AR8432" s="3"/>
      <c r="AS8432" s="3"/>
      <c r="AT8432" s="3"/>
      <c r="AU8432" s="3"/>
      <c r="AV8432" s="3"/>
      <c r="AW8432" s="3"/>
      <c r="AX8432" s="3"/>
      <c r="AY8432" s="3"/>
      <c r="AZ8432" s="3"/>
      <c r="BA8432" s="3"/>
    </row>
    <row r="8433" spans="1:53" x14ac:dyDescent="0.3">
      <c r="A8433" s="3"/>
      <c r="B8433" s="3"/>
      <c r="C8433" s="3"/>
      <c r="D8433" s="3"/>
      <c r="E8433" s="3"/>
      <c r="F8433" s="3"/>
      <c r="G8433" s="3"/>
      <c r="H8433" s="3"/>
      <c r="I8433" s="3"/>
      <c r="J8433" s="3"/>
      <c r="K8433" s="3"/>
      <c r="L8433" s="3"/>
      <c r="M8433" s="3"/>
      <c r="N8433" s="3"/>
      <c r="O8433" s="3"/>
      <c r="P8433" s="3"/>
      <c r="Q8433" s="3"/>
      <c r="R8433" s="3"/>
      <c r="S8433" s="120"/>
      <c r="T8433" s="3"/>
      <c r="U8433" s="3"/>
      <c r="V8433" s="3"/>
      <c r="W8433" s="3"/>
      <c r="X8433" s="3"/>
      <c r="Y8433" s="3"/>
      <c r="Z8433" s="3"/>
      <c r="AA8433" s="3"/>
      <c r="AB8433" s="3"/>
      <c r="AC8433" s="3"/>
      <c r="AD8433" s="3"/>
      <c r="AE8433" s="3"/>
      <c r="AF8433" s="3"/>
      <c r="AG8433" s="3"/>
      <c r="AH8433" s="3"/>
      <c r="AI8433" s="3"/>
      <c r="AJ8433" s="3"/>
      <c r="AK8433" s="3"/>
      <c r="AL8433" s="3"/>
      <c r="AM8433" s="3"/>
      <c r="AN8433" s="3"/>
      <c r="AO8433" s="3"/>
      <c r="AP8433" s="3"/>
      <c r="AQ8433" s="3"/>
      <c r="AR8433" s="3"/>
      <c r="AS8433" s="3"/>
      <c r="AT8433" s="3"/>
      <c r="AU8433" s="3"/>
      <c r="AV8433" s="3"/>
      <c r="AW8433" s="3"/>
      <c r="AX8433" s="3"/>
      <c r="AY8433" s="3"/>
      <c r="AZ8433" s="3"/>
      <c r="BA8433" s="3"/>
    </row>
    <row r="8434" spans="1:53" x14ac:dyDescent="0.3">
      <c r="A8434" s="3"/>
      <c r="B8434" s="3"/>
      <c r="C8434" s="3"/>
      <c r="D8434" s="3"/>
      <c r="E8434" s="3"/>
      <c r="F8434" s="3"/>
      <c r="G8434" s="3"/>
      <c r="H8434" s="3"/>
      <c r="I8434" s="3"/>
      <c r="J8434" s="3"/>
      <c r="K8434" s="3"/>
      <c r="L8434" s="3"/>
      <c r="M8434" s="3"/>
      <c r="N8434" s="3"/>
      <c r="O8434" s="3"/>
      <c r="P8434" s="3"/>
      <c r="Q8434" s="3"/>
      <c r="R8434" s="3"/>
      <c r="S8434" s="120"/>
      <c r="T8434" s="3"/>
      <c r="U8434" s="3"/>
      <c r="V8434" s="3"/>
      <c r="W8434" s="3"/>
      <c r="X8434" s="3"/>
      <c r="Y8434" s="3"/>
      <c r="Z8434" s="3"/>
      <c r="AA8434" s="3"/>
      <c r="AB8434" s="3"/>
      <c r="AC8434" s="3"/>
      <c r="AD8434" s="3"/>
      <c r="AE8434" s="3"/>
      <c r="AF8434" s="3"/>
      <c r="AG8434" s="3"/>
      <c r="AH8434" s="3"/>
      <c r="AI8434" s="3"/>
      <c r="AJ8434" s="3"/>
      <c r="AK8434" s="3"/>
      <c r="AL8434" s="3"/>
      <c r="AM8434" s="3"/>
      <c r="AN8434" s="3"/>
      <c r="AO8434" s="3"/>
      <c r="AP8434" s="3"/>
      <c r="AQ8434" s="3"/>
      <c r="AR8434" s="3"/>
      <c r="AS8434" s="3"/>
      <c r="AT8434" s="3"/>
      <c r="AU8434" s="3"/>
      <c r="AV8434" s="3"/>
      <c r="AW8434" s="3"/>
      <c r="AX8434" s="3"/>
      <c r="AY8434" s="3"/>
      <c r="AZ8434" s="3"/>
      <c r="BA8434" s="3"/>
    </row>
    <row r="8435" spans="1:53" x14ac:dyDescent="0.3">
      <c r="A8435" s="3"/>
      <c r="B8435" s="3"/>
      <c r="C8435" s="3"/>
      <c r="D8435" s="3"/>
      <c r="E8435" s="3"/>
      <c r="F8435" s="3"/>
      <c r="G8435" s="3"/>
      <c r="H8435" s="3"/>
      <c r="I8435" s="3"/>
      <c r="J8435" s="3"/>
      <c r="K8435" s="3"/>
      <c r="L8435" s="3"/>
      <c r="M8435" s="3"/>
      <c r="N8435" s="3"/>
      <c r="O8435" s="3"/>
      <c r="P8435" s="3"/>
      <c r="Q8435" s="3"/>
      <c r="R8435" s="3"/>
      <c r="S8435" s="120"/>
      <c r="T8435" s="3"/>
      <c r="U8435" s="3"/>
      <c r="V8435" s="3"/>
      <c r="W8435" s="3"/>
      <c r="X8435" s="3"/>
      <c r="Y8435" s="3"/>
      <c r="Z8435" s="3"/>
      <c r="AA8435" s="3"/>
      <c r="AB8435" s="3"/>
      <c r="AC8435" s="3"/>
      <c r="AD8435" s="3"/>
      <c r="AE8435" s="3"/>
      <c r="AF8435" s="3"/>
      <c r="AG8435" s="3"/>
      <c r="AH8435" s="3"/>
      <c r="AI8435" s="3"/>
      <c r="AJ8435" s="3"/>
      <c r="AK8435" s="3"/>
      <c r="AL8435" s="3"/>
      <c r="AM8435" s="3"/>
      <c r="AN8435" s="3"/>
      <c r="AO8435" s="3"/>
      <c r="AP8435" s="3"/>
      <c r="AQ8435" s="3"/>
      <c r="AR8435" s="3"/>
      <c r="AS8435" s="3"/>
      <c r="AT8435" s="3"/>
      <c r="AU8435" s="3"/>
      <c r="AV8435" s="3"/>
      <c r="AW8435" s="3"/>
      <c r="AX8435" s="3"/>
      <c r="AY8435" s="3"/>
      <c r="AZ8435" s="3"/>
      <c r="BA8435" s="3"/>
    </row>
    <row r="8436" spans="1:53" x14ac:dyDescent="0.3">
      <c r="A8436" s="3"/>
      <c r="B8436" s="3"/>
      <c r="C8436" s="3"/>
      <c r="D8436" s="3"/>
      <c r="E8436" s="3"/>
      <c r="F8436" s="3"/>
      <c r="G8436" s="3"/>
      <c r="H8436" s="3"/>
      <c r="I8436" s="3"/>
      <c r="J8436" s="3"/>
      <c r="K8436" s="3"/>
      <c r="L8436" s="3"/>
      <c r="M8436" s="3"/>
      <c r="N8436" s="3"/>
      <c r="O8436" s="3"/>
      <c r="P8436" s="3"/>
      <c r="Q8436" s="3"/>
      <c r="R8436" s="3"/>
      <c r="S8436" s="120"/>
      <c r="T8436" s="3"/>
      <c r="U8436" s="3"/>
      <c r="V8436" s="3"/>
      <c r="W8436" s="3"/>
      <c r="X8436" s="3"/>
      <c r="Y8436" s="3"/>
      <c r="Z8436" s="3"/>
      <c r="AA8436" s="3"/>
      <c r="AB8436" s="3"/>
      <c r="AC8436" s="3"/>
      <c r="AD8436" s="3"/>
      <c r="AE8436" s="3"/>
      <c r="AF8436" s="3"/>
      <c r="AG8436" s="3"/>
      <c r="AH8436" s="3"/>
      <c r="AI8436" s="3"/>
      <c r="AJ8436" s="3"/>
      <c r="AK8436" s="3"/>
      <c r="AL8436" s="3"/>
      <c r="AM8436" s="3"/>
      <c r="AN8436" s="3"/>
      <c r="AO8436" s="3"/>
      <c r="AP8436" s="3"/>
      <c r="AQ8436" s="3"/>
      <c r="AR8436" s="3"/>
      <c r="AS8436" s="3"/>
      <c r="AT8436" s="3"/>
      <c r="AU8436" s="3"/>
      <c r="AV8436" s="3"/>
      <c r="AW8436" s="3"/>
      <c r="AX8436" s="3"/>
      <c r="AY8436" s="3"/>
      <c r="AZ8436" s="3"/>
      <c r="BA8436" s="3"/>
    </row>
    <row r="8437" spans="1:53" x14ac:dyDescent="0.3">
      <c r="A8437" s="3"/>
      <c r="B8437" s="3"/>
      <c r="C8437" s="3"/>
      <c r="D8437" s="3"/>
      <c r="E8437" s="3"/>
      <c r="F8437" s="3"/>
      <c r="G8437" s="3"/>
      <c r="H8437" s="3"/>
      <c r="I8437" s="3"/>
      <c r="J8437" s="3"/>
      <c r="K8437" s="3"/>
      <c r="L8437" s="3"/>
      <c r="M8437" s="3"/>
      <c r="N8437" s="3"/>
      <c r="O8437" s="3"/>
      <c r="P8437" s="3"/>
      <c r="Q8437" s="3"/>
      <c r="R8437" s="3"/>
      <c r="S8437" s="120"/>
      <c r="T8437" s="3"/>
      <c r="U8437" s="3"/>
      <c r="V8437" s="3"/>
      <c r="W8437" s="3"/>
      <c r="X8437" s="3"/>
      <c r="Y8437" s="3"/>
      <c r="Z8437" s="3"/>
      <c r="AA8437" s="3"/>
      <c r="AB8437" s="3"/>
      <c r="AC8437" s="3"/>
      <c r="AD8437" s="3"/>
      <c r="AE8437" s="3"/>
      <c r="AF8437" s="3"/>
      <c r="AG8437" s="3"/>
      <c r="AH8437" s="3"/>
      <c r="AI8437" s="3"/>
      <c r="AJ8437" s="3"/>
      <c r="AK8437" s="3"/>
      <c r="AL8437" s="3"/>
      <c r="AM8437" s="3"/>
      <c r="AN8437" s="3"/>
      <c r="AO8437" s="3"/>
      <c r="AP8437" s="3"/>
      <c r="AQ8437" s="3"/>
      <c r="AR8437" s="3"/>
      <c r="AS8437" s="3"/>
      <c r="AT8437" s="3"/>
      <c r="AU8437" s="3"/>
      <c r="AV8437" s="3"/>
      <c r="AW8437" s="3"/>
      <c r="AX8437" s="3"/>
      <c r="AY8437" s="3"/>
      <c r="AZ8437" s="3"/>
      <c r="BA8437" s="3"/>
    </row>
    <row r="8438" spans="1:53" x14ac:dyDescent="0.3">
      <c r="A8438" s="3"/>
      <c r="B8438" s="3"/>
      <c r="C8438" s="3"/>
      <c r="D8438" s="3"/>
      <c r="E8438" s="3"/>
      <c r="F8438" s="3"/>
      <c r="G8438" s="3"/>
      <c r="H8438" s="3"/>
      <c r="I8438" s="3"/>
      <c r="J8438" s="3"/>
      <c r="K8438" s="3"/>
      <c r="L8438" s="3"/>
      <c r="M8438" s="3"/>
      <c r="N8438" s="3"/>
      <c r="O8438" s="3"/>
      <c r="P8438" s="3"/>
      <c r="Q8438" s="3"/>
      <c r="R8438" s="3"/>
      <c r="S8438" s="120"/>
      <c r="T8438" s="3"/>
      <c r="U8438" s="3"/>
      <c r="V8438" s="3"/>
      <c r="W8438" s="3"/>
      <c r="X8438" s="3"/>
      <c r="Y8438" s="3"/>
      <c r="Z8438" s="3"/>
      <c r="AA8438" s="3"/>
      <c r="AB8438" s="3"/>
      <c r="AC8438" s="3"/>
      <c r="AD8438" s="3"/>
      <c r="AE8438" s="3"/>
      <c r="AF8438" s="3"/>
      <c r="AG8438" s="3"/>
      <c r="AH8438" s="3"/>
      <c r="AI8438" s="3"/>
      <c r="AJ8438" s="3"/>
      <c r="AK8438" s="3"/>
      <c r="AL8438" s="3"/>
      <c r="AM8438" s="3"/>
      <c r="AN8438" s="3"/>
      <c r="AO8438" s="3"/>
      <c r="AP8438" s="3"/>
      <c r="AQ8438" s="3"/>
      <c r="AR8438" s="3"/>
      <c r="AS8438" s="3"/>
      <c r="AT8438" s="3"/>
      <c r="AU8438" s="3"/>
      <c r="AV8438" s="3"/>
      <c r="AW8438" s="3"/>
      <c r="AX8438" s="3"/>
      <c r="AY8438" s="3"/>
      <c r="AZ8438" s="3"/>
      <c r="BA8438" s="3"/>
    </row>
    <row r="8439" spans="1:53" x14ac:dyDescent="0.3">
      <c r="A8439" s="3"/>
      <c r="B8439" s="3"/>
      <c r="C8439" s="3"/>
      <c r="D8439" s="3"/>
      <c r="E8439" s="3"/>
      <c r="F8439" s="3"/>
      <c r="G8439" s="3"/>
      <c r="H8439" s="3"/>
      <c r="I8439" s="3"/>
      <c r="J8439" s="3"/>
      <c r="K8439" s="3"/>
      <c r="L8439" s="3"/>
      <c r="M8439" s="3"/>
      <c r="N8439" s="3"/>
      <c r="O8439" s="3"/>
      <c r="P8439" s="3"/>
      <c r="Q8439" s="3"/>
      <c r="R8439" s="3"/>
      <c r="S8439" s="120"/>
      <c r="T8439" s="3"/>
      <c r="U8439" s="3"/>
      <c r="V8439" s="3"/>
      <c r="W8439" s="3"/>
      <c r="X8439" s="3"/>
      <c r="Y8439" s="3"/>
      <c r="Z8439" s="3"/>
      <c r="AA8439" s="3"/>
      <c r="AB8439" s="3"/>
      <c r="AC8439" s="3"/>
      <c r="AD8439" s="3"/>
      <c r="AE8439" s="3"/>
      <c r="AF8439" s="3"/>
      <c r="AG8439" s="3"/>
      <c r="AH8439" s="3"/>
      <c r="AI8439" s="3"/>
      <c r="AJ8439" s="3"/>
      <c r="AK8439" s="3"/>
      <c r="AL8439" s="3"/>
      <c r="AM8439" s="3"/>
      <c r="AN8439" s="3"/>
      <c r="AO8439" s="3"/>
      <c r="AP8439" s="3"/>
      <c r="AQ8439" s="3"/>
      <c r="AR8439" s="3"/>
      <c r="AS8439" s="3"/>
      <c r="AT8439" s="3"/>
      <c r="AU8439" s="3"/>
      <c r="AV8439" s="3"/>
      <c r="AW8439" s="3"/>
      <c r="AX8439" s="3"/>
      <c r="AY8439" s="3"/>
      <c r="AZ8439" s="3"/>
      <c r="BA8439" s="3"/>
    </row>
    <row r="8440" spans="1:53" x14ac:dyDescent="0.3">
      <c r="A8440" s="3"/>
      <c r="B8440" s="3"/>
      <c r="C8440" s="3"/>
      <c r="D8440" s="3"/>
      <c r="E8440" s="3"/>
      <c r="F8440" s="3"/>
      <c r="G8440" s="3"/>
      <c r="H8440" s="3"/>
      <c r="I8440" s="3"/>
      <c r="J8440" s="3"/>
      <c r="K8440" s="3"/>
      <c r="L8440" s="3"/>
      <c r="M8440" s="3"/>
      <c r="N8440" s="3"/>
      <c r="O8440" s="3"/>
      <c r="P8440" s="3"/>
      <c r="Q8440" s="3"/>
      <c r="R8440" s="3"/>
      <c r="S8440" s="120"/>
      <c r="T8440" s="3"/>
      <c r="U8440" s="3"/>
      <c r="V8440" s="3"/>
      <c r="W8440" s="3"/>
      <c r="X8440" s="3"/>
      <c r="Y8440" s="3"/>
      <c r="Z8440" s="3"/>
      <c r="AA8440" s="3"/>
      <c r="AB8440" s="3"/>
      <c r="AC8440" s="3"/>
      <c r="AD8440" s="3"/>
      <c r="AE8440" s="3"/>
      <c r="AF8440" s="3"/>
      <c r="AG8440" s="3"/>
      <c r="AH8440" s="3"/>
      <c r="AI8440" s="3"/>
      <c r="AJ8440" s="3"/>
      <c r="AK8440" s="3"/>
      <c r="AL8440" s="3"/>
      <c r="AM8440" s="3"/>
      <c r="AN8440" s="3"/>
      <c r="AO8440" s="3"/>
      <c r="AP8440" s="3"/>
      <c r="AQ8440" s="3"/>
      <c r="AR8440" s="3"/>
      <c r="AS8440" s="3"/>
      <c r="AT8440" s="3"/>
      <c r="AU8440" s="3"/>
      <c r="AV8440" s="3"/>
      <c r="AW8440" s="3"/>
      <c r="AX8440" s="3"/>
      <c r="AY8440" s="3"/>
      <c r="AZ8440" s="3"/>
      <c r="BA8440" s="3"/>
    </row>
    <row r="8441" spans="1:53" x14ac:dyDescent="0.3">
      <c r="A8441" s="3"/>
      <c r="B8441" s="3"/>
      <c r="C8441" s="3"/>
      <c r="D8441" s="3"/>
      <c r="E8441" s="3"/>
      <c r="F8441" s="3"/>
      <c r="G8441" s="3"/>
      <c r="H8441" s="3"/>
      <c r="I8441" s="3"/>
      <c r="J8441" s="3"/>
      <c r="K8441" s="3"/>
      <c r="L8441" s="3"/>
      <c r="M8441" s="3"/>
      <c r="N8441" s="3"/>
      <c r="O8441" s="3"/>
      <c r="P8441" s="3"/>
      <c r="Q8441" s="3"/>
      <c r="R8441" s="3"/>
      <c r="S8441" s="120"/>
      <c r="T8441" s="3"/>
      <c r="U8441" s="3"/>
      <c r="V8441" s="3"/>
      <c r="W8441" s="3"/>
      <c r="X8441" s="3"/>
      <c r="Y8441" s="3"/>
      <c r="Z8441" s="3"/>
      <c r="AA8441" s="3"/>
      <c r="AB8441" s="3"/>
      <c r="AC8441" s="3"/>
      <c r="AD8441" s="3"/>
      <c r="AE8441" s="3"/>
      <c r="AF8441" s="3"/>
      <c r="AG8441" s="3"/>
      <c r="AH8441" s="3"/>
      <c r="AI8441" s="3"/>
      <c r="AJ8441" s="3"/>
      <c r="AK8441" s="3"/>
      <c r="AL8441" s="3"/>
      <c r="AM8441" s="3"/>
      <c r="AN8441" s="3"/>
      <c r="AO8441" s="3"/>
      <c r="AP8441" s="3"/>
      <c r="AQ8441" s="3"/>
      <c r="AR8441" s="3"/>
      <c r="AS8441" s="3"/>
      <c r="AT8441" s="3"/>
      <c r="AU8441" s="3"/>
      <c r="AV8441" s="3"/>
      <c r="AW8441" s="3"/>
      <c r="AX8441" s="3"/>
      <c r="AY8441" s="3"/>
      <c r="AZ8441" s="3"/>
      <c r="BA8441" s="3"/>
    </row>
    <row r="8442" spans="1:53" x14ac:dyDescent="0.3">
      <c r="A8442" s="3"/>
      <c r="B8442" s="3"/>
      <c r="C8442" s="3"/>
      <c r="D8442" s="3"/>
      <c r="E8442" s="3"/>
      <c r="F8442" s="3"/>
      <c r="G8442" s="3"/>
      <c r="H8442" s="3"/>
      <c r="I8442" s="3"/>
      <c r="J8442" s="3"/>
      <c r="K8442" s="3"/>
      <c r="L8442" s="3"/>
      <c r="M8442" s="3"/>
      <c r="N8442" s="3"/>
      <c r="O8442" s="3"/>
      <c r="P8442" s="3"/>
      <c r="Q8442" s="3"/>
      <c r="R8442" s="3"/>
      <c r="S8442" s="120"/>
      <c r="T8442" s="3"/>
      <c r="U8442" s="3"/>
      <c r="V8442" s="3"/>
      <c r="W8442" s="3"/>
      <c r="X8442" s="3"/>
      <c r="Y8442" s="3"/>
      <c r="Z8442" s="3"/>
      <c r="AA8442" s="3"/>
      <c r="AB8442" s="3"/>
      <c r="AC8442" s="3"/>
      <c r="AD8442" s="3"/>
      <c r="AE8442" s="3"/>
      <c r="AF8442" s="3"/>
      <c r="AG8442" s="3"/>
      <c r="AH8442" s="3"/>
      <c r="AI8442" s="3"/>
      <c r="AJ8442" s="3"/>
      <c r="AK8442" s="3"/>
      <c r="AL8442" s="3"/>
      <c r="AM8442" s="3"/>
      <c r="AN8442" s="3"/>
      <c r="AO8442" s="3"/>
      <c r="AP8442" s="3"/>
      <c r="AQ8442" s="3"/>
      <c r="AR8442" s="3"/>
      <c r="AS8442" s="3"/>
      <c r="AT8442" s="3"/>
      <c r="AU8442" s="3"/>
      <c r="AV8442" s="3"/>
      <c r="AW8442" s="3"/>
      <c r="AX8442" s="3"/>
      <c r="AY8442" s="3"/>
      <c r="AZ8442" s="3"/>
      <c r="BA8442" s="3"/>
    </row>
    <row r="8443" spans="1:53" x14ac:dyDescent="0.3">
      <c r="A8443" s="3"/>
      <c r="B8443" s="3"/>
      <c r="C8443" s="3"/>
      <c r="D8443" s="3"/>
      <c r="E8443" s="3"/>
      <c r="F8443" s="3"/>
      <c r="G8443" s="3"/>
      <c r="H8443" s="3"/>
      <c r="I8443" s="3"/>
      <c r="J8443" s="3"/>
      <c r="K8443" s="3"/>
      <c r="L8443" s="3"/>
      <c r="M8443" s="3"/>
      <c r="N8443" s="3"/>
      <c r="O8443" s="3"/>
      <c r="P8443" s="3"/>
      <c r="Q8443" s="3"/>
      <c r="R8443" s="3"/>
      <c r="S8443" s="120"/>
      <c r="T8443" s="3"/>
      <c r="U8443" s="3"/>
      <c r="V8443" s="3"/>
      <c r="W8443" s="3"/>
      <c r="X8443" s="3"/>
      <c r="Y8443" s="3"/>
      <c r="Z8443" s="3"/>
      <c r="AA8443" s="3"/>
      <c r="AB8443" s="3"/>
      <c r="AC8443" s="3"/>
      <c r="AD8443" s="3"/>
      <c r="AE8443" s="3"/>
      <c r="AF8443" s="3"/>
      <c r="AG8443" s="3"/>
      <c r="AH8443" s="3"/>
      <c r="AI8443" s="3"/>
      <c r="AJ8443" s="3"/>
      <c r="AK8443" s="3"/>
      <c r="AL8443" s="3"/>
      <c r="AM8443" s="3"/>
      <c r="AN8443" s="3"/>
      <c r="AO8443" s="3"/>
      <c r="AP8443" s="3"/>
      <c r="AQ8443" s="3"/>
      <c r="AR8443" s="3"/>
      <c r="AS8443" s="3"/>
      <c r="AT8443" s="3"/>
      <c r="AU8443" s="3"/>
      <c r="AV8443" s="3"/>
      <c r="AW8443" s="3"/>
      <c r="AX8443" s="3"/>
      <c r="AY8443" s="3"/>
      <c r="AZ8443" s="3"/>
      <c r="BA8443" s="3"/>
    </row>
    <row r="8444" spans="1:53" x14ac:dyDescent="0.3">
      <c r="A8444" s="3"/>
      <c r="B8444" s="3"/>
      <c r="C8444" s="3"/>
      <c r="D8444" s="3"/>
      <c r="E8444" s="3"/>
      <c r="F8444" s="3"/>
      <c r="G8444" s="3"/>
      <c r="H8444" s="3"/>
      <c r="I8444" s="3"/>
      <c r="J8444" s="3"/>
      <c r="K8444" s="3"/>
      <c r="L8444" s="3"/>
      <c r="M8444" s="3"/>
      <c r="N8444" s="3"/>
      <c r="O8444" s="3"/>
      <c r="P8444" s="3"/>
      <c r="Q8444" s="3"/>
      <c r="R8444" s="3"/>
      <c r="S8444" s="120"/>
      <c r="T8444" s="3"/>
      <c r="U8444" s="3"/>
      <c r="V8444" s="3"/>
      <c r="W8444" s="3"/>
      <c r="X8444" s="3"/>
      <c r="Y8444" s="3"/>
      <c r="Z8444" s="3"/>
      <c r="AA8444" s="3"/>
      <c r="AB8444" s="3"/>
      <c r="AC8444" s="3"/>
      <c r="AD8444" s="3"/>
      <c r="AE8444" s="3"/>
      <c r="AF8444" s="3"/>
      <c r="AG8444" s="3"/>
      <c r="AH8444" s="3"/>
      <c r="AI8444" s="3"/>
      <c r="AJ8444" s="3"/>
      <c r="AK8444" s="3"/>
      <c r="AL8444" s="3"/>
      <c r="AM8444" s="3"/>
      <c r="AN8444" s="3"/>
      <c r="AO8444" s="3"/>
      <c r="AP8444" s="3"/>
      <c r="AQ8444" s="3"/>
      <c r="AR8444" s="3"/>
      <c r="AS8444" s="3"/>
      <c r="AT8444" s="3"/>
      <c r="AU8444" s="3"/>
      <c r="AV8444" s="3"/>
      <c r="AW8444" s="3"/>
      <c r="AX8444" s="3"/>
      <c r="AY8444" s="3"/>
      <c r="AZ8444" s="3"/>
      <c r="BA8444" s="3"/>
    </row>
    <row r="8445" spans="1:53" x14ac:dyDescent="0.3">
      <c r="A8445" s="3"/>
      <c r="B8445" s="3"/>
      <c r="C8445" s="3"/>
      <c r="D8445" s="3"/>
      <c r="E8445" s="3"/>
      <c r="F8445" s="3"/>
      <c r="G8445" s="3"/>
      <c r="H8445" s="3"/>
      <c r="I8445" s="3"/>
      <c r="J8445" s="3"/>
      <c r="K8445" s="3"/>
      <c r="L8445" s="3"/>
      <c r="M8445" s="3"/>
      <c r="N8445" s="3"/>
      <c r="O8445" s="3"/>
      <c r="P8445" s="3"/>
      <c r="Q8445" s="3"/>
      <c r="R8445" s="3"/>
      <c r="S8445" s="120"/>
      <c r="T8445" s="3"/>
      <c r="U8445" s="3"/>
      <c r="V8445" s="3"/>
      <c r="W8445" s="3"/>
      <c r="X8445" s="3"/>
      <c r="Y8445" s="3"/>
      <c r="Z8445" s="3"/>
      <c r="AA8445" s="3"/>
      <c r="AB8445" s="3"/>
      <c r="AC8445" s="3"/>
      <c r="AD8445" s="3"/>
      <c r="AE8445" s="3"/>
      <c r="AF8445" s="3"/>
      <c r="AG8445" s="3"/>
      <c r="AH8445" s="3"/>
      <c r="AI8445" s="3"/>
      <c r="AJ8445" s="3"/>
      <c r="AK8445" s="3"/>
      <c r="AL8445" s="3"/>
      <c r="AM8445" s="3"/>
      <c r="AN8445" s="3"/>
      <c r="AO8445" s="3"/>
      <c r="AP8445" s="3"/>
      <c r="AQ8445" s="3"/>
      <c r="AR8445" s="3"/>
      <c r="AS8445" s="3"/>
      <c r="AT8445" s="3"/>
      <c r="AU8445" s="3"/>
      <c r="AV8445" s="3"/>
      <c r="AW8445" s="3"/>
      <c r="AX8445" s="3"/>
      <c r="AY8445" s="3"/>
      <c r="AZ8445" s="3"/>
      <c r="BA8445" s="3"/>
    </row>
    <row r="8446" spans="1:53" x14ac:dyDescent="0.3">
      <c r="A8446" s="3"/>
      <c r="B8446" s="3"/>
      <c r="C8446" s="3"/>
      <c r="D8446" s="3"/>
      <c r="E8446" s="3"/>
      <c r="F8446" s="3"/>
      <c r="G8446" s="3"/>
      <c r="H8446" s="3"/>
      <c r="I8446" s="3"/>
      <c r="J8446" s="3"/>
      <c r="K8446" s="3"/>
      <c r="L8446" s="3"/>
      <c r="M8446" s="3"/>
      <c r="N8446" s="3"/>
      <c r="O8446" s="3"/>
      <c r="P8446" s="3"/>
      <c r="Q8446" s="3"/>
      <c r="R8446" s="3"/>
      <c r="S8446" s="120"/>
      <c r="T8446" s="3"/>
      <c r="U8446" s="3"/>
      <c r="V8446" s="3"/>
      <c r="W8446" s="3"/>
      <c r="X8446" s="3"/>
      <c r="Y8446" s="3"/>
      <c r="Z8446" s="3"/>
      <c r="AA8446" s="3"/>
      <c r="AB8446" s="3"/>
      <c r="AC8446" s="3"/>
      <c r="AD8446" s="3"/>
      <c r="AE8446" s="3"/>
      <c r="AF8446" s="3"/>
      <c r="AG8446" s="3"/>
      <c r="AH8446" s="3"/>
      <c r="AI8446" s="3"/>
      <c r="AJ8446" s="3"/>
      <c r="AK8446" s="3"/>
      <c r="AL8446" s="3"/>
      <c r="AM8446" s="3"/>
      <c r="AN8446" s="3"/>
      <c r="AO8446" s="3"/>
      <c r="AP8446" s="3"/>
      <c r="AQ8446" s="3"/>
      <c r="AR8446" s="3"/>
      <c r="AS8446" s="3"/>
      <c r="AT8446" s="3"/>
      <c r="AU8446" s="3"/>
      <c r="AV8446" s="3"/>
      <c r="AW8446" s="3"/>
      <c r="AX8446" s="3"/>
      <c r="AY8446" s="3"/>
      <c r="AZ8446" s="3"/>
      <c r="BA8446" s="3"/>
    </row>
    <row r="8447" spans="1:53" x14ac:dyDescent="0.3">
      <c r="A8447" s="3"/>
      <c r="B8447" s="3"/>
      <c r="C8447" s="3"/>
      <c r="D8447" s="3"/>
      <c r="E8447" s="3"/>
      <c r="F8447" s="3"/>
      <c r="G8447" s="3"/>
      <c r="H8447" s="3"/>
      <c r="I8447" s="3"/>
      <c r="J8447" s="3"/>
      <c r="K8447" s="3"/>
      <c r="L8447" s="3"/>
      <c r="M8447" s="3"/>
      <c r="N8447" s="3"/>
      <c r="O8447" s="3"/>
      <c r="P8447" s="3"/>
      <c r="Q8447" s="3"/>
      <c r="R8447" s="3"/>
      <c r="S8447" s="120"/>
      <c r="T8447" s="3"/>
      <c r="U8447" s="3"/>
      <c r="V8447" s="3"/>
      <c r="W8447" s="3"/>
      <c r="X8447" s="3"/>
      <c r="Y8447" s="3"/>
      <c r="Z8447" s="3"/>
      <c r="AA8447" s="3"/>
      <c r="AB8447" s="3"/>
      <c r="AC8447" s="3"/>
      <c r="AD8447" s="3"/>
      <c r="AE8447" s="3"/>
      <c r="AF8447" s="3"/>
      <c r="AG8447" s="3"/>
      <c r="AH8447" s="3"/>
      <c r="AI8447" s="3"/>
      <c r="AJ8447" s="3"/>
      <c r="AK8447" s="3"/>
      <c r="AL8447" s="3"/>
      <c r="AM8447" s="3"/>
      <c r="AN8447" s="3"/>
      <c r="AO8447" s="3"/>
      <c r="AP8447" s="3"/>
      <c r="AQ8447" s="3"/>
      <c r="AR8447" s="3"/>
      <c r="AS8447" s="3"/>
      <c r="AT8447" s="3"/>
      <c r="AU8447" s="3"/>
      <c r="AV8447" s="3"/>
      <c r="AW8447" s="3"/>
      <c r="AX8447" s="3"/>
      <c r="AY8447" s="3"/>
      <c r="AZ8447" s="3"/>
      <c r="BA8447" s="3"/>
    </row>
    <row r="8448" spans="1:53" x14ac:dyDescent="0.3">
      <c r="A8448" s="3"/>
      <c r="B8448" s="3"/>
      <c r="C8448" s="3"/>
      <c r="D8448" s="3"/>
      <c r="E8448" s="3"/>
      <c r="F8448" s="3"/>
      <c r="G8448" s="3"/>
      <c r="H8448" s="3"/>
      <c r="I8448" s="3"/>
      <c r="J8448" s="3"/>
      <c r="K8448" s="3"/>
      <c r="L8448" s="3"/>
      <c r="M8448" s="3"/>
      <c r="N8448" s="3"/>
      <c r="O8448" s="3"/>
      <c r="P8448" s="3"/>
      <c r="Q8448" s="3"/>
      <c r="R8448" s="3"/>
      <c r="S8448" s="120"/>
      <c r="T8448" s="3"/>
      <c r="U8448" s="3"/>
      <c r="V8448" s="3"/>
      <c r="W8448" s="3"/>
      <c r="X8448" s="3"/>
      <c r="Y8448" s="3"/>
      <c r="Z8448" s="3"/>
      <c r="AA8448" s="3"/>
      <c r="AB8448" s="3"/>
      <c r="AC8448" s="3"/>
      <c r="AD8448" s="3"/>
      <c r="AE8448" s="3"/>
      <c r="AF8448" s="3"/>
      <c r="AG8448" s="3"/>
      <c r="AH8448" s="3"/>
      <c r="AI8448" s="3"/>
      <c r="AJ8448" s="3"/>
      <c r="AK8448" s="3"/>
      <c r="AL8448" s="3"/>
      <c r="AM8448" s="3"/>
      <c r="AN8448" s="3"/>
      <c r="AO8448" s="3"/>
      <c r="AP8448" s="3"/>
      <c r="AQ8448" s="3"/>
      <c r="AR8448" s="3"/>
      <c r="AS8448" s="3"/>
      <c r="AT8448" s="3"/>
      <c r="AU8448" s="3"/>
      <c r="AV8448" s="3"/>
      <c r="AW8448" s="3"/>
      <c r="AX8448" s="3"/>
      <c r="AY8448" s="3"/>
      <c r="AZ8448" s="3"/>
      <c r="BA8448" s="3"/>
    </row>
    <row r="8449" spans="1:53" x14ac:dyDescent="0.3">
      <c r="A8449" s="3"/>
      <c r="B8449" s="3"/>
      <c r="C8449" s="3"/>
      <c r="D8449" s="3"/>
      <c r="E8449" s="3"/>
      <c r="F8449" s="3"/>
      <c r="G8449" s="3"/>
      <c r="H8449" s="3"/>
      <c r="I8449" s="3"/>
      <c r="J8449" s="3"/>
      <c r="K8449" s="3"/>
      <c r="L8449" s="3"/>
      <c r="M8449" s="3"/>
      <c r="N8449" s="3"/>
      <c r="O8449" s="3"/>
      <c r="P8449" s="3"/>
      <c r="Q8449" s="3"/>
      <c r="R8449" s="3"/>
      <c r="S8449" s="120"/>
      <c r="T8449" s="3"/>
      <c r="U8449" s="3"/>
      <c r="V8449" s="3"/>
      <c r="W8449" s="3"/>
      <c r="X8449" s="3"/>
      <c r="Y8449" s="3"/>
      <c r="Z8449" s="3"/>
      <c r="AA8449" s="3"/>
      <c r="AB8449" s="3"/>
      <c r="AC8449" s="3"/>
      <c r="AD8449" s="3"/>
      <c r="AE8449" s="3"/>
      <c r="AF8449" s="3"/>
      <c r="AG8449" s="3"/>
      <c r="AH8449" s="3"/>
      <c r="AI8449" s="3"/>
      <c r="AJ8449" s="3"/>
      <c r="AK8449" s="3"/>
      <c r="AL8449" s="3"/>
      <c r="AM8449" s="3"/>
      <c r="AN8449" s="3"/>
      <c r="AO8449" s="3"/>
      <c r="AP8449" s="3"/>
      <c r="AQ8449" s="3"/>
      <c r="AR8449" s="3"/>
      <c r="AS8449" s="3"/>
      <c r="AT8449" s="3"/>
      <c r="AU8449" s="3"/>
      <c r="AV8449" s="3"/>
      <c r="AW8449" s="3"/>
      <c r="AX8449" s="3"/>
      <c r="AY8449" s="3"/>
      <c r="AZ8449" s="3"/>
      <c r="BA8449" s="3"/>
    </row>
    <row r="8450" spans="1:53" x14ac:dyDescent="0.3">
      <c r="A8450" s="3"/>
      <c r="B8450" s="3"/>
      <c r="C8450" s="3"/>
      <c r="D8450" s="3"/>
      <c r="E8450" s="3"/>
      <c r="F8450" s="3"/>
      <c r="G8450" s="3"/>
      <c r="H8450" s="3"/>
      <c r="I8450" s="3"/>
      <c r="J8450" s="3"/>
      <c r="K8450" s="3"/>
      <c r="L8450" s="3"/>
      <c r="M8450" s="3"/>
      <c r="N8450" s="3"/>
      <c r="O8450" s="3"/>
      <c r="P8450" s="3"/>
      <c r="Q8450" s="3"/>
      <c r="R8450" s="3"/>
      <c r="S8450" s="120"/>
      <c r="T8450" s="3"/>
      <c r="U8450" s="3"/>
      <c r="V8450" s="3"/>
      <c r="W8450" s="3"/>
      <c r="X8450" s="3"/>
      <c r="Y8450" s="3"/>
      <c r="Z8450" s="3"/>
      <c r="AA8450" s="3"/>
      <c r="AB8450" s="3"/>
      <c r="AC8450" s="3"/>
      <c r="AD8450" s="3"/>
      <c r="AE8450" s="3"/>
      <c r="AF8450" s="3"/>
      <c r="AG8450" s="3"/>
      <c r="AH8450" s="3"/>
      <c r="AI8450" s="3"/>
      <c r="AJ8450" s="3"/>
      <c r="AK8450" s="3"/>
      <c r="AL8450" s="3"/>
      <c r="AM8450" s="3"/>
      <c r="AN8450" s="3"/>
      <c r="AO8450" s="3"/>
      <c r="AP8450" s="3"/>
      <c r="AQ8450" s="3"/>
      <c r="AR8450" s="3"/>
      <c r="AS8450" s="3"/>
      <c r="AT8450" s="3"/>
      <c r="AU8450" s="3"/>
      <c r="AV8450" s="3"/>
      <c r="AW8450" s="3"/>
      <c r="AX8450" s="3"/>
      <c r="AY8450" s="3"/>
      <c r="AZ8450" s="3"/>
      <c r="BA8450" s="3"/>
    </row>
    <row r="8451" spans="1:53" x14ac:dyDescent="0.3">
      <c r="A8451" s="3"/>
      <c r="B8451" s="3"/>
      <c r="C8451" s="3"/>
      <c r="D8451" s="3"/>
      <c r="E8451" s="3"/>
      <c r="F8451" s="3"/>
      <c r="G8451" s="3"/>
      <c r="H8451" s="3"/>
      <c r="I8451" s="3"/>
      <c r="J8451" s="3"/>
      <c r="K8451" s="3"/>
      <c r="L8451" s="3"/>
      <c r="M8451" s="3"/>
      <c r="N8451" s="3"/>
      <c r="O8451" s="3"/>
      <c r="P8451" s="3"/>
      <c r="Q8451" s="3"/>
      <c r="R8451" s="3"/>
      <c r="S8451" s="120"/>
      <c r="T8451" s="3"/>
      <c r="U8451" s="3"/>
      <c r="V8451" s="3"/>
      <c r="W8451" s="3"/>
      <c r="X8451" s="3"/>
      <c r="Y8451" s="3"/>
      <c r="Z8451" s="3"/>
      <c r="AA8451" s="3"/>
      <c r="AB8451" s="3"/>
      <c r="AC8451" s="3"/>
      <c r="AD8451" s="3"/>
      <c r="AE8451" s="3"/>
      <c r="AF8451" s="3"/>
      <c r="AG8451" s="3"/>
      <c r="AH8451" s="3"/>
      <c r="AI8451" s="3"/>
      <c r="AJ8451" s="3"/>
      <c r="AK8451" s="3"/>
      <c r="AL8451" s="3"/>
      <c r="AM8451" s="3"/>
      <c r="AN8451" s="3"/>
      <c r="AO8451" s="3"/>
      <c r="AP8451" s="3"/>
      <c r="AQ8451" s="3"/>
      <c r="AR8451" s="3"/>
      <c r="AS8451" s="3"/>
      <c r="AT8451" s="3"/>
      <c r="AU8451" s="3"/>
      <c r="AV8451" s="3"/>
      <c r="AW8451" s="3"/>
      <c r="AX8451" s="3"/>
      <c r="AY8451" s="3"/>
      <c r="AZ8451" s="3"/>
      <c r="BA8451" s="3"/>
    </row>
    <row r="8452" spans="1:53" x14ac:dyDescent="0.3">
      <c r="A8452" s="3"/>
      <c r="B8452" s="3"/>
      <c r="C8452" s="3"/>
      <c r="D8452" s="3"/>
      <c r="E8452" s="3"/>
      <c r="F8452" s="3"/>
      <c r="G8452" s="3"/>
      <c r="H8452" s="3"/>
      <c r="I8452" s="3"/>
      <c r="J8452" s="3"/>
      <c r="K8452" s="3"/>
      <c r="L8452" s="3"/>
      <c r="M8452" s="3"/>
      <c r="N8452" s="3"/>
      <c r="O8452" s="3"/>
      <c r="P8452" s="3"/>
      <c r="Q8452" s="3"/>
      <c r="R8452" s="3"/>
      <c r="S8452" s="120"/>
      <c r="T8452" s="3"/>
      <c r="U8452" s="3"/>
      <c r="V8452" s="3"/>
      <c r="W8452" s="3"/>
      <c r="X8452" s="3"/>
      <c r="Y8452" s="3"/>
      <c r="Z8452" s="3"/>
      <c r="AA8452" s="3"/>
      <c r="AB8452" s="3"/>
      <c r="AC8452" s="3"/>
      <c r="AD8452" s="3"/>
      <c r="AE8452" s="3"/>
      <c r="AF8452" s="3"/>
      <c r="AG8452" s="3"/>
      <c r="AH8452" s="3"/>
      <c r="AI8452" s="3"/>
      <c r="AJ8452" s="3"/>
      <c r="AK8452" s="3"/>
      <c r="AL8452" s="3"/>
      <c r="AM8452" s="3"/>
      <c r="AN8452" s="3"/>
      <c r="AO8452" s="3"/>
      <c r="AP8452" s="3"/>
      <c r="AQ8452" s="3"/>
      <c r="AR8452" s="3"/>
      <c r="AS8452" s="3"/>
      <c r="AT8452" s="3"/>
      <c r="AU8452" s="3"/>
      <c r="AV8452" s="3"/>
      <c r="AW8452" s="3"/>
      <c r="AX8452" s="3"/>
      <c r="AY8452" s="3"/>
      <c r="AZ8452" s="3"/>
      <c r="BA8452" s="3"/>
    </row>
    <row r="8453" spans="1:53" x14ac:dyDescent="0.3">
      <c r="A8453" s="3"/>
      <c r="B8453" s="3"/>
      <c r="C8453" s="3"/>
      <c r="D8453" s="3"/>
      <c r="E8453" s="3"/>
      <c r="F8453" s="3"/>
      <c r="G8453" s="3"/>
      <c r="H8453" s="3"/>
      <c r="I8453" s="3"/>
      <c r="J8453" s="3"/>
      <c r="K8453" s="3"/>
      <c r="L8453" s="3"/>
      <c r="M8453" s="3"/>
      <c r="N8453" s="3"/>
      <c r="O8453" s="3"/>
      <c r="P8453" s="3"/>
      <c r="Q8453" s="3"/>
      <c r="R8453" s="3"/>
      <c r="S8453" s="120"/>
      <c r="T8453" s="3"/>
      <c r="U8453" s="3"/>
      <c r="V8453" s="3"/>
      <c r="W8453" s="3"/>
      <c r="X8453" s="3"/>
      <c r="Y8453" s="3"/>
      <c r="Z8453" s="3"/>
      <c r="AA8453" s="3"/>
      <c r="AB8453" s="3"/>
      <c r="AC8453" s="3"/>
      <c r="AD8453" s="3"/>
      <c r="AE8453" s="3"/>
      <c r="AF8453" s="3"/>
      <c r="AG8453" s="3"/>
      <c r="AH8453" s="3"/>
      <c r="AI8453" s="3"/>
      <c r="AJ8453" s="3"/>
      <c r="AK8453" s="3"/>
      <c r="AL8453" s="3"/>
      <c r="AM8453" s="3"/>
      <c r="AN8453" s="3"/>
      <c r="AO8453" s="3"/>
      <c r="AP8453" s="3"/>
      <c r="AQ8453" s="3"/>
      <c r="AR8453" s="3"/>
      <c r="AS8453" s="3"/>
      <c r="AT8453" s="3"/>
      <c r="AU8453" s="3"/>
      <c r="AV8453" s="3"/>
      <c r="AW8453" s="3"/>
      <c r="AX8453" s="3"/>
      <c r="AY8453" s="3"/>
      <c r="AZ8453" s="3"/>
      <c r="BA8453" s="3"/>
    </row>
    <row r="8454" spans="1:53" x14ac:dyDescent="0.3">
      <c r="A8454" s="3"/>
      <c r="B8454" s="3"/>
      <c r="C8454" s="3"/>
      <c r="D8454" s="3"/>
      <c r="E8454" s="3"/>
      <c r="F8454" s="3"/>
      <c r="G8454" s="3"/>
      <c r="H8454" s="3"/>
      <c r="I8454" s="3"/>
      <c r="J8454" s="3"/>
      <c r="K8454" s="3"/>
      <c r="L8454" s="3"/>
      <c r="M8454" s="3"/>
      <c r="N8454" s="3"/>
      <c r="O8454" s="3"/>
      <c r="P8454" s="3"/>
      <c r="Q8454" s="3"/>
      <c r="R8454" s="3"/>
      <c r="S8454" s="120"/>
      <c r="T8454" s="3"/>
      <c r="U8454" s="3"/>
      <c r="V8454" s="3"/>
      <c r="W8454" s="3"/>
      <c r="X8454" s="3"/>
      <c r="Y8454" s="3"/>
      <c r="Z8454" s="3"/>
      <c r="AA8454" s="3"/>
      <c r="AB8454" s="3"/>
      <c r="AC8454" s="3"/>
      <c r="AD8454" s="3"/>
      <c r="AE8454" s="3"/>
      <c r="AF8454" s="3"/>
      <c r="AG8454" s="3"/>
      <c r="AH8454" s="3"/>
      <c r="AI8454" s="3"/>
      <c r="AJ8454" s="3"/>
      <c r="AK8454" s="3"/>
      <c r="AL8454" s="3"/>
      <c r="AM8454" s="3"/>
      <c r="AN8454" s="3"/>
      <c r="AO8454" s="3"/>
      <c r="AP8454" s="3"/>
      <c r="AQ8454" s="3"/>
      <c r="AR8454" s="3"/>
      <c r="AS8454" s="3"/>
      <c r="AT8454" s="3"/>
      <c r="AU8454" s="3"/>
      <c r="AV8454" s="3"/>
      <c r="AW8454" s="3"/>
      <c r="AX8454" s="3"/>
      <c r="AY8454" s="3"/>
      <c r="AZ8454" s="3"/>
      <c r="BA8454" s="3"/>
    </row>
    <row r="8455" spans="1:53" x14ac:dyDescent="0.3">
      <c r="A8455" s="3"/>
      <c r="B8455" s="3"/>
      <c r="C8455" s="3"/>
      <c r="D8455" s="3"/>
      <c r="E8455" s="3"/>
      <c r="F8455" s="3"/>
      <c r="G8455" s="3"/>
      <c r="H8455" s="3"/>
      <c r="I8455" s="3"/>
      <c r="J8455" s="3"/>
      <c r="K8455" s="3"/>
      <c r="L8455" s="3"/>
      <c r="M8455" s="3"/>
      <c r="N8455" s="3"/>
      <c r="O8455" s="3"/>
      <c r="P8455" s="3"/>
      <c r="Q8455" s="3"/>
      <c r="R8455" s="3"/>
      <c r="S8455" s="120"/>
      <c r="T8455" s="3"/>
      <c r="U8455" s="3"/>
      <c r="V8455" s="3"/>
      <c r="W8455" s="3"/>
      <c r="X8455" s="3"/>
      <c r="Y8455" s="3"/>
      <c r="Z8455" s="3"/>
      <c r="AA8455" s="3"/>
      <c r="AB8455" s="3"/>
      <c r="AC8455" s="3"/>
      <c r="AD8455" s="3"/>
      <c r="AE8455" s="3"/>
      <c r="AF8455" s="3"/>
      <c r="AG8455" s="3"/>
      <c r="AH8455" s="3"/>
      <c r="AI8455" s="3"/>
      <c r="AJ8455" s="3"/>
      <c r="AK8455" s="3"/>
      <c r="AL8455" s="3"/>
      <c r="AM8455" s="3"/>
      <c r="AN8455" s="3"/>
      <c r="AO8455" s="3"/>
      <c r="AP8455" s="3"/>
      <c r="AQ8455" s="3"/>
      <c r="AR8455" s="3"/>
      <c r="AS8455" s="3"/>
      <c r="AT8455" s="3"/>
      <c r="AU8455" s="3"/>
      <c r="AV8455" s="3"/>
      <c r="AW8455" s="3"/>
      <c r="AX8455" s="3"/>
      <c r="AY8455" s="3"/>
      <c r="AZ8455" s="3"/>
      <c r="BA8455" s="3"/>
    </row>
    <row r="8456" spans="1:53" x14ac:dyDescent="0.3">
      <c r="A8456" s="3"/>
      <c r="B8456" s="3"/>
      <c r="C8456" s="3"/>
      <c r="D8456" s="3"/>
      <c r="E8456" s="3"/>
      <c r="F8456" s="3"/>
      <c r="G8456" s="3"/>
      <c r="H8456" s="3"/>
      <c r="I8456" s="3"/>
      <c r="J8456" s="3"/>
      <c r="K8456" s="3"/>
      <c r="L8456" s="3"/>
      <c r="M8456" s="3"/>
      <c r="N8456" s="3"/>
      <c r="O8456" s="3"/>
      <c r="P8456" s="3"/>
      <c r="Q8456" s="3"/>
      <c r="R8456" s="3"/>
      <c r="S8456" s="120"/>
      <c r="T8456" s="3"/>
      <c r="U8456" s="3"/>
      <c r="V8456" s="3"/>
      <c r="W8456" s="3"/>
      <c r="X8456" s="3"/>
      <c r="Y8456" s="3"/>
      <c r="Z8456" s="3"/>
      <c r="AA8456" s="3"/>
      <c r="AB8456" s="3"/>
      <c r="AC8456" s="3"/>
      <c r="AD8456" s="3"/>
      <c r="AE8456" s="3"/>
      <c r="AF8456" s="3"/>
      <c r="AG8456" s="3"/>
      <c r="AH8456" s="3"/>
      <c r="AI8456" s="3"/>
      <c r="AJ8456" s="3"/>
      <c r="AK8456" s="3"/>
      <c r="AL8456" s="3"/>
      <c r="AM8456" s="3"/>
      <c r="AN8456" s="3"/>
      <c r="AO8456" s="3"/>
      <c r="AP8456" s="3"/>
      <c r="AQ8456" s="3"/>
      <c r="AR8456" s="3"/>
      <c r="AS8456" s="3"/>
      <c r="AT8456" s="3"/>
      <c r="AU8456" s="3"/>
      <c r="AV8456" s="3"/>
      <c r="AW8456" s="3"/>
      <c r="AX8456" s="3"/>
      <c r="AY8456" s="3"/>
      <c r="AZ8456" s="3"/>
      <c r="BA8456" s="3"/>
    </row>
    <row r="8457" spans="1:53" x14ac:dyDescent="0.3">
      <c r="A8457" s="3"/>
      <c r="B8457" s="3"/>
      <c r="C8457" s="3"/>
      <c r="D8457" s="3"/>
      <c r="E8457" s="3"/>
      <c r="F8457" s="3"/>
      <c r="G8457" s="3"/>
      <c r="H8457" s="3"/>
      <c r="I8457" s="3"/>
      <c r="J8457" s="3"/>
      <c r="K8457" s="3"/>
      <c r="L8457" s="3"/>
      <c r="M8457" s="3"/>
      <c r="N8457" s="3"/>
      <c r="O8457" s="3"/>
      <c r="P8457" s="3"/>
      <c r="Q8457" s="3"/>
      <c r="R8457" s="3"/>
      <c r="S8457" s="120"/>
      <c r="T8457" s="3"/>
      <c r="U8457" s="3"/>
      <c r="V8457" s="3"/>
      <c r="W8457" s="3"/>
      <c r="X8457" s="3"/>
      <c r="Y8457" s="3"/>
      <c r="Z8457" s="3"/>
      <c r="AA8457" s="3"/>
      <c r="AB8457" s="3"/>
      <c r="AC8457" s="3"/>
      <c r="AD8457" s="3"/>
      <c r="AE8457" s="3"/>
      <c r="AF8457" s="3"/>
      <c r="AG8457" s="3"/>
      <c r="AH8457" s="3"/>
      <c r="AI8457" s="3"/>
      <c r="AJ8457" s="3"/>
      <c r="AK8457" s="3"/>
      <c r="AL8457" s="3"/>
      <c r="AM8457" s="3"/>
      <c r="AN8457" s="3"/>
      <c r="AO8457" s="3"/>
      <c r="AP8457" s="3"/>
      <c r="AQ8457" s="3"/>
      <c r="AR8457" s="3"/>
      <c r="AS8457" s="3"/>
      <c r="AT8457" s="3"/>
      <c r="AU8457" s="3"/>
      <c r="AV8457" s="3"/>
      <c r="AW8457" s="3"/>
      <c r="AX8457" s="3"/>
      <c r="AY8457" s="3"/>
      <c r="AZ8457" s="3"/>
      <c r="BA8457" s="3"/>
    </row>
    <row r="8458" spans="1:53" x14ac:dyDescent="0.3">
      <c r="A8458" s="3"/>
      <c r="B8458" s="3"/>
      <c r="C8458" s="3"/>
      <c r="D8458" s="3"/>
      <c r="E8458" s="3"/>
      <c r="F8458" s="3"/>
      <c r="G8458" s="3"/>
      <c r="H8458" s="3"/>
      <c r="I8458" s="3"/>
      <c r="J8458" s="3"/>
      <c r="K8458" s="3"/>
      <c r="L8458" s="3"/>
      <c r="M8458" s="3"/>
      <c r="N8458" s="3"/>
      <c r="O8458" s="3"/>
      <c r="P8458" s="3"/>
      <c r="Q8458" s="3"/>
      <c r="R8458" s="3"/>
      <c r="S8458" s="120"/>
      <c r="T8458" s="3"/>
      <c r="U8458" s="3"/>
      <c r="V8458" s="3"/>
      <c r="W8458" s="3"/>
      <c r="X8458" s="3"/>
      <c r="Y8458" s="3"/>
      <c r="Z8458" s="3"/>
      <c r="AA8458" s="3"/>
      <c r="AB8458" s="3"/>
      <c r="AC8458" s="3"/>
      <c r="AD8458" s="3"/>
      <c r="AE8458" s="3"/>
      <c r="AF8458" s="3"/>
      <c r="AG8458" s="3"/>
      <c r="AH8458" s="3"/>
      <c r="AI8458" s="3"/>
      <c r="AJ8458" s="3"/>
      <c r="AK8458" s="3"/>
      <c r="AL8458" s="3"/>
      <c r="AM8458" s="3"/>
      <c r="AN8458" s="3"/>
      <c r="AO8458" s="3"/>
      <c r="AP8458" s="3"/>
      <c r="AQ8458" s="3"/>
      <c r="AR8458" s="3"/>
      <c r="AS8458" s="3"/>
      <c r="AT8458" s="3"/>
      <c r="AU8458" s="3"/>
      <c r="AV8458" s="3"/>
      <c r="AW8458" s="3"/>
      <c r="AX8458" s="3"/>
      <c r="AY8458" s="3"/>
      <c r="AZ8458" s="3"/>
      <c r="BA8458" s="3"/>
    </row>
    <row r="8459" spans="1:53" x14ac:dyDescent="0.3">
      <c r="A8459" s="3"/>
      <c r="B8459" s="3"/>
      <c r="C8459" s="3"/>
      <c r="D8459" s="3"/>
      <c r="E8459" s="3"/>
      <c r="F8459" s="3"/>
      <c r="G8459" s="3"/>
      <c r="H8459" s="3"/>
      <c r="I8459" s="3"/>
      <c r="J8459" s="3"/>
      <c r="K8459" s="3"/>
      <c r="L8459" s="3"/>
      <c r="M8459" s="3"/>
      <c r="N8459" s="3"/>
      <c r="O8459" s="3"/>
      <c r="P8459" s="3"/>
      <c r="Q8459" s="3"/>
      <c r="R8459" s="3"/>
      <c r="S8459" s="120"/>
      <c r="T8459" s="3"/>
      <c r="U8459" s="3"/>
      <c r="V8459" s="3"/>
      <c r="W8459" s="3"/>
      <c r="X8459" s="3"/>
      <c r="Y8459" s="3"/>
      <c r="Z8459" s="3"/>
      <c r="AA8459" s="3"/>
      <c r="AB8459" s="3"/>
      <c r="AC8459" s="3"/>
      <c r="AD8459" s="3"/>
      <c r="AE8459" s="3"/>
      <c r="AF8459" s="3"/>
      <c r="AG8459" s="3"/>
      <c r="AH8459" s="3"/>
      <c r="AI8459" s="3"/>
      <c r="AJ8459" s="3"/>
      <c r="AK8459" s="3"/>
      <c r="AL8459" s="3"/>
      <c r="AM8459" s="3"/>
      <c r="AN8459" s="3"/>
      <c r="AO8459" s="3"/>
      <c r="AP8459" s="3"/>
      <c r="AQ8459" s="3"/>
      <c r="AR8459" s="3"/>
      <c r="AS8459" s="3"/>
      <c r="AT8459" s="3"/>
      <c r="AU8459" s="3"/>
      <c r="AV8459" s="3"/>
      <c r="AW8459" s="3"/>
      <c r="AX8459" s="3"/>
      <c r="AY8459" s="3"/>
      <c r="AZ8459" s="3"/>
      <c r="BA8459" s="3"/>
    </row>
    <row r="8460" spans="1:53" x14ac:dyDescent="0.3">
      <c r="A8460" s="3"/>
      <c r="B8460" s="3"/>
      <c r="C8460" s="3"/>
      <c r="D8460" s="3"/>
      <c r="E8460" s="3"/>
      <c r="F8460" s="3"/>
      <c r="G8460" s="3"/>
      <c r="H8460" s="3"/>
      <c r="I8460" s="3"/>
      <c r="J8460" s="3"/>
      <c r="K8460" s="3"/>
      <c r="L8460" s="3"/>
      <c r="M8460" s="3"/>
      <c r="N8460" s="3"/>
      <c r="O8460" s="3"/>
      <c r="P8460" s="3"/>
      <c r="Q8460" s="3"/>
      <c r="R8460" s="3"/>
      <c r="S8460" s="120"/>
      <c r="T8460" s="3"/>
      <c r="U8460" s="3"/>
      <c r="V8460" s="3"/>
      <c r="W8460" s="3"/>
      <c r="X8460" s="3"/>
      <c r="Y8460" s="3"/>
      <c r="Z8460" s="3"/>
      <c r="AA8460" s="3"/>
      <c r="AB8460" s="3"/>
      <c r="AC8460" s="3"/>
      <c r="AD8460" s="3"/>
      <c r="AE8460" s="3"/>
      <c r="AF8460" s="3"/>
      <c r="AG8460" s="3"/>
      <c r="AH8460" s="3"/>
      <c r="AI8460" s="3"/>
      <c r="AJ8460" s="3"/>
      <c r="AK8460" s="3"/>
      <c r="AL8460" s="3"/>
      <c r="AM8460" s="3"/>
      <c r="AN8460" s="3"/>
      <c r="AO8460" s="3"/>
      <c r="AP8460" s="3"/>
      <c r="AQ8460" s="3"/>
      <c r="AR8460" s="3"/>
      <c r="AS8460" s="3"/>
      <c r="AT8460" s="3"/>
      <c r="AU8460" s="3"/>
      <c r="AV8460" s="3"/>
      <c r="AW8460" s="3"/>
      <c r="AX8460" s="3"/>
      <c r="AY8460" s="3"/>
      <c r="AZ8460" s="3"/>
      <c r="BA8460" s="3"/>
    </row>
    <row r="8461" spans="1:53" x14ac:dyDescent="0.3">
      <c r="A8461" s="3"/>
      <c r="B8461" s="3"/>
      <c r="C8461" s="3"/>
      <c r="D8461" s="3"/>
      <c r="E8461" s="3"/>
      <c r="F8461" s="3"/>
      <c r="G8461" s="3"/>
      <c r="H8461" s="3"/>
      <c r="I8461" s="3"/>
      <c r="J8461" s="3"/>
      <c r="K8461" s="3"/>
      <c r="L8461" s="3"/>
      <c r="M8461" s="3"/>
      <c r="N8461" s="3"/>
      <c r="O8461" s="3"/>
      <c r="P8461" s="3"/>
      <c r="Q8461" s="3"/>
      <c r="R8461" s="3"/>
      <c r="S8461" s="120"/>
      <c r="T8461" s="3"/>
      <c r="U8461" s="3"/>
      <c r="V8461" s="3"/>
      <c r="W8461" s="3"/>
      <c r="X8461" s="3"/>
      <c r="Y8461" s="3"/>
      <c r="Z8461" s="3"/>
      <c r="AA8461" s="3"/>
      <c r="AB8461" s="3"/>
      <c r="AC8461" s="3"/>
      <c r="AD8461" s="3"/>
      <c r="AE8461" s="3"/>
      <c r="AF8461" s="3"/>
      <c r="AG8461" s="3"/>
      <c r="AH8461" s="3"/>
      <c r="AI8461" s="3"/>
      <c r="AJ8461" s="3"/>
      <c r="AK8461" s="3"/>
      <c r="AL8461" s="3"/>
      <c r="AM8461" s="3"/>
      <c r="AN8461" s="3"/>
      <c r="AO8461" s="3"/>
      <c r="AP8461" s="3"/>
      <c r="AQ8461" s="3"/>
      <c r="AR8461" s="3"/>
      <c r="AS8461" s="3"/>
      <c r="AT8461" s="3"/>
      <c r="AU8461" s="3"/>
      <c r="AV8461" s="3"/>
      <c r="AW8461" s="3"/>
      <c r="AX8461" s="3"/>
      <c r="AY8461" s="3"/>
      <c r="AZ8461" s="3"/>
      <c r="BA8461" s="3"/>
    </row>
    <row r="8462" spans="1:53" x14ac:dyDescent="0.3">
      <c r="A8462" s="3"/>
      <c r="B8462" s="3"/>
      <c r="C8462" s="3"/>
      <c r="D8462" s="3"/>
      <c r="E8462" s="3"/>
      <c r="F8462" s="3"/>
      <c r="G8462" s="3"/>
      <c r="H8462" s="3"/>
      <c r="I8462" s="3"/>
      <c r="J8462" s="3"/>
      <c r="K8462" s="3"/>
      <c r="L8462" s="3"/>
      <c r="M8462" s="3"/>
      <c r="N8462" s="3"/>
      <c r="O8462" s="3"/>
      <c r="P8462" s="3"/>
      <c r="Q8462" s="3"/>
      <c r="R8462" s="3"/>
      <c r="S8462" s="120"/>
      <c r="T8462" s="3"/>
      <c r="U8462" s="3"/>
      <c r="V8462" s="3"/>
      <c r="W8462" s="3"/>
      <c r="X8462" s="3"/>
      <c r="Y8462" s="3"/>
      <c r="Z8462" s="3"/>
      <c r="AA8462" s="3"/>
      <c r="AB8462" s="3"/>
      <c r="AC8462" s="3"/>
      <c r="AD8462" s="3"/>
      <c r="AE8462" s="3"/>
      <c r="AF8462" s="3"/>
      <c r="AG8462" s="3"/>
      <c r="AH8462" s="3"/>
      <c r="AI8462" s="3"/>
      <c r="AJ8462" s="3"/>
      <c r="AK8462" s="3"/>
      <c r="AL8462" s="3"/>
      <c r="AM8462" s="3"/>
      <c r="AN8462" s="3"/>
      <c r="AO8462" s="3"/>
      <c r="AP8462" s="3"/>
      <c r="AQ8462" s="3"/>
      <c r="AR8462" s="3"/>
      <c r="AS8462" s="3"/>
      <c r="AT8462" s="3"/>
      <c r="AU8462" s="3"/>
      <c r="AV8462" s="3"/>
      <c r="AW8462" s="3"/>
      <c r="AX8462" s="3"/>
      <c r="AY8462" s="3"/>
      <c r="AZ8462" s="3"/>
      <c r="BA8462" s="3"/>
    </row>
    <row r="8463" spans="1:53" x14ac:dyDescent="0.3">
      <c r="A8463" s="3"/>
      <c r="B8463" s="3"/>
      <c r="C8463" s="3"/>
      <c r="D8463" s="3"/>
      <c r="E8463" s="3"/>
      <c r="F8463" s="3"/>
      <c r="G8463" s="3"/>
      <c r="H8463" s="3"/>
      <c r="I8463" s="3"/>
      <c r="J8463" s="3"/>
      <c r="K8463" s="3"/>
      <c r="L8463" s="3"/>
      <c r="M8463" s="3"/>
      <c r="N8463" s="3"/>
      <c r="O8463" s="3"/>
      <c r="P8463" s="3"/>
      <c r="Q8463" s="3"/>
      <c r="R8463" s="3"/>
      <c r="S8463" s="120"/>
      <c r="T8463" s="3"/>
      <c r="U8463" s="3"/>
      <c r="V8463" s="3"/>
      <c r="W8463" s="3"/>
      <c r="X8463" s="3"/>
      <c r="Y8463" s="3"/>
      <c r="Z8463" s="3"/>
      <c r="AA8463" s="3"/>
      <c r="AB8463" s="3"/>
      <c r="AC8463" s="3"/>
      <c r="AD8463" s="3"/>
      <c r="AE8463" s="3"/>
      <c r="AF8463" s="3"/>
      <c r="AG8463" s="3"/>
      <c r="AH8463" s="3"/>
      <c r="AI8463" s="3"/>
      <c r="AJ8463" s="3"/>
      <c r="AK8463" s="3"/>
      <c r="AL8463" s="3"/>
      <c r="AM8463" s="3"/>
      <c r="AN8463" s="3"/>
      <c r="AO8463" s="3"/>
      <c r="AP8463" s="3"/>
      <c r="AQ8463" s="3"/>
      <c r="AR8463" s="3"/>
      <c r="AS8463" s="3"/>
      <c r="AT8463" s="3"/>
      <c r="AU8463" s="3"/>
      <c r="AV8463" s="3"/>
      <c r="AW8463" s="3"/>
      <c r="AX8463" s="3"/>
      <c r="AY8463" s="3"/>
      <c r="AZ8463" s="3"/>
      <c r="BA8463" s="3"/>
    </row>
    <row r="8464" spans="1:53" x14ac:dyDescent="0.3">
      <c r="A8464" s="3"/>
      <c r="B8464" s="3"/>
      <c r="C8464" s="3"/>
      <c r="D8464" s="3"/>
      <c r="E8464" s="3"/>
      <c r="F8464" s="3"/>
      <c r="G8464" s="3"/>
      <c r="H8464" s="3"/>
      <c r="I8464" s="3"/>
      <c r="J8464" s="3"/>
      <c r="K8464" s="3"/>
      <c r="L8464" s="3"/>
      <c r="M8464" s="3"/>
      <c r="N8464" s="3"/>
      <c r="O8464" s="3"/>
      <c r="P8464" s="3"/>
      <c r="Q8464" s="3"/>
      <c r="R8464" s="3"/>
      <c r="S8464" s="120"/>
      <c r="T8464" s="3"/>
      <c r="U8464" s="3"/>
      <c r="V8464" s="3"/>
      <c r="W8464" s="3"/>
      <c r="X8464" s="3"/>
      <c r="Y8464" s="3"/>
      <c r="Z8464" s="3"/>
      <c r="AA8464" s="3"/>
      <c r="AB8464" s="3"/>
      <c r="AC8464" s="3"/>
      <c r="AD8464" s="3"/>
      <c r="AE8464" s="3"/>
      <c r="AF8464" s="3"/>
      <c r="AG8464" s="3"/>
      <c r="AH8464" s="3"/>
      <c r="AI8464" s="3"/>
      <c r="AJ8464" s="3"/>
      <c r="AK8464" s="3"/>
      <c r="AL8464" s="3"/>
      <c r="AM8464" s="3"/>
      <c r="AN8464" s="3"/>
      <c r="AO8464" s="3"/>
      <c r="AP8464" s="3"/>
      <c r="AQ8464" s="3"/>
      <c r="AR8464" s="3"/>
      <c r="AS8464" s="3"/>
      <c r="AT8464" s="3"/>
      <c r="AU8464" s="3"/>
      <c r="AV8464" s="3"/>
      <c r="AW8464" s="3"/>
      <c r="AX8464" s="3"/>
      <c r="AY8464" s="3"/>
      <c r="AZ8464" s="3"/>
      <c r="BA8464" s="3"/>
    </row>
    <row r="8465" spans="1:53" x14ac:dyDescent="0.3">
      <c r="A8465" s="3"/>
      <c r="B8465" s="3"/>
      <c r="C8465" s="3"/>
      <c r="D8465" s="3"/>
      <c r="E8465" s="3"/>
      <c r="F8465" s="3"/>
      <c r="G8465" s="3"/>
      <c r="H8465" s="3"/>
      <c r="I8465" s="3"/>
      <c r="J8465" s="3"/>
      <c r="K8465" s="3"/>
      <c r="L8465" s="3"/>
      <c r="M8465" s="3"/>
      <c r="N8465" s="3"/>
      <c r="O8465" s="3"/>
      <c r="P8465" s="3"/>
      <c r="Q8465" s="3"/>
      <c r="R8465" s="3"/>
      <c r="S8465" s="120"/>
      <c r="T8465" s="3"/>
      <c r="U8465" s="3"/>
      <c r="V8465" s="3"/>
      <c r="W8465" s="3"/>
      <c r="X8465" s="3"/>
      <c r="Y8465" s="3"/>
      <c r="Z8465" s="3"/>
      <c r="AA8465" s="3"/>
      <c r="AB8465" s="3"/>
      <c r="AC8465" s="3"/>
      <c r="AD8465" s="3"/>
      <c r="AE8465" s="3"/>
      <c r="AF8465" s="3"/>
      <c r="AG8465" s="3"/>
      <c r="AH8465" s="3"/>
      <c r="AI8465" s="3"/>
      <c r="AJ8465" s="3"/>
      <c r="AK8465" s="3"/>
      <c r="AL8465" s="3"/>
      <c r="AM8465" s="3"/>
      <c r="AN8465" s="3"/>
      <c r="AO8465" s="3"/>
      <c r="AP8465" s="3"/>
      <c r="AQ8465" s="3"/>
      <c r="AR8465" s="3"/>
      <c r="AS8465" s="3"/>
      <c r="AT8465" s="3"/>
      <c r="AU8465" s="3"/>
      <c r="AV8465" s="3"/>
      <c r="AW8465" s="3"/>
      <c r="AX8465" s="3"/>
      <c r="AY8465" s="3"/>
      <c r="AZ8465" s="3"/>
      <c r="BA8465" s="3"/>
    </row>
    <row r="8466" spans="1:53" x14ac:dyDescent="0.3">
      <c r="A8466" s="3"/>
      <c r="B8466" s="3"/>
      <c r="C8466" s="3"/>
      <c r="D8466" s="3"/>
      <c r="E8466" s="3"/>
      <c r="F8466" s="3"/>
      <c r="G8466" s="3"/>
      <c r="H8466" s="3"/>
      <c r="I8466" s="3"/>
      <c r="J8466" s="3"/>
      <c r="K8466" s="3"/>
      <c r="L8466" s="3"/>
      <c r="M8466" s="3"/>
      <c r="N8466" s="3"/>
      <c r="O8466" s="3"/>
      <c r="P8466" s="3"/>
      <c r="Q8466" s="3"/>
      <c r="R8466" s="3"/>
      <c r="S8466" s="120"/>
      <c r="T8466" s="3"/>
      <c r="U8466" s="3"/>
      <c r="V8466" s="3"/>
      <c r="W8466" s="3"/>
      <c r="X8466" s="3"/>
      <c r="Y8466" s="3"/>
      <c r="Z8466" s="3"/>
      <c r="AA8466" s="3"/>
      <c r="AB8466" s="3"/>
      <c r="AC8466" s="3"/>
      <c r="AD8466" s="3"/>
      <c r="AE8466" s="3"/>
      <c r="AF8466" s="3"/>
      <c r="AG8466" s="3"/>
      <c r="AH8466" s="3"/>
      <c r="AI8466" s="3"/>
      <c r="AJ8466" s="3"/>
      <c r="AK8466" s="3"/>
      <c r="AL8466" s="3"/>
      <c r="AM8466" s="3"/>
      <c r="AN8466" s="3"/>
      <c r="AO8466" s="3"/>
      <c r="AP8466" s="3"/>
      <c r="AQ8466" s="3"/>
      <c r="AR8466" s="3"/>
      <c r="AS8466" s="3"/>
      <c r="AT8466" s="3"/>
      <c r="AU8466" s="3"/>
      <c r="AV8466" s="3"/>
      <c r="AW8466" s="3"/>
      <c r="AX8466" s="3"/>
      <c r="AY8466" s="3"/>
      <c r="AZ8466" s="3"/>
      <c r="BA8466" s="3"/>
    </row>
    <row r="8467" spans="1:53" x14ac:dyDescent="0.3">
      <c r="A8467" s="3"/>
      <c r="B8467" s="3"/>
      <c r="C8467" s="3"/>
      <c r="D8467" s="3"/>
      <c r="E8467" s="3"/>
      <c r="F8467" s="3"/>
      <c r="G8467" s="3"/>
      <c r="H8467" s="3"/>
      <c r="I8467" s="3"/>
      <c r="J8467" s="3"/>
      <c r="K8467" s="3"/>
      <c r="L8467" s="3"/>
      <c r="M8467" s="3"/>
      <c r="N8467" s="3"/>
      <c r="O8467" s="3"/>
      <c r="P8467" s="3"/>
      <c r="Q8467" s="3"/>
      <c r="R8467" s="3"/>
      <c r="S8467" s="120"/>
      <c r="T8467" s="3"/>
      <c r="U8467" s="3"/>
      <c r="V8467" s="3"/>
      <c r="W8467" s="3"/>
      <c r="X8467" s="3"/>
      <c r="Y8467" s="3"/>
      <c r="Z8467" s="3"/>
      <c r="AA8467" s="3"/>
      <c r="AB8467" s="3"/>
      <c r="AC8467" s="3"/>
      <c r="AD8467" s="3"/>
      <c r="AE8467" s="3"/>
      <c r="AF8467" s="3"/>
      <c r="AG8467" s="3"/>
      <c r="AH8467" s="3"/>
      <c r="AI8467" s="3"/>
      <c r="AJ8467" s="3"/>
      <c r="AK8467" s="3"/>
      <c r="AL8467" s="3"/>
      <c r="AM8467" s="3"/>
      <c r="AN8467" s="3"/>
      <c r="AO8467" s="3"/>
      <c r="AP8467" s="3"/>
      <c r="AQ8467" s="3"/>
      <c r="AR8467" s="3"/>
      <c r="AS8467" s="3"/>
      <c r="AT8467" s="3"/>
      <c r="AU8467" s="3"/>
      <c r="AV8467" s="3"/>
      <c r="AW8467" s="3"/>
      <c r="AX8467" s="3"/>
      <c r="AY8467" s="3"/>
      <c r="AZ8467" s="3"/>
      <c r="BA8467" s="3"/>
    </row>
    <row r="8468" spans="1:53" x14ac:dyDescent="0.3">
      <c r="A8468" s="3"/>
      <c r="B8468" s="3"/>
      <c r="C8468" s="3"/>
      <c r="D8468" s="3"/>
      <c r="E8468" s="3"/>
      <c r="F8468" s="3"/>
      <c r="G8468" s="3"/>
      <c r="H8468" s="3"/>
      <c r="I8468" s="3"/>
      <c r="J8468" s="3"/>
      <c r="K8468" s="3"/>
      <c r="L8468" s="3"/>
      <c r="M8468" s="3"/>
      <c r="N8468" s="3"/>
      <c r="O8468" s="3"/>
      <c r="P8468" s="3"/>
      <c r="Q8468" s="3"/>
      <c r="R8468" s="3"/>
      <c r="S8468" s="120"/>
      <c r="T8468" s="3"/>
      <c r="U8468" s="3"/>
      <c r="V8468" s="3"/>
      <c r="W8468" s="3"/>
      <c r="X8468" s="3"/>
      <c r="Y8468" s="3"/>
      <c r="Z8468" s="3"/>
      <c r="AA8468" s="3"/>
      <c r="AB8468" s="3"/>
      <c r="AC8468" s="3"/>
      <c r="AD8468" s="3"/>
      <c r="AE8468" s="3"/>
      <c r="AF8468" s="3"/>
      <c r="AG8468" s="3"/>
      <c r="AH8468" s="3"/>
      <c r="AI8468" s="3"/>
      <c r="AJ8468" s="3"/>
      <c r="AK8468" s="3"/>
      <c r="AL8468" s="3"/>
      <c r="AM8468" s="3"/>
      <c r="AN8468" s="3"/>
      <c r="AO8468" s="3"/>
      <c r="AP8468" s="3"/>
      <c r="AQ8468" s="3"/>
      <c r="AR8468" s="3"/>
      <c r="AS8468" s="3"/>
      <c r="AT8468" s="3"/>
      <c r="AU8468" s="3"/>
      <c r="AV8468" s="3"/>
      <c r="AW8468" s="3"/>
      <c r="AX8468" s="3"/>
      <c r="AY8468" s="3"/>
      <c r="AZ8468" s="3"/>
      <c r="BA8468" s="3"/>
    </row>
    <row r="8469" spans="1:53" x14ac:dyDescent="0.3">
      <c r="A8469" s="3"/>
      <c r="B8469" s="3"/>
      <c r="C8469" s="3"/>
      <c r="D8469" s="3"/>
      <c r="E8469" s="3"/>
      <c r="F8469" s="3"/>
      <c r="G8469" s="3"/>
      <c r="H8469" s="3"/>
      <c r="I8469" s="3"/>
      <c r="J8469" s="3"/>
      <c r="K8469" s="3"/>
      <c r="L8469" s="3"/>
      <c r="M8469" s="3"/>
      <c r="N8469" s="3"/>
      <c r="O8469" s="3"/>
      <c r="P8469" s="3"/>
      <c r="Q8469" s="3"/>
      <c r="R8469" s="3"/>
      <c r="S8469" s="120"/>
      <c r="T8469" s="3"/>
      <c r="U8469" s="3"/>
      <c r="V8469" s="3"/>
      <c r="W8469" s="3"/>
      <c r="X8469" s="3"/>
      <c r="Y8469" s="3"/>
      <c r="Z8469" s="3"/>
      <c r="AA8469" s="3"/>
      <c r="AB8469" s="3"/>
      <c r="AC8469" s="3"/>
      <c r="AD8469" s="3"/>
      <c r="AE8469" s="3"/>
      <c r="AF8469" s="3"/>
      <c r="AG8469" s="3"/>
      <c r="AH8469" s="3"/>
      <c r="AI8469" s="3"/>
      <c r="AJ8469" s="3"/>
      <c r="AK8469" s="3"/>
      <c r="AL8469" s="3"/>
      <c r="AM8469" s="3"/>
      <c r="AN8469" s="3"/>
      <c r="AO8469" s="3"/>
      <c r="AP8469" s="3"/>
      <c r="AQ8469" s="3"/>
      <c r="AR8469" s="3"/>
      <c r="AS8469" s="3"/>
      <c r="AT8469" s="3"/>
      <c r="AU8469" s="3"/>
      <c r="AV8469" s="3"/>
      <c r="AW8469" s="3"/>
      <c r="AX8469" s="3"/>
      <c r="AY8469" s="3"/>
      <c r="AZ8469" s="3"/>
      <c r="BA8469" s="3"/>
    </row>
    <row r="8470" spans="1:53" x14ac:dyDescent="0.3">
      <c r="A8470" s="3"/>
      <c r="B8470" s="3"/>
      <c r="C8470" s="3"/>
      <c r="D8470" s="3"/>
      <c r="E8470" s="3"/>
      <c r="F8470" s="3"/>
      <c r="G8470" s="3"/>
      <c r="H8470" s="3"/>
      <c r="I8470" s="3"/>
      <c r="J8470" s="3"/>
      <c r="K8470" s="3"/>
      <c r="L8470" s="3"/>
      <c r="M8470" s="3"/>
      <c r="N8470" s="3"/>
      <c r="O8470" s="3"/>
      <c r="P8470" s="3"/>
      <c r="Q8470" s="3"/>
      <c r="R8470" s="3"/>
      <c r="S8470" s="120"/>
      <c r="T8470" s="3"/>
      <c r="U8470" s="3"/>
      <c r="V8470" s="3"/>
      <c r="W8470" s="3"/>
      <c r="X8470" s="3"/>
      <c r="Y8470" s="3"/>
      <c r="Z8470" s="3"/>
      <c r="AA8470" s="3"/>
      <c r="AB8470" s="3"/>
      <c r="AC8470" s="3"/>
      <c r="AD8470" s="3"/>
      <c r="AE8470" s="3"/>
      <c r="AF8470" s="3"/>
      <c r="AG8470" s="3"/>
      <c r="AH8470" s="3"/>
      <c r="AI8470" s="3"/>
      <c r="AJ8470" s="3"/>
      <c r="AK8470" s="3"/>
      <c r="AL8470" s="3"/>
      <c r="AM8470" s="3"/>
      <c r="AN8470" s="3"/>
      <c r="AO8470" s="3"/>
      <c r="AP8470" s="3"/>
      <c r="AQ8470" s="3"/>
      <c r="AR8470" s="3"/>
      <c r="AS8470" s="3"/>
      <c r="AT8470" s="3"/>
      <c r="AU8470" s="3"/>
      <c r="AV8470" s="3"/>
      <c r="AW8470" s="3"/>
      <c r="AX8470" s="3"/>
      <c r="AY8470" s="3"/>
      <c r="AZ8470" s="3"/>
      <c r="BA8470" s="3"/>
    </row>
    <row r="8471" spans="1:53" x14ac:dyDescent="0.3">
      <c r="A8471" s="3"/>
      <c r="B8471" s="3"/>
      <c r="C8471" s="3"/>
      <c r="D8471" s="3"/>
      <c r="E8471" s="3"/>
      <c r="F8471" s="3"/>
      <c r="G8471" s="3"/>
      <c r="H8471" s="3"/>
      <c r="I8471" s="3"/>
      <c r="J8471" s="3"/>
      <c r="K8471" s="3"/>
      <c r="L8471" s="3"/>
      <c r="M8471" s="3"/>
      <c r="N8471" s="3"/>
      <c r="O8471" s="3"/>
      <c r="P8471" s="3"/>
      <c r="Q8471" s="3"/>
      <c r="R8471" s="3"/>
      <c r="S8471" s="120"/>
      <c r="T8471" s="3"/>
      <c r="U8471" s="3"/>
      <c r="V8471" s="3"/>
      <c r="W8471" s="3"/>
      <c r="X8471" s="3"/>
      <c r="Y8471" s="3"/>
      <c r="Z8471" s="3"/>
      <c r="AA8471" s="3"/>
      <c r="AB8471" s="3"/>
      <c r="AC8471" s="3"/>
      <c r="AD8471" s="3"/>
      <c r="AE8471" s="3"/>
      <c r="AF8471" s="3"/>
      <c r="AG8471" s="3"/>
      <c r="AH8471" s="3"/>
      <c r="AI8471" s="3"/>
      <c r="AJ8471" s="3"/>
      <c r="AK8471" s="3"/>
      <c r="AL8471" s="3"/>
      <c r="AM8471" s="3"/>
      <c r="AN8471" s="3"/>
      <c r="AO8471" s="3"/>
      <c r="AP8471" s="3"/>
      <c r="AQ8471" s="3"/>
      <c r="AR8471" s="3"/>
      <c r="AS8471" s="3"/>
      <c r="AT8471" s="3"/>
      <c r="AU8471" s="3"/>
      <c r="AV8471" s="3"/>
      <c r="AW8471" s="3"/>
      <c r="AX8471" s="3"/>
      <c r="AY8471" s="3"/>
      <c r="AZ8471" s="3"/>
      <c r="BA8471" s="3"/>
    </row>
    <row r="8472" spans="1:53" x14ac:dyDescent="0.3">
      <c r="A8472" s="3"/>
      <c r="B8472" s="3"/>
      <c r="C8472" s="3"/>
      <c r="D8472" s="3"/>
      <c r="E8472" s="3"/>
      <c r="F8472" s="3"/>
      <c r="G8472" s="3"/>
      <c r="H8472" s="3"/>
      <c r="I8472" s="3"/>
      <c r="J8472" s="3"/>
      <c r="K8472" s="3"/>
      <c r="L8472" s="3"/>
      <c r="M8472" s="3"/>
      <c r="N8472" s="3"/>
      <c r="O8472" s="3"/>
      <c r="P8472" s="3"/>
      <c r="Q8472" s="3"/>
      <c r="R8472" s="3"/>
      <c r="S8472" s="120"/>
      <c r="T8472" s="3"/>
      <c r="U8472" s="3"/>
      <c r="V8472" s="3"/>
      <c r="W8472" s="3"/>
      <c r="X8472" s="3"/>
      <c r="Y8472" s="3"/>
      <c r="Z8472" s="3"/>
      <c r="AA8472" s="3"/>
      <c r="AB8472" s="3"/>
      <c r="AC8472" s="3"/>
      <c r="AD8472" s="3"/>
      <c r="AE8472" s="3"/>
      <c r="AF8472" s="3"/>
      <c r="AG8472" s="3"/>
      <c r="AH8472" s="3"/>
      <c r="AI8472" s="3"/>
      <c r="AJ8472" s="3"/>
      <c r="AK8472" s="3"/>
      <c r="AL8472" s="3"/>
      <c r="AM8472" s="3"/>
      <c r="AN8472" s="3"/>
      <c r="AO8472" s="3"/>
      <c r="AP8472" s="3"/>
      <c r="AQ8472" s="3"/>
      <c r="AR8472" s="3"/>
      <c r="AS8472" s="3"/>
      <c r="AT8472" s="3"/>
      <c r="AU8472" s="3"/>
      <c r="AV8472" s="3"/>
      <c r="AW8472" s="3"/>
      <c r="AX8472" s="3"/>
      <c r="AY8472" s="3"/>
      <c r="AZ8472" s="3"/>
      <c r="BA8472" s="3"/>
    </row>
    <row r="8473" spans="1:53" x14ac:dyDescent="0.3">
      <c r="A8473" s="3"/>
      <c r="B8473" s="3"/>
      <c r="C8473" s="3"/>
      <c r="D8473" s="3"/>
      <c r="E8473" s="3"/>
      <c r="F8473" s="3"/>
      <c r="G8473" s="3"/>
      <c r="H8473" s="3"/>
      <c r="I8473" s="3"/>
      <c r="J8473" s="3"/>
      <c r="K8473" s="3"/>
      <c r="L8473" s="3"/>
      <c r="M8473" s="3"/>
      <c r="N8473" s="3"/>
      <c r="O8473" s="3"/>
      <c r="P8473" s="3"/>
      <c r="Q8473" s="3"/>
      <c r="R8473" s="3"/>
      <c r="S8473" s="120"/>
      <c r="T8473" s="3"/>
      <c r="U8473" s="3"/>
      <c r="V8473" s="3"/>
      <c r="W8473" s="3"/>
      <c r="X8473" s="3"/>
      <c r="Y8473" s="3"/>
      <c r="Z8473" s="3"/>
      <c r="AA8473" s="3"/>
      <c r="AB8473" s="3"/>
      <c r="AC8473" s="3"/>
      <c r="AD8473" s="3"/>
      <c r="AE8473" s="3"/>
      <c r="AF8473" s="3"/>
      <c r="AG8473" s="3"/>
      <c r="AH8473" s="3"/>
      <c r="AI8473" s="3"/>
      <c r="AJ8473" s="3"/>
      <c r="AK8473" s="3"/>
      <c r="AL8473" s="3"/>
      <c r="AM8473" s="3"/>
      <c r="AN8473" s="3"/>
      <c r="AO8473" s="3"/>
      <c r="AP8473" s="3"/>
      <c r="AQ8473" s="3"/>
      <c r="AR8473" s="3"/>
      <c r="AS8473" s="3"/>
      <c r="AT8473" s="3"/>
      <c r="AU8473" s="3"/>
      <c r="AV8473" s="3"/>
      <c r="AW8473" s="3"/>
      <c r="AX8473" s="3"/>
      <c r="AY8473" s="3"/>
      <c r="AZ8473" s="3"/>
      <c r="BA8473" s="3"/>
    </row>
    <row r="8474" spans="1:53" x14ac:dyDescent="0.3">
      <c r="A8474" s="3"/>
      <c r="B8474" s="3"/>
      <c r="C8474" s="3"/>
      <c r="D8474" s="3"/>
      <c r="E8474" s="3"/>
      <c r="F8474" s="3"/>
      <c r="G8474" s="3"/>
      <c r="H8474" s="3"/>
      <c r="I8474" s="3"/>
      <c r="J8474" s="3"/>
      <c r="K8474" s="3"/>
      <c r="L8474" s="3"/>
      <c r="M8474" s="3"/>
      <c r="N8474" s="3"/>
      <c r="O8474" s="3"/>
      <c r="P8474" s="3"/>
      <c r="Q8474" s="3"/>
      <c r="R8474" s="3"/>
      <c r="S8474" s="120"/>
      <c r="T8474" s="3"/>
      <c r="U8474" s="3"/>
      <c r="V8474" s="3"/>
      <c r="W8474" s="3"/>
      <c r="X8474" s="3"/>
      <c r="Y8474" s="3"/>
      <c r="Z8474" s="3"/>
      <c r="AA8474" s="3"/>
      <c r="AB8474" s="3"/>
      <c r="AC8474" s="3"/>
      <c r="AD8474" s="3"/>
      <c r="AE8474" s="3"/>
      <c r="AF8474" s="3"/>
      <c r="AG8474" s="3"/>
      <c r="AH8474" s="3"/>
      <c r="AI8474" s="3"/>
      <c r="AJ8474" s="3"/>
      <c r="AK8474" s="3"/>
      <c r="AL8474" s="3"/>
      <c r="AM8474" s="3"/>
      <c r="AN8474" s="3"/>
      <c r="AO8474" s="3"/>
      <c r="AP8474" s="3"/>
      <c r="AQ8474" s="3"/>
      <c r="AR8474" s="3"/>
      <c r="AS8474" s="3"/>
      <c r="AT8474" s="3"/>
      <c r="AU8474" s="3"/>
      <c r="AV8474" s="3"/>
      <c r="AW8474" s="3"/>
      <c r="AX8474" s="3"/>
      <c r="AY8474" s="3"/>
      <c r="AZ8474" s="3"/>
      <c r="BA8474" s="3"/>
    </row>
    <row r="8475" spans="1:53" x14ac:dyDescent="0.3">
      <c r="A8475" s="3"/>
      <c r="B8475" s="3"/>
      <c r="C8475" s="3"/>
      <c r="D8475" s="3"/>
      <c r="E8475" s="3"/>
      <c r="F8475" s="3"/>
      <c r="G8475" s="3"/>
      <c r="H8475" s="3"/>
      <c r="I8475" s="3"/>
      <c r="J8475" s="3"/>
      <c r="K8475" s="3"/>
      <c r="L8475" s="3"/>
      <c r="M8475" s="3"/>
      <c r="N8475" s="3"/>
      <c r="O8475" s="3"/>
      <c r="P8475" s="3"/>
      <c r="Q8475" s="3"/>
      <c r="R8475" s="3"/>
      <c r="S8475" s="120"/>
      <c r="T8475" s="3"/>
      <c r="U8475" s="3"/>
      <c r="V8475" s="3"/>
      <c r="W8475" s="3"/>
      <c r="X8475" s="3"/>
      <c r="Y8475" s="3"/>
      <c r="Z8475" s="3"/>
      <c r="AA8475" s="3"/>
      <c r="AB8475" s="3"/>
      <c r="AC8475" s="3"/>
      <c r="AD8475" s="3"/>
      <c r="AE8475" s="3"/>
      <c r="AF8475" s="3"/>
      <c r="AG8475" s="3"/>
      <c r="AH8475" s="3"/>
      <c r="AI8475" s="3"/>
      <c r="AJ8475" s="3"/>
      <c r="AK8475" s="3"/>
      <c r="AL8475" s="3"/>
      <c r="AM8475" s="3"/>
      <c r="AN8475" s="3"/>
      <c r="AO8475" s="3"/>
      <c r="AP8475" s="3"/>
      <c r="AQ8475" s="3"/>
      <c r="AR8475" s="3"/>
      <c r="AS8475" s="3"/>
      <c r="AT8475" s="3"/>
      <c r="AU8475" s="3"/>
      <c r="AV8475" s="3"/>
      <c r="AW8475" s="3"/>
      <c r="AX8475" s="3"/>
      <c r="AY8475" s="3"/>
      <c r="AZ8475" s="3"/>
      <c r="BA8475" s="3"/>
    </row>
    <row r="8476" spans="1:53" x14ac:dyDescent="0.3">
      <c r="A8476" s="3"/>
      <c r="B8476" s="3"/>
      <c r="C8476" s="3"/>
      <c r="D8476" s="3"/>
      <c r="E8476" s="3"/>
      <c r="F8476" s="3"/>
      <c r="G8476" s="3"/>
      <c r="H8476" s="3"/>
      <c r="I8476" s="3"/>
      <c r="J8476" s="3"/>
      <c r="K8476" s="3"/>
      <c r="L8476" s="3"/>
      <c r="M8476" s="3"/>
      <c r="N8476" s="3"/>
      <c r="O8476" s="3"/>
      <c r="P8476" s="3"/>
      <c r="Q8476" s="3"/>
      <c r="R8476" s="3"/>
      <c r="S8476" s="120"/>
      <c r="T8476" s="3"/>
      <c r="U8476" s="3"/>
      <c r="V8476" s="3"/>
      <c r="W8476" s="3"/>
      <c r="X8476" s="3"/>
      <c r="Y8476" s="3"/>
      <c r="Z8476" s="3"/>
      <c r="AA8476" s="3"/>
      <c r="AB8476" s="3"/>
      <c r="AC8476" s="3"/>
      <c r="AD8476" s="3"/>
      <c r="AE8476" s="3"/>
      <c r="AF8476" s="3"/>
      <c r="AG8476" s="3"/>
      <c r="AH8476" s="3"/>
      <c r="AI8476" s="3"/>
      <c r="AJ8476" s="3"/>
      <c r="AK8476" s="3"/>
      <c r="AL8476" s="3"/>
      <c r="AM8476" s="3"/>
      <c r="AN8476" s="3"/>
      <c r="AO8476" s="3"/>
      <c r="AP8476" s="3"/>
      <c r="AQ8476" s="3"/>
      <c r="AR8476" s="3"/>
      <c r="AS8476" s="3"/>
      <c r="AT8476" s="3"/>
      <c r="AU8476" s="3"/>
      <c r="AV8476" s="3"/>
      <c r="AW8476" s="3"/>
      <c r="AX8476" s="3"/>
      <c r="AY8476" s="3"/>
      <c r="AZ8476" s="3"/>
      <c r="BA8476" s="3"/>
    </row>
    <row r="8477" spans="1:53" x14ac:dyDescent="0.3">
      <c r="A8477" s="3"/>
      <c r="B8477" s="3"/>
      <c r="C8477" s="3"/>
      <c r="D8477" s="3"/>
      <c r="E8477" s="3"/>
      <c r="F8477" s="3"/>
      <c r="G8477" s="3"/>
      <c r="H8477" s="3"/>
      <c r="I8477" s="3"/>
      <c r="J8477" s="3"/>
      <c r="K8477" s="3"/>
      <c r="L8477" s="3"/>
      <c r="M8477" s="3"/>
      <c r="N8477" s="3"/>
      <c r="O8477" s="3"/>
      <c r="P8477" s="3"/>
      <c r="Q8477" s="3"/>
      <c r="R8477" s="3"/>
      <c r="S8477" s="120"/>
      <c r="T8477" s="3"/>
      <c r="U8477" s="3"/>
      <c r="V8477" s="3"/>
      <c r="W8477" s="3"/>
      <c r="X8477" s="3"/>
      <c r="Y8477" s="3"/>
      <c r="Z8477" s="3"/>
      <c r="AA8477" s="3"/>
      <c r="AB8477" s="3"/>
      <c r="AC8477" s="3"/>
      <c r="AD8477" s="3"/>
      <c r="AE8477" s="3"/>
      <c r="AF8477" s="3"/>
      <c r="AG8477" s="3"/>
      <c r="AH8477" s="3"/>
      <c r="AI8477" s="3"/>
      <c r="AJ8477" s="3"/>
      <c r="AK8477" s="3"/>
      <c r="AL8477" s="3"/>
      <c r="AM8477" s="3"/>
      <c r="AN8477" s="3"/>
      <c r="AO8477" s="3"/>
      <c r="AP8477" s="3"/>
      <c r="AQ8477" s="3"/>
      <c r="AR8477" s="3"/>
      <c r="AS8477" s="3"/>
      <c r="AT8477" s="3"/>
      <c r="AU8477" s="3"/>
      <c r="AV8477" s="3"/>
      <c r="AW8477" s="3"/>
      <c r="AX8477" s="3"/>
      <c r="AY8477" s="3"/>
      <c r="AZ8477" s="3"/>
      <c r="BA8477" s="3"/>
    </row>
    <row r="8478" spans="1:53" x14ac:dyDescent="0.3">
      <c r="A8478" s="3"/>
      <c r="B8478" s="3"/>
      <c r="C8478" s="3"/>
      <c r="D8478" s="3"/>
      <c r="E8478" s="3"/>
      <c r="F8478" s="3"/>
      <c r="G8478" s="3"/>
      <c r="H8478" s="3"/>
      <c r="I8478" s="3"/>
      <c r="J8478" s="3"/>
      <c r="K8478" s="3"/>
      <c r="L8478" s="3"/>
      <c r="M8478" s="3"/>
      <c r="N8478" s="3"/>
      <c r="O8478" s="3"/>
      <c r="P8478" s="3"/>
      <c r="Q8478" s="3"/>
      <c r="R8478" s="3"/>
      <c r="S8478" s="120"/>
      <c r="T8478" s="3"/>
      <c r="U8478" s="3"/>
      <c r="V8478" s="3"/>
      <c r="W8478" s="3"/>
      <c r="X8478" s="3"/>
      <c r="Y8478" s="3"/>
      <c r="Z8478" s="3"/>
      <c r="AA8478" s="3"/>
      <c r="AB8478" s="3"/>
      <c r="AC8478" s="3"/>
      <c r="AD8478" s="3"/>
      <c r="AE8478" s="3"/>
      <c r="AF8478" s="3"/>
      <c r="AG8478" s="3"/>
      <c r="AH8478" s="3"/>
      <c r="AI8478" s="3"/>
      <c r="AJ8478" s="3"/>
      <c r="AK8478" s="3"/>
      <c r="AL8478" s="3"/>
      <c r="AM8478" s="3"/>
      <c r="AN8478" s="3"/>
      <c r="AO8478" s="3"/>
      <c r="AP8478" s="3"/>
      <c r="AQ8478" s="3"/>
      <c r="AR8478" s="3"/>
      <c r="AS8478" s="3"/>
      <c r="AT8478" s="3"/>
      <c r="AU8478" s="3"/>
      <c r="AV8478" s="3"/>
      <c r="AW8478" s="3"/>
      <c r="AX8478" s="3"/>
      <c r="AY8478" s="3"/>
      <c r="AZ8478" s="3"/>
      <c r="BA8478" s="3"/>
    </row>
    <row r="8479" spans="1:53" x14ac:dyDescent="0.3">
      <c r="A8479" s="3"/>
      <c r="B8479" s="3"/>
      <c r="C8479" s="3"/>
      <c r="D8479" s="3"/>
      <c r="E8479" s="3"/>
      <c r="F8479" s="3"/>
      <c r="G8479" s="3"/>
      <c r="H8479" s="3"/>
      <c r="I8479" s="3"/>
      <c r="J8479" s="3"/>
      <c r="K8479" s="3"/>
      <c r="L8479" s="3"/>
      <c r="M8479" s="3"/>
      <c r="N8479" s="3"/>
      <c r="O8479" s="3"/>
      <c r="P8479" s="3"/>
      <c r="Q8479" s="3"/>
      <c r="R8479" s="3"/>
      <c r="S8479" s="120"/>
      <c r="T8479" s="3"/>
      <c r="U8479" s="3"/>
      <c r="V8479" s="3"/>
      <c r="W8479" s="3"/>
      <c r="X8479" s="3"/>
      <c r="Y8479" s="3"/>
      <c r="Z8479" s="3"/>
      <c r="AA8479" s="3"/>
      <c r="AB8479" s="3"/>
      <c r="AC8479" s="3"/>
      <c r="AD8479" s="3"/>
      <c r="AE8479" s="3"/>
      <c r="AF8479" s="3"/>
      <c r="AG8479" s="3"/>
      <c r="AH8479" s="3"/>
      <c r="AI8479" s="3"/>
      <c r="AJ8479" s="3"/>
      <c r="AK8479" s="3"/>
      <c r="AL8479" s="3"/>
      <c r="AM8479" s="3"/>
      <c r="AN8479" s="3"/>
      <c r="AO8479" s="3"/>
      <c r="AP8479" s="3"/>
      <c r="AQ8479" s="3"/>
      <c r="AR8479" s="3"/>
      <c r="AS8479" s="3"/>
      <c r="AT8479" s="3"/>
      <c r="AU8479" s="3"/>
      <c r="AV8479" s="3"/>
      <c r="AW8479" s="3"/>
      <c r="AX8479" s="3"/>
      <c r="AY8479" s="3"/>
      <c r="AZ8479" s="3"/>
      <c r="BA8479" s="3"/>
    </row>
    <row r="8480" spans="1:53" x14ac:dyDescent="0.3">
      <c r="A8480" s="3"/>
      <c r="B8480" s="3"/>
      <c r="C8480" s="3"/>
      <c r="D8480" s="3"/>
      <c r="E8480" s="3"/>
      <c r="F8480" s="3"/>
      <c r="G8480" s="3"/>
      <c r="H8480" s="3"/>
      <c r="I8480" s="3"/>
      <c r="J8480" s="3"/>
      <c r="K8480" s="3"/>
      <c r="L8480" s="3"/>
      <c r="M8480" s="3"/>
      <c r="N8480" s="3"/>
      <c r="O8480" s="3"/>
      <c r="P8480" s="3"/>
      <c r="Q8480" s="3"/>
      <c r="R8480" s="3"/>
      <c r="S8480" s="120"/>
      <c r="T8480" s="3"/>
      <c r="U8480" s="3"/>
      <c r="V8480" s="3"/>
      <c r="W8480" s="3"/>
      <c r="X8480" s="3"/>
      <c r="Y8480" s="3"/>
      <c r="Z8480" s="3"/>
      <c r="AA8480" s="3"/>
      <c r="AB8480" s="3"/>
      <c r="AC8480" s="3"/>
      <c r="AD8480" s="3"/>
      <c r="AE8480" s="3"/>
      <c r="AF8480" s="3"/>
      <c r="AG8480" s="3"/>
      <c r="AH8480" s="3"/>
      <c r="AI8480" s="3"/>
      <c r="AJ8480" s="3"/>
      <c r="AK8480" s="3"/>
      <c r="AL8480" s="3"/>
      <c r="AM8480" s="3"/>
      <c r="AN8480" s="3"/>
      <c r="AO8480" s="3"/>
      <c r="AP8480" s="3"/>
      <c r="AQ8480" s="3"/>
      <c r="AR8480" s="3"/>
      <c r="AS8480" s="3"/>
      <c r="AT8480" s="3"/>
      <c r="AU8480" s="3"/>
      <c r="AV8480" s="3"/>
      <c r="AW8480" s="3"/>
      <c r="AX8480" s="3"/>
      <c r="AY8480" s="3"/>
      <c r="AZ8480" s="3"/>
      <c r="BA8480" s="3"/>
    </row>
    <row r="8481" spans="1:53" x14ac:dyDescent="0.3">
      <c r="A8481" s="3"/>
      <c r="B8481" s="3"/>
      <c r="C8481" s="3"/>
      <c r="D8481" s="3"/>
      <c r="E8481" s="3"/>
      <c r="F8481" s="3"/>
      <c r="G8481" s="3"/>
      <c r="H8481" s="3"/>
      <c r="I8481" s="3"/>
      <c r="J8481" s="3"/>
      <c r="K8481" s="3"/>
      <c r="L8481" s="3"/>
      <c r="M8481" s="3"/>
      <c r="N8481" s="3"/>
      <c r="O8481" s="3"/>
      <c r="P8481" s="3"/>
      <c r="Q8481" s="3"/>
      <c r="R8481" s="3"/>
      <c r="S8481" s="120"/>
      <c r="T8481" s="3"/>
      <c r="U8481" s="3"/>
      <c r="V8481" s="3"/>
      <c r="W8481" s="3"/>
      <c r="X8481" s="3"/>
      <c r="Y8481" s="3"/>
      <c r="Z8481" s="3"/>
      <c r="AA8481" s="3"/>
      <c r="AB8481" s="3"/>
      <c r="AC8481" s="3"/>
      <c r="AD8481" s="3"/>
      <c r="AE8481" s="3"/>
      <c r="AF8481" s="3"/>
      <c r="AG8481" s="3"/>
      <c r="AH8481" s="3"/>
      <c r="AI8481" s="3"/>
      <c r="AJ8481" s="3"/>
      <c r="AK8481" s="3"/>
      <c r="AL8481" s="3"/>
      <c r="AM8481" s="3"/>
      <c r="AN8481" s="3"/>
      <c r="AO8481" s="3"/>
      <c r="AP8481" s="3"/>
      <c r="AQ8481" s="3"/>
      <c r="AR8481" s="3"/>
      <c r="AS8481" s="3"/>
      <c r="AT8481" s="3"/>
      <c r="AU8481" s="3"/>
      <c r="AV8481" s="3"/>
      <c r="AW8481" s="3"/>
      <c r="AX8481" s="3"/>
      <c r="AY8481" s="3"/>
      <c r="AZ8481" s="3"/>
      <c r="BA8481" s="3"/>
    </row>
    <row r="8482" spans="1:53" x14ac:dyDescent="0.3">
      <c r="A8482" s="3"/>
      <c r="B8482" s="3"/>
      <c r="C8482" s="3"/>
      <c r="D8482" s="3"/>
      <c r="E8482" s="3"/>
      <c r="F8482" s="3"/>
      <c r="G8482" s="3"/>
      <c r="H8482" s="3"/>
      <c r="I8482" s="3"/>
      <c r="J8482" s="3"/>
      <c r="K8482" s="3"/>
      <c r="L8482" s="3"/>
      <c r="M8482" s="3"/>
      <c r="N8482" s="3"/>
      <c r="O8482" s="3"/>
      <c r="P8482" s="3"/>
      <c r="Q8482" s="3"/>
      <c r="R8482" s="3"/>
      <c r="S8482" s="120"/>
      <c r="T8482" s="3"/>
      <c r="U8482" s="3"/>
      <c r="V8482" s="3"/>
      <c r="W8482" s="3"/>
      <c r="X8482" s="3"/>
      <c r="Y8482" s="3"/>
      <c r="Z8482" s="3"/>
      <c r="AA8482" s="3"/>
      <c r="AB8482" s="3"/>
      <c r="AC8482" s="3"/>
      <c r="AD8482" s="3"/>
      <c r="AE8482" s="3"/>
      <c r="AF8482" s="3"/>
      <c r="AG8482" s="3"/>
      <c r="AH8482" s="3"/>
      <c r="AI8482" s="3"/>
      <c r="AJ8482" s="3"/>
      <c r="AK8482" s="3"/>
      <c r="AL8482" s="3"/>
      <c r="AM8482" s="3"/>
      <c r="AN8482" s="3"/>
      <c r="AO8482" s="3"/>
      <c r="AP8482" s="3"/>
      <c r="AQ8482" s="3"/>
      <c r="AR8482" s="3"/>
      <c r="AS8482" s="3"/>
      <c r="AT8482" s="3"/>
      <c r="AU8482" s="3"/>
      <c r="AV8482" s="3"/>
      <c r="AW8482" s="3"/>
      <c r="AX8482" s="3"/>
      <c r="AY8482" s="3"/>
      <c r="AZ8482" s="3"/>
      <c r="BA8482" s="3"/>
    </row>
    <row r="8483" spans="1:53" x14ac:dyDescent="0.3">
      <c r="A8483" s="3"/>
      <c r="B8483" s="3"/>
      <c r="C8483" s="3"/>
      <c r="D8483" s="3"/>
      <c r="E8483" s="3"/>
      <c r="F8483" s="3"/>
      <c r="G8483" s="3"/>
      <c r="H8483" s="3"/>
      <c r="I8483" s="3"/>
      <c r="J8483" s="3"/>
      <c r="K8483" s="3"/>
      <c r="L8483" s="3"/>
      <c r="M8483" s="3"/>
      <c r="N8483" s="3"/>
      <c r="O8483" s="3"/>
      <c r="P8483" s="3"/>
      <c r="Q8483" s="3"/>
      <c r="R8483" s="3"/>
      <c r="S8483" s="120"/>
      <c r="T8483" s="3"/>
      <c r="U8483" s="3"/>
      <c r="V8483" s="3"/>
      <c r="W8483" s="3"/>
      <c r="X8483" s="3"/>
      <c r="Y8483" s="3"/>
      <c r="Z8483" s="3"/>
      <c r="AA8483" s="3"/>
      <c r="AB8483" s="3"/>
      <c r="AC8483" s="3"/>
      <c r="AD8483" s="3"/>
      <c r="AE8483" s="3"/>
      <c r="AF8483" s="3"/>
      <c r="AG8483" s="3"/>
      <c r="AH8483" s="3"/>
      <c r="AI8483" s="3"/>
      <c r="AJ8483" s="3"/>
      <c r="AK8483" s="3"/>
      <c r="AL8483" s="3"/>
      <c r="AM8483" s="3"/>
      <c r="AN8483" s="3"/>
      <c r="AO8483" s="3"/>
      <c r="AP8483" s="3"/>
      <c r="AQ8483" s="3"/>
      <c r="AR8483" s="3"/>
      <c r="AS8483" s="3"/>
      <c r="AT8483" s="3"/>
      <c r="AU8483" s="3"/>
      <c r="AV8483" s="3"/>
      <c r="AW8483" s="3"/>
      <c r="AX8483" s="3"/>
      <c r="AY8483" s="3"/>
      <c r="AZ8483" s="3"/>
      <c r="BA8483" s="3"/>
    </row>
    <row r="8484" spans="1:53" x14ac:dyDescent="0.3">
      <c r="A8484" s="3"/>
      <c r="B8484" s="3"/>
      <c r="C8484" s="3"/>
      <c r="D8484" s="3"/>
      <c r="E8484" s="3"/>
      <c r="F8484" s="3"/>
      <c r="G8484" s="3"/>
      <c r="H8484" s="3"/>
      <c r="I8484" s="3"/>
      <c r="J8484" s="3"/>
      <c r="K8484" s="3"/>
      <c r="L8484" s="3"/>
      <c r="M8484" s="3"/>
      <c r="N8484" s="3"/>
      <c r="O8484" s="3"/>
      <c r="P8484" s="3"/>
      <c r="Q8484" s="3"/>
      <c r="R8484" s="3"/>
      <c r="S8484" s="120"/>
      <c r="T8484" s="3"/>
      <c r="U8484" s="3"/>
      <c r="V8484" s="3"/>
      <c r="W8484" s="3"/>
      <c r="X8484" s="3"/>
      <c r="Y8484" s="3"/>
      <c r="Z8484" s="3"/>
      <c r="AA8484" s="3"/>
      <c r="AB8484" s="3"/>
      <c r="AC8484" s="3"/>
      <c r="AD8484" s="3"/>
      <c r="AE8484" s="3"/>
      <c r="AF8484" s="3"/>
      <c r="AG8484" s="3"/>
      <c r="AH8484" s="3"/>
      <c r="AI8484" s="3"/>
      <c r="AJ8484" s="3"/>
      <c r="AK8484" s="3"/>
      <c r="AL8484" s="3"/>
      <c r="AM8484" s="3"/>
      <c r="AN8484" s="3"/>
      <c r="AO8484" s="3"/>
      <c r="AP8484" s="3"/>
      <c r="AQ8484" s="3"/>
      <c r="AR8484" s="3"/>
      <c r="AS8484" s="3"/>
      <c r="AT8484" s="3"/>
      <c r="AU8484" s="3"/>
      <c r="AV8484" s="3"/>
      <c r="AW8484" s="3"/>
      <c r="AX8484" s="3"/>
      <c r="AY8484" s="3"/>
      <c r="AZ8484" s="3"/>
      <c r="BA8484" s="3"/>
    </row>
    <row r="8485" spans="1:53" x14ac:dyDescent="0.3">
      <c r="A8485" s="3"/>
      <c r="B8485" s="3"/>
      <c r="C8485" s="3"/>
      <c r="D8485" s="3"/>
      <c r="E8485" s="3"/>
      <c r="F8485" s="3"/>
      <c r="G8485" s="3"/>
      <c r="H8485" s="3"/>
      <c r="I8485" s="3"/>
      <c r="J8485" s="3"/>
      <c r="K8485" s="3"/>
      <c r="L8485" s="3"/>
      <c r="M8485" s="3"/>
      <c r="N8485" s="3"/>
      <c r="O8485" s="3"/>
      <c r="P8485" s="3"/>
      <c r="Q8485" s="3"/>
      <c r="R8485" s="3"/>
      <c r="S8485" s="120"/>
      <c r="T8485" s="3"/>
      <c r="U8485" s="3"/>
      <c r="V8485" s="3"/>
      <c r="W8485" s="3"/>
      <c r="X8485" s="3"/>
      <c r="Y8485" s="3"/>
      <c r="Z8485" s="3"/>
      <c r="AA8485" s="3"/>
      <c r="AB8485" s="3"/>
      <c r="AC8485" s="3"/>
      <c r="AD8485" s="3"/>
      <c r="AE8485" s="3"/>
      <c r="AF8485" s="3"/>
      <c r="AG8485" s="3"/>
      <c r="AH8485" s="3"/>
      <c r="AI8485" s="3"/>
      <c r="AJ8485" s="3"/>
      <c r="AK8485" s="3"/>
      <c r="AL8485" s="3"/>
      <c r="AM8485" s="3"/>
      <c r="AN8485" s="3"/>
      <c r="AO8485" s="3"/>
      <c r="AP8485" s="3"/>
      <c r="AQ8485" s="3"/>
      <c r="AR8485" s="3"/>
      <c r="AS8485" s="3"/>
      <c r="AT8485" s="3"/>
      <c r="AU8485" s="3"/>
      <c r="AV8485" s="3"/>
      <c r="AW8485" s="3"/>
      <c r="AX8485" s="3"/>
      <c r="AY8485" s="3"/>
      <c r="AZ8485" s="3"/>
      <c r="BA8485" s="3"/>
    </row>
    <row r="8486" spans="1:53" x14ac:dyDescent="0.3">
      <c r="A8486" s="3"/>
      <c r="B8486" s="3"/>
      <c r="C8486" s="3"/>
      <c r="D8486" s="3"/>
      <c r="E8486" s="3"/>
      <c r="F8486" s="3"/>
      <c r="G8486" s="3"/>
      <c r="H8486" s="3"/>
      <c r="I8486" s="3"/>
      <c r="J8486" s="3"/>
      <c r="K8486" s="3"/>
      <c r="L8486" s="3"/>
      <c r="M8486" s="3"/>
      <c r="N8486" s="3"/>
      <c r="O8486" s="3"/>
      <c r="P8486" s="3"/>
      <c r="Q8486" s="3"/>
      <c r="R8486" s="3"/>
      <c r="S8486" s="120"/>
      <c r="T8486" s="3"/>
      <c r="U8486" s="3"/>
      <c r="V8486" s="3"/>
      <c r="W8486" s="3"/>
      <c r="X8486" s="3"/>
      <c r="Y8486" s="3"/>
      <c r="Z8486" s="3"/>
      <c r="AA8486" s="3"/>
      <c r="AB8486" s="3"/>
      <c r="AC8486" s="3"/>
      <c r="AD8486" s="3"/>
      <c r="AE8486" s="3"/>
      <c r="AF8486" s="3"/>
      <c r="AG8486" s="3"/>
      <c r="AH8486" s="3"/>
      <c r="AI8486" s="3"/>
      <c r="AJ8486" s="3"/>
      <c r="AK8486" s="3"/>
      <c r="AL8486" s="3"/>
      <c r="AM8486" s="3"/>
      <c r="AN8486" s="3"/>
      <c r="AO8486" s="3"/>
      <c r="AP8486" s="3"/>
      <c r="AQ8486" s="3"/>
      <c r="AR8486" s="3"/>
      <c r="AS8486" s="3"/>
      <c r="AT8486" s="3"/>
      <c r="AU8486" s="3"/>
      <c r="AV8486" s="3"/>
      <c r="AW8486" s="3"/>
      <c r="AX8486" s="3"/>
      <c r="AY8486" s="3"/>
      <c r="AZ8486" s="3"/>
      <c r="BA8486" s="3"/>
    </row>
    <row r="8487" spans="1:53" x14ac:dyDescent="0.3">
      <c r="A8487" s="3"/>
      <c r="B8487" s="3"/>
      <c r="C8487" s="3"/>
      <c r="D8487" s="3"/>
      <c r="E8487" s="3"/>
      <c r="F8487" s="3"/>
      <c r="G8487" s="3"/>
      <c r="H8487" s="3"/>
      <c r="I8487" s="3"/>
      <c r="J8487" s="3"/>
      <c r="K8487" s="3"/>
      <c r="L8487" s="3"/>
      <c r="M8487" s="3"/>
      <c r="N8487" s="3"/>
      <c r="O8487" s="3"/>
      <c r="P8487" s="3"/>
      <c r="Q8487" s="3"/>
      <c r="R8487" s="3"/>
      <c r="S8487" s="120"/>
      <c r="T8487" s="3"/>
      <c r="U8487" s="3"/>
      <c r="V8487" s="3"/>
      <c r="W8487" s="3"/>
      <c r="X8487" s="3"/>
      <c r="Y8487" s="3"/>
      <c r="Z8487" s="3"/>
      <c r="AA8487" s="3"/>
      <c r="AB8487" s="3"/>
      <c r="AC8487" s="3"/>
      <c r="AD8487" s="3"/>
      <c r="AE8487" s="3"/>
      <c r="AF8487" s="3"/>
      <c r="AG8487" s="3"/>
      <c r="AH8487" s="3"/>
      <c r="AI8487" s="3"/>
      <c r="AJ8487" s="3"/>
      <c r="AK8487" s="3"/>
      <c r="AL8487" s="3"/>
      <c r="AM8487" s="3"/>
      <c r="AN8487" s="3"/>
      <c r="AO8487" s="3"/>
      <c r="AP8487" s="3"/>
      <c r="AQ8487" s="3"/>
      <c r="AR8487" s="3"/>
      <c r="AS8487" s="3"/>
      <c r="AT8487" s="3"/>
      <c r="AU8487" s="3"/>
      <c r="AV8487" s="3"/>
      <c r="AW8487" s="3"/>
      <c r="AX8487" s="3"/>
      <c r="AY8487" s="3"/>
      <c r="AZ8487" s="3"/>
      <c r="BA8487" s="3"/>
    </row>
    <row r="8488" spans="1:53" x14ac:dyDescent="0.3">
      <c r="A8488" s="3"/>
      <c r="B8488" s="3"/>
      <c r="C8488" s="3"/>
      <c r="D8488" s="3"/>
      <c r="E8488" s="3"/>
      <c r="F8488" s="3"/>
      <c r="G8488" s="3"/>
      <c r="H8488" s="3"/>
      <c r="I8488" s="3"/>
      <c r="J8488" s="3"/>
      <c r="K8488" s="3"/>
      <c r="L8488" s="3"/>
      <c r="M8488" s="3"/>
      <c r="N8488" s="3"/>
      <c r="O8488" s="3"/>
      <c r="P8488" s="3"/>
      <c r="Q8488" s="3"/>
      <c r="R8488" s="3"/>
      <c r="S8488" s="120"/>
      <c r="T8488" s="3"/>
      <c r="U8488" s="3"/>
      <c r="V8488" s="3"/>
      <c r="W8488" s="3"/>
      <c r="X8488" s="3"/>
      <c r="Y8488" s="3"/>
      <c r="Z8488" s="3"/>
      <c r="AA8488" s="3"/>
      <c r="AB8488" s="3"/>
      <c r="AC8488" s="3"/>
      <c r="AD8488" s="3"/>
      <c r="AE8488" s="3"/>
      <c r="AF8488" s="3"/>
      <c r="AG8488" s="3"/>
      <c r="AH8488" s="3"/>
      <c r="AI8488" s="3"/>
      <c r="AJ8488" s="3"/>
      <c r="AK8488" s="3"/>
      <c r="AL8488" s="3"/>
      <c r="AM8488" s="3"/>
      <c r="AN8488" s="3"/>
      <c r="AO8488" s="3"/>
      <c r="AP8488" s="3"/>
      <c r="AQ8488" s="3"/>
      <c r="AR8488" s="3"/>
      <c r="AS8488" s="3"/>
      <c r="AT8488" s="3"/>
      <c r="AU8488" s="3"/>
      <c r="AV8488" s="3"/>
      <c r="AW8488" s="3"/>
      <c r="AX8488" s="3"/>
      <c r="AY8488" s="3"/>
      <c r="AZ8488" s="3"/>
      <c r="BA8488" s="3"/>
    </row>
    <row r="8489" spans="1:53" x14ac:dyDescent="0.3">
      <c r="A8489" s="3"/>
      <c r="B8489" s="3"/>
      <c r="C8489" s="3"/>
      <c r="D8489" s="3"/>
      <c r="E8489" s="3"/>
      <c r="F8489" s="3"/>
      <c r="G8489" s="3"/>
      <c r="H8489" s="3"/>
      <c r="I8489" s="3"/>
      <c r="J8489" s="3"/>
      <c r="K8489" s="3"/>
      <c r="L8489" s="3"/>
      <c r="M8489" s="3"/>
      <c r="N8489" s="3"/>
      <c r="O8489" s="3"/>
      <c r="P8489" s="3"/>
      <c r="Q8489" s="3"/>
      <c r="R8489" s="3"/>
      <c r="S8489" s="120"/>
      <c r="T8489" s="3"/>
      <c r="U8489" s="3"/>
      <c r="V8489" s="3"/>
      <c r="W8489" s="3"/>
      <c r="X8489" s="3"/>
      <c r="Y8489" s="3"/>
      <c r="Z8489" s="3"/>
      <c r="AA8489" s="3"/>
      <c r="AB8489" s="3"/>
      <c r="AC8489" s="3"/>
      <c r="AD8489" s="3"/>
      <c r="AE8489" s="3"/>
      <c r="AF8489" s="3"/>
      <c r="AG8489" s="3"/>
      <c r="AH8489" s="3"/>
      <c r="AI8489" s="3"/>
      <c r="AJ8489" s="3"/>
      <c r="AK8489" s="3"/>
      <c r="AL8489" s="3"/>
      <c r="AM8489" s="3"/>
      <c r="AN8489" s="3"/>
      <c r="AO8489" s="3"/>
      <c r="AP8489" s="3"/>
      <c r="AQ8489" s="3"/>
      <c r="AR8489" s="3"/>
      <c r="AS8489" s="3"/>
      <c r="AT8489" s="3"/>
      <c r="AU8489" s="3"/>
      <c r="AV8489" s="3"/>
      <c r="AW8489" s="3"/>
      <c r="AX8489" s="3"/>
      <c r="AY8489" s="3"/>
      <c r="AZ8489" s="3"/>
      <c r="BA8489" s="3"/>
    </row>
    <row r="8490" spans="1:53" x14ac:dyDescent="0.3">
      <c r="A8490" s="3"/>
      <c r="B8490" s="3"/>
      <c r="C8490" s="3"/>
      <c r="D8490" s="3"/>
      <c r="E8490" s="3"/>
      <c r="F8490" s="3"/>
      <c r="G8490" s="3"/>
      <c r="H8490" s="3"/>
      <c r="I8490" s="3"/>
      <c r="J8490" s="3"/>
      <c r="K8490" s="3"/>
      <c r="L8490" s="3"/>
      <c r="M8490" s="3"/>
      <c r="N8490" s="3"/>
      <c r="O8490" s="3"/>
      <c r="P8490" s="3"/>
      <c r="Q8490" s="3"/>
      <c r="R8490" s="3"/>
      <c r="S8490" s="120"/>
      <c r="T8490" s="3"/>
      <c r="U8490" s="3"/>
      <c r="V8490" s="3"/>
      <c r="W8490" s="3"/>
      <c r="X8490" s="3"/>
      <c r="Y8490" s="3"/>
      <c r="Z8490" s="3"/>
      <c r="AA8490" s="3"/>
      <c r="AB8490" s="3"/>
      <c r="AC8490" s="3"/>
      <c r="AD8490" s="3"/>
      <c r="AE8490" s="3"/>
      <c r="AF8490" s="3"/>
      <c r="AG8490" s="3"/>
      <c r="AH8490" s="3"/>
      <c r="AI8490" s="3"/>
      <c r="AJ8490" s="3"/>
      <c r="AK8490" s="3"/>
      <c r="AL8490" s="3"/>
      <c r="AM8490" s="3"/>
      <c r="AN8490" s="3"/>
      <c r="AO8490" s="3"/>
      <c r="AP8490" s="3"/>
      <c r="AQ8490" s="3"/>
      <c r="AR8490" s="3"/>
      <c r="AS8490" s="3"/>
      <c r="AT8490" s="3"/>
      <c r="AU8490" s="3"/>
      <c r="AV8490" s="3"/>
      <c r="AW8490" s="3"/>
      <c r="AX8490" s="3"/>
      <c r="AY8490" s="3"/>
      <c r="AZ8490" s="3"/>
      <c r="BA8490" s="3"/>
    </row>
    <row r="8491" spans="1:53" x14ac:dyDescent="0.3">
      <c r="A8491" s="3"/>
      <c r="B8491" s="3"/>
      <c r="C8491" s="3"/>
      <c r="D8491" s="3"/>
      <c r="E8491" s="3"/>
      <c r="F8491" s="3"/>
      <c r="G8491" s="3"/>
      <c r="H8491" s="3"/>
      <c r="I8491" s="3"/>
      <c r="J8491" s="3"/>
      <c r="K8491" s="3"/>
      <c r="L8491" s="3"/>
      <c r="M8491" s="3"/>
      <c r="N8491" s="3"/>
      <c r="O8491" s="3"/>
      <c r="P8491" s="3"/>
      <c r="Q8491" s="3"/>
      <c r="R8491" s="3"/>
      <c r="S8491" s="120"/>
      <c r="T8491" s="3"/>
      <c r="U8491" s="3"/>
      <c r="V8491" s="3"/>
      <c r="W8491" s="3"/>
      <c r="X8491" s="3"/>
      <c r="Y8491" s="3"/>
      <c r="Z8491" s="3"/>
      <c r="AA8491" s="3"/>
      <c r="AB8491" s="3"/>
      <c r="AC8491" s="3"/>
      <c r="AD8491" s="3"/>
      <c r="AE8491" s="3"/>
      <c r="AF8491" s="3"/>
      <c r="AG8491" s="3"/>
      <c r="AH8491" s="3"/>
      <c r="AI8491" s="3"/>
      <c r="AJ8491" s="3"/>
      <c r="AK8491" s="3"/>
      <c r="AL8491" s="3"/>
      <c r="AM8491" s="3"/>
      <c r="AN8491" s="3"/>
      <c r="AO8491" s="3"/>
      <c r="AP8491" s="3"/>
      <c r="AQ8491" s="3"/>
      <c r="AR8491" s="3"/>
      <c r="AS8491" s="3"/>
      <c r="AT8491" s="3"/>
      <c r="AU8491" s="3"/>
      <c r="AV8491" s="3"/>
      <c r="AW8491" s="3"/>
      <c r="AX8491" s="3"/>
      <c r="AY8491" s="3"/>
      <c r="AZ8491" s="3"/>
      <c r="BA8491" s="3"/>
    </row>
    <row r="8492" spans="1:53" x14ac:dyDescent="0.3">
      <c r="A8492" s="3"/>
      <c r="B8492" s="3"/>
      <c r="C8492" s="3"/>
      <c r="D8492" s="3"/>
      <c r="E8492" s="3"/>
      <c r="F8492" s="3"/>
      <c r="G8492" s="3"/>
      <c r="H8492" s="3"/>
      <c r="I8492" s="3"/>
      <c r="J8492" s="3"/>
      <c r="K8492" s="3"/>
      <c r="L8492" s="3"/>
      <c r="M8492" s="3"/>
      <c r="N8492" s="3"/>
      <c r="O8492" s="3"/>
      <c r="P8492" s="3"/>
      <c r="Q8492" s="3"/>
      <c r="R8492" s="3"/>
      <c r="S8492" s="120"/>
      <c r="T8492" s="3"/>
      <c r="U8492" s="3"/>
      <c r="V8492" s="3"/>
      <c r="W8492" s="3"/>
      <c r="X8492" s="3"/>
      <c r="Y8492" s="3"/>
      <c r="Z8492" s="3"/>
      <c r="AA8492" s="3"/>
      <c r="AB8492" s="3"/>
      <c r="AC8492" s="3"/>
      <c r="AD8492" s="3"/>
      <c r="AE8492" s="3"/>
      <c r="AF8492" s="3"/>
      <c r="AG8492" s="3"/>
      <c r="AH8492" s="3"/>
      <c r="AI8492" s="3"/>
      <c r="AJ8492" s="3"/>
      <c r="AK8492" s="3"/>
      <c r="AL8492" s="3"/>
      <c r="AM8492" s="3"/>
      <c r="AN8492" s="3"/>
      <c r="AO8492" s="3"/>
      <c r="AP8492" s="3"/>
      <c r="AQ8492" s="3"/>
      <c r="AR8492" s="3"/>
      <c r="AS8492" s="3"/>
      <c r="AT8492" s="3"/>
      <c r="AU8492" s="3"/>
      <c r="AV8492" s="3"/>
      <c r="AW8492" s="3"/>
      <c r="AX8492" s="3"/>
      <c r="AY8492" s="3"/>
      <c r="AZ8492" s="3"/>
      <c r="BA8492" s="3"/>
    </row>
    <row r="8493" spans="1:53" x14ac:dyDescent="0.3">
      <c r="A8493" s="3"/>
      <c r="B8493" s="3"/>
      <c r="C8493" s="3"/>
      <c r="D8493" s="3"/>
      <c r="E8493" s="3"/>
      <c r="F8493" s="3"/>
      <c r="G8493" s="3"/>
      <c r="H8493" s="3"/>
      <c r="I8493" s="3"/>
      <c r="J8493" s="3"/>
      <c r="K8493" s="3"/>
      <c r="L8493" s="3"/>
      <c r="M8493" s="3"/>
      <c r="N8493" s="3"/>
      <c r="O8493" s="3"/>
      <c r="P8493" s="3"/>
      <c r="Q8493" s="3"/>
      <c r="R8493" s="3"/>
      <c r="S8493" s="120"/>
      <c r="T8493" s="3"/>
      <c r="U8493" s="3"/>
      <c r="V8493" s="3"/>
      <c r="W8493" s="3"/>
      <c r="X8493" s="3"/>
      <c r="Y8493" s="3"/>
      <c r="Z8493" s="3"/>
      <c r="AA8493" s="3"/>
      <c r="AB8493" s="3"/>
      <c r="AC8493" s="3"/>
      <c r="AD8493" s="3"/>
      <c r="AE8493" s="3"/>
      <c r="AF8493" s="3"/>
      <c r="AG8493" s="3"/>
      <c r="AH8493" s="3"/>
      <c r="AI8493" s="3"/>
      <c r="AJ8493" s="3"/>
      <c r="AK8493" s="3"/>
      <c r="AL8493" s="3"/>
      <c r="AM8493" s="3"/>
      <c r="AN8493" s="3"/>
      <c r="AO8493" s="3"/>
      <c r="AP8493" s="3"/>
      <c r="AQ8493" s="3"/>
      <c r="AR8493" s="3"/>
      <c r="AS8493" s="3"/>
      <c r="AT8493" s="3"/>
      <c r="AU8493" s="3"/>
      <c r="AV8493" s="3"/>
      <c r="AW8493" s="3"/>
      <c r="AX8493" s="3"/>
      <c r="AY8493" s="3"/>
      <c r="AZ8493" s="3"/>
      <c r="BA8493" s="3"/>
    </row>
    <row r="8494" spans="1:53" x14ac:dyDescent="0.3">
      <c r="A8494" s="3"/>
      <c r="B8494" s="3"/>
      <c r="C8494" s="3"/>
      <c r="D8494" s="3"/>
      <c r="E8494" s="3"/>
      <c r="F8494" s="3"/>
      <c r="G8494" s="3"/>
      <c r="H8494" s="3"/>
      <c r="I8494" s="3"/>
      <c r="J8494" s="3"/>
      <c r="K8494" s="3"/>
      <c r="L8494" s="3"/>
      <c r="M8494" s="3"/>
      <c r="N8494" s="3"/>
      <c r="O8494" s="3"/>
      <c r="P8494" s="3"/>
      <c r="Q8494" s="3"/>
      <c r="R8494" s="3"/>
      <c r="S8494" s="120"/>
      <c r="T8494" s="3"/>
      <c r="U8494" s="3"/>
      <c r="V8494" s="3"/>
      <c r="W8494" s="3"/>
      <c r="X8494" s="3"/>
      <c r="Y8494" s="3"/>
      <c r="Z8494" s="3"/>
      <c r="AA8494" s="3"/>
      <c r="AB8494" s="3"/>
      <c r="AC8494" s="3"/>
      <c r="AD8494" s="3"/>
      <c r="AE8494" s="3"/>
      <c r="AF8494" s="3"/>
      <c r="AG8494" s="3"/>
      <c r="AH8494" s="3"/>
      <c r="AI8494" s="3"/>
      <c r="AJ8494" s="3"/>
      <c r="AK8494" s="3"/>
      <c r="AL8494" s="3"/>
      <c r="AM8494" s="3"/>
      <c r="AN8494" s="3"/>
      <c r="AO8494" s="3"/>
      <c r="AP8494" s="3"/>
      <c r="AQ8494" s="3"/>
      <c r="AR8494" s="3"/>
      <c r="AS8494" s="3"/>
      <c r="AT8494" s="3"/>
      <c r="AU8494" s="3"/>
      <c r="AV8494" s="3"/>
      <c r="AW8494" s="3"/>
      <c r="AX8494" s="3"/>
      <c r="AY8494" s="3"/>
      <c r="AZ8494" s="3"/>
      <c r="BA8494" s="3"/>
    </row>
    <row r="8495" spans="1:53" x14ac:dyDescent="0.3">
      <c r="A8495" s="3"/>
      <c r="B8495" s="3"/>
      <c r="C8495" s="3"/>
      <c r="D8495" s="3"/>
      <c r="E8495" s="3"/>
      <c r="F8495" s="3"/>
      <c r="G8495" s="3"/>
      <c r="H8495" s="3"/>
      <c r="I8495" s="3"/>
      <c r="J8495" s="3"/>
      <c r="K8495" s="3"/>
      <c r="L8495" s="3"/>
      <c r="M8495" s="3"/>
      <c r="N8495" s="3"/>
      <c r="O8495" s="3"/>
      <c r="P8495" s="3"/>
      <c r="Q8495" s="3"/>
      <c r="R8495" s="3"/>
      <c r="S8495" s="120"/>
      <c r="T8495" s="3"/>
      <c r="U8495" s="3"/>
      <c r="V8495" s="3"/>
      <c r="W8495" s="3"/>
      <c r="X8495" s="3"/>
      <c r="Y8495" s="3"/>
      <c r="Z8495" s="3"/>
      <c r="AA8495" s="3"/>
      <c r="AB8495" s="3"/>
      <c r="AC8495" s="3"/>
      <c r="AD8495" s="3"/>
      <c r="AE8495" s="3"/>
      <c r="AF8495" s="3"/>
      <c r="AG8495" s="3"/>
      <c r="AH8495" s="3"/>
      <c r="AI8495" s="3"/>
      <c r="AJ8495" s="3"/>
      <c r="AK8495" s="3"/>
      <c r="AL8495" s="3"/>
      <c r="AM8495" s="3"/>
      <c r="AN8495" s="3"/>
      <c r="AO8495" s="3"/>
      <c r="AP8495" s="3"/>
      <c r="AQ8495" s="3"/>
      <c r="AR8495" s="3"/>
      <c r="AS8495" s="3"/>
      <c r="AT8495" s="3"/>
      <c r="AU8495" s="3"/>
      <c r="AV8495" s="3"/>
      <c r="AW8495" s="3"/>
      <c r="AX8495" s="3"/>
      <c r="AY8495" s="3"/>
      <c r="AZ8495" s="3"/>
      <c r="BA8495" s="3"/>
    </row>
    <row r="8496" spans="1:53" x14ac:dyDescent="0.3">
      <c r="A8496" s="3"/>
      <c r="B8496" s="3"/>
      <c r="C8496" s="3"/>
      <c r="D8496" s="3"/>
      <c r="E8496" s="3"/>
      <c r="F8496" s="3"/>
      <c r="G8496" s="3"/>
      <c r="H8496" s="3"/>
      <c r="I8496" s="3"/>
      <c r="J8496" s="3"/>
      <c r="K8496" s="3"/>
      <c r="L8496" s="3"/>
      <c r="M8496" s="3"/>
      <c r="N8496" s="3"/>
      <c r="O8496" s="3"/>
      <c r="P8496" s="3"/>
      <c r="Q8496" s="3"/>
      <c r="R8496" s="3"/>
      <c r="S8496" s="120"/>
      <c r="T8496" s="3"/>
      <c r="U8496" s="3"/>
      <c r="V8496" s="3"/>
      <c r="W8496" s="3"/>
      <c r="X8496" s="3"/>
      <c r="Y8496" s="3"/>
      <c r="Z8496" s="3"/>
      <c r="AA8496" s="3"/>
      <c r="AB8496" s="3"/>
      <c r="AC8496" s="3"/>
      <c r="AD8496" s="3"/>
      <c r="AE8496" s="3"/>
      <c r="AF8496" s="3"/>
      <c r="AG8496" s="3"/>
      <c r="AH8496" s="3"/>
      <c r="AI8496" s="3"/>
      <c r="AJ8496" s="3"/>
      <c r="AK8496" s="3"/>
      <c r="AL8496" s="3"/>
      <c r="AM8496" s="3"/>
      <c r="AN8496" s="3"/>
      <c r="AO8496" s="3"/>
      <c r="AP8496" s="3"/>
      <c r="AQ8496" s="3"/>
      <c r="AR8496" s="3"/>
      <c r="AS8496" s="3"/>
      <c r="AT8496" s="3"/>
      <c r="AU8496" s="3"/>
      <c r="AV8496" s="3"/>
      <c r="AW8496" s="3"/>
      <c r="AX8496" s="3"/>
      <c r="AY8496" s="3"/>
      <c r="AZ8496" s="3"/>
      <c r="BA8496" s="3"/>
    </row>
    <row r="8497" spans="1:53" x14ac:dyDescent="0.3">
      <c r="A8497" s="3"/>
      <c r="B8497" s="3"/>
      <c r="C8497" s="3"/>
      <c r="D8497" s="3"/>
      <c r="E8497" s="3"/>
      <c r="F8497" s="3"/>
      <c r="G8497" s="3"/>
      <c r="H8497" s="3"/>
      <c r="I8497" s="3"/>
      <c r="J8497" s="3"/>
      <c r="K8497" s="3"/>
      <c r="L8497" s="3"/>
      <c r="M8497" s="3"/>
      <c r="N8497" s="3"/>
      <c r="O8497" s="3"/>
      <c r="P8497" s="3"/>
      <c r="Q8497" s="3"/>
      <c r="R8497" s="3"/>
      <c r="S8497" s="120"/>
      <c r="T8497" s="3"/>
      <c r="U8497" s="3"/>
      <c r="V8497" s="3"/>
      <c r="W8497" s="3"/>
      <c r="X8497" s="3"/>
      <c r="Y8497" s="3"/>
      <c r="Z8497" s="3"/>
      <c r="AA8497" s="3"/>
      <c r="AB8497" s="3"/>
      <c r="AC8497" s="3"/>
      <c r="AD8497" s="3"/>
      <c r="AE8497" s="3"/>
      <c r="AF8497" s="3"/>
      <c r="AG8497" s="3"/>
      <c r="AH8497" s="3"/>
      <c r="AI8497" s="3"/>
      <c r="AJ8497" s="3"/>
      <c r="AK8497" s="3"/>
      <c r="AL8497" s="3"/>
      <c r="AM8497" s="3"/>
      <c r="AN8497" s="3"/>
      <c r="AO8497" s="3"/>
      <c r="AP8497" s="3"/>
      <c r="AQ8497" s="3"/>
      <c r="AR8497" s="3"/>
      <c r="AS8497" s="3"/>
      <c r="AT8497" s="3"/>
      <c r="AU8497" s="3"/>
      <c r="AV8497" s="3"/>
      <c r="AW8497" s="3"/>
      <c r="AX8497" s="3"/>
      <c r="AY8497" s="3"/>
      <c r="AZ8497" s="3"/>
      <c r="BA8497" s="3"/>
    </row>
    <row r="8498" spans="1:53" x14ac:dyDescent="0.3">
      <c r="A8498" s="3"/>
      <c r="B8498" s="3"/>
      <c r="C8498" s="3"/>
      <c r="D8498" s="3"/>
      <c r="E8498" s="3"/>
      <c r="F8498" s="3"/>
      <c r="G8498" s="3"/>
      <c r="H8498" s="3"/>
      <c r="I8498" s="3"/>
      <c r="J8498" s="3"/>
      <c r="K8498" s="3"/>
      <c r="L8498" s="3"/>
      <c r="M8498" s="3"/>
      <c r="N8498" s="3"/>
      <c r="O8498" s="3"/>
      <c r="P8498" s="3"/>
      <c r="Q8498" s="3"/>
      <c r="R8498" s="3"/>
      <c r="S8498" s="120"/>
      <c r="T8498" s="3"/>
      <c r="U8498" s="3"/>
      <c r="V8498" s="3"/>
      <c r="W8498" s="3"/>
      <c r="X8498" s="3"/>
      <c r="Y8498" s="3"/>
      <c r="Z8498" s="3"/>
      <c r="AA8498" s="3"/>
      <c r="AB8498" s="3"/>
      <c r="AC8498" s="3"/>
      <c r="AD8498" s="3"/>
      <c r="AE8498" s="3"/>
      <c r="AF8498" s="3"/>
      <c r="AG8498" s="3"/>
      <c r="AH8498" s="3"/>
      <c r="AI8498" s="3"/>
      <c r="AJ8498" s="3"/>
      <c r="AK8498" s="3"/>
      <c r="AL8498" s="3"/>
      <c r="AM8498" s="3"/>
      <c r="AN8498" s="3"/>
      <c r="AO8498" s="3"/>
      <c r="AP8498" s="3"/>
      <c r="AQ8498" s="3"/>
      <c r="AR8498" s="3"/>
      <c r="AS8498" s="3"/>
      <c r="AT8498" s="3"/>
      <c r="AU8498" s="3"/>
      <c r="AV8498" s="3"/>
      <c r="AW8498" s="3"/>
      <c r="AX8498" s="3"/>
      <c r="AY8498" s="3"/>
      <c r="AZ8498" s="3"/>
      <c r="BA8498" s="3"/>
    </row>
    <row r="8499" spans="1:53" x14ac:dyDescent="0.3">
      <c r="A8499" s="3"/>
      <c r="B8499" s="3"/>
      <c r="C8499" s="3"/>
      <c r="D8499" s="3"/>
      <c r="E8499" s="3"/>
      <c r="F8499" s="3"/>
      <c r="G8499" s="3"/>
      <c r="H8499" s="3"/>
      <c r="I8499" s="3"/>
      <c r="J8499" s="3"/>
      <c r="K8499" s="3"/>
      <c r="L8499" s="3"/>
      <c r="M8499" s="3"/>
      <c r="N8499" s="3"/>
      <c r="O8499" s="3"/>
      <c r="P8499" s="3"/>
      <c r="Q8499" s="3"/>
      <c r="R8499" s="3"/>
      <c r="S8499" s="120"/>
      <c r="T8499" s="3"/>
      <c r="U8499" s="3"/>
      <c r="V8499" s="3"/>
      <c r="W8499" s="3"/>
      <c r="X8499" s="3"/>
      <c r="Y8499" s="3"/>
      <c r="Z8499" s="3"/>
      <c r="AA8499" s="3"/>
      <c r="AB8499" s="3"/>
      <c r="AC8499" s="3"/>
      <c r="AD8499" s="3"/>
      <c r="AE8499" s="3"/>
      <c r="AF8499" s="3"/>
      <c r="AG8499" s="3"/>
      <c r="AH8499" s="3"/>
      <c r="AI8499" s="3"/>
      <c r="AJ8499" s="3"/>
      <c r="AK8499" s="3"/>
      <c r="AL8499" s="3"/>
      <c r="AM8499" s="3"/>
      <c r="AN8499" s="3"/>
      <c r="AO8499" s="3"/>
      <c r="AP8499" s="3"/>
      <c r="AQ8499" s="3"/>
      <c r="AR8499" s="3"/>
      <c r="AS8499" s="3"/>
      <c r="AT8499" s="3"/>
      <c r="AU8499" s="3"/>
      <c r="AV8499" s="3"/>
      <c r="AW8499" s="3"/>
      <c r="AX8499" s="3"/>
      <c r="AY8499" s="3"/>
      <c r="AZ8499" s="3"/>
      <c r="BA8499" s="3"/>
    </row>
    <row r="8500" spans="1:53" x14ac:dyDescent="0.3">
      <c r="A8500" s="3"/>
      <c r="B8500" s="3"/>
      <c r="C8500" s="3"/>
      <c r="D8500" s="3"/>
      <c r="E8500" s="3"/>
      <c r="F8500" s="3"/>
      <c r="G8500" s="3"/>
      <c r="H8500" s="3"/>
      <c r="I8500" s="3"/>
      <c r="J8500" s="3"/>
      <c r="K8500" s="3"/>
      <c r="L8500" s="3"/>
      <c r="M8500" s="3"/>
      <c r="N8500" s="3"/>
      <c r="O8500" s="3"/>
      <c r="P8500" s="3"/>
      <c r="Q8500" s="3"/>
      <c r="R8500" s="3"/>
      <c r="S8500" s="120"/>
      <c r="T8500" s="3"/>
      <c r="U8500" s="3"/>
      <c r="V8500" s="3"/>
      <c r="W8500" s="3"/>
      <c r="X8500" s="3"/>
      <c r="Y8500" s="3"/>
      <c r="Z8500" s="3"/>
      <c r="AA8500" s="3"/>
      <c r="AB8500" s="3"/>
      <c r="AC8500" s="3"/>
      <c r="AD8500" s="3"/>
      <c r="AE8500" s="3"/>
      <c r="AF8500" s="3"/>
      <c r="AG8500" s="3"/>
      <c r="AH8500" s="3"/>
      <c r="AI8500" s="3"/>
      <c r="AJ8500" s="3"/>
      <c r="AK8500" s="3"/>
      <c r="AL8500" s="3"/>
      <c r="AM8500" s="3"/>
      <c r="AN8500" s="3"/>
      <c r="AO8500" s="3"/>
      <c r="AP8500" s="3"/>
      <c r="AQ8500" s="3"/>
      <c r="AR8500" s="3"/>
      <c r="AS8500" s="3"/>
      <c r="AT8500" s="3"/>
      <c r="AU8500" s="3"/>
      <c r="AV8500" s="3"/>
      <c r="AW8500" s="3"/>
      <c r="AX8500" s="3"/>
      <c r="AY8500" s="3"/>
      <c r="AZ8500" s="3"/>
      <c r="BA8500" s="3"/>
    </row>
    <row r="8501" spans="1:53" x14ac:dyDescent="0.3">
      <c r="A8501" s="3"/>
      <c r="B8501" s="3"/>
      <c r="C8501" s="3"/>
      <c r="D8501" s="3"/>
      <c r="E8501" s="3"/>
      <c r="F8501" s="3"/>
      <c r="G8501" s="3"/>
      <c r="H8501" s="3"/>
      <c r="I8501" s="3"/>
      <c r="J8501" s="3"/>
      <c r="K8501" s="3"/>
      <c r="L8501" s="3"/>
      <c r="M8501" s="3"/>
      <c r="N8501" s="3"/>
      <c r="O8501" s="3"/>
      <c r="P8501" s="3"/>
      <c r="Q8501" s="3"/>
      <c r="R8501" s="3"/>
      <c r="S8501" s="120"/>
      <c r="T8501" s="3"/>
      <c r="U8501" s="3"/>
      <c r="V8501" s="3"/>
      <c r="W8501" s="3"/>
      <c r="X8501" s="3"/>
      <c r="Y8501" s="3"/>
      <c r="Z8501" s="3"/>
      <c r="AA8501" s="3"/>
      <c r="AB8501" s="3"/>
      <c r="AC8501" s="3"/>
      <c r="AD8501" s="3"/>
      <c r="AE8501" s="3"/>
      <c r="AF8501" s="3"/>
      <c r="AG8501" s="3"/>
      <c r="AH8501" s="3"/>
      <c r="AI8501" s="3"/>
      <c r="AJ8501" s="3"/>
      <c r="AK8501" s="3"/>
      <c r="AL8501" s="3"/>
      <c r="AM8501" s="3"/>
      <c r="AN8501" s="3"/>
      <c r="AO8501" s="3"/>
      <c r="AP8501" s="3"/>
      <c r="AQ8501" s="3"/>
      <c r="AR8501" s="3"/>
      <c r="AS8501" s="3"/>
      <c r="AT8501" s="3"/>
      <c r="AU8501" s="3"/>
      <c r="AV8501" s="3"/>
      <c r="AW8501" s="3"/>
      <c r="AX8501" s="3"/>
      <c r="AY8501" s="3"/>
      <c r="AZ8501" s="3"/>
      <c r="BA8501" s="3"/>
    </row>
    <row r="8502" spans="1:53" x14ac:dyDescent="0.3">
      <c r="A8502" s="3"/>
      <c r="B8502" s="3"/>
      <c r="C8502" s="3"/>
      <c r="D8502" s="3"/>
      <c r="E8502" s="3"/>
      <c r="F8502" s="3"/>
      <c r="G8502" s="3"/>
      <c r="H8502" s="3"/>
      <c r="I8502" s="3"/>
      <c r="J8502" s="3"/>
      <c r="K8502" s="3"/>
      <c r="L8502" s="3"/>
      <c r="M8502" s="3"/>
      <c r="N8502" s="3"/>
      <c r="O8502" s="3"/>
      <c r="P8502" s="3"/>
      <c r="Q8502" s="3"/>
      <c r="R8502" s="3"/>
      <c r="S8502" s="120"/>
      <c r="T8502" s="3"/>
      <c r="U8502" s="3"/>
      <c r="V8502" s="3"/>
      <c r="W8502" s="3"/>
      <c r="X8502" s="3"/>
      <c r="Y8502" s="3"/>
      <c r="Z8502" s="3"/>
      <c r="AA8502" s="3"/>
      <c r="AB8502" s="3"/>
      <c r="AC8502" s="3"/>
      <c r="AD8502" s="3"/>
      <c r="AE8502" s="3"/>
      <c r="AF8502" s="3"/>
      <c r="AG8502" s="3"/>
      <c r="AH8502" s="3"/>
      <c r="AI8502" s="3"/>
      <c r="AJ8502" s="3"/>
      <c r="AK8502" s="3"/>
      <c r="AL8502" s="3"/>
      <c r="AM8502" s="3"/>
      <c r="AN8502" s="3"/>
      <c r="AO8502" s="3"/>
      <c r="AP8502" s="3"/>
      <c r="AQ8502" s="3"/>
      <c r="AR8502" s="3"/>
      <c r="AS8502" s="3"/>
      <c r="AT8502" s="3"/>
      <c r="AU8502" s="3"/>
      <c r="AV8502" s="3"/>
      <c r="AW8502" s="3"/>
      <c r="AX8502" s="3"/>
      <c r="AY8502" s="3"/>
      <c r="AZ8502" s="3"/>
      <c r="BA8502" s="3"/>
    </row>
    <row r="8503" spans="1:53" x14ac:dyDescent="0.3">
      <c r="A8503" s="3"/>
      <c r="B8503" s="3"/>
      <c r="C8503" s="3"/>
      <c r="D8503" s="3"/>
      <c r="E8503" s="3"/>
      <c r="F8503" s="3"/>
      <c r="G8503" s="3"/>
      <c r="H8503" s="3"/>
      <c r="I8503" s="3"/>
      <c r="J8503" s="3"/>
      <c r="K8503" s="3"/>
      <c r="L8503" s="3"/>
      <c r="M8503" s="3"/>
      <c r="N8503" s="3"/>
      <c r="O8503" s="3"/>
      <c r="P8503" s="3"/>
      <c r="Q8503" s="3"/>
      <c r="R8503" s="3"/>
      <c r="S8503" s="120"/>
      <c r="T8503" s="3"/>
      <c r="U8503" s="3"/>
      <c r="V8503" s="3"/>
      <c r="W8503" s="3"/>
      <c r="X8503" s="3"/>
      <c r="Y8503" s="3"/>
      <c r="Z8503" s="3"/>
      <c r="AA8503" s="3"/>
      <c r="AB8503" s="3"/>
      <c r="AC8503" s="3"/>
      <c r="AD8503" s="3"/>
      <c r="AE8503" s="3"/>
      <c r="AF8503" s="3"/>
      <c r="AG8503" s="3"/>
      <c r="AH8503" s="3"/>
      <c r="AI8503" s="3"/>
      <c r="AJ8503" s="3"/>
      <c r="AK8503" s="3"/>
      <c r="AL8503" s="3"/>
      <c r="AM8503" s="3"/>
      <c r="AN8503" s="3"/>
      <c r="AO8503" s="3"/>
      <c r="AP8503" s="3"/>
      <c r="AQ8503" s="3"/>
      <c r="AR8503" s="3"/>
      <c r="AS8503" s="3"/>
      <c r="AT8503" s="3"/>
      <c r="AU8503" s="3"/>
      <c r="AV8503" s="3"/>
      <c r="AW8503" s="3"/>
      <c r="AX8503" s="3"/>
      <c r="AY8503" s="3"/>
      <c r="AZ8503" s="3"/>
      <c r="BA8503" s="3"/>
    </row>
    <row r="8504" spans="1:53" x14ac:dyDescent="0.3">
      <c r="A8504" s="3"/>
      <c r="B8504" s="3"/>
      <c r="C8504" s="3"/>
      <c r="D8504" s="3"/>
      <c r="E8504" s="3"/>
      <c r="F8504" s="3"/>
      <c r="G8504" s="3"/>
      <c r="H8504" s="3"/>
      <c r="I8504" s="3"/>
      <c r="J8504" s="3"/>
      <c r="K8504" s="3"/>
      <c r="L8504" s="3"/>
      <c r="M8504" s="3"/>
      <c r="N8504" s="3"/>
      <c r="O8504" s="3"/>
      <c r="P8504" s="3"/>
      <c r="Q8504" s="3"/>
      <c r="R8504" s="3"/>
      <c r="S8504" s="120"/>
      <c r="T8504" s="3"/>
      <c r="U8504" s="3"/>
      <c r="V8504" s="3"/>
      <c r="W8504" s="3"/>
      <c r="X8504" s="3"/>
      <c r="Y8504" s="3"/>
      <c r="Z8504" s="3"/>
      <c r="AA8504" s="3"/>
      <c r="AB8504" s="3"/>
      <c r="AC8504" s="3"/>
      <c r="AD8504" s="3"/>
      <c r="AE8504" s="3"/>
      <c r="AF8504" s="3"/>
      <c r="AG8504" s="3"/>
      <c r="AH8504" s="3"/>
      <c r="AI8504" s="3"/>
      <c r="AJ8504" s="3"/>
      <c r="AK8504" s="3"/>
      <c r="AL8504" s="3"/>
      <c r="AM8504" s="3"/>
      <c r="AN8504" s="3"/>
      <c r="AO8504" s="3"/>
      <c r="AP8504" s="3"/>
      <c r="AQ8504" s="3"/>
      <c r="AR8504" s="3"/>
      <c r="AS8504" s="3"/>
      <c r="AT8504" s="3"/>
      <c r="AU8504" s="3"/>
      <c r="AV8504" s="3"/>
      <c r="AW8504" s="3"/>
      <c r="AX8504" s="3"/>
      <c r="AY8504" s="3"/>
      <c r="AZ8504" s="3"/>
      <c r="BA8504" s="3"/>
    </row>
    <row r="8505" spans="1:53" x14ac:dyDescent="0.3">
      <c r="A8505" s="3"/>
      <c r="B8505" s="3"/>
      <c r="C8505" s="3"/>
      <c r="D8505" s="3"/>
      <c r="E8505" s="3"/>
      <c r="F8505" s="3"/>
      <c r="G8505" s="3"/>
      <c r="H8505" s="3"/>
      <c r="I8505" s="3"/>
      <c r="J8505" s="3"/>
      <c r="K8505" s="3"/>
      <c r="L8505" s="3"/>
      <c r="M8505" s="3"/>
      <c r="N8505" s="3"/>
      <c r="O8505" s="3"/>
      <c r="P8505" s="3"/>
      <c r="Q8505" s="3"/>
      <c r="R8505" s="3"/>
      <c r="S8505" s="120"/>
      <c r="T8505" s="3"/>
      <c r="U8505" s="3"/>
      <c r="V8505" s="3"/>
      <c r="W8505" s="3"/>
      <c r="X8505" s="3"/>
      <c r="Y8505" s="3"/>
      <c r="Z8505" s="3"/>
      <c r="AA8505" s="3"/>
      <c r="AB8505" s="3"/>
      <c r="AC8505" s="3"/>
      <c r="AD8505" s="3"/>
      <c r="AE8505" s="3"/>
      <c r="AF8505" s="3"/>
      <c r="AG8505" s="3"/>
      <c r="AH8505" s="3"/>
      <c r="AI8505" s="3"/>
      <c r="AJ8505" s="3"/>
      <c r="AK8505" s="3"/>
      <c r="AL8505" s="3"/>
      <c r="AM8505" s="3"/>
      <c r="AN8505" s="3"/>
      <c r="AO8505" s="3"/>
      <c r="AP8505" s="3"/>
      <c r="AQ8505" s="3"/>
      <c r="AR8505" s="3"/>
      <c r="AS8505" s="3"/>
      <c r="AT8505" s="3"/>
      <c r="AU8505" s="3"/>
      <c r="AV8505" s="3"/>
      <c r="AW8505" s="3"/>
      <c r="AX8505" s="3"/>
      <c r="AY8505" s="3"/>
      <c r="AZ8505" s="3"/>
      <c r="BA8505" s="3"/>
    </row>
    <row r="8506" spans="1:53" x14ac:dyDescent="0.3">
      <c r="A8506" s="3"/>
      <c r="B8506" s="3"/>
      <c r="C8506" s="3"/>
      <c r="D8506" s="3"/>
      <c r="E8506" s="3"/>
      <c r="F8506" s="3"/>
      <c r="G8506" s="3"/>
      <c r="H8506" s="3"/>
      <c r="I8506" s="3"/>
      <c r="J8506" s="3"/>
      <c r="K8506" s="3"/>
      <c r="L8506" s="3"/>
      <c r="M8506" s="3"/>
      <c r="N8506" s="3"/>
      <c r="O8506" s="3"/>
      <c r="P8506" s="3"/>
      <c r="Q8506" s="3"/>
      <c r="R8506" s="3"/>
      <c r="S8506" s="120"/>
      <c r="T8506" s="3"/>
      <c r="U8506" s="3"/>
      <c r="V8506" s="3"/>
      <c r="W8506" s="3"/>
      <c r="X8506" s="3"/>
      <c r="Y8506" s="3"/>
      <c r="Z8506" s="3"/>
      <c r="AA8506" s="3"/>
      <c r="AB8506" s="3"/>
      <c r="AC8506" s="3"/>
      <c r="AD8506" s="3"/>
      <c r="AE8506" s="3"/>
      <c r="AF8506" s="3"/>
      <c r="AG8506" s="3"/>
      <c r="AH8506" s="3"/>
      <c r="AI8506" s="3"/>
      <c r="AJ8506" s="3"/>
      <c r="AK8506" s="3"/>
      <c r="AL8506" s="3"/>
      <c r="AM8506" s="3"/>
      <c r="AN8506" s="3"/>
      <c r="AO8506" s="3"/>
      <c r="AP8506" s="3"/>
      <c r="AQ8506" s="3"/>
      <c r="AR8506" s="3"/>
      <c r="AS8506" s="3"/>
      <c r="AT8506" s="3"/>
      <c r="AU8506" s="3"/>
      <c r="AV8506" s="3"/>
      <c r="AW8506" s="3"/>
      <c r="AX8506" s="3"/>
      <c r="AY8506" s="3"/>
      <c r="AZ8506" s="3"/>
      <c r="BA8506" s="3"/>
    </row>
    <row r="8507" spans="1:53" x14ac:dyDescent="0.3">
      <c r="A8507" s="3"/>
      <c r="B8507" s="3"/>
      <c r="C8507" s="3"/>
      <c r="D8507" s="3"/>
      <c r="E8507" s="3"/>
      <c r="F8507" s="3"/>
      <c r="G8507" s="3"/>
      <c r="H8507" s="3"/>
      <c r="I8507" s="3"/>
      <c r="J8507" s="3"/>
      <c r="K8507" s="3"/>
      <c r="L8507" s="3"/>
      <c r="M8507" s="3"/>
      <c r="N8507" s="3"/>
      <c r="O8507" s="3"/>
      <c r="P8507" s="3"/>
      <c r="Q8507" s="3"/>
      <c r="R8507" s="3"/>
      <c r="S8507" s="120"/>
      <c r="T8507" s="3"/>
      <c r="U8507" s="3"/>
      <c r="V8507" s="3"/>
      <c r="W8507" s="3"/>
      <c r="X8507" s="3"/>
      <c r="Y8507" s="3"/>
      <c r="Z8507" s="3"/>
      <c r="AA8507" s="3"/>
      <c r="AB8507" s="3"/>
      <c r="AC8507" s="3"/>
      <c r="AD8507" s="3"/>
      <c r="AE8507" s="3"/>
      <c r="AF8507" s="3"/>
      <c r="AG8507" s="3"/>
      <c r="AH8507" s="3"/>
      <c r="AI8507" s="3"/>
      <c r="AJ8507" s="3"/>
      <c r="AK8507" s="3"/>
      <c r="AL8507" s="3"/>
      <c r="AM8507" s="3"/>
      <c r="AN8507" s="3"/>
      <c r="AO8507" s="3"/>
      <c r="AP8507" s="3"/>
      <c r="AQ8507" s="3"/>
      <c r="AR8507" s="3"/>
      <c r="AS8507" s="3"/>
      <c r="AT8507" s="3"/>
      <c r="AU8507" s="3"/>
      <c r="AV8507" s="3"/>
      <c r="AW8507" s="3"/>
      <c r="AX8507" s="3"/>
      <c r="AY8507" s="3"/>
      <c r="AZ8507" s="3"/>
      <c r="BA8507" s="3"/>
    </row>
    <row r="8508" spans="1:53" x14ac:dyDescent="0.3">
      <c r="A8508" s="3"/>
      <c r="B8508" s="3"/>
      <c r="C8508" s="3"/>
      <c r="D8508" s="3"/>
      <c r="E8508" s="3"/>
      <c r="F8508" s="3"/>
      <c r="G8508" s="3"/>
      <c r="H8508" s="3"/>
      <c r="I8508" s="3"/>
      <c r="J8508" s="3"/>
      <c r="K8508" s="3"/>
      <c r="L8508" s="3"/>
      <c r="M8508" s="3"/>
      <c r="N8508" s="3"/>
      <c r="O8508" s="3"/>
      <c r="P8508" s="3"/>
      <c r="Q8508" s="3"/>
      <c r="R8508" s="3"/>
      <c r="S8508" s="120"/>
      <c r="T8508" s="3"/>
      <c r="U8508" s="3"/>
      <c r="V8508" s="3"/>
      <c r="W8508" s="3"/>
      <c r="X8508" s="3"/>
      <c r="Y8508" s="3"/>
      <c r="Z8508" s="3"/>
      <c r="AA8508" s="3"/>
      <c r="AB8508" s="3"/>
      <c r="AC8508" s="3"/>
      <c r="AD8508" s="3"/>
      <c r="AE8508" s="3"/>
      <c r="AF8508" s="3"/>
      <c r="AG8508" s="3"/>
      <c r="AH8508" s="3"/>
      <c r="AI8508" s="3"/>
      <c r="AJ8508" s="3"/>
      <c r="AK8508" s="3"/>
      <c r="AL8508" s="3"/>
      <c r="AM8508" s="3"/>
      <c r="AN8508" s="3"/>
      <c r="AO8508" s="3"/>
      <c r="AP8508" s="3"/>
      <c r="AQ8508" s="3"/>
      <c r="AR8508" s="3"/>
      <c r="AS8508" s="3"/>
      <c r="AT8508" s="3"/>
      <c r="AU8508" s="3"/>
      <c r="AV8508" s="3"/>
      <c r="AW8508" s="3"/>
      <c r="AX8508" s="3"/>
      <c r="AY8508" s="3"/>
      <c r="AZ8508" s="3"/>
      <c r="BA8508" s="3"/>
    </row>
    <row r="8509" spans="1:53" x14ac:dyDescent="0.3">
      <c r="A8509" s="3"/>
      <c r="B8509" s="3"/>
      <c r="C8509" s="3"/>
      <c r="D8509" s="3"/>
      <c r="E8509" s="3"/>
      <c r="F8509" s="3"/>
      <c r="G8509" s="3"/>
      <c r="H8509" s="3"/>
      <c r="I8509" s="3"/>
      <c r="J8509" s="3"/>
      <c r="K8509" s="3"/>
      <c r="L8509" s="3"/>
      <c r="M8509" s="3"/>
      <c r="N8509" s="3"/>
      <c r="O8509" s="3"/>
      <c r="P8509" s="3"/>
      <c r="Q8509" s="3"/>
      <c r="R8509" s="3"/>
      <c r="S8509" s="120"/>
      <c r="T8509" s="3"/>
      <c r="U8509" s="3"/>
      <c r="V8509" s="3"/>
      <c r="W8509" s="3"/>
      <c r="X8509" s="3"/>
      <c r="Y8509" s="3"/>
      <c r="Z8509" s="3"/>
      <c r="AA8509" s="3"/>
      <c r="AB8509" s="3"/>
      <c r="AC8509" s="3"/>
      <c r="AD8509" s="3"/>
      <c r="AE8509" s="3"/>
      <c r="AF8509" s="3"/>
      <c r="AG8509" s="3"/>
      <c r="AH8509" s="3"/>
      <c r="AI8509" s="3"/>
      <c r="AJ8509" s="3"/>
      <c r="AK8509" s="3"/>
      <c r="AL8509" s="3"/>
      <c r="AM8509" s="3"/>
      <c r="AN8509" s="3"/>
      <c r="AO8509" s="3"/>
      <c r="AP8509" s="3"/>
      <c r="AQ8509" s="3"/>
      <c r="AR8509" s="3"/>
      <c r="AS8509" s="3"/>
      <c r="AT8509" s="3"/>
      <c r="AU8509" s="3"/>
      <c r="AV8509" s="3"/>
      <c r="AW8509" s="3"/>
      <c r="AX8509" s="3"/>
      <c r="AY8509" s="3"/>
      <c r="AZ8509" s="3"/>
      <c r="BA8509" s="3"/>
    </row>
    <row r="8510" spans="1:53" x14ac:dyDescent="0.3">
      <c r="A8510" s="3"/>
      <c r="B8510" s="3"/>
      <c r="C8510" s="3"/>
      <c r="D8510" s="3"/>
      <c r="E8510" s="3"/>
      <c r="F8510" s="3"/>
      <c r="G8510" s="3"/>
      <c r="H8510" s="3"/>
      <c r="I8510" s="3"/>
      <c r="J8510" s="3"/>
      <c r="K8510" s="3"/>
      <c r="L8510" s="3"/>
      <c r="M8510" s="3"/>
      <c r="N8510" s="3"/>
      <c r="O8510" s="3"/>
      <c r="P8510" s="3"/>
      <c r="Q8510" s="3"/>
      <c r="R8510" s="3"/>
      <c r="S8510" s="120"/>
      <c r="T8510" s="3"/>
      <c r="U8510" s="3"/>
      <c r="V8510" s="3"/>
      <c r="W8510" s="3"/>
      <c r="X8510" s="3"/>
      <c r="Y8510" s="3"/>
      <c r="Z8510" s="3"/>
      <c r="AA8510" s="3"/>
      <c r="AB8510" s="3"/>
      <c r="AC8510" s="3"/>
      <c r="AD8510" s="3"/>
      <c r="AE8510" s="3"/>
      <c r="AF8510" s="3"/>
      <c r="AG8510" s="3"/>
      <c r="AH8510" s="3"/>
      <c r="AI8510" s="3"/>
      <c r="AJ8510" s="3"/>
      <c r="AK8510" s="3"/>
      <c r="AL8510" s="3"/>
      <c r="AM8510" s="3"/>
      <c r="AN8510" s="3"/>
      <c r="AO8510" s="3"/>
      <c r="AP8510" s="3"/>
      <c r="AQ8510" s="3"/>
      <c r="AR8510" s="3"/>
      <c r="AS8510" s="3"/>
      <c r="AT8510" s="3"/>
      <c r="AU8510" s="3"/>
      <c r="AV8510" s="3"/>
      <c r="AW8510" s="3"/>
      <c r="AX8510" s="3"/>
      <c r="AY8510" s="3"/>
      <c r="AZ8510" s="3"/>
      <c r="BA8510" s="3"/>
    </row>
    <row r="8511" spans="1:53" x14ac:dyDescent="0.3">
      <c r="A8511" s="3"/>
      <c r="B8511" s="3"/>
      <c r="C8511" s="3"/>
      <c r="D8511" s="3"/>
      <c r="E8511" s="3"/>
      <c r="F8511" s="3"/>
      <c r="G8511" s="3"/>
      <c r="H8511" s="3"/>
      <c r="I8511" s="3"/>
      <c r="J8511" s="3"/>
      <c r="K8511" s="3"/>
      <c r="L8511" s="3"/>
      <c r="M8511" s="3"/>
      <c r="N8511" s="3"/>
      <c r="O8511" s="3"/>
      <c r="P8511" s="3"/>
      <c r="Q8511" s="3"/>
      <c r="R8511" s="3"/>
      <c r="S8511" s="120"/>
      <c r="T8511" s="3"/>
      <c r="U8511" s="3"/>
      <c r="V8511" s="3"/>
      <c r="W8511" s="3"/>
      <c r="X8511" s="3"/>
      <c r="Y8511" s="3"/>
      <c r="Z8511" s="3"/>
      <c r="AA8511" s="3"/>
      <c r="AB8511" s="3"/>
      <c r="AC8511" s="3"/>
      <c r="AD8511" s="3"/>
      <c r="AE8511" s="3"/>
      <c r="AF8511" s="3"/>
      <c r="AG8511" s="3"/>
      <c r="AH8511" s="3"/>
      <c r="AI8511" s="3"/>
      <c r="AJ8511" s="3"/>
      <c r="AK8511" s="3"/>
      <c r="AL8511" s="3"/>
      <c r="AM8511" s="3"/>
      <c r="AN8511" s="3"/>
      <c r="AO8511" s="3"/>
      <c r="AP8511" s="3"/>
      <c r="AQ8511" s="3"/>
      <c r="AR8511" s="3"/>
      <c r="AS8511" s="3"/>
      <c r="AT8511" s="3"/>
      <c r="AU8511" s="3"/>
      <c r="AV8511" s="3"/>
      <c r="AW8511" s="3"/>
      <c r="AX8511" s="3"/>
      <c r="AY8511" s="3"/>
      <c r="AZ8511" s="3"/>
      <c r="BA8511" s="3"/>
    </row>
    <row r="8512" spans="1:53" x14ac:dyDescent="0.3">
      <c r="A8512" s="3"/>
      <c r="B8512" s="3"/>
      <c r="C8512" s="3"/>
      <c r="D8512" s="3"/>
      <c r="E8512" s="3"/>
      <c r="F8512" s="3"/>
      <c r="G8512" s="3"/>
      <c r="H8512" s="3"/>
      <c r="I8512" s="3"/>
      <c r="J8512" s="3"/>
      <c r="K8512" s="3"/>
      <c r="L8512" s="3"/>
      <c r="M8512" s="3"/>
      <c r="N8512" s="3"/>
      <c r="O8512" s="3"/>
      <c r="P8512" s="3"/>
      <c r="Q8512" s="3"/>
      <c r="R8512" s="3"/>
      <c r="S8512" s="120"/>
      <c r="T8512" s="3"/>
      <c r="U8512" s="3"/>
      <c r="V8512" s="3"/>
      <c r="W8512" s="3"/>
      <c r="X8512" s="3"/>
      <c r="Y8512" s="3"/>
      <c r="Z8512" s="3"/>
      <c r="AA8512" s="3"/>
      <c r="AB8512" s="3"/>
      <c r="AC8512" s="3"/>
      <c r="AD8512" s="3"/>
      <c r="AE8512" s="3"/>
      <c r="AF8512" s="3"/>
      <c r="AG8512" s="3"/>
      <c r="AH8512" s="3"/>
      <c r="AI8512" s="3"/>
      <c r="AJ8512" s="3"/>
      <c r="AK8512" s="3"/>
      <c r="AL8512" s="3"/>
      <c r="AM8512" s="3"/>
      <c r="AN8512" s="3"/>
      <c r="AO8512" s="3"/>
      <c r="AP8512" s="3"/>
      <c r="AQ8512" s="3"/>
      <c r="AR8512" s="3"/>
      <c r="AS8512" s="3"/>
      <c r="AT8512" s="3"/>
      <c r="AU8512" s="3"/>
      <c r="AV8512" s="3"/>
      <c r="AW8512" s="3"/>
      <c r="AX8512" s="3"/>
      <c r="AY8512" s="3"/>
      <c r="AZ8512" s="3"/>
      <c r="BA8512" s="3"/>
    </row>
    <row r="8513" spans="1:53" x14ac:dyDescent="0.3">
      <c r="A8513" s="3"/>
      <c r="B8513" s="3"/>
      <c r="C8513" s="3"/>
      <c r="D8513" s="3"/>
      <c r="E8513" s="3"/>
      <c r="F8513" s="3"/>
      <c r="G8513" s="3"/>
      <c r="H8513" s="3"/>
      <c r="I8513" s="3"/>
      <c r="J8513" s="3"/>
      <c r="K8513" s="3"/>
      <c r="L8513" s="3"/>
      <c r="M8513" s="3"/>
      <c r="N8513" s="3"/>
      <c r="O8513" s="3"/>
      <c r="P8513" s="3"/>
      <c r="Q8513" s="3"/>
      <c r="R8513" s="3"/>
      <c r="S8513" s="120"/>
      <c r="T8513" s="3"/>
      <c r="U8513" s="3"/>
      <c r="V8513" s="3"/>
      <c r="W8513" s="3"/>
      <c r="X8513" s="3"/>
      <c r="Y8513" s="3"/>
      <c r="Z8513" s="3"/>
      <c r="AA8513" s="3"/>
      <c r="AB8513" s="3"/>
      <c r="AC8513" s="3"/>
      <c r="AD8513" s="3"/>
      <c r="AE8513" s="3"/>
      <c r="AF8513" s="3"/>
      <c r="AG8513" s="3"/>
      <c r="AH8513" s="3"/>
      <c r="AI8513" s="3"/>
      <c r="AJ8513" s="3"/>
      <c r="AK8513" s="3"/>
      <c r="AL8513" s="3"/>
      <c r="AM8513" s="3"/>
      <c r="AN8513" s="3"/>
      <c r="AO8513" s="3"/>
      <c r="AP8513" s="3"/>
      <c r="AQ8513" s="3"/>
      <c r="AR8513" s="3"/>
      <c r="AS8513" s="3"/>
      <c r="AT8513" s="3"/>
      <c r="AU8513" s="3"/>
      <c r="AV8513" s="3"/>
      <c r="AW8513" s="3"/>
      <c r="AX8513" s="3"/>
      <c r="AY8513" s="3"/>
      <c r="AZ8513" s="3"/>
      <c r="BA8513" s="3"/>
    </row>
    <row r="8514" spans="1:53" x14ac:dyDescent="0.3">
      <c r="A8514" s="3"/>
      <c r="B8514" s="3"/>
      <c r="C8514" s="3"/>
      <c r="D8514" s="3"/>
      <c r="E8514" s="3"/>
      <c r="F8514" s="3"/>
      <c r="G8514" s="3"/>
      <c r="H8514" s="3"/>
      <c r="I8514" s="3"/>
      <c r="J8514" s="3"/>
      <c r="K8514" s="3"/>
      <c r="L8514" s="3"/>
      <c r="M8514" s="3"/>
      <c r="N8514" s="3"/>
      <c r="O8514" s="3"/>
      <c r="P8514" s="3"/>
      <c r="Q8514" s="3"/>
      <c r="R8514" s="3"/>
      <c r="S8514" s="120"/>
      <c r="T8514" s="3"/>
      <c r="U8514" s="3"/>
      <c r="V8514" s="3"/>
      <c r="W8514" s="3"/>
      <c r="X8514" s="3"/>
      <c r="Y8514" s="3"/>
      <c r="Z8514" s="3"/>
      <c r="AA8514" s="3"/>
      <c r="AB8514" s="3"/>
      <c r="AC8514" s="3"/>
      <c r="AD8514" s="3"/>
      <c r="AE8514" s="3"/>
      <c r="AF8514" s="3"/>
      <c r="AG8514" s="3"/>
      <c r="AH8514" s="3"/>
      <c r="AI8514" s="3"/>
      <c r="AJ8514" s="3"/>
      <c r="AK8514" s="3"/>
      <c r="AL8514" s="3"/>
      <c r="AM8514" s="3"/>
      <c r="AN8514" s="3"/>
      <c r="AO8514" s="3"/>
      <c r="AP8514" s="3"/>
      <c r="AQ8514" s="3"/>
      <c r="AR8514" s="3"/>
      <c r="AS8514" s="3"/>
      <c r="AT8514" s="3"/>
      <c r="AU8514" s="3"/>
      <c r="AV8514" s="3"/>
      <c r="AW8514" s="3"/>
      <c r="AX8514" s="3"/>
      <c r="AY8514" s="3"/>
      <c r="AZ8514" s="3"/>
      <c r="BA8514" s="3"/>
    </row>
    <row r="8515" spans="1:53" x14ac:dyDescent="0.3">
      <c r="A8515" s="3"/>
      <c r="B8515" s="3"/>
      <c r="C8515" s="3"/>
      <c r="D8515" s="3"/>
      <c r="E8515" s="3"/>
      <c r="F8515" s="3"/>
      <c r="G8515" s="3"/>
      <c r="H8515" s="3"/>
      <c r="I8515" s="3"/>
      <c r="J8515" s="3"/>
      <c r="K8515" s="3"/>
      <c r="L8515" s="3"/>
      <c r="M8515" s="3"/>
      <c r="N8515" s="3"/>
      <c r="O8515" s="3"/>
      <c r="P8515" s="3"/>
      <c r="Q8515" s="3"/>
      <c r="R8515" s="3"/>
      <c r="S8515" s="120"/>
      <c r="T8515" s="3"/>
      <c r="U8515" s="3"/>
      <c r="V8515" s="3"/>
      <c r="W8515" s="3"/>
      <c r="X8515" s="3"/>
      <c r="Y8515" s="3"/>
      <c r="Z8515" s="3"/>
      <c r="AA8515" s="3"/>
      <c r="AB8515" s="3"/>
      <c r="AC8515" s="3"/>
      <c r="AD8515" s="3"/>
      <c r="AE8515" s="3"/>
      <c r="AF8515" s="3"/>
      <c r="AG8515" s="3"/>
      <c r="AH8515" s="3"/>
      <c r="AI8515" s="3"/>
      <c r="AJ8515" s="3"/>
      <c r="AK8515" s="3"/>
      <c r="AL8515" s="3"/>
      <c r="AM8515" s="3"/>
      <c r="AN8515" s="3"/>
      <c r="AO8515" s="3"/>
      <c r="AP8515" s="3"/>
      <c r="AQ8515" s="3"/>
      <c r="AR8515" s="3"/>
      <c r="AS8515" s="3"/>
      <c r="AT8515" s="3"/>
      <c r="AU8515" s="3"/>
      <c r="AV8515" s="3"/>
      <c r="AW8515" s="3"/>
      <c r="AX8515" s="3"/>
      <c r="AY8515" s="3"/>
      <c r="AZ8515" s="3"/>
      <c r="BA8515" s="3"/>
    </row>
    <row r="8516" spans="1:53" x14ac:dyDescent="0.3">
      <c r="A8516" s="3"/>
      <c r="B8516" s="3"/>
      <c r="C8516" s="3"/>
      <c r="D8516" s="3"/>
      <c r="E8516" s="3"/>
      <c r="F8516" s="3"/>
      <c r="G8516" s="3"/>
      <c r="H8516" s="3"/>
      <c r="I8516" s="3"/>
      <c r="J8516" s="3"/>
      <c r="K8516" s="3"/>
      <c r="L8516" s="3"/>
      <c r="M8516" s="3"/>
      <c r="N8516" s="3"/>
      <c r="O8516" s="3"/>
      <c r="P8516" s="3"/>
      <c r="Q8516" s="3"/>
      <c r="R8516" s="3"/>
      <c r="S8516" s="120"/>
      <c r="T8516" s="3"/>
      <c r="U8516" s="3"/>
      <c r="V8516" s="3"/>
      <c r="W8516" s="3"/>
      <c r="X8516" s="3"/>
      <c r="Y8516" s="3"/>
      <c r="Z8516" s="3"/>
      <c r="AA8516" s="3"/>
      <c r="AB8516" s="3"/>
      <c r="AC8516" s="3"/>
      <c r="AD8516" s="3"/>
      <c r="AE8516" s="3"/>
      <c r="AF8516" s="3"/>
      <c r="AG8516" s="3"/>
      <c r="AH8516" s="3"/>
      <c r="AI8516" s="3"/>
      <c r="AJ8516" s="3"/>
      <c r="AK8516" s="3"/>
      <c r="AL8516" s="3"/>
      <c r="AM8516" s="3"/>
      <c r="AN8516" s="3"/>
      <c r="AO8516" s="3"/>
      <c r="AP8516" s="3"/>
      <c r="AQ8516" s="3"/>
      <c r="AR8516" s="3"/>
      <c r="AS8516" s="3"/>
      <c r="AT8516" s="3"/>
      <c r="AU8516" s="3"/>
      <c r="AV8516" s="3"/>
      <c r="AW8516" s="3"/>
      <c r="AX8516" s="3"/>
      <c r="AY8516" s="3"/>
      <c r="AZ8516" s="3"/>
      <c r="BA8516" s="3"/>
    </row>
    <row r="8517" spans="1:53" x14ac:dyDescent="0.3">
      <c r="A8517" s="3"/>
      <c r="B8517" s="3"/>
      <c r="C8517" s="3"/>
      <c r="D8517" s="3"/>
      <c r="E8517" s="3"/>
      <c r="F8517" s="3"/>
      <c r="G8517" s="3"/>
      <c r="H8517" s="3"/>
      <c r="I8517" s="3"/>
      <c r="J8517" s="3"/>
      <c r="K8517" s="3"/>
      <c r="L8517" s="3"/>
      <c r="M8517" s="3"/>
      <c r="N8517" s="3"/>
      <c r="O8517" s="3"/>
      <c r="P8517" s="3"/>
      <c r="Q8517" s="3"/>
      <c r="R8517" s="3"/>
      <c r="S8517" s="120"/>
      <c r="T8517" s="3"/>
      <c r="U8517" s="3"/>
      <c r="V8517" s="3"/>
      <c r="W8517" s="3"/>
      <c r="X8517" s="3"/>
      <c r="Y8517" s="3"/>
      <c r="Z8517" s="3"/>
      <c r="AA8517" s="3"/>
      <c r="AB8517" s="3"/>
      <c r="AC8517" s="3"/>
      <c r="AD8517" s="3"/>
      <c r="AE8517" s="3"/>
      <c r="AF8517" s="3"/>
      <c r="AG8517" s="3"/>
      <c r="AH8517" s="3"/>
      <c r="AI8517" s="3"/>
      <c r="AJ8517" s="3"/>
      <c r="AK8517" s="3"/>
      <c r="AL8517" s="3"/>
      <c r="AM8517" s="3"/>
      <c r="AN8517" s="3"/>
      <c r="AO8517" s="3"/>
      <c r="AP8517" s="3"/>
      <c r="AQ8517" s="3"/>
      <c r="AR8517" s="3"/>
      <c r="AS8517" s="3"/>
      <c r="AT8517" s="3"/>
      <c r="AU8517" s="3"/>
      <c r="AV8517" s="3"/>
      <c r="AW8517" s="3"/>
      <c r="AX8517" s="3"/>
      <c r="AY8517" s="3"/>
      <c r="AZ8517" s="3"/>
      <c r="BA8517" s="3"/>
    </row>
    <row r="8518" spans="1:53" x14ac:dyDescent="0.3">
      <c r="A8518" s="3"/>
      <c r="B8518" s="3"/>
      <c r="C8518" s="3"/>
      <c r="D8518" s="3"/>
      <c r="E8518" s="3"/>
      <c r="F8518" s="3"/>
      <c r="G8518" s="3"/>
      <c r="H8518" s="3"/>
      <c r="I8518" s="3"/>
      <c r="J8518" s="3"/>
      <c r="K8518" s="3"/>
      <c r="L8518" s="3"/>
      <c r="M8518" s="3"/>
      <c r="N8518" s="3"/>
      <c r="O8518" s="3"/>
      <c r="P8518" s="3"/>
      <c r="Q8518" s="3"/>
      <c r="R8518" s="3"/>
      <c r="S8518" s="120"/>
      <c r="T8518" s="3"/>
      <c r="U8518" s="3"/>
      <c r="V8518" s="3"/>
      <c r="W8518" s="3"/>
      <c r="X8518" s="3"/>
      <c r="Y8518" s="3"/>
      <c r="Z8518" s="3"/>
      <c r="AA8518" s="3"/>
      <c r="AB8518" s="3"/>
      <c r="AC8518" s="3"/>
      <c r="AD8518" s="3"/>
      <c r="AE8518" s="3"/>
      <c r="AF8518" s="3"/>
      <c r="AG8518" s="3"/>
      <c r="AH8518" s="3"/>
      <c r="AI8518" s="3"/>
      <c r="AJ8518" s="3"/>
      <c r="AK8518" s="3"/>
      <c r="AL8518" s="3"/>
      <c r="AM8518" s="3"/>
      <c r="AN8518" s="3"/>
      <c r="AO8518" s="3"/>
      <c r="AP8518" s="3"/>
      <c r="AQ8518" s="3"/>
      <c r="AR8518" s="3"/>
      <c r="AS8518" s="3"/>
      <c r="AT8518" s="3"/>
      <c r="AU8518" s="3"/>
      <c r="AV8518" s="3"/>
      <c r="AW8518" s="3"/>
      <c r="AX8518" s="3"/>
      <c r="AY8518" s="3"/>
      <c r="AZ8518" s="3"/>
      <c r="BA8518" s="3"/>
    </row>
    <row r="8519" spans="1:53" x14ac:dyDescent="0.3">
      <c r="A8519" s="3"/>
      <c r="B8519" s="3"/>
      <c r="C8519" s="3"/>
      <c r="D8519" s="3"/>
      <c r="E8519" s="3"/>
      <c r="F8519" s="3"/>
      <c r="G8519" s="3"/>
      <c r="H8519" s="3"/>
      <c r="I8519" s="3"/>
      <c r="J8519" s="3"/>
      <c r="K8519" s="3"/>
      <c r="L8519" s="3"/>
      <c r="M8519" s="3"/>
      <c r="N8519" s="3"/>
      <c r="O8519" s="3"/>
      <c r="P8519" s="3"/>
      <c r="Q8519" s="3"/>
      <c r="R8519" s="3"/>
      <c r="S8519" s="120"/>
      <c r="T8519" s="3"/>
      <c r="U8519" s="3"/>
      <c r="V8519" s="3"/>
      <c r="W8519" s="3"/>
      <c r="X8519" s="3"/>
      <c r="Y8519" s="3"/>
      <c r="Z8519" s="3"/>
      <c r="AA8519" s="3"/>
      <c r="AB8519" s="3"/>
      <c r="AC8519" s="3"/>
      <c r="AD8519" s="3"/>
      <c r="AE8519" s="3"/>
      <c r="AF8519" s="3"/>
      <c r="AG8519" s="3"/>
      <c r="AH8519" s="3"/>
      <c r="AI8519" s="3"/>
      <c r="AJ8519" s="3"/>
      <c r="AK8519" s="3"/>
      <c r="AL8519" s="3"/>
      <c r="AM8519" s="3"/>
      <c r="AN8519" s="3"/>
      <c r="AO8519" s="3"/>
      <c r="AP8519" s="3"/>
      <c r="AQ8519" s="3"/>
      <c r="AR8519" s="3"/>
      <c r="AS8519" s="3"/>
      <c r="AT8519" s="3"/>
      <c r="AU8519" s="3"/>
      <c r="AV8519" s="3"/>
      <c r="AW8519" s="3"/>
      <c r="AX8519" s="3"/>
      <c r="AY8519" s="3"/>
      <c r="AZ8519" s="3"/>
      <c r="BA8519" s="3"/>
    </row>
    <row r="8520" spans="1:53" x14ac:dyDescent="0.3">
      <c r="A8520" s="3"/>
      <c r="B8520" s="3"/>
      <c r="C8520" s="3"/>
      <c r="D8520" s="3"/>
      <c r="E8520" s="3"/>
      <c r="F8520" s="3"/>
      <c r="G8520" s="3"/>
      <c r="H8520" s="3"/>
      <c r="I8520" s="3"/>
      <c r="J8520" s="3"/>
      <c r="K8520" s="3"/>
      <c r="L8520" s="3"/>
      <c r="M8520" s="3"/>
      <c r="N8520" s="3"/>
      <c r="O8520" s="3"/>
      <c r="P8520" s="3"/>
      <c r="Q8520" s="3"/>
      <c r="R8520" s="3"/>
      <c r="S8520" s="120"/>
      <c r="T8520" s="3"/>
      <c r="U8520" s="3"/>
      <c r="V8520" s="3"/>
      <c r="W8520" s="3"/>
      <c r="X8520" s="3"/>
      <c r="Y8520" s="3"/>
      <c r="Z8520" s="3"/>
      <c r="AA8520" s="3"/>
      <c r="AB8520" s="3"/>
      <c r="AC8520" s="3"/>
      <c r="AD8520" s="3"/>
      <c r="AE8520" s="3"/>
      <c r="AF8520" s="3"/>
      <c r="AG8520" s="3"/>
      <c r="AH8520" s="3"/>
      <c r="AI8520" s="3"/>
      <c r="AJ8520" s="3"/>
      <c r="AK8520" s="3"/>
      <c r="AL8520" s="3"/>
      <c r="AM8520" s="3"/>
      <c r="AN8520" s="3"/>
      <c r="AO8520" s="3"/>
      <c r="AP8520" s="3"/>
      <c r="AQ8520" s="3"/>
      <c r="AR8520" s="3"/>
      <c r="AS8520" s="3"/>
      <c r="AT8520" s="3"/>
      <c r="AU8520" s="3"/>
      <c r="AV8520" s="3"/>
      <c r="AW8520" s="3"/>
      <c r="AX8520" s="3"/>
      <c r="AY8520" s="3"/>
      <c r="AZ8520" s="3"/>
      <c r="BA8520" s="3"/>
    </row>
    <row r="8521" spans="1:53" x14ac:dyDescent="0.3">
      <c r="A8521" s="3"/>
      <c r="B8521" s="3"/>
      <c r="C8521" s="3"/>
      <c r="D8521" s="3"/>
      <c r="E8521" s="3"/>
      <c r="F8521" s="3"/>
      <c r="G8521" s="3"/>
      <c r="H8521" s="3"/>
      <c r="I8521" s="3"/>
      <c r="J8521" s="3"/>
      <c r="K8521" s="3"/>
      <c r="L8521" s="3"/>
      <c r="M8521" s="3"/>
      <c r="N8521" s="3"/>
      <c r="O8521" s="3"/>
      <c r="P8521" s="3"/>
      <c r="Q8521" s="3"/>
      <c r="R8521" s="3"/>
      <c r="S8521" s="120"/>
      <c r="T8521" s="3"/>
      <c r="U8521" s="3"/>
      <c r="V8521" s="3"/>
      <c r="W8521" s="3"/>
      <c r="X8521" s="3"/>
      <c r="Y8521" s="3"/>
      <c r="Z8521" s="3"/>
      <c r="AA8521" s="3"/>
      <c r="AB8521" s="3"/>
      <c r="AC8521" s="3"/>
      <c r="AD8521" s="3"/>
      <c r="AE8521" s="3"/>
      <c r="AF8521" s="3"/>
      <c r="AG8521" s="3"/>
      <c r="AH8521" s="3"/>
      <c r="AI8521" s="3"/>
      <c r="AJ8521" s="3"/>
      <c r="AK8521" s="3"/>
      <c r="AL8521" s="3"/>
      <c r="AM8521" s="3"/>
      <c r="AN8521" s="3"/>
      <c r="AO8521" s="3"/>
      <c r="AP8521" s="3"/>
      <c r="AQ8521" s="3"/>
      <c r="AR8521" s="3"/>
      <c r="AS8521" s="3"/>
      <c r="AT8521" s="3"/>
      <c r="AU8521" s="3"/>
      <c r="AV8521" s="3"/>
      <c r="AW8521" s="3"/>
      <c r="AX8521" s="3"/>
      <c r="AY8521" s="3"/>
      <c r="AZ8521" s="3"/>
      <c r="BA8521" s="3"/>
    </row>
    <row r="8522" spans="1:53" x14ac:dyDescent="0.3">
      <c r="A8522" s="3"/>
      <c r="B8522" s="3"/>
      <c r="C8522" s="3"/>
      <c r="D8522" s="3"/>
      <c r="E8522" s="3"/>
      <c r="F8522" s="3"/>
      <c r="G8522" s="3"/>
      <c r="H8522" s="3"/>
      <c r="I8522" s="3"/>
      <c r="J8522" s="3"/>
      <c r="K8522" s="3"/>
      <c r="L8522" s="3"/>
      <c r="M8522" s="3"/>
      <c r="N8522" s="3"/>
      <c r="O8522" s="3"/>
      <c r="P8522" s="3"/>
      <c r="Q8522" s="3"/>
      <c r="R8522" s="3"/>
      <c r="S8522" s="120"/>
      <c r="T8522" s="3"/>
      <c r="U8522" s="3"/>
      <c r="V8522" s="3"/>
      <c r="W8522" s="3"/>
      <c r="X8522" s="3"/>
      <c r="Y8522" s="3"/>
      <c r="Z8522" s="3"/>
      <c r="AA8522" s="3"/>
      <c r="AB8522" s="3"/>
      <c r="AC8522" s="3"/>
      <c r="AD8522" s="3"/>
      <c r="AE8522" s="3"/>
      <c r="AF8522" s="3"/>
      <c r="AG8522" s="3"/>
      <c r="AH8522" s="3"/>
      <c r="AI8522" s="3"/>
      <c r="AJ8522" s="3"/>
      <c r="AK8522" s="3"/>
      <c r="AL8522" s="3"/>
      <c r="AM8522" s="3"/>
      <c r="AN8522" s="3"/>
      <c r="AO8522" s="3"/>
      <c r="AP8522" s="3"/>
      <c r="AQ8522" s="3"/>
      <c r="AR8522" s="3"/>
      <c r="AS8522" s="3"/>
      <c r="AT8522" s="3"/>
      <c r="AU8522" s="3"/>
      <c r="AV8522" s="3"/>
      <c r="AW8522" s="3"/>
      <c r="AX8522" s="3"/>
      <c r="AY8522" s="3"/>
      <c r="AZ8522" s="3"/>
      <c r="BA8522" s="3"/>
    </row>
    <row r="8523" spans="1:53" x14ac:dyDescent="0.3">
      <c r="A8523" s="3"/>
      <c r="B8523" s="3"/>
      <c r="C8523" s="3"/>
      <c r="D8523" s="3"/>
      <c r="E8523" s="3"/>
      <c r="F8523" s="3"/>
      <c r="G8523" s="3"/>
      <c r="H8523" s="3"/>
      <c r="I8523" s="3"/>
      <c r="J8523" s="3"/>
      <c r="K8523" s="3"/>
      <c r="L8523" s="3"/>
      <c r="M8523" s="3"/>
      <c r="N8523" s="3"/>
      <c r="O8523" s="3"/>
      <c r="P8523" s="3"/>
      <c r="Q8523" s="3"/>
      <c r="R8523" s="3"/>
      <c r="S8523" s="120"/>
      <c r="T8523" s="3"/>
      <c r="U8523" s="3"/>
      <c r="V8523" s="3"/>
      <c r="W8523" s="3"/>
      <c r="X8523" s="3"/>
      <c r="Y8523" s="3"/>
      <c r="Z8523" s="3"/>
      <c r="AA8523" s="3"/>
      <c r="AB8523" s="3"/>
      <c r="AC8523" s="3"/>
      <c r="AD8523" s="3"/>
      <c r="AE8523" s="3"/>
      <c r="AF8523" s="3"/>
      <c r="AG8523" s="3"/>
      <c r="AH8523" s="3"/>
      <c r="AI8523" s="3"/>
      <c r="AJ8523" s="3"/>
      <c r="AK8523" s="3"/>
      <c r="AL8523" s="3"/>
      <c r="AM8523" s="3"/>
      <c r="AN8523" s="3"/>
      <c r="AO8523" s="3"/>
      <c r="AP8523" s="3"/>
      <c r="AQ8523" s="3"/>
      <c r="AR8523" s="3"/>
      <c r="AS8523" s="3"/>
      <c r="AT8523" s="3"/>
      <c r="AU8523" s="3"/>
      <c r="AV8523" s="3"/>
      <c r="AW8523" s="3"/>
      <c r="AX8523" s="3"/>
      <c r="AY8523" s="3"/>
      <c r="AZ8523" s="3"/>
      <c r="BA8523" s="3"/>
    </row>
    <row r="8524" spans="1:53" x14ac:dyDescent="0.3">
      <c r="A8524" s="3"/>
      <c r="B8524" s="3"/>
      <c r="C8524" s="3"/>
      <c r="D8524" s="3"/>
      <c r="E8524" s="3"/>
      <c r="F8524" s="3"/>
      <c r="G8524" s="3"/>
      <c r="H8524" s="3"/>
      <c r="I8524" s="3"/>
      <c r="J8524" s="3"/>
      <c r="K8524" s="3"/>
      <c r="L8524" s="3"/>
      <c r="M8524" s="3"/>
      <c r="N8524" s="3"/>
      <c r="O8524" s="3"/>
      <c r="P8524" s="3"/>
      <c r="Q8524" s="3"/>
      <c r="R8524" s="3"/>
      <c r="S8524" s="120"/>
      <c r="T8524" s="3"/>
      <c r="U8524" s="3"/>
      <c r="V8524" s="3"/>
      <c r="W8524" s="3"/>
      <c r="X8524" s="3"/>
      <c r="Y8524" s="3"/>
      <c r="Z8524" s="3"/>
      <c r="AA8524" s="3"/>
      <c r="AB8524" s="3"/>
      <c r="AC8524" s="3"/>
      <c r="AD8524" s="3"/>
      <c r="AE8524" s="3"/>
      <c r="AF8524" s="3"/>
      <c r="AG8524" s="3"/>
      <c r="AH8524" s="3"/>
      <c r="AI8524" s="3"/>
      <c r="AJ8524" s="3"/>
      <c r="AK8524" s="3"/>
      <c r="AL8524" s="3"/>
      <c r="AM8524" s="3"/>
      <c r="AN8524" s="3"/>
      <c r="AO8524" s="3"/>
      <c r="AP8524" s="3"/>
      <c r="AQ8524" s="3"/>
      <c r="AR8524" s="3"/>
      <c r="AS8524" s="3"/>
      <c r="AT8524" s="3"/>
      <c r="AU8524" s="3"/>
      <c r="AV8524" s="3"/>
      <c r="AW8524" s="3"/>
      <c r="AX8524" s="3"/>
      <c r="AY8524" s="3"/>
      <c r="AZ8524" s="3"/>
      <c r="BA8524" s="3"/>
    </row>
    <row r="8525" spans="1:53" x14ac:dyDescent="0.3">
      <c r="A8525" s="3"/>
      <c r="B8525" s="3"/>
      <c r="C8525" s="3"/>
      <c r="D8525" s="3"/>
      <c r="E8525" s="3"/>
      <c r="F8525" s="3"/>
      <c r="G8525" s="3"/>
      <c r="H8525" s="3"/>
      <c r="I8525" s="3"/>
      <c r="J8525" s="3"/>
      <c r="K8525" s="3"/>
      <c r="L8525" s="3"/>
      <c r="M8525" s="3"/>
      <c r="N8525" s="3"/>
      <c r="O8525" s="3"/>
      <c r="P8525" s="3"/>
      <c r="Q8525" s="3"/>
      <c r="R8525" s="3"/>
      <c r="S8525" s="120"/>
      <c r="T8525" s="3"/>
      <c r="U8525" s="3"/>
      <c r="V8525" s="3"/>
      <c r="W8525" s="3"/>
      <c r="X8525" s="3"/>
      <c r="Y8525" s="3"/>
      <c r="Z8525" s="3"/>
      <c r="AA8525" s="3"/>
      <c r="AB8525" s="3"/>
      <c r="AC8525" s="3"/>
      <c r="AD8525" s="3"/>
      <c r="AE8525" s="3"/>
      <c r="AF8525" s="3"/>
      <c r="AG8525" s="3"/>
      <c r="AH8525" s="3"/>
      <c r="AI8525" s="3"/>
      <c r="AJ8525" s="3"/>
      <c r="AK8525" s="3"/>
      <c r="AL8525" s="3"/>
      <c r="AM8525" s="3"/>
      <c r="AN8525" s="3"/>
      <c r="AO8525" s="3"/>
      <c r="AP8525" s="3"/>
      <c r="AQ8525" s="3"/>
      <c r="AR8525" s="3"/>
      <c r="AS8525" s="3"/>
      <c r="AT8525" s="3"/>
      <c r="AU8525" s="3"/>
      <c r="AV8525" s="3"/>
      <c r="AW8525" s="3"/>
      <c r="AX8525" s="3"/>
      <c r="AY8525" s="3"/>
      <c r="AZ8525" s="3"/>
      <c r="BA8525" s="3"/>
    </row>
    <row r="8526" spans="1:53" x14ac:dyDescent="0.3">
      <c r="A8526" s="3"/>
      <c r="B8526" s="3"/>
      <c r="C8526" s="3"/>
      <c r="D8526" s="3"/>
      <c r="E8526" s="3"/>
      <c r="F8526" s="3"/>
      <c r="G8526" s="3"/>
      <c r="H8526" s="3"/>
      <c r="I8526" s="3"/>
      <c r="J8526" s="3"/>
      <c r="K8526" s="3"/>
      <c r="L8526" s="3"/>
      <c r="M8526" s="3"/>
      <c r="N8526" s="3"/>
      <c r="O8526" s="3"/>
      <c r="P8526" s="3"/>
      <c r="Q8526" s="3"/>
      <c r="R8526" s="3"/>
      <c r="S8526" s="120"/>
      <c r="T8526" s="3"/>
      <c r="U8526" s="3"/>
      <c r="V8526" s="3"/>
      <c r="W8526" s="3"/>
      <c r="X8526" s="3"/>
      <c r="Y8526" s="3"/>
      <c r="Z8526" s="3"/>
      <c r="AA8526" s="3"/>
      <c r="AB8526" s="3"/>
      <c r="AC8526" s="3"/>
      <c r="AD8526" s="3"/>
      <c r="AE8526" s="3"/>
      <c r="AF8526" s="3"/>
      <c r="AG8526" s="3"/>
      <c r="AH8526" s="3"/>
      <c r="AI8526" s="3"/>
      <c r="AJ8526" s="3"/>
      <c r="AK8526" s="3"/>
      <c r="AL8526" s="3"/>
      <c r="AM8526" s="3"/>
      <c r="AN8526" s="3"/>
      <c r="AO8526" s="3"/>
      <c r="AP8526" s="3"/>
      <c r="AQ8526" s="3"/>
      <c r="AR8526" s="3"/>
      <c r="AS8526" s="3"/>
      <c r="AT8526" s="3"/>
      <c r="AU8526" s="3"/>
      <c r="AV8526" s="3"/>
      <c r="AW8526" s="3"/>
      <c r="AX8526" s="3"/>
      <c r="AY8526" s="3"/>
      <c r="AZ8526" s="3"/>
      <c r="BA8526" s="3"/>
    </row>
    <row r="8527" spans="1:53" x14ac:dyDescent="0.3">
      <c r="A8527" s="3"/>
      <c r="B8527" s="3"/>
      <c r="C8527" s="3"/>
      <c r="D8527" s="3"/>
      <c r="E8527" s="3"/>
      <c r="F8527" s="3"/>
      <c r="G8527" s="3"/>
      <c r="H8527" s="3"/>
      <c r="I8527" s="3"/>
      <c r="J8527" s="3"/>
      <c r="K8527" s="3"/>
      <c r="L8527" s="3"/>
      <c r="M8527" s="3"/>
      <c r="N8527" s="3"/>
      <c r="O8527" s="3"/>
      <c r="P8527" s="3"/>
      <c r="Q8527" s="3"/>
      <c r="R8527" s="3"/>
      <c r="S8527" s="120"/>
      <c r="T8527" s="3"/>
      <c r="U8527" s="3"/>
      <c r="V8527" s="3"/>
      <c r="W8527" s="3"/>
      <c r="X8527" s="3"/>
      <c r="Y8527" s="3"/>
      <c r="Z8527" s="3"/>
      <c r="AA8527" s="3"/>
      <c r="AB8527" s="3"/>
      <c r="AC8527" s="3"/>
      <c r="AD8527" s="3"/>
      <c r="AE8527" s="3"/>
      <c r="AF8527" s="3"/>
      <c r="AG8527" s="3"/>
      <c r="AH8527" s="3"/>
      <c r="AI8527" s="3"/>
      <c r="AJ8527" s="3"/>
      <c r="AK8527" s="3"/>
      <c r="AL8527" s="3"/>
      <c r="AM8527" s="3"/>
      <c r="AN8527" s="3"/>
      <c r="AO8527" s="3"/>
      <c r="AP8527" s="3"/>
      <c r="AQ8527" s="3"/>
      <c r="AR8527" s="3"/>
      <c r="AS8527" s="3"/>
      <c r="AT8527" s="3"/>
      <c r="AU8527" s="3"/>
      <c r="AV8527" s="3"/>
      <c r="AW8527" s="3"/>
      <c r="AX8527" s="3"/>
      <c r="AY8527" s="3"/>
      <c r="AZ8527" s="3"/>
      <c r="BA8527" s="3"/>
    </row>
    <row r="8528" spans="1:53" x14ac:dyDescent="0.3">
      <c r="A8528" s="3"/>
      <c r="B8528" s="3"/>
      <c r="C8528" s="3"/>
      <c r="D8528" s="3"/>
      <c r="E8528" s="3"/>
      <c r="F8528" s="3"/>
      <c r="G8528" s="3"/>
      <c r="H8528" s="3"/>
      <c r="I8528" s="3"/>
      <c r="J8528" s="3"/>
      <c r="K8528" s="3"/>
      <c r="L8528" s="3"/>
      <c r="M8528" s="3"/>
      <c r="N8528" s="3"/>
      <c r="O8528" s="3"/>
      <c r="P8528" s="3"/>
      <c r="Q8528" s="3"/>
      <c r="R8528" s="3"/>
      <c r="S8528" s="120"/>
      <c r="T8528" s="3"/>
      <c r="U8528" s="3"/>
      <c r="V8528" s="3"/>
      <c r="W8528" s="3"/>
      <c r="X8528" s="3"/>
      <c r="Y8528" s="3"/>
      <c r="Z8528" s="3"/>
      <c r="AA8528" s="3"/>
      <c r="AB8528" s="3"/>
      <c r="AC8528" s="3"/>
      <c r="AD8528" s="3"/>
      <c r="AE8528" s="3"/>
      <c r="AF8528" s="3"/>
      <c r="AG8528" s="3"/>
      <c r="AH8528" s="3"/>
      <c r="AI8528" s="3"/>
      <c r="AJ8528" s="3"/>
      <c r="AK8528" s="3"/>
      <c r="AL8528" s="3"/>
      <c r="AM8528" s="3"/>
      <c r="AN8528" s="3"/>
      <c r="AO8528" s="3"/>
      <c r="AP8528" s="3"/>
      <c r="AQ8528" s="3"/>
      <c r="AR8528" s="3"/>
      <c r="AS8528" s="3"/>
      <c r="AT8528" s="3"/>
      <c r="AU8528" s="3"/>
      <c r="AV8528" s="3"/>
      <c r="AW8528" s="3"/>
      <c r="AX8528" s="3"/>
      <c r="AY8528" s="3"/>
      <c r="AZ8528" s="3"/>
      <c r="BA8528" s="3"/>
    </row>
    <row r="8529" spans="1:53" x14ac:dyDescent="0.3">
      <c r="A8529" s="3"/>
      <c r="B8529" s="3"/>
      <c r="C8529" s="3"/>
      <c r="D8529" s="3"/>
      <c r="E8529" s="3"/>
      <c r="F8529" s="3"/>
      <c r="G8529" s="3"/>
      <c r="H8529" s="3"/>
      <c r="I8529" s="3"/>
      <c r="J8529" s="3"/>
      <c r="K8529" s="3"/>
      <c r="L8529" s="3"/>
      <c r="M8529" s="3"/>
      <c r="N8529" s="3"/>
      <c r="O8529" s="3"/>
      <c r="P8529" s="3"/>
      <c r="Q8529" s="3"/>
      <c r="R8529" s="3"/>
      <c r="S8529" s="120"/>
      <c r="T8529" s="3"/>
      <c r="U8529" s="3"/>
      <c r="V8529" s="3"/>
      <c r="W8529" s="3"/>
      <c r="X8529" s="3"/>
      <c r="Y8529" s="3"/>
      <c r="Z8529" s="3"/>
      <c r="AA8529" s="3"/>
      <c r="AB8529" s="3"/>
      <c r="AC8529" s="3"/>
      <c r="AD8529" s="3"/>
      <c r="AE8529" s="3"/>
      <c r="AF8529" s="3"/>
      <c r="AG8529" s="3"/>
      <c r="AH8529" s="3"/>
      <c r="AI8529" s="3"/>
      <c r="AJ8529" s="3"/>
      <c r="AK8529" s="3"/>
      <c r="AL8529" s="3"/>
      <c r="AM8529" s="3"/>
      <c r="AN8529" s="3"/>
      <c r="AO8529" s="3"/>
      <c r="AP8529" s="3"/>
      <c r="AQ8529" s="3"/>
      <c r="AR8529" s="3"/>
      <c r="AS8529" s="3"/>
      <c r="AT8529" s="3"/>
      <c r="AU8529" s="3"/>
      <c r="AV8529" s="3"/>
      <c r="AW8529" s="3"/>
      <c r="AX8529" s="3"/>
      <c r="AY8529" s="3"/>
      <c r="AZ8529" s="3"/>
      <c r="BA8529" s="3"/>
    </row>
    <row r="8530" spans="1:53" x14ac:dyDescent="0.3">
      <c r="A8530" s="3"/>
      <c r="B8530" s="3"/>
      <c r="C8530" s="3"/>
      <c r="D8530" s="3"/>
      <c r="E8530" s="3"/>
      <c r="F8530" s="3"/>
      <c r="G8530" s="3"/>
      <c r="H8530" s="3"/>
      <c r="I8530" s="3"/>
      <c r="J8530" s="3"/>
      <c r="K8530" s="3"/>
      <c r="L8530" s="3"/>
      <c r="M8530" s="3"/>
      <c r="N8530" s="3"/>
      <c r="O8530" s="3"/>
      <c r="P8530" s="3"/>
      <c r="Q8530" s="3"/>
      <c r="R8530" s="3"/>
      <c r="S8530" s="120"/>
      <c r="T8530" s="3"/>
      <c r="U8530" s="3"/>
      <c r="V8530" s="3"/>
      <c r="W8530" s="3"/>
      <c r="X8530" s="3"/>
      <c r="Y8530" s="3"/>
      <c r="Z8530" s="3"/>
      <c r="AA8530" s="3"/>
      <c r="AB8530" s="3"/>
      <c r="AC8530" s="3"/>
      <c r="AD8530" s="3"/>
      <c r="AE8530" s="3"/>
      <c r="AF8530" s="3"/>
      <c r="AG8530" s="3"/>
      <c r="AH8530" s="3"/>
      <c r="AI8530" s="3"/>
      <c r="AJ8530" s="3"/>
      <c r="AK8530" s="3"/>
      <c r="AL8530" s="3"/>
      <c r="AM8530" s="3"/>
      <c r="AN8530" s="3"/>
      <c r="AO8530" s="3"/>
      <c r="AP8530" s="3"/>
      <c r="AQ8530" s="3"/>
      <c r="AR8530" s="3"/>
      <c r="AS8530" s="3"/>
      <c r="AT8530" s="3"/>
      <c r="AU8530" s="3"/>
      <c r="AV8530" s="3"/>
      <c r="AW8530" s="3"/>
      <c r="AX8530" s="3"/>
      <c r="AY8530" s="3"/>
      <c r="AZ8530" s="3"/>
      <c r="BA8530" s="3"/>
    </row>
    <row r="8531" spans="1:53" x14ac:dyDescent="0.3">
      <c r="A8531" s="3"/>
      <c r="B8531" s="3"/>
      <c r="C8531" s="3"/>
      <c r="D8531" s="3"/>
      <c r="E8531" s="3"/>
      <c r="F8531" s="3"/>
      <c r="G8531" s="3"/>
      <c r="H8531" s="3"/>
      <c r="I8531" s="3"/>
      <c r="J8531" s="3"/>
      <c r="K8531" s="3"/>
      <c r="L8531" s="3"/>
      <c r="M8531" s="3"/>
      <c r="N8531" s="3"/>
      <c r="O8531" s="3"/>
      <c r="P8531" s="3"/>
      <c r="Q8531" s="3"/>
      <c r="R8531" s="3"/>
      <c r="S8531" s="120"/>
      <c r="T8531" s="3"/>
      <c r="U8531" s="3"/>
      <c r="V8531" s="3"/>
      <c r="W8531" s="3"/>
      <c r="X8531" s="3"/>
      <c r="Y8531" s="3"/>
      <c r="Z8531" s="3"/>
      <c r="AA8531" s="3"/>
      <c r="AB8531" s="3"/>
      <c r="AC8531" s="3"/>
      <c r="AD8531" s="3"/>
      <c r="AE8531" s="3"/>
      <c r="AF8531" s="3"/>
      <c r="AG8531" s="3"/>
      <c r="AH8531" s="3"/>
      <c r="AI8531" s="3"/>
      <c r="AJ8531" s="3"/>
      <c r="AK8531" s="3"/>
      <c r="AL8531" s="3"/>
      <c r="AM8531" s="3"/>
      <c r="AN8531" s="3"/>
      <c r="AO8531" s="3"/>
      <c r="AP8531" s="3"/>
      <c r="AQ8531" s="3"/>
      <c r="AR8531" s="3"/>
      <c r="AS8531" s="3"/>
      <c r="AT8531" s="3"/>
      <c r="AU8531" s="3"/>
      <c r="AV8531" s="3"/>
      <c r="AW8531" s="3"/>
      <c r="AX8531" s="3"/>
      <c r="AY8531" s="3"/>
      <c r="AZ8531" s="3"/>
      <c r="BA8531" s="3"/>
    </row>
    <row r="8532" spans="1:53" x14ac:dyDescent="0.3">
      <c r="A8532" s="3"/>
      <c r="B8532" s="3"/>
      <c r="C8532" s="3"/>
      <c r="D8532" s="3"/>
      <c r="E8532" s="3"/>
      <c r="F8532" s="3"/>
      <c r="G8532" s="3"/>
      <c r="H8532" s="3"/>
      <c r="I8532" s="3"/>
      <c r="J8532" s="3"/>
      <c r="K8532" s="3"/>
      <c r="L8532" s="3"/>
      <c r="M8532" s="3"/>
      <c r="N8532" s="3"/>
      <c r="O8532" s="3"/>
      <c r="P8532" s="3"/>
      <c r="Q8532" s="3"/>
      <c r="R8532" s="3"/>
      <c r="S8532" s="120"/>
      <c r="T8532" s="3"/>
      <c r="U8532" s="3"/>
      <c r="V8532" s="3"/>
      <c r="W8532" s="3"/>
      <c r="X8532" s="3"/>
      <c r="Y8532" s="3"/>
      <c r="Z8532" s="3"/>
      <c r="AA8532" s="3"/>
      <c r="AB8532" s="3"/>
      <c r="AC8532" s="3"/>
      <c r="AD8532" s="3"/>
      <c r="AE8532" s="3"/>
      <c r="AF8532" s="3"/>
      <c r="AG8532" s="3"/>
      <c r="AH8532" s="3"/>
      <c r="AI8532" s="3"/>
      <c r="AJ8532" s="3"/>
      <c r="AK8532" s="3"/>
      <c r="AL8532" s="3"/>
      <c r="AM8532" s="3"/>
      <c r="AN8532" s="3"/>
      <c r="AO8532" s="3"/>
      <c r="AP8532" s="3"/>
      <c r="AQ8532" s="3"/>
      <c r="AR8532" s="3"/>
      <c r="AS8532" s="3"/>
      <c r="AT8532" s="3"/>
      <c r="AU8532" s="3"/>
      <c r="AV8532" s="3"/>
      <c r="AW8532" s="3"/>
      <c r="AX8532" s="3"/>
      <c r="AY8532" s="3"/>
      <c r="AZ8532" s="3"/>
      <c r="BA8532" s="3"/>
    </row>
    <row r="8533" spans="1:53" x14ac:dyDescent="0.3">
      <c r="A8533" s="3"/>
      <c r="B8533" s="3"/>
      <c r="C8533" s="3"/>
      <c r="D8533" s="3"/>
      <c r="E8533" s="3"/>
      <c r="F8533" s="3"/>
      <c r="G8533" s="3"/>
      <c r="H8533" s="3"/>
      <c r="I8533" s="3"/>
      <c r="J8533" s="3"/>
      <c r="K8533" s="3"/>
      <c r="L8533" s="3"/>
      <c r="M8533" s="3"/>
      <c r="N8533" s="3"/>
      <c r="O8533" s="3"/>
      <c r="P8533" s="3"/>
      <c r="Q8533" s="3"/>
      <c r="R8533" s="3"/>
      <c r="S8533" s="120"/>
      <c r="T8533" s="3"/>
      <c r="U8533" s="3"/>
      <c r="V8533" s="3"/>
      <c r="W8533" s="3"/>
      <c r="X8533" s="3"/>
      <c r="Y8533" s="3"/>
      <c r="Z8533" s="3"/>
      <c r="AA8533" s="3"/>
      <c r="AB8533" s="3"/>
      <c r="AC8533" s="3"/>
      <c r="AD8533" s="3"/>
      <c r="AE8533" s="3"/>
      <c r="AF8533" s="3"/>
      <c r="AG8533" s="3"/>
      <c r="AH8533" s="3"/>
      <c r="AI8533" s="3"/>
      <c r="AJ8533" s="3"/>
      <c r="AK8533" s="3"/>
      <c r="AL8533" s="3"/>
      <c r="AM8533" s="3"/>
      <c r="AN8533" s="3"/>
      <c r="AO8533" s="3"/>
      <c r="AP8533" s="3"/>
      <c r="AQ8533" s="3"/>
      <c r="AR8533" s="3"/>
      <c r="AS8533" s="3"/>
      <c r="AT8533" s="3"/>
      <c r="AU8533" s="3"/>
      <c r="AV8533" s="3"/>
      <c r="AW8533" s="3"/>
      <c r="AX8533" s="3"/>
      <c r="AY8533" s="3"/>
      <c r="AZ8533" s="3"/>
      <c r="BA8533" s="3"/>
    </row>
    <row r="8534" spans="1:53" x14ac:dyDescent="0.3">
      <c r="A8534" s="3"/>
      <c r="B8534" s="3"/>
      <c r="C8534" s="3"/>
      <c r="D8534" s="3"/>
      <c r="E8534" s="3"/>
      <c r="F8534" s="3"/>
      <c r="G8534" s="3"/>
      <c r="H8534" s="3"/>
      <c r="I8534" s="3"/>
      <c r="J8534" s="3"/>
      <c r="K8534" s="3"/>
      <c r="L8534" s="3"/>
      <c r="M8534" s="3"/>
      <c r="N8534" s="3"/>
      <c r="O8534" s="3"/>
      <c r="P8534" s="3"/>
      <c r="Q8534" s="3"/>
      <c r="R8534" s="3"/>
      <c r="S8534" s="120"/>
      <c r="T8534" s="3"/>
      <c r="U8534" s="3"/>
      <c r="V8534" s="3"/>
      <c r="W8534" s="3"/>
      <c r="X8534" s="3"/>
      <c r="Y8534" s="3"/>
      <c r="Z8534" s="3"/>
      <c r="AA8534" s="3"/>
      <c r="AB8534" s="3"/>
      <c r="AC8534" s="3"/>
      <c r="AD8534" s="3"/>
      <c r="AE8534" s="3"/>
      <c r="AF8534" s="3"/>
      <c r="AG8534" s="3"/>
      <c r="AH8534" s="3"/>
      <c r="AI8534" s="3"/>
      <c r="AJ8534" s="3"/>
      <c r="AK8534" s="3"/>
      <c r="AL8534" s="3"/>
      <c r="AM8534" s="3"/>
      <c r="AN8534" s="3"/>
      <c r="AO8534" s="3"/>
      <c r="AP8534" s="3"/>
      <c r="AQ8534" s="3"/>
      <c r="AR8534" s="3"/>
      <c r="AS8534" s="3"/>
      <c r="AT8534" s="3"/>
      <c r="AU8534" s="3"/>
      <c r="AV8534" s="3"/>
      <c r="AW8534" s="3"/>
      <c r="AX8534" s="3"/>
      <c r="AY8534" s="3"/>
      <c r="AZ8534" s="3"/>
      <c r="BA8534" s="3"/>
    </row>
    <row r="8535" spans="1:53" x14ac:dyDescent="0.3">
      <c r="A8535" s="3"/>
      <c r="B8535" s="3"/>
      <c r="C8535" s="3"/>
      <c r="D8535" s="3"/>
      <c r="E8535" s="3"/>
      <c r="F8535" s="3"/>
      <c r="G8535" s="3"/>
      <c r="H8535" s="3"/>
      <c r="I8535" s="3"/>
      <c r="J8535" s="3"/>
      <c r="K8535" s="3"/>
      <c r="L8535" s="3"/>
      <c r="M8535" s="3"/>
      <c r="N8535" s="3"/>
      <c r="O8535" s="3"/>
      <c r="P8535" s="3"/>
      <c r="Q8535" s="3"/>
      <c r="R8535" s="3"/>
      <c r="S8535" s="120"/>
      <c r="T8535" s="3"/>
      <c r="U8535" s="3"/>
      <c r="V8535" s="3"/>
      <c r="W8535" s="3"/>
      <c r="X8535" s="3"/>
      <c r="Y8535" s="3"/>
      <c r="Z8535" s="3"/>
      <c r="AA8535" s="3"/>
      <c r="AB8535" s="3"/>
      <c r="AC8535" s="3"/>
      <c r="AD8535" s="3"/>
      <c r="AE8535" s="3"/>
      <c r="AF8535" s="3"/>
      <c r="AG8535" s="3"/>
      <c r="AH8535" s="3"/>
      <c r="AI8535" s="3"/>
      <c r="AJ8535" s="3"/>
      <c r="AK8535" s="3"/>
      <c r="AL8535" s="3"/>
      <c r="AM8535" s="3"/>
      <c r="AN8535" s="3"/>
      <c r="AO8535" s="3"/>
      <c r="AP8535" s="3"/>
      <c r="AQ8535" s="3"/>
      <c r="AR8535" s="3"/>
      <c r="AS8535" s="3"/>
      <c r="AT8535" s="3"/>
      <c r="AU8535" s="3"/>
      <c r="AV8535" s="3"/>
      <c r="AW8535" s="3"/>
      <c r="AX8535" s="3"/>
      <c r="AY8535" s="3"/>
      <c r="AZ8535" s="3"/>
      <c r="BA8535" s="3"/>
    </row>
    <row r="8536" spans="1:53" x14ac:dyDescent="0.3">
      <c r="A8536" s="3"/>
      <c r="B8536" s="3"/>
      <c r="C8536" s="3"/>
      <c r="D8536" s="3"/>
      <c r="E8536" s="3"/>
      <c r="F8536" s="3"/>
      <c r="G8536" s="3"/>
      <c r="H8536" s="3"/>
      <c r="I8536" s="3"/>
      <c r="J8536" s="3"/>
      <c r="K8536" s="3"/>
      <c r="L8536" s="3"/>
      <c r="M8536" s="3"/>
      <c r="N8536" s="3"/>
      <c r="O8536" s="3"/>
      <c r="P8536" s="3"/>
      <c r="Q8536" s="3"/>
      <c r="R8536" s="3"/>
      <c r="S8536" s="120"/>
      <c r="T8536" s="3"/>
      <c r="U8536" s="3"/>
      <c r="V8536" s="3"/>
      <c r="W8536" s="3"/>
      <c r="X8536" s="3"/>
      <c r="Y8536" s="3"/>
      <c r="Z8536" s="3"/>
      <c r="AA8536" s="3"/>
      <c r="AB8536" s="3"/>
      <c r="AC8536" s="3"/>
      <c r="AD8536" s="3"/>
      <c r="AE8536" s="3"/>
      <c r="AF8536" s="3"/>
      <c r="AG8536" s="3"/>
      <c r="AH8536" s="3"/>
      <c r="AI8536" s="3"/>
      <c r="AJ8536" s="3"/>
      <c r="AK8536" s="3"/>
      <c r="AL8536" s="3"/>
      <c r="AM8536" s="3"/>
      <c r="AN8536" s="3"/>
      <c r="AO8536" s="3"/>
      <c r="AP8536" s="3"/>
      <c r="AQ8536" s="3"/>
      <c r="AR8536" s="3"/>
      <c r="AS8536" s="3"/>
      <c r="AT8536" s="3"/>
      <c r="AU8536" s="3"/>
      <c r="AV8536" s="3"/>
      <c r="AW8536" s="3"/>
      <c r="AX8536" s="3"/>
      <c r="AY8536" s="3"/>
      <c r="AZ8536" s="3"/>
      <c r="BA8536" s="3"/>
    </row>
    <row r="8537" spans="1:53" x14ac:dyDescent="0.3">
      <c r="A8537" s="3"/>
      <c r="B8537" s="3"/>
      <c r="C8537" s="3"/>
      <c r="D8537" s="3"/>
      <c r="E8537" s="3"/>
      <c r="F8537" s="3"/>
      <c r="G8537" s="3"/>
      <c r="H8537" s="3"/>
      <c r="I8537" s="3"/>
      <c r="J8537" s="3"/>
      <c r="K8537" s="3"/>
      <c r="L8537" s="3"/>
      <c r="M8537" s="3"/>
      <c r="N8537" s="3"/>
      <c r="O8537" s="3"/>
      <c r="P8537" s="3"/>
      <c r="Q8537" s="3"/>
      <c r="R8537" s="3"/>
      <c r="S8537" s="120"/>
      <c r="T8537" s="3"/>
      <c r="U8537" s="3"/>
      <c r="V8537" s="3"/>
      <c r="W8537" s="3"/>
      <c r="X8537" s="3"/>
      <c r="Y8537" s="3"/>
      <c r="Z8537" s="3"/>
      <c r="AA8537" s="3"/>
      <c r="AB8537" s="3"/>
      <c r="AC8537" s="3"/>
      <c r="AD8537" s="3"/>
      <c r="AE8537" s="3"/>
      <c r="AF8537" s="3"/>
      <c r="AG8537" s="3"/>
      <c r="AH8537" s="3"/>
      <c r="AI8537" s="3"/>
      <c r="AJ8537" s="3"/>
      <c r="AK8537" s="3"/>
      <c r="AL8537" s="3"/>
      <c r="AM8537" s="3"/>
      <c r="AN8537" s="3"/>
      <c r="AO8537" s="3"/>
      <c r="AP8537" s="3"/>
      <c r="AQ8537" s="3"/>
      <c r="AR8537" s="3"/>
      <c r="AS8537" s="3"/>
      <c r="AT8537" s="3"/>
      <c r="AU8537" s="3"/>
      <c r="AV8537" s="3"/>
      <c r="AW8537" s="3"/>
      <c r="AX8537" s="3"/>
      <c r="AY8537" s="3"/>
      <c r="AZ8537" s="3"/>
      <c r="BA8537" s="3"/>
    </row>
    <row r="8538" spans="1:53" x14ac:dyDescent="0.3">
      <c r="A8538" s="3"/>
      <c r="B8538" s="3"/>
      <c r="C8538" s="3"/>
      <c r="D8538" s="3"/>
      <c r="E8538" s="3"/>
      <c r="F8538" s="3"/>
      <c r="G8538" s="3"/>
      <c r="H8538" s="3"/>
      <c r="I8538" s="3"/>
      <c r="J8538" s="3"/>
      <c r="K8538" s="3"/>
      <c r="L8538" s="3"/>
      <c r="M8538" s="3"/>
      <c r="N8538" s="3"/>
      <c r="O8538" s="3"/>
      <c r="P8538" s="3"/>
      <c r="Q8538" s="3"/>
      <c r="R8538" s="3"/>
      <c r="S8538" s="120"/>
      <c r="T8538" s="3"/>
      <c r="U8538" s="3"/>
      <c r="V8538" s="3"/>
      <c r="W8538" s="3"/>
      <c r="X8538" s="3"/>
      <c r="Y8538" s="3"/>
      <c r="Z8538" s="3"/>
      <c r="AA8538" s="3"/>
      <c r="AB8538" s="3"/>
      <c r="AC8538" s="3"/>
      <c r="AD8538" s="3"/>
      <c r="AE8538" s="3"/>
      <c r="AF8538" s="3"/>
      <c r="AG8538" s="3"/>
      <c r="AH8538" s="3"/>
      <c r="AI8538" s="3"/>
      <c r="AJ8538" s="3"/>
      <c r="AK8538" s="3"/>
      <c r="AL8538" s="3"/>
      <c r="AM8538" s="3"/>
      <c r="AN8538" s="3"/>
      <c r="AO8538" s="3"/>
      <c r="AP8538" s="3"/>
      <c r="AQ8538" s="3"/>
      <c r="AR8538" s="3"/>
      <c r="AS8538" s="3"/>
      <c r="AT8538" s="3"/>
      <c r="AU8538" s="3"/>
      <c r="AV8538" s="3"/>
      <c r="AW8538" s="3"/>
      <c r="AX8538" s="3"/>
      <c r="AY8538" s="3"/>
      <c r="AZ8538" s="3"/>
      <c r="BA8538" s="3"/>
    </row>
    <row r="8539" spans="1:53" x14ac:dyDescent="0.3">
      <c r="A8539" s="3"/>
      <c r="B8539" s="3"/>
      <c r="C8539" s="3"/>
      <c r="D8539" s="3"/>
      <c r="E8539" s="3"/>
      <c r="F8539" s="3"/>
      <c r="G8539" s="3"/>
      <c r="H8539" s="3"/>
      <c r="I8539" s="3"/>
      <c r="J8539" s="3"/>
      <c r="K8539" s="3"/>
      <c r="L8539" s="3"/>
      <c r="M8539" s="3"/>
      <c r="N8539" s="3"/>
      <c r="O8539" s="3"/>
      <c r="P8539" s="3"/>
      <c r="Q8539" s="3"/>
      <c r="R8539" s="3"/>
      <c r="S8539" s="120"/>
      <c r="T8539" s="3"/>
      <c r="U8539" s="3"/>
      <c r="V8539" s="3"/>
      <c r="W8539" s="3"/>
      <c r="X8539" s="3"/>
      <c r="Y8539" s="3"/>
      <c r="Z8539" s="3"/>
      <c r="AA8539" s="3"/>
      <c r="AB8539" s="3"/>
      <c r="AC8539" s="3"/>
      <c r="AD8539" s="3"/>
      <c r="AE8539" s="3"/>
      <c r="AF8539" s="3"/>
      <c r="AG8539" s="3"/>
      <c r="AH8539" s="3"/>
      <c r="AI8539" s="3"/>
      <c r="AJ8539" s="3"/>
      <c r="AK8539" s="3"/>
      <c r="AL8539" s="3"/>
      <c r="AM8539" s="3"/>
      <c r="AN8539" s="3"/>
      <c r="AO8539" s="3"/>
      <c r="AP8539" s="3"/>
      <c r="AQ8539" s="3"/>
      <c r="AR8539" s="3"/>
      <c r="AS8539" s="3"/>
      <c r="AT8539" s="3"/>
      <c r="AU8539" s="3"/>
      <c r="AV8539" s="3"/>
      <c r="AW8539" s="3"/>
      <c r="AX8539" s="3"/>
      <c r="AY8539" s="3"/>
      <c r="AZ8539" s="3"/>
      <c r="BA8539" s="3"/>
    </row>
    <row r="8540" spans="1:53" x14ac:dyDescent="0.3">
      <c r="A8540" s="3"/>
      <c r="B8540" s="3"/>
      <c r="C8540" s="3"/>
      <c r="D8540" s="3"/>
      <c r="E8540" s="3"/>
      <c r="F8540" s="3"/>
      <c r="G8540" s="3"/>
      <c r="H8540" s="3"/>
      <c r="I8540" s="3"/>
      <c r="J8540" s="3"/>
      <c r="K8540" s="3"/>
      <c r="L8540" s="3"/>
      <c r="M8540" s="3"/>
      <c r="N8540" s="3"/>
      <c r="O8540" s="3"/>
      <c r="P8540" s="3"/>
      <c r="Q8540" s="3"/>
      <c r="R8540" s="3"/>
      <c r="S8540" s="120"/>
      <c r="T8540" s="3"/>
      <c r="U8540" s="3"/>
      <c r="V8540" s="3"/>
      <c r="W8540" s="3"/>
      <c r="X8540" s="3"/>
      <c r="Y8540" s="3"/>
      <c r="Z8540" s="3"/>
      <c r="AA8540" s="3"/>
      <c r="AB8540" s="3"/>
      <c r="AC8540" s="3"/>
      <c r="AD8540" s="3"/>
      <c r="AE8540" s="3"/>
      <c r="AF8540" s="3"/>
      <c r="AG8540" s="3"/>
      <c r="AH8540" s="3"/>
      <c r="AI8540" s="3"/>
      <c r="AJ8540" s="3"/>
      <c r="AK8540" s="3"/>
      <c r="AL8540" s="3"/>
      <c r="AM8540" s="3"/>
      <c r="AN8540" s="3"/>
      <c r="AO8540" s="3"/>
      <c r="AP8540" s="3"/>
      <c r="AQ8540" s="3"/>
      <c r="AR8540" s="3"/>
      <c r="AS8540" s="3"/>
      <c r="AT8540" s="3"/>
      <c r="AU8540" s="3"/>
      <c r="AV8540" s="3"/>
      <c r="AW8540" s="3"/>
      <c r="AX8540" s="3"/>
      <c r="AY8540" s="3"/>
      <c r="AZ8540" s="3"/>
      <c r="BA8540" s="3"/>
    </row>
    <row r="8541" spans="1:53" x14ac:dyDescent="0.3">
      <c r="A8541" s="3"/>
      <c r="B8541" s="3"/>
      <c r="C8541" s="3"/>
      <c r="D8541" s="3"/>
      <c r="E8541" s="3"/>
      <c r="F8541" s="3"/>
      <c r="G8541" s="3"/>
      <c r="H8541" s="3"/>
      <c r="I8541" s="3"/>
      <c r="J8541" s="3"/>
      <c r="K8541" s="3"/>
      <c r="L8541" s="3"/>
      <c r="M8541" s="3"/>
      <c r="N8541" s="3"/>
      <c r="O8541" s="3"/>
      <c r="P8541" s="3"/>
      <c r="Q8541" s="3"/>
      <c r="R8541" s="3"/>
      <c r="S8541" s="120"/>
      <c r="T8541" s="3"/>
      <c r="U8541" s="3"/>
      <c r="V8541" s="3"/>
      <c r="W8541" s="3"/>
      <c r="X8541" s="3"/>
      <c r="Y8541" s="3"/>
      <c r="Z8541" s="3"/>
      <c r="AA8541" s="3"/>
      <c r="AB8541" s="3"/>
      <c r="AC8541" s="3"/>
      <c r="AD8541" s="3"/>
      <c r="AE8541" s="3"/>
      <c r="AF8541" s="3"/>
      <c r="AG8541" s="3"/>
      <c r="AH8541" s="3"/>
      <c r="AI8541" s="3"/>
      <c r="AJ8541" s="3"/>
      <c r="AK8541" s="3"/>
      <c r="AL8541" s="3"/>
      <c r="AM8541" s="3"/>
      <c r="AN8541" s="3"/>
      <c r="AO8541" s="3"/>
      <c r="AP8541" s="3"/>
      <c r="AQ8541" s="3"/>
      <c r="AR8541" s="3"/>
      <c r="AS8541" s="3"/>
      <c r="AT8541" s="3"/>
      <c r="AU8541" s="3"/>
      <c r="AV8541" s="3"/>
      <c r="AW8541" s="3"/>
      <c r="AX8541" s="3"/>
      <c r="AY8541" s="3"/>
      <c r="AZ8541" s="3"/>
      <c r="BA8541" s="3"/>
    </row>
    <row r="8542" spans="1:53" x14ac:dyDescent="0.3">
      <c r="A8542" s="3"/>
      <c r="B8542" s="3"/>
      <c r="C8542" s="3"/>
      <c r="D8542" s="3"/>
      <c r="E8542" s="3"/>
      <c r="F8542" s="3"/>
      <c r="G8542" s="3"/>
      <c r="H8542" s="3"/>
      <c r="I8542" s="3"/>
      <c r="J8542" s="3"/>
      <c r="K8542" s="3"/>
      <c r="L8542" s="3"/>
      <c r="M8542" s="3"/>
      <c r="N8542" s="3"/>
      <c r="O8542" s="3"/>
      <c r="P8542" s="3"/>
      <c r="Q8542" s="3"/>
      <c r="R8542" s="3"/>
      <c r="S8542" s="120"/>
      <c r="T8542" s="3"/>
      <c r="U8542" s="3"/>
      <c r="V8542" s="3"/>
      <c r="W8542" s="3"/>
      <c r="X8542" s="3"/>
      <c r="Y8542" s="3"/>
      <c r="Z8542" s="3"/>
      <c r="AA8542" s="3"/>
      <c r="AB8542" s="3"/>
      <c r="AC8542" s="3"/>
      <c r="AD8542" s="3"/>
      <c r="AE8542" s="3"/>
      <c r="AF8542" s="3"/>
      <c r="AG8542" s="3"/>
      <c r="AH8542" s="3"/>
      <c r="AI8542" s="3"/>
      <c r="AJ8542" s="3"/>
      <c r="AK8542" s="3"/>
      <c r="AL8542" s="3"/>
      <c r="AM8542" s="3"/>
      <c r="AN8542" s="3"/>
      <c r="AO8542" s="3"/>
      <c r="AP8542" s="3"/>
      <c r="AQ8542" s="3"/>
      <c r="AR8542" s="3"/>
      <c r="AS8542" s="3"/>
      <c r="AT8542" s="3"/>
      <c r="AU8542" s="3"/>
      <c r="AV8542" s="3"/>
      <c r="AW8542" s="3"/>
      <c r="AX8542" s="3"/>
      <c r="AY8542" s="3"/>
      <c r="AZ8542" s="3"/>
      <c r="BA8542" s="3"/>
    </row>
    <row r="8543" spans="1:53" x14ac:dyDescent="0.3">
      <c r="A8543" s="3"/>
      <c r="B8543" s="3"/>
      <c r="C8543" s="3"/>
      <c r="D8543" s="3"/>
      <c r="E8543" s="3"/>
      <c r="F8543" s="3"/>
      <c r="G8543" s="3"/>
      <c r="H8543" s="3"/>
      <c r="I8543" s="3"/>
      <c r="J8543" s="3"/>
      <c r="K8543" s="3"/>
      <c r="L8543" s="3"/>
      <c r="M8543" s="3"/>
      <c r="N8543" s="3"/>
      <c r="O8543" s="3"/>
      <c r="P8543" s="3"/>
      <c r="Q8543" s="3"/>
      <c r="R8543" s="3"/>
      <c r="S8543" s="120"/>
      <c r="T8543" s="3"/>
      <c r="U8543" s="3"/>
      <c r="V8543" s="3"/>
      <c r="W8543" s="3"/>
      <c r="X8543" s="3"/>
      <c r="Y8543" s="3"/>
      <c r="Z8543" s="3"/>
      <c r="AA8543" s="3"/>
      <c r="AB8543" s="3"/>
      <c r="AC8543" s="3"/>
      <c r="AD8543" s="3"/>
      <c r="AE8543" s="3"/>
      <c r="AF8543" s="3"/>
      <c r="AG8543" s="3"/>
      <c r="AH8543" s="3"/>
      <c r="AI8543" s="3"/>
      <c r="AJ8543" s="3"/>
      <c r="AK8543" s="3"/>
      <c r="AL8543" s="3"/>
      <c r="AM8543" s="3"/>
      <c r="AN8543" s="3"/>
      <c r="AO8543" s="3"/>
      <c r="AP8543" s="3"/>
      <c r="AQ8543" s="3"/>
      <c r="AR8543" s="3"/>
      <c r="AS8543" s="3"/>
      <c r="AT8543" s="3"/>
      <c r="AU8543" s="3"/>
      <c r="AV8543" s="3"/>
      <c r="AW8543" s="3"/>
      <c r="AX8543" s="3"/>
      <c r="AY8543" s="3"/>
      <c r="AZ8543" s="3"/>
      <c r="BA8543" s="3"/>
    </row>
    <row r="8544" spans="1:53" x14ac:dyDescent="0.3">
      <c r="A8544" s="3"/>
      <c r="B8544" s="3"/>
      <c r="C8544" s="3"/>
      <c r="D8544" s="3"/>
      <c r="E8544" s="3"/>
      <c r="F8544" s="3"/>
      <c r="G8544" s="3"/>
      <c r="H8544" s="3"/>
      <c r="I8544" s="3"/>
      <c r="J8544" s="3"/>
      <c r="K8544" s="3"/>
      <c r="L8544" s="3"/>
      <c r="M8544" s="3"/>
      <c r="N8544" s="3"/>
      <c r="O8544" s="3"/>
      <c r="P8544" s="3"/>
      <c r="Q8544" s="3"/>
      <c r="R8544" s="3"/>
      <c r="S8544" s="120"/>
      <c r="T8544" s="3"/>
      <c r="U8544" s="3"/>
      <c r="V8544" s="3"/>
      <c r="W8544" s="3"/>
      <c r="X8544" s="3"/>
      <c r="Y8544" s="3"/>
      <c r="Z8544" s="3"/>
      <c r="AA8544" s="3"/>
      <c r="AB8544" s="3"/>
      <c r="AC8544" s="3"/>
      <c r="AD8544" s="3"/>
      <c r="AE8544" s="3"/>
      <c r="AF8544" s="3"/>
      <c r="AG8544" s="3"/>
      <c r="AH8544" s="3"/>
      <c r="AI8544" s="3"/>
      <c r="AJ8544" s="3"/>
      <c r="AK8544" s="3"/>
      <c r="AL8544" s="3"/>
      <c r="AM8544" s="3"/>
      <c r="AN8544" s="3"/>
      <c r="AO8544" s="3"/>
      <c r="AP8544" s="3"/>
      <c r="AQ8544" s="3"/>
      <c r="AR8544" s="3"/>
      <c r="AS8544" s="3"/>
      <c r="AT8544" s="3"/>
      <c r="AU8544" s="3"/>
      <c r="AV8544" s="3"/>
      <c r="AW8544" s="3"/>
      <c r="AX8544" s="3"/>
      <c r="AY8544" s="3"/>
      <c r="AZ8544" s="3"/>
      <c r="BA8544" s="3"/>
    </row>
    <row r="8545" spans="1:53" x14ac:dyDescent="0.3">
      <c r="A8545" s="3"/>
      <c r="B8545" s="3"/>
      <c r="C8545" s="3"/>
      <c r="D8545" s="3"/>
      <c r="E8545" s="3"/>
      <c r="F8545" s="3"/>
      <c r="G8545" s="3"/>
      <c r="H8545" s="3"/>
      <c r="I8545" s="3"/>
      <c r="J8545" s="3"/>
      <c r="K8545" s="3"/>
      <c r="L8545" s="3"/>
      <c r="M8545" s="3"/>
      <c r="N8545" s="3"/>
      <c r="O8545" s="3"/>
      <c r="P8545" s="3"/>
      <c r="Q8545" s="3"/>
      <c r="R8545" s="3"/>
      <c r="S8545" s="120"/>
      <c r="T8545" s="3"/>
      <c r="U8545" s="3"/>
      <c r="V8545" s="3"/>
      <c r="W8545" s="3"/>
      <c r="X8545" s="3"/>
      <c r="Y8545" s="3"/>
      <c r="Z8545" s="3"/>
      <c r="AA8545" s="3"/>
      <c r="AB8545" s="3"/>
      <c r="AC8545" s="3"/>
      <c r="AD8545" s="3"/>
      <c r="AE8545" s="3"/>
      <c r="AF8545" s="3"/>
      <c r="AG8545" s="3"/>
      <c r="AH8545" s="3"/>
      <c r="AI8545" s="3"/>
      <c r="AJ8545" s="3"/>
      <c r="AK8545" s="3"/>
      <c r="AL8545" s="3"/>
      <c r="AM8545" s="3"/>
      <c r="AN8545" s="3"/>
      <c r="AO8545" s="3"/>
      <c r="AP8545" s="3"/>
      <c r="AQ8545" s="3"/>
      <c r="AR8545" s="3"/>
      <c r="AS8545" s="3"/>
      <c r="AT8545" s="3"/>
      <c r="AU8545" s="3"/>
      <c r="AV8545" s="3"/>
      <c r="AW8545" s="3"/>
      <c r="AX8545" s="3"/>
      <c r="AY8545" s="3"/>
      <c r="AZ8545" s="3"/>
      <c r="BA8545" s="3"/>
    </row>
    <row r="8546" spans="1:53" x14ac:dyDescent="0.3">
      <c r="A8546" s="3"/>
      <c r="B8546" s="3"/>
      <c r="C8546" s="3"/>
      <c r="D8546" s="3"/>
      <c r="E8546" s="3"/>
      <c r="F8546" s="3"/>
      <c r="G8546" s="3"/>
      <c r="H8546" s="3"/>
      <c r="I8546" s="3"/>
      <c r="J8546" s="3"/>
      <c r="K8546" s="3"/>
      <c r="L8546" s="3"/>
      <c r="M8546" s="3"/>
      <c r="N8546" s="3"/>
      <c r="O8546" s="3"/>
      <c r="P8546" s="3"/>
      <c r="Q8546" s="3"/>
      <c r="R8546" s="3"/>
      <c r="S8546" s="120"/>
      <c r="T8546" s="3"/>
      <c r="U8546" s="3"/>
      <c r="V8546" s="3"/>
      <c r="W8546" s="3"/>
      <c r="X8546" s="3"/>
      <c r="Y8546" s="3"/>
      <c r="Z8546" s="3"/>
      <c r="AA8546" s="3"/>
      <c r="AB8546" s="3"/>
      <c r="AC8546" s="3"/>
      <c r="AD8546" s="3"/>
      <c r="AE8546" s="3"/>
      <c r="AF8546" s="3"/>
      <c r="AG8546" s="3"/>
      <c r="AH8546" s="3"/>
      <c r="AI8546" s="3"/>
      <c r="AJ8546" s="3"/>
      <c r="AK8546" s="3"/>
      <c r="AL8546" s="3"/>
      <c r="AM8546" s="3"/>
      <c r="AN8546" s="3"/>
      <c r="AO8546" s="3"/>
      <c r="AP8546" s="3"/>
      <c r="AQ8546" s="3"/>
      <c r="AR8546" s="3"/>
      <c r="AS8546" s="3"/>
      <c r="AT8546" s="3"/>
      <c r="AU8546" s="3"/>
      <c r="AV8546" s="3"/>
      <c r="AW8546" s="3"/>
      <c r="AX8546" s="3"/>
      <c r="AY8546" s="3"/>
      <c r="AZ8546" s="3"/>
      <c r="BA8546" s="3"/>
    </row>
    <row r="8547" spans="1:53" x14ac:dyDescent="0.3">
      <c r="A8547" s="3"/>
      <c r="B8547" s="3"/>
      <c r="C8547" s="3"/>
      <c r="D8547" s="3"/>
      <c r="E8547" s="3"/>
      <c r="F8547" s="3"/>
      <c r="G8547" s="3"/>
      <c r="H8547" s="3"/>
      <c r="I8547" s="3"/>
      <c r="J8547" s="3"/>
      <c r="K8547" s="3"/>
      <c r="L8547" s="3"/>
      <c r="M8547" s="3"/>
      <c r="N8547" s="3"/>
      <c r="O8547" s="3"/>
      <c r="P8547" s="3"/>
      <c r="Q8547" s="3"/>
      <c r="R8547" s="3"/>
      <c r="S8547" s="120"/>
      <c r="T8547" s="3"/>
      <c r="U8547" s="3"/>
      <c r="V8547" s="3"/>
      <c r="W8547" s="3"/>
      <c r="X8547" s="3"/>
      <c r="Y8547" s="3"/>
      <c r="Z8547" s="3"/>
      <c r="AA8547" s="3"/>
      <c r="AB8547" s="3"/>
      <c r="AC8547" s="3"/>
      <c r="AD8547" s="3"/>
      <c r="AE8547" s="3"/>
      <c r="AF8547" s="3"/>
      <c r="AG8547" s="3"/>
      <c r="AH8547" s="3"/>
      <c r="AI8547" s="3"/>
      <c r="AJ8547" s="3"/>
      <c r="AK8547" s="3"/>
      <c r="AL8547" s="3"/>
      <c r="AM8547" s="3"/>
      <c r="AN8547" s="3"/>
      <c r="AO8547" s="3"/>
      <c r="AP8547" s="3"/>
      <c r="AQ8547" s="3"/>
      <c r="AR8547" s="3"/>
      <c r="AS8547" s="3"/>
      <c r="AT8547" s="3"/>
      <c r="AU8547" s="3"/>
      <c r="AV8547" s="3"/>
      <c r="AW8547" s="3"/>
      <c r="AX8547" s="3"/>
      <c r="AY8547" s="3"/>
      <c r="AZ8547" s="3"/>
      <c r="BA8547" s="3"/>
    </row>
    <row r="8548" spans="1:53" x14ac:dyDescent="0.3">
      <c r="A8548" s="3"/>
      <c r="B8548" s="3"/>
      <c r="C8548" s="3"/>
      <c r="D8548" s="3"/>
      <c r="E8548" s="3"/>
      <c r="F8548" s="3"/>
      <c r="G8548" s="3"/>
      <c r="H8548" s="3"/>
      <c r="I8548" s="3"/>
      <c r="J8548" s="3"/>
      <c r="K8548" s="3"/>
      <c r="L8548" s="3"/>
      <c r="M8548" s="3"/>
      <c r="N8548" s="3"/>
      <c r="O8548" s="3"/>
      <c r="P8548" s="3"/>
      <c r="Q8548" s="3"/>
      <c r="R8548" s="3"/>
      <c r="S8548" s="120"/>
      <c r="T8548" s="3"/>
      <c r="U8548" s="3"/>
      <c r="V8548" s="3"/>
      <c r="W8548" s="3"/>
      <c r="X8548" s="3"/>
      <c r="Y8548" s="3"/>
      <c r="Z8548" s="3"/>
      <c r="AA8548" s="3"/>
      <c r="AB8548" s="3"/>
      <c r="AC8548" s="3"/>
      <c r="AD8548" s="3"/>
      <c r="AE8548" s="3"/>
      <c r="AF8548" s="3"/>
      <c r="AG8548" s="3"/>
      <c r="AH8548" s="3"/>
      <c r="AI8548" s="3"/>
      <c r="AJ8548" s="3"/>
      <c r="AK8548" s="3"/>
      <c r="AL8548" s="3"/>
      <c r="AM8548" s="3"/>
      <c r="AN8548" s="3"/>
      <c r="AO8548" s="3"/>
      <c r="AP8548" s="3"/>
      <c r="AQ8548" s="3"/>
      <c r="AR8548" s="3"/>
      <c r="AS8548" s="3"/>
      <c r="AT8548" s="3"/>
      <c r="AU8548" s="3"/>
      <c r="AV8548" s="3"/>
      <c r="AW8548" s="3"/>
      <c r="AX8548" s="3"/>
      <c r="AY8548" s="3"/>
      <c r="AZ8548" s="3"/>
      <c r="BA8548" s="3"/>
    </row>
    <row r="8549" spans="1:53" x14ac:dyDescent="0.3">
      <c r="A8549" s="3"/>
      <c r="B8549" s="3"/>
      <c r="C8549" s="3"/>
      <c r="D8549" s="3"/>
      <c r="E8549" s="3"/>
      <c r="F8549" s="3"/>
      <c r="G8549" s="3"/>
      <c r="H8549" s="3"/>
      <c r="I8549" s="3"/>
      <c r="J8549" s="3"/>
      <c r="K8549" s="3"/>
      <c r="L8549" s="3"/>
      <c r="M8549" s="3"/>
      <c r="N8549" s="3"/>
      <c r="O8549" s="3"/>
      <c r="P8549" s="3"/>
      <c r="Q8549" s="3"/>
      <c r="R8549" s="3"/>
      <c r="S8549" s="120"/>
      <c r="T8549" s="3"/>
      <c r="U8549" s="3"/>
      <c r="V8549" s="3"/>
      <c r="W8549" s="3"/>
      <c r="X8549" s="3"/>
      <c r="Y8549" s="3"/>
      <c r="Z8549" s="3"/>
      <c r="AA8549" s="3"/>
      <c r="AB8549" s="3"/>
      <c r="AC8549" s="3"/>
      <c r="AD8549" s="3"/>
      <c r="AE8549" s="3"/>
      <c r="AF8549" s="3"/>
      <c r="AG8549" s="3"/>
      <c r="AH8549" s="3"/>
      <c r="AI8549" s="3"/>
      <c r="AJ8549" s="3"/>
      <c r="AK8549" s="3"/>
      <c r="AL8549" s="3"/>
      <c r="AM8549" s="3"/>
      <c r="AN8549" s="3"/>
      <c r="AO8549" s="3"/>
      <c r="AP8549" s="3"/>
      <c r="AQ8549" s="3"/>
      <c r="AR8549" s="3"/>
      <c r="AS8549" s="3"/>
      <c r="AT8549" s="3"/>
      <c r="AU8549" s="3"/>
      <c r="AV8549" s="3"/>
      <c r="AW8549" s="3"/>
      <c r="AX8549" s="3"/>
      <c r="AY8549" s="3"/>
      <c r="AZ8549" s="3"/>
      <c r="BA8549" s="3"/>
    </row>
    <row r="8550" spans="1:53" x14ac:dyDescent="0.3">
      <c r="A8550" s="3"/>
      <c r="B8550" s="3"/>
      <c r="C8550" s="3"/>
      <c r="D8550" s="3"/>
      <c r="E8550" s="3"/>
      <c r="F8550" s="3"/>
      <c r="G8550" s="3"/>
      <c r="H8550" s="3"/>
      <c r="I8550" s="3"/>
      <c r="J8550" s="3"/>
      <c r="K8550" s="3"/>
      <c r="L8550" s="3"/>
      <c r="M8550" s="3"/>
      <c r="N8550" s="3"/>
      <c r="O8550" s="3"/>
      <c r="P8550" s="3"/>
      <c r="Q8550" s="3"/>
      <c r="R8550" s="3"/>
      <c r="S8550" s="120"/>
      <c r="T8550" s="3"/>
      <c r="U8550" s="3"/>
      <c r="V8550" s="3"/>
      <c r="W8550" s="3"/>
      <c r="X8550" s="3"/>
      <c r="Y8550" s="3"/>
      <c r="Z8550" s="3"/>
      <c r="AA8550" s="3"/>
      <c r="AB8550" s="3"/>
      <c r="AC8550" s="3"/>
      <c r="AD8550" s="3"/>
      <c r="AE8550" s="3"/>
      <c r="AF8550" s="3"/>
      <c r="AG8550" s="3"/>
      <c r="AH8550" s="3"/>
      <c r="AI8550" s="3"/>
      <c r="AJ8550" s="3"/>
      <c r="AK8550" s="3"/>
      <c r="AL8550" s="3"/>
      <c r="AM8550" s="3"/>
      <c r="AN8550" s="3"/>
      <c r="AO8550" s="3"/>
      <c r="AP8550" s="3"/>
      <c r="AQ8550" s="3"/>
      <c r="AR8550" s="3"/>
      <c r="AS8550" s="3"/>
      <c r="AT8550" s="3"/>
      <c r="AU8550" s="3"/>
      <c r="AV8550" s="3"/>
      <c r="AW8550" s="3"/>
      <c r="AX8550" s="3"/>
      <c r="AY8550" s="3"/>
      <c r="AZ8550" s="3"/>
      <c r="BA8550" s="3"/>
    </row>
    <row r="8551" spans="1:53" x14ac:dyDescent="0.3">
      <c r="A8551" s="3"/>
      <c r="B8551" s="3"/>
      <c r="C8551" s="3"/>
      <c r="D8551" s="3"/>
      <c r="E8551" s="3"/>
      <c r="F8551" s="3"/>
      <c r="G8551" s="3"/>
      <c r="H8551" s="3"/>
      <c r="I8551" s="3"/>
      <c r="J8551" s="3"/>
      <c r="K8551" s="3"/>
      <c r="L8551" s="3"/>
      <c r="M8551" s="3"/>
      <c r="N8551" s="3"/>
      <c r="O8551" s="3"/>
      <c r="P8551" s="3"/>
      <c r="Q8551" s="3"/>
      <c r="R8551" s="3"/>
      <c r="S8551" s="120"/>
      <c r="T8551" s="3"/>
      <c r="U8551" s="3"/>
      <c r="V8551" s="3"/>
      <c r="W8551" s="3"/>
      <c r="X8551" s="3"/>
      <c r="Y8551" s="3"/>
      <c r="Z8551" s="3"/>
      <c r="AA8551" s="3"/>
      <c r="AB8551" s="3"/>
      <c r="AC8551" s="3"/>
      <c r="AD8551" s="3"/>
      <c r="AE8551" s="3"/>
      <c r="AF8551" s="3"/>
      <c r="AG8551" s="3"/>
      <c r="AH8551" s="3"/>
      <c r="AI8551" s="3"/>
      <c r="AJ8551" s="3"/>
      <c r="AK8551" s="3"/>
      <c r="AL8551" s="3"/>
      <c r="AM8551" s="3"/>
      <c r="AN8551" s="3"/>
      <c r="AO8551" s="3"/>
      <c r="AP8551" s="3"/>
      <c r="AQ8551" s="3"/>
      <c r="AR8551" s="3"/>
      <c r="AS8551" s="3"/>
      <c r="AT8551" s="3"/>
      <c r="AU8551" s="3"/>
      <c r="AV8551" s="3"/>
      <c r="AW8551" s="3"/>
      <c r="AX8551" s="3"/>
      <c r="AY8551" s="3"/>
      <c r="AZ8551" s="3"/>
      <c r="BA8551" s="3"/>
    </row>
    <row r="8552" spans="1:53" x14ac:dyDescent="0.3">
      <c r="A8552" s="3"/>
      <c r="B8552" s="3"/>
      <c r="C8552" s="3"/>
      <c r="D8552" s="3"/>
      <c r="E8552" s="3"/>
      <c r="F8552" s="3"/>
      <c r="G8552" s="3"/>
      <c r="H8552" s="3"/>
      <c r="I8552" s="3"/>
      <c r="J8552" s="3"/>
      <c r="K8552" s="3"/>
      <c r="L8552" s="3"/>
      <c r="M8552" s="3"/>
      <c r="N8552" s="3"/>
      <c r="O8552" s="3"/>
      <c r="P8552" s="3"/>
      <c r="Q8552" s="3"/>
      <c r="R8552" s="3"/>
      <c r="S8552" s="120"/>
      <c r="T8552" s="3"/>
      <c r="U8552" s="3"/>
      <c r="V8552" s="3"/>
      <c r="W8552" s="3"/>
      <c r="X8552" s="3"/>
      <c r="Y8552" s="3"/>
      <c r="Z8552" s="3"/>
      <c r="AA8552" s="3"/>
      <c r="AB8552" s="3"/>
      <c r="AC8552" s="3"/>
      <c r="AD8552" s="3"/>
      <c r="AE8552" s="3"/>
      <c r="AF8552" s="3"/>
      <c r="AG8552" s="3"/>
      <c r="AH8552" s="3"/>
      <c r="AI8552" s="3"/>
      <c r="AJ8552" s="3"/>
      <c r="AK8552" s="3"/>
      <c r="AL8552" s="3"/>
      <c r="AM8552" s="3"/>
      <c r="AN8552" s="3"/>
      <c r="AO8552" s="3"/>
      <c r="AP8552" s="3"/>
      <c r="AQ8552" s="3"/>
      <c r="AR8552" s="3"/>
      <c r="AS8552" s="3"/>
      <c r="AT8552" s="3"/>
      <c r="AU8552" s="3"/>
      <c r="AV8552" s="3"/>
      <c r="AW8552" s="3"/>
      <c r="AX8552" s="3"/>
      <c r="AY8552" s="3"/>
      <c r="AZ8552" s="3"/>
      <c r="BA8552" s="3"/>
    </row>
    <row r="8553" spans="1:53" x14ac:dyDescent="0.3">
      <c r="A8553" s="3"/>
      <c r="B8553" s="3"/>
      <c r="C8553" s="3"/>
      <c r="D8553" s="3"/>
      <c r="E8553" s="3"/>
      <c r="F8553" s="3"/>
      <c r="G8553" s="3"/>
      <c r="H8553" s="3"/>
      <c r="I8553" s="3"/>
      <c r="J8553" s="3"/>
      <c r="K8553" s="3"/>
      <c r="L8553" s="3"/>
      <c r="M8553" s="3"/>
      <c r="N8553" s="3"/>
      <c r="O8553" s="3"/>
      <c r="P8553" s="3"/>
      <c r="Q8553" s="3"/>
      <c r="R8553" s="3"/>
      <c r="S8553" s="120"/>
      <c r="T8553" s="3"/>
      <c r="U8553" s="3"/>
      <c r="V8553" s="3"/>
      <c r="W8553" s="3"/>
      <c r="X8553" s="3"/>
      <c r="Y8553" s="3"/>
      <c r="Z8553" s="3"/>
      <c r="AA8553" s="3"/>
      <c r="AB8553" s="3"/>
      <c r="AC8553" s="3"/>
      <c r="AD8553" s="3"/>
      <c r="AE8553" s="3"/>
      <c r="AF8553" s="3"/>
      <c r="AG8553" s="3"/>
      <c r="AH8553" s="3"/>
      <c r="AI8553" s="3"/>
      <c r="AJ8553" s="3"/>
      <c r="AK8553" s="3"/>
      <c r="AL8553" s="3"/>
      <c r="AM8553" s="3"/>
      <c r="AN8553" s="3"/>
      <c r="AO8553" s="3"/>
      <c r="AP8553" s="3"/>
      <c r="AQ8553" s="3"/>
      <c r="AR8553" s="3"/>
      <c r="AS8553" s="3"/>
      <c r="AT8553" s="3"/>
      <c r="AU8553" s="3"/>
      <c r="AV8553" s="3"/>
      <c r="AW8553" s="3"/>
      <c r="AX8553" s="3"/>
      <c r="AY8553" s="3"/>
      <c r="AZ8553" s="3"/>
      <c r="BA8553" s="3"/>
    </row>
    <row r="8554" spans="1:53" x14ac:dyDescent="0.3">
      <c r="A8554" s="3"/>
      <c r="B8554" s="3"/>
      <c r="C8554" s="3"/>
      <c r="D8554" s="3"/>
      <c r="E8554" s="3"/>
      <c r="F8554" s="3"/>
      <c r="G8554" s="3"/>
      <c r="H8554" s="3"/>
      <c r="I8554" s="3"/>
      <c r="J8554" s="3"/>
      <c r="K8554" s="3"/>
      <c r="L8554" s="3"/>
      <c r="M8554" s="3"/>
      <c r="N8554" s="3"/>
      <c r="O8554" s="3"/>
      <c r="P8554" s="3"/>
      <c r="Q8554" s="3"/>
      <c r="R8554" s="3"/>
      <c r="S8554" s="120"/>
      <c r="T8554" s="3"/>
      <c r="U8554" s="3"/>
      <c r="V8554" s="3"/>
      <c r="W8554" s="3"/>
      <c r="X8554" s="3"/>
      <c r="Y8554" s="3"/>
      <c r="Z8554" s="3"/>
      <c r="AA8554" s="3"/>
      <c r="AB8554" s="3"/>
      <c r="AC8554" s="3"/>
      <c r="AD8554" s="3"/>
      <c r="AE8554" s="3"/>
      <c r="AF8554" s="3"/>
      <c r="AG8554" s="3"/>
      <c r="AH8554" s="3"/>
      <c r="AI8554" s="3"/>
      <c r="AJ8554" s="3"/>
      <c r="AK8554" s="3"/>
      <c r="AL8554" s="3"/>
      <c r="AM8554" s="3"/>
      <c r="AN8554" s="3"/>
      <c r="AO8554" s="3"/>
      <c r="AP8554" s="3"/>
      <c r="AQ8554" s="3"/>
      <c r="AR8554" s="3"/>
      <c r="AS8554" s="3"/>
      <c r="AT8554" s="3"/>
      <c r="AU8554" s="3"/>
      <c r="AV8554" s="3"/>
      <c r="AW8554" s="3"/>
      <c r="AX8554" s="3"/>
      <c r="AY8554" s="3"/>
      <c r="AZ8554" s="3"/>
      <c r="BA8554" s="3"/>
    </row>
    <row r="8555" spans="1:53" x14ac:dyDescent="0.3">
      <c r="A8555" s="3"/>
      <c r="B8555" s="3"/>
      <c r="C8555" s="3"/>
      <c r="D8555" s="3"/>
      <c r="E8555" s="3"/>
      <c r="F8555" s="3"/>
      <c r="G8555" s="3"/>
      <c r="H8555" s="3"/>
      <c r="I8555" s="3"/>
      <c r="J8555" s="3"/>
      <c r="K8555" s="3"/>
      <c r="L8555" s="3"/>
      <c r="M8555" s="3"/>
      <c r="N8555" s="3"/>
      <c r="O8555" s="3"/>
      <c r="P8555" s="3"/>
      <c r="Q8555" s="3"/>
      <c r="R8555" s="3"/>
      <c r="S8555" s="120"/>
      <c r="T8555" s="3"/>
      <c r="U8555" s="3"/>
      <c r="V8555" s="3"/>
      <c r="W8555" s="3"/>
      <c r="X8555" s="3"/>
      <c r="Y8555" s="3"/>
      <c r="Z8555" s="3"/>
      <c r="AA8555" s="3"/>
      <c r="AB8555" s="3"/>
      <c r="AC8555" s="3"/>
      <c r="AD8555" s="3"/>
      <c r="AE8555" s="3"/>
      <c r="AF8555" s="3"/>
      <c r="AG8555" s="3"/>
      <c r="AH8555" s="3"/>
      <c r="AI8555" s="3"/>
      <c r="AJ8555" s="3"/>
      <c r="AK8555" s="3"/>
      <c r="AL8555" s="3"/>
      <c r="AM8555" s="3"/>
      <c r="AN8555" s="3"/>
      <c r="AO8555" s="3"/>
      <c r="AP8555" s="3"/>
      <c r="AQ8555" s="3"/>
      <c r="AR8555" s="3"/>
      <c r="AS8555" s="3"/>
      <c r="AT8555" s="3"/>
      <c r="AU8555" s="3"/>
      <c r="AV8555" s="3"/>
      <c r="AW8555" s="3"/>
      <c r="AX8555" s="3"/>
      <c r="AY8555" s="3"/>
      <c r="AZ8555" s="3"/>
      <c r="BA8555" s="3"/>
    </row>
    <row r="8556" spans="1:53" x14ac:dyDescent="0.3">
      <c r="A8556" s="3"/>
      <c r="B8556" s="3"/>
      <c r="C8556" s="3"/>
      <c r="D8556" s="3"/>
      <c r="E8556" s="3"/>
      <c r="F8556" s="3"/>
      <c r="G8556" s="3"/>
      <c r="H8556" s="3"/>
      <c r="I8556" s="3"/>
      <c r="J8556" s="3"/>
      <c r="K8556" s="3"/>
      <c r="L8556" s="3"/>
      <c r="M8556" s="3"/>
      <c r="N8556" s="3"/>
      <c r="O8556" s="3"/>
      <c r="P8556" s="3"/>
      <c r="Q8556" s="3"/>
      <c r="R8556" s="3"/>
      <c r="S8556" s="120"/>
      <c r="T8556" s="3"/>
      <c r="U8556" s="3"/>
      <c r="V8556" s="3"/>
      <c r="W8556" s="3"/>
      <c r="X8556" s="3"/>
      <c r="Y8556" s="3"/>
      <c r="Z8556" s="3"/>
      <c r="AA8556" s="3"/>
      <c r="AB8556" s="3"/>
      <c r="AC8556" s="3"/>
      <c r="AD8556" s="3"/>
      <c r="AE8556" s="3"/>
      <c r="AF8556" s="3"/>
      <c r="AG8556" s="3"/>
      <c r="AH8556" s="3"/>
      <c r="AI8556" s="3"/>
      <c r="AJ8556" s="3"/>
      <c r="AK8556" s="3"/>
      <c r="AL8556" s="3"/>
      <c r="AM8556" s="3"/>
      <c r="AN8556" s="3"/>
      <c r="AO8556" s="3"/>
      <c r="AP8556" s="3"/>
      <c r="AQ8556" s="3"/>
      <c r="AR8556" s="3"/>
      <c r="AS8556" s="3"/>
      <c r="AT8556" s="3"/>
      <c r="AU8556" s="3"/>
      <c r="AV8556" s="3"/>
      <c r="AW8556" s="3"/>
      <c r="AX8556" s="3"/>
      <c r="AY8556" s="3"/>
      <c r="AZ8556" s="3"/>
      <c r="BA8556" s="3"/>
    </row>
    <row r="8557" spans="1:53" x14ac:dyDescent="0.3">
      <c r="A8557" s="3"/>
      <c r="B8557" s="3"/>
      <c r="C8557" s="3"/>
      <c r="D8557" s="3"/>
      <c r="E8557" s="3"/>
      <c r="F8557" s="3"/>
      <c r="G8557" s="3"/>
      <c r="H8557" s="3"/>
      <c r="I8557" s="3"/>
      <c r="J8557" s="3"/>
      <c r="K8557" s="3"/>
      <c r="L8557" s="3"/>
      <c r="M8557" s="3"/>
      <c r="N8557" s="3"/>
      <c r="O8557" s="3"/>
      <c r="P8557" s="3"/>
      <c r="Q8557" s="3"/>
      <c r="R8557" s="3"/>
      <c r="S8557" s="120"/>
      <c r="T8557" s="3"/>
      <c r="U8557" s="3"/>
      <c r="V8557" s="3"/>
      <c r="W8557" s="3"/>
      <c r="X8557" s="3"/>
      <c r="Y8557" s="3"/>
      <c r="Z8557" s="3"/>
      <c r="AA8557" s="3"/>
      <c r="AB8557" s="3"/>
      <c r="AC8557" s="3"/>
      <c r="AD8557" s="3"/>
      <c r="AE8557" s="3"/>
      <c r="AF8557" s="3"/>
      <c r="AG8557" s="3"/>
      <c r="AH8557" s="3"/>
      <c r="AI8557" s="3"/>
      <c r="AJ8557" s="3"/>
      <c r="AK8557" s="3"/>
      <c r="AL8557" s="3"/>
      <c r="AM8557" s="3"/>
      <c r="AN8557" s="3"/>
      <c r="AO8557" s="3"/>
      <c r="AP8557" s="3"/>
      <c r="AQ8557" s="3"/>
      <c r="AR8557" s="3"/>
      <c r="AS8557" s="3"/>
      <c r="AT8557" s="3"/>
      <c r="AU8557" s="3"/>
      <c r="AV8557" s="3"/>
      <c r="AW8557" s="3"/>
      <c r="AX8557" s="3"/>
      <c r="AY8557" s="3"/>
      <c r="AZ8557" s="3"/>
      <c r="BA8557" s="3"/>
    </row>
    <row r="8558" spans="1:53" x14ac:dyDescent="0.3">
      <c r="A8558" s="3"/>
      <c r="B8558" s="3"/>
      <c r="C8558" s="3"/>
      <c r="D8558" s="3"/>
      <c r="E8558" s="3"/>
      <c r="F8558" s="3"/>
      <c r="G8558" s="3"/>
      <c r="H8558" s="3"/>
      <c r="I8558" s="3"/>
      <c r="J8558" s="3"/>
      <c r="K8558" s="3"/>
      <c r="L8558" s="3"/>
      <c r="M8558" s="3"/>
      <c r="N8558" s="3"/>
      <c r="O8558" s="3"/>
      <c r="P8558" s="3"/>
      <c r="Q8558" s="3"/>
      <c r="R8558" s="3"/>
      <c r="S8558" s="120"/>
      <c r="T8558" s="3"/>
      <c r="U8558" s="3"/>
      <c r="V8558" s="3"/>
      <c r="W8558" s="3"/>
      <c r="X8558" s="3"/>
      <c r="Y8558" s="3"/>
      <c r="Z8558" s="3"/>
      <c r="AA8558" s="3"/>
      <c r="AB8558" s="3"/>
      <c r="AC8558" s="3"/>
      <c r="AD8558" s="3"/>
      <c r="AE8558" s="3"/>
      <c r="AF8558" s="3"/>
      <c r="AG8558" s="3"/>
      <c r="AH8558" s="3"/>
      <c r="AI8558" s="3"/>
      <c r="AJ8558" s="3"/>
      <c r="AK8558" s="3"/>
      <c r="AL8558" s="3"/>
      <c r="AM8558" s="3"/>
      <c r="AN8558" s="3"/>
      <c r="AO8558" s="3"/>
      <c r="AP8558" s="3"/>
      <c r="AQ8558" s="3"/>
      <c r="AR8558" s="3"/>
      <c r="AS8558" s="3"/>
      <c r="AT8558" s="3"/>
      <c r="AU8558" s="3"/>
      <c r="AV8558" s="3"/>
      <c r="AW8558" s="3"/>
      <c r="AX8558" s="3"/>
      <c r="AY8558" s="3"/>
      <c r="AZ8558" s="3"/>
      <c r="BA8558" s="3"/>
    </row>
    <row r="8559" spans="1:53" x14ac:dyDescent="0.3">
      <c r="A8559" s="3"/>
      <c r="B8559" s="3"/>
      <c r="C8559" s="3"/>
      <c r="D8559" s="3"/>
      <c r="E8559" s="3"/>
      <c r="F8559" s="3"/>
      <c r="G8559" s="3"/>
      <c r="H8559" s="3"/>
      <c r="I8559" s="3"/>
      <c r="J8559" s="3"/>
      <c r="K8559" s="3"/>
      <c r="L8559" s="3"/>
      <c r="M8559" s="3"/>
      <c r="N8559" s="3"/>
      <c r="O8559" s="3"/>
      <c r="P8559" s="3"/>
      <c r="Q8559" s="3"/>
      <c r="R8559" s="3"/>
      <c r="S8559" s="120"/>
      <c r="T8559" s="3"/>
      <c r="U8559" s="3"/>
      <c r="V8559" s="3"/>
      <c r="W8559" s="3"/>
      <c r="X8559" s="3"/>
      <c r="Y8559" s="3"/>
      <c r="Z8559" s="3"/>
      <c r="AA8559" s="3"/>
      <c r="AB8559" s="3"/>
      <c r="AC8559" s="3"/>
      <c r="AD8559" s="3"/>
      <c r="AE8559" s="3"/>
      <c r="AF8559" s="3"/>
      <c r="AG8559" s="3"/>
      <c r="AH8559" s="3"/>
      <c r="AI8559" s="3"/>
      <c r="AJ8559" s="3"/>
      <c r="AK8559" s="3"/>
      <c r="AL8559" s="3"/>
      <c r="AM8559" s="3"/>
      <c r="AN8559" s="3"/>
      <c r="AO8559" s="3"/>
      <c r="AP8559" s="3"/>
      <c r="AQ8559" s="3"/>
      <c r="AR8559" s="3"/>
      <c r="AS8559" s="3"/>
      <c r="AT8559" s="3"/>
      <c r="AU8559" s="3"/>
      <c r="AV8559" s="3"/>
      <c r="AW8559" s="3"/>
      <c r="AX8559" s="3"/>
      <c r="AY8559" s="3"/>
      <c r="AZ8559" s="3"/>
      <c r="BA8559" s="3"/>
    </row>
    <row r="8560" spans="1:53" x14ac:dyDescent="0.3">
      <c r="A8560" s="3"/>
      <c r="B8560" s="3"/>
      <c r="C8560" s="3"/>
      <c r="D8560" s="3"/>
      <c r="E8560" s="3"/>
      <c r="F8560" s="3"/>
      <c r="G8560" s="3"/>
      <c r="H8560" s="3"/>
      <c r="I8560" s="3"/>
      <c r="J8560" s="3"/>
      <c r="K8560" s="3"/>
      <c r="L8560" s="3"/>
      <c r="M8560" s="3"/>
      <c r="N8560" s="3"/>
      <c r="O8560" s="3"/>
      <c r="P8560" s="3"/>
      <c r="Q8560" s="3"/>
      <c r="R8560" s="3"/>
      <c r="S8560" s="120"/>
      <c r="T8560" s="3"/>
      <c r="U8560" s="3"/>
      <c r="V8560" s="3"/>
      <c r="W8560" s="3"/>
      <c r="X8560" s="3"/>
      <c r="Y8560" s="3"/>
      <c r="Z8560" s="3"/>
      <c r="AA8560" s="3"/>
      <c r="AB8560" s="3"/>
      <c r="AC8560" s="3"/>
      <c r="AD8560" s="3"/>
      <c r="AE8560" s="3"/>
      <c r="AF8560" s="3"/>
      <c r="AG8560" s="3"/>
      <c r="AH8560" s="3"/>
      <c r="AI8560" s="3"/>
      <c r="AJ8560" s="3"/>
      <c r="AK8560" s="3"/>
      <c r="AL8560" s="3"/>
      <c r="AM8560" s="3"/>
      <c r="AN8560" s="3"/>
      <c r="AO8560" s="3"/>
      <c r="AP8560" s="3"/>
      <c r="AQ8560" s="3"/>
      <c r="AR8560" s="3"/>
      <c r="AS8560" s="3"/>
      <c r="AT8560" s="3"/>
      <c r="AU8560" s="3"/>
      <c r="AV8560" s="3"/>
      <c r="AW8560" s="3"/>
      <c r="AX8560" s="3"/>
      <c r="AY8560" s="3"/>
      <c r="AZ8560" s="3"/>
      <c r="BA8560" s="3"/>
    </row>
    <row r="8561" spans="1:53" x14ac:dyDescent="0.3">
      <c r="A8561" s="3"/>
      <c r="B8561" s="3"/>
      <c r="C8561" s="3"/>
      <c r="D8561" s="3"/>
      <c r="E8561" s="3"/>
      <c r="F8561" s="3"/>
      <c r="G8561" s="3"/>
      <c r="H8561" s="3"/>
      <c r="I8561" s="3"/>
      <c r="J8561" s="3"/>
      <c r="K8561" s="3"/>
      <c r="L8561" s="3"/>
      <c r="M8561" s="3"/>
      <c r="N8561" s="3"/>
      <c r="O8561" s="3"/>
      <c r="P8561" s="3"/>
      <c r="Q8561" s="3"/>
      <c r="R8561" s="3"/>
      <c r="S8561" s="120"/>
      <c r="T8561" s="3"/>
      <c r="U8561" s="3"/>
      <c r="V8561" s="3"/>
      <c r="W8561" s="3"/>
      <c r="X8561" s="3"/>
      <c r="Y8561" s="3"/>
      <c r="Z8561" s="3"/>
      <c r="AA8561" s="3"/>
      <c r="AB8561" s="3"/>
      <c r="AC8561" s="3"/>
      <c r="AD8561" s="3"/>
      <c r="AE8561" s="3"/>
      <c r="AF8561" s="3"/>
      <c r="AG8561" s="3"/>
      <c r="AH8561" s="3"/>
      <c r="AI8561" s="3"/>
      <c r="AJ8561" s="3"/>
      <c r="AK8561" s="3"/>
      <c r="AL8561" s="3"/>
      <c r="AM8561" s="3"/>
      <c r="AN8561" s="3"/>
      <c r="AO8561" s="3"/>
      <c r="AP8561" s="3"/>
      <c r="AQ8561" s="3"/>
      <c r="AR8561" s="3"/>
      <c r="AS8561" s="3"/>
      <c r="AT8561" s="3"/>
      <c r="AU8561" s="3"/>
      <c r="AV8561" s="3"/>
      <c r="AW8561" s="3"/>
      <c r="AX8561" s="3"/>
      <c r="AY8561" s="3"/>
      <c r="AZ8561" s="3"/>
      <c r="BA8561" s="3"/>
    </row>
    <row r="8562" spans="1:53" x14ac:dyDescent="0.3">
      <c r="A8562" s="3"/>
      <c r="B8562" s="3"/>
      <c r="C8562" s="3"/>
      <c r="D8562" s="3"/>
      <c r="E8562" s="3"/>
      <c r="F8562" s="3"/>
      <c r="G8562" s="3"/>
      <c r="H8562" s="3"/>
      <c r="I8562" s="3"/>
      <c r="J8562" s="3"/>
      <c r="K8562" s="3"/>
      <c r="L8562" s="3"/>
      <c r="M8562" s="3"/>
      <c r="N8562" s="3"/>
      <c r="O8562" s="3"/>
      <c r="P8562" s="3"/>
      <c r="Q8562" s="3"/>
      <c r="R8562" s="3"/>
      <c r="S8562" s="120"/>
      <c r="T8562" s="3"/>
      <c r="U8562" s="3"/>
      <c r="V8562" s="3"/>
      <c r="W8562" s="3"/>
      <c r="X8562" s="3"/>
      <c r="Y8562" s="3"/>
      <c r="Z8562" s="3"/>
      <c r="AA8562" s="3"/>
      <c r="AB8562" s="3"/>
      <c r="AC8562" s="3"/>
      <c r="AD8562" s="3"/>
      <c r="AE8562" s="3"/>
      <c r="AF8562" s="3"/>
      <c r="AG8562" s="3"/>
      <c r="AH8562" s="3"/>
      <c r="AI8562" s="3"/>
      <c r="AJ8562" s="3"/>
      <c r="AK8562" s="3"/>
      <c r="AL8562" s="3"/>
      <c r="AM8562" s="3"/>
      <c r="AN8562" s="3"/>
      <c r="AO8562" s="3"/>
      <c r="AP8562" s="3"/>
      <c r="AQ8562" s="3"/>
      <c r="AR8562" s="3"/>
      <c r="AS8562" s="3"/>
      <c r="AT8562" s="3"/>
      <c r="AU8562" s="3"/>
      <c r="AV8562" s="3"/>
      <c r="AW8562" s="3"/>
      <c r="AX8562" s="3"/>
      <c r="AY8562" s="3"/>
      <c r="AZ8562" s="3"/>
      <c r="BA8562" s="3"/>
    </row>
    <row r="8563" spans="1:53" x14ac:dyDescent="0.3">
      <c r="A8563" s="3"/>
      <c r="B8563" s="3"/>
      <c r="C8563" s="3"/>
      <c r="D8563" s="3"/>
      <c r="E8563" s="3"/>
      <c r="F8563" s="3"/>
      <c r="G8563" s="3"/>
      <c r="H8563" s="3"/>
      <c r="I8563" s="3"/>
      <c r="J8563" s="3"/>
      <c r="K8563" s="3"/>
      <c r="L8563" s="3"/>
      <c r="M8563" s="3"/>
      <c r="N8563" s="3"/>
      <c r="O8563" s="3"/>
      <c r="P8563" s="3"/>
      <c r="Q8563" s="3"/>
      <c r="R8563" s="3"/>
      <c r="S8563" s="120"/>
      <c r="T8563" s="3"/>
      <c r="U8563" s="3"/>
      <c r="V8563" s="3"/>
      <c r="W8563" s="3"/>
      <c r="X8563" s="3"/>
      <c r="Y8563" s="3"/>
      <c r="Z8563" s="3"/>
      <c r="AA8563" s="3"/>
      <c r="AB8563" s="3"/>
      <c r="AC8563" s="3"/>
      <c r="AD8563" s="3"/>
      <c r="AE8563" s="3"/>
      <c r="AF8563" s="3"/>
      <c r="AG8563" s="3"/>
      <c r="AH8563" s="3"/>
      <c r="AI8563" s="3"/>
      <c r="AJ8563" s="3"/>
      <c r="AK8563" s="3"/>
      <c r="AL8563" s="3"/>
      <c r="AM8563" s="3"/>
      <c r="AN8563" s="3"/>
      <c r="AO8563" s="3"/>
      <c r="AP8563" s="3"/>
      <c r="AQ8563" s="3"/>
      <c r="AR8563" s="3"/>
      <c r="AS8563" s="3"/>
      <c r="AT8563" s="3"/>
      <c r="AU8563" s="3"/>
      <c r="AV8563" s="3"/>
      <c r="AW8563" s="3"/>
      <c r="AX8563" s="3"/>
      <c r="AY8563" s="3"/>
      <c r="AZ8563" s="3"/>
      <c r="BA8563" s="3"/>
    </row>
    <row r="8564" spans="1:53" x14ac:dyDescent="0.3">
      <c r="A8564" s="3"/>
      <c r="B8564" s="3"/>
      <c r="C8564" s="3"/>
      <c r="D8564" s="3"/>
      <c r="E8564" s="3"/>
      <c r="F8564" s="3"/>
      <c r="G8564" s="3"/>
      <c r="H8564" s="3"/>
      <c r="I8564" s="3"/>
      <c r="J8564" s="3"/>
      <c r="K8564" s="3"/>
      <c r="L8564" s="3"/>
      <c r="M8564" s="3"/>
      <c r="N8564" s="3"/>
      <c r="O8564" s="3"/>
      <c r="P8564" s="3"/>
      <c r="Q8564" s="3"/>
      <c r="R8564" s="3"/>
      <c r="S8564" s="120"/>
      <c r="T8564" s="3"/>
      <c r="U8564" s="3"/>
      <c r="V8564" s="3"/>
      <c r="W8564" s="3"/>
      <c r="X8564" s="3"/>
      <c r="Y8564" s="3"/>
      <c r="Z8564" s="3"/>
      <c r="AA8564" s="3"/>
      <c r="AB8564" s="3"/>
      <c r="AC8564" s="3"/>
      <c r="AD8564" s="3"/>
      <c r="AE8564" s="3"/>
      <c r="AF8564" s="3"/>
      <c r="AG8564" s="3"/>
      <c r="AH8564" s="3"/>
      <c r="AI8564" s="3"/>
      <c r="AJ8564" s="3"/>
      <c r="AK8564" s="3"/>
      <c r="AL8564" s="3"/>
      <c r="AM8564" s="3"/>
      <c r="AN8564" s="3"/>
      <c r="AO8564" s="3"/>
      <c r="AP8564" s="3"/>
      <c r="AQ8564" s="3"/>
      <c r="AR8564" s="3"/>
      <c r="AS8564" s="3"/>
      <c r="AT8564" s="3"/>
      <c r="AU8564" s="3"/>
      <c r="AV8564" s="3"/>
      <c r="AW8564" s="3"/>
      <c r="AX8564" s="3"/>
      <c r="AY8564" s="3"/>
      <c r="AZ8564" s="3"/>
      <c r="BA8564" s="3"/>
    </row>
    <row r="8565" spans="1:53" x14ac:dyDescent="0.3">
      <c r="A8565" s="3"/>
      <c r="B8565" s="3"/>
      <c r="C8565" s="3"/>
      <c r="D8565" s="3"/>
      <c r="E8565" s="3"/>
      <c r="F8565" s="3"/>
      <c r="G8565" s="3"/>
      <c r="H8565" s="3"/>
      <c r="I8565" s="3"/>
      <c r="J8565" s="3"/>
      <c r="K8565" s="3"/>
      <c r="L8565" s="3"/>
      <c r="M8565" s="3"/>
      <c r="N8565" s="3"/>
      <c r="O8565" s="3"/>
      <c r="P8565" s="3"/>
      <c r="Q8565" s="3"/>
      <c r="R8565" s="3"/>
      <c r="S8565" s="120"/>
      <c r="T8565" s="3"/>
      <c r="U8565" s="3"/>
      <c r="V8565" s="3"/>
      <c r="W8565" s="3"/>
      <c r="X8565" s="3"/>
      <c r="Y8565" s="3"/>
      <c r="Z8565" s="3"/>
      <c r="AA8565" s="3"/>
      <c r="AB8565" s="3"/>
      <c r="AC8565" s="3"/>
      <c r="AD8565" s="3"/>
      <c r="AE8565" s="3"/>
      <c r="AF8565" s="3"/>
      <c r="AG8565" s="3"/>
      <c r="AH8565" s="3"/>
      <c r="AI8565" s="3"/>
      <c r="AJ8565" s="3"/>
      <c r="AK8565" s="3"/>
      <c r="AL8565" s="3"/>
      <c r="AM8565" s="3"/>
      <c r="AN8565" s="3"/>
      <c r="AO8565" s="3"/>
      <c r="AP8565" s="3"/>
      <c r="AQ8565" s="3"/>
      <c r="AR8565" s="3"/>
      <c r="AS8565" s="3"/>
      <c r="AT8565" s="3"/>
      <c r="AU8565" s="3"/>
      <c r="AV8565" s="3"/>
      <c r="AW8565" s="3"/>
      <c r="AX8565" s="3"/>
      <c r="AY8565" s="3"/>
      <c r="AZ8565" s="3"/>
      <c r="BA8565" s="3"/>
    </row>
    <row r="8566" spans="1:53" x14ac:dyDescent="0.3">
      <c r="A8566" s="3"/>
      <c r="B8566" s="3"/>
      <c r="C8566" s="3"/>
      <c r="D8566" s="3"/>
      <c r="E8566" s="3"/>
      <c r="F8566" s="3"/>
      <c r="G8566" s="3"/>
      <c r="H8566" s="3"/>
      <c r="I8566" s="3"/>
      <c r="J8566" s="3"/>
      <c r="K8566" s="3"/>
      <c r="L8566" s="3"/>
      <c r="M8566" s="3"/>
      <c r="N8566" s="3"/>
      <c r="O8566" s="3"/>
      <c r="P8566" s="3"/>
      <c r="Q8566" s="3"/>
      <c r="R8566" s="3"/>
      <c r="S8566" s="120"/>
      <c r="T8566" s="3"/>
      <c r="U8566" s="3"/>
      <c r="V8566" s="3"/>
      <c r="W8566" s="3"/>
      <c r="X8566" s="3"/>
      <c r="Y8566" s="3"/>
      <c r="Z8566" s="3"/>
      <c r="AA8566" s="3"/>
      <c r="AB8566" s="3"/>
      <c r="AC8566" s="3"/>
      <c r="AD8566" s="3"/>
      <c r="AE8566" s="3"/>
      <c r="AF8566" s="3"/>
      <c r="AG8566" s="3"/>
      <c r="AH8566" s="3"/>
      <c r="AI8566" s="3"/>
      <c r="AJ8566" s="3"/>
      <c r="AK8566" s="3"/>
      <c r="AL8566" s="3"/>
      <c r="AM8566" s="3"/>
      <c r="AN8566" s="3"/>
      <c r="AO8566" s="3"/>
      <c r="AP8566" s="3"/>
      <c r="AQ8566" s="3"/>
      <c r="AR8566" s="3"/>
      <c r="AS8566" s="3"/>
      <c r="AT8566" s="3"/>
      <c r="AU8566" s="3"/>
      <c r="AV8566" s="3"/>
      <c r="AW8566" s="3"/>
      <c r="AX8566" s="3"/>
      <c r="AY8566" s="3"/>
      <c r="AZ8566" s="3"/>
      <c r="BA8566" s="3"/>
    </row>
    <row r="8567" spans="1:53" x14ac:dyDescent="0.3">
      <c r="A8567" s="3"/>
      <c r="B8567" s="3"/>
      <c r="C8567" s="3"/>
      <c r="D8567" s="3"/>
      <c r="E8567" s="3"/>
      <c r="F8567" s="3"/>
      <c r="G8567" s="3"/>
      <c r="H8567" s="3"/>
      <c r="I8567" s="3"/>
      <c r="J8567" s="3"/>
      <c r="K8567" s="3"/>
      <c r="L8567" s="3"/>
      <c r="M8567" s="3"/>
      <c r="N8567" s="3"/>
      <c r="O8567" s="3"/>
      <c r="P8567" s="3"/>
      <c r="Q8567" s="3"/>
      <c r="R8567" s="3"/>
      <c r="S8567" s="120"/>
      <c r="T8567" s="3"/>
      <c r="U8567" s="3"/>
      <c r="V8567" s="3"/>
      <c r="W8567" s="3"/>
      <c r="X8567" s="3"/>
      <c r="Y8567" s="3"/>
      <c r="Z8567" s="3"/>
      <c r="AA8567" s="3"/>
      <c r="AB8567" s="3"/>
      <c r="AC8567" s="3"/>
      <c r="AD8567" s="3"/>
      <c r="AE8567" s="3"/>
      <c r="AF8567" s="3"/>
      <c r="AG8567" s="3"/>
      <c r="AH8567" s="3"/>
      <c r="AI8567" s="3"/>
      <c r="AJ8567" s="3"/>
      <c r="AK8567" s="3"/>
      <c r="AL8567" s="3"/>
      <c r="AM8567" s="3"/>
      <c r="AN8567" s="3"/>
      <c r="AO8567" s="3"/>
      <c r="AP8567" s="3"/>
      <c r="AQ8567" s="3"/>
      <c r="AR8567" s="3"/>
      <c r="AS8567" s="3"/>
      <c r="AT8567" s="3"/>
      <c r="AU8567" s="3"/>
      <c r="AV8567" s="3"/>
      <c r="AW8567" s="3"/>
      <c r="AX8567" s="3"/>
      <c r="AY8567" s="3"/>
      <c r="AZ8567" s="3"/>
      <c r="BA8567" s="3"/>
    </row>
    <row r="8568" spans="1:53" x14ac:dyDescent="0.3">
      <c r="A8568" s="3"/>
      <c r="B8568" s="3"/>
      <c r="C8568" s="3"/>
      <c r="D8568" s="3"/>
      <c r="E8568" s="3"/>
      <c r="F8568" s="3"/>
      <c r="G8568" s="3"/>
      <c r="H8568" s="3"/>
      <c r="I8568" s="3"/>
      <c r="J8568" s="3"/>
      <c r="K8568" s="3"/>
      <c r="L8568" s="3"/>
      <c r="M8568" s="3"/>
      <c r="N8568" s="3"/>
      <c r="O8568" s="3"/>
      <c r="P8568" s="3"/>
      <c r="Q8568" s="3"/>
      <c r="R8568" s="3"/>
      <c r="S8568" s="120"/>
      <c r="T8568" s="3"/>
      <c r="U8568" s="3"/>
      <c r="V8568" s="3"/>
      <c r="W8568" s="3"/>
      <c r="X8568" s="3"/>
      <c r="Y8568" s="3"/>
      <c r="Z8568" s="3"/>
      <c r="AA8568" s="3"/>
      <c r="AB8568" s="3"/>
      <c r="AC8568" s="3"/>
      <c r="AD8568" s="3"/>
      <c r="AE8568" s="3"/>
      <c r="AF8568" s="3"/>
      <c r="AG8568" s="3"/>
      <c r="AH8568" s="3"/>
      <c r="AI8568" s="3"/>
      <c r="AJ8568" s="3"/>
      <c r="AK8568" s="3"/>
      <c r="AL8568" s="3"/>
      <c r="AM8568" s="3"/>
      <c r="AN8568" s="3"/>
      <c r="AO8568" s="3"/>
      <c r="AP8568" s="3"/>
      <c r="AQ8568" s="3"/>
      <c r="AR8568" s="3"/>
      <c r="AS8568" s="3"/>
      <c r="AT8568" s="3"/>
      <c r="AU8568" s="3"/>
      <c r="AV8568" s="3"/>
      <c r="AW8568" s="3"/>
      <c r="AX8568" s="3"/>
      <c r="AY8568" s="3"/>
      <c r="AZ8568" s="3"/>
      <c r="BA8568" s="3"/>
    </row>
    <row r="8569" spans="1:53" x14ac:dyDescent="0.3">
      <c r="A8569" s="3"/>
      <c r="B8569" s="3"/>
      <c r="C8569" s="3"/>
      <c r="D8569" s="3"/>
      <c r="E8569" s="3"/>
      <c r="F8569" s="3"/>
      <c r="G8569" s="3"/>
      <c r="H8569" s="3"/>
      <c r="I8569" s="3"/>
      <c r="J8569" s="3"/>
      <c r="K8569" s="3"/>
      <c r="L8569" s="3"/>
      <c r="M8569" s="3"/>
      <c r="N8569" s="3"/>
      <c r="O8569" s="3"/>
      <c r="P8569" s="3"/>
      <c r="Q8569" s="3"/>
      <c r="R8569" s="3"/>
      <c r="S8569" s="120"/>
      <c r="T8569" s="3"/>
      <c r="U8569" s="3"/>
      <c r="V8569" s="3"/>
      <c r="W8569" s="3"/>
      <c r="X8569" s="3"/>
      <c r="Y8569" s="3"/>
      <c r="Z8569" s="3"/>
      <c r="AA8569" s="3"/>
      <c r="AB8569" s="3"/>
      <c r="AC8569" s="3"/>
      <c r="AD8569" s="3"/>
      <c r="AE8569" s="3"/>
      <c r="AF8569" s="3"/>
      <c r="AG8569" s="3"/>
      <c r="AH8569" s="3"/>
      <c r="AI8569" s="3"/>
      <c r="AJ8569" s="3"/>
      <c r="AK8569" s="3"/>
      <c r="AL8569" s="3"/>
      <c r="AM8569" s="3"/>
      <c r="AN8569" s="3"/>
      <c r="AO8569" s="3"/>
      <c r="AP8569" s="3"/>
      <c r="AQ8569" s="3"/>
      <c r="AR8569" s="3"/>
      <c r="AS8569" s="3"/>
      <c r="AT8569" s="3"/>
      <c r="AU8569" s="3"/>
      <c r="AV8569" s="3"/>
      <c r="AW8569" s="3"/>
      <c r="AX8569" s="3"/>
      <c r="AY8569" s="3"/>
      <c r="AZ8569" s="3"/>
      <c r="BA8569" s="3"/>
    </row>
    <row r="8570" spans="1:53" x14ac:dyDescent="0.3">
      <c r="A8570" s="3"/>
      <c r="B8570" s="3"/>
      <c r="C8570" s="3"/>
      <c r="D8570" s="3"/>
      <c r="E8570" s="3"/>
      <c r="F8570" s="3"/>
      <c r="G8570" s="3"/>
      <c r="H8570" s="3"/>
      <c r="I8570" s="3"/>
      <c r="J8570" s="3"/>
      <c r="K8570" s="3"/>
      <c r="L8570" s="3"/>
      <c r="M8570" s="3"/>
      <c r="N8570" s="3"/>
      <c r="O8570" s="3"/>
      <c r="P8570" s="3"/>
      <c r="Q8570" s="3"/>
      <c r="R8570" s="3"/>
      <c r="S8570" s="120"/>
      <c r="T8570" s="3"/>
      <c r="U8570" s="3"/>
      <c r="V8570" s="3"/>
      <c r="W8570" s="3"/>
      <c r="X8570" s="3"/>
      <c r="Y8570" s="3"/>
      <c r="Z8570" s="3"/>
      <c r="AA8570" s="3"/>
      <c r="AB8570" s="3"/>
      <c r="AC8570" s="3"/>
      <c r="AD8570" s="3"/>
      <c r="AE8570" s="3"/>
      <c r="AF8570" s="3"/>
      <c r="AG8570" s="3"/>
      <c r="AH8570" s="3"/>
      <c r="AI8570" s="3"/>
      <c r="AJ8570" s="3"/>
      <c r="AK8570" s="3"/>
      <c r="AL8570" s="3"/>
      <c r="AM8570" s="3"/>
      <c r="AN8570" s="3"/>
      <c r="AO8570" s="3"/>
      <c r="AP8570" s="3"/>
      <c r="AQ8570" s="3"/>
      <c r="AR8570" s="3"/>
      <c r="AS8570" s="3"/>
      <c r="AT8570" s="3"/>
      <c r="AU8570" s="3"/>
      <c r="AV8570" s="3"/>
      <c r="AW8570" s="3"/>
      <c r="AX8570" s="3"/>
      <c r="AY8570" s="3"/>
      <c r="AZ8570" s="3"/>
      <c r="BA8570" s="3"/>
    </row>
    <row r="8571" spans="1:53" x14ac:dyDescent="0.3">
      <c r="A8571" s="3"/>
      <c r="B8571" s="3"/>
      <c r="C8571" s="3"/>
      <c r="D8571" s="3"/>
      <c r="E8571" s="3"/>
      <c r="F8571" s="3"/>
      <c r="G8571" s="3"/>
      <c r="H8571" s="3"/>
      <c r="I8571" s="3"/>
      <c r="J8571" s="3"/>
      <c r="K8571" s="3"/>
      <c r="L8571" s="3"/>
      <c r="M8571" s="3"/>
      <c r="N8571" s="3"/>
      <c r="O8571" s="3"/>
      <c r="P8571" s="3"/>
      <c r="Q8571" s="3"/>
      <c r="R8571" s="3"/>
      <c r="S8571" s="120"/>
      <c r="T8571" s="3"/>
      <c r="U8571" s="3"/>
      <c r="V8571" s="3"/>
      <c r="W8571" s="3"/>
      <c r="X8571" s="3"/>
      <c r="Y8571" s="3"/>
      <c r="Z8571" s="3"/>
      <c r="AA8571" s="3"/>
      <c r="AB8571" s="3"/>
      <c r="AC8571" s="3"/>
      <c r="AD8571" s="3"/>
      <c r="AE8571" s="3"/>
      <c r="AF8571" s="3"/>
      <c r="AG8571" s="3"/>
      <c r="AH8571" s="3"/>
      <c r="AI8571" s="3"/>
      <c r="AJ8571" s="3"/>
      <c r="AK8571" s="3"/>
      <c r="AL8571" s="3"/>
      <c r="AM8571" s="3"/>
      <c r="AN8571" s="3"/>
      <c r="AO8571" s="3"/>
      <c r="AP8571" s="3"/>
      <c r="AQ8571" s="3"/>
      <c r="AR8571" s="3"/>
      <c r="AS8571" s="3"/>
      <c r="AT8571" s="3"/>
      <c r="AU8571" s="3"/>
      <c r="AV8571" s="3"/>
      <c r="AW8571" s="3"/>
      <c r="AX8571" s="3"/>
      <c r="AY8571" s="3"/>
      <c r="AZ8571" s="3"/>
      <c r="BA8571" s="3"/>
    </row>
    <row r="8572" spans="1:53" x14ac:dyDescent="0.3">
      <c r="A8572" s="3"/>
      <c r="B8572" s="3"/>
      <c r="C8572" s="3"/>
      <c r="D8572" s="3"/>
      <c r="E8572" s="3"/>
      <c r="F8572" s="3"/>
      <c r="G8572" s="3"/>
      <c r="H8572" s="3"/>
      <c r="I8572" s="3"/>
      <c r="J8572" s="3"/>
      <c r="K8572" s="3"/>
      <c r="L8572" s="3"/>
      <c r="M8572" s="3"/>
      <c r="N8572" s="3"/>
      <c r="O8572" s="3"/>
      <c r="P8572" s="3"/>
      <c r="Q8572" s="3"/>
      <c r="R8572" s="3"/>
      <c r="S8572" s="120"/>
      <c r="T8572" s="3"/>
      <c r="U8572" s="3"/>
      <c r="V8572" s="3"/>
      <c r="W8572" s="3"/>
      <c r="X8572" s="3"/>
      <c r="Y8572" s="3"/>
      <c r="Z8572" s="3"/>
      <c r="AA8572" s="3"/>
      <c r="AB8572" s="3"/>
      <c r="AC8572" s="3"/>
      <c r="AD8572" s="3"/>
      <c r="AE8572" s="3"/>
      <c r="AF8572" s="3"/>
      <c r="AG8572" s="3"/>
      <c r="AH8572" s="3"/>
      <c r="AI8572" s="3"/>
      <c r="AJ8572" s="3"/>
      <c r="AK8572" s="3"/>
      <c r="AL8572" s="3"/>
      <c r="AM8572" s="3"/>
      <c r="AN8572" s="3"/>
      <c r="AO8572" s="3"/>
      <c r="AP8572" s="3"/>
      <c r="AQ8572" s="3"/>
      <c r="AR8572" s="3"/>
      <c r="AS8572" s="3"/>
      <c r="AT8572" s="3"/>
      <c r="AU8572" s="3"/>
      <c r="AV8572" s="3"/>
      <c r="AW8572" s="3"/>
      <c r="AX8572" s="3"/>
      <c r="AY8572" s="3"/>
      <c r="AZ8572" s="3"/>
      <c r="BA8572" s="3"/>
    </row>
    <row r="8573" spans="1:53" x14ac:dyDescent="0.3">
      <c r="A8573" s="3"/>
      <c r="B8573" s="3"/>
      <c r="C8573" s="3"/>
      <c r="D8573" s="3"/>
      <c r="E8573" s="3"/>
      <c r="F8573" s="3"/>
      <c r="G8573" s="3"/>
      <c r="H8573" s="3"/>
      <c r="I8573" s="3"/>
      <c r="J8573" s="3"/>
      <c r="K8573" s="3"/>
      <c r="L8573" s="3"/>
      <c r="M8573" s="3"/>
      <c r="N8573" s="3"/>
      <c r="O8573" s="3"/>
      <c r="P8573" s="3"/>
      <c r="Q8573" s="3"/>
      <c r="R8573" s="3"/>
      <c r="S8573" s="120"/>
      <c r="T8573" s="3"/>
      <c r="U8573" s="3"/>
      <c r="V8573" s="3"/>
      <c r="W8573" s="3"/>
      <c r="X8573" s="3"/>
      <c r="Y8573" s="3"/>
      <c r="Z8573" s="3"/>
      <c r="AA8573" s="3"/>
      <c r="AB8573" s="3"/>
      <c r="AC8573" s="3"/>
      <c r="AD8573" s="3"/>
      <c r="AE8573" s="3"/>
      <c r="AF8573" s="3"/>
      <c r="AG8573" s="3"/>
      <c r="AH8573" s="3"/>
      <c r="AI8573" s="3"/>
      <c r="AJ8573" s="3"/>
      <c r="AK8573" s="3"/>
      <c r="AL8573" s="3"/>
      <c r="AM8573" s="3"/>
      <c r="AN8573" s="3"/>
      <c r="AO8573" s="3"/>
      <c r="AP8573" s="3"/>
      <c r="AQ8573" s="3"/>
      <c r="AR8573" s="3"/>
      <c r="AS8573" s="3"/>
      <c r="AT8573" s="3"/>
      <c r="AU8573" s="3"/>
      <c r="AV8573" s="3"/>
      <c r="AW8573" s="3"/>
      <c r="AX8573" s="3"/>
      <c r="AY8573" s="3"/>
      <c r="AZ8573" s="3"/>
      <c r="BA8573" s="3"/>
    </row>
    <row r="8574" spans="1:53" x14ac:dyDescent="0.3">
      <c r="A8574" s="3"/>
      <c r="B8574" s="3"/>
      <c r="C8574" s="3"/>
      <c r="D8574" s="3"/>
      <c r="E8574" s="3"/>
      <c r="F8574" s="3"/>
      <c r="G8574" s="3"/>
      <c r="H8574" s="3"/>
      <c r="I8574" s="3"/>
      <c r="J8574" s="3"/>
      <c r="K8574" s="3"/>
      <c r="L8574" s="3"/>
      <c r="M8574" s="3"/>
      <c r="N8574" s="3"/>
      <c r="O8574" s="3"/>
      <c r="P8574" s="3"/>
      <c r="Q8574" s="3"/>
      <c r="R8574" s="3"/>
      <c r="S8574" s="120"/>
      <c r="T8574" s="3"/>
      <c r="U8574" s="3"/>
      <c r="V8574" s="3"/>
      <c r="W8574" s="3"/>
      <c r="X8574" s="3"/>
      <c r="Y8574" s="3"/>
      <c r="Z8574" s="3"/>
      <c r="AA8574" s="3"/>
      <c r="AB8574" s="3"/>
      <c r="AC8574" s="3"/>
      <c r="AD8574" s="3"/>
      <c r="AE8574" s="3"/>
      <c r="AF8574" s="3"/>
      <c r="AG8574" s="3"/>
      <c r="AH8574" s="3"/>
      <c r="AI8574" s="3"/>
      <c r="AJ8574" s="3"/>
      <c r="AK8574" s="3"/>
      <c r="AL8574" s="3"/>
      <c r="AM8574" s="3"/>
      <c r="AN8574" s="3"/>
      <c r="AO8574" s="3"/>
      <c r="AP8574" s="3"/>
      <c r="AQ8574" s="3"/>
      <c r="AR8574" s="3"/>
      <c r="AS8574" s="3"/>
      <c r="AT8574" s="3"/>
      <c r="AU8574" s="3"/>
      <c r="AV8574" s="3"/>
      <c r="AW8574" s="3"/>
      <c r="AX8574" s="3"/>
      <c r="AY8574" s="3"/>
      <c r="AZ8574" s="3"/>
      <c r="BA8574" s="3"/>
    </row>
    <row r="8575" spans="1:53" x14ac:dyDescent="0.3">
      <c r="A8575" s="3"/>
      <c r="B8575" s="3"/>
      <c r="C8575" s="3"/>
      <c r="D8575" s="3"/>
      <c r="E8575" s="3"/>
      <c r="F8575" s="3"/>
      <c r="G8575" s="3"/>
      <c r="H8575" s="3"/>
      <c r="I8575" s="3"/>
      <c r="J8575" s="3"/>
      <c r="K8575" s="3"/>
      <c r="L8575" s="3"/>
      <c r="M8575" s="3"/>
      <c r="N8575" s="3"/>
      <c r="O8575" s="3"/>
      <c r="P8575" s="3"/>
      <c r="Q8575" s="3"/>
      <c r="R8575" s="3"/>
      <c r="S8575" s="120"/>
      <c r="T8575" s="3"/>
      <c r="U8575" s="3"/>
      <c r="V8575" s="3"/>
      <c r="W8575" s="3"/>
      <c r="X8575" s="3"/>
      <c r="Y8575" s="3"/>
      <c r="Z8575" s="3"/>
      <c r="AA8575" s="3"/>
      <c r="AB8575" s="3"/>
      <c r="AC8575" s="3"/>
      <c r="AD8575" s="3"/>
      <c r="AE8575" s="3"/>
      <c r="AF8575" s="3"/>
      <c r="AG8575" s="3"/>
      <c r="AH8575" s="3"/>
      <c r="AI8575" s="3"/>
      <c r="AJ8575" s="3"/>
      <c r="AK8575" s="3"/>
      <c r="AL8575" s="3"/>
      <c r="AM8575" s="3"/>
      <c r="AN8575" s="3"/>
      <c r="AO8575" s="3"/>
      <c r="AP8575" s="3"/>
      <c r="AQ8575" s="3"/>
      <c r="AR8575" s="3"/>
      <c r="AS8575" s="3"/>
      <c r="AT8575" s="3"/>
      <c r="AU8575" s="3"/>
      <c r="AV8575" s="3"/>
      <c r="AW8575" s="3"/>
      <c r="AX8575" s="3"/>
      <c r="AY8575" s="3"/>
      <c r="AZ8575" s="3"/>
      <c r="BA8575" s="3"/>
    </row>
    <row r="8576" spans="1:53" x14ac:dyDescent="0.3">
      <c r="A8576" s="3"/>
      <c r="B8576" s="3"/>
      <c r="C8576" s="3"/>
      <c r="D8576" s="3"/>
      <c r="E8576" s="3"/>
      <c r="F8576" s="3"/>
      <c r="G8576" s="3"/>
      <c r="H8576" s="3"/>
      <c r="I8576" s="3"/>
      <c r="J8576" s="3"/>
      <c r="K8576" s="3"/>
      <c r="L8576" s="3"/>
      <c r="M8576" s="3"/>
      <c r="N8576" s="3"/>
      <c r="O8576" s="3"/>
      <c r="P8576" s="3"/>
      <c r="Q8576" s="3"/>
      <c r="R8576" s="3"/>
      <c r="S8576" s="120"/>
      <c r="T8576" s="3"/>
      <c r="U8576" s="3"/>
      <c r="V8576" s="3"/>
      <c r="W8576" s="3"/>
      <c r="X8576" s="3"/>
      <c r="Y8576" s="3"/>
      <c r="Z8576" s="3"/>
      <c r="AA8576" s="3"/>
      <c r="AB8576" s="3"/>
      <c r="AC8576" s="3"/>
      <c r="AD8576" s="3"/>
      <c r="AE8576" s="3"/>
      <c r="AF8576" s="3"/>
      <c r="AG8576" s="3"/>
      <c r="AH8576" s="3"/>
      <c r="AI8576" s="3"/>
      <c r="AJ8576" s="3"/>
      <c r="AK8576" s="3"/>
      <c r="AL8576" s="3"/>
      <c r="AM8576" s="3"/>
      <c r="AN8576" s="3"/>
      <c r="AO8576" s="3"/>
      <c r="AP8576" s="3"/>
      <c r="AQ8576" s="3"/>
      <c r="AR8576" s="3"/>
      <c r="AS8576" s="3"/>
      <c r="AT8576" s="3"/>
      <c r="AU8576" s="3"/>
      <c r="AV8576" s="3"/>
      <c r="AW8576" s="3"/>
      <c r="AX8576" s="3"/>
      <c r="AY8576" s="3"/>
      <c r="AZ8576" s="3"/>
      <c r="BA8576" s="3"/>
    </row>
    <row r="8577" spans="1:53" x14ac:dyDescent="0.3">
      <c r="A8577" s="3"/>
      <c r="B8577" s="3"/>
      <c r="C8577" s="3"/>
      <c r="D8577" s="3"/>
      <c r="E8577" s="3"/>
      <c r="F8577" s="3"/>
      <c r="G8577" s="3"/>
      <c r="H8577" s="3"/>
      <c r="I8577" s="3"/>
      <c r="J8577" s="3"/>
      <c r="K8577" s="3"/>
      <c r="L8577" s="3"/>
      <c r="M8577" s="3"/>
      <c r="N8577" s="3"/>
      <c r="O8577" s="3"/>
      <c r="P8577" s="3"/>
      <c r="Q8577" s="3"/>
      <c r="R8577" s="3"/>
      <c r="S8577" s="120"/>
      <c r="T8577" s="3"/>
      <c r="U8577" s="3"/>
      <c r="V8577" s="3"/>
      <c r="W8577" s="3"/>
      <c r="X8577" s="3"/>
      <c r="Y8577" s="3"/>
      <c r="Z8577" s="3"/>
      <c r="AA8577" s="3"/>
      <c r="AB8577" s="3"/>
      <c r="AC8577" s="3"/>
      <c r="AD8577" s="3"/>
      <c r="AE8577" s="3"/>
      <c r="AF8577" s="3"/>
      <c r="AG8577" s="3"/>
      <c r="AH8577" s="3"/>
      <c r="AI8577" s="3"/>
      <c r="AJ8577" s="3"/>
      <c r="AK8577" s="3"/>
      <c r="AL8577" s="3"/>
      <c r="AM8577" s="3"/>
      <c r="AN8577" s="3"/>
      <c r="AO8577" s="3"/>
      <c r="AP8577" s="3"/>
      <c r="AQ8577" s="3"/>
      <c r="AR8577" s="3"/>
      <c r="AS8577" s="3"/>
      <c r="AT8577" s="3"/>
      <c r="AU8577" s="3"/>
      <c r="AV8577" s="3"/>
      <c r="AW8577" s="3"/>
      <c r="AX8577" s="3"/>
      <c r="AY8577" s="3"/>
      <c r="AZ8577" s="3"/>
      <c r="BA8577" s="3"/>
    </row>
    <row r="8578" spans="1:53" x14ac:dyDescent="0.3">
      <c r="A8578" s="3"/>
      <c r="B8578" s="3"/>
      <c r="C8578" s="3"/>
      <c r="D8578" s="3"/>
      <c r="E8578" s="3"/>
      <c r="F8578" s="3"/>
      <c r="G8578" s="3"/>
      <c r="H8578" s="3"/>
      <c r="I8578" s="3"/>
      <c r="J8578" s="3"/>
      <c r="K8578" s="3"/>
      <c r="L8578" s="3"/>
      <c r="M8578" s="3"/>
      <c r="N8578" s="3"/>
      <c r="O8578" s="3"/>
      <c r="P8578" s="3"/>
      <c r="Q8578" s="3"/>
      <c r="R8578" s="3"/>
      <c r="S8578" s="120"/>
      <c r="T8578" s="3"/>
      <c r="U8578" s="3"/>
      <c r="V8578" s="3"/>
      <c r="W8578" s="3"/>
      <c r="X8578" s="3"/>
      <c r="Y8578" s="3"/>
      <c r="Z8578" s="3"/>
      <c r="AA8578" s="3"/>
      <c r="AB8578" s="3"/>
      <c r="AC8578" s="3"/>
      <c r="AD8578" s="3"/>
      <c r="AE8578" s="3"/>
      <c r="AF8578" s="3"/>
      <c r="AG8578" s="3"/>
      <c r="AH8578" s="3"/>
      <c r="AI8578" s="3"/>
      <c r="AJ8578" s="3"/>
      <c r="AK8578" s="3"/>
      <c r="AL8578" s="3"/>
      <c r="AM8578" s="3"/>
      <c r="AN8578" s="3"/>
      <c r="AO8578" s="3"/>
      <c r="AP8578" s="3"/>
      <c r="AQ8578" s="3"/>
      <c r="AR8578" s="3"/>
      <c r="AS8578" s="3"/>
      <c r="AT8578" s="3"/>
      <c r="AU8578" s="3"/>
      <c r="AV8578" s="3"/>
      <c r="AW8578" s="3"/>
      <c r="AX8578" s="3"/>
      <c r="AY8578" s="3"/>
      <c r="AZ8578" s="3"/>
      <c r="BA8578" s="3"/>
    </row>
    <row r="8579" spans="1:53" x14ac:dyDescent="0.3">
      <c r="A8579" s="3"/>
      <c r="B8579" s="3"/>
      <c r="C8579" s="3"/>
      <c r="D8579" s="3"/>
      <c r="E8579" s="3"/>
      <c r="F8579" s="3"/>
      <c r="G8579" s="3"/>
      <c r="H8579" s="3"/>
      <c r="I8579" s="3"/>
      <c r="J8579" s="3"/>
      <c r="K8579" s="3"/>
      <c r="L8579" s="3"/>
      <c r="M8579" s="3"/>
      <c r="N8579" s="3"/>
      <c r="O8579" s="3"/>
      <c r="P8579" s="3"/>
      <c r="Q8579" s="3"/>
      <c r="R8579" s="3"/>
      <c r="S8579" s="120"/>
      <c r="T8579" s="3"/>
      <c r="U8579" s="3"/>
      <c r="V8579" s="3"/>
      <c r="W8579" s="3"/>
      <c r="X8579" s="3"/>
      <c r="Y8579" s="3"/>
      <c r="Z8579" s="3"/>
      <c r="AA8579" s="3"/>
      <c r="AB8579" s="3"/>
      <c r="AC8579" s="3"/>
      <c r="AD8579" s="3"/>
      <c r="AE8579" s="3"/>
      <c r="AF8579" s="3"/>
      <c r="AG8579" s="3"/>
      <c r="AH8579" s="3"/>
      <c r="AI8579" s="3"/>
      <c r="AJ8579" s="3"/>
      <c r="AK8579" s="3"/>
      <c r="AL8579" s="3"/>
      <c r="AM8579" s="3"/>
      <c r="AN8579" s="3"/>
      <c r="AO8579" s="3"/>
      <c r="AP8579" s="3"/>
      <c r="AQ8579" s="3"/>
      <c r="AR8579" s="3"/>
      <c r="AS8579" s="3"/>
      <c r="AT8579" s="3"/>
      <c r="AU8579" s="3"/>
      <c r="AV8579" s="3"/>
      <c r="AW8579" s="3"/>
      <c r="AX8579" s="3"/>
      <c r="AY8579" s="3"/>
      <c r="AZ8579" s="3"/>
      <c r="BA8579" s="3"/>
    </row>
    <row r="8580" spans="1:53" x14ac:dyDescent="0.3">
      <c r="A8580" s="3"/>
      <c r="B8580" s="3"/>
      <c r="C8580" s="3"/>
      <c r="D8580" s="3"/>
      <c r="E8580" s="3"/>
      <c r="F8580" s="3"/>
      <c r="G8580" s="3"/>
      <c r="H8580" s="3"/>
      <c r="I8580" s="3"/>
      <c r="J8580" s="3"/>
      <c r="K8580" s="3"/>
      <c r="L8580" s="3"/>
      <c r="M8580" s="3"/>
      <c r="N8580" s="3"/>
      <c r="O8580" s="3"/>
      <c r="P8580" s="3"/>
      <c r="Q8580" s="3"/>
      <c r="R8580" s="3"/>
      <c r="S8580" s="120"/>
      <c r="T8580" s="3"/>
      <c r="U8580" s="3"/>
      <c r="V8580" s="3"/>
      <c r="W8580" s="3"/>
      <c r="X8580" s="3"/>
      <c r="Y8580" s="3"/>
      <c r="Z8580" s="3"/>
      <c r="AA8580" s="3"/>
      <c r="AB8580" s="3"/>
      <c r="AC8580" s="3"/>
      <c r="AD8580" s="3"/>
      <c r="AE8580" s="3"/>
      <c r="AF8580" s="3"/>
      <c r="AG8580" s="3"/>
      <c r="AH8580" s="3"/>
      <c r="AI8580" s="3"/>
      <c r="AJ8580" s="3"/>
      <c r="AK8580" s="3"/>
      <c r="AL8580" s="3"/>
      <c r="AM8580" s="3"/>
      <c r="AN8580" s="3"/>
      <c r="AO8580" s="3"/>
      <c r="AP8580" s="3"/>
      <c r="AQ8580" s="3"/>
      <c r="AR8580" s="3"/>
      <c r="AS8580" s="3"/>
      <c r="AT8580" s="3"/>
      <c r="AU8580" s="3"/>
      <c r="AV8580" s="3"/>
      <c r="AW8580" s="3"/>
      <c r="AX8580" s="3"/>
      <c r="AY8580" s="3"/>
      <c r="AZ8580" s="3"/>
      <c r="BA8580" s="3"/>
    </row>
    <row r="8581" spans="1:53" x14ac:dyDescent="0.3">
      <c r="A8581" s="3"/>
      <c r="B8581" s="3"/>
      <c r="C8581" s="3"/>
      <c r="D8581" s="3"/>
      <c r="E8581" s="3"/>
      <c r="F8581" s="3"/>
      <c r="G8581" s="3"/>
      <c r="H8581" s="3"/>
      <c r="I8581" s="3"/>
      <c r="J8581" s="3"/>
      <c r="K8581" s="3"/>
      <c r="L8581" s="3"/>
      <c r="M8581" s="3"/>
      <c r="N8581" s="3"/>
      <c r="O8581" s="3"/>
      <c r="P8581" s="3"/>
      <c r="Q8581" s="3"/>
      <c r="R8581" s="3"/>
      <c r="S8581" s="120"/>
      <c r="T8581" s="3"/>
      <c r="U8581" s="3"/>
      <c r="V8581" s="3"/>
      <c r="W8581" s="3"/>
      <c r="X8581" s="3"/>
      <c r="Y8581" s="3"/>
      <c r="Z8581" s="3"/>
      <c r="AA8581" s="3"/>
      <c r="AB8581" s="3"/>
      <c r="AC8581" s="3"/>
      <c r="AD8581" s="3"/>
      <c r="AE8581" s="3"/>
      <c r="AF8581" s="3"/>
      <c r="AG8581" s="3"/>
      <c r="AH8581" s="3"/>
      <c r="AI8581" s="3"/>
      <c r="AJ8581" s="3"/>
      <c r="AK8581" s="3"/>
      <c r="AL8581" s="3"/>
      <c r="AM8581" s="3"/>
      <c r="AN8581" s="3"/>
      <c r="AO8581" s="3"/>
      <c r="AP8581" s="3"/>
      <c r="AQ8581" s="3"/>
      <c r="AR8581" s="3"/>
      <c r="AS8581" s="3"/>
      <c r="AT8581" s="3"/>
      <c r="AU8581" s="3"/>
      <c r="AV8581" s="3"/>
      <c r="AW8581" s="3"/>
      <c r="AX8581" s="3"/>
      <c r="AY8581" s="3"/>
      <c r="AZ8581" s="3"/>
      <c r="BA8581" s="3"/>
    </row>
    <row r="8582" spans="1:53" x14ac:dyDescent="0.3">
      <c r="A8582" s="3"/>
      <c r="B8582" s="3"/>
      <c r="C8582" s="3"/>
      <c r="D8582" s="3"/>
      <c r="E8582" s="3"/>
      <c r="F8582" s="3"/>
      <c r="G8582" s="3"/>
      <c r="H8582" s="3"/>
      <c r="I8582" s="3"/>
      <c r="J8582" s="3"/>
      <c r="K8582" s="3"/>
      <c r="L8582" s="3"/>
      <c r="M8582" s="3"/>
      <c r="N8582" s="3"/>
      <c r="O8582" s="3"/>
      <c r="P8582" s="3"/>
      <c r="Q8582" s="3"/>
      <c r="R8582" s="3"/>
      <c r="S8582" s="120"/>
      <c r="T8582" s="3"/>
      <c r="U8582" s="3"/>
      <c r="V8582" s="3"/>
      <c r="W8582" s="3"/>
      <c r="X8582" s="3"/>
      <c r="Y8582" s="3"/>
      <c r="Z8582" s="3"/>
      <c r="AA8582" s="3"/>
      <c r="AB8582" s="3"/>
      <c r="AC8582" s="3"/>
      <c r="AD8582" s="3"/>
      <c r="AE8582" s="3"/>
      <c r="AF8582" s="3"/>
      <c r="AG8582" s="3"/>
      <c r="AH8582" s="3"/>
      <c r="AI8582" s="3"/>
      <c r="AJ8582" s="3"/>
      <c r="AK8582" s="3"/>
      <c r="AL8582" s="3"/>
      <c r="AM8582" s="3"/>
      <c r="AN8582" s="3"/>
      <c r="AO8582" s="3"/>
      <c r="AP8582" s="3"/>
      <c r="AQ8582" s="3"/>
      <c r="AR8582" s="3"/>
      <c r="AS8582" s="3"/>
      <c r="AT8582" s="3"/>
      <c r="AU8582" s="3"/>
      <c r="AV8582" s="3"/>
      <c r="AW8582" s="3"/>
      <c r="AX8582" s="3"/>
      <c r="AY8582" s="3"/>
      <c r="AZ8582" s="3"/>
      <c r="BA8582" s="3"/>
    </row>
    <row r="8583" spans="1:53" x14ac:dyDescent="0.3">
      <c r="A8583" s="3"/>
      <c r="B8583" s="3"/>
      <c r="C8583" s="3"/>
      <c r="D8583" s="3"/>
      <c r="E8583" s="3"/>
      <c r="F8583" s="3"/>
      <c r="G8583" s="3"/>
      <c r="H8583" s="3"/>
      <c r="I8583" s="3"/>
      <c r="J8583" s="3"/>
      <c r="K8583" s="3"/>
      <c r="L8583" s="3"/>
      <c r="M8583" s="3"/>
      <c r="N8583" s="3"/>
      <c r="O8583" s="3"/>
      <c r="P8583" s="3"/>
      <c r="Q8583" s="3"/>
      <c r="R8583" s="3"/>
      <c r="S8583" s="120"/>
      <c r="T8583" s="3"/>
      <c r="U8583" s="3"/>
      <c r="V8583" s="3"/>
      <c r="W8583" s="3"/>
      <c r="X8583" s="3"/>
      <c r="Y8583" s="3"/>
      <c r="Z8583" s="3"/>
      <c r="AA8583" s="3"/>
      <c r="AB8583" s="3"/>
      <c r="AC8583" s="3"/>
      <c r="AD8583" s="3"/>
      <c r="AE8583" s="3"/>
      <c r="AF8583" s="3"/>
      <c r="AG8583" s="3"/>
      <c r="AH8583" s="3"/>
      <c r="AI8583" s="3"/>
      <c r="AJ8583" s="3"/>
      <c r="AK8583" s="3"/>
      <c r="AL8583" s="3"/>
      <c r="AM8583" s="3"/>
      <c r="AN8583" s="3"/>
      <c r="AO8583" s="3"/>
      <c r="AP8583" s="3"/>
      <c r="AQ8583" s="3"/>
      <c r="AR8583" s="3"/>
      <c r="AS8583" s="3"/>
      <c r="AT8583" s="3"/>
      <c r="AU8583" s="3"/>
      <c r="AV8583" s="3"/>
      <c r="AW8583" s="3"/>
      <c r="AX8583" s="3"/>
      <c r="AY8583" s="3"/>
      <c r="AZ8583" s="3"/>
      <c r="BA8583" s="3"/>
    </row>
    <row r="8584" spans="1:53" x14ac:dyDescent="0.3">
      <c r="A8584" s="3"/>
      <c r="B8584" s="3"/>
      <c r="C8584" s="3"/>
      <c r="D8584" s="3"/>
      <c r="E8584" s="3"/>
      <c r="F8584" s="3"/>
      <c r="G8584" s="3"/>
      <c r="H8584" s="3"/>
      <c r="I8584" s="3"/>
      <c r="J8584" s="3"/>
      <c r="K8584" s="3"/>
      <c r="L8584" s="3"/>
      <c r="M8584" s="3"/>
      <c r="N8584" s="3"/>
      <c r="O8584" s="3"/>
      <c r="P8584" s="3"/>
      <c r="Q8584" s="3"/>
      <c r="R8584" s="3"/>
      <c r="S8584" s="120"/>
      <c r="T8584" s="3"/>
      <c r="U8584" s="3"/>
      <c r="V8584" s="3"/>
      <c r="W8584" s="3"/>
      <c r="X8584" s="3"/>
      <c r="Y8584" s="3"/>
      <c r="Z8584" s="3"/>
      <c r="AA8584" s="3"/>
      <c r="AB8584" s="3"/>
      <c r="AC8584" s="3"/>
      <c r="AD8584" s="3"/>
      <c r="AE8584" s="3"/>
      <c r="AF8584" s="3"/>
      <c r="AG8584" s="3"/>
      <c r="AH8584" s="3"/>
      <c r="AI8584" s="3"/>
      <c r="AJ8584" s="3"/>
      <c r="AK8584" s="3"/>
      <c r="AL8584" s="3"/>
      <c r="AM8584" s="3"/>
      <c r="AN8584" s="3"/>
      <c r="AO8584" s="3"/>
      <c r="AP8584" s="3"/>
      <c r="AQ8584" s="3"/>
      <c r="AR8584" s="3"/>
      <c r="AS8584" s="3"/>
      <c r="AT8584" s="3"/>
      <c r="AU8584" s="3"/>
      <c r="AV8584" s="3"/>
      <c r="AW8584" s="3"/>
      <c r="AX8584" s="3"/>
      <c r="AY8584" s="3"/>
      <c r="AZ8584" s="3"/>
      <c r="BA8584" s="3"/>
    </row>
    <row r="8585" spans="1:53" x14ac:dyDescent="0.3">
      <c r="A8585" s="3"/>
      <c r="B8585" s="3"/>
      <c r="C8585" s="3"/>
      <c r="D8585" s="3"/>
      <c r="E8585" s="3"/>
      <c r="F8585" s="3"/>
      <c r="G8585" s="3"/>
      <c r="H8585" s="3"/>
      <c r="I8585" s="3"/>
      <c r="J8585" s="3"/>
      <c r="K8585" s="3"/>
      <c r="L8585" s="3"/>
      <c r="M8585" s="3"/>
      <c r="N8585" s="3"/>
      <c r="O8585" s="3"/>
      <c r="P8585" s="3"/>
      <c r="Q8585" s="3"/>
      <c r="R8585" s="3"/>
      <c r="S8585" s="120"/>
      <c r="T8585" s="3"/>
      <c r="U8585" s="3"/>
      <c r="V8585" s="3"/>
      <c r="W8585" s="3"/>
      <c r="X8585" s="3"/>
      <c r="Y8585" s="3"/>
      <c r="Z8585" s="3"/>
      <c r="AA8585" s="3"/>
      <c r="AB8585" s="3"/>
      <c r="AC8585" s="3"/>
      <c r="AD8585" s="3"/>
      <c r="AE8585" s="3"/>
      <c r="AF8585" s="3"/>
      <c r="AG8585" s="3"/>
      <c r="AH8585" s="3"/>
      <c r="AI8585" s="3"/>
      <c r="AJ8585" s="3"/>
      <c r="AK8585" s="3"/>
      <c r="AL8585" s="3"/>
      <c r="AM8585" s="3"/>
      <c r="AN8585" s="3"/>
      <c r="AO8585" s="3"/>
      <c r="AP8585" s="3"/>
      <c r="AQ8585" s="3"/>
      <c r="AR8585" s="3"/>
      <c r="AS8585" s="3"/>
      <c r="AT8585" s="3"/>
      <c r="AU8585" s="3"/>
      <c r="AV8585" s="3"/>
      <c r="AW8585" s="3"/>
      <c r="AX8585" s="3"/>
      <c r="AY8585" s="3"/>
      <c r="AZ8585" s="3"/>
      <c r="BA8585" s="3"/>
    </row>
    <row r="8586" spans="1:53" x14ac:dyDescent="0.3">
      <c r="A8586" s="3"/>
      <c r="B8586" s="3"/>
      <c r="C8586" s="3"/>
      <c r="D8586" s="3"/>
      <c r="E8586" s="3"/>
      <c r="F8586" s="3"/>
      <c r="G8586" s="3"/>
      <c r="H8586" s="3"/>
      <c r="I8586" s="3"/>
      <c r="J8586" s="3"/>
      <c r="K8586" s="3"/>
      <c r="L8586" s="3"/>
      <c r="M8586" s="3"/>
      <c r="N8586" s="3"/>
      <c r="O8586" s="3"/>
      <c r="P8586" s="3"/>
      <c r="Q8586" s="3"/>
      <c r="R8586" s="3"/>
      <c r="S8586" s="120"/>
      <c r="T8586" s="3"/>
      <c r="U8586" s="3"/>
      <c r="V8586" s="3"/>
      <c r="W8586" s="3"/>
      <c r="X8586" s="3"/>
      <c r="Y8586" s="3"/>
      <c r="Z8586" s="3"/>
      <c r="AA8586" s="3"/>
      <c r="AB8586" s="3"/>
      <c r="AC8586" s="3"/>
      <c r="AD8586" s="3"/>
      <c r="AE8586" s="3"/>
      <c r="AF8586" s="3"/>
      <c r="AG8586" s="3"/>
      <c r="AH8586" s="3"/>
      <c r="AI8586" s="3"/>
      <c r="AJ8586" s="3"/>
      <c r="AK8586" s="3"/>
      <c r="AL8586" s="3"/>
      <c r="AM8586" s="3"/>
      <c r="AN8586" s="3"/>
      <c r="AO8586" s="3"/>
      <c r="AP8586" s="3"/>
      <c r="AQ8586" s="3"/>
      <c r="AR8586" s="3"/>
      <c r="AS8586" s="3"/>
      <c r="AT8586" s="3"/>
      <c r="AU8586" s="3"/>
      <c r="AV8586" s="3"/>
      <c r="AW8586" s="3"/>
      <c r="AX8586" s="3"/>
      <c r="AY8586" s="3"/>
      <c r="AZ8586" s="3"/>
      <c r="BA8586" s="3"/>
    </row>
    <row r="8587" spans="1:53" x14ac:dyDescent="0.3">
      <c r="A8587" s="3"/>
      <c r="B8587" s="3"/>
      <c r="C8587" s="3"/>
      <c r="D8587" s="3"/>
      <c r="E8587" s="3"/>
      <c r="F8587" s="3"/>
      <c r="G8587" s="3"/>
      <c r="H8587" s="3"/>
      <c r="I8587" s="3"/>
      <c r="J8587" s="3"/>
      <c r="K8587" s="3"/>
      <c r="L8587" s="3"/>
      <c r="M8587" s="3"/>
      <c r="N8587" s="3"/>
      <c r="O8587" s="3"/>
      <c r="P8587" s="3"/>
      <c r="Q8587" s="3"/>
      <c r="R8587" s="3"/>
      <c r="S8587" s="120"/>
      <c r="T8587" s="3"/>
      <c r="U8587" s="3"/>
      <c r="V8587" s="3"/>
      <c r="W8587" s="3"/>
      <c r="X8587" s="3"/>
      <c r="Y8587" s="3"/>
      <c r="Z8587" s="3"/>
      <c r="AA8587" s="3"/>
      <c r="AB8587" s="3"/>
      <c r="AC8587" s="3"/>
      <c r="AD8587" s="3"/>
      <c r="AE8587" s="3"/>
      <c r="AF8587" s="3"/>
      <c r="AG8587" s="3"/>
      <c r="AH8587" s="3"/>
      <c r="AI8587" s="3"/>
      <c r="AJ8587" s="3"/>
      <c r="AK8587" s="3"/>
      <c r="AL8587" s="3"/>
      <c r="AM8587" s="3"/>
      <c r="AN8587" s="3"/>
      <c r="AO8587" s="3"/>
      <c r="AP8587" s="3"/>
      <c r="AQ8587" s="3"/>
      <c r="AR8587" s="3"/>
      <c r="AS8587" s="3"/>
      <c r="AT8587" s="3"/>
      <c r="AU8587" s="3"/>
      <c r="AV8587" s="3"/>
      <c r="AW8587" s="3"/>
      <c r="AX8587" s="3"/>
      <c r="AY8587" s="3"/>
      <c r="AZ8587" s="3"/>
      <c r="BA8587" s="3"/>
    </row>
    <row r="8588" spans="1:53" x14ac:dyDescent="0.3">
      <c r="A8588" s="3"/>
      <c r="B8588" s="3"/>
      <c r="C8588" s="3"/>
      <c r="D8588" s="3"/>
      <c r="E8588" s="3"/>
      <c r="F8588" s="3"/>
      <c r="G8588" s="3"/>
      <c r="H8588" s="3"/>
      <c r="I8588" s="3"/>
      <c r="J8588" s="3"/>
      <c r="K8588" s="3"/>
      <c r="L8588" s="3"/>
      <c r="M8588" s="3"/>
      <c r="N8588" s="3"/>
      <c r="O8588" s="3"/>
      <c r="P8588" s="3"/>
      <c r="Q8588" s="3"/>
      <c r="R8588" s="3"/>
      <c r="S8588" s="120"/>
      <c r="T8588" s="3"/>
      <c r="U8588" s="3"/>
      <c r="V8588" s="3"/>
      <c r="W8588" s="3"/>
      <c r="X8588" s="3"/>
      <c r="Y8588" s="3"/>
      <c r="Z8588" s="3"/>
      <c r="AA8588" s="3"/>
      <c r="AB8588" s="3"/>
      <c r="AC8588" s="3"/>
      <c r="AD8588" s="3"/>
      <c r="AE8588" s="3"/>
      <c r="AF8588" s="3"/>
      <c r="AG8588" s="3"/>
      <c r="AH8588" s="3"/>
      <c r="AI8588" s="3"/>
      <c r="AJ8588" s="3"/>
      <c r="AK8588" s="3"/>
      <c r="AL8588" s="3"/>
      <c r="AM8588" s="3"/>
      <c r="AN8588" s="3"/>
      <c r="AO8588" s="3"/>
      <c r="AP8588" s="3"/>
      <c r="AQ8588" s="3"/>
      <c r="AR8588" s="3"/>
      <c r="AS8588" s="3"/>
      <c r="AT8588" s="3"/>
      <c r="AU8588" s="3"/>
      <c r="AV8588" s="3"/>
      <c r="AW8588" s="3"/>
      <c r="AX8588" s="3"/>
      <c r="AY8588" s="3"/>
      <c r="AZ8588" s="3"/>
      <c r="BA8588" s="3"/>
    </row>
    <row r="8589" spans="1:53" x14ac:dyDescent="0.3">
      <c r="A8589" s="3"/>
      <c r="B8589" s="3"/>
      <c r="C8589" s="3"/>
      <c r="D8589" s="3"/>
      <c r="E8589" s="3"/>
      <c r="F8589" s="3"/>
      <c r="G8589" s="3"/>
      <c r="H8589" s="3"/>
      <c r="I8589" s="3"/>
      <c r="J8589" s="3"/>
      <c r="K8589" s="3"/>
      <c r="L8589" s="3"/>
      <c r="M8589" s="3"/>
      <c r="N8589" s="3"/>
      <c r="O8589" s="3"/>
      <c r="P8589" s="3"/>
      <c r="Q8589" s="3"/>
      <c r="R8589" s="3"/>
      <c r="S8589" s="120"/>
      <c r="T8589" s="3"/>
      <c r="U8589" s="3"/>
      <c r="V8589" s="3"/>
      <c r="W8589" s="3"/>
      <c r="X8589" s="3"/>
      <c r="Y8589" s="3"/>
      <c r="Z8589" s="3"/>
      <c r="AA8589" s="3"/>
      <c r="AB8589" s="3"/>
      <c r="AC8589" s="3"/>
      <c r="AD8589" s="3"/>
      <c r="AE8589" s="3"/>
      <c r="AF8589" s="3"/>
      <c r="AG8589" s="3"/>
      <c r="AH8589" s="3"/>
      <c r="AI8589" s="3"/>
      <c r="AJ8589" s="3"/>
      <c r="AK8589" s="3"/>
      <c r="AL8589" s="3"/>
      <c r="AM8589" s="3"/>
      <c r="AN8589" s="3"/>
      <c r="AO8589" s="3"/>
      <c r="AP8589" s="3"/>
      <c r="AQ8589" s="3"/>
      <c r="AR8589" s="3"/>
      <c r="AS8589" s="3"/>
      <c r="AT8589" s="3"/>
      <c r="AU8589" s="3"/>
      <c r="AV8589" s="3"/>
      <c r="AW8589" s="3"/>
      <c r="AX8589" s="3"/>
      <c r="AY8589" s="3"/>
      <c r="AZ8589" s="3"/>
      <c r="BA8589" s="3"/>
    </row>
    <row r="8590" spans="1:53" x14ac:dyDescent="0.3">
      <c r="A8590" s="3"/>
      <c r="B8590" s="3"/>
      <c r="C8590" s="3"/>
      <c r="D8590" s="3"/>
      <c r="E8590" s="3"/>
      <c r="F8590" s="3"/>
      <c r="G8590" s="3"/>
      <c r="H8590" s="3"/>
      <c r="I8590" s="3"/>
      <c r="J8590" s="3"/>
      <c r="K8590" s="3"/>
      <c r="L8590" s="3"/>
      <c r="M8590" s="3"/>
      <c r="N8590" s="3"/>
      <c r="O8590" s="3"/>
      <c r="P8590" s="3"/>
      <c r="Q8590" s="3"/>
      <c r="R8590" s="3"/>
      <c r="S8590" s="120"/>
      <c r="T8590" s="3"/>
      <c r="U8590" s="3"/>
      <c r="V8590" s="3"/>
      <c r="W8590" s="3"/>
      <c r="X8590" s="3"/>
      <c r="Y8590" s="3"/>
      <c r="Z8590" s="3"/>
      <c r="AA8590" s="3"/>
      <c r="AB8590" s="3"/>
      <c r="AC8590" s="3"/>
      <c r="AD8590" s="3"/>
      <c r="AE8590" s="3"/>
      <c r="AF8590" s="3"/>
      <c r="AG8590" s="3"/>
      <c r="AH8590" s="3"/>
      <c r="AI8590" s="3"/>
      <c r="AJ8590" s="3"/>
      <c r="AK8590" s="3"/>
      <c r="AL8590" s="3"/>
      <c r="AM8590" s="3"/>
      <c r="AN8590" s="3"/>
      <c r="AO8590" s="3"/>
      <c r="AP8590" s="3"/>
      <c r="AQ8590" s="3"/>
      <c r="AR8590" s="3"/>
      <c r="AS8590" s="3"/>
      <c r="AT8590" s="3"/>
      <c r="AU8590" s="3"/>
      <c r="AV8590" s="3"/>
      <c r="AW8590" s="3"/>
      <c r="AX8590" s="3"/>
      <c r="AY8590" s="3"/>
      <c r="AZ8590" s="3"/>
      <c r="BA8590" s="3"/>
    </row>
    <row r="8591" spans="1:53" x14ac:dyDescent="0.3">
      <c r="A8591" s="3"/>
      <c r="B8591" s="3"/>
      <c r="C8591" s="3"/>
      <c r="D8591" s="3"/>
      <c r="E8591" s="3"/>
      <c r="F8591" s="3"/>
      <c r="G8591" s="3"/>
      <c r="H8591" s="3"/>
      <c r="I8591" s="3"/>
      <c r="J8591" s="3"/>
      <c r="K8591" s="3"/>
      <c r="L8591" s="3"/>
      <c r="M8591" s="3"/>
      <c r="N8591" s="3"/>
      <c r="O8591" s="3"/>
      <c r="P8591" s="3"/>
      <c r="Q8591" s="3"/>
      <c r="R8591" s="3"/>
      <c r="S8591" s="120"/>
      <c r="T8591" s="3"/>
      <c r="U8591" s="3"/>
      <c r="V8591" s="3"/>
      <c r="W8591" s="3"/>
      <c r="X8591" s="3"/>
      <c r="Y8591" s="3"/>
      <c r="Z8591" s="3"/>
      <c r="AA8591" s="3"/>
      <c r="AB8591" s="3"/>
      <c r="AC8591" s="3"/>
      <c r="AD8591" s="3"/>
      <c r="AE8591" s="3"/>
      <c r="AF8591" s="3"/>
      <c r="AG8591" s="3"/>
      <c r="AH8591" s="3"/>
      <c r="AI8591" s="3"/>
      <c r="AJ8591" s="3"/>
      <c r="AK8591" s="3"/>
      <c r="AL8591" s="3"/>
      <c r="AM8591" s="3"/>
      <c r="AN8591" s="3"/>
      <c r="AO8591" s="3"/>
      <c r="AP8591" s="3"/>
      <c r="AQ8591" s="3"/>
      <c r="AR8591" s="3"/>
      <c r="AS8591" s="3"/>
      <c r="AT8591" s="3"/>
      <c r="AU8591" s="3"/>
      <c r="AV8591" s="3"/>
      <c r="AW8591" s="3"/>
      <c r="AX8591" s="3"/>
      <c r="AY8591" s="3"/>
      <c r="AZ8591" s="3"/>
      <c r="BA8591" s="3"/>
    </row>
    <row r="8592" spans="1:53" x14ac:dyDescent="0.3">
      <c r="A8592" s="3"/>
      <c r="B8592" s="3"/>
      <c r="C8592" s="3"/>
      <c r="D8592" s="3"/>
      <c r="E8592" s="3"/>
      <c r="F8592" s="3"/>
      <c r="G8592" s="3"/>
      <c r="H8592" s="3"/>
      <c r="I8592" s="3"/>
      <c r="J8592" s="3"/>
      <c r="K8592" s="3"/>
      <c r="L8592" s="3"/>
      <c r="M8592" s="3"/>
      <c r="N8592" s="3"/>
      <c r="O8592" s="3"/>
      <c r="P8592" s="3"/>
      <c r="Q8592" s="3"/>
      <c r="R8592" s="3"/>
      <c r="S8592" s="120"/>
      <c r="T8592" s="3"/>
      <c r="U8592" s="3"/>
      <c r="V8592" s="3"/>
      <c r="W8592" s="3"/>
      <c r="X8592" s="3"/>
      <c r="Y8592" s="3"/>
      <c r="Z8592" s="3"/>
      <c r="AA8592" s="3"/>
      <c r="AB8592" s="3"/>
      <c r="AC8592" s="3"/>
      <c r="AD8592" s="3"/>
      <c r="AE8592" s="3"/>
      <c r="AF8592" s="3"/>
      <c r="AG8592" s="3"/>
      <c r="AH8592" s="3"/>
      <c r="AI8592" s="3"/>
      <c r="AJ8592" s="3"/>
      <c r="AK8592" s="3"/>
      <c r="AL8592" s="3"/>
      <c r="AM8592" s="3"/>
      <c r="AN8592" s="3"/>
      <c r="AO8592" s="3"/>
      <c r="AP8592" s="3"/>
      <c r="AQ8592" s="3"/>
      <c r="AR8592" s="3"/>
      <c r="AS8592" s="3"/>
      <c r="AT8592" s="3"/>
      <c r="AU8592" s="3"/>
      <c r="AV8592" s="3"/>
      <c r="AW8592" s="3"/>
      <c r="AX8592" s="3"/>
      <c r="AY8592" s="3"/>
      <c r="AZ8592" s="3"/>
      <c r="BA8592" s="3"/>
    </row>
    <row r="8593" spans="1:53" x14ac:dyDescent="0.3">
      <c r="A8593" s="3"/>
      <c r="B8593" s="3"/>
      <c r="C8593" s="3"/>
      <c r="D8593" s="3"/>
      <c r="E8593" s="3"/>
      <c r="F8593" s="3"/>
      <c r="G8593" s="3"/>
      <c r="H8593" s="3"/>
      <c r="I8593" s="3"/>
      <c r="J8593" s="3"/>
      <c r="K8593" s="3"/>
      <c r="L8593" s="3"/>
      <c r="M8593" s="3"/>
      <c r="N8593" s="3"/>
      <c r="O8593" s="3"/>
      <c r="P8593" s="3"/>
      <c r="Q8593" s="3"/>
      <c r="R8593" s="3"/>
      <c r="S8593" s="120"/>
      <c r="T8593" s="3"/>
      <c r="U8593" s="3"/>
      <c r="V8593" s="3"/>
      <c r="W8593" s="3"/>
      <c r="X8593" s="3"/>
      <c r="Y8593" s="3"/>
      <c r="Z8593" s="3"/>
      <c r="AA8593" s="3"/>
      <c r="AB8593" s="3"/>
      <c r="AC8593" s="3"/>
      <c r="AD8593" s="3"/>
      <c r="AE8593" s="3"/>
      <c r="AF8593" s="3"/>
      <c r="AG8593" s="3"/>
      <c r="AH8593" s="3"/>
      <c r="AI8593" s="3"/>
      <c r="AJ8593" s="3"/>
      <c r="AK8593" s="3"/>
      <c r="AL8593" s="3"/>
      <c r="AM8593" s="3"/>
      <c r="AN8593" s="3"/>
      <c r="AO8593" s="3"/>
      <c r="AP8593" s="3"/>
      <c r="AQ8593" s="3"/>
      <c r="AR8593" s="3"/>
      <c r="AS8593" s="3"/>
      <c r="AT8593" s="3"/>
      <c r="AU8593" s="3"/>
      <c r="AV8593" s="3"/>
      <c r="AW8593" s="3"/>
      <c r="AX8593" s="3"/>
      <c r="AY8593" s="3"/>
      <c r="AZ8593" s="3"/>
      <c r="BA8593" s="3"/>
    </row>
    <row r="8594" spans="1:53" x14ac:dyDescent="0.3">
      <c r="A8594" s="3"/>
      <c r="B8594" s="3"/>
      <c r="C8594" s="3"/>
      <c r="D8594" s="3"/>
      <c r="E8594" s="3"/>
      <c r="F8594" s="3"/>
      <c r="G8594" s="3"/>
      <c r="H8594" s="3"/>
      <c r="I8594" s="3"/>
      <c r="J8594" s="3"/>
      <c r="K8594" s="3"/>
      <c r="L8594" s="3"/>
      <c r="M8594" s="3"/>
      <c r="N8594" s="3"/>
      <c r="O8594" s="3"/>
      <c r="P8594" s="3"/>
      <c r="Q8594" s="3"/>
      <c r="R8594" s="3"/>
      <c r="S8594" s="120"/>
      <c r="T8594" s="3"/>
      <c r="U8594" s="3"/>
      <c r="V8594" s="3"/>
      <c r="W8594" s="3"/>
      <c r="X8594" s="3"/>
      <c r="Y8594" s="3"/>
      <c r="Z8594" s="3"/>
      <c r="AA8594" s="3"/>
      <c r="AB8594" s="3"/>
      <c r="AC8594" s="3"/>
      <c r="AD8594" s="3"/>
      <c r="AE8594" s="3"/>
      <c r="AF8594" s="3"/>
      <c r="AG8594" s="3"/>
      <c r="AH8594" s="3"/>
      <c r="AI8594" s="3"/>
      <c r="AJ8594" s="3"/>
      <c r="AK8594" s="3"/>
      <c r="AL8594" s="3"/>
      <c r="AM8594" s="3"/>
      <c r="AN8594" s="3"/>
      <c r="AO8594" s="3"/>
      <c r="AP8594" s="3"/>
      <c r="AQ8594" s="3"/>
      <c r="AR8594" s="3"/>
      <c r="AS8594" s="3"/>
      <c r="AT8594" s="3"/>
      <c r="AU8594" s="3"/>
      <c r="AV8594" s="3"/>
      <c r="AW8594" s="3"/>
      <c r="AX8594" s="3"/>
      <c r="AY8594" s="3"/>
      <c r="AZ8594" s="3"/>
      <c r="BA8594" s="3"/>
    </row>
    <row r="8595" spans="1:53" x14ac:dyDescent="0.3">
      <c r="A8595" s="3"/>
      <c r="B8595" s="3"/>
      <c r="C8595" s="3"/>
      <c r="D8595" s="3"/>
      <c r="E8595" s="3"/>
      <c r="F8595" s="3"/>
      <c r="G8595" s="3"/>
      <c r="H8595" s="3"/>
      <c r="I8595" s="3"/>
      <c r="J8595" s="3"/>
      <c r="K8595" s="3"/>
      <c r="L8595" s="3"/>
      <c r="M8595" s="3"/>
      <c r="N8595" s="3"/>
      <c r="O8595" s="3"/>
      <c r="P8595" s="3"/>
      <c r="Q8595" s="3"/>
      <c r="R8595" s="3"/>
      <c r="S8595" s="120"/>
      <c r="T8595" s="3"/>
      <c r="U8595" s="3"/>
      <c r="V8595" s="3"/>
      <c r="W8595" s="3"/>
      <c r="X8595" s="3"/>
      <c r="Y8595" s="3"/>
      <c r="Z8595" s="3"/>
      <c r="AA8595" s="3"/>
      <c r="AB8595" s="3"/>
      <c r="AC8595" s="3"/>
      <c r="AD8595" s="3"/>
      <c r="AE8595" s="3"/>
      <c r="AF8595" s="3"/>
      <c r="AG8595" s="3"/>
      <c r="AH8595" s="3"/>
      <c r="AI8595" s="3"/>
      <c r="AJ8595" s="3"/>
      <c r="AK8595" s="3"/>
      <c r="AL8595" s="3"/>
      <c r="AM8595" s="3"/>
      <c r="AN8595" s="3"/>
      <c r="AO8595" s="3"/>
      <c r="AP8595" s="3"/>
      <c r="AQ8595" s="3"/>
      <c r="AR8595" s="3"/>
      <c r="AS8595" s="3"/>
      <c r="AT8595" s="3"/>
      <c r="AU8595" s="3"/>
      <c r="AV8595" s="3"/>
      <c r="AW8595" s="3"/>
      <c r="AX8595" s="3"/>
      <c r="AY8595" s="3"/>
      <c r="AZ8595" s="3"/>
      <c r="BA8595" s="3"/>
    </row>
    <row r="8596" spans="1:53" x14ac:dyDescent="0.3">
      <c r="A8596" s="3"/>
      <c r="B8596" s="3"/>
      <c r="C8596" s="3"/>
      <c r="D8596" s="3"/>
      <c r="E8596" s="3"/>
      <c r="F8596" s="3"/>
      <c r="G8596" s="3"/>
      <c r="H8596" s="3"/>
      <c r="I8596" s="3"/>
      <c r="J8596" s="3"/>
      <c r="K8596" s="3"/>
      <c r="L8596" s="3"/>
      <c r="M8596" s="3"/>
      <c r="N8596" s="3"/>
      <c r="O8596" s="3"/>
      <c r="P8596" s="3"/>
      <c r="Q8596" s="3"/>
      <c r="R8596" s="3"/>
      <c r="S8596" s="120"/>
      <c r="T8596" s="3"/>
      <c r="U8596" s="3"/>
      <c r="V8596" s="3"/>
      <c r="W8596" s="3"/>
      <c r="X8596" s="3"/>
      <c r="Y8596" s="3"/>
      <c r="Z8596" s="3"/>
      <c r="AA8596" s="3"/>
      <c r="AB8596" s="3"/>
      <c r="AC8596" s="3"/>
      <c r="AD8596" s="3"/>
      <c r="AE8596" s="3"/>
      <c r="AF8596" s="3"/>
      <c r="AG8596" s="3"/>
      <c r="AH8596" s="3"/>
      <c r="AI8596" s="3"/>
      <c r="AJ8596" s="3"/>
      <c r="AK8596" s="3"/>
      <c r="AL8596" s="3"/>
      <c r="AM8596" s="3"/>
      <c r="AN8596" s="3"/>
      <c r="AO8596" s="3"/>
      <c r="AP8596" s="3"/>
      <c r="AQ8596" s="3"/>
      <c r="AR8596" s="3"/>
      <c r="AS8596" s="3"/>
      <c r="AT8596" s="3"/>
      <c r="AU8596" s="3"/>
      <c r="AV8596" s="3"/>
      <c r="AW8596" s="3"/>
      <c r="AX8596" s="3"/>
      <c r="AY8596" s="3"/>
      <c r="AZ8596" s="3"/>
      <c r="BA8596" s="3"/>
    </row>
    <row r="8597" spans="1:53" x14ac:dyDescent="0.3">
      <c r="A8597" s="3"/>
      <c r="B8597" s="3"/>
      <c r="C8597" s="3"/>
      <c r="D8597" s="3"/>
      <c r="E8597" s="3"/>
      <c r="F8597" s="3"/>
      <c r="G8597" s="3"/>
      <c r="H8597" s="3"/>
      <c r="I8597" s="3"/>
      <c r="J8597" s="3"/>
      <c r="K8597" s="3"/>
      <c r="L8597" s="3"/>
      <c r="M8597" s="3"/>
      <c r="N8597" s="3"/>
      <c r="O8597" s="3"/>
      <c r="P8597" s="3"/>
      <c r="Q8597" s="3"/>
      <c r="R8597" s="3"/>
      <c r="S8597" s="120"/>
      <c r="T8597" s="3"/>
      <c r="U8597" s="3"/>
      <c r="V8597" s="3"/>
      <c r="W8597" s="3"/>
      <c r="X8597" s="3"/>
      <c r="Y8597" s="3"/>
      <c r="Z8597" s="3"/>
      <c r="AA8597" s="3"/>
      <c r="AB8597" s="3"/>
      <c r="AC8597" s="3"/>
      <c r="AD8597" s="3"/>
      <c r="AE8597" s="3"/>
      <c r="AF8597" s="3"/>
      <c r="AG8597" s="3"/>
      <c r="AH8597" s="3"/>
      <c r="AI8597" s="3"/>
      <c r="AJ8597" s="3"/>
      <c r="AK8597" s="3"/>
      <c r="AL8597" s="3"/>
      <c r="AM8597" s="3"/>
      <c r="AN8597" s="3"/>
      <c r="AO8597" s="3"/>
      <c r="AP8597" s="3"/>
      <c r="AQ8597" s="3"/>
      <c r="AR8597" s="3"/>
      <c r="AS8597" s="3"/>
      <c r="AT8597" s="3"/>
      <c r="AU8597" s="3"/>
      <c r="AV8597" s="3"/>
      <c r="AW8597" s="3"/>
      <c r="AX8597" s="3"/>
      <c r="AY8597" s="3"/>
      <c r="AZ8597" s="3"/>
      <c r="BA8597" s="3"/>
    </row>
    <row r="8598" spans="1:53" x14ac:dyDescent="0.3">
      <c r="A8598" s="3"/>
      <c r="B8598" s="3"/>
      <c r="C8598" s="3"/>
      <c r="D8598" s="3"/>
      <c r="E8598" s="3"/>
      <c r="F8598" s="3"/>
      <c r="G8598" s="3"/>
      <c r="H8598" s="3"/>
      <c r="I8598" s="3"/>
      <c r="J8598" s="3"/>
      <c r="K8598" s="3"/>
      <c r="L8598" s="3"/>
      <c r="M8598" s="3"/>
      <c r="N8598" s="3"/>
      <c r="O8598" s="3"/>
      <c r="P8598" s="3"/>
      <c r="Q8598" s="3"/>
      <c r="R8598" s="3"/>
      <c r="S8598" s="120"/>
      <c r="T8598" s="3"/>
      <c r="U8598" s="3"/>
      <c r="V8598" s="3"/>
      <c r="W8598" s="3"/>
      <c r="X8598" s="3"/>
      <c r="Y8598" s="3"/>
      <c r="Z8598" s="3"/>
      <c r="AA8598" s="3"/>
      <c r="AB8598" s="3"/>
      <c r="AC8598" s="3"/>
      <c r="AD8598" s="3"/>
      <c r="AE8598" s="3"/>
      <c r="AF8598" s="3"/>
      <c r="AG8598" s="3"/>
      <c r="AH8598" s="3"/>
      <c r="AI8598" s="3"/>
      <c r="AJ8598" s="3"/>
      <c r="AK8598" s="3"/>
      <c r="AL8598" s="3"/>
      <c r="AM8598" s="3"/>
      <c r="AN8598" s="3"/>
      <c r="AO8598" s="3"/>
      <c r="AP8598" s="3"/>
      <c r="AQ8598" s="3"/>
      <c r="AR8598" s="3"/>
      <c r="AS8598" s="3"/>
      <c r="AT8598" s="3"/>
      <c r="AU8598" s="3"/>
      <c r="AV8598" s="3"/>
      <c r="AW8598" s="3"/>
      <c r="AX8598" s="3"/>
      <c r="AY8598" s="3"/>
      <c r="AZ8598" s="3"/>
      <c r="BA8598" s="3"/>
    </row>
    <row r="8599" spans="1:53" x14ac:dyDescent="0.3">
      <c r="A8599" s="3"/>
      <c r="B8599" s="3"/>
      <c r="C8599" s="3"/>
      <c r="D8599" s="3"/>
      <c r="E8599" s="3"/>
      <c r="F8599" s="3"/>
      <c r="G8599" s="3"/>
      <c r="H8599" s="3"/>
      <c r="I8599" s="3"/>
      <c r="J8599" s="3"/>
      <c r="K8599" s="3"/>
      <c r="L8599" s="3"/>
      <c r="M8599" s="3"/>
      <c r="N8599" s="3"/>
      <c r="O8599" s="3"/>
      <c r="P8599" s="3"/>
      <c r="Q8599" s="3"/>
      <c r="R8599" s="3"/>
      <c r="S8599" s="120"/>
      <c r="T8599" s="3"/>
      <c r="U8599" s="3"/>
      <c r="V8599" s="3"/>
      <c r="W8599" s="3"/>
      <c r="X8599" s="3"/>
      <c r="Y8599" s="3"/>
      <c r="Z8599" s="3"/>
      <c r="AA8599" s="3"/>
      <c r="AB8599" s="3"/>
      <c r="AC8599" s="3"/>
      <c r="AD8599" s="3"/>
      <c r="AE8599" s="3"/>
      <c r="AF8599" s="3"/>
      <c r="AG8599" s="3"/>
      <c r="AH8599" s="3"/>
      <c r="AI8599" s="3"/>
      <c r="AJ8599" s="3"/>
      <c r="AK8599" s="3"/>
      <c r="AL8599" s="3"/>
      <c r="AM8599" s="3"/>
      <c r="AN8599" s="3"/>
      <c r="AO8599" s="3"/>
      <c r="AP8599" s="3"/>
      <c r="AQ8599" s="3"/>
      <c r="AR8599" s="3"/>
      <c r="AS8599" s="3"/>
      <c r="AT8599" s="3"/>
      <c r="AU8599" s="3"/>
      <c r="AV8599" s="3"/>
      <c r="AW8599" s="3"/>
      <c r="AX8599" s="3"/>
      <c r="AY8599" s="3"/>
      <c r="AZ8599" s="3"/>
      <c r="BA8599" s="3"/>
    </row>
    <row r="8600" spans="1:53" x14ac:dyDescent="0.3">
      <c r="A8600" s="3"/>
      <c r="B8600" s="3"/>
      <c r="C8600" s="3"/>
      <c r="D8600" s="3"/>
      <c r="E8600" s="3"/>
      <c r="F8600" s="3"/>
      <c r="G8600" s="3"/>
      <c r="H8600" s="3"/>
      <c r="I8600" s="3"/>
      <c r="J8600" s="3"/>
      <c r="K8600" s="3"/>
      <c r="L8600" s="3"/>
      <c r="M8600" s="3"/>
      <c r="N8600" s="3"/>
      <c r="O8600" s="3"/>
      <c r="P8600" s="3"/>
      <c r="Q8600" s="3"/>
      <c r="R8600" s="3"/>
      <c r="S8600" s="120"/>
      <c r="T8600" s="3"/>
      <c r="U8600" s="3"/>
      <c r="V8600" s="3"/>
      <c r="W8600" s="3"/>
      <c r="X8600" s="3"/>
      <c r="Y8600" s="3"/>
      <c r="Z8600" s="3"/>
      <c r="AA8600" s="3"/>
      <c r="AB8600" s="3"/>
      <c r="AC8600" s="3"/>
      <c r="AD8600" s="3"/>
      <c r="AE8600" s="3"/>
      <c r="AF8600" s="3"/>
      <c r="AG8600" s="3"/>
      <c r="AH8600" s="3"/>
      <c r="AI8600" s="3"/>
      <c r="AJ8600" s="3"/>
      <c r="AK8600" s="3"/>
      <c r="AL8600" s="3"/>
      <c r="AM8600" s="3"/>
      <c r="AN8600" s="3"/>
      <c r="AO8600" s="3"/>
      <c r="AP8600" s="3"/>
      <c r="AQ8600" s="3"/>
      <c r="AR8600" s="3"/>
      <c r="AS8600" s="3"/>
      <c r="AT8600" s="3"/>
      <c r="AU8600" s="3"/>
      <c r="AV8600" s="3"/>
      <c r="AW8600" s="3"/>
      <c r="AX8600" s="3"/>
      <c r="AY8600" s="3"/>
      <c r="AZ8600" s="3"/>
      <c r="BA8600" s="3"/>
    </row>
    <row r="8601" spans="1:53" x14ac:dyDescent="0.3">
      <c r="A8601" s="3"/>
      <c r="B8601" s="3"/>
      <c r="C8601" s="3"/>
      <c r="D8601" s="3"/>
      <c r="E8601" s="3"/>
      <c r="F8601" s="3"/>
      <c r="G8601" s="3"/>
      <c r="H8601" s="3"/>
      <c r="I8601" s="3"/>
      <c r="J8601" s="3"/>
      <c r="K8601" s="3"/>
      <c r="L8601" s="3"/>
      <c r="M8601" s="3"/>
      <c r="N8601" s="3"/>
      <c r="O8601" s="3"/>
      <c r="P8601" s="3"/>
      <c r="Q8601" s="3"/>
      <c r="R8601" s="3"/>
      <c r="S8601" s="120"/>
      <c r="T8601" s="3"/>
      <c r="U8601" s="3"/>
      <c r="V8601" s="3"/>
      <c r="W8601" s="3"/>
      <c r="X8601" s="3"/>
      <c r="Y8601" s="3"/>
      <c r="Z8601" s="3"/>
      <c r="AA8601" s="3"/>
      <c r="AB8601" s="3"/>
      <c r="AC8601" s="3"/>
      <c r="AD8601" s="3"/>
      <c r="AE8601" s="3"/>
      <c r="AF8601" s="3"/>
      <c r="AG8601" s="3"/>
      <c r="AH8601" s="3"/>
      <c r="AI8601" s="3"/>
      <c r="AJ8601" s="3"/>
      <c r="AK8601" s="3"/>
      <c r="AL8601" s="3"/>
      <c r="AM8601" s="3"/>
      <c r="AN8601" s="3"/>
      <c r="AO8601" s="3"/>
      <c r="AP8601" s="3"/>
      <c r="AQ8601" s="3"/>
      <c r="AR8601" s="3"/>
      <c r="AS8601" s="3"/>
      <c r="AT8601" s="3"/>
      <c r="AU8601" s="3"/>
      <c r="AV8601" s="3"/>
      <c r="AW8601" s="3"/>
      <c r="AX8601" s="3"/>
      <c r="AY8601" s="3"/>
      <c r="AZ8601" s="3"/>
      <c r="BA8601" s="3"/>
    </row>
    <row r="8602" spans="1:53" x14ac:dyDescent="0.3">
      <c r="A8602" s="3"/>
      <c r="B8602" s="3"/>
      <c r="C8602" s="3"/>
      <c r="D8602" s="3"/>
      <c r="E8602" s="3"/>
      <c r="F8602" s="3"/>
      <c r="G8602" s="3"/>
      <c r="H8602" s="3"/>
      <c r="I8602" s="3"/>
      <c r="J8602" s="3"/>
      <c r="K8602" s="3"/>
      <c r="L8602" s="3"/>
      <c r="M8602" s="3"/>
      <c r="N8602" s="3"/>
      <c r="O8602" s="3"/>
      <c r="P8602" s="3"/>
      <c r="Q8602" s="3"/>
      <c r="R8602" s="3"/>
      <c r="S8602" s="120"/>
      <c r="T8602" s="3"/>
      <c r="U8602" s="3"/>
      <c r="V8602" s="3"/>
      <c r="W8602" s="3"/>
      <c r="X8602" s="3"/>
      <c r="Y8602" s="3"/>
      <c r="Z8602" s="3"/>
      <c r="AA8602" s="3"/>
      <c r="AB8602" s="3"/>
      <c r="AC8602" s="3"/>
      <c r="AD8602" s="3"/>
      <c r="AE8602" s="3"/>
      <c r="AF8602" s="3"/>
      <c r="AG8602" s="3"/>
      <c r="AH8602" s="3"/>
      <c r="AI8602" s="3"/>
      <c r="AJ8602" s="3"/>
      <c r="AK8602" s="3"/>
      <c r="AL8602" s="3"/>
      <c r="AM8602" s="3"/>
      <c r="AN8602" s="3"/>
      <c r="AO8602" s="3"/>
      <c r="AP8602" s="3"/>
      <c r="AQ8602" s="3"/>
      <c r="AR8602" s="3"/>
      <c r="AS8602" s="3"/>
      <c r="AT8602" s="3"/>
      <c r="AU8602" s="3"/>
      <c r="AV8602" s="3"/>
      <c r="AW8602" s="3"/>
      <c r="AX8602" s="3"/>
      <c r="AY8602" s="3"/>
      <c r="AZ8602" s="3"/>
      <c r="BA8602" s="3"/>
    </row>
    <row r="8603" spans="1:53" x14ac:dyDescent="0.3">
      <c r="A8603" s="3"/>
      <c r="B8603" s="3"/>
      <c r="C8603" s="3"/>
      <c r="D8603" s="3"/>
      <c r="E8603" s="3"/>
      <c r="F8603" s="3"/>
      <c r="G8603" s="3"/>
      <c r="H8603" s="3"/>
      <c r="I8603" s="3"/>
      <c r="J8603" s="3"/>
      <c r="K8603" s="3"/>
      <c r="L8603" s="3"/>
      <c r="M8603" s="3"/>
      <c r="N8603" s="3"/>
      <c r="O8603" s="3"/>
      <c r="P8603" s="3"/>
      <c r="Q8603" s="3"/>
      <c r="R8603" s="3"/>
      <c r="S8603" s="120"/>
      <c r="T8603" s="3"/>
      <c r="U8603" s="3"/>
      <c r="V8603" s="3"/>
      <c r="W8603" s="3"/>
      <c r="X8603" s="3"/>
      <c r="Y8603" s="3"/>
      <c r="Z8603" s="3"/>
      <c r="AA8603" s="3"/>
      <c r="AB8603" s="3"/>
      <c r="AC8603" s="3"/>
      <c r="AD8603" s="3"/>
      <c r="AE8603" s="3"/>
      <c r="AF8603" s="3"/>
      <c r="AG8603" s="3"/>
      <c r="AH8603" s="3"/>
      <c r="AI8603" s="3"/>
      <c r="AJ8603" s="3"/>
      <c r="AK8603" s="3"/>
      <c r="AL8603" s="3"/>
      <c r="AM8603" s="3"/>
      <c r="AN8603" s="3"/>
      <c r="AO8603" s="3"/>
      <c r="AP8603" s="3"/>
      <c r="AQ8603" s="3"/>
      <c r="AR8603" s="3"/>
      <c r="AS8603" s="3"/>
      <c r="AT8603" s="3"/>
      <c r="AU8603" s="3"/>
      <c r="AV8603" s="3"/>
      <c r="AW8603" s="3"/>
      <c r="AX8603" s="3"/>
      <c r="AY8603" s="3"/>
      <c r="AZ8603" s="3"/>
      <c r="BA8603" s="3"/>
    </row>
    <row r="8604" spans="1:53" x14ac:dyDescent="0.3">
      <c r="A8604" s="3"/>
      <c r="B8604" s="3"/>
      <c r="C8604" s="3"/>
      <c r="D8604" s="3"/>
      <c r="E8604" s="3"/>
      <c r="F8604" s="3"/>
      <c r="G8604" s="3"/>
      <c r="H8604" s="3"/>
      <c r="I8604" s="3"/>
      <c r="J8604" s="3"/>
      <c r="K8604" s="3"/>
      <c r="L8604" s="3"/>
      <c r="M8604" s="3"/>
      <c r="N8604" s="3"/>
      <c r="O8604" s="3"/>
      <c r="P8604" s="3"/>
      <c r="Q8604" s="3"/>
      <c r="R8604" s="3"/>
      <c r="S8604" s="120"/>
      <c r="T8604" s="3"/>
      <c r="U8604" s="3"/>
      <c r="V8604" s="3"/>
      <c r="W8604" s="3"/>
      <c r="X8604" s="3"/>
      <c r="Y8604" s="3"/>
      <c r="Z8604" s="3"/>
      <c r="AA8604" s="3"/>
      <c r="AB8604" s="3"/>
      <c r="AC8604" s="3"/>
      <c r="AD8604" s="3"/>
      <c r="AE8604" s="3"/>
      <c r="AF8604" s="3"/>
      <c r="AG8604" s="3"/>
      <c r="AH8604" s="3"/>
      <c r="AI8604" s="3"/>
      <c r="AJ8604" s="3"/>
      <c r="AK8604" s="3"/>
      <c r="AL8604" s="3"/>
      <c r="AM8604" s="3"/>
      <c r="AN8604" s="3"/>
      <c r="AO8604" s="3"/>
      <c r="AP8604" s="3"/>
      <c r="AQ8604" s="3"/>
      <c r="AR8604" s="3"/>
      <c r="AS8604" s="3"/>
      <c r="AT8604" s="3"/>
      <c r="AU8604" s="3"/>
      <c r="AV8604" s="3"/>
      <c r="AW8604" s="3"/>
      <c r="AX8604" s="3"/>
      <c r="AY8604" s="3"/>
      <c r="AZ8604" s="3"/>
      <c r="BA8604" s="3"/>
    </row>
    <row r="8605" spans="1:53" x14ac:dyDescent="0.3">
      <c r="A8605" s="3"/>
      <c r="B8605" s="3"/>
      <c r="C8605" s="3"/>
      <c r="D8605" s="3"/>
      <c r="E8605" s="3"/>
      <c r="F8605" s="3"/>
      <c r="G8605" s="3"/>
      <c r="H8605" s="3"/>
      <c r="I8605" s="3"/>
      <c r="J8605" s="3"/>
      <c r="K8605" s="3"/>
      <c r="L8605" s="3"/>
      <c r="M8605" s="3"/>
      <c r="N8605" s="3"/>
      <c r="O8605" s="3"/>
      <c r="P8605" s="3"/>
      <c r="Q8605" s="3"/>
      <c r="R8605" s="3"/>
      <c r="S8605" s="120"/>
      <c r="T8605" s="3"/>
      <c r="U8605" s="3"/>
      <c r="V8605" s="3"/>
      <c r="W8605" s="3"/>
      <c r="X8605" s="3"/>
      <c r="Y8605" s="3"/>
      <c r="Z8605" s="3"/>
      <c r="AA8605" s="3"/>
      <c r="AB8605" s="3"/>
      <c r="AC8605" s="3"/>
      <c r="AD8605" s="3"/>
      <c r="AE8605" s="3"/>
      <c r="AF8605" s="3"/>
      <c r="AG8605" s="3"/>
      <c r="AH8605" s="3"/>
      <c r="AI8605" s="3"/>
      <c r="AJ8605" s="3"/>
      <c r="AK8605" s="3"/>
      <c r="AL8605" s="3"/>
      <c r="AM8605" s="3"/>
      <c r="AN8605" s="3"/>
      <c r="AO8605" s="3"/>
      <c r="AP8605" s="3"/>
      <c r="AQ8605" s="3"/>
      <c r="AR8605" s="3"/>
      <c r="AS8605" s="3"/>
      <c r="AT8605" s="3"/>
      <c r="AU8605" s="3"/>
      <c r="AV8605" s="3"/>
      <c r="AW8605" s="3"/>
      <c r="AX8605" s="3"/>
      <c r="AY8605" s="3"/>
      <c r="AZ8605" s="3"/>
      <c r="BA8605" s="3"/>
    </row>
    <row r="8606" spans="1:53" x14ac:dyDescent="0.3">
      <c r="A8606" s="3"/>
      <c r="B8606" s="3"/>
      <c r="C8606" s="3"/>
      <c r="D8606" s="3"/>
      <c r="E8606" s="3"/>
      <c r="F8606" s="3"/>
      <c r="G8606" s="3"/>
      <c r="H8606" s="3"/>
      <c r="I8606" s="3"/>
      <c r="J8606" s="3"/>
      <c r="K8606" s="3"/>
      <c r="L8606" s="3"/>
      <c r="M8606" s="3"/>
      <c r="N8606" s="3"/>
      <c r="O8606" s="3"/>
      <c r="P8606" s="3"/>
      <c r="Q8606" s="3"/>
      <c r="R8606" s="3"/>
      <c r="S8606" s="120"/>
      <c r="T8606" s="3"/>
      <c r="U8606" s="3"/>
      <c r="V8606" s="3"/>
      <c r="W8606" s="3"/>
      <c r="X8606" s="3"/>
      <c r="Y8606" s="3"/>
      <c r="Z8606" s="3"/>
      <c r="AA8606" s="3"/>
      <c r="AB8606" s="3"/>
      <c r="AC8606" s="3"/>
      <c r="AD8606" s="3"/>
      <c r="AE8606" s="3"/>
      <c r="AF8606" s="3"/>
      <c r="AG8606" s="3"/>
      <c r="AH8606" s="3"/>
      <c r="AI8606" s="3"/>
      <c r="AJ8606" s="3"/>
      <c r="AK8606" s="3"/>
      <c r="AL8606" s="3"/>
      <c r="AM8606" s="3"/>
      <c r="AN8606" s="3"/>
      <c r="AO8606" s="3"/>
      <c r="AP8606" s="3"/>
      <c r="AQ8606" s="3"/>
      <c r="AR8606" s="3"/>
      <c r="AS8606" s="3"/>
      <c r="AT8606" s="3"/>
      <c r="AU8606" s="3"/>
      <c r="AV8606" s="3"/>
      <c r="AW8606" s="3"/>
      <c r="AX8606" s="3"/>
      <c r="AY8606" s="3"/>
      <c r="AZ8606" s="3"/>
      <c r="BA8606" s="3"/>
    </row>
    <row r="8607" spans="1:53" x14ac:dyDescent="0.3">
      <c r="A8607" s="3"/>
      <c r="B8607" s="3"/>
      <c r="C8607" s="3"/>
      <c r="D8607" s="3"/>
      <c r="E8607" s="3"/>
      <c r="F8607" s="3"/>
      <c r="G8607" s="3"/>
      <c r="H8607" s="3"/>
      <c r="I8607" s="3"/>
      <c r="J8607" s="3"/>
      <c r="K8607" s="3"/>
      <c r="L8607" s="3"/>
      <c r="M8607" s="3"/>
      <c r="N8607" s="3"/>
      <c r="O8607" s="3"/>
      <c r="P8607" s="3"/>
      <c r="Q8607" s="3"/>
      <c r="R8607" s="3"/>
      <c r="S8607" s="120"/>
      <c r="T8607" s="3"/>
      <c r="U8607" s="3"/>
      <c r="V8607" s="3"/>
      <c r="W8607" s="3"/>
      <c r="X8607" s="3"/>
      <c r="Y8607" s="3"/>
      <c r="Z8607" s="3"/>
      <c r="AA8607" s="3"/>
      <c r="AB8607" s="3"/>
      <c r="AC8607" s="3"/>
      <c r="AD8607" s="3"/>
      <c r="AE8607" s="3"/>
      <c r="AF8607" s="3"/>
      <c r="AG8607" s="3"/>
      <c r="AH8607" s="3"/>
      <c r="AI8607" s="3"/>
      <c r="AJ8607" s="3"/>
      <c r="AK8607" s="3"/>
      <c r="AL8607" s="3"/>
      <c r="AM8607" s="3"/>
      <c r="AN8607" s="3"/>
      <c r="AO8607" s="3"/>
      <c r="AP8607" s="3"/>
      <c r="AQ8607" s="3"/>
      <c r="AR8607" s="3"/>
      <c r="AS8607" s="3"/>
      <c r="AT8607" s="3"/>
      <c r="AU8607" s="3"/>
      <c r="AV8607" s="3"/>
      <c r="AW8607" s="3"/>
      <c r="AX8607" s="3"/>
      <c r="AY8607" s="3"/>
      <c r="AZ8607" s="3"/>
      <c r="BA8607" s="3"/>
    </row>
    <row r="8608" spans="1:53" x14ac:dyDescent="0.3">
      <c r="A8608" s="3"/>
      <c r="B8608" s="3"/>
      <c r="C8608" s="3"/>
      <c r="D8608" s="3"/>
      <c r="E8608" s="3"/>
      <c r="F8608" s="3"/>
      <c r="G8608" s="3"/>
      <c r="H8608" s="3"/>
      <c r="I8608" s="3"/>
      <c r="J8608" s="3"/>
      <c r="K8608" s="3"/>
      <c r="L8608" s="3"/>
      <c r="M8608" s="3"/>
      <c r="N8608" s="3"/>
      <c r="O8608" s="3"/>
      <c r="P8608" s="3"/>
      <c r="Q8608" s="3"/>
      <c r="R8608" s="3"/>
      <c r="S8608" s="120"/>
      <c r="T8608" s="3"/>
      <c r="U8608" s="3"/>
      <c r="V8608" s="3"/>
      <c r="W8608" s="3"/>
      <c r="X8608" s="3"/>
      <c r="Y8608" s="3"/>
      <c r="Z8608" s="3"/>
      <c r="AA8608" s="3"/>
      <c r="AB8608" s="3"/>
      <c r="AC8608" s="3"/>
      <c r="AD8608" s="3"/>
      <c r="AE8608" s="3"/>
      <c r="AF8608" s="3"/>
      <c r="AG8608" s="3"/>
      <c r="AH8608" s="3"/>
      <c r="AI8608" s="3"/>
      <c r="AJ8608" s="3"/>
      <c r="AK8608" s="3"/>
      <c r="AL8608" s="3"/>
      <c r="AM8608" s="3"/>
      <c r="AN8608" s="3"/>
      <c r="AO8608" s="3"/>
      <c r="AP8608" s="3"/>
      <c r="AQ8608" s="3"/>
      <c r="AR8608" s="3"/>
      <c r="AS8608" s="3"/>
      <c r="AT8608" s="3"/>
      <c r="AU8608" s="3"/>
      <c r="AV8608" s="3"/>
      <c r="AW8608" s="3"/>
      <c r="AX8608" s="3"/>
      <c r="AY8608" s="3"/>
      <c r="AZ8608" s="3"/>
      <c r="BA8608" s="3"/>
    </row>
    <row r="8609" spans="1:53" x14ac:dyDescent="0.3">
      <c r="A8609" s="3"/>
      <c r="B8609" s="3"/>
      <c r="C8609" s="3"/>
      <c r="D8609" s="3"/>
      <c r="E8609" s="3"/>
      <c r="F8609" s="3"/>
      <c r="G8609" s="3"/>
      <c r="H8609" s="3"/>
      <c r="I8609" s="3"/>
      <c r="J8609" s="3"/>
      <c r="K8609" s="3"/>
      <c r="L8609" s="3"/>
      <c r="M8609" s="3"/>
      <c r="N8609" s="3"/>
      <c r="O8609" s="3"/>
      <c r="P8609" s="3"/>
      <c r="Q8609" s="3"/>
      <c r="R8609" s="3"/>
      <c r="S8609" s="120"/>
      <c r="T8609" s="3"/>
      <c r="U8609" s="3"/>
      <c r="V8609" s="3"/>
      <c r="W8609" s="3"/>
      <c r="X8609" s="3"/>
      <c r="Y8609" s="3"/>
      <c r="Z8609" s="3"/>
      <c r="AA8609" s="3"/>
      <c r="AB8609" s="3"/>
      <c r="AC8609" s="3"/>
      <c r="AD8609" s="3"/>
      <c r="AE8609" s="3"/>
      <c r="AF8609" s="3"/>
      <c r="AG8609" s="3"/>
      <c r="AH8609" s="3"/>
      <c r="AI8609" s="3"/>
      <c r="AJ8609" s="3"/>
      <c r="AK8609" s="3"/>
      <c r="AL8609" s="3"/>
      <c r="AM8609" s="3"/>
      <c r="AN8609" s="3"/>
      <c r="AO8609" s="3"/>
      <c r="AP8609" s="3"/>
      <c r="AQ8609" s="3"/>
      <c r="AR8609" s="3"/>
      <c r="AS8609" s="3"/>
      <c r="AT8609" s="3"/>
      <c r="AU8609" s="3"/>
      <c r="AV8609" s="3"/>
      <c r="AW8609" s="3"/>
      <c r="AX8609" s="3"/>
      <c r="AY8609" s="3"/>
      <c r="AZ8609" s="3"/>
      <c r="BA8609" s="3"/>
    </row>
    <row r="8610" spans="1:53" x14ac:dyDescent="0.3">
      <c r="A8610" s="3"/>
      <c r="B8610" s="3"/>
      <c r="C8610" s="3"/>
      <c r="D8610" s="3"/>
      <c r="E8610" s="3"/>
      <c r="F8610" s="3"/>
      <c r="G8610" s="3"/>
      <c r="H8610" s="3"/>
      <c r="I8610" s="3"/>
      <c r="J8610" s="3"/>
      <c r="K8610" s="3"/>
      <c r="L8610" s="3"/>
      <c r="M8610" s="3"/>
      <c r="N8610" s="3"/>
      <c r="O8610" s="3"/>
      <c r="P8610" s="3"/>
      <c r="Q8610" s="3"/>
      <c r="R8610" s="3"/>
      <c r="S8610" s="120"/>
      <c r="T8610" s="3"/>
      <c r="U8610" s="3"/>
      <c r="V8610" s="3"/>
      <c r="W8610" s="3"/>
      <c r="X8610" s="3"/>
      <c r="Y8610" s="3"/>
      <c r="Z8610" s="3"/>
      <c r="AA8610" s="3"/>
      <c r="AB8610" s="3"/>
      <c r="AC8610" s="3"/>
      <c r="AD8610" s="3"/>
      <c r="AE8610" s="3"/>
      <c r="AF8610" s="3"/>
      <c r="AG8610" s="3"/>
      <c r="AH8610" s="3"/>
      <c r="AI8610" s="3"/>
      <c r="AJ8610" s="3"/>
      <c r="AK8610" s="3"/>
      <c r="AL8610" s="3"/>
      <c r="AM8610" s="3"/>
      <c r="AN8610" s="3"/>
      <c r="AO8610" s="3"/>
      <c r="AP8610" s="3"/>
      <c r="AQ8610" s="3"/>
      <c r="AR8610" s="3"/>
      <c r="AS8610" s="3"/>
      <c r="AT8610" s="3"/>
      <c r="AU8610" s="3"/>
      <c r="AV8610" s="3"/>
      <c r="AW8610" s="3"/>
      <c r="AX8610" s="3"/>
      <c r="AY8610" s="3"/>
      <c r="AZ8610" s="3"/>
      <c r="BA8610" s="3"/>
    </row>
    <row r="8611" spans="1:53" x14ac:dyDescent="0.3">
      <c r="A8611" s="3"/>
      <c r="B8611" s="3"/>
      <c r="C8611" s="3"/>
      <c r="D8611" s="3"/>
      <c r="E8611" s="3"/>
      <c r="F8611" s="3"/>
      <c r="G8611" s="3"/>
      <c r="H8611" s="3"/>
      <c r="I8611" s="3"/>
      <c r="J8611" s="3"/>
      <c r="K8611" s="3"/>
      <c r="L8611" s="3"/>
      <c r="M8611" s="3"/>
      <c r="N8611" s="3"/>
      <c r="O8611" s="3"/>
      <c r="P8611" s="3"/>
      <c r="Q8611" s="3"/>
      <c r="R8611" s="3"/>
      <c r="S8611" s="120"/>
      <c r="T8611" s="3"/>
      <c r="U8611" s="3"/>
      <c r="V8611" s="3"/>
      <c r="W8611" s="3"/>
      <c r="X8611" s="3"/>
      <c r="Y8611" s="3"/>
      <c r="Z8611" s="3"/>
      <c r="AA8611" s="3"/>
      <c r="AB8611" s="3"/>
      <c r="AC8611" s="3"/>
      <c r="AD8611" s="3"/>
      <c r="AE8611" s="3"/>
      <c r="AF8611" s="3"/>
      <c r="AG8611" s="3"/>
      <c r="AH8611" s="3"/>
      <c r="AI8611" s="3"/>
      <c r="AJ8611" s="3"/>
      <c r="AK8611" s="3"/>
      <c r="AL8611" s="3"/>
      <c r="AM8611" s="3"/>
      <c r="AN8611" s="3"/>
      <c r="AO8611" s="3"/>
      <c r="AP8611" s="3"/>
      <c r="AQ8611" s="3"/>
      <c r="AR8611" s="3"/>
      <c r="AS8611" s="3"/>
      <c r="AT8611" s="3"/>
      <c r="AU8611" s="3"/>
      <c r="AV8611" s="3"/>
      <c r="AW8611" s="3"/>
      <c r="AX8611" s="3"/>
      <c r="AY8611" s="3"/>
      <c r="AZ8611" s="3"/>
      <c r="BA8611" s="3"/>
    </row>
    <row r="8612" spans="1:53" x14ac:dyDescent="0.3">
      <c r="A8612" s="3"/>
      <c r="B8612" s="3"/>
      <c r="C8612" s="3"/>
      <c r="D8612" s="3"/>
      <c r="E8612" s="3"/>
      <c r="F8612" s="3"/>
      <c r="G8612" s="3"/>
      <c r="H8612" s="3"/>
      <c r="I8612" s="3"/>
      <c r="J8612" s="3"/>
      <c r="K8612" s="3"/>
      <c r="L8612" s="3"/>
      <c r="M8612" s="3"/>
      <c r="N8612" s="3"/>
      <c r="O8612" s="3"/>
      <c r="P8612" s="3"/>
      <c r="Q8612" s="3"/>
      <c r="R8612" s="3"/>
      <c r="S8612" s="120"/>
      <c r="T8612" s="3"/>
      <c r="U8612" s="3"/>
      <c r="V8612" s="3"/>
      <c r="W8612" s="3"/>
      <c r="X8612" s="3"/>
      <c r="Y8612" s="3"/>
      <c r="Z8612" s="3"/>
      <c r="AA8612" s="3"/>
      <c r="AB8612" s="3"/>
      <c r="AC8612" s="3"/>
      <c r="AD8612" s="3"/>
      <c r="AE8612" s="3"/>
      <c r="AF8612" s="3"/>
      <c r="AG8612" s="3"/>
      <c r="AH8612" s="3"/>
      <c r="AI8612" s="3"/>
      <c r="AJ8612" s="3"/>
      <c r="AK8612" s="3"/>
      <c r="AL8612" s="3"/>
      <c r="AM8612" s="3"/>
      <c r="AN8612" s="3"/>
      <c r="AO8612" s="3"/>
      <c r="AP8612" s="3"/>
      <c r="AQ8612" s="3"/>
      <c r="AR8612" s="3"/>
      <c r="AS8612" s="3"/>
      <c r="AT8612" s="3"/>
      <c r="AU8612" s="3"/>
      <c r="AV8612" s="3"/>
      <c r="AW8612" s="3"/>
      <c r="AX8612" s="3"/>
      <c r="AY8612" s="3"/>
      <c r="AZ8612" s="3"/>
      <c r="BA8612" s="3"/>
    </row>
    <row r="8613" spans="1:53" x14ac:dyDescent="0.3">
      <c r="A8613" s="3"/>
      <c r="B8613" s="3"/>
      <c r="C8613" s="3"/>
      <c r="D8613" s="3"/>
      <c r="E8613" s="3"/>
      <c r="F8613" s="3"/>
      <c r="G8613" s="3"/>
      <c r="H8613" s="3"/>
      <c r="I8613" s="3"/>
      <c r="J8613" s="3"/>
      <c r="K8613" s="3"/>
      <c r="L8613" s="3"/>
      <c r="M8613" s="3"/>
      <c r="N8613" s="3"/>
      <c r="O8613" s="3"/>
      <c r="P8613" s="3"/>
      <c r="Q8613" s="3"/>
      <c r="R8613" s="3"/>
      <c r="S8613" s="120"/>
      <c r="T8613" s="3"/>
      <c r="U8613" s="3"/>
      <c r="V8613" s="3"/>
      <c r="W8613" s="3"/>
      <c r="X8613" s="3"/>
      <c r="Y8613" s="3"/>
      <c r="Z8613" s="3"/>
      <c r="AA8613" s="3"/>
      <c r="AB8613" s="3"/>
      <c r="AC8613" s="3"/>
      <c r="AD8613" s="3"/>
      <c r="AE8613" s="3"/>
      <c r="AF8613" s="3"/>
      <c r="AG8613" s="3"/>
      <c r="AH8613" s="3"/>
      <c r="AI8613" s="3"/>
      <c r="AJ8613" s="3"/>
      <c r="AK8613" s="3"/>
      <c r="AL8613" s="3"/>
      <c r="AM8613" s="3"/>
      <c r="AN8613" s="3"/>
      <c r="AO8613" s="3"/>
      <c r="AP8613" s="3"/>
      <c r="AQ8613" s="3"/>
      <c r="AR8613" s="3"/>
      <c r="AS8613" s="3"/>
      <c r="AT8613" s="3"/>
      <c r="AU8613" s="3"/>
      <c r="AV8613" s="3"/>
      <c r="AW8613" s="3"/>
      <c r="AX8613" s="3"/>
      <c r="AY8613" s="3"/>
      <c r="AZ8613" s="3"/>
      <c r="BA8613" s="3"/>
    </row>
    <row r="8614" spans="1:53" x14ac:dyDescent="0.3">
      <c r="A8614" s="3"/>
      <c r="B8614" s="3"/>
      <c r="C8614" s="3"/>
      <c r="D8614" s="3"/>
      <c r="E8614" s="3"/>
      <c r="F8614" s="3"/>
      <c r="G8614" s="3"/>
      <c r="H8614" s="3"/>
      <c r="I8614" s="3"/>
      <c r="J8614" s="3"/>
      <c r="K8614" s="3"/>
      <c r="L8614" s="3"/>
      <c r="M8614" s="3"/>
      <c r="N8614" s="3"/>
      <c r="O8614" s="3"/>
      <c r="P8614" s="3"/>
      <c r="Q8614" s="3"/>
      <c r="R8614" s="3"/>
      <c r="S8614" s="120"/>
      <c r="T8614" s="3"/>
      <c r="U8614" s="3"/>
      <c r="V8614" s="3"/>
      <c r="W8614" s="3"/>
      <c r="X8614" s="3"/>
      <c r="Y8614" s="3"/>
      <c r="Z8614" s="3"/>
      <c r="AA8614" s="3"/>
      <c r="AB8614" s="3"/>
      <c r="AC8614" s="3"/>
      <c r="AD8614" s="3"/>
      <c r="AE8614" s="3"/>
      <c r="AF8614" s="3"/>
      <c r="AG8614" s="3"/>
      <c r="AH8614" s="3"/>
      <c r="AI8614" s="3"/>
      <c r="AJ8614" s="3"/>
      <c r="AK8614" s="3"/>
      <c r="AL8614" s="3"/>
      <c r="AM8614" s="3"/>
      <c r="AN8614" s="3"/>
      <c r="AO8614" s="3"/>
      <c r="AP8614" s="3"/>
      <c r="AQ8614" s="3"/>
      <c r="AR8614" s="3"/>
      <c r="AS8614" s="3"/>
      <c r="AT8614" s="3"/>
      <c r="AU8614" s="3"/>
      <c r="AV8614" s="3"/>
      <c r="AW8614" s="3"/>
      <c r="AX8614" s="3"/>
      <c r="AY8614" s="3"/>
      <c r="AZ8614" s="3"/>
      <c r="BA8614" s="3"/>
    </row>
    <row r="8615" spans="1:53" x14ac:dyDescent="0.3">
      <c r="A8615" s="3"/>
      <c r="B8615" s="3"/>
      <c r="C8615" s="3"/>
      <c r="D8615" s="3"/>
      <c r="E8615" s="3"/>
      <c r="F8615" s="3"/>
      <c r="G8615" s="3"/>
      <c r="H8615" s="3"/>
      <c r="I8615" s="3"/>
      <c r="J8615" s="3"/>
      <c r="K8615" s="3"/>
      <c r="L8615" s="3"/>
      <c r="M8615" s="3"/>
      <c r="N8615" s="3"/>
      <c r="O8615" s="3"/>
      <c r="P8615" s="3"/>
      <c r="Q8615" s="3"/>
      <c r="R8615" s="3"/>
      <c r="S8615" s="120"/>
      <c r="T8615" s="3"/>
      <c r="U8615" s="3"/>
      <c r="V8615" s="3"/>
      <c r="W8615" s="3"/>
      <c r="X8615" s="3"/>
      <c r="Y8615" s="3"/>
      <c r="Z8615" s="3"/>
      <c r="AA8615" s="3"/>
      <c r="AB8615" s="3"/>
      <c r="AC8615" s="3"/>
      <c r="AD8615" s="3"/>
      <c r="AE8615" s="3"/>
      <c r="AF8615" s="3"/>
      <c r="AG8615" s="3"/>
      <c r="AH8615" s="3"/>
      <c r="AI8615" s="3"/>
      <c r="AJ8615" s="3"/>
      <c r="AK8615" s="3"/>
      <c r="AL8615" s="3"/>
      <c r="AM8615" s="3"/>
      <c r="AN8615" s="3"/>
      <c r="AO8615" s="3"/>
      <c r="AP8615" s="3"/>
      <c r="AQ8615" s="3"/>
      <c r="AR8615" s="3"/>
      <c r="AS8615" s="3"/>
      <c r="AT8615" s="3"/>
      <c r="AU8615" s="3"/>
      <c r="AV8615" s="3"/>
      <c r="AW8615" s="3"/>
      <c r="AX8615" s="3"/>
      <c r="AY8615" s="3"/>
      <c r="AZ8615" s="3"/>
      <c r="BA8615" s="3"/>
    </row>
    <row r="8616" spans="1:53" x14ac:dyDescent="0.3">
      <c r="A8616" s="3"/>
      <c r="B8616" s="3"/>
      <c r="C8616" s="3"/>
      <c r="D8616" s="3"/>
      <c r="E8616" s="3"/>
      <c r="F8616" s="3"/>
      <c r="G8616" s="3"/>
      <c r="H8616" s="3"/>
      <c r="I8616" s="3"/>
      <c r="J8616" s="3"/>
      <c r="K8616" s="3"/>
      <c r="L8616" s="3"/>
      <c r="M8616" s="3"/>
      <c r="N8616" s="3"/>
      <c r="O8616" s="3"/>
      <c r="P8616" s="3"/>
      <c r="Q8616" s="3"/>
      <c r="R8616" s="3"/>
      <c r="S8616" s="120"/>
      <c r="T8616" s="3"/>
      <c r="U8616" s="3"/>
      <c r="V8616" s="3"/>
      <c r="W8616" s="3"/>
      <c r="X8616" s="3"/>
      <c r="Y8616" s="3"/>
      <c r="Z8616" s="3"/>
      <c r="AA8616" s="3"/>
      <c r="AB8616" s="3"/>
      <c r="AC8616" s="3"/>
      <c r="AD8616" s="3"/>
      <c r="AE8616" s="3"/>
      <c r="AF8616" s="3"/>
      <c r="AG8616" s="3"/>
      <c r="AH8616" s="3"/>
      <c r="AI8616" s="3"/>
      <c r="AJ8616" s="3"/>
      <c r="AK8616" s="3"/>
      <c r="AL8616" s="3"/>
      <c r="AM8616" s="3"/>
      <c r="AN8616" s="3"/>
      <c r="AO8616" s="3"/>
      <c r="AP8616" s="3"/>
      <c r="AQ8616" s="3"/>
      <c r="AR8616" s="3"/>
      <c r="AS8616" s="3"/>
      <c r="AT8616" s="3"/>
      <c r="AU8616" s="3"/>
      <c r="AV8616" s="3"/>
      <c r="AW8616" s="3"/>
      <c r="AX8616" s="3"/>
      <c r="AY8616" s="3"/>
      <c r="AZ8616" s="3"/>
      <c r="BA8616" s="3"/>
    </row>
    <row r="8617" spans="1:53" x14ac:dyDescent="0.3">
      <c r="A8617" s="3"/>
      <c r="B8617" s="3"/>
      <c r="C8617" s="3"/>
      <c r="D8617" s="3"/>
      <c r="E8617" s="3"/>
      <c r="F8617" s="3"/>
      <c r="G8617" s="3"/>
      <c r="H8617" s="3"/>
      <c r="I8617" s="3"/>
      <c r="J8617" s="3"/>
      <c r="K8617" s="3"/>
      <c r="L8617" s="3"/>
      <c r="M8617" s="3"/>
      <c r="N8617" s="3"/>
      <c r="O8617" s="3"/>
      <c r="P8617" s="3"/>
      <c r="Q8617" s="3"/>
      <c r="R8617" s="3"/>
      <c r="S8617" s="120"/>
      <c r="T8617" s="3"/>
      <c r="U8617" s="3"/>
      <c r="V8617" s="3"/>
      <c r="W8617" s="3"/>
      <c r="X8617" s="3"/>
      <c r="Y8617" s="3"/>
      <c r="Z8617" s="3"/>
      <c r="AA8617" s="3"/>
      <c r="AB8617" s="3"/>
      <c r="AC8617" s="3"/>
      <c r="AD8617" s="3"/>
      <c r="AE8617" s="3"/>
      <c r="AF8617" s="3"/>
      <c r="AG8617" s="3"/>
      <c r="AH8617" s="3"/>
      <c r="AI8617" s="3"/>
      <c r="AJ8617" s="3"/>
      <c r="AK8617" s="3"/>
      <c r="AL8617" s="3"/>
      <c r="AM8617" s="3"/>
      <c r="AN8617" s="3"/>
      <c r="AO8617" s="3"/>
      <c r="AP8617" s="3"/>
      <c r="AQ8617" s="3"/>
      <c r="AR8617" s="3"/>
      <c r="AS8617" s="3"/>
      <c r="AT8617" s="3"/>
      <c r="AU8617" s="3"/>
      <c r="AV8617" s="3"/>
      <c r="AW8617" s="3"/>
      <c r="AX8617" s="3"/>
      <c r="AY8617" s="3"/>
      <c r="AZ8617" s="3"/>
      <c r="BA8617" s="3"/>
    </row>
    <row r="8618" spans="1:53" x14ac:dyDescent="0.3">
      <c r="A8618" s="3"/>
      <c r="B8618" s="3"/>
      <c r="C8618" s="3"/>
      <c r="D8618" s="3"/>
      <c r="E8618" s="3"/>
      <c r="F8618" s="3"/>
      <c r="G8618" s="3"/>
      <c r="H8618" s="3"/>
      <c r="I8618" s="3"/>
      <c r="J8618" s="3"/>
      <c r="K8618" s="3"/>
      <c r="L8618" s="3"/>
      <c r="M8618" s="3"/>
      <c r="N8618" s="3"/>
      <c r="O8618" s="3"/>
      <c r="P8618" s="3"/>
      <c r="Q8618" s="3"/>
      <c r="R8618" s="3"/>
      <c r="S8618" s="120"/>
      <c r="T8618" s="3"/>
      <c r="U8618" s="3"/>
      <c r="V8618" s="3"/>
      <c r="W8618" s="3"/>
      <c r="X8618" s="3"/>
      <c r="Y8618" s="3"/>
      <c r="Z8618" s="3"/>
      <c r="AA8618" s="3"/>
      <c r="AB8618" s="3"/>
      <c r="AC8618" s="3"/>
      <c r="AD8618" s="3"/>
      <c r="AE8618" s="3"/>
      <c r="AF8618" s="3"/>
      <c r="AG8618" s="3"/>
      <c r="AH8618" s="3"/>
      <c r="AI8618" s="3"/>
      <c r="AJ8618" s="3"/>
      <c r="AK8618" s="3"/>
      <c r="AL8618" s="3"/>
      <c r="AM8618" s="3"/>
      <c r="AN8618" s="3"/>
      <c r="AO8618" s="3"/>
      <c r="AP8618" s="3"/>
      <c r="AQ8618" s="3"/>
      <c r="AR8618" s="3"/>
      <c r="AS8618" s="3"/>
      <c r="AT8618" s="3"/>
      <c r="AU8618" s="3"/>
      <c r="AV8618" s="3"/>
      <c r="AW8618" s="3"/>
      <c r="AX8618" s="3"/>
      <c r="AY8618" s="3"/>
      <c r="AZ8618" s="3"/>
      <c r="BA8618" s="3"/>
    </row>
    <row r="8619" spans="1:53" x14ac:dyDescent="0.3">
      <c r="A8619" s="3"/>
      <c r="B8619" s="3"/>
      <c r="C8619" s="3"/>
      <c r="D8619" s="3"/>
      <c r="E8619" s="3"/>
      <c r="F8619" s="3"/>
      <c r="G8619" s="3"/>
      <c r="H8619" s="3"/>
      <c r="I8619" s="3"/>
      <c r="J8619" s="3"/>
      <c r="K8619" s="3"/>
      <c r="L8619" s="3"/>
      <c r="M8619" s="3"/>
      <c r="N8619" s="3"/>
      <c r="O8619" s="3"/>
      <c r="P8619" s="3"/>
      <c r="Q8619" s="3"/>
      <c r="R8619" s="3"/>
      <c r="S8619" s="120"/>
      <c r="T8619" s="3"/>
      <c r="U8619" s="3"/>
      <c r="V8619" s="3"/>
      <c r="W8619" s="3"/>
      <c r="X8619" s="3"/>
      <c r="Y8619" s="3"/>
      <c r="Z8619" s="3"/>
      <c r="AA8619" s="3"/>
      <c r="AB8619" s="3"/>
      <c r="AC8619" s="3"/>
      <c r="AD8619" s="3"/>
      <c r="AE8619" s="3"/>
      <c r="AF8619" s="3"/>
      <c r="AG8619" s="3"/>
      <c r="AH8619" s="3"/>
      <c r="AI8619" s="3"/>
      <c r="AJ8619" s="3"/>
      <c r="AK8619" s="3"/>
      <c r="AL8619" s="3"/>
      <c r="AM8619" s="3"/>
      <c r="AN8619" s="3"/>
      <c r="AO8619" s="3"/>
      <c r="AP8619" s="3"/>
      <c r="AQ8619" s="3"/>
      <c r="AR8619" s="3"/>
      <c r="AS8619" s="3"/>
      <c r="AT8619" s="3"/>
      <c r="AU8619" s="3"/>
      <c r="AV8619" s="3"/>
      <c r="AW8619" s="3"/>
      <c r="AX8619" s="3"/>
      <c r="AY8619" s="3"/>
      <c r="AZ8619" s="3"/>
      <c r="BA8619" s="3"/>
    </row>
    <row r="8620" spans="1:53" x14ac:dyDescent="0.3">
      <c r="A8620" s="3"/>
      <c r="B8620" s="3"/>
      <c r="C8620" s="3"/>
      <c r="D8620" s="3"/>
      <c r="E8620" s="3"/>
      <c r="F8620" s="3"/>
      <c r="G8620" s="3"/>
      <c r="H8620" s="3"/>
      <c r="I8620" s="3"/>
      <c r="J8620" s="3"/>
      <c r="K8620" s="3"/>
      <c r="L8620" s="3"/>
      <c r="M8620" s="3"/>
      <c r="N8620" s="3"/>
      <c r="O8620" s="3"/>
      <c r="P8620" s="3"/>
      <c r="Q8620" s="3"/>
      <c r="R8620" s="3"/>
      <c r="S8620" s="120"/>
      <c r="T8620" s="3"/>
      <c r="U8620" s="3"/>
      <c r="V8620" s="3"/>
      <c r="W8620" s="3"/>
      <c r="X8620" s="3"/>
      <c r="Y8620" s="3"/>
      <c r="Z8620" s="3"/>
      <c r="AA8620" s="3"/>
      <c r="AB8620" s="3"/>
      <c r="AC8620" s="3"/>
      <c r="AD8620" s="3"/>
      <c r="AE8620" s="3"/>
      <c r="AF8620" s="3"/>
      <c r="AG8620" s="3"/>
      <c r="AH8620" s="3"/>
      <c r="AI8620" s="3"/>
      <c r="AJ8620" s="3"/>
      <c r="AK8620" s="3"/>
      <c r="AL8620" s="3"/>
      <c r="AM8620" s="3"/>
      <c r="AN8620" s="3"/>
      <c r="AO8620" s="3"/>
      <c r="AP8620" s="3"/>
      <c r="AQ8620" s="3"/>
      <c r="AR8620" s="3"/>
      <c r="AS8620" s="3"/>
      <c r="AT8620" s="3"/>
      <c r="AU8620" s="3"/>
      <c r="AV8620" s="3"/>
      <c r="AW8620" s="3"/>
      <c r="AX8620" s="3"/>
      <c r="AY8620" s="3"/>
      <c r="AZ8620" s="3"/>
      <c r="BA8620" s="3"/>
    </row>
    <row r="8621" spans="1:53" x14ac:dyDescent="0.3">
      <c r="A8621" s="3"/>
      <c r="B8621" s="3"/>
      <c r="C8621" s="3"/>
      <c r="D8621" s="3"/>
      <c r="E8621" s="3"/>
      <c r="F8621" s="3"/>
      <c r="G8621" s="3"/>
      <c r="H8621" s="3"/>
      <c r="I8621" s="3"/>
      <c r="J8621" s="3"/>
      <c r="K8621" s="3"/>
      <c r="L8621" s="3"/>
      <c r="M8621" s="3"/>
      <c r="N8621" s="3"/>
      <c r="O8621" s="3"/>
      <c r="P8621" s="3"/>
      <c r="Q8621" s="3"/>
      <c r="R8621" s="3"/>
      <c r="S8621" s="120"/>
      <c r="T8621" s="3"/>
      <c r="U8621" s="3"/>
      <c r="V8621" s="3"/>
      <c r="W8621" s="3"/>
      <c r="X8621" s="3"/>
      <c r="Y8621" s="3"/>
      <c r="Z8621" s="3"/>
      <c r="AA8621" s="3"/>
      <c r="AB8621" s="3"/>
      <c r="AC8621" s="3"/>
      <c r="AD8621" s="3"/>
      <c r="AE8621" s="3"/>
      <c r="AF8621" s="3"/>
      <c r="AG8621" s="3"/>
      <c r="AH8621" s="3"/>
      <c r="AI8621" s="3"/>
      <c r="AJ8621" s="3"/>
      <c r="AK8621" s="3"/>
      <c r="AL8621" s="3"/>
      <c r="AM8621" s="3"/>
      <c r="AN8621" s="3"/>
      <c r="AO8621" s="3"/>
      <c r="AP8621" s="3"/>
      <c r="AQ8621" s="3"/>
      <c r="AR8621" s="3"/>
      <c r="AS8621" s="3"/>
      <c r="AT8621" s="3"/>
      <c r="AU8621" s="3"/>
      <c r="AV8621" s="3"/>
      <c r="AW8621" s="3"/>
      <c r="AX8621" s="3"/>
      <c r="AY8621" s="3"/>
      <c r="AZ8621" s="3"/>
      <c r="BA8621" s="3"/>
    </row>
    <row r="8622" spans="1:53" x14ac:dyDescent="0.3">
      <c r="A8622" s="3"/>
      <c r="B8622" s="3"/>
      <c r="C8622" s="3"/>
      <c r="D8622" s="3"/>
      <c r="E8622" s="3"/>
      <c r="F8622" s="3"/>
      <c r="G8622" s="3"/>
      <c r="H8622" s="3"/>
      <c r="I8622" s="3"/>
      <c r="J8622" s="3"/>
      <c r="K8622" s="3"/>
      <c r="L8622" s="3"/>
      <c r="M8622" s="3"/>
      <c r="N8622" s="3"/>
      <c r="O8622" s="3"/>
      <c r="P8622" s="3"/>
      <c r="Q8622" s="3"/>
      <c r="R8622" s="3"/>
      <c r="S8622" s="120"/>
      <c r="T8622" s="3"/>
      <c r="U8622" s="3"/>
      <c r="V8622" s="3"/>
      <c r="W8622" s="3"/>
      <c r="X8622" s="3"/>
      <c r="Y8622" s="3"/>
      <c r="Z8622" s="3"/>
      <c r="AA8622" s="3"/>
      <c r="AB8622" s="3"/>
      <c r="AC8622" s="3"/>
      <c r="AD8622" s="3"/>
      <c r="AE8622" s="3"/>
      <c r="AF8622" s="3"/>
      <c r="AG8622" s="3"/>
      <c r="AH8622" s="3"/>
      <c r="AI8622" s="3"/>
      <c r="AJ8622" s="3"/>
      <c r="AK8622" s="3"/>
      <c r="AL8622" s="3"/>
      <c r="AM8622" s="3"/>
      <c r="AN8622" s="3"/>
      <c r="AO8622" s="3"/>
      <c r="AP8622" s="3"/>
      <c r="AQ8622" s="3"/>
      <c r="AR8622" s="3"/>
      <c r="AS8622" s="3"/>
      <c r="AT8622" s="3"/>
      <c r="AU8622" s="3"/>
      <c r="AV8622" s="3"/>
      <c r="AW8622" s="3"/>
      <c r="AX8622" s="3"/>
      <c r="AY8622" s="3"/>
      <c r="AZ8622" s="3"/>
      <c r="BA8622" s="3"/>
    </row>
    <row r="8623" spans="1:53" x14ac:dyDescent="0.3">
      <c r="A8623" s="3"/>
      <c r="B8623" s="3"/>
      <c r="C8623" s="3"/>
      <c r="D8623" s="3"/>
      <c r="E8623" s="3"/>
      <c r="F8623" s="3"/>
      <c r="G8623" s="3"/>
      <c r="H8623" s="3"/>
      <c r="I8623" s="3"/>
      <c r="J8623" s="3"/>
      <c r="K8623" s="3"/>
      <c r="L8623" s="3"/>
      <c r="M8623" s="3"/>
      <c r="N8623" s="3"/>
      <c r="O8623" s="3"/>
      <c r="P8623" s="3"/>
      <c r="Q8623" s="3"/>
      <c r="R8623" s="3"/>
      <c r="S8623" s="120"/>
      <c r="T8623" s="3"/>
      <c r="U8623" s="3"/>
      <c r="V8623" s="3"/>
      <c r="W8623" s="3"/>
      <c r="X8623" s="3"/>
      <c r="Y8623" s="3"/>
      <c r="Z8623" s="3"/>
      <c r="AA8623" s="3"/>
      <c r="AB8623" s="3"/>
      <c r="AC8623" s="3"/>
      <c r="AD8623" s="3"/>
      <c r="AE8623" s="3"/>
      <c r="AF8623" s="3"/>
      <c r="AG8623" s="3"/>
      <c r="AH8623" s="3"/>
      <c r="AI8623" s="3"/>
      <c r="AJ8623" s="3"/>
      <c r="AK8623" s="3"/>
      <c r="AL8623" s="3"/>
      <c r="AM8623" s="3"/>
      <c r="AN8623" s="3"/>
      <c r="AO8623" s="3"/>
      <c r="AP8623" s="3"/>
      <c r="AQ8623" s="3"/>
      <c r="AR8623" s="3"/>
      <c r="AS8623" s="3"/>
      <c r="AT8623" s="3"/>
      <c r="AU8623" s="3"/>
      <c r="AV8623" s="3"/>
      <c r="AW8623" s="3"/>
      <c r="AX8623" s="3"/>
      <c r="AY8623" s="3"/>
      <c r="AZ8623" s="3"/>
      <c r="BA8623" s="3"/>
    </row>
    <row r="8624" spans="1:53" x14ac:dyDescent="0.3">
      <c r="A8624" s="3"/>
      <c r="B8624" s="3"/>
      <c r="C8624" s="3"/>
      <c r="D8624" s="3"/>
      <c r="E8624" s="3"/>
      <c r="F8624" s="3"/>
      <c r="G8624" s="3"/>
      <c r="H8624" s="3"/>
      <c r="I8624" s="3"/>
      <c r="J8624" s="3"/>
      <c r="K8624" s="3"/>
      <c r="L8624" s="3"/>
      <c r="M8624" s="3"/>
      <c r="N8624" s="3"/>
      <c r="O8624" s="3"/>
      <c r="P8624" s="3"/>
      <c r="Q8624" s="3"/>
      <c r="R8624" s="3"/>
      <c r="S8624" s="120"/>
      <c r="T8624" s="3"/>
      <c r="U8624" s="3"/>
      <c r="V8624" s="3"/>
      <c r="W8624" s="3"/>
      <c r="X8624" s="3"/>
      <c r="Y8624" s="3"/>
      <c r="Z8624" s="3"/>
      <c r="AA8624" s="3"/>
      <c r="AB8624" s="3"/>
      <c r="AC8624" s="3"/>
      <c r="AD8624" s="3"/>
      <c r="AE8624" s="3"/>
      <c r="AF8624" s="3"/>
      <c r="AG8624" s="3"/>
      <c r="AH8624" s="3"/>
      <c r="AI8624" s="3"/>
      <c r="AJ8624" s="3"/>
      <c r="AK8624" s="3"/>
      <c r="AL8624" s="3"/>
      <c r="AM8624" s="3"/>
      <c r="AN8624" s="3"/>
      <c r="AO8624" s="3"/>
      <c r="AP8624" s="3"/>
      <c r="AQ8624" s="3"/>
      <c r="AR8624" s="3"/>
      <c r="AS8624" s="3"/>
      <c r="AT8624" s="3"/>
      <c r="AU8624" s="3"/>
      <c r="AV8624" s="3"/>
      <c r="AW8624" s="3"/>
      <c r="AX8624" s="3"/>
      <c r="AY8624" s="3"/>
      <c r="AZ8624" s="3"/>
      <c r="BA8624" s="3"/>
    </row>
    <row r="8625" spans="1:53" x14ac:dyDescent="0.3">
      <c r="A8625" s="3"/>
      <c r="B8625" s="3"/>
      <c r="C8625" s="3"/>
      <c r="D8625" s="3"/>
      <c r="E8625" s="3"/>
      <c r="F8625" s="3"/>
      <c r="G8625" s="3"/>
      <c r="H8625" s="3"/>
      <c r="I8625" s="3"/>
      <c r="J8625" s="3"/>
      <c r="K8625" s="3"/>
      <c r="L8625" s="3"/>
      <c r="M8625" s="3"/>
      <c r="N8625" s="3"/>
      <c r="O8625" s="3"/>
      <c r="P8625" s="3"/>
      <c r="Q8625" s="3"/>
      <c r="R8625" s="3"/>
      <c r="S8625" s="120"/>
      <c r="T8625" s="3"/>
      <c r="U8625" s="3"/>
      <c r="V8625" s="3"/>
      <c r="W8625" s="3"/>
      <c r="X8625" s="3"/>
      <c r="Y8625" s="3"/>
      <c r="Z8625" s="3"/>
      <c r="AA8625" s="3"/>
      <c r="AB8625" s="3"/>
      <c r="AC8625" s="3"/>
      <c r="AD8625" s="3"/>
      <c r="AE8625" s="3"/>
      <c r="AF8625" s="3"/>
      <c r="AG8625" s="3"/>
      <c r="AH8625" s="3"/>
      <c r="AI8625" s="3"/>
      <c r="AJ8625" s="3"/>
      <c r="AK8625" s="3"/>
      <c r="AL8625" s="3"/>
      <c r="AM8625" s="3"/>
      <c r="AN8625" s="3"/>
      <c r="AO8625" s="3"/>
      <c r="AP8625" s="3"/>
      <c r="AQ8625" s="3"/>
      <c r="AR8625" s="3"/>
      <c r="AS8625" s="3"/>
      <c r="AT8625" s="3"/>
      <c r="AU8625" s="3"/>
      <c r="AV8625" s="3"/>
      <c r="AW8625" s="3"/>
      <c r="AX8625" s="3"/>
      <c r="AY8625" s="3"/>
      <c r="AZ8625" s="3"/>
      <c r="BA8625" s="3"/>
    </row>
    <row r="8626" spans="1:53" x14ac:dyDescent="0.3">
      <c r="A8626" s="3"/>
      <c r="B8626" s="3"/>
      <c r="C8626" s="3"/>
      <c r="D8626" s="3"/>
      <c r="E8626" s="3"/>
      <c r="F8626" s="3"/>
      <c r="G8626" s="3"/>
      <c r="H8626" s="3"/>
      <c r="I8626" s="3"/>
      <c r="J8626" s="3"/>
      <c r="K8626" s="3"/>
      <c r="L8626" s="3"/>
      <c r="M8626" s="3"/>
      <c r="N8626" s="3"/>
      <c r="O8626" s="3"/>
      <c r="P8626" s="3"/>
      <c r="Q8626" s="3"/>
      <c r="R8626" s="3"/>
      <c r="S8626" s="120"/>
      <c r="T8626" s="3"/>
      <c r="U8626" s="3"/>
      <c r="V8626" s="3"/>
      <c r="W8626" s="3"/>
      <c r="X8626" s="3"/>
      <c r="Y8626" s="3"/>
      <c r="Z8626" s="3"/>
      <c r="AA8626" s="3"/>
      <c r="AB8626" s="3"/>
      <c r="AC8626" s="3"/>
      <c r="AD8626" s="3"/>
      <c r="AE8626" s="3"/>
      <c r="AF8626" s="3"/>
      <c r="AG8626" s="3"/>
      <c r="AH8626" s="3"/>
      <c r="AI8626" s="3"/>
      <c r="AJ8626" s="3"/>
      <c r="AK8626" s="3"/>
      <c r="AL8626" s="3"/>
      <c r="AM8626" s="3"/>
      <c r="AN8626" s="3"/>
      <c r="AO8626" s="3"/>
      <c r="AP8626" s="3"/>
      <c r="AQ8626" s="3"/>
      <c r="AR8626" s="3"/>
      <c r="AS8626" s="3"/>
      <c r="AT8626" s="3"/>
      <c r="AU8626" s="3"/>
      <c r="AV8626" s="3"/>
      <c r="AW8626" s="3"/>
      <c r="AX8626" s="3"/>
      <c r="AY8626" s="3"/>
      <c r="AZ8626" s="3"/>
      <c r="BA8626" s="3"/>
    </row>
    <row r="8627" spans="1:53" x14ac:dyDescent="0.3">
      <c r="A8627" s="3"/>
      <c r="B8627" s="3"/>
      <c r="C8627" s="3"/>
      <c r="D8627" s="3"/>
      <c r="E8627" s="3"/>
      <c r="F8627" s="3"/>
      <c r="G8627" s="3"/>
      <c r="H8627" s="3"/>
      <c r="I8627" s="3"/>
      <c r="J8627" s="3"/>
      <c r="K8627" s="3"/>
      <c r="L8627" s="3"/>
      <c r="M8627" s="3"/>
      <c r="N8627" s="3"/>
      <c r="O8627" s="3"/>
      <c r="P8627" s="3"/>
      <c r="Q8627" s="3"/>
      <c r="R8627" s="3"/>
      <c r="S8627" s="120"/>
      <c r="T8627" s="3"/>
      <c r="U8627" s="3"/>
      <c r="V8627" s="3"/>
      <c r="W8627" s="3"/>
      <c r="X8627" s="3"/>
      <c r="Y8627" s="3"/>
      <c r="Z8627" s="3"/>
      <c r="AA8627" s="3"/>
      <c r="AB8627" s="3"/>
      <c r="AC8627" s="3"/>
      <c r="AD8627" s="3"/>
      <c r="AE8627" s="3"/>
      <c r="AF8627" s="3"/>
      <c r="AG8627" s="3"/>
      <c r="AH8627" s="3"/>
      <c r="AI8627" s="3"/>
      <c r="AJ8627" s="3"/>
      <c r="AK8627" s="3"/>
      <c r="AL8627" s="3"/>
      <c r="AM8627" s="3"/>
      <c r="AN8627" s="3"/>
      <c r="AO8627" s="3"/>
      <c r="AP8627" s="3"/>
      <c r="AQ8627" s="3"/>
      <c r="AR8627" s="3"/>
      <c r="AS8627" s="3"/>
      <c r="AT8627" s="3"/>
      <c r="AU8627" s="3"/>
      <c r="AV8627" s="3"/>
      <c r="AW8627" s="3"/>
      <c r="AX8627" s="3"/>
      <c r="AY8627" s="3"/>
      <c r="AZ8627" s="3"/>
      <c r="BA8627" s="3"/>
    </row>
    <row r="8628" spans="1:53" x14ac:dyDescent="0.3">
      <c r="A8628" s="3"/>
      <c r="B8628" s="3"/>
      <c r="C8628" s="3"/>
      <c r="D8628" s="3"/>
      <c r="E8628" s="3"/>
      <c r="F8628" s="3"/>
      <c r="G8628" s="3"/>
      <c r="H8628" s="3"/>
      <c r="I8628" s="3"/>
      <c r="J8628" s="3"/>
      <c r="K8628" s="3"/>
      <c r="L8628" s="3"/>
      <c r="M8628" s="3"/>
      <c r="N8628" s="3"/>
      <c r="O8628" s="3"/>
      <c r="P8628" s="3"/>
      <c r="Q8628" s="3"/>
      <c r="R8628" s="3"/>
      <c r="S8628" s="120"/>
      <c r="T8628" s="3"/>
      <c r="U8628" s="3"/>
      <c r="V8628" s="3"/>
      <c r="W8628" s="3"/>
      <c r="X8628" s="3"/>
      <c r="Y8628" s="3"/>
      <c r="Z8628" s="3"/>
      <c r="AA8628" s="3"/>
      <c r="AB8628" s="3"/>
      <c r="AC8628" s="3"/>
      <c r="AD8628" s="3"/>
      <c r="AE8628" s="3"/>
      <c r="AF8628" s="3"/>
      <c r="AG8628" s="3"/>
      <c r="AH8628" s="3"/>
      <c r="AI8628" s="3"/>
      <c r="AJ8628" s="3"/>
      <c r="AK8628" s="3"/>
      <c r="AL8628" s="3"/>
      <c r="AM8628" s="3"/>
      <c r="AN8628" s="3"/>
      <c r="AO8628" s="3"/>
      <c r="AP8628" s="3"/>
      <c r="AQ8628" s="3"/>
      <c r="AR8628" s="3"/>
      <c r="AS8628" s="3"/>
      <c r="AT8628" s="3"/>
      <c r="AU8628" s="3"/>
      <c r="AV8628" s="3"/>
      <c r="AW8628" s="3"/>
      <c r="AX8628" s="3"/>
      <c r="AY8628" s="3"/>
      <c r="AZ8628" s="3"/>
      <c r="BA8628" s="3"/>
    </row>
    <row r="8629" spans="1:53" x14ac:dyDescent="0.3">
      <c r="A8629" s="3"/>
      <c r="B8629" s="3"/>
      <c r="C8629" s="3"/>
      <c r="D8629" s="3"/>
      <c r="E8629" s="3"/>
      <c r="F8629" s="3"/>
      <c r="G8629" s="3"/>
      <c r="H8629" s="3"/>
      <c r="I8629" s="3"/>
      <c r="J8629" s="3"/>
      <c r="K8629" s="3"/>
      <c r="L8629" s="3"/>
      <c r="M8629" s="3"/>
      <c r="N8629" s="3"/>
      <c r="O8629" s="3"/>
      <c r="P8629" s="3"/>
      <c r="Q8629" s="3"/>
      <c r="R8629" s="3"/>
      <c r="S8629" s="120"/>
      <c r="T8629" s="3"/>
      <c r="U8629" s="3"/>
      <c r="V8629" s="3"/>
      <c r="W8629" s="3"/>
      <c r="X8629" s="3"/>
      <c r="Y8629" s="3"/>
      <c r="Z8629" s="3"/>
      <c r="AA8629" s="3"/>
      <c r="AB8629" s="3"/>
      <c r="AC8629" s="3"/>
      <c r="AD8629" s="3"/>
      <c r="AE8629" s="3"/>
      <c r="AF8629" s="3"/>
      <c r="AG8629" s="3"/>
      <c r="AH8629" s="3"/>
      <c r="AI8629" s="3"/>
      <c r="AJ8629" s="3"/>
      <c r="AK8629" s="3"/>
      <c r="AL8629" s="3"/>
      <c r="AM8629" s="3"/>
      <c r="AN8629" s="3"/>
      <c r="AO8629" s="3"/>
      <c r="AP8629" s="3"/>
      <c r="AQ8629" s="3"/>
      <c r="AR8629" s="3"/>
      <c r="AS8629" s="3"/>
      <c r="AT8629" s="3"/>
      <c r="AU8629" s="3"/>
      <c r="AV8629" s="3"/>
      <c r="AW8629" s="3"/>
      <c r="AX8629" s="3"/>
      <c r="AY8629" s="3"/>
      <c r="AZ8629" s="3"/>
      <c r="BA8629" s="3"/>
    </row>
    <row r="8630" spans="1:53" x14ac:dyDescent="0.3">
      <c r="A8630" s="3"/>
      <c r="B8630" s="3"/>
      <c r="C8630" s="3"/>
      <c r="D8630" s="3"/>
      <c r="E8630" s="3"/>
      <c r="F8630" s="3"/>
      <c r="G8630" s="3"/>
      <c r="H8630" s="3"/>
      <c r="I8630" s="3"/>
      <c r="J8630" s="3"/>
      <c r="K8630" s="3"/>
      <c r="L8630" s="3"/>
      <c r="M8630" s="3"/>
      <c r="N8630" s="3"/>
      <c r="O8630" s="3"/>
      <c r="P8630" s="3"/>
      <c r="Q8630" s="3"/>
      <c r="R8630" s="3"/>
      <c r="S8630" s="120"/>
      <c r="T8630" s="3"/>
      <c r="U8630" s="3"/>
      <c r="V8630" s="3"/>
      <c r="W8630" s="3"/>
      <c r="X8630" s="3"/>
      <c r="Y8630" s="3"/>
      <c r="Z8630" s="3"/>
      <c r="AA8630" s="3"/>
      <c r="AB8630" s="3"/>
      <c r="AC8630" s="3"/>
      <c r="AD8630" s="3"/>
      <c r="AE8630" s="3"/>
      <c r="AF8630" s="3"/>
      <c r="AG8630" s="3"/>
      <c r="AH8630" s="3"/>
      <c r="AI8630" s="3"/>
      <c r="AJ8630" s="3"/>
      <c r="AK8630" s="3"/>
      <c r="AL8630" s="3"/>
      <c r="AM8630" s="3"/>
      <c r="AN8630" s="3"/>
      <c r="AO8630" s="3"/>
      <c r="AP8630" s="3"/>
      <c r="AQ8630" s="3"/>
      <c r="AR8630" s="3"/>
      <c r="AS8630" s="3"/>
      <c r="AT8630" s="3"/>
      <c r="AU8630" s="3"/>
      <c r="AV8630" s="3"/>
      <c r="AW8630" s="3"/>
      <c r="AX8630" s="3"/>
      <c r="AY8630" s="3"/>
      <c r="AZ8630" s="3"/>
      <c r="BA8630" s="3"/>
    </row>
    <row r="8631" spans="1:53" x14ac:dyDescent="0.3">
      <c r="A8631" s="3"/>
      <c r="B8631" s="3"/>
      <c r="C8631" s="3"/>
      <c r="D8631" s="3"/>
      <c r="E8631" s="3"/>
      <c r="F8631" s="3"/>
      <c r="G8631" s="3"/>
      <c r="H8631" s="3"/>
      <c r="I8631" s="3"/>
      <c r="J8631" s="3"/>
      <c r="K8631" s="3"/>
      <c r="L8631" s="3"/>
      <c r="M8631" s="3"/>
      <c r="N8631" s="3"/>
      <c r="O8631" s="3"/>
      <c r="P8631" s="3"/>
      <c r="Q8631" s="3"/>
      <c r="R8631" s="3"/>
      <c r="S8631" s="120"/>
      <c r="T8631" s="3"/>
      <c r="U8631" s="3"/>
      <c r="V8631" s="3"/>
      <c r="W8631" s="3"/>
      <c r="X8631" s="3"/>
      <c r="Y8631" s="3"/>
      <c r="Z8631" s="3"/>
      <c r="AA8631" s="3"/>
      <c r="AB8631" s="3"/>
      <c r="AC8631" s="3"/>
      <c r="AD8631" s="3"/>
      <c r="AE8631" s="3"/>
      <c r="AF8631" s="3"/>
      <c r="AG8631" s="3"/>
      <c r="AH8631" s="3"/>
      <c r="AI8631" s="3"/>
      <c r="AJ8631" s="3"/>
      <c r="AK8631" s="3"/>
      <c r="AL8631" s="3"/>
      <c r="AM8631" s="3"/>
      <c r="AN8631" s="3"/>
      <c r="AO8631" s="3"/>
      <c r="AP8631" s="3"/>
      <c r="AQ8631" s="3"/>
      <c r="AR8631" s="3"/>
      <c r="AS8631" s="3"/>
      <c r="AT8631" s="3"/>
      <c r="AU8631" s="3"/>
      <c r="AV8631" s="3"/>
      <c r="AW8631" s="3"/>
      <c r="AX8631" s="3"/>
      <c r="AY8631" s="3"/>
      <c r="AZ8631" s="3"/>
      <c r="BA8631" s="3"/>
    </row>
    <row r="8632" spans="1:53" x14ac:dyDescent="0.3">
      <c r="A8632" s="3"/>
      <c r="B8632" s="3"/>
      <c r="C8632" s="3"/>
      <c r="D8632" s="3"/>
      <c r="E8632" s="3"/>
      <c r="F8632" s="3"/>
      <c r="G8632" s="3"/>
      <c r="H8632" s="3"/>
      <c r="I8632" s="3"/>
      <c r="J8632" s="3"/>
      <c r="K8632" s="3"/>
      <c r="L8632" s="3"/>
      <c r="M8632" s="3"/>
      <c r="N8632" s="3"/>
      <c r="O8632" s="3"/>
      <c r="P8632" s="3"/>
      <c r="Q8632" s="3"/>
      <c r="R8632" s="3"/>
      <c r="S8632" s="120"/>
      <c r="T8632" s="3"/>
      <c r="U8632" s="3"/>
      <c r="V8632" s="3"/>
      <c r="W8632" s="3"/>
      <c r="X8632" s="3"/>
      <c r="Y8632" s="3"/>
      <c r="Z8632" s="3"/>
      <c r="AA8632" s="3"/>
      <c r="AB8632" s="3"/>
      <c r="AC8632" s="3"/>
      <c r="AD8632" s="3"/>
      <c r="AE8632" s="3"/>
      <c r="AF8632" s="3"/>
      <c r="AG8632" s="3"/>
      <c r="AH8632" s="3"/>
      <c r="AI8632" s="3"/>
      <c r="AJ8632" s="3"/>
      <c r="AK8632" s="3"/>
      <c r="AL8632" s="3"/>
      <c r="AM8632" s="3"/>
      <c r="AN8632" s="3"/>
      <c r="AO8632" s="3"/>
      <c r="AP8632" s="3"/>
      <c r="AQ8632" s="3"/>
      <c r="AR8632" s="3"/>
      <c r="AS8632" s="3"/>
      <c r="AT8632" s="3"/>
      <c r="AU8632" s="3"/>
      <c r="AV8632" s="3"/>
      <c r="AW8632" s="3"/>
      <c r="AX8632" s="3"/>
      <c r="AY8632" s="3"/>
      <c r="AZ8632" s="3"/>
      <c r="BA8632" s="3"/>
    </row>
    <row r="8633" spans="1:53" x14ac:dyDescent="0.3">
      <c r="A8633" s="3"/>
      <c r="B8633" s="3"/>
      <c r="C8633" s="3"/>
      <c r="D8633" s="3"/>
      <c r="E8633" s="3"/>
      <c r="F8633" s="3"/>
      <c r="G8633" s="3"/>
      <c r="H8633" s="3"/>
      <c r="I8633" s="3"/>
      <c r="J8633" s="3"/>
      <c r="K8633" s="3"/>
      <c r="L8633" s="3"/>
      <c r="M8633" s="3"/>
      <c r="N8633" s="3"/>
      <c r="O8633" s="3"/>
      <c r="P8633" s="3"/>
      <c r="Q8633" s="3"/>
      <c r="R8633" s="3"/>
      <c r="S8633" s="120"/>
      <c r="T8633" s="3"/>
      <c r="U8633" s="3"/>
      <c r="V8633" s="3"/>
      <c r="W8633" s="3"/>
      <c r="X8633" s="3"/>
      <c r="Y8633" s="3"/>
      <c r="Z8633" s="3"/>
      <c r="AA8633" s="3"/>
      <c r="AB8633" s="3"/>
      <c r="AC8633" s="3"/>
      <c r="AD8633" s="3"/>
      <c r="AE8633" s="3"/>
      <c r="AF8633" s="3"/>
      <c r="AG8633" s="3"/>
      <c r="AH8633" s="3"/>
      <c r="AI8633" s="3"/>
      <c r="AJ8633" s="3"/>
      <c r="AK8633" s="3"/>
      <c r="AL8633" s="3"/>
      <c r="AM8633" s="3"/>
      <c r="AN8633" s="3"/>
      <c r="AO8633" s="3"/>
      <c r="AP8633" s="3"/>
      <c r="AQ8633" s="3"/>
      <c r="AR8633" s="3"/>
      <c r="AS8633" s="3"/>
      <c r="AT8633" s="3"/>
      <c r="AU8633" s="3"/>
      <c r="AV8633" s="3"/>
      <c r="AW8633" s="3"/>
      <c r="AX8633" s="3"/>
      <c r="AY8633" s="3"/>
      <c r="AZ8633" s="3"/>
      <c r="BA8633" s="3"/>
    </row>
    <row r="8634" spans="1:53" x14ac:dyDescent="0.3">
      <c r="A8634" s="3"/>
      <c r="B8634" s="3"/>
      <c r="C8634" s="3"/>
      <c r="D8634" s="3"/>
      <c r="E8634" s="3"/>
      <c r="F8634" s="3"/>
      <c r="G8634" s="3"/>
      <c r="H8634" s="3"/>
      <c r="I8634" s="3"/>
      <c r="J8634" s="3"/>
      <c r="K8634" s="3"/>
      <c r="L8634" s="3"/>
      <c r="M8634" s="3"/>
      <c r="N8634" s="3"/>
      <c r="O8634" s="3"/>
      <c r="P8634" s="3"/>
      <c r="Q8634" s="3"/>
      <c r="R8634" s="3"/>
      <c r="S8634" s="120"/>
      <c r="T8634" s="3"/>
      <c r="U8634" s="3"/>
      <c r="V8634" s="3"/>
      <c r="W8634" s="3"/>
      <c r="X8634" s="3"/>
      <c r="Y8634" s="3"/>
      <c r="Z8634" s="3"/>
      <c r="AA8634" s="3"/>
      <c r="AB8634" s="3"/>
      <c r="AC8634" s="3"/>
      <c r="AD8634" s="3"/>
      <c r="AE8634" s="3"/>
      <c r="AF8634" s="3"/>
      <c r="AG8634" s="3"/>
      <c r="AH8634" s="3"/>
      <c r="AI8634" s="3"/>
      <c r="AJ8634" s="3"/>
      <c r="AK8634" s="3"/>
      <c r="AL8634" s="3"/>
      <c r="AM8634" s="3"/>
      <c r="AN8634" s="3"/>
      <c r="AO8634" s="3"/>
      <c r="AP8634" s="3"/>
      <c r="AQ8634" s="3"/>
      <c r="AR8634" s="3"/>
      <c r="AS8634" s="3"/>
      <c r="AT8634" s="3"/>
      <c r="AU8634" s="3"/>
      <c r="AV8634" s="3"/>
      <c r="AW8634" s="3"/>
      <c r="AX8634" s="3"/>
      <c r="AY8634" s="3"/>
      <c r="AZ8634" s="3"/>
      <c r="BA8634" s="3"/>
    </row>
    <row r="8635" spans="1:53" x14ac:dyDescent="0.3">
      <c r="A8635" s="3"/>
      <c r="B8635" s="3"/>
      <c r="C8635" s="3"/>
      <c r="D8635" s="3"/>
      <c r="E8635" s="3"/>
      <c r="F8635" s="3"/>
      <c r="G8635" s="3"/>
      <c r="H8635" s="3"/>
      <c r="I8635" s="3"/>
      <c r="J8635" s="3"/>
      <c r="K8635" s="3"/>
      <c r="L8635" s="3"/>
      <c r="M8635" s="3"/>
      <c r="N8635" s="3"/>
      <c r="O8635" s="3"/>
      <c r="P8635" s="3"/>
      <c r="Q8635" s="3"/>
      <c r="R8635" s="3"/>
      <c r="S8635" s="120"/>
      <c r="T8635" s="3"/>
      <c r="U8635" s="3"/>
      <c r="V8635" s="3"/>
      <c r="W8635" s="3"/>
      <c r="X8635" s="3"/>
      <c r="Y8635" s="3"/>
      <c r="Z8635" s="3"/>
      <c r="AA8635" s="3"/>
      <c r="AB8635" s="3"/>
      <c r="AC8635" s="3"/>
      <c r="AD8635" s="3"/>
      <c r="AE8635" s="3"/>
      <c r="AF8635" s="3"/>
      <c r="AG8635" s="3"/>
      <c r="AH8635" s="3"/>
      <c r="AI8635" s="3"/>
      <c r="AJ8635" s="3"/>
      <c r="AK8635" s="3"/>
      <c r="AL8635" s="3"/>
      <c r="AM8635" s="3"/>
      <c r="AN8635" s="3"/>
      <c r="AO8635" s="3"/>
      <c r="AP8635" s="3"/>
      <c r="AQ8635" s="3"/>
      <c r="AR8635" s="3"/>
      <c r="AS8635" s="3"/>
      <c r="AT8635" s="3"/>
      <c r="AU8635" s="3"/>
      <c r="AV8635" s="3"/>
      <c r="AW8635" s="3"/>
      <c r="AX8635" s="3"/>
      <c r="AY8635" s="3"/>
      <c r="AZ8635" s="3"/>
      <c r="BA8635" s="3"/>
    </row>
    <row r="8636" spans="1:53" x14ac:dyDescent="0.3">
      <c r="A8636" s="3"/>
      <c r="B8636" s="3"/>
      <c r="C8636" s="3"/>
      <c r="D8636" s="3"/>
      <c r="E8636" s="3"/>
      <c r="F8636" s="3"/>
      <c r="G8636" s="3"/>
      <c r="H8636" s="3"/>
      <c r="I8636" s="3"/>
      <c r="J8636" s="3"/>
      <c r="K8636" s="3"/>
      <c r="L8636" s="3"/>
      <c r="M8636" s="3"/>
      <c r="N8636" s="3"/>
      <c r="O8636" s="3"/>
      <c r="P8636" s="3"/>
      <c r="Q8636" s="3"/>
      <c r="R8636" s="3"/>
      <c r="S8636" s="120"/>
      <c r="T8636" s="3"/>
      <c r="U8636" s="3"/>
      <c r="V8636" s="3"/>
      <c r="W8636" s="3"/>
      <c r="X8636" s="3"/>
      <c r="Y8636" s="3"/>
      <c r="Z8636" s="3"/>
      <c r="AA8636" s="3"/>
      <c r="AB8636" s="3"/>
      <c r="AC8636" s="3"/>
      <c r="AD8636" s="3"/>
      <c r="AE8636" s="3"/>
      <c r="AF8636" s="3"/>
      <c r="AG8636" s="3"/>
      <c r="AH8636" s="3"/>
      <c r="AI8636" s="3"/>
      <c r="AJ8636" s="3"/>
      <c r="AK8636" s="3"/>
      <c r="AL8636" s="3"/>
      <c r="AM8636" s="3"/>
      <c r="AN8636" s="3"/>
      <c r="AO8636" s="3"/>
      <c r="AP8636" s="3"/>
      <c r="AQ8636" s="3"/>
      <c r="AR8636" s="3"/>
      <c r="AS8636" s="3"/>
      <c r="AT8636" s="3"/>
      <c r="AU8636" s="3"/>
      <c r="AV8636" s="3"/>
      <c r="AW8636" s="3"/>
      <c r="AX8636" s="3"/>
      <c r="AY8636" s="3"/>
      <c r="AZ8636" s="3"/>
      <c r="BA8636" s="3"/>
    </row>
    <row r="8637" spans="1:53" x14ac:dyDescent="0.3">
      <c r="A8637" s="3"/>
      <c r="B8637" s="3"/>
      <c r="C8637" s="3"/>
      <c r="D8637" s="3"/>
      <c r="E8637" s="3"/>
      <c r="F8637" s="3"/>
      <c r="G8637" s="3"/>
      <c r="H8637" s="3"/>
      <c r="I8637" s="3"/>
      <c r="J8637" s="3"/>
      <c r="K8637" s="3"/>
      <c r="L8637" s="3"/>
      <c r="M8637" s="3"/>
      <c r="N8637" s="3"/>
      <c r="O8637" s="3"/>
      <c r="P8637" s="3"/>
      <c r="Q8637" s="3"/>
      <c r="R8637" s="3"/>
      <c r="S8637" s="120"/>
      <c r="T8637" s="3"/>
      <c r="U8637" s="3"/>
      <c r="V8637" s="3"/>
      <c r="W8637" s="3"/>
      <c r="X8637" s="3"/>
      <c r="Y8637" s="3"/>
      <c r="Z8637" s="3"/>
      <c r="AA8637" s="3"/>
      <c r="AB8637" s="3"/>
      <c r="AC8637" s="3"/>
      <c r="AD8637" s="3"/>
      <c r="AE8637" s="3"/>
      <c r="AF8637" s="3"/>
      <c r="AG8637" s="3"/>
      <c r="AH8637" s="3"/>
      <c r="AI8637" s="3"/>
      <c r="AJ8637" s="3"/>
      <c r="AK8637" s="3"/>
      <c r="AL8637" s="3"/>
      <c r="AM8637" s="3"/>
      <c r="AN8637" s="3"/>
      <c r="AO8637" s="3"/>
      <c r="AP8637" s="3"/>
      <c r="AQ8637" s="3"/>
      <c r="AR8637" s="3"/>
      <c r="AS8637" s="3"/>
      <c r="AT8637" s="3"/>
      <c r="AU8637" s="3"/>
      <c r="AV8637" s="3"/>
      <c r="AW8637" s="3"/>
      <c r="AX8637" s="3"/>
      <c r="AY8637" s="3"/>
      <c r="AZ8637" s="3"/>
      <c r="BA8637" s="3"/>
    </row>
    <row r="8638" spans="1:53" x14ac:dyDescent="0.3">
      <c r="A8638" s="3"/>
      <c r="B8638" s="3"/>
      <c r="C8638" s="3"/>
      <c r="D8638" s="3"/>
      <c r="E8638" s="3"/>
      <c r="F8638" s="3"/>
      <c r="G8638" s="3"/>
      <c r="H8638" s="3"/>
      <c r="I8638" s="3"/>
      <c r="J8638" s="3"/>
      <c r="K8638" s="3"/>
      <c r="L8638" s="3"/>
      <c r="M8638" s="3"/>
      <c r="N8638" s="3"/>
      <c r="O8638" s="3"/>
      <c r="P8638" s="3"/>
      <c r="Q8638" s="3"/>
      <c r="R8638" s="3"/>
      <c r="S8638" s="120"/>
      <c r="T8638" s="3"/>
      <c r="U8638" s="3"/>
      <c r="V8638" s="3"/>
      <c r="W8638" s="3"/>
      <c r="X8638" s="3"/>
      <c r="Y8638" s="3"/>
      <c r="Z8638" s="3"/>
      <c r="AA8638" s="3"/>
      <c r="AB8638" s="3"/>
      <c r="AC8638" s="3"/>
      <c r="AD8638" s="3"/>
      <c r="AE8638" s="3"/>
      <c r="AF8638" s="3"/>
      <c r="AG8638" s="3"/>
      <c r="AH8638" s="3"/>
      <c r="AI8638" s="3"/>
      <c r="AJ8638" s="3"/>
      <c r="AK8638" s="3"/>
      <c r="AL8638" s="3"/>
      <c r="AM8638" s="3"/>
      <c r="AN8638" s="3"/>
      <c r="AO8638" s="3"/>
      <c r="AP8638" s="3"/>
      <c r="AQ8638" s="3"/>
      <c r="AR8638" s="3"/>
      <c r="AS8638" s="3"/>
      <c r="AT8638" s="3"/>
      <c r="AU8638" s="3"/>
      <c r="AV8638" s="3"/>
      <c r="AW8638" s="3"/>
      <c r="AX8638" s="3"/>
      <c r="AY8638" s="3"/>
      <c r="AZ8638" s="3"/>
      <c r="BA8638" s="3"/>
    </row>
    <row r="8639" spans="1:53" x14ac:dyDescent="0.3">
      <c r="A8639" s="3"/>
      <c r="B8639" s="3"/>
      <c r="C8639" s="3"/>
      <c r="D8639" s="3"/>
      <c r="E8639" s="3"/>
      <c r="F8639" s="3"/>
      <c r="G8639" s="3"/>
      <c r="H8639" s="3"/>
      <c r="I8639" s="3"/>
      <c r="J8639" s="3"/>
      <c r="K8639" s="3"/>
      <c r="L8639" s="3"/>
      <c r="M8639" s="3"/>
      <c r="N8639" s="3"/>
      <c r="O8639" s="3"/>
      <c r="P8639" s="3"/>
      <c r="Q8639" s="3"/>
      <c r="R8639" s="3"/>
      <c r="S8639" s="120"/>
      <c r="T8639" s="3"/>
      <c r="U8639" s="3"/>
      <c r="V8639" s="3"/>
      <c r="W8639" s="3"/>
      <c r="X8639" s="3"/>
      <c r="Y8639" s="3"/>
      <c r="Z8639" s="3"/>
      <c r="AA8639" s="3"/>
      <c r="AB8639" s="3"/>
      <c r="AC8639" s="3"/>
      <c r="AD8639" s="3"/>
      <c r="AE8639" s="3"/>
      <c r="AF8639" s="3"/>
      <c r="AG8639" s="3"/>
      <c r="AH8639" s="3"/>
      <c r="AI8639" s="3"/>
      <c r="AJ8639" s="3"/>
      <c r="AK8639" s="3"/>
      <c r="AL8639" s="3"/>
      <c r="AM8639" s="3"/>
      <c r="AN8639" s="3"/>
      <c r="AO8639" s="3"/>
      <c r="AP8639" s="3"/>
      <c r="AQ8639" s="3"/>
      <c r="AR8639" s="3"/>
      <c r="AS8639" s="3"/>
      <c r="AT8639" s="3"/>
      <c r="AU8639" s="3"/>
      <c r="AV8639" s="3"/>
      <c r="AW8639" s="3"/>
      <c r="AX8639" s="3"/>
      <c r="AY8639" s="3"/>
      <c r="AZ8639" s="3"/>
      <c r="BA8639" s="3"/>
    </row>
    <row r="8640" spans="1:53" x14ac:dyDescent="0.3">
      <c r="A8640" s="3"/>
      <c r="B8640" s="3"/>
      <c r="C8640" s="3"/>
      <c r="D8640" s="3"/>
      <c r="E8640" s="3"/>
      <c r="F8640" s="3"/>
      <c r="G8640" s="3"/>
      <c r="H8640" s="3"/>
      <c r="I8640" s="3"/>
      <c r="J8640" s="3"/>
      <c r="K8640" s="3"/>
      <c r="L8640" s="3"/>
      <c r="M8640" s="3"/>
      <c r="N8640" s="3"/>
      <c r="O8640" s="3"/>
      <c r="P8640" s="3"/>
      <c r="Q8640" s="3"/>
      <c r="R8640" s="3"/>
      <c r="S8640" s="120"/>
      <c r="T8640" s="3"/>
      <c r="U8640" s="3"/>
      <c r="V8640" s="3"/>
      <c r="W8640" s="3"/>
      <c r="X8640" s="3"/>
      <c r="Y8640" s="3"/>
      <c r="Z8640" s="3"/>
      <c r="AA8640" s="3"/>
      <c r="AB8640" s="3"/>
      <c r="AC8640" s="3"/>
      <c r="AD8640" s="3"/>
      <c r="AE8640" s="3"/>
      <c r="AF8640" s="3"/>
      <c r="AG8640" s="3"/>
      <c r="AH8640" s="3"/>
      <c r="AI8640" s="3"/>
      <c r="AJ8640" s="3"/>
      <c r="AK8640" s="3"/>
      <c r="AL8640" s="3"/>
      <c r="AM8640" s="3"/>
      <c r="AN8640" s="3"/>
      <c r="AO8640" s="3"/>
      <c r="AP8640" s="3"/>
      <c r="AQ8640" s="3"/>
      <c r="AR8640" s="3"/>
      <c r="AS8640" s="3"/>
      <c r="AT8640" s="3"/>
      <c r="AU8640" s="3"/>
      <c r="AV8640" s="3"/>
      <c r="AW8640" s="3"/>
      <c r="AX8640" s="3"/>
      <c r="AY8640" s="3"/>
      <c r="AZ8640" s="3"/>
      <c r="BA8640" s="3"/>
    </row>
    <row r="8641" spans="1:53" x14ac:dyDescent="0.3">
      <c r="A8641" s="3"/>
      <c r="B8641" s="3"/>
      <c r="C8641" s="3"/>
      <c r="D8641" s="3"/>
      <c r="E8641" s="3"/>
      <c r="F8641" s="3"/>
      <c r="G8641" s="3"/>
      <c r="H8641" s="3"/>
      <c r="I8641" s="3"/>
      <c r="J8641" s="3"/>
      <c r="K8641" s="3"/>
      <c r="L8641" s="3"/>
      <c r="M8641" s="3"/>
      <c r="N8641" s="3"/>
      <c r="O8641" s="3"/>
      <c r="P8641" s="3"/>
      <c r="Q8641" s="3"/>
      <c r="R8641" s="3"/>
      <c r="S8641" s="120"/>
      <c r="T8641" s="3"/>
      <c r="U8641" s="3"/>
      <c r="V8641" s="3"/>
      <c r="W8641" s="3"/>
      <c r="X8641" s="3"/>
      <c r="Y8641" s="3"/>
      <c r="Z8641" s="3"/>
      <c r="AA8641" s="3"/>
      <c r="AB8641" s="3"/>
      <c r="AC8641" s="3"/>
      <c r="AD8641" s="3"/>
      <c r="AE8641" s="3"/>
      <c r="AF8641" s="3"/>
      <c r="AG8641" s="3"/>
      <c r="AH8641" s="3"/>
      <c r="AI8641" s="3"/>
      <c r="AJ8641" s="3"/>
      <c r="AK8641" s="3"/>
      <c r="AL8641" s="3"/>
      <c r="AM8641" s="3"/>
      <c r="AN8641" s="3"/>
      <c r="AO8641" s="3"/>
      <c r="AP8641" s="3"/>
      <c r="AQ8641" s="3"/>
      <c r="AR8641" s="3"/>
      <c r="AS8641" s="3"/>
      <c r="AT8641" s="3"/>
      <c r="AU8641" s="3"/>
      <c r="AV8641" s="3"/>
      <c r="AW8641" s="3"/>
      <c r="AX8641" s="3"/>
      <c r="AY8641" s="3"/>
      <c r="AZ8641" s="3"/>
      <c r="BA8641" s="3"/>
    </row>
    <row r="8642" spans="1:53" x14ac:dyDescent="0.3">
      <c r="A8642" s="3"/>
      <c r="B8642" s="3"/>
      <c r="C8642" s="3"/>
      <c r="D8642" s="3"/>
      <c r="E8642" s="3"/>
      <c r="F8642" s="3"/>
      <c r="G8642" s="3"/>
      <c r="H8642" s="3"/>
      <c r="I8642" s="3"/>
      <c r="J8642" s="3"/>
      <c r="K8642" s="3"/>
      <c r="L8642" s="3"/>
      <c r="M8642" s="3"/>
      <c r="N8642" s="3"/>
      <c r="O8642" s="3"/>
      <c r="P8642" s="3"/>
      <c r="Q8642" s="3"/>
      <c r="R8642" s="3"/>
      <c r="S8642" s="120"/>
      <c r="T8642" s="3"/>
      <c r="U8642" s="3"/>
      <c r="V8642" s="3"/>
      <c r="W8642" s="3"/>
      <c r="X8642" s="3"/>
      <c r="Y8642" s="3"/>
      <c r="Z8642" s="3"/>
      <c r="AA8642" s="3"/>
      <c r="AB8642" s="3"/>
      <c r="AC8642" s="3"/>
      <c r="AD8642" s="3"/>
      <c r="AE8642" s="3"/>
      <c r="AF8642" s="3"/>
      <c r="AG8642" s="3"/>
      <c r="AH8642" s="3"/>
      <c r="AI8642" s="3"/>
      <c r="AJ8642" s="3"/>
      <c r="AK8642" s="3"/>
      <c r="AL8642" s="3"/>
      <c r="AM8642" s="3"/>
      <c r="AN8642" s="3"/>
      <c r="AO8642" s="3"/>
      <c r="AP8642" s="3"/>
      <c r="AQ8642" s="3"/>
      <c r="AR8642" s="3"/>
      <c r="AS8642" s="3"/>
      <c r="AT8642" s="3"/>
      <c r="AU8642" s="3"/>
      <c r="AV8642" s="3"/>
      <c r="AW8642" s="3"/>
      <c r="AX8642" s="3"/>
      <c r="AY8642" s="3"/>
      <c r="AZ8642" s="3"/>
      <c r="BA8642" s="3"/>
    </row>
    <row r="8643" spans="1:53" x14ac:dyDescent="0.3">
      <c r="A8643" s="3"/>
      <c r="B8643" s="3"/>
      <c r="C8643" s="3"/>
      <c r="D8643" s="3"/>
      <c r="E8643" s="3"/>
      <c r="F8643" s="3"/>
      <c r="G8643" s="3"/>
      <c r="H8643" s="3"/>
      <c r="I8643" s="3"/>
      <c r="J8643" s="3"/>
      <c r="K8643" s="3"/>
      <c r="L8643" s="3"/>
      <c r="M8643" s="3"/>
      <c r="N8643" s="3"/>
      <c r="O8643" s="3"/>
      <c r="P8643" s="3"/>
      <c r="Q8643" s="3"/>
      <c r="R8643" s="3"/>
      <c r="S8643" s="120"/>
      <c r="T8643" s="3"/>
      <c r="U8643" s="3"/>
      <c r="V8643" s="3"/>
      <c r="W8643" s="3"/>
      <c r="X8643" s="3"/>
      <c r="Y8643" s="3"/>
      <c r="Z8643" s="3"/>
      <c r="AA8643" s="3"/>
      <c r="AB8643" s="3"/>
      <c r="AC8643" s="3"/>
      <c r="AD8643" s="3"/>
      <c r="AE8643" s="3"/>
      <c r="AF8643" s="3"/>
      <c r="AG8643" s="3"/>
      <c r="AH8643" s="3"/>
      <c r="AI8643" s="3"/>
      <c r="AJ8643" s="3"/>
      <c r="AK8643" s="3"/>
      <c r="AL8643" s="3"/>
      <c r="AM8643" s="3"/>
      <c r="AN8643" s="3"/>
      <c r="AO8643" s="3"/>
      <c r="AP8643" s="3"/>
      <c r="AQ8643" s="3"/>
      <c r="AR8643" s="3"/>
      <c r="AS8643" s="3"/>
      <c r="AT8643" s="3"/>
      <c r="AU8643" s="3"/>
      <c r="AV8643" s="3"/>
      <c r="AW8643" s="3"/>
      <c r="AX8643" s="3"/>
      <c r="AY8643" s="3"/>
      <c r="AZ8643" s="3"/>
      <c r="BA8643" s="3"/>
    </row>
    <row r="8644" spans="1:53" x14ac:dyDescent="0.3">
      <c r="A8644" s="3"/>
      <c r="B8644" s="3"/>
      <c r="C8644" s="3"/>
      <c r="D8644" s="3"/>
      <c r="E8644" s="3"/>
      <c r="F8644" s="3"/>
      <c r="G8644" s="3"/>
      <c r="H8644" s="3"/>
      <c r="I8644" s="3"/>
      <c r="J8644" s="3"/>
      <c r="K8644" s="3"/>
      <c r="L8644" s="3"/>
      <c r="M8644" s="3"/>
      <c r="N8644" s="3"/>
      <c r="O8644" s="3"/>
      <c r="P8644" s="3"/>
      <c r="Q8644" s="3"/>
      <c r="R8644" s="3"/>
      <c r="S8644" s="120"/>
      <c r="T8644" s="3"/>
      <c r="U8644" s="3"/>
      <c r="V8644" s="3"/>
      <c r="W8644" s="3"/>
      <c r="X8644" s="3"/>
      <c r="Y8644" s="3"/>
      <c r="Z8644" s="3"/>
      <c r="AA8644" s="3"/>
      <c r="AB8644" s="3"/>
      <c r="AC8644" s="3"/>
      <c r="AD8644" s="3"/>
      <c r="AE8644" s="3"/>
      <c r="AF8644" s="3"/>
      <c r="AG8644" s="3"/>
      <c r="AH8644" s="3"/>
      <c r="AI8644" s="3"/>
      <c r="AJ8644" s="3"/>
      <c r="AK8644" s="3"/>
      <c r="AL8644" s="3"/>
      <c r="AM8644" s="3"/>
      <c r="AN8644" s="3"/>
      <c r="AO8644" s="3"/>
      <c r="AP8644" s="3"/>
      <c r="AQ8644" s="3"/>
      <c r="AR8644" s="3"/>
      <c r="AS8644" s="3"/>
      <c r="AT8644" s="3"/>
      <c r="AU8644" s="3"/>
      <c r="AV8644" s="3"/>
      <c r="AW8644" s="3"/>
      <c r="AX8644" s="3"/>
      <c r="AY8644" s="3"/>
      <c r="AZ8644" s="3"/>
      <c r="BA8644" s="3"/>
    </row>
    <row r="8645" spans="1:53" x14ac:dyDescent="0.3">
      <c r="A8645" s="3"/>
      <c r="B8645" s="3"/>
      <c r="C8645" s="3"/>
      <c r="D8645" s="3"/>
      <c r="E8645" s="3"/>
      <c r="F8645" s="3"/>
      <c r="G8645" s="3"/>
      <c r="H8645" s="3"/>
      <c r="I8645" s="3"/>
      <c r="J8645" s="3"/>
      <c r="K8645" s="3"/>
      <c r="L8645" s="3"/>
      <c r="M8645" s="3"/>
      <c r="N8645" s="3"/>
      <c r="O8645" s="3"/>
      <c r="P8645" s="3"/>
      <c r="Q8645" s="3"/>
      <c r="R8645" s="3"/>
      <c r="S8645" s="120"/>
      <c r="T8645" s="3"/>
      <c r="U8645" s="3"/>
      <c r="V8645" s="3"/>
      <c r="W8645" s="3"/>
      <c r="X8645" s="3"/>
      <c r="Y8645" s="3"/>
      <c r="Z8645" s="3"/>
      <c r="AA8645" s="3"/>
      <c r="AB8645" s="3"/>
      <c r="AC8645" s="3"/>
      <c r="AD8645" s="3"/>
      <c r="AE8645" s="3"/>
      <c r="AF8645" s="3"/>
      <c r="AG8645" s="3"/>
      <c r="AH8645" s="3"/>
      <c r="AI8645" s="3"/>
      <c r="AJ8645" s="3"/>
      <c r="AK8645" s="3"/>
      <c r="AL8645" s="3"/>
      <c r="AM8645" s="3"/>
      <c r="AN8645" s="3"/>
      <c r="AO8645" s="3"/>
      <c r="AP8645" s="3"/>
      <c r="AQ8645" s="3"/>
      <c r="AR8645" s="3"/>
      <c r="AS8645" s="3"/>
      <c r="AT8645" s="3"/>
      <c r="AU8645" s="3"/>
      <c r="AV8645" s="3"/>
      <c r="AW8645" s="3"/>
      <c r="AX8645" s="3"/>
      <c r="AY8645" s="3"/>
      <c r="AZ8645" s="3"/>
      <c r="BA8645" s="3"/>
    </row>
    <row r="8646" spans="1:53" x14ac:dyDescent="0.3">
      <c r="A8646" s="3"/>
      <c r="B8646" s="3"/>
      <c r="C8646" s="3"/>
      <c r="D8646" s="3"/>
      <c r="E8646" s="3"/>
      <c r="F8646" s="3"/>
      <c r="G8646" s="3"/>
      <c r="H8646" s="3"/>
      <c r="I8646" s="3"/>
      <c r="J8646" s="3"/>
      <c r="K8646" s="3"/>
      <c r="L8646" s="3"/>
      <c r="M8646" s="3"/>
      <c r="N8646" s="3"/>
      <c r="O8646" s="3"/>
      <c r="P8646" s="3"/>
      <c r="Q8646" s="3"/>
      <c r="R8646" s="3"/>
      <c r="S8646" s="120"/>
      <c r="T8646" s="3"/>
      <c r="U8646" s="3"/>
      <c r="V8646" s="3"/>
      <c r="W8646" s="3"/>
      <c r="X8646" s="3"/>
      <c r="Y8646" s="3"/>
      <c r="Z8646" s="3"/>
      <c r="AA8646" s="3"/>
      <c r="AB8646" s="3"/>
      <c r="AC8646" s="3"/>
      <c r="AD8646" s="3"/>
      <c r="AE8646" s="3"/>
      <c r="AF8646" s="3"/>
      <c r="AG8646" s="3"/>
      <c r="AH8646" s="3"/>
      <c r="AI8646" s="3"/>
      <c r="AJ8646" s="3"/>
      <c r="AK8646" s="3"/>
      <c r="AL8646" s="3"/>
      <c r="AM8646" s="3"/>
      <c r="AN8646" s="3"/>
      <c r="AO8646" s="3"/>
      <c r="AP8646" s="3"/>
      <c r="AQ8646" s="3"/>
      <c r="AR8646" s="3"/>
      <c r="AS8646" s="3"/>
      <c r="AT8646" s="3"/>
      <c r="AU8646" s="3"/>
      <c r="AV8646" s="3"/>
      <c r="AW8646" s="3"/>
      <c r="AX8646" s="3"/>
      <c r="AY8646" s="3"/>
      <c r="AZ8646" s="3"/>
      <c r="BA8646" s="3"/>
    </row>
    <row r="8647" spans="1:53" x14ac:dyDescent="0.3">
      <c r="A8647" s="3"/>
      <c r="B8647" s="3"/>
      <c r="C8647" s="3"/>
      <c r="D8647" s="3"/>
      <c r="E8647" s="3"/>
      <c r="F8647" s="3"/>
      <c r="G8647" s="3"/>
      <c r="H8647" s="3"/>
      <c r="I8647" s="3"/>
      <c r="J8647" s="3"/>
      <c r="K8647" s="3"/>
      <c r="L8647" s="3"/>
      <c r="M8647" s="3"/>
      <c r="N8647" s="3"/>
      <c r="O8647" s="3"/>
      <c r="P8647" s="3"/>
      <c r="Q8647" s="3"/>
      <c r="R8647" s="3"/>
      <c r="S8647" s="120"/>
      <c r="T8647" s="3"/>
      <c r="U8647" s="3"/>
      <c r="V8647" s="3"/>
      <c r="W8647" s="3"/>
      <c r="X8647" s="3"/>
      <c r="Y8647" s="3"/>
      <c r="Z8647" s="3"/>
      <c r="AA8647" s="3"/>
      <c r="AB8647" s="3"/>
      <c r="AC8647" s="3"/>
      <c r="AD8647" s="3"/>
      <c r="AE8647" s="3"/>
      <c r="AF8647" s="3"/>
      <c r="AG8647" s="3"/>
      <c r="AH8647" s="3"/>
      <c r="AI8647" s="3"/>
      <c r="AJ8647" s="3"/>
      <c r="AK8647" s="3"/>
      <c r="AL8647" s="3"/>
      <c r="AM8647" s="3"/>
      <c r="AN8647" s="3"/>
      <c r="AO8647" s="3"/>
      <c r="AP8647" s="3"/>
      <c r="AQ8647" s="3"/>
      <c r="AR8647" s="3"/>
      <c r="AS8647" s="3"/>
      <c r="AT8647" s="3"/>
      <c r="AU8647" s="3"/>
      <c r="AV8647" s="3"/>
      <c r="AW8647" s="3"/>
      <c r="AX8647" s="3"/>
      <c r="AY8647" s="3"/>
      <c r="AZ8647" s="3"/>
      <c r="BA8647" s="3"/>
    </row>
    <row r="8648" spans="1:53" x14ac:dyDescent="0.3">
      <c r="A8648" s="3"/>
      <c r="B8648" s="3"/>
      <c r="C8648" s="3"/>
      <c r="D8648" s="3"/>
      <c r="E8648" s="3"/>
      <c r="F8648" s="3"/>
      <c r="G8648" s="3"/>
      <c r="H8648" s="3"/>
      <c r="I8648" s="3"/>
      <c r="J8648" s="3"/>
      <c r="K8648" s="3"/>
      <c r="L8648" s="3"/>
      <c r="M8648" s="3"/>
      <c r="N8648" s="3"/>
      <c r="O8648" s="3"/>
      <c r="P8648" s="3"/>
      <c r="Q8648" s="3"/>
      <c r="R8648" s="3"/>
      <c r="S8648" s="120"/>
      <c r="T8648" s="3"/>
      <c r="U8648" s="3"/>
      <c r="V8648" s="3"/>
      <c r="W8648" s="3"/>
      <c r="X8648" s="3"/>
      <c r="Y8648" s="3"/>
      <c r="Z8648" s="3"/>
      <c r="AA8648" s="3"/>
      <c r="AB8648" s="3"/>
      <c r="AC8648" s="3"/>
      <c r="AD8648" s="3"/>
      <c r="AE8648" s="3"/>
      <c r="AF8648" s="3"/>
      <c r="AG8648" s="3"/>
      <c r="AH8648" s="3"/>
      <c r="AI8648" s="3"/>
      <c r="AJ8648" s="3"/>
      <c r="AK8648" s="3"/>
      <c r="AL8648" s="3"/>
      <c r="AM8648" s="3"/>
      <c r="AN8648" s="3"/>
      <c r="AO8648" s="3"/>
      <c r="AP8648" s="3"/>
      <c r="AQ8648" s="3"/>
      <c r="AR8648" s="3"/>
      <c r="AS8648" s="3"/>
      <c r="AT8648" s="3"/>
      <c r="AU8648" s="3"/>
      <c r="AV8648" s="3"/>
      <c r="AW8648" s="3"/>
      <c r="AX8648" s="3"/>
      <c r="AY8648" s="3"/>
      <c r="AZ8648" s="3"/>
      <c r="BA8648" s="3"/>
    </row>
    <row r="8649" spans="1:53" x14ac:dyDescent="0.3">
      <c r="A8649" s="3"/>
      <c r="B8649" s="3"/>
      <c r="C8649" s="3"/>
      <c r="D8649" s="3"/>
      <c r="E8649" s="3"/>
      <c r="F8649" s="3"/>
      <c r="G8649" s="3"/>
      <c r="H8649" s="3"/>
      <c r="I8649" s="3"/>
      <c r="J8649" s="3"/>
      <c r="K8649" s="3"/>
      <c r="L8649" s="3"/>
      <c r="M8649" s="3"/>
      <c r="N8649" s="3"/>
      <c r="O8649" s="3"/>
      <c r="P8649" s="3"/>
      <c r="Q8649" s="3"/>
      <c r="R8649" s="3"/>
      <c r="S8649" s="120"/>
      <c r="T8649" s="3"/>
      <c r="U8649" s="3"/>
      <c r="V8649" s="3"/>
      <c r="W8649" s="3"/>
      <c r="X8649" s="3"/>
      <c r="Y8649" s="3"/>
      <c r="Z8649" s="3"/>
      <c r="AA8649" s="3"/>
      <c r="AB8649" s="3"/>
      <c r="AC8649" s="3"/>
      <c r="AD8649" s="3"/>
      <c r="AE8649" s="3"/>
      <c r="AF8649" s="3"/>
      <c r="AG8649" s="3"/>
      <c r="AH8649" s="3"/>
      <c r="AI8649" s="3"/>
      <c r="AJ8649" s="3"/>
      <c r="AK8649" s="3"/>
      <c r="AL8649" s="3"/>
      <c r="AM8649" s="3"/>
      <c r="AN8649" s="3"/>
      <c r="AO8649" s="3"/>
      <c r="AP8649" s="3"/>
      <c r="AQ8649" s="3"/>
      <c r="AR8649" s="3"/>
      <c r="AS8649" s="3"/>
      <c r="AT8649" s="3"/>
      <c r="AU8649" s="3"/>
      <c r="AV8649" s="3"/>
      <c r="AW8649" s="3"/>
      <c r="AX8649" s="3"/>
      <c r="AY8649" s="3"/>
      <c r="AZ8649" s="3"/>
      <c r="BA8649" s="3"/>
    </row>
    <row r="8650" spans="1:53" x14ac:dyDescent="0.3">
      <c r="A8650" s="3"/>
      <c r="B8650" s="3"/>
      <c r="C8650" s="3"/>
      <c r="D8650" s="3"/>
      <c r="E8650" s="3"/>
      <c r="F8650" s="3"/>
      <c r="G8650" s="3"/>
      <c r="H8650" s="3"/>
      <c r="I8650" s="3"/>
      <c r="J8650" s="3"/>
      <c r="K8650" s="3"/>
      <c r="L8650" s="3"/>
      <c r="M8650" s="3"/>
      <c r="N8650" s="3"/>
      <c r="O8650" s="3"/>
      <c r="P8650" s="3"/>
      <c r="Q8650" s="3"/>
      <c r="R8650" s="3"/>
      <c r="S8650" s="120"/>
      <c r="T8650" s="3"/>
      <c r="U8650" s="3"/>
      <c r="V8650" s="3"/>
      <c r="W8650" s="3"/>
      <c r="X8650" s="3"/>
      <c r="Y8650" s="3"/>
      <c r="Z8650" s="3"/>
      <c r="AA8650" s="3"/>
      <c r="AB8650" s="3"/>
      <c r="AC8650" s="3"/>
      <c r="AD8650" s="3"/>
      <c r="AE8650" s="3"/>
      <c r="AF8650" s="3"/>
      <c r="AG8650" s="3"/>
      <c r="AH8650" s="3"/>
      <c r="AI8650" s="3"/>
      <c r="AJ8650" s="3"/>
      <c r="AK8650" s="3"/>
      <c r="AL8650" s="3"/>
      <c r="AM8650" s="3"/>
      <c r="AN8650" s="3"/>
      <c r="AO8650" s="3"/>
      <c r="AP8650" s="3"/>
      <c r="AQ8650" s="3"/>
      <c r="AR8650" s="3"/>
      <c r="AS8650" s="3"/>
      <c r="AT8650" s="3"/>
      <c r="AU8650" s="3"/>
      <c r="AV8650" s="3"/>
      <c r="AW8650" s="3"/>
      <c r="AX8650" s="3"/>
      <c r="AY8650" s="3"/>
      <c r="AZ8650" s="3"/>
      <c r="BA8650" s="3"/>
    </row>
    <row r="8651" spans="1:53" x14ac:dyDescent="0.3">
      <c r="A8651" s="3"/>
      <c r="B8651" s="3"/>
      <c r="C8651" s="3"/>
      <c r="D8651" s="3"/>
      <c r="E8651" s="3"/>
      <c r="F8651" s="3"/>
      <c r="G8651" s="3"/>
      <c r="H8651" s="3"/>
      <c r="I8651" s="3"/>
      <c r="J8651" s="3"/>
      <c r="K8651" s="3"/>
      <c r="L8651" s="3"/>
      <c r="M8651" s="3"/>
      <c r="N8651" s="3"/>
      <c r="O8651" s="3"/>
      <c r="P8651" s="3"/>
      <c r="Q8651" s="3"/>
      <c r="R8651" s="3"/>
      <c r="S8651" s="120"/>
      <c r="T8651" s="3"/>
      <c r="U8651" s="3"/>
      <c r="V8651" s="3"/>
      <c r="W8651" s="3"/>
      <c r="X8651" s="3"/>
      <c r="Y8651" s="3"/>
      <c r="Z8651" s="3"/>
      <c r="AA8651" s="3"/>
      <c r="AB8651" s="3"/>
      <c r="AC8651" s="3"/>
      <c r="AD8651" s="3"/>
      <c r="AE8651" s="3"/>
      <c r="AF8651" s="3"/>
      <c r="AG8651" s="3"/>
      <c r="AH8651" s="3"/>
      <c r="AI8651" s="3"/>
      <c r="AJ8651" s="3"/>
      <c r="AK8651" s="3"/>
      <c r="AL8651" s="3"/>
      <c r="AM8651" s="3"/>
      <c r="AN8651" s="3"/>
      <c r="AO8651" s="3"/>
      <c r="AP8651" s="3"/>
      <c r="AQ8651" s="3"/>
      <c r="AR8651" s="3"/>
      <c r="AS8651" s="3"/>
      <c r="AT8651" s="3"/>
      <c r="AU8651" s="3"/>
      <c r="AV8651" s="3"/>
      <c r="AW8651" s="3"/>
      <c r="AX8651" s="3"/>
      <c r="AY8651" s="3"/>
      <c r="AZ8651" s="3"/>
      <c r="BA8651" s="3"/>
    </row>
    <row r="8652" spans="1:53" x14ac:dyDescent="0.3">
      <c r="A8652" s="3"/>
      <c r="B8652" s="3"/>
      <c r="C8652" s="3"/>
      <c r="D8652" s="3"/>
      <c r="E8652" s="3"/>
      <c r="F8652" s="3"/>
      <c r="G8652" s="3"/>
      <c r="H8652" s="3"/>
      <c r="I8652" s="3"/>
      <c r="J8652" s="3"/>
      <c r="K8652" s="3"/>
      <c r="L8652" s="3"/>
      <c r="M8652" s="3"/>
      <c r="N8652" s="3"/>
      <c r="O8652" s="3"/>
      <c r="P8652" s="3"/>
      <c r="Q8652" s="3"/>
      <c r="R8652" s="3"/>
      <c r="S8652" s="120"/>
      <c r="T8652" s="3"/>
      <c r="U8652" s="3"/>
      <c r="V8652" s="3"/>
      <c r="W8652" s="3"/>
      <c r="X8652" s="3"/>
      <c r="Y8652" s="3"/>
      <c r="Z8652" s="3"/>
      <c r="AA8652" s="3"/>
      <c r="AB8652" s="3"/>
      <c r="AC8652" s="3"/>
      <c r="AD8652" s="3"/>
      <c r="AE8652" s="3"/>
      <c r="AF8652" s="3"/>
      <c r="AG8652" s="3"/>
      <c r="AH8652" s="3"/>
      <c r="AI8652" s="3"/>
      <c r="AJ8652" s="3"/>
      <c r="AK8652" s="3"/>
      <c r="AL8652" s="3"/>
      <c r="AM8652" s="3"/>
      <c r="AN8652" s="3"/>
      <c r="AO8652" s="3"/>
      <c r="AP8652" s="3"/>
      <c r="AQ8652" s="3"/>
      <c r="AR8652" s="3"/>
      <c r="AS8652" s="3"/>
      <c r="AT8652" s="3"/>
      <c r="AU8652" s="3"/>
      <c r="AV8652" s="3"/>
      <c r="AW8652" s="3"/>
      <c r="AX8652" s="3"/>
      <c r="AY8652" s="3"/>
      <c r="AZ8652" s="3"/>
      <c r="BA8652" s="3"/>
    </row>
    <row r="8653" spans="1:53" x14ac:dyDescent="0.3">
      <c r="A8653" s="3"/>
      <c r="B8653" s="3"/>
      <c r="C8653" s="3"/>
      <c r="D8653" s="3"/>
      <c r="E8653" s="3"/>
      <c r="F8653" s="3"/>
      <c r="G8653" s="3"/>
      <c r="H8653" s="3"/>
      <c r="I8653" s="3"/>
      <c r="J8653" s="3"/>
      <c r="K8653" s="3"/>
      <c r="L8653" s="3"/>
      <c r="M8653" s="3"/>
      <c r="N8653" s="3"/>
      <c r="O8653" s="3"/>
      <c r="P8653" s="3"/>
      <c r="Q8653" s="3"/>
      <c r="R8653" s="3"/>
      <c r="S8653" s="120"/>
      <c r="T8653" s="3"/>
      <c r="U8653" s="3"/>
      <c r="V8653" s="3"/>
      <c r="W8653" s="3"/>
      <c r="X8653" s="3"/>
      <c r="Y8653" s="3"/>
      <c r="Z8653" s="3"/>
      <c r="AA8653" s="3"/>
      <c r="AB8653" s="3"/>
      <c r="AC8653" s="3"/>
      <c r="AD8653" s="3"/>
      <c r="AE8653" s="3"/>
      <c r="AF8653" s="3"/>
      <c r="AG8653" s="3"/>
      <c r="AH8653" s="3"/>
      <c r="AI8653" s="3"/>
      <c r="AJ8653" s="3"/>
      <c r="AK8653" s="3"/>
      <c r="AL8653" s="3"/>
      <c r="AM8653" s="3"/>
      <c r="AN8653" s="3"/>
      <c r="AO8653" s="3"/>
      <c r="AP8653" s="3"/>
      <c r="AQ8653" s="3"/>
      <c r="AR8653" s="3"/>
      <c r="AS8653" s="3"/>
      <c r="AT8653" s="3"/>
      <c r="AU8653" s="3"/>
      <c r="AV8653" s="3"/>
      <c r="AW8653" s="3"/>
      <c r="AX8653" s="3"/>
      <c r="AY8653" s="3"/>
      <c r="AZ8653" s="3"/>
      <c r="BA8653" s="3"/>
    </row>
    <row r="8654" spans="1:53" x14ac:dyDescent="0.3">
      <c r="A8654" s="3"/>
      <c r="B8654" s="3"/>
      <c r="C8654" s="3"/>
      <c r="D8654" s="3"/>
      <c r="E8654" s="3"/>
      <c r="F8654" s="3"/>
      <c r="G8654" s="3"/>
      <c r="H8654" s="3"/>
      <c r="I8654" s="3"/>
      <c r="J8654" s="3"/>
      <c r="K8654" s="3"/>
      <c r="L8654" s="3"/>
      <c r="M8654" s="3"/>
      <c r="N8654" s="3"/>
      <c r="O8654" s="3"/>
      <c r="P8654" s="3"/>
      <c r="Q8654" s="3"/>
      <c r="R8654" s="3"/>
      <c r="S8654" s="120"/>
      <c r="T8654" s="3"/>
      <c r="U8654" s="3"/>
      <c r="V8654" s="3"/>
      <c r="W8654" s="3"/>
      <c r="X8654" s="3"/>
      <c r="Y8654" s="3"/>
      <c r="Z8654" s="3"/>
      <c r="AA8654" s="3"/>
      <c r="AB8654" s="3"/>
      <c r="AC8654" s="3"/>
      <c r="AD8654" s="3"/>
      <c r="AE8654" s="3"/>
      <c r="AF8654" s="3"/>
      <c r="AG8654" s="3"/>
      <c r="AH8654" s="3"/>
      <c r="AI8654" s="3"/>
      <c r="AJ8654" s="3"/>
      <c r="AK8654" s="3"/>
      <c r="AL8654" s="3"/>
      <c r="AM8654" s="3"/>
      <c r="AN8654" s="3"/>
      <c r="AO8654" s="3"/>
      <c r="AP8654" s="3"/>
      <c r="AQ8654" s="3"/>
      <c r="AR8654" s="3"/>
      <c r="AS8654" s="3"/>
      <c r="AT8654" s="3"/>
      <c r="AU8654" s="3"/>
      <c r="AV8654" s="3"/>
      <c r="AW8654" s="3"/>
      <c r="AX8654" s="3"/>
      <c r="AY8654" s="3"/>
      <c r="AZ8654" s="3"/>
      <c r="BA8654" s="3"/>
    </row>
    <row r="8655" spans="1:53" x14ac:dyDescent="0.3">
      <c r="A8655" s="3"/>
      <c r="B8655" s="3"/>
      <c r="C8655" s="3"/>
      <c r="D8655" s="3"/>
      <c r="E8655" s="3"/>
      <c r="F8655" s="3"/>
      <c r="G8655" s="3"/>
      <c r="H8655" s="3"/>
      <c r="I8655" s="3"/>
      <c r="J8655" s="3"/>
      <c r="K8655" s="3"/>
      <c r="L8655" s="3"/>
      <c r="M8655" s="3"/>
      <c r="N8655" s="3"/>
      <c r="O8655" s="3"/>
      <c r="P8655" s="3"/>
      <c r="Q8655" s="3"/>
      <c r="R8655" s="3"/>
      <c r="S8655" s="120"/>
      <c r="T8655" s="3"/>
      <c r="U8655" s="3"/>
      <c r="V8655" s="3"/>
      <c r="W8655" s="3"/>
      <c r="X8655" s="3"/>
      <c r="Y8655" s="3"/>
      <c r="Z8655" s="3"/>
      <c r="AA8655" s="3"/>
      <c r="AB8655" s="3"/>
      <c r="AC8655" s="3"/>
      <c r="AD8655" s="3"/>
      <c r="AE8655" s="3"/>
      <c r="AF8655" s="3"/>
      <c r="AG8655" s="3"/>
      <c r="AH8655" s="3"/>
      <c r="AI8655" s="3"/>
      <c r="AJ8655" s="3"/>
      <c r="AK8655" s="3"/>
      <c r="AL8655" s="3"/>
      <c r="AM8655" s="3"/>
      <c r="AN8655" s="3"/>
      <c r="AO8655" s="3"/>
      <c r="AP8655" s="3"/>
      <c r="AQ8655" s="3"/>
      <c r="AR8655" s="3"/>
      <c r="AS8655" s="3"/>
      <c r="AT8655" s="3"/>
      <c r="AU8655" s="3"/>
      <c r="AV8655" s="3"/>
      <c r="AW8655" s="3"/>
      <c r="AX8655" s="3"/>
      <c r="AY8655" s="3"/>
      <c r="AZ8655" s="3"/>
      <c r="BA8655" s="3"/>
    </row>
    <row r="8656" spans="1:53" x14ac:dyDescent="0.3">
      <c r="A8656" s="3"/>
      <c r="B8656" s="3"/>
      <c r="C8656" s="3"/>
      <c r="D8656" s="3"/>
      <c r="E8656" s="3"/>
      <c r="F8656" s="3"/>
      <c r="G8656" s="3"/>
      <c r="H8656" s="3"/>
      <c r="I8656" s="3"/>
      <c r="J8656" s="3"/>
      <c r="K8656" s="3"/>
      <c r="L8656" s="3"/>
      <c r="M8656" s="3"/>
      <c r="N8656" s="3"/>
      <c r="O8656" s="3"/>
      <c r="P8656" s="3"/>
      <c r="Q8656" s="3"/>
      <c r="R8656" s="3"/>
      <c r="S8656" s="120"/>
      <c r="T8656" s="3"/>
      <c r="U8656" s="3"/>
      <c r="V8656" s="3"/>
      <c r="W8656" s="3"/>
      <c r="X8656" s="3"/>
      <c r="Y8656" s="3"/>
      <c r="Z8656" s="3"/>
      <c r="AA8656" s="3"/>
      <c r="AB8656" s="3"/>
      <c r="AC8656" s="3"/>
      <c r="AD8656" s="3"/>
      <c r="AE8656" s="3"/>
      <c r="AF8656" s="3"/>
      <c r="AG8656" s="3"/>
      <c r="AH8656" s="3"/>
      <c r="AI8656" s="3"/>
      <c r="AJ8656" s="3"/>
      <c r="AK8656" s="3"/>
      <c r="AL8656" s="3"/>
      <c r="AM8656" s="3"/>
      <c r="AN8656" s="3"/>
      <c r="AO8656" s="3"/>
      <c r="AP8656" s="3"/>
      <c r="AQ8656" s="3"/>
      <c r="AR8656" s="3"/>
      <c r="AS8656" s="3"/>
      <c r="AT8656" s="3"/>
      <c r="AU8656" s="3"/>
      <c r="AV8656" s="3"/>
      <c r="AW8656" s="3"/>
      <c r="AX8656" s="3"/>
      <c r="AY8656" s="3"/>
      <c r="AZ8656" s="3"/>
      <c r="BA8656" s="3"/>
    </row>
    <row r="8657" spans="1:53" x14ac:dyDescent="0.3">
      <c r="A8657" s="3"/>
      <c r="B8657" s="3"/>
      <c r="C8657" s="3"/>
      <c r="D8657" s="3"/>
      <c r="E8657" s="3"/>
      <c r="F8657" s="3"/>
      <c r="G8657" s="3"/>
      <c r="H8657" s="3"/>
      <c r="I8657" s="3"/>
      <c r="J8657" s="3"/>
      <c r="K8657" s="3"/>
      <c r="L8657" s="3"/>
      <c r="M8657" s="3"/>
      <c r="N8657" s="3"/>
      <c r="O8657" s="3"/>
      <c r="P8657" s="3"/>
      <c r="Q8657" s="3"/>
      <c r="R8657" s="3"/>
      <c r="S8657" s="120"/>
      <c r="T8657" s="3"/>
      <c r="U8657" s="3"/>
      <c r="V8657" s="3"/>
      <c r="W8657" s="3"/>
      <c r="X8657" s="3"/>
      <c r="Y8657" s="3"/>
      <c r="Z8657" s="3"/>
      <c r="AA8657" s="3"/>
      <c r="AB8657" s="3"/>
      <c r="AC8657" s="3"/>
      <c r="AD8657" s="3"/>
      <c r="AE8657" s="3"/>
      <c r="AF8657" s="3"/>
      <c r="AG8657" s="3"/>
      <c r="AH8657" s="3"/>
      <c r="AI8657" s="3"/>
      <c r="AJ8657" s="3"/>
      <c r="AK8657" s="3"/>
      <c r="AL8657" s="3"/>
      <c r="AM8657" s="3"/>
      <c r="AN8657" s="3"/>
      <c r="AO8657" s="3"/>
      <c r="AP8657" s="3"/>
      <c r="AQ8657" s="3"/>
      <c r="AR8657" s="3"/>
      <c r="AS8657" s="3"/>
      <c r="AT8657" s="3"/>
      <c r="AU8657" s="3"/>
      <c r="AV8657" s="3"/>
      <c r="AW8657" s="3"/>
      <c r="AX8657" s="3"/>
      <c r="AY8657" s="3"/>
      <c r="AZ8657" s="3"/>
      <c r="BA8657" s="3"/>
    </row>
    <row r="8658" spans="1:53" x14ac:dyDescent="0.3">
      <c r="A8658" s="3"/>
      <c r="B8658" s="3"/>
      <c r="C8658" s="3"/>
      <c r="D8658" s="3"/>
      <c r="E8658" s="3"/>
      <c r="F8658" s="3"/>
      <c r="G8658" s="3"/>
      <c r="H8658" s="3"/>
      <c r="I8658" s="3"/>
      <c r="J8658" s="3"/>
      <c r="K8658" s="3"/>
      <c r="L8658" s="3"/>
      <c r="M8658" s="3"/>
      <c r="N8658" s="3"/>
      <c r="O8658" s="3"/>
      <c r="P8658" s="3"/>
      <c r="Q8658" s="3"/>
      <c r="R8658" s="3"/>
      <c r="S8658" s="120"/>
      <c r="T8658" s="3"/>
      <c r="U8658" s="3"/>
      <c r="V8658" s="3"/>
      <c r="W8658" s="3"/>
      <c r="X8658" s="3"/>
      <c r="Y8658" s="3"/>
      <c r="Z8658" s="3"/>
      <c r="AA8658" s="3"/>
      <c r="AB8658" s="3"/>
      <c r="AC8658" s="3"/>
      <c r="AD8658" s="3"/>
      <c r="AE8658" s="3"/>
      <c r="AF8658" s="3"/>
      <c r="AG8658" s="3"/>
      <c r="AH8658" s="3"/>
      <c r="AI8658" s="3"/>
      <c r="AJ8658" s="3"/>
      <c r="AK8658" s="3"/>
      <c r="AL8658" s="3"/>
      <c r="AM8658" s="3"/>
      <c r="AN8658" s="3"/>
      <c r="AO8658" s="3"/>
      <c r="AP8658" s="3"/>
      <c r="AQ8658" s="3"/>
      <c r="AR8658" s="3"/>
      <c r="AS8658" s="3"/>
      <c r="AT8658" s="3"/>
      <c r="AU8658" s="3"/>
      <c r="AV8658" s="3"/>
      <c r="AW8658" s="3"/>
      <c r="AX8658" s="3"/>
      <c r="AY8658" s="3"/>
      <c r="AZ8658" s="3"/>
      <c r="BA8658" s="3"/>
    </row>
    <row r="8659" spans="1:53" x14ac:dyDescent="0.3">
      <c r="A8659" s="3"/>
      <c r="B8659" s="3"/>
      <c r="C8659" s="3"/>
      <c r="D8659" s="3"/>
      <c r="E8659" s="3"/>
      <c r="F8659" s="3"/>
      <c r="G8659" s="3"/>
      <c r="H8659" s="3"/>
      <c r="I8659" s="3"/>
      <c r="J8659" s="3"/>
      <c r="K8659" s="3"/>
      <c r="L8659" s="3"/>
      <c r="M8659" s="3"/>
      <c r="N8659" s="3"/>
      <c r="O8659" s="3"/>
      <c r="P8659" s="3"/>
      <c r="Q8659" s="3"/>
      <c r="R8659" s="3"/>
      <c r="S8659" s="120"/>
      <c r="T8659" s="3"/>
      <c r="U8659" s="3"/>
      <c r="V8659" s="3"/>
      <c r="W8659" s="3"/>
      <c r="X8659" s="3"/>
      <c r="Y8659" s="3"/>
      <c r="Z8659" s="3"/>
      <c r="AA8659" s="3"/>
      <c r="AB8659" s="3"/>
      <c r="AC8659" s="3"/>
      <c r="AD8659" s="3"/>
      <c r="AE8659" s="3"/>
      <c r="AF8659" s="3"/>
      <c r="AG8659" s="3"/>
      <c r="AH8659" s="3"/>
      <c r="AI8659" s="3"/>
      <c r="AJ8659" s="3"/>
      <c r="AK8659" s="3"/>
      <c r="AL8659" s="3"/>
      <c r="AM8659" s="3"/>
      <c r="AN8659" s="3"/>
      <c r="AO8659" s="3"/>
      <c r="AP8659" s="3"/>
      <c r="AQ8659" s="3"/>
      <c r="AR8659" s="3"/>
      <c r="AS8659" s="3"/>
      <c r="AT8659" s="3"/>
      <c r="AU8659" s="3"/>
      <c r="AV8659" s="3"/>
      <c r="AW8659" s="3"/>
      <c r="AX8659" s="3"/>
      <c r="AY8659" s="3"/>
      <c r="AZ8659" s="3"/>
      <c r="BA8659" s="3"/>
    </row>
    <row r="8660" spans="1:53" x14ac:dyDescent="0.3">
      <c r="A8660" s="3"/>
      <c r="B8660" s="3"/>
      <c r="C8660" s="3"/>
      <c r="D8660" s="3"/>
      <c r="E8660" s="3"/>
      <c r="F8660" s="3"/>
      <c r="G8660" s="3"/>
      <c r="H8660" s="3"/>
      <c r="I8660" s="3"/>
      <c r="J8660" s="3"/>
      <c r="K8660" s="3"/>
      <c r="L8660" s="3"/>
      <c r="M8660" s="3"/>
      <c r="N8660" s="3"/>
      <c r="O8660" s="3"/>
      <c r="P8660" s="3"/>
      <c r="Q8660" s="3"/>
      <c r="R8660" s="3"/>
      <c r="S8660" s="120"/>
      <c r="T8660" s="3"/>
      <c r="U8660" s="3"/>
      <c r="V8660" s="3"/>
      <c r="W8660" s="3"/>
      <c r="X8660" s="3"/>
      <c r="Y8660" s="3"/>
      <c r="Z8660" s="3"/>
      <c r="AA8660" s="3"/>
      <c r="AB8660" s="3"/>
      <c r="AC8660" s="3"/>
      <c r="AD8660" s="3"/>
      <c r="AE8660" s="3"/>
      <c r="AF8660" s="3"/>
      <c r="AG8660" s="3"/>
      <c r="AH8660" s="3"/>
      <c r="AI8660" s="3"/>
      <c r="AJ8660" s="3"/>
      <c r="AK8660" s="3"/>
      <c r="AL8660" s="3"/>
      <c r="AM8660" s="3"/>
      <c r="AN8660" s="3"/>
      <c r="AO8660" s="3"/>
      <c r="AP8660" s="3"/>
      <c r="AQ8660" s="3"/>
      <c r="AR8660" s="3"/>
      <c r="AS8660" s="3"/>
      <c r="AT8660" s="3"/>
      <c r="AU8660" s="3"/>
      <c r="AV8660" s="3"/>
      <c r="AW8660" s="3"/>
      <c r="AX8660" s="3"/>
      <c r="AY8660" s="3"/>
      <c r="AZ8660" s="3"/>
      <c r="BA8660" s="3"/>
    </row>
    <row r="8661" spans="1:53" x14ac:dyDescent="0.3">
      <c r="A8661" s="3"/>
      <c r="B8661" s="3"/>
      <c r="C8661" s="3"/>
      <c r="D8661" s="3"/>
      <c r="E8661" s="3"/>
      <c r="F8661" s="3"/>
      <c r="G8661" s="3"/>
      <c r="H8661" s="3"/>
      <c r="I8661" s="3"/>
      <c r="J8661" s="3"/>
      <c r="K8661" s="3"/>
      <c r="L8661" s="3"/>
      <c r="M8661" s="3"/>
      <c r="N8661" s="3"/>
      <c r="O8661" s="3"/>
      <c r="P8661" s="3"/>
      <c r="Q8661" s="3"/>
      <c r="R8661" s="3"/>
      <c r="S8661" s="120"/>
      <c r="T8661" s="3"/>
      <c r="U8661" s="3"/>
      <c r="V8661" s="3"/>
      <c r="W8661" s="3"/>
      <c r="X8661" s="3"/>
      <c r="Y8661" s="3"/>
      <c r="Z8661" s="3"/>
      <c r="AA8661" s="3"/>
      <c r="AB8661" s="3"/>
      <c r="AC8661" s="3"/>
      <c r="AD8661" s="3"/>
      <c r="AE8661" s="3"/>
      <c r="AF8661" s="3"/>
      <c r="AG8661" s="3"/>
      <c r="AH8661" s="3"/>
      <c r="AI8661" s="3"/>
      <c r="AJ8661" s="3"/>
      <c r="AK8661" s="3"/>
      <c r="AL8661" s="3"/>
      <c r="AM8661" s="3"/>
      <c r="AN8661" s="3"/>
      <c r="AO8661" s="3"/>
      <c r="AP8661" s="3"/>
      <c r="AQ8661" s="3"/>
      <c r="AR8661" s="3"/>
      <c r="AS8661" s="3"/>
      <c r="AT8661" s="3"/>
      <c r="AU8661" s="3"/>
      <c r="AV8661" s="3"/>
      <c r="AW8661" s="3"/>
      <c r="AX8661" s="3"/>
      <c r="AY8661" s="3"/>
      <c r="AZ8661" s="3"/>
      <c r="BA8661" s="3"/>
    </row>
    <row r="8662" spans="1:53" x14ac:dyDescent="0.3">
      <c r="A8662" s="3"/>
      <c r="B8662" s="3"/>
      <c r="C8662" s="3"/>
      <c r="D8662" s="3"/>
      <c r="E8662" s="3"/>
      <c r="F8662" s="3"/>
      <c r="G8662" s="3"/>
      <c r="H8662" s="3"/>
      <c r="I8662" s="3"/>
      <c r="J8662" s="3"/>
      <c r="K8662" s="3"/>
      <c r="L8662" s="3"/>
      <c r="M8662" s="3"/>
      <c r="N8662" s="3"/>
      <c r="O8662" s="3"/>
      <c r="P8662" s="3"/>
      <c r="Q8662" s="3"/>
      <c r="R8662" s="3"/>
      <c r="S8662" s="120"/>
      <c r="T8662" s="3"/>
      <c r="U8662" s="3"/>
      <c r="V8662" s="3"/>
      <c r="W8662" s="3"/>
      <c r="X8662" s="3"/>
      <c r="Y8662" s="3"/>
      <c r="Z8662" s="3"/>
      <c r="AA8662" s="3"/>
      <c r="AB8662" s="3"/>
      <c r="AC8662" s="3"/>
      <c r="AD8662" s="3"/>
      <c r="AE8662" s="3"/>
      <c r="AF8662" s="3"/>
      <c r="AG8662" s="3"/>
      <c r="AH8662" s="3"/>
      <c r="AI8662" s="3"/>
      <c r="AJ8662" s="3"/>
      <c r="AK8662" s="3"/>
      <c r="AL8662" s="3"/>
      <c r="AM8662" s="3"/>
      <c r="AN8662" s="3"/>
      <c r="AO8662" s="3"/>
      <c r="AP8662" s="3"/>
      <c r="AQ8662" s="3"/>
      <c r="AR8662" s="3"/>
      <c r="AS8662" s="3"/>
      <c r="AT8662" s="3"/>
      <c r="AU8662" s="3"/>
      <c r="AV8662" s="3"/>
      <c r="AW8662" s="3"/>
      <c r="AX8662" s="3"/>
      <c r="AY8662" s="3"/>
      <c r="AZ8662" s="3"/>
      <c r="BA8662" s="3"/>
    </row>
    <row r="8663" spans="1:53" x14ac:dyDescent="0.3">
      <c r="A8663" s="3"/>
      <c r="B8663" s="3"/>
      <c r="C8663" s="3"/>
      <c r="D8663" s="3"/>
      <c r="E8663" s="3"/>
      <c r="F8663" s="3"/>
      <c r="G8663" s="3"/>
      <c r="H8663" s="3"/>
      <c r="I8663" s="3"/>
      <c r="J8663" s="3"/>
      <c r="K8663" s="3"/>
      <c r="L8663" s="3"/>
      <c r="M8663" s="3"/>
      <c r="N8663" s="3"/>
      <c r="O8663" s="3"/>
      <c r="P8663" s="3"/>
      <c r="Q8663" s="3"/>
      <c r="R8663" s="3"/>
      <c r="S8663" s="120"/>
      <c r="T8663" s="3"/>
      <c r="U8663" s="3"/>
      <c r="V8663" s="3"/>
      <c r="W8663" s="3"/>
      <c r="X8663" s="3"/>
      <c r="Y8663" s="3"/>
      <c r="Z8663" s="3"/>
      <c r="AA8663" s="3"/>
      <c r="AB8663" s="3"/>
      <c r="AC8663" s="3"/>
      <c r="AD8663" s="3"/>
      <c r="AE8663" s="3"/>
      <c r="AF8663" s="3"/>
      <c r="AG8663" s="3"/>
      <c r="AH8663" s="3"/>
      <c r="AI8663" s="3"/>
      <c r="AJ8663" s="3"/>
      <c r="AK8663" s="3"/>
      <c r="AL8663" s="3"/>
      <c r="AM8663" s="3"/>
      <c r="AN8663" s="3"/>
      <c r="AO8663" s="3"/>
      <c r="AP8663" s="3"/>
      <c r="AQ8663" s="3"/>
      <c r="AR8663" s="3"/>
      <c r="AS8663" s="3"/>
      <c r="AT8663" s="3"/>
      <c r="AU8663" s="3"/>
      <c r="AV8663" s="3"/>
      <c r="AW8663" s="3"/>
      <c r="AX8663" s="3"/>
      <c r="AY8663" s="3"/>
      <c r="AZ8663" s="3"/>
      <c r="BA8663" s="3"/>
    </row>
    <row r="8664" spans="1:53" x14ac:dyDescent="0.3">
      <c r="A8664" s="3"/>
      <c r="B8664" s="3"/>
      <c r="C8664" s="3"/>
      <c r="D8664" s="3"/>
      <c r="E8664" s="3"/>
      <c r="F8664" s="3"/>
      <c r="G8664" s="3"/>
      <c r="H8664" s="3"/>
      <c r="I8664" s="3"/>
      <c r="J8664" s="3"/>
      <c r="K8664" s="3"/>
      <c r="L8664" s="3"/>
      <c r="M8664" s="3"/>
      <c r="N8664" s="3"/>
      <c r="O8664" s="3"/>
      <c r="P8664" s="3"/>
      <c r="Q8664" s="3"/>
      <c r="R8664" s="3"/>
      <c r="S8664" s="120"/>
      <c r="T8664" s="3"/>
      <c r="U8664" s="3"/>
      <c r="V8664" s="3"/>
      <c r="W8664" s="3"/>
      <c r="X8664" s="3"/>
      <c r="Y8664" s="3"/>
      <c r="Z8664" s="3"/>
      <c r="AA8664" s="3"/>
      <c r="AB8664" s="3"/>
      <c r="AC8664" s="3"/>
      <c r="AD8664" s="3"/>
      <c r="AE8664" s="3"/>
      <c r="AF8664" s="3"/>
      <c r="AG8664" s="3"/>
      <c r="AH8664" s="3"/>
      <c r="AI8664" s="3"/>
      <c r="AJ8664" s="3"/>
      <c r="AK8664" s="3"/>
      <c r="AL8664" s="3"/>
      <c r="AM8664" s="3"/>
      <c r="AN8664" s="3"/>
      <c r="AO8664" s="3"/>
      <c r="AP8664" s="3"/>
      <c r="AQ8664" s="3"/>
      <c r="AR8664" s="3"/>
      <c r="AS8664" s="3"/>
      <c r="AT8664" s="3"/>
      <c r="AU8664" s="3"/>
      <c r="AV8664" s="3"/>
      <c r="AW8664" s="3"/>
      <c r="AX8664" s="3"/>
      <c r="AY8664" s="3"/>
      <c r="AZ8664" s="3"/>
      <c r="BA8664" s="3"/>
    </row>
    <row r="8665" spans="1:53" x14ac:dyDescent="0.3">
      <c r="A8665" s="3"/>
      <c r="B8665" s="3"/>
      <c r="C8665" s="3"/>
      <c r="D8665" s="3"/>
      <c r="E8665" s="3"/>
      <c r="F8665" s="3"/>
      <c r="G8665" s="3"/>
      <c r="H8665" s="3"/>
      <c r="I8665" s="3"/>
      <c r="J8665" s="3"/>
      <c r="K8665" s="3"/>
      <c r="L8665" s="3"/>
      <c r="M8665" s="3"/>
      <c r="N8665" s="3"/>
      <c r="O8665" s="3"/>
      <c r="P8665" s="3"/>
      <c r="Q8665" s="3"/>
      <c r="R8665" s="3"/>
      <c r="S8665" s="120"/>
      <c r="T8665" s="3"/>
      <c r="U8665" s="3"/>
      <c r="V8665" s="3"/>
      <c r="W8665" s="3"/>
      <c r="X8665" s="3"/>
      <c r="Y8665" s="3"/>
      <c r="Z8665" s="3"/>
      <c r="AA8665" s="3"/>
      <c r="AB8665" s="3"/>
      <c r="AC8665" s="3"/>
      <c r="AD8665" s="3"/>
      <c r="AE8665" s="3"/>
      <c r="AF8665" s="3"/>
      <c r="AG8665" s="3"/>
      <c r="AH8665" s="3"/>
      <c r="AI8665" s="3"/>
      <c r="AJ8665" s="3"/>
      <c r="AK8665" s="3"/>
      <c r="AL8665" s="3"/>
      <c r="AM8665" s="3"/>
      <c r="AN8665" s="3"/>
      <c r="AO8665" s="3"/>
      <c r="AP8665" s="3"/>
      <c r="AQ8665" s="3"/>
      <c r="AR8665" s="3"/>
      <c r="AS8665" s="3"/>
      <c r="AT8665" s="3"/>
      <c r="AU8665" s="3"/>
      <c r="AV8665" s="3"/>
      <c r="AW8665" s="3"/>
      <c r="AX8665" s="3"/>
      <c r="AY8665" s="3"/>
      <c r="AZ8665" s="3"/>
      <c r="BA8665" s="3"/>
    </row>
    <row r="8666" spans="1:53" x14ac:dyDescent="0.3">
      <c r="A8666" s="3"/>
      <c r="B8666" s="3"/>
      <c r="C8666" s="3"/>
      <c r="D8666" s="3"/>
      <c r="E8666" s="3"/>
      <c r="F8666" s="3"/>
      <c r="G8666" s="3"/>
      <c r="H8666" s="3"/>
      <c r="I8666" s="3"/>
      <c r="J8666" s="3"/>
      <c r="K8666" s="3"/>
      <c r="L8666" s="3"/>
      <c r="M8666" s="3"/>
      <c r="N8666" s="3"/>
      <c r="O8666" s="3"/>
      <c r="P8666" s="3"/>
      <c r="Q8666" s="3"/>
      <c r="R8666" s="3"/>
      <c r="S8666" s="120"/>
      <c r="T8666" s="3"/>
      <c r="U8666" s="3"/>
      <c r="V8666" s="3"/>
      <c r="W8666" s="3"/>
      <c r="X8666" s="3"/>
      <c r="Y8666" s="3"/>
      <c r="Z8666" s="3"/>
      <c r="AA8666" s="3"/>
      <c r="AB8666" s="3"/>
      <c r="AC8666" s="3"/>
      <c r="AD8666" s="3"/>
      <c r="AE8666" s="3"/>
      <c r="AF8666" s="3"/>
      <c r="AG8666" s="3"/>
      <c r="AH8666" s="3"/>
      <c r="AI8666" s="3"/>
      <c r="AJ8666" s="3"/>
      <c r="AK8666" s="3"/>
      <c r="AL8666" s="3"/>
      <c r="AM8666" s="3"/>
      <c r="AN8666" s="3"/>
      <c r="AO8666" s="3"/>
      <c r="AP8666" s="3"/>
      <c r="AQ8666" s="3"/>
      <c r="AR8666" s="3"/>
      <c r="AS8666" s="3"/>
      <c r="AT8666" s="3"/>
      <c r="AU8666" s="3"/>
      <c r="AV8666" s="3"/>
      <c r="AW8666" s="3"/>
      <c r="AX8666" s="3"/>
      <c r="AY8666" s="3"/>
      <c r="AZ8666" s="3"/>
      <c r="BA8666" s="3"/>
    </row>
    <row r="8667" spans="1:53" x14ac:dyDescent="0.3">
      <c r="A8667" s="3"/>
      <c r="B8667" s="3"/>
      <c r="C8667" s="3"/>
      <c r="D8667" s="3"/>
      <c r="E8667" s="3"/>
      <c r="F8667" s="3"/>
      <c r="G8667" s="3"/>
      <c r="H8667" s="3"/>
      <c r="I8667" s="3"/>
      <c r="J8667" s="3"/>
      <c r="K8667" s="3"/>
      <c r="L8667" s="3"/>
      <c r="M8667" s="3"/>
      <c r="N8667" s="3"/>
      <c r="O8667" s="3"/>
      <c r="P8667" s="3"/>
      <c r="Q8667" s="3"/>
      <c r="R8667" s="3"/>
      <c r="S8667" s="120"/>
      <c r="T8667" s="3"/>
      <c r="U8667" s="3"/>
      <c r="V8667" s="3"/>
      <c r="W8667" s="3"/>
      <c r="X8667" s="3"/>
      <c r="Y8667" s="3"/>
      <c r="Z8667" s="3"/>
      <c r="AA8667" s="3"/>
      <c r="AB8667" s="3"/>
      <c r="AC8667" s="3"/>
      <c r="AD8667" s="3"/>
      <c r="AE8667" s="3"/>
      <c r="AF8667" s="3"/>
      <c r="AG8667" s="3"/>
      <c r="AH8667" s="3"/>
      <c r="AI8667" s="3"/>
      <c r="AJ8667" s="3"/>
      <c r="AK8667" s="3"/>
      <c r="AL8667" s="3"/>
      <c r="AM8667" s="3"/>
      <c r="AN8667" s="3"/>
      <c r="AO8667" s="3"/>
      <c r="AP8667" s="3"/>
      <c r="AQ8667" s="3"/>
      <c r="AR8667" s="3"/>
      <c r="AS8667" s="3"/>
      <c r="AT8667" s="3"/>
      <c r="AU8667" s="3"/>
      <c r="AV8667" s="3"/>
      <c r="AW8667" s="3"/>
      <c r="AX8667" s="3"/>
      <c r="AY8667" s="3"/>
      <c r="AZ8667" s="3"/>
      <c r="BA8667" s="3"/>
    </row>
    <row r="8668" spans="1:53" x14ac:dyDescent="0.3">
      <c r="A8668" s="3"/>
      <c r="B8668" s="3"/>
      <c r="C8668" s="3"/>
      <c r="D8668" s="3"/>
      <c r="E8668" s="3"/>
      <c r="F8668" s="3"/>
      <c r="G8668" s="3"/>
      <c r="H8668" s="3"/>
      <c r="I8668" s="3"/>
      <c r="J8668" s="3"/>
      <c r="K8668" s="3"/>
      <c r="L8668" s="3"/>
      <c r="M8668" s="3"/>
      <c r="N8668" s="3"/>
      <c r="O8668" s="3"/>
      <c r="P8668" s="3"/>
      <c r="Q8668" s="3"/>
      <c r="R8668" s="3"/>
      <c r="S8668" s="120"/>
      <c r="T8668" s="3"/>
      <c r="U8668" s="3"/>
      <c r="V8668" s="3"/>
      <c r="W8668" s="3"/>
      <c r="X8668" s="3"/>
      <c r="Y8668" s="3"/>
      <c r="Z8668" s="3"/>
      <c r="AA8668" s="3"/>
      <c r="AB8668" s="3"/>
      <c r="AC8668" s="3"/>
      <c r="AD8668" s="3"/>
      <c r="AE8668" s="3"/>
      <c r="AF8668" s="3"/>
      <c r="AG8668" s="3"/>
      <c r="AH8668" s="3"/>
      <c r="AI8668" s="3"/>
      <c r="AJ8668" s="3"/>
      <c r="AK8668" s="3"/>
      <c r="AL8668" s="3"/>
      <c r="AM8668" s="3"/>
      <c r="AN8668" s="3"/>
      <c r="AO8668" s="3"/>
      <c r="AP8668" s="3"/>
      <c r="AQ8668" s="3"/>
      <c r="AR8668" s="3"/>
      <c r="AS8668" s="3"/>
      <c r="AT8668" s="3"/>
      <c r="AU8668" s="3"/>
      <c r="AV8668" s="3"/>
      <c r="AW8668" s="3"/>
      <c r="AX8668" s="3"/>
      <c r="AY8668" s="3"/>
      <c r="AZ8668" s="3"/>
      <c r="BA8668" s="3"/>
    </row>
    <row r="8669" spans="1:53" x14ac:dyDescent="0.3">
      <c r="A8669" s="3"/>
      <c r="B8669" s="3"/>
      <c r="C8669" s="3"/>
      <c r="D8669" s="3"/>
      <c r="E8669" s="3"/>
      <c r="F8669" s="3"/>
      <c r="G8669" s="3"/>
      <c r="H8669" s="3"/>
      <c r="I8669" s="3"/>
      <c r="J8669" s="3"/>
      <c r="K8669" s="3"/>
      <c r="L8669" s="3"/>
      <c r="M8669" s="3"/>
      <c r="N8669" s="3"/>
      <c r="O8669" s="3"/>
      <c r="P8669" s="3"/>
      <c r="Q8669" s="3"/>
      <c r="R8669" s="3"/>
      <c r="S8669" s="120"/>
      <c r="T8669" s="3"/>
      <c r="U8669" s="3"/>
      <c r="V8669" s="3"/>
      <c r="W8669" s="3"/>
      <c r="X8669" s="3"/>
      <c r="Y8669" s="3"/>
      <c r="Z8669" s="3"/>
      <c r="AA8669" s="3"/>
      <c r="AB8669" s="3"/>
      <c r="AC8669" s="3"/>
      <c r="AD8669" s="3"/>
      <c r="AE8669" s="3"/>
      <c r="AF8669" s="3"/>
      <c r="AG8669" s="3"/>
      <c r="AH8669" s="3"/>
      <c r="AI8669" s="3"/>
      <c r="AJ8669" s="3"/>
      <c r="AK8669" s="3"/>
      <c r="AL8669" s="3"/>
      <c r="AM8669" s="3"/>
      <c r="AN8669" s="3"/>
      <c r="AO8669" s="3"/>
      <c r="AP8669" s="3"/>
      <c r="AQ8669" s="3"/>
      <c r="AR8669" s="3"/>
      <c r="AS8669" s="3"/>
      <c r="AT8669" s="3"/>
      <c r="AU8669" s="3"/>
      <c r="AV8669" s="3"/>
      <c r="AW8669" s="3"/>
      <c r="AX8669" s="3"/>
      <c r="AY8669" s="3"/>
      <c r="AZ8669" s="3"/>
      <c r="BA8669" s="3"/>
    </row>
    <row r="8670" spans="1:53" x14ac:dyDescent="0.3">
      <c r="A8670" s="3"/>
      <c r="B8670" s="3"/>
      <c r="C8670" s="3"/>
      <c r="D8670" s="3"/>
      <c r="E8670" s="3"/>
      <c r="F8670" s="3"/>
      <c r="G8670" s="3"/>
      <c r="H8670" s="3"/>
      <c r="I8670" s="3"/>
      <c r="J8670" s="3"/>
      <c r="K8670" s="3"/>
      <c r="L8670" s="3"/>
      <c r="M8670" s="3"/>
      <c r="N8670" s="3"/>
      <c r="O8670" s="3"/>
      <c r="P8670" s="3"/>
      <c r="Q8670" s="3"/>
      <c r="R8670" s="3"/>
      <c r="S8670" s="120"/>
      <c r="T8670" s="3"/>
      <c r="U8670" s="3"/>
      <c r="V8670" s="3"/>
      <c r="W8670" s="3"/>
      <c r="X8670" s="3"/>
      <c r="Y8670" s="3"/>
      <c r="Z8670" s="3"/>
      <c r="AA8670" s="3"/>
      <c r="AB8670" s="3"/>
      <c r="AC8670" s="3"/>
      <c r="AD8670" s="3"/>
      <c r="AE8670" s="3"/>
      <c r="AF8670" s="3"/>
      <c r="AG8670" s="3"/>
      <c r="AH8670" s="3"/>
      <c r="AI8670" s="3"/>
      <c r="AJ8670" s="3"/>
      <c r="AK8670" s="3"/>
      <c r="AL8670" s="3"/>
      <c r="AM8670" s="3"/>
      <c r="AN8670" s="3"/>
      <c r="AO8670" s="3"/>
      <c r="AP8670" s="3"/>
      <c r="AQ8670" s="3"/>
      <c r="AR8670" s="3"/>
      <c r="AS8670" s="3"/>
      <c r="AT8670" s="3"/>
      <c r="AU8670" s="3"/>
      <c r="AV8670" s="3"/>
      <c r="AW8670" s="3"/>
      <c r="AX8670" s="3"/>
      <c r="AY8670" s="3"/>
      <c r="AZ8670" s="3"/>
      <c r="BA8670" s="3"/>
    </row>
    <row r="8671" spans="1:53" x14ac:dyDescent="0.3">
      <c r="A8671" s="3"/>
      <c r="B8671" s="3"/>
      <c r="C8671" s="3"/>
      <c r="D8671" s="3"/>
      <c r="E8671" s="3"/>
      <c r="F8671" s="3"/>
      <c r="G8671" s="3"/>
      <c r="H8671" s="3"/>
      <c r="I8671" s="3"/>
      <c r="J8671" s="3"/>
      <c r="K8671" s="3"/>
      <c r="L8671" s="3"/>
      <c r="M8671" s="3"/>
      <c r="N8671" s="3"/>
      <c r="O8671" s="3"/>
      <c r="P8671" s="3"/>
      <c r="Q8671" s="3"/>
      <c r="R8671" s="3"/>
      <c r="S8671" s="120"/>
      <c r="T8671" s="3"/>
      <c r="U8671" s="3"/>
      <c r="V8671" s="3"/>
      <c r="W8671" s="3"/>
      <c r="X8671" s="3"/>
      <c r="Y8671" s="3"/>
      <c r="Z8671" s="3"/>
      <c r="AA8671" s="3"/>
      <c r="AB8671" s="3"/>
      <c r="AC8671" s="3"/>
      <c r="AD8671" s="3"/>
      <c r="AE8671" s="3"/>
      <c r="AF8671" s="3"/>
      <c r="AG8671" s="3"/>
      <c r="AH8671" s="3"/>
      <c r="AI8671" s="3"/>
      <c r="AJ8671" s="3"/>
      <c r="AK8671" s="3"/>
      <c r="AL8671" s="3"/>
      <c r="AM8671" s="3"/>
      <c r="AN8671" s="3"/>
      <c r="AO8671" s="3"/>
      <c r="AP8671" s="3"/>
      <c r="AQ8671" s="3"/>
      <c r="AR8671" s="3"/>
      <c r="AS8671" s="3"/>
      <c r="AT8671" s="3"/>
      <c r="AU8671" s="3"/>
      <c r="AV8671" s="3"/>
      <c r="AW8671" s="3"/>
      <c r="AX8671" s="3"/>
      <c r="AY8671" s="3"/>
      <c r="AZ8671" s="3"/>
      <c r="BA8671" s="3"/>
    </row>
    <row r="8672" spans="1:53" x14ac:dyDescent="0.3">
      <c r="A8672" s="3"/>
      <c r="B8672" s="3"/>
      <c r="C8672" s="3"/>
      <c r="D8672" s="3"/>
      <c r="E8672" s="3"/>
      <c r="F8672" s="3"/>
      <c r="G8672" s="3"/>
      <c r="H8672" s="3"/>
      <c r="I8672" s="3"/>
      <c r="J8672" s="3"/>
      <c r="K8672" s="3"/>
      <c r="L8672" s="3"/>
      <c r="M8672" s="3"/>
      <c r="N8672" s="3"/>
      <c r="O8672" s="3"/>
      <c r="P8672" s="3"/>
      <c r="Q8672" s="3"/>
      <c r="R8672" s="3"/>
      <c r="S8672" s="120"/>
      <c r="T8672" s="3"/>
      <c r="U8672" s="3"/>
      <c r="V8672" s="3"/>
      <c r="W8672" s="3"/>
      <c r="X8672" s="3"/>
      <c r="Y8672" s="3"/>
      <c r="Z8672" s="3"/>
      <c r="AA8672" s="3"/>
      <c r="AB8672" s="3"/>
      <c r="AC8672" s="3"/>
      <c r="AD8672" s="3"/>
      <c r="AE8672" s="3"/>
      <c r="AF8672" s="3"/>
      <c r="AG8672" s="3"/>
      <c r="AH8672" s="3"/>
      <c r="AI8672" s="3"/>
      <c r="AJ8672" s="3"/>
      <c r="AK8672" s="3"/>
      <c r="AL8672" s="3"/>
      <c r="AM8672" s="3"/>
      <c r="AN8672" s="3"/>
      <c r="AO8672" s="3"/>
      <c r="AP8672" s="3"/>
      <c r="AQ8672" s="3"/>
      <c r="AR8672" s="3"/>
      <c r="AS8672" s="3"/>
      <c r="AT8672" s="3"/>
      <c r="AU8672" s="3"/>
      <c r="AV8672" s="3"/>
      <c r="AW8672" s="3"/>
      <c r="AX8672" s="3"/>
      <c r="AY8672" s="3"/>
      <c r="AZ8672" s="3"/>
      <c r="BA8672" s="3"/>
    </row>
    <row r="8673" spans="1:53" x14ac:dyDescent="0.3">
      <c r="A8673" s="3"/>
      <c r="B8673" s="3"/>
      <c r="C8673" s="3"/>
      <c r="D8673" s="3"/>
      <c r="E8673" s="3"/>
      <c r="F8673" s="3"/>
      <c r="G8673" s="3"/>
      <c r="H8673" s="3"/>
      <c r="I8673" s="3"/>
      <c r="J8673" s="3"/>
      <c r="K8673" s="3"/>
      <c r="L8673" s="3"/>
      <c r="M8673" s="3"/>
      <c r="N8673" s="3"/>
      <c r="O8673" s="3"/>
      <c r="P8673" s="3"/>
      <c r="Q8673" s="3"/>
      <c r="R8673" s="3"/>
      <c r="S8673" s="120"/>
      <c r="T8673" s="3"/>
      <c r="U8673" s="3"/>
      <c r="V8673" s="3"/>
      <c r="W8673" s="3"/>
      <c r="X8673" s="3"/>
      <c r="Y8673" s="3"/>
      <c r="Z8673" s="3"/>
      <c r="AA8673" s="3"/>
      <c r="AB8673" s="3"/>
      <c r="AC8673" s="3"/>
      <c r="AD8673" s="3"/>
      <c r="AE8673" s="3"/>
      <c r="AF8673" s="3"/>
      <c r="AG8673" s="3"/>
      <c r="AH8673" s="3"/>
      <c r="AI8673" s="3"/>
      <c r="AJ8673" s="3"/>
      <c r="AK8673" s="3"/>
      <c r="AL8673" s="3"/>
      <c r="AM8673" s="3"/>
      <c r="AN8673" s="3"/>
      <c r="AO8673" s="3"/>
      <c r="AP8673" s="3"/>
      <c r="AQ8673" s="3"/>
      <c r="AR8673" s="3"/>
      <c r="AS8673" s="3"/>
      <c r="AT8673" s="3"/>
      <c r="AU8673" s="3"/>
      <c r="AV8673" s="3"/>
      <c r="AW8673" s="3"/>
      <c r="AX8673" s="3"/>
      <c r="AY8673" s="3"/>
      <c r="AZ8673" s="3"/>
      <c r="BA8673" s="3"/>
    </row>
    <row r="8674" spans="1:53" x14ac:dyDescent="0.3">
      <c r="A8674" s="3"/>
      <c r="B8674" s="3"/>
      <c r="C8674" s="3"/>
      <c r="D8674" s="3"/>
      <c r="E8674" s="3"/>
      <c r="F8674" s="3"/>
      <c r="G8674" s="3"/>
      <c r="H8674" s="3"/>
      <c r="I8674" s="3"/>
      <c r="J8674" s="3"/>
      <c r="K8674" s="3"/>
      <c r="L8674" s="3"/>
      <c r="M8674" s="3"/>
      <c r="N8674" s="3"/>
      <c r="O8674" s="3"/>
      <c r="P8674" s="3"/>
      <c r="Q8674" s="3"/>
      <c r="R8674" s="3"/>
      <c r="S8674" s="120"/>
      <c r="T8674" s="3"/>
      <c r="U8674" s="3"/>
      <c r="V8674" s="3"/>
      <c r="W8674" s="3"/>
      <c r="X8674" s="3"/>
      <c r="Y8674" s="3"/>
      <c r="Z8674" s="3"/>
      <c r="AA8674" s="3"/>
      <c r="AB8674" s="3"/>
      <c r="AC8674" s="3"/>
      <c r="AD8674" s="3"/>
      <c r="AE8674" s="3"/>
      <c r="AF8674" s="3"/>
      <c r="AG8674" s="3"/>
      <c r="AH8674" s="3"/>
      <c r="AI8674" s="3"/>
      <c r="AJ8674" s="3"/>
      <c r="AK8674" s="3"/>
      <c r="AL8674" s="3"/>
      <c r="AM8674" s="3"/>
      <c r="AN8674" s="3"/>
      <c r="AO8674" s="3"/>
      <c r="AP8674" s="3"/>
      <c r="AQ8674" s="3"/>
      <c r="AR8674" s="3"/>
      <c r="AS8674" s="3"/>
      <c r="AT8674" s="3"/>
      <c r="AU8674" s="3"/>
      <c r="AV8674" s="3"/>
      <c r="AW8674" s="3"/>
      <c r="AX8674" s="3"/>
      <c r="AY8674" s="3"/>
      <c r="AZ8674" s="3"/>
      <c r="BA8674" s="3"/>
    </row>
    <row r="8675" spans="1:53" x14ac:dyDescent="0.3">
      <c r="A8675" s="3"/>
      <c r="B8675" s="3"/>
      <c r="C8675" s="3"/>
      <c r="D8675" s="3"/>
      <c r="E8675" s="3"/>
      <c r="F8675" s="3"/>
      <c r="G8675" s="3"/>
      <c r="H8675" s="3"/>
      <c r="I8675" s="3"/>
      <c r="J8675" s="3"/>
      <c r="K8675" s="3"/>
      <c r="L8675" s="3"/>
      <c r="M8675" s="3"/>
      <c r="N8675" s="3"/>
      <c r="O8675" s="3"/>
      <c r="P8675" s="3"/>
      <c r="Q8675" s="3"/>
      <c r="R8675" s="3"/>
      <c r="S8675" s="120"/>
      <c r="T8675" s="3"/>
      <c r="U8675" s="3"/>
      <c r="V8675" s="3"/>
      <c r="W8675" s="3"/>
      <c r="X8675" s="3"/>
      <c r="Y8675" s="3"/>
      <c r="Z8675" s="3"/>
      <c r="AA8675" s="3"/>
      <c r="AB8675" s="3"/>
      <c r="AC8675" s="3"/>
      <c r="AD8675" s="3"/>
      <c r="AE8675" s="3"/>
      <c r="AF8675" s="3"/>
      <c r="AG8675" s="3"/>
      <c r="AH8675" s="3"/>
      <c r="AI8675" s="3"/>
      <c r="AJ8675" s="3"/>
      <c r="AK8675" s="3"/>
      <c r="AL8675" s="3"/>
      <c r="AM8675" s="3"/>
      <c r="AN8675" s="3"/>
      <c r="AO8675" s="3"/>
      <c r="AP8675" s="3"/>
      <c r="AQ8675" s="3"/>
      <c r="AR8675" s="3"/>
      <c r="AS8675" s="3"/>
      <c r="AT8675" s="3"/>
      <c r="AU8675" s="3"/>
      <c r="AV8675" s="3"/>
      <c r="AW8675" s="3"/>
      <c r="AX8675" s="3"/>
      <c r="AY8675" s="3"/>
      <c r="AZ8675" s="3"/>
      <c r="BA8675" s="3"/>
    </row>
    <row r="8676" spans="1:53" x14ac:dyDescent="0.3">
      <c r="A8676" s="3"/>
      <c r="B8676" s="3"/>
      <c r="C8676" s="3"/>
      <c r="D8676" s="3"/>
      <c r="E8676" s="3"/>
      <c r="F8676" s="3"/>
      <c r="G8676" s="3"/>
      <c r="H8676" s="3"/>
      <c r="I8676" s="3"/>
      <c r="J8676" s="3"/>
      <c r="K8676" s="3"/>
      <c r="L8676" s="3"/>
      <c r="M8676" s="3"/>
      <c r="N8676" s="3"/>
      <c r="O8676" s="3"/>
      <c r="P8676" s="3"/>
      <c r="Q8676" s="3"/>
      <c r="R8676" s="3"/>
      <c r="S8676" s="120"/>
      <c r="T8676" s="3"/>
      <c r="U8676" s="3"/>
      <c r="V8676" s="3"/>
      <c r="W8676" s="3"/>
      <c r="X8676" s="3"/>
      <c r="Y8676" s="3"/>
      <c r="Z8676" s="3"/>
      <c r="AA8676" s="3"/>
      <c r="AB8676" s="3"/>
      <c r="AC8676" s="3"/>
      <c r="AD8676" s="3"/>
      <c r="AE8676" s="3"/>
      <c r="AF8676" s="3"/>
      <c r="AG8676" s="3"/>
      <c r="AH8676" s="3"/>
      <c r="AI8676" s="3"/>
      <c r="AJ8676" s="3"/>
      <c r="AK8676" s="3"/>
      <c r="AL8676" s="3"/>
      <c r="AM8676" s="3"/>
      <c r="AN8676" s="3"/>
      <c r="AO8676" s="3"/>
      <c r="AP8676" s="3"/>
      <c r="AQ8676" s="3"/>
      <c r="AR8676" s="3"/>
      <c r="AS8676" s="3"/>
      <c r="AT8676" s="3"/>
      <c r="AU8676" s="3"/>
      <c r="AV8676" s="3"/>
      <c r="AW8676" s="3"/>
      <c r="AX8676" s="3"/>
      <c r="AY8676" s="3"/>
      <c r="AZ8676" s="3"/>
      <c r="BA8676" s="3"/>
    </row>
    <row r="8677" spans="1:53" x14ac:dyDescent="0.3">
      <c r="A8677" s="3"/>
      <c r="B8677" s="3"/>
      <c r="C8677" s="3"/>
      <c r="D8677" s="3"/>
      <c r="E8677" s="3"/>
      <c r="F8677" s="3"/>
      <c r="G8677" s="3"/>
      <c r="H8677" s="3"/>
      <c r="I8677" s="3"/>
      <c r="J8677" s="3"/>
      <c r="K8677" s="3"/>
      <c r="L8677" s="3"/>
      <c r="M8677" s="3"/>
      <c r="N8677" s="3"/>
      <c r="O8677" s="3"/>
      <c r="P8677" s="3"/>
      <c r="Q8677" s="3"/>
      <c r="R8677" s="3"/>
      <c r="S8677" s="120"/>
      <c r="T8677" s="3"/>
      <c r="U8677" s="3"/>
      <c r="V8677" s="3"/>
      <c r="W8677" s="3"/>
      <c r="X8677" s="3"/>
      <c r="Y8677" s="3"/>
      <c r="Z8677" s="3"/>
      <c r="AA8677" s="3"/>
      <c r="AB8677" s="3"/>
      <c r="AC8677" s="3"/>
      <c r="AD8677" s="3"/>
      <c r="AE8677" s="3"/>
      <c r="AF8677" s="3"/>
      <c r="AG8677" s="3"/>
      <c r="AH8677" s="3"/>
      <c r="AI8677" s="3"/>
      <c r="AJ8677" s="3"/>
      <c r="AK8677" s="3"/>
      <c r="AL8677" s="3"/>
      <c r="AM8677" s="3"/>
      <c r="AN8677" s="3"/>
      <c r="AO8677" s="3"/>
      <c r="AP8677" s="3"/>
      <c r="AQ8677" s="3"/>
      <c r="AR8677" s="3"/>
      <c r="AS8677" s="3"/>
      <c r="AT8677" s="3"/>
      <c r="AU8677" s="3"/>
      <c r="AV8677" s="3"/>
      <c r="AW8677" s="3"/>
      <c r="AX8677" s="3"/>
      <c r="AY8677" s="3"/>
      <c r="AZ8677" s="3"/>
      <c r="BA8677" s="3"/>
    </row>
    <row r="8678" spans="1:53" x14ac:dyDescent="0.3">
      <c r="A8678" s="3"/>
      <c r="B8678" s="3"/>
      <c r="C8678" s="3"/>
      <c r="D8678" s="3"/>
      <c r="E8678" s="3"/>
      <c r="F8678" s="3"/>
      <c r="G8678" s="3"/>
      <c r="H8678" s="3"/>
      <c r="I8678" s="3"/>
      <c r="J8678" s="3"/>
      <c r="K8678" s="3"/>
      <c r="L8678" s="3"/>
      <c r="M8678" s="3"/>
      <c r="N8678" s="3"/>
      <c r="O8678" s="3"/>
      <c r="P8678" s="3"/>
      <c r="Q8678" s="3"/>
      <c r="R8678" s="3"/>
      <c r="S8678" s="120"/>
      <c r="T8678" s="3"/>
      <c r="U8678" s="3"/>
      <c r="V8678" s="3"/>
      <c r="W8678" s="3"/>
      <c r="X8678" s="3"/>
      <c r="Y8678" s="3"/>
      <c r="Z8678" s="3"/>
      <c r="AA8678" s="3"/>
      <c r="AB8678" s="3"/>
      <c r="AC8678" s="3"/>
      <c r="AD8678" s="3"/>
      <c r="AE8678" s="3"/>
      <c r="AF8678" s="3"/>
      <c r="AG8678" s="3"/>
      <c r="AH8678" s="3"/>
      <c r="AI8678" s="3"/>
      <c r="AJ8678" s="3"/>
      <c r="AK8678" s="3"/>
      <c r="AL8678" s="3"/>
      <c r="AM8678" s="3"/>
      <c r="AN8678" s="3"/>
      <c r="AO8678" s="3"/>
      <c r="AP8678" s="3"/>
      <c r="AQ8678" s="3"/>
      <c r="AR8678" s="3"/>
      <c r="AS8678" s="3"/>
      <c r="AT8678" s="3"/>
      <c r="AU8678" s="3"/>
      <c r="AV8678" s="3"/>
      <c r="AW8678" s="3"/>
      <c r="AX8678" s="3"/>
      <c r="AY8678" s="3"/>
      <c r="AZ8678" s="3"/>
      <c r="BA8678" s="3"/>
    </row>
    <row r="8679" spans="1:53" x14ac:dyDescent="0.3">
      <c r="A8679" s="3"/>
      <c r="B8679" s="3"/>
      <c r="C8679" s="3"/>
      <c r="D8679" s="3"/>
      <c r="E8679" s="3"/>
      <c r="F8679" s="3"/>
      <c r="G8679" s="3"/>
      <c r="H8679" s="3"/>
      <c r="I8679" s="3"/>
      <c r="J8679" s="3"/>
      <c r="K8679" s="3"/>
      <c r="L8679" s="3"/>
      <c r="M8679" s="3"/>
      <c r="N8679" s="3"/>
      <c r="O8679" s="3"/>
      <c r="P8679" s="3"/>
      <c r="Q8679" s="3"/>
      <c r="R8679" s="3"/>
      <c r="S8679" s="120"/>
      <c r="T8679" s="3"/>
      <c r="U8679" s="3"/>
      <c r="V8679" s="3"/>
      <c r="W8679" s="3"/>
      <c r="X8679" s="3"/>
      <c r="Y8679" s="3"/>
      <c r="Z8679" s="3"/>
      <c r="AA8679" s="3"/>
      <c r="AB8679" s="3"/>
      <c r="AC8679" s="3"/>
      <c r="AD8679" s="3"/>
      <c r="AE8679" s="3"/>
      <c r="AF8679" s="3"/>
      <c r="AG8679" s="3"/>
      <c r="AH8679" s="3"/>
      <c r="AI8679" s="3"/>
      <c r="AJ8679" s="3"/>
      <c r="AK8679" s="3"/>
      <c r="AL8679" s="3"/>
      <c r="AM8679" s="3"/>
      <c r="AN8679" s="3"/>
      <c r="AO8679" s="3"/>
      <c r="AP8679" s="3"/>
      <c r="AQ8679" s="3"/>
      <c r="AR8679" s="3"/>
      <c r="AS8679" s="3"/>
      <c r="AT8679" s="3"/>
      <c r="AU8679" s="3"/>
      <c r="AV8679" s="3"/>
      <c r="AW8679" s="3"/>
      <c r="AX8679" s="3"/>
      <c r="AY8679" s="3"/>
      <c r="AZ8679" s="3"/>
      <c r="BA8679" s="3"/>
    </row>
    <row r="8680" spans="1:53" x14ac:dyDescent="0.3">
      <c r="A8680" s="3"/>
      <c r="B8680" s="3"/>
      <c r="C8680" s="3"/>
      <c r="D8680" s="3"/>
      <c r="E8680" s="3"/>
      <c r="F8680" s="3"/>
      <c r="G8680" s="3"/>
      <c r="H8680" s="3"/>
      <c r="I8680" s="3"/>
      <c r="J8680" s="3"/>
      <c r="K8680" s="3"/>
      <c r="L8680" s="3"/>
      <c r="M8680" s="3"/>
      <c r="N8680" s="3"/>
      <c r="O8680" s="3"/>
      <c r="P8680" s="3"/>
      <c r="Q8680" s="3"/>
      <c r="R8680" s="3"/>
      <c r="S8680" s="120"/>
      <c r="T8680" s="3"/>
      <c r="U8680" s="3"/>
      <c r="V8680" s="3"/>
      <c r="W8680" s="3"/>
      <c r="X8680" s="3"/>
      <c r="Y8680" s="3"/>
      <c r="Z8680" s="3"/>
      <c r="AA8680" s="3"/>
      <c r="AB8680" s="3"/>
      <c r="AC8680" s="3"/>
      <c r="AD8680" s="3"/>
      <c r="AE8680" s="3"/>
      <c r="AF8680" s="3"/>
      <c r="AG8680" s="3"/>
      <c r="AH8680" s="3"/>
      <c r="AI8680" s="3"/>
      <c r="AJ8680" s="3"/>
      <c r="AK8680" s="3"/>
      <c r="AL8680" s="3"/>
      <c r="AM8680" s="3"/>
      <c r="AN8680" s="3"/>
      <c r="AO8680" s="3"/>
      <c r="AP8680" s="3"/>
      <c r="AQ8680" s="3"/>
      <c r="AR8680" s="3"/>
      <c r="AS8680" s="3"/>
      <c r="AT8680" s="3"/>
      <c r="AU8680" s="3"/>
      <c r="AV8680" s="3"/>
      <c r="AW8680" s="3"/>
      <c r="AX8680" s="3"/>
      <c r="AY8680" s="3"/>
      <c r="AZ8680" s="3"/>
      <c r="BA8680" s="3"/>
    </row>
    <row r="8681" spans="1:53" x14ac:dyDescent="0.3">
      <c r="A8681" s="3"/>
      <c r="B8681" s="3"/>
      <c r="C8681" s="3"/>
      <c r="D8681" s="3"/>
      <c r="E8681" s="3"/>
      <c r="F8681" s="3"/>
      <c r="G8681" s="3"/>
      <c r="H8681" s="3"/>
      <c r="I8681" s="3"/>
      <c r="J8681" s="3"/>
      <c r="K8681" s="3"/>
      <c r="L8681" s="3"/>
      <c r="M8681" s="3"/>
      <c r="N8681" s="3"/>
      <c r="O8681" s="3"/>
      <c r="P8681" s="3"/>
      <c r="Q8681" s="3"/>
      <c r="R8681" s="3"/>
      <c r="S8681" s="120"/>
      <c r="T8681" s="3"/>
      <c r="U8681" s="3"/>
      <c r="V8681" s="3"/>
      <c r="W8681" s="3"/>
      <c r="X8681" s="3"/>
      <c r="Y8681" s="3"/>
      <c r="Z8681" s="3"/>
      <c r="AA8681" s="3"/>
      <c r="AB8681" s="3"/>
      <c r="AC8681" s="3"/>
      <c r="AD8681" s="3"/>
      <c r="AE8681" s="3"/>
      <c r="AF8681" s="3"/>
      <c r="AG8681" s="3"/>
      <c r="AH8681" s="3"/>
      <c r="AI8681" s="3"/>
      <c r="AJ8681" s="3"/>
      <c r="AK8681" s="3"/>
      <c r="AL8681" s="3"/>
      <c r="AM8681" s="3"/>
      <c r="AN8681" s="3"/>
      <c r="AO8681" s="3"/>
      <c r="AP8681" s="3"/>
      <c r="AQ8681" s="3"/>
      <c r="AR8681" s="3"/>
      <c r="AS8681" s="3"/>
      <c r="AT8681" s="3"/>
      <c r="AU8681" s="3"/>
      <c r="AV8681" s="3"/>
      <c r="AW8681" s="3"/>
      <c r="AX8681" s="3"/>
      <c r="AY8681" s="3"/>
      <c r="AZ8681" s="3"/>
      <c r="BA8681" s="3"/>
    </row>
    <row r="8682" spans="1:53" x14ac:dyDescent="0.3">
      <c r="A8682" s="3"/>
      <c r="B8682" s="3"/>
      <c r="C8682" s="3"/>
      <c r="D8682" s="3"/>
      <c r="E8682" s="3"/>
      <c r="F8682" s="3"/>
      <c r="G8682" s="3"/>
      <c r="H8682" s="3"/>
      <c r="I8682" s="3"/>
      <c r="J8682" s="3"/>
      <c r="K8682" s="3"/>
      <c r="L8682" s="3"/>
      <c r="M8682" s="3"/>
      <c r="N8682" s="3"/>
      <c r="O8682" s="3"/>
      <c r="P8682" s="3"/>
      <c r="Q8682" s="3"/>
      <c r="R8682" s="3"/>
      <c r="S8682" s="120"/>
      <c r="T8682" s="3"/>
      <c r="U8682" s="3"/>
      <c r="V8682" s="3"/>
      <c r="W8682" s="3"/>
      <c r="X8682" s="3"/>
      <c r="Y8682" s="3"/>
      <c r="Z8682" s="3"/>
      <c r="AA8682" s="3"/>
      <c r="AB8682" s="3"/>
      <c r="AC8682" s="3"/>
      <c r="AD8682" s="3"/>
      <c r="AE8682" s="3"/>
      <c r="AF8682" s="3"/>
      <c r="AG8682" s="3"/>
      <c r="AH8682" s="3"/>
      <c r="AI8682" s="3"/>
      <c r="AJ8682" s="3"/>
      <c r="AK8682" s="3"/>
      <c r="AL8682" s="3"/>
      <c r="AM8682" s="3"/>
      <c r="AN8682" s="3"/>
      <c r="AO8682" s="3"/>
      <c r="AP8682" s="3"/>
      <c r="AQ8682" s="3"/>
      <c r="AR8682" s="3"/>
      <c r="AS8682" s="3"/>
      <c r="AT8682" s="3"/>
      <c r="AU8682" s="3"/>
      <c r="AV8682" s="3"/>
      <c r="AW8682" s="3"/>
      <c r="AX8682" s="3"/>
      <c r="AY8682" s="3"/>
      <c r="AZ8682" s="3"/>
      <c r="BA8682" s="3"/>
    </row>
    <row r="8683" spans="1:53" x14ac:dyDescent="0.3">
      <c r="A8683" s="3"/>
      <c r="B8683" s="3"/>
      <c r="C8683" s="3"/>
      <c r="D8683" s="3"/>
      <c r="E8683" s="3"/>
      <c r="F8683" s="3"/>
      <c r="G8683" s="3"/>
      <c r="H8683" s="3"/>
      <c r="I8683" s="3"/>
      <c r="J8683" s="3"/>
      <c r="K8683" s="3"/>
      <c r="L8683" s="3"/>
      <c r="M8683" s="3"/>
      <c r="N8683" s="3"/>
      <c r="O8683" s="3"/>
      <c r="P8683" s="3"/>
      <c r="Q8683" s="3"/>
      <c r="R8683" s="3"/>
      <c r="S8683" s="120"/>
      <c r="T8683" s="3"/>
      <c r="U8683" s="3"/>
      <c r="V8683" s="3"/>
      <c r="W8683" s="3"/>
      <c r="X8683" s="3"/>
      <c r="Y8683" s="3"/>
      <c r="Z8683" s="3"/>
      <c r="AA8683" s="3"/>
      <c r="AB8683" s="3"/>
      <c r="AC8683" s="3"/>
      <c r="AD8683" s="3"/>
      <c r="AE8683" s="3"/>
      <c r="AF8683" s="3"/>
      <c r="AG8683" s="3"/>
      <c r="AH8683" s="3"/>
      <c r="AI8683" s="3"/>
      <c r="AJ8683" s="3"/>
      <c r="AK8683" s="3"/>
      <c r="AL8683" s="3"/>
      <c r="AM8683" s="3"/>
      <c r="AN8683" s="3"/>
      <c r="AO8683" s="3"/>
      <c r="AP8683" s="3"/>
      <c r="AQ8683" s="3"/>
      <c r="AR8683" s="3"/>
      <c r="AS8683" s="3"/>
      <c r="AT8683" s="3"/>
      <c r="AU8683" s="3"/>
      <c r="AV8683" s="3"/>
      <c r="AW8683" s="3"/>
      <c r="AX8683" s="3"/>
      <c r="AY8683" s="3"/>
      <c r="AZ8683" s="3"/>
      <c r="BA8683" s="3"/>
    </row>
    <row r="8684" spans="1:53" x14ac:dyDescent="0.3">
      <c r="A8684" s="3"/>
      <c r="B8684" s="3"/>
      <c r="C8684" s="3"/>
      <c r="D8684" s="3"/>
      <c r="E8684" s="3"/>
      <c r="F8684" s="3"/>
      <c r="G8684" s="3"/>
      <c r="H8684" s="3"/>
      <c r="I8684" s="3"/>
      <c r="J8684" s="3"/>
      <c r="K8684" s="3"/>
      <c r="L8684" s="3"/>
      <c r="M8684" s="3"/>
      <c r="N8684" s="3"/>
      <c r="O8684" s="3"/>
      <c r="P8684" s="3"/>
      <c r="Q8684" s="3"/>
      <c r="R8684" s="3"/>
      <c r="S8684" s="120"/>
      <c r="T8684" s="3"/>
      <c r="U8684" s="3"/>
      <c r="V8684" s="3"/>
      <c r="W8684" s="3"/>
      <c r="X8684" s="3"/>
      <c r="Y8684" s="3"/>
      <c r="Z8684" s="3"/>
      <c r="AA8684" s="3"/>
      <c r="AB8684" s="3"/>
      <c r="AC8684" s="3"/>
      <c r="AD8684" s="3"/>
      <c r="AE8684" s="3"/>
      <c r="AF8684" s="3"/>
      <c r="AG8684" s="3"/>
      <c r="AH8684" s="3"/>
      <c r="AI8684" s="3"/>
      <c r="AJ8684" s="3"/>
      <c r="AK8684" s="3"/>
      <c r="AL8684" s="3"/>
      <c r="AM8684" s="3"/>
      <c r="AN8684" s="3"/>
      <c r="AO8684" s="3"/>
      <c r="AP8684" s="3"/>
      <c r="AQ8684" s="3"/>
      <c r="AR8684" s="3"/>
      <c r="AS8684" s="3"/>
      <c r="AT8684" s="3"/>
      <c r="AU8684" s="3"/>
      <c r="AV8684" s="3"/>
      <c r="AW8684" s="3"/>
      <c r="AX8684" s="3"/>
      <c r="AY8684" s="3"/>
      <c r="AZ8684" s="3"/>
      <c r="BA8684" s="3"/>
    </row>
    <row r="8685" spans="1:53" x14ac:dyDescent="0.3">
      <c r="A8685" s="3"/>
      <c r="B8685" s="3"/>
      <c r="C8685" s="3"/>
      <c r="D8685" s="3"/>
      <c r="E8685" s="3"/>
      <c r="F8685" s="3"/>
      <c r="G8685" s="3"/>
      <c r="H8685" s="3"/>
      <c r="I8685" s="3"/>
      <c r="J8685" s="3"/>
      <c r="K8685" s="3"/>
      <c r="L8685" s="3"/>
      <c r="M8685" s="3"/>
      <c r="N8685" s="3"/>
      <c r="O8685" s="3"/>
      <c r="P8685" s="3"/>
      <c r="Q8685" s="3"/>
      <c r="R8685" s="3"/>
      <c r="S8685" s="120"/>
      <c r="T8685" s="3"/>
      <c r="U8685" s="3"/>
      <c r="V8685" s="3"/>
      <c r="W8685" s="3"/>
      <c r="X8685" s="3"/>
      <c r="Y8685" s="3"/>
      <c r="Z8685" s="3"/>
      <c r="AA8685" s="3"/>
      <c r="AB8685" s="3"/>
      <c r="AC8685" s="3"/>
      <c r="AD8685" s="3"/>
      <c r="AE8685" s="3"/>
      <c r="AF8685" s="3"/>
      <c r="AG8685" s="3"/>
      <c r="AH8685" s="3"/>
      <c r="AI8685" s="3"/>
      <c r="AJ8685" s="3"/>
      <c r="AK8685" s="3"/>
      <c r="AL8685" s="3"/>
      <c r="AM8685" s="3"/>
      <c r="AN8685" s="3"/>
      <c r="AO8685" s="3"/>
      <c r="AP8685" s="3"/>
      <c r="AQ8685" s="3"/>
      <c r="AR8685" s="3"/>
      <c r="AS8685" s="3"/>
      <c r="AT8685" s="3"/>
      <c r="AU8685" s="3"/>
      <c r="AV8685" s="3"/>
      <c r="AW8685" s="3"/>
      <c r="AX8685" s="3"/>
      <c r="AY8685" s="3"/>
      <c r="AZ8685" s="3"/>
      <c r="BA8685" s="3"/>
    </row>
    <row r="8686" spans="1:53" x14ac:dyDescent="0.3">
      <c r="A8686" s="3"/>
      <c r="B8686" s="3"/>
      <c r="C8686" s="3"/>
      <c r="D8686" s="3"/>
      <c r="E8686" s="3"/>
      <c r="F8686" s="3"/>
      <c r="G8686" s="3"/>
      <c r="H8686" s="3"/>
      <c r="I8686" s="3"/>
      <c r="J8686" s="3"/>
      <c r="K8686" s="3"/>
      <c r="L8686" s="3"/>
      <c r="M8686" s="3"/>
      <c r="N8686" s="3"/>
      <c r="O8686" s="3"/>
      <c r="P8686" s="3"/>
      <c r="Q8686" s="3"/>
      <c r="R8686" s="3"/>
      <c r="S8686" s="120"/>
      <c r="T8686" s="3"/>
      <c r="U8686" s="3"/>
      <c r="V8686" s="3"/>
      <c r="W8686" s="3"/>
      <c r="X8686" s="3"/>
      <c r="Y8686" s="3"/>
      <c r="Z8686" s="3"/>
      <c r="AA8686" s="3"/>
      <c r="AB8686" s="3"/>
      <c r="AC8686" s="3"/>
      <c r="AD8686" s="3"/>
      <c r="AE8686" s="3"/>
      <c r="AF8686" s="3"/>
      <c r="AG8686" s="3"/>
      <c r="AH8686" s="3"/>
      <c r="AI8686" s="3"/>
      <c r="AJ8686" s="3"/>
      <c r="AK8686" s="3"/>
      <c r="AL8686" s="3"/>
      <c r="AM8686" s="3"/>
      <c r="AN8686" s="3"/>
      <c r="AO8686" s="3"/>
      <c r="AP8686" s="3"/>
      <c r="AQ8686" s="3"/>
      <c r="AR8686" s="3"/>
      <c r="AS8686" s="3"/>
      <c r="AT8686" s="3"/>
      <c r="AU8686" s="3"/>
      <c r="AV8686" s="3"/>
      <c r="AW8686" s="3"/>
      <c r="AX8686" s="3"/>
      <c r="AY8686" s="3"/>
      <c r="AZ8686" s="3"/>
      <c r="BA8686" s="3"/>
    </row>
    <row r="8687" spans="1:53" x14ac:dyDescent="0.3">
      <c r="A8687" s="3"/>
      <c r="B8687" s="3"/>
      <c r="C8687" s="3"/>
      <c r="D8687" s="3"/>
      <c r="E8687" s="3"/>
      <c r="F8687" s="3"/>
      <c r="G8687" s="3"/>
      <c r="H8687" s="3"/>
      <c r="I8687" s="3"/>
      <c r="J8687" s="3"/>
      <c r="K8687" s="3"/>
      <c r="L8687" s="3"/>
      <c r="M8687" s="3"/>
      <c r="N8687" s="3"/>
      <c r="O8687" s="3"/>
      <c r="P8687" s="3"/>
      <c r="Q8687" s="3"/>
      <c r="R8687" s="3"/>
      <c r="S8687" s="120"/>
      <c r="T8687" s="3"/>
      <c r="U8687" s="3"/>
      <c r="V8687" s="3"/>
      <c r="W8687" s="3"/>
      <c r="X8687" s="3"/>
      <c r="Y8687" s="3"/>
      <c r="Z8687" s="3"/>
      <c r="AA8687" s="3"/>
      <c r="AB8687" s="3"/>
      <c r="AC8687" s="3"/>
      <c r="AD8687" s="3"/>
      <c r="AE8687" s="3"/>
      <c r="AF8687" s="3"/>
      <c r="AG8687" s="3"/>
      <c r="AH8687" s="3"/>
      <c r="AI8687" s="3"/>
      <c r="AJ8687" s="3"/>
      <c r="AK8687" s="3"/>
      <c r="AL8687" s="3"/>
      <c r="AM8687" s="3"/>
      <c r="AN8687" s="3"/>
      <c r="AO8687" s="3"/>
      <c r="AP8687" s="3"/>
      <c r="AQ8687" s="3"/>
      <c r="AR8687" s="3"/>
      <c r="AS8687" s="3"/>
      <c r="AT8687" s="3"/>
      <c r="AU8687" s="3"/>
      <c r="AV8687" s="3"/>
      <c r="AW8687" s="3"/>
      <c r="AX8687" s="3"/>
      <c r="AY8687" s="3"/>
      <c r="AZ8687" s="3"/>
      <c r="BA8687" s="3"/>
    </row>
    <row r="8688" spans="1:53" x14ac:dyDescent="0.3">
      <c r="A8688" s="3"/>
      <c r="B8688" s="3"/>
      <c r="C8688" s="3"/>
      <c r="D8688" s="3"/>
      <c r="E8688" s="3"/>
      <c r="F8688" s="3"/>
      <c r="G8688" s="3"/>
      <c r="H8688" s="3"/>
      <c r="I8688" s="3"/>
      <c r="J8688" s="3"/>
      <c r="K8688" s="3"/>
      <c r="L8688" s="3"/>
      <c r="M8688" s="3"/>
      <c r="N8688" s="3"/>
      <c r="O8688" s="3"/>
      <c r="P8688" s="3"/>
      <c r="Q8688" s="3"/>
      <c r="R8688" s="3"/>
      <c r="S8688" s="120"/>
      <c r="T8688" s="3"/>
      <c r="U8688" s="3"/>
      <c r="V8688" s="3"/>
      <c r="W8688" s="3"/>
      <c r="X8688" s="3"/>
      <c r="Y8688" s="3"/>
      <c r="Z8688" s="3"/>
      <c r="AA8688" s="3"/>
      <c r="AB8688" s="3"/>
      <c r="AC8688" s="3"/>
      <c r="AD8688" s="3"/>
      <c r="AE8688" s="3"/>
      <c r="AF8688" s="3"/>
      <c r="AG8688" s="3"/>
      <c r="AH8688" s="3"/>
      <c r="AI8688" s="3"/>
      <c r="AJ8688" s="3"/>
      <c r="AK8688" s="3"/>
      <c r="AL8688" s="3"/>
      <c r="AM8688" s="3"/>
      <c r="AN8688" s="3"/>
      <c r="AO8688" s="3"/>
      <c r="AP8688" s="3"/>
      <c r="AQ8688" s="3"/>
      <c r="AR8688" s="3"/>
      <c r="AS8688" s="3"/>
      <c r="AT8688" s="3"/>
      <c r="AU8688" s="3"/>
      <c r="AV8688" s="3"/>
      <c r="AW8688" s="3"/>
      <c r="AX8688" s="3"/>
      <c r="AY8688" s="3"/>
      <c r="AZ8688" s="3"/>
      <c r="BA8688" s="3"/>
    </row>
    <row r="8689" spans="1:53" x14ac:dyDescent="0.3">
      <c r="A8689" s="3"/>
      <c r="B8689" s="3"/>
      <c r="C8689" s="3"/>
      <c r="D8689" s="3"/>
      <c r="E8689" s="3"/>
      <c r="F8689" s="3"/>
      <c r="G8689" s="3"/>
      <c r="H8689" s="3"/>
      <c r="I8689" s="3"/>
      <c r="J8689" s="3"/>
      <c r="K8689" s="3"/>
      <c r="L8689" s="3"/>
      <c r="M8689" s="3"/>
      <c r="N8689" s="3"/>
      <c r="O8689" s="3"/>
      <c r="P8689" s="3"/>
      <c r="Q8689" s="3"/>
      <c r="R8689" s="3"/>
      <c r="S8689" s="120"/>
      <c r="T8689" s="3"/>
      <c r="U8689" s="3"/>
      <c r="V8689" s="3"/>
      <c r="W8689" s="3"/>
      <c r="X8689" s="3"/>
      <c r="Y8689" s="3"/>
      <c r="Z8689" s="3"/>
      <c r="AA8689" s="3"/>
      <c r="AB8689" s="3"/>
      <c r="AC8689" s="3"/>
      <c r="AD8689" s="3"/>
      <c r="AE8689" s="3"/>
      <c r="AF8689" s="3"/>
      <c r="AG8689" s="3"/>
      <c r="AH8689" s="3"/>
      <c r="AI8689" s="3"/>
      <c r="AJ8689" s="3"/>
      <c r="AK8689" s="3"/>
      <c r="AL8689" s="3"/>
      <c r="AM8689" s="3"/>
      <c r="AN8689" s="3"/>
      <c r="AO8689" s="3"/>
      <c r="AP8689" s="3"/>
      <c r="AQ8689" s="3"/>
      <c r="AR8689" s="3"/>
      <c r="AS8689" s="3"/>
      <c r="AT8689" s="3"/>
      <c r="AU8689" s="3"/>
      <c r="AV8689" s="3"/>
      <c r="AW8689" s="3"/>
      <c r="AX8689" s="3"/>
      <c r="AY8689" s="3"/>
      <c r="AZ8689" s="3"/>
      <c r="BA8689" s="3"/>
    </row>
    <row r="8690" spans="1:53" x14ac:dyDescent="0.3">
      <c r="A8690" s="3"/>
      <c r="B8690" s="3"/>
      <c r="C8690" s="3"/>
      <c r="D8690" s="3"/>
      <c r="E8690" s="3"/>
      <c r="F8690" s="3"/>
      <c r="G8690" s="3"/>
      <c r="H8690" s="3"/>
      <c r="I8690" s="3"/>
      <c r="J8690" s="3"/>
      <c r="K8690" s="3"/>
      <c r="L8690" s="3"/>
      <c r="M8690" s="3"/>
      <c r="N8690" s="3"/>
      <c r="O8690" s="3"/>
      <c r="P8690" s="3"/>
      <c r="Q8690" s="3"/>
      <c r="R8690" s="3"/>
      <c r="S8690" s="120"/>
      <c r="T8690" s="3"/>
      <c r="U8690" s="3"/>
      <c r="V8690" s="3"/>
      <c r="W8690" s="3"/>
      <c r="X8690" s="3"/>
      <c r="Y8690" s="3"/>
      <c r="Z8690" s="3"/>
      <c r="AA8690" s="3"/>
      <c r="AB8690" s="3"/>
      <c r="AC8690" s="3"/>
      <c r="AD8690" s="3"/>
      <c r="AE8690" s="3"/>
      <c r="AF8690" s="3"/>
      <c r="AG8690" s="3"/>
      <c r="AH8690" s="3"/>
      <c r="AI8690" s="3"/>
      <c r="AJ8690" s="3"/>
      <c r="AK8690" s="3"/>
      <c r="AL8690" s="3"/>
      <c r="AM8690" s="3"/>
      <c r="AN8690" s="3"/>
      <c r="AO8690" s="3"/>
      <c r="AP8690" s="3"/>
      <c r="AQ8690" s="3"/>
      <c r="AR8690" s="3"/>
      <c r="AS8690" s="3"/>
      <c r="AT8690" s="3"/>
      <c r="AU8690" s="3"/>
      <c r="AV8690" s="3"/>
      <c r="AW8690" s="3"/>
      <c r="AX8690" s="3"/>
      <c r="AY8690" s="3"/>
      <c r="AZ8690" s="3"/>
      <c r="BA8690" s="3"/>
    </row>
    <row r="8691" spans="1:53" x14ac:dyDescent="0.3">
      <c r="A8691" s="3"/>
      <c r="B8691" s="3"/>
      <c r="C8691" s="3"/>
      <c r="D8691" s="3"/>
      <c r="E8691" s="3"/>
      <c r="F8691" s="3"/>
      <c r="G8691" s="3"/>
      <c r="H8691" s="3"/>
      <c r="I8691" s="3"/>
      <c r="J8691" s="3"/>
      <c r="K8691" s="3"/>
      <c r="L8691" s="3"/>
      <c r="M8691" s="3"/>
      <c r="N8691" s="3"/>
      <c r="O8691" s="3"/>
      <c r="P8691" s="3"/>
      <c r="Q8691" s="3"/>
      <c r="R8691" s="3"/>
      <c r="S8691" s="120"/>
      <c r="T8691" s="3"/>
      <c r="U8691" s="3"/>
      <c r="V8691" s="3"/>
      <c r="W8691" s="3"/>
      <c r="X8691" s="3"/>
      <c r="Y8691" s="3"/>
      <c r="Z8691" s="3"/>
      <c r="AA8691" s="3"/>
      <c r="AB8691" s="3"/>
      <c r="AC8691" s="3"/>
      <c r="AD8691" s="3"/>
      <c r="AE8691" s="3"/>
      <c r="AF8691" s="3"/>
      <c r="AG8691" s="3"/>
      <c r="AH8691" s="3"/>
      <c r="AI8691" s="3"/>
      <c r="AJ8691" s="3"/>
      <c r="AK8691" s="3"/>
      <c r="AL8691" s="3"/>
      <c r="AM8691" s="3"/>
      <c r="AN8691" s="3"/>
      <c r="AO8691" s="3"/>
      <c r="AP8691" s="3"/>
      <c r="AQ8691" s="3"/>
      <c r="AR8691" s="3"/>
      <c r="AS8691" s="3"/>
      <c r="AT8691" s="3"/>
      <c r="AU8691" s="3"/>
      <c r="AV8691" s="3"/>
      <c r="AW8691" s="3"/>
      <c r="AX8691" s="3"/>
      <c r="AY8691" s="3"/>
      <c r="AZ8691" s="3"/>
      <c r="BA8691" s="3"/>
    </row>
    <row r="8692" spans="1:53" x14ac:dyDescent="0.3">
      <c r="A8692" s="3"/>
      <c r="B8692" s="3"/>
      <c r="C8692" s="3"/>
      <c r="D8692" s="3"/>
      <c r="E8692" s="3"/>
      <c r="F8692" s="3"/>
      <c r="G8692" s="3"/>
      <c r="H8692" s="3"/>
      <c r="I8692" s="3"/>
      <c r="J8692" s="3"/>
      <c r="K8692" s="3"/>
      <c r="L8692" s="3"/>
      <c r="M8692" s="3"/>
      <c r="N8692" s="3"/>
      <c r="O8692" s="3"/>
      <c r="P8692" s="3"/>
      <c r="Q8692" s="3"/>
      <c r="R8692" s="3"/>
      <c r="S8692" s="120"/>
      <c r="T8692" s="3"/>
      <c r="U8692" s="3"/>
      <c r="V8692" s="3"/>
      <c r="W8692" s="3"/>
      <c r="X8692" s="3"/>
      <c r="Y8692" s="3"/>
      <c r="Z8692" s="3"/>
      <c r="AA8692" s="3"/>
      <c r="AB8692" s="3"/>
      <c r="AC8692" s="3"/>
      <c r="AD8692" s="3"/>
      <c r="AE8692" s="3"/>
      <c r="AF8692" s="3"/>
      <c r="AG8692" s="3"/>
      <c r="AH8692" s="3"/>
      <c r="AI8692" s="3"/>
      <c r="AJ8692" s="3"/>
      <c r="AK8692" s="3"/>
      <c r="AL8692" s="3"/>
      <c r="AM8692" s="3"/>
      <c r="AN8692" s="3"/>
      <c r="AO8692" s="3"/>
      <c r="AP8692" s="3"/>
      <c r="AQ8692" s="3"/>
      <c r="AR8692" s="3"/>
      <c r="AS8692" s="3"/>
      <c r="AT8692" s="3"/>
      <c r="AU8692" s="3"/>
      <c r="AV8692" s="3"/>
      <c r="AW8692" s="3"/>
      <c r="AX8692" s="3"/>
      <c r="AY8692" s="3"/>
      <c r="AZ8692" s="3"/>
      <c r="BA8692" s="3"/>
    </row>
    <row r="8693" spans="1:53" x14ac:dyDescent="0.3">
      <c r="A8693" s="3"/>
      <c r="B8693" s="3"/>
      <c r="C8693" s="3"/>
      <c r="D8693" s="3"/>
      <c r="E8693" s="3"/>
      <c r="F8693" s="3"/>
      <c r="G8693" s="3"/>
      <c r="H8693" s="3"/>
      <c r="I8693" s="3"/>
      <c r="J8693" s="3"/>
      <c r="K8693" s="3"/>
      <c r="L8693" s="3"/>
      <c r="M8693" s="3"/>
      <c r="N8693" s="3"/>
      <c r="O8693" s="3"/>
      <c r="P8693" s="3"/>
      <c r="Q8693" s="3"/>
      <c r="R8693" s="3"/>
      <c r="S8693" s="120"/>
      <c r="T8693" s="3"/>
      <c r="U8693" s="3"/>
      <c r="V8693" s="3"/>
      <c r="W8693" s="3"/>
      <c r="X8693" s="3"/>
      <c r="Y8693" s="3"/>
      <c r="Z8693" s="3"/>
      <c r="AA8693" s="3"/>
      <c r="AB8693" s="3"/>
      <c r="AC8693" s="3"/>
      <c r="AD8693" s="3"/>
      <c r="AE8693" s="3"/>
      <c r="AF8693" s="3"/>
      <c r="AG8693" s="3"/>
      <c r="AH8693" s="3"/>
      <c r="AI8693" s="3"/>
      <c r="AJ8693" s="3"/>
      <c r="AK8693" s="3"/>
      <c r="AL8693" s="3"/>
      <c r="AM8693" s="3"/>
      <c r="AN8693" s="3"/>
      <c r="AO8693" s="3"/>
      <c r="AP8693" s="3"/>
      <c r="AQ8693" s="3"/>
      <c r="AR8693" s="3"/>
      <c r="AS8693" s="3"/>
      <c r="AT8693" s="3"/>
      <c r="AU8693" s="3"/>
      <c r="AV8693" s="3"/>
      <c r="AW8693" s="3"/>
      <c r="AX8693" s="3"/>
      <c r="AY8693" s="3"/>
      <c r="AZ8693" s="3"/>
      <c r="BA8693" s="3"/>
    </row>
    <row r="8694" spans="1:53" x14ac:dyDescent="0.3">
      <c r="A8694" s="3"/>
      <c r="B8694" s="3"/>
      <c r="C8694" s="3"/>
      <c r="D8694" s="3"/>
      <c r="E8694" s="3"/>
      <c r="F8694" s="3"/>
      <c r="G8694" s="3"/>
      <c r="H8694" s="3"/>
      <c r="I8694" s="3"/>
      <c r="J8694" s="3"/>
      <c r="K8694" s="3"/>
      <c r="L8694" s="3"/>
      <c r="M8694" s="3"/>
      <c r="N8694" s="3"/>
      <c r="O8694" s="3"/>
      <c r="P8694" s="3"/>
      <c r="Q8694" s="3"/>
      <c r="R8694" s="3"/>
      <c r="S8694" s="120"/>
      <c r="T8694" s="3"/>
      <c r="U8694" s="3"/>
      <c r="V8694" s="3"/>
      <c r="W8694" s="3"/>
      <c r="X8694" s="3"/>
      <c r="Y8694" s="3"/>
      <c r="Z8694" s="3"/>
      <c r="AA8694" s="3"/>
      <c r="AB8694" s="3"/>
      <c r="AC8694" s="3"/>
      <c r="AD8694" s="3"/>
      <c r="AE8694" s="3"/>
      <c r="AF8694" s="3"/>
      <c r="AG8694" s="3"/>
      <c r="AH8694" s="3"/>
      <c r="AI8694" s="3"/>
      <c r="AJ8694" s="3"/>
      <c r="AK8694" s="3"/>
      <c r="AL8694" s="3"/>
      <c r="AM8694" s="3"/>
      <c r="AN8694" s="3"/>
      <c r="AO8694" s="3"/>
      <c r="AP8694" s="3"/>
      <c r="AQ8694" s="3"/>
      <c r="AR8694" s="3"/>
      <c r="AS8694" s="3"/>
      <c r="AT8694" s="3"/>
      <c r="AU8694" s="3"/>
      <c r="AV8694" s="3"/>
      <c r="AW8694" s="3"/>
      <c r="AX8694" s="3"/>
      <c r="AY8694" s="3"/>
      <c r="AZ8694" s="3"/>
      <c r="BA8694" s="3"/>
    </row>
    <row r="8695" spans="1:53" x14ac:dyDescent="0.3">
      <c r="A8695" s="3"/>
      <c r="B8695" s="3"/>
      <c r="C8695" s="3"/>
      <c r="D8695" s="3"/>
      <c r="E8695" s="3"/>
      <c r="F8695" s="3"/>
      <c r="G8695" s="3"/>
      <c r="H8695" s="3"/>
      <c r="I8695" s="3"/>
      <c r="J8695" s="3"/>
      <c r="K8695" s="3"/>
      <c r="L8695" s="3"/>
      <c r="M8695" s="3"/>
      <c r="N8695" s="3"/>
      <c r="O8695" s="3"/>
      <c r="P8695" s="3"/>
      <c r="Q8695" s="3"/>
      <c r="R8695" s="3"/>
      <c r="S8695" s="120"/>
      <c r="T8695" s="3"/>
      <c r="U8695" s="3"/>
      <c r="V8695" s="3"/>
      <c r="W8695" s="3"/>
      <c r="X8695" s="3"/>
      <c r="Y8695" s="3"/>
      <c r="Z8695" s="3"/>
      <c r="AA8695" s="3"/>
      <c r="AB8695" s="3"/>
      <c r="AC8695" s="3"/>
      <c r="AD8695" s="3"/>
      <c r="AE8695" s="3"/>
      <c r="AF8695" s="3"/>
      <c r="AG8695" s="3"/>
      <c r="AH8695" s="3"/>
      <c r="AI8695" s="3"/>
      <c r="AJ8695" s="3"/>
      <c r="AK8695" s="3"/>
      <c r="AL8695" s="3"/>
      <c r="AM8695" s="3"/>
      <c r="AN8695" s="3"/>
      <c r="AO8695" s="3"/>
      <c r="AP8695" s="3"/>
      <c r="AQ8695" s="3"/>
      <c r="AR8695" s="3"/>
      <c r="AS8695" s="3"/>
      <c r="AT8695" s="3"/>
      <c r="AU8695" s="3"/>
      <c r="AV8695" s="3"/>
      <c r="AW8695" s="3"/>
      <c r="AX8695" s="3"/>
      <c r="AY8695" s="3"/>
      <c r="AZ8695" s="3"/>
      <c r="BA8695" s="3"/>
    </row>
    <row r="8696" spans="1:53" x14ac:dyDescent="0.3">
      <c r="A8696" s="3"/>
      <c r="B8696" s="3"/>
      <c r="C8696" s="3"/>
      <c r="D8696" s="3"/>
      <c r="E8696" s="3"/>
      <c r="F8696" s="3"/>
      <c r="G8696" s="3"/>
      <c r="H8696" s="3"/>
      <c r="I8696" s="3"/>
      <c r="J8696" s="3"/>
      <c r="K8696" s="3"/>
      <c r="L8696" s="3"/>
      <c r="M8696" s="3"/>
      <c r="N8696" s="3"/>
      <c r="O8696" s="3"/>
      <c r="P8696" s="3"/>
      <c r="Q8696" s="3"/>
      <c r="R8696" s="3"/>
      <c r="S8696" s="120"/>
      <c r="T8696" s="3"/>
      <c r="U8696" s="3"/>
      <c r="V8696" s="3"/>
      <c r="W8696" s="3"/>
      <c r="X8696" s="3"/>
      <c r="Y8696" s="3"/>
      <c r="Z8696" s="3"/>
      <c r="AA8696" s="3"/>
      <c r="AB8696" s="3"/>
      <c r="AC8696" s="3"/>
      <c r="AD8696" s="3"/>
      <c r="AE8696" s="3"/>
      <c r="AF8696" s="3"/>
      <c r="AG8696" s="3"/>
      <c r="AH8696" s="3"/>
      <c r="AI8696" s="3"/>
      <c r="AJ8696" s="3"/>
      <c r="AK8696" s="3"/>
      <c r="AL8696" s="3"/>
      <c r="AM8696" s="3"/>
      <c r="AN8696" s="3"/>
      <c r="AO8696" s="3"/>
      <c r="AP8696" s="3"/>
      <c r="AQ8696" s="3"/>
      <c r="AR8696" s="3"/>
      <c r="AS8696" s="3"/>
      <c r="AT8696" s="3"/>
      <c r="AU8696" s="3"/>
      <c r="AV8696" s="3"/>
      <c r="AW8696" s="3"/>
      <c r="AX8696" s="3"/>
      <c r="AY8696" s="3"/>
      <c r="AZ8696" s="3"/>
      <c r="BA8696" s="3"/>
    </row>
    <row r="8697" spans="1:53" x14ac:dyDescent="0.3">
      <c r="A8697" s="3"/>
      <c r="B8697" s="3"/>
      <c r="C8697" s="3"/>
      <c r="D8697" s="3"/>
      <c r="E8697" s="3"/>
      <c r="F8697" s="3"/>
      <c r="G8697" s="3"/>
      <c r="H8697" s="3"/>
      <c r="I8697" s="3"/>
      <c r="J8697" s="3"/>
      <c r="K8697" s="3"/>
      <c r="L8697" s="3"/>
      <c r="M8697" s="3"/>
      <c r="N8697" s="3"/>
      <c r="O8697" s="3"/>
      <c r="P8697" s="3"/>
      <c r="Q8697" s="3"/>
      <c r="R8697" s="3"/>
      <c r="S8697" s="120"/>
      <c r="T8697" s="3"/>
      <c r="U8697" s="3"/>
      <c r="V8697" s="3"/>
      <c r="W8697" s="3"/>
      <c r="X8697" s="3"/>
      <c r="Y8697" s="3"/>
      <c r="Z8697" s="3"/>
      <c r="AA8697" s="3"/>
      <c r="AB8697" s="3"/>
      <c r="AC8697" s="3"/>
      <c r="AD8697" s="3"/>
      <c r="AE8697" s="3"/>
      <c r="AF8697" s="3"/>
      <c r="AG8697" s="3"/>
      <c r="AH8697" s="3"/>
      <c r="AI8697" s="3"/>
      <c r="AJ8697" s="3"/>
      <c r="AK8697" s="3"/>
      <c r="AL8697" s="3"/>
      <c r="AM8697" s="3"/>
      <c r="AN8697" s="3"/>
      <c r="AO8697" s="3"/>
      <c r="AP8697" s="3"/>
      <c r="AQ8697" s="3"/>
      <c r="AR8697" s="3"/>
      <c r="AS8697" s="3"/>
      <c r="AT8697" s="3"/>
      <c r="AU8697" s="3"/>
      <c r="AV8697" s="3"/>
      <c r="AW8697" s="3"/>
      <c r="AX8697" s="3"/>
      <c r="AY8697" s="3"/>
      <c r="AZ8697" s="3"/>
      <c r="BA8697" s="3"/>
    </row>
    <row r="8698" spans="1:53" x14ac:dyDescent="0.3">
      <c r="A8698" s="3"/>
      <c r="B8698" s="3"/>
      <c r="C8698" s="3"/>
      <c r="D8698" s="3"/>
      <c r="E8698" s="3"/>
      <c r="F8698" s="3"/>
      <c r="G8698" s="3"/>
      <c r="H8698" s="3"/>
      <c r="I8698" s="3"/>
      <c r="J8698" s="3"/>
      <c r="K8698" s="3"/>
      <c r="L8698" s="3"/>
      <c r="M8698" s="3"/>
      <c r="N8698" s="3"/>
      <c r="O8698" s="3"/>
      <c r="P8698" s="3"/>
      <c r="Q8698" s="3"/>
      <c r="R8698" s="3"/>
      <c r="S8698" s="120"/>
      <c r="T8698" s="3"/>
      <c r="U8698" s="3"/>
      <c r="V8698" s="3"/>
      <c r="W8698" s="3"/>
      <c r="X8698" s="3"/>
      <c r="Y8698" s="3"/>
      <c r="Z8698" s="3"/>
      <c r="AA8698" s="3"/>
      <c r="AB8698" s="3"/>
      <c r="AC8698" s="3"/>
      <c r="AD8698" s="3"/>
      <c r="AE8698" s="3"/>
      <c r="AF8698" s="3"/>
      <c r="AG8698" s="3"/>
      <c r="AH8698" s="3"/>
      <c r="AI8698" s="3"/>
      <c r="AJ8698" s="3"/>
      <c r="AK8698" s="3"/>
      <c r="AL8698" s="3"/>
      <c r="AM8698" s="3"/>
      <c r="AN8698" s="3"/>
      <c r="AO8698" s="3"/>
      <c r="AP8698" s="3"/>
      <c r="AQ8698" s="3"/>
      <c r="AR8698" s="3"/>
      <c r="AS8698" s="3"/>
      <c r="AT8698" s="3"/>
      <c r="AU8698" s="3"/>
      <c r="AV8698" s="3"/>
      <c r="AW8698" s="3"/>
      <c r="AX8698" s="3"/>
      <c r="AY8698" s="3"/>
      <c r="AZ8698" s="3"/>
      <c r="BA8698" s="3"/>
    </row>
    <row r="8699" spans="1:53" x14ac:dyDescent="0.3">
      <c r="A8699" s="3"/>
      <c r="B8699" s="3"/>
      <c r="C8699" s="3"/>
      <c r="D8699" s="3"/>
      <c r="E8699" s="3"/>
      <c r="F8699" s="3"/>
      <c r="G8699" s="3"/>
      <c r="H8699" s="3"/>
      <c r="I8699" s="3"/>
      <c r="J8699" s="3"/>
      <c r="K8699" s="3"/>
      <c r="L8699" s="3"/>
      <c r="M8699" s="3"/>
      <c r="N8699" s="3"/>
      <c r="O8699" s="3"/>
      <c r="P8699" s="3"/>
      <c r="Q8699" s="3"/>
      <c r="R8699" s="3"/>
      <c r="S8699" s="120"/>
      <c r="T8699" s="3"/>
      <c r="U8699" s="3"/>
      <c r="V8699" s="3"/>
      <c r="W8699" s="3"/>
      <c r="X8699" s="3"/>
      <c r="Y8699" s="3"/>
      <c r="Z8699" s="3"/>
      <c r="AA8699" s="3"/>
      <c r="AB8699" s="3"/>
      <c r="AC8699" s="3"/>
      <c r="AD8699" s="3"/>
      <c r="AE8699" s="3"/>
      <c r="AF8699" s="3"/>
      <c r="AG8699" s="3"/>
      <c r="AH8699" s="3"/>
      <c r="AI8699" s="3"/>
      <c r="AJ8699" s="3"/>
      <c r="AK8699" s="3"/>
      <c r="AL8699" s="3"/>
      <c r="AM8699" s="3"/>
      <c r="AN8699" s="3"/>
      <c r="AO8699" s="3"/>
      <c r="AP8699" s="3"/>
      <c r="AQ8699" s="3"/>
      <c r="AR8699" s="3"/>
      <c r="AS8699" s="3"/>
      <c r="AT8699" s="3"/>
      <c r="AU8699" s="3"/>
      <c r="AV8699" s="3"/>
      <c r="AW8699" s="3"/>
      <c r="AX8699" s="3"/>
      <c r="AY8699" s="3"/>
      <c r="AZ8699" s="3"/>
      <c r="BA8699" s="3"/>
    </row>
    <row r="8700" spans="1:53" x14ac:dyDescent="0.3">
      <c r="A8700" s="3"/>
      <c r="B8700" s="3"/>
      <c r="C8700" s="3"/>
      <c r="D8700" s="3"/>
      <c r="E8700" s="3"/>
      <c r="F8700" s="3"/>
      <c r="G8700" s="3"/>
      <c r="H8700" s="3"/>
      <c r="I8700" s="3"/>
      <c r="J8700" s="3"/>
      <c r="K8700" s="3"/>
      <c r="L8700" s="3"/>
      <c r="M8700" s="3"/>
      <c r="N8700" s="3"/>
      <c r="O8700" s="3"/>
      <c r="P8700" s="3"/>
      <c r="Q8700" s="3"/>
      <c r="R8700" s="3"/>
      <c r="S8700" s="120"/>
      <c r="T8700" s="3"/>
      <c r="U8700" s="3"/>
      <c r="V8700" s="3"/>
      <c r="W8700" s="3"/>
      <c r="X8700" s="3"/>
      <c r="Y8700" s="3"/>
      <c r="Z8700" s="3"/>
      <c r="AA8700" s="3"/>
      <c r="AB8700" s="3"/>
      <c r="AC8700" s="3"/>
      <c r="AD8700" s="3"/>
      <c r="AE8700" s="3"/>
      <c r="AF8700" s="3"/>
      <c r="AG8700" s="3"/>
      <c r="AH8700" s="3"/>
      <c r="AI8700" s="3"/>
      <c r="AJ8700" s="3"/>
      <c r="AK8700" s="3"/>
      <c r="AL8700" s="3"/>
      <c r="AM8700" s="3"/>
      <c r="AN8700" s="3"/>
      <c r="AO8700" s="3"/>
      <c r="AP8700" s="3"/>
      <c r="AQ8700" s="3"/>
      <c r="AR8700" s="3"/>
      <c r="AS8700" s="3"/>
      <c r="AT8700" s="3"/>
      <c r="AU8700" s="3"/>
      <c r="AV8700" s="3"/>
      <c r="AW8700" s="3"/>
      <c r="AX8700" s="3"/>
      <c r="AY8700" s="3"/>
      <c r="AZ8700" s="3"/>
      <c r="BA8700" s="3"/>
    </row>
    <row r="8701" spans="1:53" x14ac:dyDescent="0.3">
      <c r="A8701" s="3"/>
      <c r="B8701" s="3"/>
      <c r="C8701" s="3"/>
      <c r="D8701" s="3"/>
      <c r="E8701" s="3"/>
      <c r="F8701" s="3"/>
      <c r="G8701" s="3"/>
      <c r="H8701" s="3"/>
      <c r="I8701" s="3"/>
      <c r="J8701" s="3"/>
      <c r="K8701" s="3"/>
      <c r="L8701" s="3"/>
      <c r="M8701" s="3"/>
      <c r="N8701" s="3"/>
      <c r="O8701" s="3"/>
      <c r="P8701" s="3"/>
      <c r="Q8701" s="3"/>
      <c r="R8701" s="3"/>
      <c r="S8701" s="120"/>
      <c r="T8701" s="3"/>
      <c r="U8701" s="3"/>
      <c r="V8701" s="3"/>
      <c r="W8701" s="3"/>
      <c r="X8701" s="3"/>
      <c r="Y8701" s="3"/>
      <c r="Z8701" s="3"/>
      <c r="AA8701" s="3"/>
      <c r="AB8701" s="3"/>
      <c r="AC8701" s="3"/>
      <c r="AD8701" s="3"/>
      <c r="AE8701" s="3"/>
      <c r="AF8701" s="3"/>
      <c r="AG8701" s="3"/>
      <c r="AH8701" s="3"/>
      <c r="AI8701" s="3"/>
      <c r="AJ8701" s="3"/>
      <c r="AK8701" s="3"/>
      <c r="AL8701" s="3"/>
      <c r="AM8701" s="3"/>
      <c r="AN8701" s="3"/>
      <c r="AO8701" s="3"/>
      <c r="AP8701" s="3"/>
      <c r="AQ8701" s="3"/>
      <c r="AR8701" s="3"/>
      <c r="AS8701" s="3"/>
      <c r="AT8701" s="3"/>
      <c r="AU8701" s="3"/>
      <c r="AV8701" s="3"/>
      <c r="AW8701" s="3"/>
      <c r="AX8701" s="3"/>
      <c r="AY8701" s="3"/>
      <c r="AZ8701" s="3"/>
      <c r="BA8701" s="3"/>
    </row>
    <row r="8702" spans="1:53" x14ac:dyDescent="0.3">
      <c r="A8702" s="3"/>
      <c r="B8702" s="3"/>
      <c r="C8702" s="3"/>
      <c r="D8702" s="3"/>
      <c r="E8702" s="3"/>
      <c r="F8702" s="3"/>
      <c r="G8702" s="3"/>
      <c r="H8702" s="3"/>
      <c r="I8702" s="3"/>
      <c r="J8702" s="3"/>
      <c r="K8702" s="3"/>
      <c r="L8702" s="3"/>
      <c r="M8702" s="3"/>
      <c r="N8702" s="3"/>
      <c r="O8702" s="3"/>
      <c r="P8702" s="3"/>
      <c r="Q8702" s="3"/>
      <c r="R8702" s="3"/>
      <c r="S8702" s="120"/>
      <c r="T8702" s="3"/>
      <c r="U8702" s="3"/>
      <c r="V8702" s="3"/>
      <c r="W8702" s="3"/>
      <c r="X8702" s="3"/>
      <c r="Y8702" s="3"/>
      <c r="Z8702" s="3"/>
      <c r="AA8702" s="3"/>
      <c r="AB8702" s="3"/>
      <c r="AC8702" s="3"/>
      <c r="AD8702" s="3"/>
      <c r="AE8702" s="3"/>
      <c r="AF8702" s="3"/>
      <c r="AG8702" s="3"/>
      <c r="AH8702" s="3"/>
      <c r="AI8702" s="3"/>
      <c r="AJ8702" s="3"/>
      <c r="AK8702" s="3"/>
      <c r="AL8702" s="3"/>
      <c r="AM8702" s="3"/>
      <c r="AN8702" s="3"/>
      <c r="AO8702" s="3"/>
      <c r="AP8702" s="3"/>
      <c r="AQ8702" s="3"/>
      <c r="AR8702" s="3"/>
      <c r="AS8702" s="3"/>
      <c r="AT8702" s="3"/>
      <c r="AU8702" s="3"/>
      <c r="AV8702" s="3"/>
      <c r="AW8702" s="3"/>
      <c r="AX8702" s="3"/>
      <c r="AY8702" s="3"/>
      <c r="AZ8702" s="3"/>
      <c r="BA8702" s="3"/>
    </row>
    <row r="8703" spans="1:53" x14ac:dyDescent="0.3">
      <c r="A8703" s="3"/>
      <c r="B8703" s="3"/>
      <c r="C8703" s="3"/>
      <c r="D8703" s="3"/>
      <c r="E8703" s="3"/>
      <c r="F8703" s="3"/>
      <c r="G8703" s="3"/>
      <c r="H8703" s="3"/>
      <c r="I8703" s="3"/>
      <c r="J8703" s="3"/>
      <c r="K8703" s="3"/>
      <c r="L8703" s="3"/>
      <c r="M8703" s="3"/>
      <c r="N8703" s="3"/>
      <c r="O8703" s="3"/>
      <c r="P8703" s="3"/>
      <c r="Q8703" s="3"/>
      <c r="R8703" s="3"/>
      <c r="S8703" s="120"/>
      <c r="T8703" s="3"/>
      <c r="U8703" s="3"/>
      <c r="V8703" s="3"/>
      <c r="W8703" s="3"/>
      <c r="X8703" s="3"/>
      <c r="Y8703" s="3"/>
      <c r="Z8703" s="3"/>
      <c r="AA8703" s="3"/>
      <c r="AB8703" s="3"/>
      <c r="AC8703" s="3"/>
      <c r="AD8703" s="3"/>
      <c r="AE8703" s="3"/>
      <c r="AF8703" s="3"/>
      <c r="AG8703" s="3"/>
      <c r="AH8703" s="3"/>
      <c r="AI8703" s="3"/>
      <c r="AJ8703" s="3"/>
      <c r="AK8703" s="3"/>
      <c r="AL8703" s="3"/>
      <c r="AM8703" s="3"/>
      <c r="AN8703" s="3"/>
      <c r="AO8703" s="3"/>
      <c r="AP8703" s="3"/>
      <c r="AQ8703" s="3"/>
      <c r="AR8703" s="3"/>
      <c r="AS8703" s="3"/>
      <c r="AT8703" s="3"/>
      <c r="AU8703" s="3"/>
      <c r="AV8703" s="3"/>
      <c r="AW8703" s="3"/>
      <c r="AX8703" s="3"/>
      <c r="AY8703" s="3"/>
      <c r="AZ8703" s="3"/>
      <c r="BA8703" s="3"/>
    </row>
    <row r="8704" spans="1:53" x14ac:dyDescent="0.3">
      <c r="A8704" s="3"/>
      <c r="B8704" s="3"/>
      <c r="C8704" s="3"/>
      <c r="D8704" s="3"/>
      <c r="E8704" s="3"/>
      <c r="F8704" s="3"/>
      <c r="G8704" s="3"/>
      <c r="H8704" s="3"/>
      <c r="I8704" s="3"/>
      <c r="J8704" s="3"/>
      <c r="K8704" s="3"/>
      <c r="L8704" s="3"/>
      <c r="M8704" s="3"/>
      <c r="N8704" s="3"/>
      <c r="O8704" s="3"/>
      <c r="P8704" s="3"/>
      <c r="Q8704" s="3"/>
      <c r="R8704" s="3"/>
      <c r="S8704" s="120"/>
      <c r="T8704" s="3"/>
      <c r="U8704" s="3"/>
      <c r="V8704" s="3"/>
      <c r="W8704" s="3"/>
      <c r="X8704" s="3"/>
      <c r="Y8704" s="3"/>
      <c r="Z8704" s="3"/>
      <c r="AA8704" s="3"/>
      <c r="AB8704" s="3"/>
      <c r="AC8704" s="3"/>
      <c r="AD8704" s="3"/>
      <c r="AE8704" s="3"/>
      <c r="AF8704" s="3"/>
      <c r="AG8704" s="3"/>
      <c r="AH8704" s="3"/>
      <c r="AI8704" s="3"/>
      <c r="AJ8704" s="3"/>
      <c r="AK8704" s="3"/>
      <c r="AL8704" s="3"/>
      <c r="AM8704" s="3"/>
      <c r="AN8704" s="3"/>
      <c r="AO8704" s="3"/>
      <c r="AP8704" s="3"/>
      <c r="AQ8704" s="3"/>
      <c r="AR8704" s="3"/>
      <c r="AS8704" s="3"/>
      <c r="AT8704" s="3"/>
      <c r="AU8704" s="3"/>
      <c r="AV8704" s="3"/>
      <c r="AW8704" s="3"/>
      <c r="AX8704" s="3"/>
      <c r="AY8704" s="3"/>
      <c r="AZ8704" s="3"/>
      <c r="BA8704" s="3"/>
    </row>
    <row r="8705" spans="1:53" x14ac:dyDescent="0.3">
      <c r="A8705" s="3"/>
      <c r="B8705" s="3"/>
      <c r="C8705" s="3"/>
      <c r="D8705" s="3"/>
      <c r="E8705" s="3"/>
      <c r="F8705" s="3"/>
      <c r="G8705" s="3"/>
      <c r="H8705" s="3"/>
      <c r="I8705" s="3"/>
      <c r="J8705" s="3"/>
      <c r="K8705" s="3"/>
      <c r="L8705" s="3"/>
      <c r="M8705" s="3"/>
      <c r="N8705" s="3"/>
      <c r="O8705" s="3"/>
      <c r="P8705" s="3"/>
      <c r="Q8705" s="3"/>
      <c r="R8705" s="3"/>
      <c r="S8705" s="120"/>
      <c r="T8705" s="3"/>
      <c r="U8705" s="3"/>
      <c r="V8705" s="3"/>
      <c r="W8705" s="3"/>
      <c r="X8705" s="3"/>
      <c r="Y8705" s="3"/>
      <c r="Z8705" s="3"/>
      <c r="AA8705" s="3"/>
      <c r="AB8705" s="3"/>
      <c r="AC8705" s="3"/>
      <c r="AD8705" s="3"/>
      <c r="AE8705" s="3"/>
      <c r="AF8705" s="3"/>
      <c r="AG8705" s="3"/>
      <c r="AH8705" s="3"/>
      <c r="AI8705" s="3"/>
      <c r="AJ8705" s="3"/>
      <c r="AK8705" s="3"/>
      <c r="AL8705" s="3"/>
      <c r="AM8705" s="3"/>
      <c r="AN8705" s="3"/>
      <c r="AO8705" s="3"/>
      <c r="AP8705" s="3"/>
      <c r="AQ8705" s="3"/>
      <c r="AR8705" s="3"/>
      <c r="AS8705" s="3"/>
      <c r="AT8705" s="3"/>
      <c r="AU8705" s="3"/>
      <c r="AV8705" s="3"/>
      <c r="AW8705" s="3"/>
      <c r="AX8705" s="3"/>
      <c r="AY8705" s="3"/>
      <c r="AZ8705" s="3"/>
      <c r="BA8705" s="3"/>
    </row>
    <row r="8706" spans="1:53" x14ac:dyDescent="0.3">
      <c r="A8706" s="3"/>
      <c r="B8706" s="3"/>
      <c r="C8706" s="3"/>
      <c r="D8706" s="3"/>
      <c r="E8706" s="3"/>
      <c r="F8706" s="3"/>
      <c r="G8706" s="3"/>
      <c r="H8706" s="3"/>
      <c r="I8706" s="3"/>
      <c r="J8706" s="3"/>
      <c r="K8706" s="3"/>
      <c r="L8706" s="3"/>
      <c r="M8706" s="3"/>
      <c r="N8706" s="3"/>
      <c r="O8706" s="3"/>
      <c r="P8706" s="3"/>
      <c r="Q8706" s="3"/>
      <c r="R8706" s="3"/>
      <c r="S8706" s="120"/>
      <c r="T8706" s="3"/>
      <c r="U8706" s="3"/>
      <c r="V8706" s="3"/>
      <c r="W8706" s="3"/>
      <c r="X8706" s="3"/>
      <c r="Y8706" s="3"/>
      <c r="Z8706" s="3"/>
      <c r="AA8706" s="3"/>
      <c r="AB8706" s="3"/>
      <c r="AC8706" s="3"/>
      <c r="AD8706" s="3"/>
      <c r="AE8706" s="3"/>
      <c r="AF8706" s="3"/>
      <c r="AG8706" s="3"/>
      <c r="AH8706" s="3"/>
      <c r="AI8706" s="3"/>
      <c r="AJ8706" s="3"/>
      <c r="AK8706" s="3"/>
      <c r="AL8706" s="3"/>
      <c r="AM8706" s="3"/>
      <c r="AN8706" s="3"/>
      <c r="AO8706" s="3"/>
      <c r="AP8706" s="3"/>
      <c r="AQ8706" s="3"/>
      <c r="AR8706" s="3"/>
      <c r="AS8706" s="3"/>
      <c r="AT8706" s="3"/>
      <c r="AU8706" s="3"/>
      <c r="AV8706" s="3"/>
      <c r="AW8706" s="3"/>
      <c r="AX8706" s="3"/>
      <c r="AY8706" s="3"/>
      <c r="AZ8706" s="3"/>
      <c r="BA8706" s="3"/>
    </row>
    <row r="8707" spans="1:53" x14ac:dyDescent="0.3">
      <c r="A8707" s="3"/>
      <c r="B8707" s="3"/>
      <c r="C8707" s="3"/>
      <c r="D8707" s="3"/>
      <c r="E8707" s="3"/>
      <c r="F8707" s="3"/>
      <c r="G8707" s="3"/>
      <c r="H8707" s="3"/>
      <c r="I8707" s="3"/>
      <c r="J8707" s="3"/>
      <c r="K8707" s="3"/>
      <c r="L8707" s="3"/>
      <c r="M8707" s="3"/>
      <c r="N8707" s="3"/>
      <c r="O8707" s="3"/>
      <c r="P8707" s="3"/>
      <c r="Q8707" s="3"/>
      <c r="R8707" s="3"/>
      <c r="S8707" s="120"/>
      <c r="T8707" s="3"/>
      <c r="U8707" s="3"/>
      <c r="V8707" s="3"/>
      <c r="W8707" s="3"/>
      <c r="X8707" s="3"/>
      <c r="Y8707" s="3"/>
      <c r="Z8707" s="3"/>
      <c r="AA8707" s="3"/>
      <c r="AB8707" s="3"/>
      <c r="AC8707" s="3"/>
      <c r="AD8707" s="3"/>
      <c r="AE8707" s="3"/>
      <c r="AF8707" s="3"/>
      <c r="AG8707" s="3"/>
      <c r="AH8707" s="3"/>
      <c r="AI8707" s="3"/>
      <c r="AJ8707" s="3"/>
      <c r="AK8707" s="3"/>
      <c r="AL8707" s="3"/>
      <c r="AM8707" s="3"/>
      <c r="AN8707" s="3"/>
      <c r="AO8707" s="3"/>
      <c r="AP8707" s="3"/>
      <c r="AQ8707" s="3"/>
      <c r="AR8707" s="3"/>
      <c r="AS8707" s="3"/>
      <c r="AT8707" s="3"/>
      <c r="AU8707" s="3"/>
      <c r="AV8707" s="3"/>
      <c r="AW8707" s="3"/>
      <c r="AX8707" s="3"/>
      <c r="AY8707" s="3"/>
      <c r="AZ8707" s="3"/>
      <c r="BA8707" s="3"/>
    </row>
    <row r="8708" spans="1:53" x14ac:dyDescent="0.3">
      <c r="A8708" s="3"/>
      <c r="B8708" s="3"/>
      <c r="C8708" s="3"/>
      <c r="D8708" s="3"/>
      <c r="E8708" s="3"/>
      <c r="F8708" s="3"/>
      <c r="G8708" s="3"/>
      <c r="H8708" s="3"/>
      <c r="I8708" s="3"/>
      <c r="J8708" s="3"/>
      <c r="K8708" s="3"/>
      <c r="L8708" s="3"/>
      <c r="M8708" s="3"/>
      <c r="N8708" s="3"/>
      <c r="O8708" s="3"/>
      <c r="P8708" s="3"/>
      <c r="Q8708" s="3"/>
      <c r="R8708" s="3"/>
      <c r="S8708" s="120"/>
      <c r="T8708" s="3"/>
      <c r="U8708" s="3"/>
      <c r="V8708" s="3"/>
      <c r="W8708" s="3"/>
      <c r="X8708" s="3"/>
      <c r="Y8708" s="3"/>
      <c r="Z8708" s="3"/>
      <c r="AA8708" s="3"/>
      <c r="AB8708" s="3"/>
      <c r="AC8708" s="3"/>
      <c r="AD8708" s="3"/>
      <c r="AE8708" s="3"/>
      <c r="AF8708" s="3"/>
      <c r="AG8708" s="3"/>
      <c r="AH8708" s="3"/>
      <c r="AI8708" s="3"/>
      <c r="AJ8708" s="3"/>
      <c r="AK8708" s="3"/>
      <c r="AL8708" s="3"/>
      <c r="AM8708" s="3"/>
      <c r="AN8708" s="3"/>
      <c r="AO8708" s="3"/>
      <c r="AP8708" s="3"/>
      <c r="AQ8708" s="3"/>
      <c r="AR8708" s="3"/>
      <c r="AS8708" s="3"/>
      <c r="AT8708" s="3"/>
      <c r="AU8708" s="3"/>
      <c r="AV8708" s="3"/>
      <c r="AW8708" s="3"/>
      <c r="AX8708" s="3"/>
      <c r="AY8708" s="3"/>
      <c r="AZ8708" s="3"/>
      <c r="BA8708" s="3"/>
    </row>
    <row r="8709" spans="1:53" x14ac:dyDescent="0.3">
      <c r="A8709" s="3"/>
      <c r="B8709" s="3"/>
      <c r="C8709" s="3"/>
      <c r="D8709" s="3"/>
      <c r="E8709" s="3"/>
      <c r="F8709" s="3"/>
      <c r="G8709" s="3"/>
      <c r="H8709" s="3"/>
      <c r="I8709" s="3"/>
      <c r="J8709" s="3"/>
      <c r="K8709" s="3"/>
      <c r="L8709" s="3"/>
      <c r="M8709" s="3"/>
      <c r="N8709" s="3"/>
      <c r="O8709" s="3"/>
      <c r="P8709" s="3"/>
      <c r="Q8709" s="3"/>
      <c r="R8709" s="3"/>
      <c r="S8709" s="120"/>
      <c r="T8709" s="3"/>
      <c r="U8709" s="3"/>
      <c r="V8709" s="3"/>
      <c r="W8709" s="3"/>
      <c r="X8709" s="3"/>
      <c r="Y8709" s="3"/>
      <c r="Z8709" s="3"/>
      <c r="AA8709" s="3"/>
      <c r="AB8709" s="3"/>
      <c r="AC8709" s="3"/>
      <c r="AD8709" s="3"/>
      <c r="AE8709" s="3"/>
      <c r="AF8709" s="3"/>
      <c r="AG8709" s="3"/>
      <c r="AH8709" s="3"/>
      <c r="AI8709" s="3"/>
      <c r="AJ8709" s="3"/>
      <c r="AK8709" s="3"/>
      <c r="AL8709" s="3"/>
      <c r="AM8709" s="3"/>
      <c r="AN8709" s="3"/>
      <c r="AO8709" s="3"/>
      <c r="AP8709" s="3"/>
      <c r="AQ8709" s="3"/>
      <c r="AR8709" s="3"/>
      <c r="AS8709" s="3"/>
      <c r="AT8709" s="3"/>
      <c r="AU8709" s="3"/>
      <c r="AV8709" s="3"/>
      <c r="AW8709" s="3"/>
      <c r="AX8709" s="3"/>
      <c r="AY8709" s="3"/>
      <c r="AZ8709" s="3"/>
      <c r="BA8709" s="3"/>
    </row>
    <row r="8710" spans="1:53" x14ac:dyDescent="0.3">
      <c r="A8710" s="3"/>
      <c r="B8710" s="3"/>
      <c r="C8710" s="3"/>
      <c r="D8710" s="3"/>
      <c r="E8710" s="3"/>
      <c r="F8710" s="3"/>
      <c r="G8710" s="3"/>
      <c r="H8710" s="3"/>
      <c r="I8710" s="3"/>
      <c r="J8710" s="3"/>
      <c r="K8710" s="3"/>
      <c r="L8710" s="3"/>
      <c r="M8710" s="3"/>
      <c r="N8710" s="3"/>
      <c r="O8710" s="3"/>
      <c r="P8710" s="3"/>
      <c r="Q8710" s="3"/>
      <c r="R8710" s="3"/>
      <c r="S8710" s="120"/>
      <c r="T8710" s="3"/>
      <c r="U8710" s="3"/>
      <c r="V8710" s="3"/>
      <c r="W8710" s="3"/>
      <c r="X8710" s="3"/>
      <c r="Y8710" s="3"/>
      <c r="Z8710" s="3"/>
      <c r="AA8710" s="3"/>
      <c r="AB8710" s="3"/>
      <c r="AC8710" s="3"/>
      <c r="AD8710" s="3"/>
      <c r="AE8710" s="3"/>
      <c r="AF8710" s="3"/>
      <c r="AG8710" s="3"/>
      <c r="AH8710" s="3"/>
      <c r="AI8710" s="3"/>
      <c r="AJ8710" s="3"/>
      <c r="AK8710" s="3"/>
      <c r="AL8710" s="3"/>
      <c r="AM8710" s="3"/>
      <c r="AN8710" s="3"/>
      <c r="AO8710" s="3"/>
      <c r="AP8710" s="3"/>
      <c r="AQ8710" s="3"/>
      <c r="AR8710" s="3"/>
      <c r="AS8710" s="3"/>
      <c r="AT8710" s="3"/>
      <c r="AU8710" s="3"/>
      <c r="AV8710" s="3"/>
      <c r="AW8710" s="3"/>
      <c r="AX8710" s="3"/>
      <c r="AY8710" s="3"/>
      <c r="AZ8710" s="3"/>
      <c r="BA8710" s="3"/>
    </row>
    <row r="8711" spans="1:53" x14ac:dyDescent="0.3">
      <c r="A8711" s="3"/>
      <c r="B8711" s="3"/>
      <c r="C8711" s="3"/>
      <c r="D8711" s="3"/>
      <c r="E8711" s="3"/>
      <c r="F8711" s="3"/>
      <c r="G8711" s="3"/>
      <c r="H8711" s="3"/>
      <c r="I8711" s="3"/>
      <c r="J8711" s="3"/>
      <c r="K8711" s="3"/>
      <c r="L8711" s="3"/>
      <c r="M8711" s="3"/>
      <c r="N8711" s="3"/>
      <c r="O8711" s="3"/>
      <c r="P8711" s="3"/>
      <c r="Q8711" s="3"/>
      <c r="R8711" s="3"/>
      <c r="S8711" s="120"/>
      <c r="T8711" s="3"/>
      <c r="U8711" s="3"/>
      <c r="V8711" s="3"/>
      <c r="W8711" s="3"/>
      <c r="X8711" s="3"/>
      <c r="Y8711" s="3"/>
      <c r="Z8711" s="3"/>
      <c r="AA8711" s="3"/>
      <c r="AB8711" s="3"/>
      <c r="AC8711" s="3"/>
      <c r="AD8711" s="3"/>
      <c r="AE8711" s="3"/>
      <c r="AF8711" s="3"/>
      <c r="AG8711" s="3"/>
      <c r="AH8711" s="3"/>
      <c r="AI8711" s="3"/>
      <c r="AJ8711" s="3"/>
      <c r="AK8711" s="3"/>
      <c r="AL8711" s="3"/>
      <c r="AM8711" s="3"/>
      <c r="AN8711" s="3"/>
      <c r="AO8711" s="3"/>
      <c r="AP8711" s="3"/>
      <c r="AQ8711" s="3"/>
      <c r="AR8711" s="3"/>
      <c r="AS8711" s="3"/>
      <c r="AT8711" s="3"/>
      <c r="AU8711" s="3"/>
      <c r="AV8711" s="3"/>
      <c r="AW8711" s="3"/>
      <c r="AX8711" s="3"/>
      <c r="AY8711" s="3"/>
      <c r="AZ8711" s="3"/>
      <c r="BA8711" s="3"/>
    </row>
    <row r="8712" spans="1:53" x14ac:dyDescent="0.3">
      <c r="A8712" s="3"/>
      <c r="B8712" s="3"/>
      <c r="C8712" s="3"/>
      <c r="D8712" s="3"/>
      <c r="E8712" s="3"/>
      <c r="F8712" s="3"/>
      <c r="G8712" s="3"/>
      <c r="H8712" s="3"/>
      <c r="I8712" s="3"/>
      <c r="J8712" s="3"/>
      <c r="K8712" s="3"/>
      <c r="L8712" s="3"/>
      <c r="M8712" s="3"/>
      <c r="N8712" s="3"/>
      <c r="O8712" s="3"/>
      <c r="P8712" s="3"/>
      <c r="Q8712" s="3"/>
      <c r="R8712" s="3"/>
      <c r="S8712" s="120"/>
      <c r="T8712" s="3"/>
      <c r="U8712" s="3"/>
      <c r="V8712" s="3"/>
      <c r="W8712" s="3"/>
      <c r="X8712" s="3"/>
      <c r="Y8712" s="3"/>
      <c r="Z8712" s="3"/>
      <c r="AA8712" s="3"/>
      <c r="AB8712" s="3"/>
      <c r="AC8712" s="3"/>
      <c r="AD8712" s="3"/>
      <c r="AE8712" s="3"/>
      <c r="AF8712" s="3"/>
      <c r="AG8712" s="3"/>
      <c r="AH8712" s="3"/>
      <c r="AI8712" s="3"/>
      <c r="AJ8712" s="3"/>
      <c r="AK8712" s="3"/>
      <c r="AL8712" s="3"/>
      <c r="AM8712" s="3"/>
      <c r="AN8712" s="3"/>
      <c r="AO8712" s="3"/>
      <c r="AP8712" s="3"/>
      <c r="AQ8712" s="3"/>
      <c r="AR8712" s="3"/>
      <c r="AS8712" s="3"/>
      <c r="AT8712" s="3"/>
      <c r="AU8712" s="3"/>
      <c r="AV8712" s="3"/>
      <c r="AW8712" s="3"/>
      <c r="AX8712" s="3"/>
      <c r="AY8712" s="3"/>
      <c r="AZ8712" s="3"/>
      <c r="BA8712" s="3"/>
    </row>
    <row r="8713" spans="1:53" x14ac:dyDescent="0.3">
      <c r="A8713" s="3"/>
      <c r="B8713" s="3"/>
      <c r="C8713" s="3"/>
      <c r="D8713" s="3"/>
      <c r="E8713" s="3"/>
      <c r="F8713" s="3"/>
      <c r="G8713" s="3"/>
      <c r="H8713" s="3"/>
      <c r="I8713" s="3"/>
      <c r="J8713" s="3"/>
      <c r="K8713" s="3"/>
      <c r="L8713" s="3"/>
      <c r="M8713" s="3"/>
      <c r="N8713" s="3"/>
      <c r="O8713" s="3"/>
      <c r="P8713" s="3"/>
      <c r="Q8713" s="3"/>
      <c r="R8713" s="3"/>
      <c r="S8713" s="120"/>
      <c r="T8713" s="3"/>
      <c r="U8713" s="3"/>
      <c r="V8713" s="3"/>
      <c r="W8713" s="3"/>
      <c r="X8713" s="3"/>
      <c r="Y8713" s="3"/>
      <c r="Z8713" s="3"/>
      <c r="AA8713" s="3"/>
      <c r="AB8713" s="3"/>
      <c r="AC8713" s="3"/>
      <c r="AD8713" s="3"/>
      <c r="AE8713" s="3"/>
      <c r="AF8713" s="3"/>
      <c r="AG8713" s="3"/>
      <c r="AH8713" s="3"/>
      <c r="AI8713" s="3"/>
      <c r="AJ8713" s="3"/>
      <c r="AK8713" s="3"/>
      <c r="AL8713" s="3"/>
      <c r="AM8713" s="3"/>
      <c r="AN8713" s="3"/>
      <c r="AO8713" s="3"/>
      <c r="AP8713" s="3"/>
      <c r="AQ8713" s="3"/>
      <c r="AR8713" s="3"/>
      <c r="AS8713" s="3"/>
      <c r="AT8713" s="3"/>
      <c r="AU8713" s="3"/>
      <c r="AV8713" s="3"/>
      <c r="AW8713" s="3"/>
      <c r="AX8713" s="3"/>
      <c r="AY8713" s="3"/>
      <c r="AZ8713" s="3"/>
      <c r="BA8713" s="3"/>
    </row>
    <row r="8714" spans="1:53" x14ac:dyDescent="0.3">
      <c r="A8714" s="3"/>
      <c r="B8714" s="3"/>
      <c r="C8714" s="3"/>
      <c r="D8714" s="3"/>
      <c r="E8714" s="3"/>
      <c r="F8714" s="3"/>
      <c r="G8714" s="3"/>
      <c r="H8714" s="3"/>
      <c r="I8714" s="3"/>
      <c r="J8714" s="3"/>
      <c r="K8714" s="3"/>
      <c r="L8714" s="3"/>
      <c r="M8714" s="3"/>
      <c r="N8714" s="3"/>
      <c r="O8714" s="3"/>
      <c r="P8714" s="3"/>
      <c r="Q8714" s="3"/>
      <c r="R8714" s="3"/>
      <c r="S8714" s="120"/>
      <c r="T8714" s="3"/>
      <c r="U8714" s="3"/>
      <c r="V8714" s="3"/>
      <c r="W8714" s="3"/>
      <c r="X8714" s="3"/>
      <c r="Y8714" s="3"/>
      <c r="Z8714" s="3"/>
      <c r="AA8714" s="3"/>
      <c r="AB8714" s="3"/>
      <c r="AC8714" s="3"/>
      <c r="AD8714" s="3"/>
      <c r="AE8714" s="3"/>
      <c r="AF8714" s="3"/>
      <c r="AG8714" s="3"/>
      <c r="AH8714" s="3"/>
      <c r="AI8714" s="3"/>
      <c r="AJ8714" s="3"/>
      <c r="AK8714" s="3"/>
      <c r="AL8714" s="3"/>
      <c r="AM8714" s="3"/>
      <c r="AN8714" s="3"/>
      <c r="AO8714" s="3"/>
      <c r="AP8714" s="3"/>
      <c r="AQ8714" s="3"/>
      <c r="AR8714" s="3"/>
      <c r="AS8714" s="3"/>
      <c r="AT8714" s="3"/>
      <c r="AU8714" s="3"/>
      <c r="AV8714" s="3"/>
      <c r="AW8714" s="3"/>
      <c r="AX8714" s="3"/>
      <c r="AY8714" s="3"/>
      <c r="AZ8714" s="3"/>
      <c r="BA8714" s="3"/>
    </row>
    <row r="8715" spans="1:53" x14ac:dyDescent="0.3">
      <c r="A8715" s="3"/>
      <c r="B8715" s="3"/>
      <c r="C8715" s="3"/>
      <c r="D8715" s="3"/>
      <c r="E8715" s="3"/>
      <c r="F8715" s="3"/>
      <c r="G8715" s="3"/>
      <c r="H8715" s="3"/>
      <c r="I8715" s="3"/>
      <c r="J8715" s="3"/>
      <c r="K8715" s="3"/>
      <c r="L8715" s="3"/>
      <c r="M8715" s="3"/>
      <c r="N8715" s="3"/>
      <c r="O8715" s="3"/>
      <c r="P8715" s="3"/>
      <c r="Q8715" s="3"/>
      <c r="R8715" s="3"/>
      <c r="S8715" s="120"/>
      <c r="T8715" s="3"/>
      <c r="U8715" s="3"/>
      <c r="V8715" s="3"/>
      <c r="W8715" s="3"/>
      <c r="X8715" s="3"/>
      <c r="Y8715" s="3"/>
      <c r="Z8715" s="3"/>
      <c r="AA8715" s="3"/>
      <c r="AB8715" s="3"/>
      <c r="AC8715" s="3"/>
      <c r="AD8715" s="3"/>
      <c r="AE8715" s="3"/>
      <c r="AF8715" s="3"/>
      <c r="AG8715" s="3"/>
      <c r="AH8715" s="3"/>
      <c r="AI8715" s="3"/>
      <c r="AJ8715" s="3"/>
      <c r="AK8715" s="3"/>
      <c r="AL8715" s="3"/>
      <c r="AM8715" s="3"/>
      <c r="AN8715" s="3"/>
      <c r="AO8715" s="3"/>
      <c r="AP8715" s="3"/>
      <c r="AQ8715" s="3"/>
      <c r="AR8715" s="3"/>
      <c r="AS8715" s="3"/>
      <c r="AT8715" s="3"/>
      <c r="AU8715" s="3"/>
      <c r="AV8715" s="3"/>
      <c r="AW8715" s="3"/>
      <c r="AX8715" s="3"/>
      <c r="AY8715" s="3"/>
      <c r="AZ8715" s="3"/>
      <c r="BA8715" s="3"/>
    </row>
    <row r="8716" spans="1:53" x14ac:dyDescent="0.3">
      <c r="A8716" s="3"/>
      <c r="B8716" s="3"/>
      <c r="C8716" s="3"/>
      <c r="D8716" s="3"/>
      <c r="E8716" s="3"/>
      <c r="F8716" s="3"/>
      <c r="G8716" s="3"/>
      <c r="H8716" s="3"/>
      <c r="I8716" s="3"/>
      <c r="J8716" s="3"/>
      <c r="K8716" s="3"/>
      <c r="L8716" s="3"/>
      <c r="M8716" s="3"/>
      <c r="N8716" s="3"/>
      <c r="O8716" s="3"/>
      <c r="P8716" s="3"/>
      <c r="Q8716" s="3"/>
      <c r="R8716" s="3"/>
      <c r="S8716" s="120"/>
      <c r="T8716" s="3"/>
      <c r="U8716" s="3"/>
      <c r="V8716" s="3"/>
      <c r="W8716" s="3"/>
      <c r="X8716" s="3"/>
      <c r="Y8716" s="3"/>
      <c r="Z8716" s="3"/>
      <c r="AA8716" s="3"/>
      <c r="AB8716" s="3"/>
      <c r="AC8716" s="3"/>
      <c r="AD8716" s="3"/>
      <c r="AE8716" s="3"/>
      <c r="AF8716" s="3"/>
      <c r="AG8716" s="3"/>
      <c r="AH8716" s="3"/>
      <c r="AI8716" s="3"/>
      <c r="AJ8716" s="3"/>
      <c r="AK8716" s="3"/>
      <c r="AL8716" s="3"/>
      <c r="AM8716" s="3"/>
      <c r="AN8716" s="3"/>
      <c r="AO8716" s="3"/>
      <c r="AP8716" s="3"/>
      <c r="AQ8716" s="3"/>
      <c r="AR8716" s="3"/>
      <c r="AS8716" s="3"/>
      <c r="AT8716" s="3"/>
      <c r="AU8716" s="3"/>
      <c r="AV8716" s="3"/>
      <c r="AW8716" s="3"/>
      <c r="AX8716" s="3"/>
      <c r="AY8716" s="3"/>
      <c r="AZ8716" s="3"/>
      <c r="BA8716" s="3"/>
    </row>
    <row r="8717" spans="1:53" x14ac:dyDescent="0.3">
      <c r="A8717" s="3"/>
      <c r="B8717" s="3"/>
      <c r="C8717" s="3"/>
      <c r="D8717" s="3"/>
      <c r="E8717" s="3"/>
      <c r="F8717" s="3"/>
      <c r="G8717" s="3"/>
      <c r="H8717" s="3"/>
      <c r="I8717" s="3"/>
      <c r="J8717" s="3"/>
      <c r="K8717" s="3"/>
      <c r="L8717" s="3"/>
      <c r="M8717" s="3"/>
      <c r="N8717" s="3"/>
      <c r="O8717" s="3"/>
      <c r="P8717" s="3"/>
      <c r="Q8717" s="3"/>
      <c r="R8717" s="3"/>
      <c r="S8717" s="120"/>
      <c r="T8717" s="3"/>
      <c r="U8717" s="3"/>
      <c r="V8717" s="3"/>
      <c r="W8717" s="3"/>
      <c r="X8717" s="3"/>
      <c r="Y8717" s="3"/>
      <c r="Z8717" s="3"/>
      <c r="AA8717" s="3"/>
      <c r="AB8717" s="3"/>
      <c r="AC8717" s="3"/>
      <c r="AD8717" s="3"/>
      <c r="AE8717" s="3"/>
      <c r="AF8717" s="3"/>
      <c r="AG8717" s="3"/>
      <c r="AH8717" s="3"/>
      <c r="AI8717" s="3"/>
      <c r="AJ8717" s="3"/>
      <c r="AK8717" s="3"/>
      <c r="AL8717" s="3"/>
      <c r="AM8717" s="3"/>
      <c r="AN8717" s="3"/>
      <c r="AO8717" s="3"/>
      <c r="AP8717" s="3"/>
      <c r="AQ8717" s="3"/>
      <c r="AR8717" s="3"/>
      <c r="AS8717" s="3"/>
      <c r="AT8717" s="3"/>
      <c r="AU8717" s="3"/>
      <c r="AV8717" s="3"/>
      <c r="AW8717" s="3"/>
      <c r="AX8717" s="3"/>
      <c r="AY8717" s="3"/>
      <c r="AZ8717" s="3"/>
      <c r="BA8717" s="3"/>
    </row>
    <row r="8718" spans="1:53" x14ac:dyDescent="0.3">
      <c r="A8718" s="3"/>
      <c r="B8718" s="3"/>
      <c r="C8718" s="3"/>
      <c r="D8718" s="3"/>
      <c r="E8718" s="3"/>
      <c r="F8718" s="3"/>
      <c r="G8718" s="3"/>
      <c r="H8718" s="3"/>
      <c r="I8718" s="3"/>
      <c r="J8718" s="3"/>
      <c r="K8718" s="3"/>
      <c r="L8718" s="3"/>
      <c r="M8718" s="3"/>
      <c r="N8718" s="3"/>
      <c r="O8718" s="3"/>
      <c r="P8718" s="3"/>
      <c r="Q8718" s="3"/>
      <c r="R8718" s="3"/>
      <c r="S8718" s="120"/>
      <c r="T8718" s="3"/>
      <c r="U8718" s="3"/>
      <c r="V8718" s="3"/>
      <c r="W8718" s="3"/>
      <c r="X8718" s="3"/>
      <c r="Y8718" s="3"/>
      <c r="Z8718" s="3"/>
      <c r="AA8718" s="3"/>
      <c r="AB8718" s="3"/>
      <c r="AC8718" s="3"/>
      <c r="AD8718" s="3"/>
      <c r="AE8718" s="3"/>
      <c r="AF8718" s="3"/>
      <c r="AG8718" s="3"/>
      <c r="AH8718" s="3"/>
      <c r="AI8718" s="3"/>
      <c r="AJ8718" s="3"/>
      <c r="AK8718" s="3"/>
      <c r="AL8718" s="3"/>
      <c r="AM8718" s="3"/>
      <c r="AN8718" s="3"/>
      <c r="AO8718" s="3"/>
      <c r="AP8718" s="3"/>
      <c r="AQ8718" s="3"/>
      <c r="AR8718" s="3"/>
      <c r="AS8718" s="3"/>
      <c r="AT8718" s="3"/>
      <c r="AU8718" s="3"/>
      <c r="AV8718" s="3"/>
      <c r="AW8718" s="3"/>
      <c r="AX8718" s="3"/>
      <c r="AY8718" s="3"/>
      <c r="AZ8718" s="3"/>
      <c r="BA8718" s="3"/>
    </row>
    <row r="8719" spans="1:53" x14ac:dyDescent="0.3">
      <c r="A8719" s="3"/>
      <c r="B8719" s="3"/>
      <c r="C8719" s="3"/>
      <c r="D8719" s="3"/>
      <c r="E8719" s="3"/>
      <c r="F8719" s="3"/>
      <c r="G8719" s="3"/>
      <c r="H8719" s="3"/>
      <c r="I8719" s="3"/>
      <c r="J8719" s="3"/>
      <c r="K8719" s="3"/>
      <c r="L8719" s="3"/>
      <c r="M8719" s="3"/>
      <c r="N8719" s="3"/>
      <c r="O8719" s="3"/>
      <c r="P8719" s="3"/>
      <c r="Q8719" s="3"/>
      <c r="R8719" s="3"/>
      <c r="S8719" s="120"/>
      <c r="T8719" s="3"/>
      <c r="U8719" s="3"/>
      <c r="V8719" s="3"/>
      <c r="W8719" s="3"/>
      <c r="X8719" s="3"/>
      <c r="Y8719" s="3"/>
      <c r="Z8719" s="3"/>
      <c r="AA8719" s="3"/>
      <c r="AB8719" s="3"/>
      <c r="AC8719" s="3"/>
      <c r="AD8719" s="3"/>
      <c r="AE8719" s="3"/>
      <c r="AF8719" s="3"/>
      <c r="AG8719" s="3"/>
      <c r="AH8719" s="3"/>
      <c r="AI8719" s="3"/>
      <c r="AJ8719" s="3"/>
      <c r="AK8719" s="3"/>
      <c r="AL8719" s="3"/>
      <c r="AM8719" s="3"/>
      <c r="AN8719" s="3"/>
      <c r="AO8719" s="3"/>
      <c r="AP8719" s="3"/>
      <c r="AQ8719" s="3"/>
      <c r="AR8719" s="3"/>
      <c r="AS8719" s="3"/>
      <c r="AT8719" s="3"/>
      <c r="AU8719" s="3"/>
      <c r="AV8719" s="3"/>
      <c r="AW8719" s="3"/>
      <c r="AX8719" s="3"/>
      <c r="AY8719" s="3"/>
      <c r="AZ8719" s="3"/>
      <c r="BA8719" s="3"/>
    </row>
    <row r="8720" spans="1:53" x14ac:dyDescent="0.3">
      <c r="A8720" s="3"/>
      <c r="B8720" s="3"/>
      <c r="C8720" s="3"/>
      <c r="D8720" s="3"/>
      <c r="E8720" s="3"/>
      <c r="F8720" s="3"/>
      <c r="G8720" s="3"/>
      <c r="H8720" s="3"/>
      <c r="I8720" s="3"/>
      <c r="J8720" s="3"/>
      <c r="K8720" s="3"/>
      <c r="L8720" s="3"/>
      <c r="M8720" s="3"/>
      <c r="N8720" s="3"/>
      <c r="O8720" s="3"/>
      <c r="P8720" s="3"/>
      <c r="Q8720" s="3"/>
      <c r="R8720" s="3"/>
      <c r="S8720" s="120"/>
      <c r="T8720" s="3"/>
      <c r="U8720" s="3"/>
      <c r="V8720" s="3"/>
      <c r="W8720" s="3"/>
      <c r="X8720" s="3"/>
      <c r="Y8720" s="3"/>
      <c r="Z8720" s="3"/>
      <c r="AA8720" s="3"/>
      <c r="AB8720" s="3"/>
      <c r="AC8720" s="3"/>
      <c r="AD8720" s="3"/>
      <c r="AE8720" s="3"/>
      <c r="AF8720" s="3"/>
      <c r="AG8720" s="3"/>
      <c r="AH8720" s="3"/>
      <c r="AI8720" s="3"/>
      <c r="AJ8720" s="3"/>
      <c r="AK8720" s="3"/>
      <c r="AL8720" s="3"/>
      <c r="AM8720" s="3"/>
      <c r="AN8720" s="3"/>
      <c r="AO8720" s="3"/>
      <c r="AP8720" s="3"/>
      <c r="AQ8720" s="3"/>
      <c r="AR8720" s="3"/>
      <c r="AS8720" s="3"/>
      <c r="AT8720" s="3"/>
      <c r="AU8720" s="3"/>
      <c r="AV8720" s="3"/>
      <c r="AW8720" s="3"/>
      <c r="AX8720" s="3"/>
      <c r="AY8720" s="3"/>
      <c r="AZ8720" s="3"/>
      <c r="BA8720" s="3"/>
    </row>
    <row r="8721" spans="1:53" x14ac:dyDescent="0.3">
      <c r="A8721" s="3"/>
      <c r="B8721" s="3"/>
      <c r="C8721" s="3"/>
      <c r="D8721" s="3"/>
      <c r="E8721" s="3"/>
      <c r="F8721" s="3"/>
      <c r="G8721" s="3"/>
      <c r="H8721" s="3"/>
      <c r="I8721" s="3"/>
      <c r="J8721" s="3"/>
      <c r="K8721" s="3"/>
      <c r="L8721" s="3"/>
      <c r="M8721" s="3"/>
      <c r="N8721" s="3"/>
      <c r="O8721" s="3"/>
      <c r="P8721" s="3"/>
      <c r="Q8721" s="3"/>
      <c r="R8721" s="3"/>
      <c r="S8721" s="120"/>
      <c r="T8721" s="3"/>
      <c r="U8721" s="3"/>
      <c r="V8721" s="3"/>
      <c r="W8721" s="3"/>
      <c r="X8721" s="3"/>
      <c r="Y8721" s="3"/>
      <c r="Z8721" s="3"/>
      <c r="AA8721" s="3"/>
      <c r="AB8721" s="3"/>
      <c r="AC8721" s="3"/>
      <c r="AD8721" s="3"/>
      <c r="AE8721" s="3"/>
      <c r="AF8721" s="3"/>
      <c r="AG8721" s="3"/>
      <c r="AH8721" s="3"/>
      <c r="AI8721" s="3"/>
      <c r="AJ8721" s="3"/>
      <c r="AK8721" s="3"/>
      <c r="AL8721" s="3"/>
      <c r="AM8721" s="3"/>
      <c r="AN8721" s="3"/>
      <c r="AO8721" s="3"/>
      <c r="AP8721" s="3"/>
      <c r="AQ8721" s="3"/>
      <c r="AR8721" s="3"/>
      <c r="AS8721" s="3"/>
      <c r="AT8721" s="3"/>
      <c r="AU8721" s="3"/>
      <c r="AV8721" s="3"/>
      <c r="AW8721" s="3"/>
      <c r="AX8721" s="3"/>
      <c r="AY8721" s="3"/>
      <c r="AZ8721" s="3"/>
      <c r="BA8721" s="3"/>
    </row>
    <row r="8722" spans="1:53" x14ac:dyDescent="0.3">
      <c r="A8722" s="3"/>
      <c r="B8722" s="3"/>
      <c r="C8722" s="3"/>
      <c r="D8722" s="3"/>
      <c r="E8722" s="3"/>
      <c r="F8722" s="3"/>
      <c r="G8722" s="3"/>
      <c r="H8722" s="3"/>
      <c r="I8722" s="3"/>
      <c r="J8722" s="3"/>
      <c r="K8722" s="3"/>
      <c r="L8722" s="3"/>
      <c r="M8722" s="3"/>
      <c r="N8722" s="3"/>
      <c r="O8722" s="3"/>
      <c r="P8722" s="3"/>
      <c r="Q8722" s="3"/>
      <c r="R8722" s="3"/>
      <c r="S8722" s="120"/>
      <c r="T8722" s="3"/>
      <c r="U8722" s="3"/>
      <c r="V8722" s="3"/>
      <c r="W8722" s="3"/>
      <c r="X8722" s="3"/>
      <c r="Y8722" s="3"/>
      <c r="Z8722" s="3"/>
      <c r="AA8722" s="3"/>
      <c r="AB8722" s="3"/>
      <c r="AC8722" s="3"/>
      <c r="AD8722" s="3"/>
      <c r="AE8722" s="3"/>
      <c r="AF8722" s="3"/>
      <c r="AG8722" s="3"/>
      <c r="AH8722" s="3"/>
      <c r="AI8722" s="3"/>
      <c r="AJ8722" s="3"/>
      <c r="AK8722" s="3"/>
      <c r="AL8722" s="3"/>
      <c r="AM8722" s="3"/>
      <c r="AN8722" s="3"/>
      <c r="AO8722" s="3"/>
      <c r="AP8722" s="3"/>
      <c r="AQ8722" s="3"/>
      <c r="AR8722" s="3"/>
      <c r="AS8722" s="3"/>
      <c r="AT8722" s="3"/>
      <c r="AU8722" s="3"/>
      <c r="AV8722" s="3"/>
      <c r="AW8722" s="3"/>
      <c r="AX8722" s="3"/>
      <c r="AY8722" s="3"/>
      <c r="AZ8722" s="3"/>
      <c r="BA8722" s="3"/>
    </row>
    <row r="8723" spans="1:53" x14ac:dyDescent="0.3">
      <c r="A8723" s="3"/>
      <c r="B8723" s="3"/>
      <c r="C8723" s="3"/>
      <c r="D8723" s="3"/>
      <c r="E8723" s="3"/>
      <c r="F8723" s="3"/>
      <c r="G8723" s="3"/>
      <c r="H8723" s="3"/>
      <c r="I8723" s="3"/>
      <c r="J8723" s="3"/>
      <c r="K8723" s="3"/>
      <c r="L8723" s="3"/>
      <c r="M8723" s="3"/>
      <c r="N8723" s="3"/>
      <c r="O8723" s="3"/>
      <c r="P8723" s="3"/>
      <c r="Q8723" s="3"/>
      <c r="R8723" s="3"/>
      <c r="S8723" s="120"/>
      <c r="T8723" s="3"/>
      <c r="U8723" s="3"/>
      <c r="V8723" s="3"/>
      <c r="W8723" s="3"/>
      <c r="X8723" s="3"/>
      <c r="Y8723" s="3"/>
      <c r="Z8723" s="3"/>
      <c r="AA8723" s="3"/>
      <c r="AB8723" s="3"/>
      <c r="AC8723" s="3"/>
      <c r="AD8723" s="3"/>
      <c r="AE8723" s="3"/>
      <c r="AF8723" s="3"/>
      <c r="AG8723" s="3"/>
      <c r="AH8723" s="3"/>
      <c r="AI8723" s="3"/>
      <c r="AJ8723" s="3"/>
      <c r="AK8723" s="3"/>
      <c r="AL8723" s="3"/>
      <c r="AM8723" s="3"/>
      <c r="AN8723" s="3"/>
      <c r="AO8723" s="3"/>
      <c r="AP8723" s="3"/>
      <c r="AQ8723" s="3"/>
      <c r="AR8723" s="3"/>
      <c r="AS8723" s="3"/>
      <c r="AT8723" s="3"/>
      <c r="AU8723" s="3"/>
      <c r="AV8723" s="3"/>
      <c r="AW8723" s="3"/>
      <c r="AX8723" s="3"/>
      <c r="AY8723" s="3"/>
      <c r="AZ8723" s="3"/>
      <c r="BA8723" s="3"/>
    </row>
    <row r="8724" spans="1:53" x14ac:dyDescent="0.3">
      <c r="A8724" s="3"/>
      <c r="B8724" s="3"/>
      <c r="C8724" s="3"/>
      <c r="D8724" s="3"/>
      <c r="E8724" s="3"/>
      <c r="F8724" s="3"/>
      <c r="G8724" s="3"/>
      <c r="H8724" s="3"/>
      <c r="I8724" s="3"/>
      <c r="J8724" s="3"/>
      <c r="K8724" s="3"/>
      <c r="L8724" s="3"/>
      <c r="M8724" s="3"/>
      <c r="N8724" s="3"/>
      <c r="O8724" s="3"/>
      <c r="P8724" s="3"/>
      <c r="Q8724" s="3"/>
      <c r="R8724" s="3"/>
      <c r="S8724" s="120"/>
      <c r="T8724" s="3"/>
      <c r="U8724" s="3"/>
      <c r="V8724" s="3"/>
      <c r="W8724" s="3"/>
      <c r="X8724" s="3"/>
      <c r="Y8724" s="3"/>
      <c r="Z8724" s="3"/>
      <c r="AA8724" s="3"/>
      <c r="AB8724" s="3"/>
      <c r="AC8724" s="3"/>
      <c r="AD8724" s="3"/>
      <c r="AE8724" s="3"/>
      <c r="AF8724" s="3"/>
      <c r="AG8724" s="3"/>
      <c r="AH8724" s="3"/>
      <c r="AI8724" s="3"/>
      <c r="AJ8724" s="3"/>
      <c r="AK8724" s="3"/>
      <c r="AL8724" s="3"/>
      <c r="AM8724" s="3"/>
      <c r="AN8724" s="3"/>
      <c r="AO8724" s="3"/>
      <c r="AP8724" s="3"/>
      <c r="AQ8724" s="3"/>
      <c r="AR8724" s="3"/>
      <c r="AS8724" s="3"/>
      <c r="AT8724" s="3"/>
      <c r="AU8724" s="3"/>
      <c r="AV8724" s="3"/>
      <c r="AW8724" s="3"/>
      <c r="AX8724" s="3"/>
      <c r="AY8724" s="3"/>
      <c r="AZ8724" s="3"/>
      <c r="BA8724" s="3"/>
    </row>
    <row r="8725" spans="1:53" x14ac:dyDescent="0.3">
      <c r="A8725" s="3"/>
      <c r="B8725" s="3"/>
      <c r="C8725" s="3"/>
      <c r="D8725" s="3"/>
      <c r="E8725" s="3"/>
      <c r="F8725" s="3"/>
      <c r="G8725" s="3"/>
      <c r="H8725" s="3"/>
      <c r="I8725" s="3"/>
      <c r="J8725" s="3"/>
      <c r="K8725" s="3"/>
      <c r="L8725" s="3"/>
      <c r="M8725" s="3"/>
      <c r="N8725" s="3"/>
      <c r="O8725" s="3"/>
      <c r="P8725" s="3"/>
      <c r="Q8725" s="3"/>
      <c r="R8725" s="3"/>
      <c r="S8725" s="120"/>
      <c r="T8725" s="3"/>
      <c r="U8725" s="3"/>
      <c r="V8725" s="3"/>
      <c r="W8725" s="3"/>
      <c r="X8725" s="3"/>
      <c r="Y8725" s="3"/>
      <c r="Z8725" s="3"/>
      <c r="AA8725" s="3"/>
      <c r="AB8725" s="3"/>
      <c r="AC8725" s="3"/>
      <c r="AD8725" s="3"/>
      <c r="AE8725" s="3"/>
      <c r="AF8725" s="3"/>
      <c r="AG8725" s="3"/>
      <c r="AH8725" s="3"/>
      <c r="AI8725" s="3"/>
      <c r="AJ8725" s="3"/>
      <c r="AK8725" s="3"/>
      <c r="AL8725" s="3"/>
      <c r="AM8725" s="3"/>
      <c r="AN8725" s="3"/>
      <c r="AO8725" s="3"/>
      <c r="AP8725" s="3"/>
      <c r="AQ8725" s="3"/>
      <c r="AR8725" s="3"/>
      <c r="AS8725" s="3"/>
      <c r="AT8725" s="3"/>
      <c r="AU8725" s="3"/>
      <c r="AV8725" s="3"/>
      <c r="AW8725" s="3"/>
      <c r="AX8725" s="3"/>
      <c r="AY8725" s="3"/>
      <c r="AZ8725" s="3"/>
      <c r="BA8725" s="3"/>
    </row>
    <row r="8726" spans="1:53" x14ac:dyDescent="0.3">
      <c r="A8726" s="3"/>
      <c r="B8726" s="3"/>
      <c r="C8726" s="3"/>
      <c r="D8726" s="3"/>
      <c r="E8726" s="3"/>
      <c r="F8726" s="3"/>
      <c r="G8726" s="3"/>
      <c r="H8726" s="3"/>
      <c r="I8726" s="3"/>
      <c r="J8726" s="3"/>
      <c r="K8726" s="3"/>
      <c r="L8726" s="3"/>
      <c r="M8726" s="3"/>
      <c r="N8726" s="3"/>
      <c r="O8726" s="3"/>
      <c r="P8726" s="3"/>
      <c r="Q8726" s="3"/>
      <c r="R8726" s="3"/>
      <c r="S8726" s="120"/>
      <c r="T8726" s="3"/>
      <c r="U8726" s="3"/>
      <c r="V8726" s="3"/>
      <c r="W8726" s="3"/>
      <c r="X8726" s="3"/>
      <c r="Y8726" s="3"/>
      <c r="Z8726" s="3"/>
      <c r="AA8726" s="3"/>
      <c r="AB8726" s="3"/>
      <c r="AC8726" s="3"/>
      <c r="AD8726" s="3"/>
      <c r="AE8726" s="3"/>
      <c r="AF8726" s="3"/>
      <c r="AG8726" s="3"/>
      <c r="AH8726" s="3"/>
      <c r="AI8726" s="3"/>
      <c r="AJ8726" s="3"/>
      <c r="AK8726" s="3"/>
      <c r="AL8726" s="3"/>
      <c r="AM8726" s="3"/>
      <c r="AN8726" s="3"/>
      <c r="AO8726" s="3"/>
      <c r="AP8726" s="3"/>
      <c r="AQ8726" s="3"/>
      <c r="AR8726" s="3"/>
      <c r="AS8726" s="3"/>
      <c r="AT8726" s="3"/>
      <c r="AU8726" s="3"/>
      <c r="AV8726" s="3"/>
      <c r="AW8726" s="3"/>
      <c r="AX8726" s="3"/>
      <c r="AY8726" s="3"/>
      <c r="AZ8726" s="3"/>
      <c r="BA8726" s="3"/>
    </row>
    <row r="8727" spans="1:53" x14ac:dyDescent="0.3">
      <c r="A8727" s="3"/>
      <c r="B8727" s="3"/>
      <c r="C8727" s="3"/>
      <c r="D8727" s="3"/>
      <c r="E8727" s="3"/>
      <c r="F8727" s="3"/>
      <c r="G8727" s="3"/>
      <c r="H8727" s="3"/>
      <c r="I8727" s="3"/>
      <c r="J8727" s="3"/>
      <c r="K8727" s="3"/>
      <c r="L8727" s="3"/>
      <c r="M8727" s="3"/>
      <c r="N8727" s="3"/>
      <c r="O8727" s="3"/>
      <c r="P8727" s="3"/>
      <c r="Q8727" s="3"/>
      <c r="R8727" s="3"/>
      <c r="S8727" s="120"/>
      <c r="T8727" s="3"/>
      <c r="U8727" s="3"/>
      <c r="V8727" s="3"/>
      <c r="W8727" s="3"/>
      <c r="X8727" s="3"/>
      <c r="Y8727" s="3"/>
      <c r="Z8727" s="3"/>
      <c r="AA8727" s="3"/>
      <c r="AB8727" s="3"/>
      <c r="AC8727" s="3"/>
      <c r="AD8727" s="3"/>
      <c r="AE8727" s="3"/>
      <c r="AF8727" s="3"/>
      <c r="AG8727" s="3"/>
      <c r="AH8727" s="3"/>
      <c r="AI8727" s="3"/>
      <c r="AJ8727" s="3"/>
      <c r="AK8727" s="3"/>
      <c r="AL8727" s="3"/>
      <c r="AM8727" s="3"/>
      <c r="AN8727" s="3"/>
      <c r="AO8727" s="3"/>
      <c r="AP8727" s="3"/>
      <c r="AQ8727" s="3"/>
      <c r="AR8727" s="3"/>
      <c r="AS8727" s="3"/>
      <c r="AT8727" s="3"/>
      <c r="AU8727" s="3"/>
      <c r="AV8727" s="3"/>
      <c r="AW8727" s="3"/>
      <c r="AX8727" s="3"/>
      <c r="AY8727" s="3"/>
      <c r="AZ8727" s="3"/>
      <c r="BA8727" s="3"/>
    </row>
    <row r="8728" spans="1:53" x14ac:dyDescent="0.3">
      <c r="A8728" s="3"/>
      <c r="B8728" s="3"/>
      <c r="C8728" s="3"/>
      <c r="D8728" s="3"/>
      <c r="E8728" s="3"/>
      <c r="F8728" s="3"/>
      <c r="G8728" s="3"/>
      <c r="H8728" s="3"/>
      <c r="I8728" s="3"/>
      <c r="J8728" s="3"/>
      <c r="K8728" s="3"/>
      <c r="L8728" s="3"/>
      <c r="M8728" s="3"/>
      <c r="N8728" s="3"/>
      <c r="O8728" s="3"/>
      <c r="P8728" s="3"/>
      <c r="Q8728" s="3"/>
      <c r="R8728" s="3"/>
      <c r="S8728" s="120"/>
      <c r="T8728" s="3"/>
      <c r="U8728" s="3"/>
      <c r="V8728" s="3"/>
      <c r="W8728" s="3"/>
      <c r="X8728" s="3"/>
      <c r="Y8728" s="3"/>
      <c r="Z8728" s="3"/>
      <c r="AA8728" s="3"/>
      <c r="AB8728" s="3"/>
      <c r="AC8728" s="3"/>
      <c r="AD8728" s="3"/>
      <c r="AE8728" s="3"/>
      <c r="AF8728" s="3"/>
      <c r="AG8728" s="3"/>
      <c r="AH8728" s="3"/>
      <c r="AI8728" s="3"/>
      <c r="AJ8728" s="3"/>
      <c r="AK8728" s="3"/>
      <c r="AL8728" s="3"/>
      <c r="AM8728" s="3"/>
      <c r="AN8728" s="3"/>
      <c r="AO8728" s="3"/>
      <c r="AP8728" s="3"/>
      <c r="AQ8728" s="3"/>
      <c r="AR8728" s="3"/>
      <c r="AS8728" s="3"/>
      <c r="AT8728" s="3"/>
      <c r="AU8728" s="3"/>
      <c r="AV8728" s="3"/>
      <c r="AW8728" s="3"/>
      <c r="AX8728" s="3"/>
      <c r="AY8728" s="3"/>
      <c r="AZ8728" s="3"/>
      <c r="BA8728" s="3"/>
    </row>
    <row r="8729" spans="1:53" x14ac:dyDescent="0.3">
      <c r="A8729" s="3"/>
      <c r="B8729" s="3"/>
      <c r="C8729" s="3"/>
      <c r="D8729" s="3"/>
      <c r="E8729" s="3"/>
      <c r="F8729" s="3"/>
      <c r="G8729" s="3"/>
      <c r="H8729" s="3"/>
      <c r="I8729" s="3"/>
      <c r="J8729" s="3"/>
      <c r="K8729" s="3"/>
      <c r="L8729" s="3"/>
      <c r="M8729" s="3"/>
      <c r="N8729" s="3"/>
      <c r="O8729" s="3"/>
      <c r="P8729" s="3"/>
      <c r="Q8729" s="3"/>
      <c r="R8729" s="3"/>
      <c r="S8729" s="120"/>
      <c r="T8729" s="3"/>
      <c r="U8729" s="3"/>
      <c r="V8729" s="3"/>
      <c r="W8729" s="3"/>
      <c r="X8729" s="3"/>
      <c r="Y8729" s="3"/>
      <c r="Z8729" s="3"/>
      <c r="AA8729" s="3"/>
      <c r="AB8729" s="3"/>
      <c r="AC8729" s="3"/>
      <c r="AD8729" s="3"/>
      <c r="AE8729" s="3"/>
      <c r="AF8729" s="3"/>
      <c r="AG8729" s="3"/>
      <c r="AH8729" s="3"/>
      <c r="AI8729" s="3"/>
      <c r="AJ8729" s="3"/>
      <c r="AK8729" s="3"/>
      <c r="AL8729" s="3"/>
      <c r="AM8729" s="3"/>
      <c r="AN8729" s="3"/>
      <c r="AO8729" s="3"/>
      <c r="AP8729" s="3"/>
      <c r="AQ8729" s="3"/>
      <c r="AR8729" s="3"/>
      <c r="AS8729" s="3"/>
      <c r="AT8729" s="3"/>
      <c r="AU8729" s="3"/>
      <c r="AV8729" s="3"/>
      <c r="AW8729" s="3"/>
      <c r="AX8729" s="3"/>
      <c r="AY8729" s="3"/>
      <c r="AZ8729" s="3"/>
      <c r="BA8729" s="3"/>
    </row>
    <row r="8730" spans="1:53" x14ac:dyDescent="0.3">
      <c r="A8730" s="3"/>
      <c r="B8730" s="3"/>
      <c r="C8730" s="3"/>
      <c r="D8730" s="3"/>
      <c r="E8730" s="3"/>
      <c r="F8730" s="3"/>
      <c r="G8730" s="3"/>
      <c r="H8730" s="3"/>
      <c r="I8730" s="3"/>
      <c r="J8730" s="3"/>
      <c r="K8730" s="3"/>
      <c r="L8730" s="3"/>
      <c r="M8730" s="3"/>
      <c r="N8730" s="3"/>
      <c r="O8730" s="3"/>
      <c r="P8730" s="3"/>
      <c r="Q8730" s="3"/>
      <c r="R8730" s="3"/>
      <c r="S8730" s="120"/>
      <c r="T8730" s="3"/>
      <c r="U8730" s="3"/>
      <c r="V8730" s="3"/>
      <c r="W8730" s="3"/>
      <c r="X8730" s="3"/>
      <c r="Y8730" s="3"/>
      <c r="Z8730" s="3"/>
      <c r="AA8730" s="3"/>
      <c r="AB8730" s="3"/>
      <c r="AC8730" s="3"/>
      <c r="AD8730" s="3"/>
      <c r="AE8730" s="3"/>
      <c r="AF8730" s="3"/>
      <c r="AG8730" s="3"/>
      <c r="AH8730" s="3"/>
      <c r="AI8730" s="3"/>
      <c r="AJ8730" s="3"/>
      <c r="AK8730" s="3"/>
      <c r="AL8730" s="3"/>
      <c r="AM8730" s="3"/>
      <c r="AN8730" s="3"/>
      <c r="AO8730" s="3"/>
      <c r="AP8730" s="3"/>
      <c r="AQ8730" s="3"/>
      <c r="AR8730" s="3"/>
      <c r="AS8730" s="3"/>
      <c r="AT8730" s="3"/>
      <c r="AU8730" s="3"/>
      <c r="AV8730" s="3"/>
      <c r="AW8730" s="3"/>
      <c r="AX8730" s="3"/>
      <c r="AY8730" s="3"/>
      <c r="AZ8730" s="3"/>
      <c r="BA8730" s="3"/>
    </row>
    <row r="8731" spans="1:53" x14ac:dyDescent="0.3">
      <c r="A8731" s="3"/>
      <c r="B8731" s="3"/>
      <c r="C8731" s="3"/>
      <c r="D8731" s="3"/>
      <c r="E8731" s="3"/>
      <c r="F8731" s="3"/>
      <c r="G8731" s="3"/>
      <c r="H8731" s="3"/>
      <c r="I8731" s="3"/>
      <c r="J8731" s="3"/>
      <c r="K8731" s="3"/>
      <c r="L8731" s="3"/>
      <c r="M8731" s="3"/>
      <c r="N8731" s="3"/>
      <c r="O8731" s="3"/>
      <c r="P8731" s="3"/>
      <c r="Q8731" s="3"/>
      <c r="R8731" s="3"/>
      <c r="S8731" s="120"/>
      <c r="T8731" s="3"/>
      <c r="U8731" s="3"/>
      <c r="V8731" s="3"/>
      <c r="W8731" s="3"/>
      <c r="X8731" s="3"/>
      <c r="Y8731" s="3"/>
      <c r="Z8731" s="3"/>
      <c r="AA8731" s="3"/>
      <c r="AB8731" s="3"/>
      <c r="AC8731" s="3"/>
      <c r="AD8731" s="3"/>
      <c r="AE8731" s="3"/>
      <c r="AF8731" s="3"/>
      <c r="AG8731" s="3"/>
      <c r="AH8731" s="3"/>
      <c r="AI8731" s="3"/>
      <c r="AJ8731" s="3"/>
      <c r="AK8731" s="3"/>
      <c r="AL8731" s="3"/>
      <c r="AM8731" s="3"/>
      <c r="AN8731" s="3"/>
      <c r="AO8731" s="3"/>
      <c r="AP8731" s="3"/>
      <c r="AQ8731" s="3"/>
      <c r="AR8731" s="3"/>
      <c r="AS8731" s="3"/>
      <c r="AT8731" s="3"/>
      <c r="AU8731" s="3"/>
      <c r="AV8731" s="3"/>
      <c r="AW8731" s="3"/>
      <c r="AX8731" s="3"/>
      <c r="AY8731" s="3"/>
      <c r="AZ8731" s="3"/>
      <c r="BA8731" s="3"/>
    </row>
    <row r="8732" spans="1:53" x14ac:dyDescent="0.3">
      <c r="A8732" s="3"/>
      <c r="B8732" s="3"/>
      <c r="C8732" s="3"/>
      <c r="D8732" s="3"/>
      <c r="E8732" s="3"/>
      <c r="F8732" s="3"/>
      <c r="G8732" s="3"/>
      <c r="H8732" s="3"/>
      <c r="I8732" s="3"/>
      <c r="J8732" s="3"/>
      <c r="K8732" s="3"/>
      <c r="L8732" s="3"/>
      <c r="M8732" s="3"/>
      <c r="N8732" s="3"/>
      <c r="O8732" s="3"/>
      <c r="P8732" s="3"/>
      <c r="Q8732" s="3"/>
      <c r="R8732" s="3"/>
      <c r="S8732" s="120"/>
      <c r="T8732" s="3"/>
      <c r="U8732" s="3"/>
      <c r="V8732" s="3"/>
      <c r="W8732" s="3"/>
      <c r="X8732" s="3"/>
      <c r="Y8732" s="3"/>
      <c r="Z8732" s="3"/>
      <c r="AA8732" s="3"/>
      <c r="AB8732" s="3"/>
      <c r="AC8732" s="3"/>
      <c r="AD8732" s="3"/>
      <c r="AE8732" s="3"/>
      <c r="AF8732" s="3"/>
      <c r="AG8732" s="3"/>
      <c r="AH8732" s="3"/>
      <c r="AI8732" s="3"/>
      <c r="AJ8732" s="3"/>
      <c r="AK8732" s="3"/>
      <c r="AL8732" s="3"/>
      <c r="AM8732" s="3"/>
      <c r="AN8732" s="3"/>
      <c r="AO8732" s="3"/>
      <c r="AP8732" s="3"/>
      <c r="AQ8732" s="3"/>
      <c r="AR8732" s="3"/>
      <c r="AS8732" s="3"/>
      <c r="AT8732" s="3"/>
      <c r="AU8732" s="3"/>
      <c r="AV8732" s="3"/>
      <c r="AW8732" s="3"/>
      <c r="AX8732" s="3"/>
      <c r="AY8732" s="3"/>
      <c r="AZ8732" s="3"/>
      <c r="BA8732" s="3"/>
    </row>
    <row r="8733" spans="1:53" x14ac:dyDescent="0.3">
      <c r="A8733" s="3"/>
      <c r="B8733" s="3"/>
      <c r="C8733" s="3"/>
      <c r="D8733" s="3"/>
      <c r="E8733" s="3"/>
      <c r="F8733" s="3"/>
      <c r="G8733" s="3"/>
      <c r="H8733" s="3"/>
      <c r="I8733" s="3"/>
      <c r="J8733" s="3"/>
      <c r="K8733" s="3"/>
      <c r="L8733" s="3"/>
      <c r="M8733" s="3"/>
      <c r="N8733" s="3"/>
      <c r="O8733" s="3"/>
      <c r="P8733" s="3"/>
      <c r="Q8733" s="3"/>
      <c r="R8733" s="3"/>
      <c r="S8733" s="120"/>
      <c r="T8733" s="3"/>
      <c r="U8733" s="3"/>
      <c r="V8733" s="3"/>
      <c r="W8733" s="3"/>
      <c r="X8733" s="3"/>
      <c r="Y8733" s="3"/>
      <c r="Z8733" s="3"/>
      <c r="AA8733" s="3"/>
      <c r="AB8733" s="3"/>
      <c r="AC8733" s="3"/>
      <c r="AD8733" s="3"/>
      <c r="AE8733" s="3"/>
      <c r="AF8733" s="3"/>
      <c r="AG8733" s="3"/>
      <c r="AH8733" s="3"/>
      <c r="AI8733" s="3"/>
      <c r="AJ8733" s="3"/>
      <c r="AK8733" s="3"/>
      <c r="AL8733" s="3"/>
      <c r="AM8733" s="3"/>
      <c r="AN8733" s="3"/>
      <c r="AO8733" s="3"/>
      <c r="AP8733" s="3"/>
      <c r="AQ8733" s="3"/>
      <c r="AR8733" s="3"/>
      <c r="AS8733" s="3"/>
      <c r="AT8733" s="3"/>
      <c r="AU8733" s="3"/>
      <c r="AV8733" s="3"/>
      <c r="AW8733" s="3"/>
      <c r="AX8733" s="3"/>
      <c r="AY8733" s="3"/>
      <c r="AZ8733" s="3"/>
      <c r="BA8733" s="3"/>
    </row>
    <row r="8734" spans="1:53" x14ac:dyDescent="0.3">
      <c r="A8734" s="3"/>
      <c r="B8734" s="3"/>
      <c r="C8734" s="3"/>
      <c r="D8734" s="3"/>
      <c r="E8734" s="3"/>
      <c r="F8734" s="3"/>
      <c r="G8734" s="3"/>
      <c r="H8734" s="3"/>
      <c r="I8734" s="3"/>
      <c r="J8734" s="3"/>
      <c r="K8734" s="3"/>
      <c r="L8734" s="3"/>
      <c r="M8734" s="3"/>
      <c r="N8734" s="3"/>
      <c r="O8734" s="3"/>
      <c r="P8734" s="3"/>
      <c r="Q8734" s="3"/>
      <c r="R8734" s="3"/>
      <c r="S8734" s="120"/>
      <c r="T8734" s="3"/>
      <c r="U8734" s="3"/>
      <c r="V8734" s="3"/>
      <c r="W8734" s="3"/>
      <c r="X8734" s="3"/>
      <c r="Y8734" s="3"/>
      <c r="Z8734" s="3"/>
      <c r="AA8734" s="3"/>
      <c r="AB8734" s="3"/>
      <c r="AC8734" s="3"/>
      <c r="AD8734" s="3"/>
      <c r="AE8734" s="3"/>
      <c r="AF8734" s="3"/>
      <c r="AG8734" s="3"/>
      <c r="AH8734" s="3"/>
      <c r="AI8734" s="3"/>
      <c r="AJ8734" s="3"/>
      <c r="AK8734" s="3"/>
      <c r="AL8734" s="3"/>
      <c r="AM8734" s="3"/>
      <c r="AN8734" s="3"/>
      <c r="AO8734" s="3"/>
      <c r="AP8734" s="3"/>
      <c r="AQ8734" s="3"/>
      <c r="AR8734" s="3"/>
      <c r="AS8734" s="3"/>
      <c r="AT8734" s="3"/>
      <c r="AU8734" s="3"/>
      <c r="AV8734" s="3"/>
      <c r="AW8734" s="3"/>
      <c r="AX8734" s="3"/>
      <c r="AY8734" s="3"/>
      <c r="AZ8734" s="3"/>
      <c r="BA8734" s="3"/>
    </row>
    <row r="8735" spans="1:53" x14ac:dyDescent="0.3">
      <c r="A8735" s="3"/>
      <c r="B8735" s="3"/>
      <c r="C8735" s="3"/>
      <c r="D8735" s="3"/>
      <c r="E8735" s="3"/>
      <c r="F8735" s="3"/>
      <c r="G8735" s="3"/>
      <c r="H8735" s="3"/>
      <c r="I8735" s="3"/>
      <c r="J8735" s="3"/>
      <c r="K8735" s="3"/>
      <c r="L8735" s="3"/>
      <c r="M8735" s="3"/>
      <c r="N8735" s="3"/>
      <c r="O8735" s="3"/>
      <c r="P8735" s="3"/>
      <c r="Q8735" s="3"/>
      <c r="R8735" s="3"/>
      <c r="S8735" s="120"/>
      <c r="T8735" s="3"/>
      <c r="U8735" s="3"/>
      <c r="V8735" s="3"/>
      <c r="W8735" s="3"/>
      <c r="X8735" s="3"/>
      <c r="Y8735" s="3"/>
      <c r="Z8735" s="3"/>
      <c r="AA8735" s="3"/>
      <c r="AB8735" s="3"/>
      <c r="AC8735" s="3"/>
      <c r="AD8735" s="3"/>
      <c r="AE8735" s="3"/>
      <c r="AF8735" s="3"/>
      <c r="AG8735" s="3"/>
      <c r="AH8735" s="3"/>
      <c r="AI8735" s="3"/>
      <c r="AJ8735" s="3"/>
      <c r="AK8735" s="3"/>
      <c r="AL8735" s="3"/>
      <c r="AM8735" s="3"/>
      <c r="AN8735" s="3"/>
      <c r="AO8735" s="3"/>
      <c r="AP8735" s="3"/>
      <c r="AQ8735" s="3"/>
      <c r="AR8735" s="3"/>
      <c r="AS8735" s="3"/>
      <c r="AT8735" s="3"/>
      <c r="AU8735" s="3"/>
      <c r="AV8735" s="3"/>
      <c r="AW8735" s="3"/>
      <c r="AX8735" s="3"/>
      <c r="AY8735" s="3"/>
      <c r="AZ8735" s="3"/>
      <c r="BA8735" s="3"/>
    </row>
    <row r="8736" spans="1:53" x14ac:dyDescent="0.3">
      <c r="A8736" s="3"/>
      <c r="B8736" s="3"/>
      <c r="C8736" s="3"/>
      <c r="D8736" s="3"/>
      <c r="E8736" s="3"/>
      <c r="F8736" s="3"/>
      <c r="G8736" s="3"/>
      <c r="H8736" s="3"/>
      <c r="I8736" s="3"/>
      <c r="J8736" s="3"/>
      <c r="K8736" s="3"/>
      <c r="L8736" s="3"/>
      <c r="M8736" s="3"/>
      <c r="N8736" s="3"/>
      <c r="O8736" s="3"/>
      <c r="P8736" s="3"/>
      <c r="Q8736" s="3"/>
      <c r="R8736" s="3"/>
      <c r="S8736" s="120"/>
      <c r="T8736" s="3"/>
      <c r="U8736" s="3"/>
      <c r="V8736" s="3"/>
      <c r="W8736" s="3"/>
      <c r="X8736" s="3"/>
      <c r="Y8736" s="3"/>
      <c r="Z8736" s="3"/>
      <c r="AA8736" s="3"/>
      <c r="AB8736" s="3"/>
      <c r="AC8736" s="3"/>
      <c r="AD8736" s="3"/>
      <c r="AE8736" s="3"/>
      <c r="AF8736" s="3"/>
      <c r="AG8736" s="3"/>
      <c r="AH8736" s="3"/>
      <c r="AI8736" s="3"/>
      <c r="AJ8736" s="3"/>
      <c r="AK8736" s="3"/>
      <c r="AL8736" s="3"/>
      <c r="AM8736" s="3"/>
      <c r="AN8736" s="3"/>
      <c r="AO8736" s="3"/>
      <c r="AP8736" s="3"/>
      <c r="AQ8736" s="3"/>
      <c r="AR8736" s="3"/>
      <c r="AS8736" s="3"/>
      <c r="AT8736" s="3"/>
      <c r="AU8736" s="3"/>
      <c r="AV8736" s="3"/>
      <c r="AW8736" s="3"/>
      <c r="AX8736" s="3"/>
      <c r="AY8736" s="3"/>
      <c r="AZ8736" s="3"/>
      <c r="BA8736" s="3"/>
    </row>
    <row r="8737" spans="1:53" x14ac:dyDescent="0.3">
      <c r="A8737" s="3"/>
      <c r="B8737" s="3"/>
      <c r="C8737" s="3"/>
      <c r="D8737" s="3"/>
      <c r="E8737" s="3"/>
      <c r="F8737" s="3"/>
      <c r="G8737" s="3"/>
      <c r="H8737" s="3"/>
      <c r="I8737" s="3"/>
      <c r="J8737" s="3"/>
      <c r="K8737" s="3"/>
      <c r="L8737" s="3"/>
      <c r="M8737" s="3"/>
      <c r="N8737" s="3"/>
      <c r="O8737" s="3"/>
      <c r="P8737" s="3"/>
      <c r="Q8737" s="3"/>
      <c r="R8737" s="3"/>
      <c r="S8737" s="120"/>
      <c r="T8737" s="3"/>
      <c r="U8737" s="3"/>
      <c r="V8737" s="3"/>
      <c r="W8737" s="3"/>
      <c r="X8737" s="3"/>
      <c r="Y8737" s="3"/>
      <c r="Z8737" s="3"/>
      <c r="AA8737" s="3"/>
      <c r="AB8737" s="3"/>
      <c r="AC8737" s="3"/>
      <c r="AD8737" s="3"/>
      <c r="AE8737" s="3"/>
      <c r="AF8737" s="3"/>
      <c r="AG8737" s="3"/>
      <c r="AH8737" s="3"/>
      <c r="AI8737" s="3"/>
      <c r="AJ8737" s="3"/>
      <c r="AK8737" s="3"/>
      <c r="AL8737" s="3"/>
      <c r="AM8737" s="3"/>
      <c r="AN8737" s="3"/>
      <c r="AO8737" s="3"/>
      <c r="AP8737" s="3"/>
      <c r="AQ8737" s="3"/>
      <c r="AR8737" s="3"/>
      <c r="AS8737" s="3"/>
      <c r="AT8737" s="3"/>
      <c r="AU8737" s="3"/>
      <c r="AV8737" s="3"/>
      <c r="AW8737" s="3"/>
      <c r="AX8737" s="3"/>
      <c r="AY8737" s="3"/>
      <c r="AZ8737" s="3"/>
      <c r="BA8737" s="3"/>
    </row>
    <row r="8738" spans="1:53" x14ac:dyDescent="0.3">
      <c r="A8738" s="3"/>
      <c r="B8738" s="3"/>
      <c r="C8738" s="3"/>
      <c r="D8738" s="3"/>
      <c r="E8738" s="3"/>
      <c r="F8738" s="3"/>
      <c r="G8738" s="3"/>
      <c r="H8738" s="3"/>
      <c r="I8738" s="3"/>
      <c r="J8738" s="3"/>
      <c r="K8738" s="3"/>
      <c r="L8738" s="3"/>
      <c r="M8738" s="3"/>
      <c r="N8738" s="3"/>
      <c r="O8738" s="3"/>
      <c r="P8738" s="3"/>
      <c r="Q8738" s="3"/>
      <c r="R8738" s="3"/>
      <c r="S8738" s="120"/>
      <c r="T8738" s="3"/>
      <c r="U8738" s="3"/>
      <c r="V8738" s="3"/>
      <c r="W8738" s="3"/>
      <c r="X8738" s="3"/>
      <c r="Y8738" s="3"/>
      <c r="Z8738" s="3"/>
      <c r="AA8738" s="3"/>
      <c r="AB8738" s="3"/>
      <c r="AC8738" s="3"/>
      <c r="AD8738" s="3"/>
      <c r="AE8738" s="3"/>
      <c r="AF8738" s="3"/>
      <c r="AG8738" s="3"/>
      <c r="AH8738" s="3"/>
      <c r="AI8738" s="3"/>
      <c r="AJ8738" s="3"/>
      <c r="AK8738" s="3"/>
      <c r="AL8738" s="3"/>
      <c r="AM8738" s="3"/>
      <c r="AN8738" s="3"/>
      <c r="AO8738" s="3"/>
      <c r="AP8738" s="3"/>
      <c r="AQ8738" s="3"/>
      <c r="AR8738" s="3"/>
      <c r="AS8738" s="3"/>
      <c r="AT8738" s="3"/>
      <c r="AU8738" s="3"/>
      <c r="AV8738" s="3"/>
      <c r="AW8738" s="3"/>
      <c r="AX8738" s="3"/>
      <c r="AY8738" s="3"/>
      <c r="AZ8738" s="3"/>
      <c r="BA8738" s="3"/>
    </row>
    <row r="8739" spans="1:53" x14ac:dyDescent="0.3">
      <c r="A8739" s="3"/>
      <c r="B8739" s="3"/>
      <c r="C8739" s="3"/>
      <c r="D8739" s="3"/>
      <c r="E8739" s="3"/>
      <c r="F8739" s="3"/>
      <c r="G8739" s="3"/>
      <c r="H8739" s="3"/>
      <c r="I8739" s="3"/>
      <c r="J8739" s="3"/>
      <c r="K8739" s="3"/>
      <c r="L8739" s="3"/>
      <c r="M8739" s="3"/>
      <c r="N8739" s="3"/>
      <c r="O8739" s="3"/>
      <c r="P8739" s="3"/>
      <c r="Q8739" s="3"/>
      <c r="R8739" s="3"/>
      <c r="S8739" s="120"/>
      <c r="T8739" s="3"/>
      <c r="U8739" s="3"/>
      <c r="V8739" s="3"/>
      <c r="W8739" s="3"/>
      <c r="X8739" s="3"/>
      <c r="Y8739" s="3"/>
      <c r="Z8739" s="3"/>
      <c r="AA8739" s="3"/>
      <c r="AB8739" s="3"/>
      <c r="AC8739" s="3"/>
      <c r="AD8739" s="3"/>
      <c r="AE8739" s="3"/>
      <c r="AF8739" s="3"/>
      <c r="AG8739" s="3"/>
      <c r="AH8739" s="3"/>
      <c r="AI8739" s="3"/>
      <c r="AJ8739" s="3"/>
      <c r="AK8739" s="3"/>
      <c r="AL8739" s="3"/>
      <c r="AM8739" s="3"/>
      <c r="AN8739" s="3"/>
      <c r="AO8739" s="3"/>
      <c r="AP8739" s="3"/>
      <c r="AQ8739" s="3"/>
      <c r="AR8739" s="3"/>
      <c r="AS8739" s="3"/>
      <c r="AT8739" s="3"/>
      <c r="AU8739" s="3"/>
      <c r="AV8739" s="3"/>
      <c r="AW8739" s="3"/>
      <c r="AX8739" s="3"/>
      <c r="AY8739" s="3"/>
      <c r="AZ8739" s="3"/>
      <c r="BA8739" s="3"/>
    </row>
    <row r="8740" spans="1:53" x14ac:dyDescent="0.3">
      <c r="A8740" s="3"/>
      <c r="B8740" s="3"/>
      <c r="C8740" s="3"/>
      <c r="D8740" s="3"/>
      <c r="E8740" s="3"/>
      <c r="F8740" s="3"/>
      <c r="G8740" s="3"/>
      <c r="H8740" s="3"/>
      <c r="I8740" s="3"/>
      <c r="J8740" s="3"/>
      <c r="K8740" s="3"/>
      <c r="L8740" s="3"/>
      <c r="M8740" s="3"/>
      <c r="N8740" s="3"/>
      <c r="O8740" s="3"/>
      <c r="P8740" s="3"/>
      <c r="Q8740" s="3"/>
      <c r="R8740" s="3"/>
      <c r="S8740" s="120"/>
      <c r="T8740" s="3"/>
      <c r="U8740" s="3"/>
      <c r="V8740" s="3"/>
      <c r="W8740" s="3"/>
      <c r="X8740" s="3"/>
      <c r="Y8740" s="3"/>
      <c r="Z8740" s="3"/>
      <c r="AA8740" s="3"/>
      <c r="AB8740" s="3"/>
      <c r="AC8740" s="3"/>
      <c r="AD8740" s="3"/>
      <c r="AE8740" s="3"/>
      <c r="AF8740" s="3"/>
      <c r="AG8740" s="3"/>
      <c r="AH8740" s="3"/>
      <c r="AI8740" s="3"/>
      <c r="AJ8740" s="3"/>
      <c r="AK8740" s="3"/>
      <c r="AL8740" s="3"/>
      <c r="AM8740" s="3"/>
      <c r="AN8740" s="3"/>
      <c r="AO8740" s="3"/>
      <c r="AP8740" s="3"/>
      <c r="AQ8740" s="3"/>
      <c r="AR8740" s="3"/>
      <c r="AS8740" s="3"/>
      <c r="AT8740" s="3"/>
      <c r="AU8740" s="3"/>
      <c r="AV8740" s="3"/>
      <c r="AW8740" s="3"/>
      <c r="AX8740" s="3"/>
      <c r="AY8740" s="3"/>
      <c r="AZ8740" s="3"/>
      <c r="BA8740" s="3"/>
    </row>
    <row r="8741" spans="1:53" x14ac:dyDescent="0.3">
      <c r="A8741" s="3"/>
      <c r="B8741" s="3"/>
      <c r="C8741" s="3"/>
      <c r="D8741" s="3"/>
      <c r="E8741" s="3"/>
      <c r="F8741" s="3"/>
      <c r="G8741" s="3"/>
      <c r="H8741" s="3"/>
      <c r="I8741" s="3"/>
      <c r="J8741" s="3"/>
      <c r="K8741" s="3"/>
      <c r="L8741" s="3"/>
      <c r="M8741" s="3"/>
      <c r="N8741" s="3"/>
      <c r="O8741" s="3"/>
      <c r="P8741" s="3"/>
      <c r="Q8741" s="3"/>
      <c r="R8741" s="3"/>
      <c r="S8741" s="120"/>
      <c r="T8741" s="3"/>
      <c r="U8741" s="3"/>
      <c r="V8741" s="3"/>
      <c r="W8741" s="3"/>
      <c r="X8741" s="3"/>
      <c r="Y8741" s="3"/>
      <c r="Z8741" s="3"/>
      <c r="AA8741" s="3"/>
      <c r="AB8741" s="3"/>
      <c r="AC8741" s="3"/>
      <c r="AD8741" s="3"/>
      <c r="AE8741" s="3"/>
      <c r="AF8741" s="3"/>
      <c r="AG8741" s="3"/>
      <c r="AH8741" s="3"/>
      <c r="AI8741" s="3"/>
      <c r="AJ8741" s="3"/>
      <c r="AK8741" s="3"/>
      <c r="AL8741" s="3"/>
      <c r="AM8741" s="3"/>
      <c r="AN8741" s="3"/>
      <c r="AO8741" s="3"/>
      <c r="AP8741" s="3"/>
      <c r="AQ8741" s="3"/>
      <c r="AR8741" s="3"/>
      <c r="AS8741" s="3"/>
      <c r="AT8741" s="3"/>
      <c r="AU8741" s="3"/>
      <c r="AV8741" s="3"/>
      <c r="AW8741" s="3"/>
      <c r="AX8741" s="3"/>
      <c r="AY8741" s="3"/>
      <c r="AZ8741" s="3"/>
      <c r="BA8741" s="3"/>
    </row>
    <row r="8742" spans="1:53" x14ac:dyDescent="0.3">
      <c r="A8742" s="3"/>
      <c r="B8742" s="3"/>
      <c r="C8742" s="3"/>
      <c r="D8742" s="3"/>
      <c r="E8742" s="3"/>
      <c r="F8742" s="3"/>
      <c r="G8742" s="3"/>
      <c r="H8742" s="3"/>
      <c r="I8742" s="3"/>
      <c r="J8742" s="3"/>
      <c r="K8742" s="3"/>
      <c r="L8742" s="3"/>
      <c r="M8742" s="3"/>
      <c r="N8742" s="3"/>
      <c r="O8742" s="3"/>
      <c r="P8742" s="3"/>
      <c r="Q8742" s="3"/>
      <c r="R8742" s="3"/>
      <c r="S8742" s="120"/>
      <c r="T8742" s="3"/>
      <c r="U8742" s="3"/>
      <c r="V8742" s="3"/>
      <c r="W8742" s="3"/>
      <c r="X8742" s="3"/>
      <c r="Y8742" s="3"/>
      <c r="Z8742" s="3"/>
      <c r="AA8742" s="3"/>
      <c r="AB8742" s="3"/>
      <c r="AC8742" s="3"/>
      <c r="AD8742" s="3"/>
      <c r="AE8742" s="3"/>
      <c r="AF8742" s="3"/>
      <c r="AG8742" s="3"/>
      <c r="AH8742" s="3"/>
      <c r="AI8742" s="3"/>
      <c r="AJ8742" s="3"/>
      <c r="AK8742" s="3"/>
      <c r="AL8742" s="3"/>
      <c r="AM8742" s="3"/>
      <c r="AN8742" s="3"/>
      <c r="AO8742" s="3"/>
      <c r="AP8742" s="3"/>
      <c r="AQ8742" s="3"/>
      <c r="AR8742" s="3"/>
      <c r="AS8742" s="3"/>
      <c r="AT8742" s="3"/>
      <c r="AU8742" s="3"/>
      <c r="AV8742" s="3"/>
      <c r="AW8742" s="3"/>
      <c r="AX8742" s="3"/>
      <c r="AY8742" s="3"/>
      <c r="AZ8742" s="3"/>
      <c r="BA8742" s="3"/>
    </row>
    <row r="8743" spans="1:53" x14ac:dyDescent="0.3">
      <c r="A8743" s="3"/>
      <c r="B8743" s="3"/>
      <c r="C8743" s="3"/>
      <c r="D8743" s="3"/>
      <c r="E8743" s="3"/>
      <c r="F8743" s="3"/>
      <c r="G8743" s="3"/>
      <c r="H8743" s="3"/>
      <c r="I8743" s="3"/>
      <c r="J8743" s="3"/>
      <c r="K8743" s="3"/>
      <c r="L8743" s="3"/>
      <c r="M8743" s="3"/>
      <c r="N8743" s="3"/>
      <c r="O8743" s="3"/>
      <c r="P8743" s="3"/>
      <c r="Q8743" s="3"/>
      <c r="R8743" s="3"/>
      <c r="S8743" s="120"/>
      <c r="T8743" s="3"/>
      <c r="U8743" s="3"/>
      <c r="V8743" s="3"/>
      <c r="W8743" s="3"/>
      <c r="X8743" s="3"/>
      <c r="Y8743" s="3"/>
      <c r="Z8743" s="3"/>
      <c r="AA8743" s="3"/>
      <c r="AB8743" s="3"/>
      <c r="AC8743" s="3"/>
      <c r="AD8743" s="3"/>
      <c r="AE8743" s="3"/>
      <c r="AF8743" s="3"/>
      <c r="AG8743" s="3"/>
      <c r="AH8743" s="3"/>
      <c r="AI8743" s="3"/>
      <c r="AJ8743" s="3"/>
      <c r="AK8743" s="3"/>
      <c r="AL8743" s="3"/>
      <c r="AM8743" s="3"/>
      <c r="AN8743" s="3"/>
      <c r="AO8743" s="3"/>
      <c r="AP8743" s="3"/>
      <c r="AQ8743" s="3"/>
      <c r="AR8743" s="3"/>
      <c r="AS8743" s="3"/>
      <c r="AT8743" s="3"/>
      <c r="AU8743" s="3"/>
      <c r="AV8743" s="3"/>
      <c r="AW8743" s="3"/>
      <c r="AX8743" s="3"/>
      <c r="AY8743" s="3"/>
      <c r="AZ8743" s="3"/>
      <c r="BA8743" s="3"/>
    </row>
    <row r="8744" spans="1:53" x14ac:dyDescent="0.3">
      <c r="A8744" s="3"/>
      <c r="B8744" s="3"/>
      <c r="C8744" s="3"/>
      <c r="D8744" s="3"/>
      <c r="E8744" s="3"/>
      <c r="F8744" s="3"/>
      <c r="G8744" s="3"/>
      <c r="H8744" s="3"/>
      <c r="I8744" s="3"/>
      <c r="J8744" s="3"/>
      <c r="K8744" s="3"/>
      <c r="L8744" s="3"/>
      <c r="M8744" s="3"/>
      <c r="N8744" s="3"/>
      <c r="O8744" s="3"/>
      <c r="P8744" s="3"/>
      <c r="Q8744" s="3"/>
      <c r="R8744" s="3"/>
      <c r="S8744" s="120"/>
      <c r="T8744" s="3"/>
      <c r="U8744" s="3"/>
      <c r="V8744" s="3"/>
      <c r="W8744" s="3"/>
      <c r="X8744" s="3"/>
      <c r="Y8744" s="3"/>
      <c r="Z8744" s="3"/>
      <c r="AA8744" s="3"/>
      <c r="AB8744" s="3"/>
      <c r="AC8744" s="3"/>
      <c r="AD8744" s="3"/>
      <c r="AE8744" s="3"/>
      <c r="AF8744" s="3"/>
      <c r="AG8744" s="3"/>
      <c r="AH8744" s="3"/>
      <c r="AI8744" s="3"/>
      <c r="AJ8744" s="3"/>
      <c r="AK8744" s="3"/>
      <c r="AL8744" s="3"/>
      <c r="AM8744" s="3"/>
      <c r="AN8744" s="3"/>
      <c r="AO8744" s="3"/>
      <c r="AP8744" s="3"/>
      <c r="AQ8744" s="3"/>
      <c r="AR8744" s="3"/>
      <c r="AS8744" s="3"/>
      <c r="AT8744" s="3"/>
      <c r="AU8744" s="3"/>
      <c r="AV8744" s="3"/>
      <c r="AW8744" s="3"/>
      <c r="AX8744" s="3"/>
      <c r="AY8744" s="3"/>
      <c r="AZ8744" s="3"/>
      <c r="BA8744" s="3"/>
    </row>
    <row r="8745" spans="1:53" x14ac:dyDescent="0.3">
      <c r="A8745" s="3"/>
      <c r="B8745" s="3"/>
      <c r="C8745" s="3"/>
      <c r="D8745" s="3"/>
      <c r="E8745" s="3"/>
      <c r="F8745" s="3"/>
      <c r="G8745" s="3"/>
      <c r="H8745" s="3"/>
      <c r="I8745" s="3"/>
      <c r="J8745" s="3"/>
      <c r="K8745" s="3"/>
      <c r="L8745" s="3"/>
      <c r="M8745" s="3"/>
      <c r="N8745" s="3"/>
      <c r="O8745" s="3"/>
      <c r="P8745" s="3"/>
      <c r="Q8745" s="3"/>
      <c r="R8745" s="3"/>
      <c r="S8745" s="120"/>
      <c r="T8745" s="3"/>
      <c r="U8745" s="3"/>
      <c r="V8745" s="3"/>
      <c r="W8745" s="3"/>
      <c r="X8745" s="3"/>
      <c r="Y8745" s="3"/>
      <c r="Z8745" s="3"/>
      <c r="AA8745" s="3"/>
      <c r="AB8745" s="3"/>
      <c r="AC8745" s="3"/>
      <c r="AD8745" s="3"/>
      <c r="AE8745" s="3"/>
      <c r="AF8745" s="3"/>
      <c r="AG8745" s="3"/>
      <c r="AH8745" s="3"/>
      <c r="AI8745" s="3"/>
      <c r="AJ8745" s="3"/>
      <c r="AK8745" s="3"/>
      <c r="AL8745" s="3"/>
      <c r="AM8745" s="3"/>
      <c r="AN8745" s="3"/>
      <c r="AO8745" s="3"/>
      <c r="AP8745" s="3"/>
      <c r="AQ8745" s="3"/>
      <c r="AR8745" s="3"/>
      <c r="AS8745" s="3"/>
      <c r="AT8745" s="3"/>
      <c r="AU8745" s="3"/>
      <c r="AV8745" s="3"/>
      <c r="AW8745" s="3"/>
      <c r="AX8745" s="3"/>
      <c r="AY8745" s="3"/>
      <c r="AZ8745" s="3"/>
      <c r="BA8745" s="3"/>
    </row>
    <row r="8746" spans="1:53" x14ac:dyDescent="0.3">
      <c r="A8746" s="3"/>
      <c r="B8746" s="3"/>
      <c r="C8746" s="3"/>
      <c r="D8746" s="3"/>
      <c r="E8746" s="3"/>
      <c r="F8746" s="3"/>
      <c r="G8746" s="3"/>
      <c r="H8746" s="3"/>
      <c r="I8746" s="3"/>
      <c r="J8746" s="3"/>
      <c r="K8746" s="3"/>
      <c r="L8746" s="3"/>
      <c r="M8746" s="3"/>
      <c r="N8746" s="3"/>
      <c r="O8746" s="3"/>
      <c r="P8746" s="3"/>
      <c r="Q8746" s="3"/>
      <c r="R8746" s="3"/>
      <c r="S8746" s="120"/>
      <c r="T8746" s="3"/>
      <c r="U8746" s="3"/>
      <c r="V8746" s="3"/>
      <c r="W8746" s="3"/>
      <c r="X8746" s="3"/>
      <c r="Y8746" s="3"/>
      <c r="Z8746" s="3"/>
      <c r="AA8746" s="3"/>
      <c r="AB8746" s="3"/>
      <c r="AC8746" s="3"/>
      <c r="AD8746" s="3"/>
      <c r="AE8746" s="3"/>
      <c r="AF8746" s="3"/>
      <c r="AG8746" s="3"/>
      <c r="AH8746" s="3"/>
      <c r="AI8746" s="3"/>
      <c r="AJ8746" s="3"/>
      <c r="AK8746" s="3"/>
      <c r="AL8746" s="3"/>
      <c r="AM8746" s="3"/>
      <c r="AN8746" s="3"/>
      <c r="AO8746" s="3"/>
      <c r="AP8746" s="3"/>
      <c r="AQ8746" s="3"/>
      <c r="AR8746" s="3"/>
      <c r="AS8746" s="3"/>
      <c r="AT8746" s="3"/>
      <c r="AU8746" s="3"/>
      <c r="AV8746" s="3"/>
      <c r="AW8746" s="3"/>
      <c r="AX8746" s="3"/>
      <c r="AY8746" s="3"/>
      <c r="AZ8746" s="3"/>
      <c r="BA8746" s="3"/>
    </row>
    <row r="8747" spans="1:53" x14ac:dyDescent="0.3">
      <c r="A8747" s="3"/>
      <c r="B8747" s="3"/>
      <c r="C8747" s="3"/>
      <c r="D8747" s="3"/>
      <c r="E8747" s="3"/>
      <c r="F8747" s="3"/>
      <c r="G8747" s="3"/>
      <c r="H8747" s="3"/>
      <c r="I8747" s="3"/>
      <c r="J8747" s="3"/>
      <c r="K8747" s="3"/>
      <c r="L8747" s="3"/>
      <c r="M8747" s="3"/>
      <c r="N8747" s="3"/>
      <c r="O8747" s="3"/>
      <c r="P8747" s="3"/>
      <c r="Q8747" s="3"/>
      <c r="R8747" s="3"/>
      <c r="S8747" s="120"/>
      <c r="T8747" s="3"/>
      <c r="U8747" s="3"/>
      <c r="V8747" s="3"/>
      <c r="W8747" s="3"/>
      <c r="X8747" s="3"/>
      <c r="Y8747" s="3"/>
      <c r="Z8747" s="3"/>
      <c r="AA8747" s="3"/>
      <c r="AB8747" s="3"/>
      <c r="AC8747" s="3"/>
      <c r="AD8747" s="3"/>
      <c r="AE8747" s="3"/>
      <c r="AF8747" s="3"/>
      <c r="AG8747" s="3"/>
      <c r="AH8747" s="3"/>
      <c r="AI8747" s="3"/>
      <c r="AJ8747" s="3"/>
      <c r="AK8747" s="3"/>
      <c r="AL8747" s="3"/>
      <c r="AM8747" s="3"/>
      <c r="AN8747" s="3"/>
      <c r="AO8747" s="3"/>
      <c r="AP8747" s="3"/>
      <c r="AQ8747" s="3"/>
      <c r="AR8747" s="3"/>
      <c r="AS8747" s="3"/>
      <c r="AT8747" s="3"/>
      <c r="AU8747" s="3"/>
      <c r="AV8747" s="3"/>
      <c r="AW8747" s="3"/>
      <c r="AX8747" s="3"/>
      <c r="AY8747" s="3"/>
      <c r="AZ8747" s="3"/>
      <c r="BA8747" s="3"/>
    </row>
    <row r="8748" spans="1:53" x14ac:dyDescent="0.3">
      <c r="A8748" s="3"/>
      <c r="B8748" s="3"/>
      <c r="C8748" s="3"/>
      <c r="D8748" s="3"/>
      <c r="E8748" s="3"/>
      <c r="F8748" s="3"/>
      <c r="G8748" s="3"/>
      <c r="H8748" s="3"/>
      <c r="I8748" s="3"/>
      <c r="J8748" s="3"/>
      <c r="K8748" s="3"/>
      <c r="L8748" s="3"/>
      <c r="M8748" s="3"/>
      <c r="N8748" s="3"/>
      <c r="O8748" s="3"/>
      <c r="P8748" s="3"/>
      <c r="Q8748" s="3"/>
      <c r="R8748" s="3"/>
      <c r="S8748" s="120"/>
      <c r="T8748" s="3"/>
      <c r="U8748" s="3"/>
      <c r="V8748" s="3"/>
      <c r="W8748" s="3"/>
      <c r="X8748" s="3"/>
      <c r="Y8748" s="3"/>
      <c r="Z8748" s="3"/>
      <c r="AA8748" s="3"/>
      <c r="AB8748" s="3"/>
      <c r="AC8748" s="3"/>
      <c r="AD8748" s="3"/>
      <c r="AE8748" s="3"/>
      <c r="AF8748" s="3"/>
      <c r="AG8748" s="3"/>
      <c r="AH8748" s="3"/>
      <c r="AI8748" s="3"/>
      <c r="AJ8748" s="3"/>
      <c r="AK8748" s="3"/>
      <c r="AL8748" s="3"/>
      <c r="AM8748" s="3"/>
      <c r="AN8748" s="3"/>
      <c r="AO8748" s="3"/>
      <c r="AP8748" s="3"/>
      <c r="AQ8748" s="3"/>
      <c r="AR8748" s="3"/>
      <c r="AS8748" s="3"/>
      <c r="AT8748" s="3"/>
      <c r="AU8748" s="3"/>
      <c r="AV8748" s="3"/>
      <c r="AW8748" s="3"/>
      <c r="AX8748" s="3"/>
      <c r="AY8748" s="3"/>
      <c r="AZ8748" s="3"/>
      <c r="BA8748" s="3"/>
    </row>
    <row r="8749" spans="1:53" x14ac:dyDescent="0.3">
      <c r="A8749" s="3"/>
      <c r="B8749" s="3"/>
      <c r="C8749" s="3"/>
      <c r="D8749" s="3"/>
      <c r="E8749" s="3"/>
      <c r="F8749" s="3"/>
      <c r="G8749" s="3"/>
      <c r="H8749" s="3"/>
      <c r="I8749" s="3"/>
      <c r="J8749" s="3"/>
      <c r="K8749" s="3"/>
      <c r="L8749" s="3"/>
      <c r="M8749" s="3"/>
      <c r="N8749" s="3"/>
      <c r="O8749" s="3"/>
      <c r="P8749" s="3"/>
      <c r="Q8749" s="3"/>
      <c r="R8749" s="3"/>
      <c r="S8749" s="120"/>
      <c r="T8749" s="3"/>
      <c r="U8749" s="3"/>
      <c r="V8749" s="3"/>
      <c r="W8749" s="3"/>
      <c r="X8749" s="3"/>
      <c r="Y8749" s="3"/>
      <c r="Z8749" s="3"/>
      <c r="AA8749" s="3"/>
      <c r="AB8749" s="3"/>
      <c r="AC8749" s="3"/>
      <c r="AD8749" s="3"/>
      <c r="AE8749" s="3"/>
      <c r="AF8749" s="3"/>
      <c r="AG8749" s="3"/>
      <c r="AH8749" s="3"/>
      <c r="AI8749" s="3"/>
      <c r="AJ8749" s="3"/>
      <c r="AK8749" s="3"/>
      <c r="AL8749" s="3"/>
      <c r="AM8749" s="3"/>
      <c r="AN8749" s="3"/>
      <c r="AO8749" s="3"/>
      <c r="AP8749" s="3"/>
      <c r="AQ8749" s="3"/>
      <c r="AR8749" s="3"/>
      <c r="AS8749" s="3"/>
      <c r="AT8749" s="3"/>
      <c r="AU8749" s="3"/>
      <c r="AV8749" s="3"/>
      <c r="AW8749" s="3"/>
      <c r="AX8749" s="3"/>
      <c r="AY8749" s="3"/>
      <c r="AZ8749" s="3"/>
      <c r="BA8749" s="3"/>
    </row>
    <row r="8750" spans="1:53" x14ac:dyDescent="0.3">
      <c r="A8750" s="3"/>
      <c r="B8750" s="3"/>
      <c r="C8750" s="3"/>
      <c r="D8750" s="3"/>
      <c r="E8750" s="3"/>
      <c r="F8750" s="3"/>
      <c r="G8750" s="3"/>
      <c r="H8750" s="3"/>
      <c r="I8750" s="3"/>
      <c r="J8750" s="3"/>
      <c r="K8750" s="3"/>
      <c r="L8750" s="3"/>
      <c r="M8750" s="3"/>
      <c r="N8750" s="3"/>
      <c r="O8750" s="3"/>
      <c r="P8750" s="3"/>
      <c r="Q8750" s="3"/>
      <c r="R8750" s="3"/>
      <c r="S8750" s="120"/>
      <c r="T8750" s="3"/>
      <c r="U8750" s="3"/>
      <c r="V8750" s="3"/>
      <c r="W8750" s="3"/>
      <c r="X8750" s="3"/>
      <c r="Y8750" s="3"/>
      <c r="Z8750" s="3"/>
      <c r="AA8750" s="3"/>
      <c r="AB8750" s="3"/>
      <c r="AC8750" s="3"/>
      <c r="AD8750" s="3"/>
      <c r="AE8750" s="3"/>
      <c r="AF8750" s="3"/>
      <c r="AG8750" s="3"/>
      <c r="AH8750" s="3"/>
      <c r="AI8750" s="3"/>
      <c r="AJ8750" s="3"/>
      <c r="AK8750" s="3"/>
      <c r="AL8750" s="3"/>
      <c r="AM8750" s="3"/>
      <c r="AN8750" s="3"/>
      <c r="AO8750" s="3"/>
      <c r="AP8750" s="3"/>
      <c r="AQ8750" s="3"/>
      <c r="AR8750" s="3"/>
      <c r="AS8750" s="3"/>
      <c r="AT8750" s="3"/>
      <c r="AU8750" s="3"/>
      <c r="AV8750" s="3"/>
      <c r="AW8750" s="3"/>
      <c r="AX8750" s="3"/>
      <c r="AY8750" s="3"/>
      <c r="AZ8750" s="3"/>
      <c r="BA8750" s="3"/>
    </row>
    <row r="8751" spans="1:53" x14ac:dyDescent="0.3">
      <c r="A8751" s="3"/>
      <c r="B8751" s="3"/>
      <c r="C8751" s="3"/>
      <c r="D8751" s="3"/>
      <c r="E8751" s="3"/>
      <c r="F8751" s="3"/>
      <c r="G8751" s="3"/>
      <c r="H8751" s="3"/>
      <c r="I8751" s="3"/>
      <c r="J8751" s="3"/>
      <c r="K8751" s="3"/>
      <c r="L8751" s="3"/>
      <c r="M8751" s="3"/>
      <c r="N8751" s="3"/>
      <c r="O8751" s="3"/>
      <c r="P8751" s="3"/>
      <c r="Q8751" s="3"/>
      <c r="R8751" s="3"/>
      <c r="S8751" s="120"/>
      <c r="T8751" s="3"/>
      <c r="U8751" s="3"/>
      <c r="V8751" s="3"/>
      <c r="W8751" s="3"/>
      <c r="X8751" s="3"/>
      <c r="Y8751" s="3"/>
      <c r="Z8751" s="3"/>
      <c r="AA8751" s="3"/>
      <c r="AB8751" s="3"/>
      <c r="AC8751" s="3"/>
      <c r="AD8751" s="3"/>
      <c r="AE8751" s="3"/>
      <c r="AF8751" s="3"/>
      <c r="AG8751" s="3"/>
      <c r="AH8751" s="3"/>
      <c r="AI8751" s="3"/>
      <c r="AJ8751" s="3"/>
      <c r="AK8751" s="3"/>
      <c r="AL8751" s="3"/>
      <c r="AM8751" s="3"/>
      <c r="AN8751" s="3"/>
      <c r="AO8751" s="3"/>
      <c r="AP8751" s="3"/>
      <c r="AQ8751" s="3"/>
      <c r="AR8751" s="3"/>
      <c r="AS8751" s="3"/>
      <c r="AT8751" s="3"/>
      <c r="AU8751" s="3"/>
      <c r="AV8751" s="3"/>
      <c r="AW8751" s="3"/>
      <c r="AX8751" s="3"/>
      <c r="AY8751" s="3"/>
      <c r="AZ8751" s="3"/>
      <c r="BA8751" s="3"/>
    </row>
    <row r="8752" spans="1:53" x14ac:dyDescent="0.3">
      <c r="A8752" s="3"/>
      <c r="B8752" s="3"/>
      <c r="C8752" s="3"/>
      <c r="D8752" s="3"/>
      <c r="E8752" s="3"/>
      <c r="F8752" s="3"/>
      <c r="G8752" s="3"/>
      <c r="H8752" s="3"/>
      <c r="I8752" s="3"/>
      <c r="J8752" s="3"/>
      <c r="K8752" s="3"/>
      <c r="L8752" s="3"/>
      <c r="M8752" s="3"/>
      <c r="N8752" s="3"/>
      <c r="O8752" s="3"/>
      <c r="P8752" s="3"/>
      <c r="Q8752" s="3"/>
      <c r="R8752" s="3"/>
      <c r="S8752" s="120"/>
      <c r="T8752" s="3"/>
      <c r="U8752" s="3"/>
      <c r="V8752" s="3"/>
      <c r="W8752" s="3"/>
      <c r="X8752" s="3"/>
      <c r="Y8752" s="3"/>
      <c r="Z8752" s="3"/>
      <c r="AA8752" s="3"/>
      <c r="AB8752" s="3"/>
      <c r="AC8752" s="3"/>
      <c r="AD8752" s="3"/>
      <c r="AE8752" s="3"/>
      <c r="AF8752" s="3"/>
      <c r="AG8752" s="3"/>
      <c r="AH8752" s="3"/>
      <c r="AI8752" s="3"/>
      <c r="AJ8752" s="3"/>
      <c r="AK8752" s="3"/>
      <c r="AL8752" s="3"/>
      <c r="AM8752" s="3"/>
      <c r="AN8752" s="3"/>
      <c r="AO8752" s="3"/>
      <c r="AP8752" s="3"/>
      <c r="AQ8752" s="3"/>
      <c r="AR8752" s="3"/>
      <c r="AS8752" s="3"/>
      <c r="AT8752" s="3"/>
      <c r="AU8752" s="3"/>
      <c r="AV8752" s="3"/>
      <c r="AW8752" s="3"/>
      <c r="AX8752" s="3"/>
      <c r="AY8752" s="3"/>
      <c r="AZ8752" s="3"/>
      <c r="BA8752" s="3"/>
    </row>
    <row r="8753" spans="1:53" x14ac:dyDescent="0.3">
      <c r="A8753" s="3"/>
      <c r="B8753" s="3"/>
      <c r="C8753" s="3"/>
      <c r="D8753" s="3"/>
      <c r="E8753" s="3"/>
      <c r="F8753" s="3"/>
      <c r="G8753" s="3"/>
      <c r="H8753" s="3"/>
      <c r="I8753" s="3"/>
      <c r="J8753" s="3"/>
      <c r="K8753" s="3"/>
      <c r="L8753" s="3"/>
      <c r="M8753" s="3"/>
      <c r="N8753" s="3"/>
      <c r="O8753" s="3"/>
      <c r="P8753" s="3"/>
      <c r="Q8753" s="3"/>
      <c r="R8753" s="3"/>
      <c r="S8753" s="120"/>
      <c r="T8753" s="3"/>
      <c r="U8753" s="3"/>
      <c r="V8753" s="3"/>
      <c r="W8753" s="3"/>
      <c r="X8753" s="3"/>
      <c r="Y8753" s="3"/>
      <c r="Z8753" s="3"/>
      <c r="AA8753" s="3"/>
      <c r="AB8753" s="3"/>
      <c r="AC8753" s="3"/>
      <c r="AD8753" s="3"/>
      <c r="AE8753" s="3"/>
      <c r="AF8753" s="3"/>
      <c r="AG8753" s="3"/>
      <c r="AH8753" s="3"/>
      <c r="AI8753" s="3"/>
      <c r="AJ8753" s="3"/>
      <c r="AK8753" s="3"/>
      <c r="AL8753" s="3"/>
      <c r="AM8753" s="3"/>
      <c r="AN8753" s="3"/>
      <c r="AO8753" s="3"/>
      <c r="AP8753" s="3"/>
      <c r="AQ8753" s="3"/>
      <c r="AR8753" s="3"/>
      <c r="AS8753" s="3"/>
      <c r="AT8753" s="3"/>
      <c r="AU8753" s="3"/>
      <c r="AV8753" s="3"/>
      <c r="AW8753" s="3"/>
      <c r="AX8753" s="3"/>
      <c r="AY8753" s="3"/>
      <c r="AZ8753" s="3"/>
      <c r="BA8753" s="3"/>
    </row>
    <row r="8754" spans="1:53" x14ac:dyDescent="0.3">
      <c r="A8754" s="3"/>
      <c r="B8754" s="3"/>
      <c r="C8754" s="3"/>
      <c r="D8754" s="3"/>
      <c r="E8754" s="3"/>
      <c r="F8754" s="3"/>
      <c r="G8754" s="3"/>
      <c r="H8754" s="3"/>
      <c r="I8754" s="3"/>
      <c r="J8754" s="3"/>
      <c r="K8754" s="3"/>
      <c r="L8754" s="3"/>
      <c r="M8754" s="3"/>
      <c r="N8754" s="3"/>
      <c r="O8754" s="3"/>
      <c r="P8754" s="3"/>
      <c r="Q8754" s="3"/>
      <c r="R8754" s="3"/>
      <c r="S8754" s="120"/>
      <c r="T8754" s="3"/>
      <c r="U8754" s="3"/>
      <c r="V8754" s="3"/>
      <c r="W8754" s="3"/>
      <c r="X8754" s="3"/>
      <c r="Y8754" s="3"/>
      <c r="Z8754" s="3"/>
      <c r="AA8754" s="3"/>
      <c r="AB8754" s="3"/>
      <c r="AC8754" s="3"/>
      <c r="AD8754" s="3"/>
      <c r="AE8754" s="3"/>
      <c r="AF8754" s="3"/>
      <c r="AG8754" s="3"/>
      <c r="AH8754" s="3"/>
      <c r="AI8754" s="3"/>
      <c r="AJ8754" s="3"/>
      <c r="AK8754" s="3"/>
      <c r="AL8754" s="3"/>
      <c r="AM8754" s="3"/>
      <c r="AN8754" s="3"/>
      <c r="AO8754" s="3"/>
      <c r="AP8754" s="3"/>
      <c r="AQ8754" s="3"/>
      <c r="AR8754" s="3"/>
      <c r="AS8754" s="3"/>
      <c r="AT8754" s="3"/>
      <c r="AU8754" s="3"/>
      <c r="AV8754" s="3"/>
      <c r="AW8754" s="3"/>
      <c r="AX8754" s="3"/>
      <c r="AY8754" s="3"/>
      <c r="AZ8754" s="3"/>
      <c r="BA8754" s="3"/>
    </row>
    <row r="8755" spans="1:53" x14ac:dyDescent="0.3">
      <c r="A8755" s="3"/>
      <c r="B8755" s="3"/>
      <c r="C8755" s="3"/>
      <c r="D8755" s="3"/>
      <c r="E8755" s="3"/>
      <c r="F8755" s="3"/>
      <c r="G8755" s="3"/>
      <c r="H8755" s="3"/>
      <c r="I8755" s="3"/>
      <c r="J8755" s="3"/>
      <c r="K8755" s="3"/>
      <c r="L8755" s="3"/>
      <c r="M8755" s="3"/>
      <c r="N8755" s="3"/>
      <c r="O8755" s="3"/>
      <c r="P8755" s="3"/>
      <c r="Q8755" s="3"/>
      <c r="R8755" s="3"/>
      <c r="S8755" s="120"/>
      <c r="T8755" s="3"/>
      <c r="U8755" s="3"/>
      <c r="V8755" s="3"/>
      <c r="W8755" s="3"/>
      <c r="X8755" s="3"/>
      <c r="Y8755" s="3"/>
      <c r="Z8755" s="3"/>
      <c r="AA8755" s="3"/>
      <c r="AB8755" s="3"/>
      <c r="AC8755" s="3"/>
      <c r="AD8755" s="3"/>
      <c r="AE8755" s="3"/>
      <c r="AF8755" s="3"/>
      <c r="AG8755" s="3"/>
      <c r="AH8755" s="3"/>
      <c r="AI8755" s="3"/>
      <c r="AJ8755" s="3"/>
      <c r="AK8755" s="3"/>
      <c r="AL8755" s="3"/>
      <c r="AM8755" s="3"/>
      <c r="AN8755" s="3"/>
      <c r="AO8755" s="3"/>
      <c r="AP8755" s="3"/>
      <c r="AQ8755" s="3"/>
      <c r="AR8755" s="3"/>
      <c r="AS8755" s="3"/>
      <c r="AT8755" s="3"/>
      <c r="AU8755" s="3"/>
      <c r="AV8755" s="3"/>
      <c r="AW8755" s="3"/>
      <c r="AX8755" s="3"/>
      <c r="AY8755" s="3"/>
      <c r="AZ8755" s="3"/>
      <c r="BA8755" s="3"/>
    </row>
    <row r="8756" spans="1:53" x14ac:dyDescent="0.3">
      <c r="A8756" s="3"/>
      <c r="B8756" s="3"/>
      <c r="C8756" s="3"/>
      <c r="D8756" s="3"/>
      <c r="E8756" s="3"/>
      <c r="F8756" s="3"/>
      <c r="G8756" s="3"/>
      <c r="H8756" s="3"/>
      <c r="I8756" s="3"/>
      <c r="J8756" s="3"/>
      <c r="K8756" s="3"/>
      <c r="L8756" s="3"/>
      <c r="M8756" s="3"/>
      <c r="N8756" s="3"/>
      <c r="O8756" s="3"/>
      <c r="P8756" s="3"/>
      <c r="Q8756" s="3"/>
      <c r="R8756" s="3"/>
      <c r="S8756" s="120"/>
      <c r="T8756" s="3"/>
      <c r="U8756" s="3"/>
      <c r="V8756" s="3"/>
      <c r="W8756" s="3"/>
      <c r="X8756" s="3"/>
      <c r="Y8756" s="3"/>
      <c r="Z8756" s="3"/>
      <c r="AA8756" s="3"/>
      <c r="AB8756" s="3"/>
      <c r="AC8756" s="3"/>
      <c r="AD8756" s="3"/>
      <c r="AE8756" s="3"/>
      <c r="AF8756" s="3"/>
      <c r="AG8756" s="3"/>
      <c r="AH8756" s="3"/>
      <c r="AI8756" s="3"/>
      <c r="AJ8756" s="3"/>
      <c r="AK8756" s="3"/>
      <c r="AL8756" s="3"/>
      <c r="AM8756" s="3"/>
      <c r="AN8756" s="3"/>
      <c r="AO8756" s="3"/>
      <c r="AP8756" s="3"/>
      <c r="AQ8756" s="3"/>
      <c r="AR8756" s="3"/>
      <c r="AS8756" s="3"/>
      <c r="AT8756" s="3"/>
      <c r="AU8756" s="3"/>
      <c r="AV8756" s="3"/>
      <c r="AW8756" s="3"/>
      <c r="AX8756" s="3"/>
      <c r="AY8756" s="3"/>
      <c r="AZ8756" s="3"/>
      <c r="BA8756" s="3"/>
    </row>
    <row r="8757" spans="1:53" x14ac:dyDescent="0.3">
      <c r="A8757" s="3"/>
      <c r="B8757" s="3"/>
      <c r="C8757" s="3"/>
      <c r="D8757" s="3"/>
      <c r="E8757" s="3"/>
      <c r="F8757" s="3"/>
      <c r="G8757" s="3"/>
      <c r="H8757" s="3"/>
      <c r="I8757" s="3"/>
      <c r="J8757" s="3"/>
      <c r="K8757" s="3"/>
      <c r="L8757" s="3"/>
      <c r="M8757" s="3"/>
      <c r="N8757" s="3"/>
      <c r="O8757" s="3"/>
      <c r="P8757" s="3"/>
      <c r="Q8757" s="3"/>
      <c r="R8757" s="3"/>
      <c r="S8757" s="120"/>
      <c r="T8757" s="3"/>
      <c r="U8757" s="3"/>
      <c r="V8757" s="3"/>
      <c r="W8757" s="3"/>
      <c r="X8757" s="3"/>
      <c r="Y8757" s="3"/>
      <c r="Z8757" s="3"/>
      <c r="AA8757" s="3"/>
      <c r="AB8757" s="3"/>
      <c r="AC8757" s="3"/>
      <c r="AD8757" s="3"/>
      <c r="AE8757" s="3"/>
      <c r="AF8757" s="3"/>
      <c r="AG8757" s="3"/>
      <c r="AH8757" s="3"/>
      <c r="AI8757" s="3"/>
      <c r="AJ8757" s="3"/>
      <c r="AK8757" s="3"/>
      <c r="AL8757" s="3"/>
      <c r="AM8757" s="3"/>
      <c r="AN8757" s="3"/>
      <c r="AO8757" s="3"/>
      <c r="AP8757" s="3"/>
      <c r="AQ8757" s="3"/>
      <c r="AR8757" s="3"/>
      <c r="AS8757" s="3"/>
      <c r="AT8757" s="3"/>
      <c r="AU8757" s="3"/>
      <c r="AV8757" s="3"/>
      <c r="AW8757" s="3"/>
      <c r="AX8757" s="3"/>
      <c r="AY8757" s="3"/>
      <c r="AZ8757" s="3"/>
      <c r="BA8757" s="3"/>
    </row>
    <row r="8758" spans="1:53" x14ac:dyDescent="0.3">
      <c r="A8758" s="3"/>
      <c r="B8758" s="3"/>
      <c r="C8758" s="3"/>
      <c r="D8758" s="3"/>
      <c r="E8758" s="3"/>
      <c r="F8758" s="3"/>
      <c r="G8758" s="3"/>
      <c r="H8758" s="3"/>
      <c r="I8758" s="3"/>
      <c r="J8758" s="3"/>
      <c r="K8758" s="3"/>
      <c r="L8758" s="3"/>
      <c r="M8758" s="3"/>
      <c r="N8758" s="3"/>
      <c r="O8758" s="3"/>
      <c r="P8758" s="3"/>
      <c r="Q8758" s="3"/>
      <c r="R8758" s="3"/>
      <c r="S8758" s="120"/>
      <c r="T8758" s="3"/>
      <c r="U8758" s="3"/>
      <c r="V8758" s="3"/>
      <c r="W8758" s="3"/>
      <c r="X8758" s="3"/>
      <c r="Y8758" s="3"/>
      <c r="Z8758" s="3"/>
      <c r="AA8758" s="3"/>
      <c r="AB8758" s="3"/>
      <c r="AC8758" s="3"/>
      <c r="AD8758" s="3"/>
      <c r="AE8758" s="3"/>
      <c r="AF8758" s="3"/>
      <c r="AG8758" s="3"/>
      <c r="AH8758" s="3"/>
      <c r="AI8758" s="3"/>
      <c r="AJ8758" s="3"/>
      <c r="AK8758" s="3"/>
      <c r="AL8758" s="3"/>
      <c r="AM8758" s="3"/>
      <c r="AN8758" s="3"/>
      <c r="AO8758" s="3"/>
      <c r="AP8758" s="3"/>
      <c r="AQ8758" s="3"/>
      <c r="AR8758" s="3"/>
      <c r="AS8758" s="3"/>
      <c r="AT8758" s="3"/>
      <c r="AU8758" s="3"/>
      <c r="AV8758" s="3"/>
      <c r="AW8758" s="3"/>
      <c r="AX8758" s="3"/>
      <c r="AY8758" s="3"/>
      <c r="AZ8758" s="3"/>
      <c r="BA8758" s="3"/>
    </row>
    <row r="8759" spans="1:53" x14ac:dyDescent="0.3">
      <c r="A8759" s="3"/>
      <c r="B8759" s="3"/>
      <c r="C8759" s="3"/>
      <c r="D8759" s="3"/>
      <c r="E8759" s="3"/>
      <c r="F8759" s="3"/>
      <c r="G8759" s="3"/>
      <c r="H8759" s="3"/>
      <c r="I8759" s="3"/>
      <c r="J8759" s="3"/>
      <c r="K8759" s="3"/>
      <c r="L8759" s="3"/>
      <c r="M8759" s="3"/>
      <c r="N8759" s="3"/>
      <c r="O8759" s="3"/>
      <c r="P8759" s="3"/>
      <c r="Q8759" s="3"/>
      <c r="R8759" s="3"/>
      <c r="S8759" s="120"/>
      <c r="T8759" s="3"/>
      <c r="U8759" s="3"/>
      <c r="V8759" s="3"/>
      <c r="W8759" s="3"/>
      <c r="X8759" s="3"/>
      <c r="Y8759" s="3"/>
      <c r="Z8759" s="3"/>
      <c r="AA8759" s="3"/>
      <c r="AB8759" s="3"/>
      <c r="AC8759" s="3"/>
      <c r="AD8759" s="3"/>
      <c r="AE8759" s="3"/>
      <c r="AF8759" s="3"/>
      <c r="AG8759" s="3"/>
      <c r="AH8759" s="3"/>
      <c r="AI8759" s="3"/>
      <c r="AJ8759" s="3"/>
      <c r="AK8759" s="3"/>
      <c r="AL8759" s="3"/>
      <c r="AM8759" s="3"/>
      <c r="AN8759" s="3"/>
      <c r="AO8759" s="3"/>
      <c r="AP8759" s="3"/>
      <c r="AQ8759" s="3"/>
      <c r="AR8759" s="3"/>
      <c r="AS8759" s="3"/>
      <c r="AT8759" s="3"/>
      <c r="AU8759" s="3"/>
      <c r="AV8759" s="3"/>
      <c r="AW8759" s="3"/>
      <c r="AX8759" s="3"/>
      <c r="AY8759" s="3"/>
      <c r="AZ8759" s="3"/>
      <c r="BA8759" s="3"/>
    </row>
    <row r="8760" spans="1:53" x14ac:dyDescent="0.3">
      <c r="A8760" s="3"/>
      <c r="B8760" s="3"/>
      <c r="C8760" s="3"/>
      <c r="D8760" s="3"/>
      <c r="E8760" s="3"/>
      <c r="F8760" s="3"/>
      <c r="G8760" s="3"/>
      <c r="H8760" s="3"/>
      <c r="I8760" s="3"/>
      <c r="J8760" s="3"/>
      <c r="K8760" s="3"/>
      <c r="L8760" s="3"/>
      <c r="M8760" s="3"/>
      <c r="N8760" s="3"/>
      <c r="O8760" s="3"/>
      <c r="P8760" s="3"/>
      <c r="Q8760" s="3"/>
      <c r="R8760" s="3"/>
      <c r="S8760" s="120"/>
      <c r="T8760" s="3"/>
      <c r="U8760" s="3"/>
      <c r="V8760" s="3"/>
      <c r="W8760" s="3"/>
      <c r="X8760" s="3"/>
      <c r="Y8760" s="3"/>
      <c r="Z8760" s="3"/>
      <c r="AA8760" s="3"/>
      <c r="AB8760" s="3"/>
      <c r="AC8760" s="3"/>
      <c r="AD8760" s="3"/>
      <c r="AE8760" s="3"/>
      <c r="AF8760" s="3"/>
      <c r="AG8760" s="3"/>
      <c r="AH8760" s="3"/>
      <c r="AI8760" s="3"/>
      <c r="AJ8760" s="3"/>
      <c r="AK8760" s="3"/>
      <c r="AL8760" s="3"/>
      <c r="AM8760" s="3"/>
      <c r="AN8760" s="3"/>
      <c r="AO8760" s="3"/>
      <c r="AP8760" s="3"/>
      <c r="AQ8760" s="3"/>
      <c r="AR8760" s="3"/>
      <c r="AS8760" s="3"/>
      <c r="AT8760" s="3"/>
      <c r="AU8760" s="3"/>
      <c r="AV8760" s="3"/>
      <c r="AW8760" s="3"/>
      <c r="AX8760" s="3"/>
      <c r="AY8760" s="3"/>
      <c r="AZ8760" s="3"/>
      <c r="BA8760" s="3"/>
    </row>
    <row r="8761" spans="1:53" x14ac:dyDescent="0.3">
      <c r="A8761" s="3"/>
      <c r="B8761" s="3"/>
      <c r="C8761" s="3"/>
      <c r="D8761" s="3"/>
      <c r="E8761" s="3"/>
      <c r="F8761" s="3"/>
      <c r="G8761" s="3"/>
      <c r="H8761" s="3"/>
      <c r="I8761" s="3"/>
      <c r="J8761" s="3"/>
      <c r="K8761" s="3"/>
      <c r="L8761" s="3"/>
      <c r="M8761" s="3"/>
      <c r="N8761" s="3"/>
      <c r="O8761" s="3"/>
      <c r="P8761" s="3"/>
      <c r="Q8761" s="3"/>
      <c r="R8761" s="3"/>
      <c r="S8761" s="120"/>
      <c r="T8761" s="3"/>
      <c r="U8761" s="3"/>
      <c r="V8761" s="3"/>
      <c r="W8761" s="3"/>
      <c r="X8761" s="3"/>
      <c r="Y8761" s="3"/>
      <c r="Z8761" s="3"/>
      <c r="AA8761" s="3"/>
      <c r="AB8761" s="3"/>
      <c r="AC8761" s="3"/>
      <c r="AD8761" s="3"/>
      <c r="AE8761" s="3"/>
      <c r="AF8761" s="3"/>
      <c r="AG8761" s="3"/>
      <c r="AH8761" s="3"/>
      <c r="AI8761" s="3"/>
      <c r="AJ8761" s="3"/>
      <c r="AK8761" s="3"/>
      <c r="AL8761" s="3"/>
      <c r="AM8761" s="3"/>
      <c r="AN8761" s="3"/>
      <c r="AO8761" s="3"/>
      <c r="AP8761" s="3"/>
      <c r="AQ8761" s="3"/>
      <c r="AR8761" s="3"/>
      <c r="AS8761" s="3"/>
      <c r="AT8761" s="3"/>
      <c r="AU8761" s="3"/>
      <c r="AV8761" s="3"/>
      <c r="AW8761" s="3"/>
      <c r="AX8761" s="3"/>
      <c r="AY8761" s="3"/>
      <c r="AZ8761" s="3"/>
      <c r="BA8761" s="3"/>
    </row>
    <row r="8762" spans="1:53" x14ac:dyDescent="0.3">
      <c r="A8762" s="3"/>
      <c r="B8762" s="3"/>
      <c r="C8762" s="3"/>
      <c r="D8762" s="3"/>
      <c r="E8762" s="3"/>
      <c r="F8762" s="3"/>
      <c r="G8762" s="3"/>
      <c r="H8762" s="3"/>
      <c r="I8762" s="3"/>
      <c r="J8762" s="3"/>
      <c r="K8762" s="3"/>
      <c r="L8762" s="3"/>
      <c r="M8762" s="3"/>
      <c r="N8762" s="3"/>
      <c r="O8762" s="3"/>
      <c r="P8762" s="3"/>
      <c r="Q8762" s="3"/>
      <c r="R8762" s="3"/>
      <c r="S8762" s="120"/>
      <c r="T8762" s="3"/>
      <c r="U8762" s="3"/>
      <c r="V8762" s="3"/>
      <c r="W8762" s="3"/>
      <c r="X8762" s="3"/>
      <c r="Y8762" s="3"/>
      <c r="Z8762" s="3"/>
      <c r="AA8762" s="3"/>
      <c r="AB8762" s="3"/>
      <c r="AC8762" s="3"/>
      <c r="AD8762" s="3"/>
      <c r="AE8762" s="3"/>
      <c r="AF8762" s="3"/>
      <c r="AG8762" s="3"/>
      <c r="AH8762" s="3"/>
      <c r="AI8762" s="3"/>
      <c r="AJ8762" s="3"/>
      <c r="AK8762" s="3"/>
      <c r="AL8762" s="3"/>
      <c r="AM8762" s="3"/>
      <c r="AN8762" s="3"/>
      <c r="AO8762" s="3"/>
      <c r="AP8762" s="3"/>
      <c r="AQ8762" s="3"/>
      <c r="AR8762" s="3"/>
      <c r="AS8762" s="3"/>
      <c r="AT8762" s="3"/>
      <c r="AU8762" s="3"/>
      <c r="AV8762" s="3"/>
      <c r="AW8762" s="3"/>
      <c r="AX8762" s="3"/>
      <c r="AY8762" s="3"/>
      <c r="AZ8762" s="3"/>
      <c r="BA8762" s="3"/>
    </row>
    <row r="8763" spans="1:53" x14ac:dyDescent="0.3">
      <c r="A8763" s="3"/>
      <c r="B8763" s="3"/>
      <c r="C8763" s="3"/>
      <c r="D8763" s="3"/>
      <c r="E8763" s="3"/>
      <c r="F8763" s="3"/>
      <c r="G8763" s="3"/>
      <c r="H8763" s="3"/>
      <c r="I8763" s="3"/>
      <c r="J8763" s="3"/>
      <c r="K8763" s="3"/>
      <c r="L8763" s="3"/>
      <c r="M8763" s="3"/>
      <c r="N8763" s="3"/>
      <c r="O8763" s="3"/>
      <c r="P8763" s="3"/>
      <c r="Q8763" s="3"/>
      <c r="R8763" s="3"/>
      <c r="S8763" s="120"/>
      <c r="T8763" s="3"/>
      <c r="U8763" s="3"/>
      <c r="V8763" s="3"/>
      <c r="W8763" s="3"/>
      <c r="X8763" s="3"/>
      <c r="Y8763" s="3"/>
      <c r="Z8763" s="3"/>
      <c r="AA8763" s="3"/>
      <c r="AB8763" s="3"/>
      <c r="AC8763" s="3"/>
      <c r="AD8763" s="3"/>
      <c r="AE8763" s="3"/>
      <c r="AF8763" s="3"/>
      <c r="AG8763" s="3"/>
      <c r="AH8763" s="3"/>
      <c r="AI8763" s="3"/>
      <c r="AJ8763" s="3"/>
      <c r="AK8763" s="3"/>
      <c r="AL8763" s="3"/>
      <c r="AM8763" s="3"/>
      <c r="AN8763" s="3"/>
      <c r="AO8763" s="3"/>
      <c r="AP8763" s="3"/>
      <c r="AQ8763" s="3"/>
      <c r="AR8763" s="3"/>
      <c r="AS8763" s="3"/>
      <c r="AT8763" s="3"/>
      <c r="AU8763" s="3"/>
      <c r="AV8763" s="3"/>
      <c r="AW8763" s="3"/>
      <c r="AX8763" s="3"/>
      <c r="AY8763" s="3"/>
      <c r="AZ8763" s="3"/>
      <c r="BA8763" s="3"/>
    </row>
    <row r="8764" spans="1:53" x14ac:dyDescent="0.3">
      <c r="A8764" s="3"/>
      <c r="B8764" s="3"/>
      <c r="C8764" s="3"/>
      <c r="D8764" s="3"/>
      <c r="E8764" s="3"/>
      <c r="F8764" s="3"/>
      <c r="G8764" s="3"/>
      <c r="H8764" s="3"/>
      <c r="I8764" s="3"/>
      <c r="J8764" s="3"/>
      <c r="K8764" s="3"/>
      <c r="L8764" s="3"/>
      <c r="M8764" s="3"/>
      <c r="N8764" s="3"/>
      <c r="O8764" s="3"/>
      <c r="P8764" s="3"/>
      <c r="Q8764" s="3"/>
      <c r="R8764" s="3"/>
      <c r="S8764" s="120"/>
      <c r="T8764" s="3"/>
      <c r="U8764" s="3"/>
      <c r="V8764" s="3"/>
      <c r="W8764" s="3"/>
      <c r="X8764" s="3"/>
      <c r="Y8764" s="3"/>
      <c r="Z8764" s="3"/>
      <c r="AA8764" s="3"/>
      <c r="AB8764" s="3"/>
      <c r="AC8764" s="3"/>
      <c r="AD8764" s="3"/>
      <c r="AE8764" s="3"/>
      <c r="AF8764" s="3"/>
      <c r="AG8764" s="3"/>
      <c r="AH8764" s="3"/>
      <c r="AI8764" s="3"/>
      <c r="AJ8764" s="3"/>
      <c r="AK8764" s="3"/>
      <c r="AL8764" s="3"/>
      <c r="AM8764" s="3"/>
      <c r="AN8764" s="3"/>
      <c r="AO8764" s="3"/>
      <c r="AP8764" s="3"/>
      <c r="AQ8764" s="3"/>
      <c r="AR8764" s="3"/>
      <c r="AS8764" s="3"/>
      <c r="AT8764" s="3"/>
      <c r="AU8764" s="3"/>
      <c r="AV8764" s="3"/>
      <c r="AW8764" s="3"/>
      <c r="AX8764" s="3"/>
      <c r="AY8764" s="3"/>
      <c r="AZ8764" s="3"/>
      <c r="BA8764" s="3"/>
    </row>
    <row r="8765" spans="1:53" x14ac:dyDescent="0.3">
      <c r="A8765" s="3"/>
      <c r="B8765" s="3"/>
      <c r="C8765" s="3"/>
      <c r="D8765" s="3"/>
      <c r="E8765" s="3"/>
      <c r="F8765" s="3"/>
      <c r="G8765" s="3"/>
      <c r="H8765" s="3"/>
      <c r="I8765" s="3"/>
      <c r="J8765" s="3"/>
      <c r="K8765" s="3"/>
      <c r="L8765" s="3"/>
      <c r="M8765" s="3"/>
      <c r="N8765" s="3"/>
      <c r="O8765" s="3"/>
      <c r="P8765" s="3"/>
      <c r="Q8765" s="3"/>
      <c r="R8765" s="3"/>
      <c r="S8765" s="120"/>
      <c r="T8765" s="3"/>
      <c r="U8765" s="3"/>
      <c r="V8765" s="3"/>
      <c r="W8765" s="3"/>
      <c r="X8765" s="3"/>
      <c r="Y8765" s="3"/>
      <c r="Z8765" s="3"/>
      <c r="AA8765" s="3"/>
      <c r="AB8765" s="3"/>
      <c r="AC8765" s="3"/>
      <c r="AD8765" s="3"/>
      <c r="AE8765" s="3"/>
      <c r="AF8765" s="3"/>
      <c r="AG8765" s="3"/>
      <c r="AH8765" s="3"/>
      <c r="AI8765" s="3"/>
      <c r="AJ8765" s="3"/>
      <c r="AK8765" s="3"/>
      <c r="AL8765" s="3"/>
      <c r="AM8765" s="3"/>
      <c r="AN8765" s="3"/>
      <c r="AO8765" s="3"/>
      <c r="AP8765" s="3"/>
      <c r="AQ8765" s="3"/>
      <c r="AR8765" s="3"/>
      <c r="AS8765" s="3"/>
      <c r="AT8765" s="3"/>
      <c r="AU8765" s="3"/>
      <c r="AV8765" s="3"/>
      <c r="AW8765" s="3"/>
      <c r="AX8765" s="3"/>
      <c r="AY8765" s="3"/>
      <c r="AZ8765" s="3"/>
      <c r="BA8765" s="3"/>
    </row>
    <row r="8766" spans="1:53" x14ac:dyDescent="0.3">
      <c r="A8766" s="3"/>
      <c r="B8766" s="3"/>
      <c r="C8766" s="3"/>
      <c r="D8766" s="3"/>
      <c r="E8766" s="3"/>
      <c r="F8766" s="3"/>
      <c r="G8766" s="3"/>
      <c r="H8766" s="3"/>
      <c r="I8766" s="3"/>
      <c r="J8766" s="3"/>
      <c r="K8766" s="3"/>
      <c r="L8766" s="3"/>
      <c r="M8766" s="3"/>
      <c r="N8766" s="3"/>
      <c r="O8766" s="3"/>
      <c r="P8766" s="3"/>
      <c r="Q8766" s="3"/>
      <c r="R8766" s="3"/>
      <c r="S8766" s="120"/>
      <c r="T8766" s="3"/>
      <c r="U8766" s="3"/>
      <c r="V8766" s="3"/>
      <c r="W8766" s="3"/>
      <c r="X8766" s="3"/>
      <c r="Y8766" s="3"/>
      <c r="Z8766" s="3"/>
      <c r="AA8766" s="3"/>
      <c r="AB8766" s="3"/>
      <c r="AC8766" s="3"/>
      <c r="AD8766" s="3"/>
      <c r="AE8766" s="3"/>
      <c r="AF8766" s="3"/>
      <c r="AG8766" s="3"/>
      <c r="AH8766" s="3"/>
      <c r="AI8766" s="3"/>
      <c r="AJ8766" s="3"/>
      <c r="AK8766" s="3"/>
      <c r="AL8766" s="3"/>
      <c r="AM8766" s="3"/>
      <c r="AN8766" s="3"/>
      <c r="AO8766" s="3"/>
      <c r="AP8766" s="3"/>
      <c r="AQ8766" s="3"/>
      <c r="AR8766" s="3"/>
      <c r="AS8766" s="3"/>
      <c r="AT8766" s="3"/>
      <c r="AU8766" s="3"/>
      <c r="AV8766" s="3"/>
      <c r="AW8766" s="3"/>
      <c r="AX8766" s="3"/>
      <c r="AY8766" s="3"/>
      <c r="AZ8766" s="3"/>
      <c r="BA8766" s="3"/>
    </row>
    <row r="8767" spans="1:53" x14ac:dyDescent="0.3">
      <c r="A8767" s="3"/>
      <c r="B8767" s="3"/>
      <c r="C8767" s="3"/>
      <c r="D8767" s="3"/>
      <c r="E8767" s="3"/>
      <c r="F8767" s="3"/>
      <c r="G8767" s="3"/>
      <c r="H8767" s="3"/>
      <c r="I8767" s="3"/>
      <c r="J8767" s="3"/>
      <c r="K8767" s="3"/>
      <c r="L8767" s="3"/>
      <c r="M8767" s="3"/>
      <c r="N8767" s="3"/>
      <c r="O8767" s="3"/>
      <c r="P8767" s="3"/>
      <c r="Q8767" s="3"/>
      <c r="R8767" s="3"/>
      <c r="S8767" s="120"/>
      <c r="T8767" s="3"/>
      <c r="U8767" s="3"/>
      <c r="V8767" s="3"/>
      <c r="W8767" s="3"/>
      <c r="X8767" s="3"/>
      <c r="Y8767" s="3"/>
      <c r="Z8767" s="3"/>
      <c r="AA8767" s="3"/>
      <c r="AB8767" s="3"/>
      <c r="AC8767" s="3"/>
      <c r="AD8767" s="3"/>
      <c r="AE8767" s="3"/>
      <c r="AF8767" s="3"/>
      <c r="AG8767" s="3"/>
      <c r="AH8767" s="3"/>
      <c r="AI8767" s="3"/>
      <c r="AJ8767" s="3"/>
      <c r="AK8767" s="3"/>
      <c r="AL8767" s="3"/>
      <c r="AM8767" s="3"/>
      <c r="AN8767" s="3"/>
      <c r="AO8767" s="3"/>
      <c r="AP8767" s="3"/>
      <c r="AQ8767" s="3"/>
      <c r="AR8767" s="3"/>
      <c r="AS8767" s="3"/>
      <c r="AT8767" s="3"/>
      <c r="AU8767" s="3"/>
      <c r="AV8767" s="3"/>
      <c r="AW8767" s="3"/>
      <c r="AX8767" s="3"/>
      <c r="AY8767" s="3"/>
      <c r="AZ8767" s="3"/>
      <c r="BA8767" s="3"/>
    </row>
    <row r="8768" spans="1:53" x14ac:dyDescent="0.3">
      <c r="A8768" s="3"/>
      <c r="B8768" s="3"/>
      <c r="C8768" s="3"/>
      <c r="D8768" s="3"/>
      <c r="E8768" s="3"/>
      <c r="F8768" s="3"/>
      <c r="G8768" s="3"/>
      <c r="H8768" s="3"/>
      <c r="I8768" s="3"/>
      <c r="J8768" s="3"/>
      <c r="K8768" s="3"/>
      <c r="L8768" s="3"/>
      <c r="M8768" s="3"/>
      <c r="N8768" s="3"/>
      <c r="O8768" s="3"/>
      <c r="P8768" s="3"/>
      <c r="Q8768" s="3"/>
      <c r="R8768" s="3"/>
      <c r="S8768" s="120"/>
      <c r="T8768" s="3"/>
      <c r="U8768" s="3"/>
      <c r="V8768" s="3"/>
      <c r="W8768" s="3"/>
      <c r="X8768" s="3"/>
      <c r="Y8768" s="3"/>
      <c r="Z8768" s="3"/>
      <c r="AA8768" s="3"/>
      <c r="AB8768" s="3"/>
      <c r="AC8768" s="3"/>
      <c r="AD8768" s="3"/>
      <c r="AE8768" s="3"/>
      <c r="AF8768" s="3"/>
      <c r="AG8768" s="3"/>
      <c r="AH8768" s="3"/>
      <c r="AI8768" s="3"/>
      <c r="AJ8768" s="3"/>
      <c r="AK8768" s="3"/>
      <c r="AL8768" s="3"/>
      <c r="AM8768" s="3"/>
      <c r="AN8768" s="3"/>
      <c r="AO8768" s="3"/>
      <c r="AP8768" s="3"/>
      <c r="AQ8768" s="3"/>
      <c r="AR8768" s="3"/>
      <c r="AS8768" s="3"/>
      <c r="AT8768" s="3"/>
      <c r="AU8768" s="3"/>
      <c r="AV8768" s="3"/>
      <c r="AW8768" s="3"/>
      <c r="AX8768" s="3"/>
      <c r="AY8768" s="3"/>
      <c r="AZ8768" s="3"/>
      <c r="BA8768" s="3"/>
    </row>
    <row r="8769" spans="1:53" x14ac:dyDescent="0.3">
      <c r="A8769" s="3"/>
      <c r="B8769" s="3"/>
      <c r="C8769" s="3"/>
      <c r="D8769" s="3"/>
      <c r="E8769" s="3"/>
      <c r="F8769" s="3"/>
      <c r="G8769" s="3"/>
      <c r="H8769" s="3"/>
      <c r="I8769" s="3"/>
      <c r="J8769" s="3"/>
      <c r="K8769" s="3"/>
      <c r="L8769" s="3"/>
      <c r="M8769" s="3"/>
      <c r="N8769" s="3"/>
      <c r="O8769" s="3"/>
      <c r="P8769" s="3"/>
      <c r="Q8769" s="3"/>
      <c r="R8769" s="3"/>
      <c r="S8769" s="120"/>
      <c r="T8769" s="3"/>
      <c r="U8769" s="3"/>
      <c r="V8769" s="3"/>
      <c r="W8769" s="3"/>
      <c r="X8769" s="3"/>
      <c r="Y8769" s="3"/>
      <c r="Z8769" s="3"/>
      <c r="AA8769" s="3"/>
      <c r="AB8769" s="3"/>
      <c r="AC8769" s="3"/>
      <c r="AD8769" s="3"/>
      <c r="AE8769" s="3"/>
      <c r="AF8769" s="3"/>
      <c r="AG8769" s="3"/>
      <c r="AH8769" s="3"/>
      <c r="AI8769" s="3"/>
      <c r="AJ8769" s="3"/>
      <c r="AK8769" s="3"/>
      <c r="AL8769" s="3"/>
      <c r="AM8769" s="3"/>
      <c r="AN8769" s="3"/>
      <c r="AO8769" s="3"/>
      <c r="AP8769" s="3"/>
      <c r="AQ8769" s="3"/>
      <c r="AR8769" s="3"/>
      <c r="AS8769" s="3"/>
      <c r="AT8769" s="3"/>
      <c r="AU8769" s="3"/>
      <c r="AV8769" s="3"/>
      <c r="AW8769" s="3"/>
      <c r="AX8769" s="3"/>
      <c r="AY8769" s="3"/>
      <c r="AZ8769" s="3"/>
      <c r="BA8769" s="3"/>
    </row>
    <row r="8770" spans="1:53" x14ac:dyDescent="0.3">
      <c r="A8770" s="3"/>
      <c r="B8770" s="3"/>
      <c r="C8770" s="3"/>
      <c r="D8770" s="3"/>
      <c r="E8770" s="3"/>
      <c r="F8770" s="3"/>
      <c r="G8770" s="3"/>
      <c r="H8770" s="3"/>
      <c r="I8770" s="3"/>
      <c r="J8770" s="3"/>
      <c r="K8770" s="3"/>
      <c r="L8770" s="3"/>
      <c r="M8770" s="3"/>
      <c r="N8770" s="3"/>
      <c r="O8770" s="3"/>
      <c r="P8770" s="3"/>
      <c r="Q8770" s="3"/>
      <c r="R8770" s="3"/>
      <c r="S8770" s="120"/>
      <c r="T8770" s="3"/>
      <c r="U8770" s="3"/>
      <c r="V8770" s="3"/>
      <c r="W8770" s="3"/>
      <c r="X8770" s="3"/>
      <c r="Y8770" s="3"/>
      <c r="Z8770" s="3"/>
      <c r="AA8770" s="3"/>
      <c r="AB8770" s="3"/>
      <c r="AC8770" s="3"/>
      <c r="AD8770" s="3"/>
      <c r="AE8770" s="3"/>
      <c r="AF8770" s="3"/>
      <c r="AG8770" s="3"/>
      <c r="AH8770" s="3"/>
      <c r="AI8770" s="3"/>
      <c r="AJ8770" s="3"/>
      <c r="AK8770" s="3"/>
      <c r="AL8770" s="3"/>
      <c r="AM8770" s="3"/>
      <c r="AN8770" s="3"/>
      <c r="AO8770" s="3"/>
      <c r="AP8770" s="3"/>
      <c r="AQ8770" s="3"/>
      <c r="AR8770" s="3"/>
      <c r="AS8770" s="3"/>
      <c r="AT8770" s="3"/>
      <c r="AU8770" s="3"/>
      <c r="AV8770" s="3"/>
      <c r="AW8770" s="3"/>
      <c r="AX8770" s="3"/>
      <c r="AY8770" s="3"/>
      <c r="AZ8770" s="3"/>
      <c r="BA8770" s="3"/>
    </row>
    <row r="8771" spans="1:53" x14ac:dyDescent="0.3">
      <c r="A8771" s="3"/>
      <c r="B8771" s="3"/>
      <c r="C8771" s="3"/>
      <c r="D8771" s="3"/>
      <c r="E8771" s="3"/>
      <c r="F8771" s="3"/>
      <c r="G8771" s="3"/>
      <c r="H8771" s="3"/>
      <c r="I8771" s="3"/>
      <c r="J8771" s="3"/>
      <c r="K8771" s="3"/>
      <c r="L8771" s="3"/>
      <c r="M8771" s="3"/>
      <c r="N8771" s="3"/>
      <c r="O8771" s="3"/>
      <c r="P8771" s="3"/>
      <c r="Q8771" s="3"/>
      <c r="R8771" s="3"/>
      <c r="S8771" s="120"/>
      <c r="T8771" s="3"/>
      <c r="U8771" s="3"/>
      <c r="V8771" s="3"/>
      <c r="W8771" s="3"/>
      <c r="X8771" s="3"/>
      <c r="Y8771" s="3"/>
      <c r="Z8771" s="3"/>
      <c r="AA8771" s="3"/>
      <c r="AB8771" s="3"/>
      <c r="AC8771" s="3"/>
      <c r="AD8771" s="3"/>
      <c r="AE8771" s="3"/>
      <c r="AF8771" s="3"/>
      <c r="AG8771" s="3"/>
      <c r="AH8771" s="3"/>
      <c r="AI8771" s="3"/>
      <c r="AJ8771" s="3"/>
      <c r="AK8771" s="3"/>
      <c r="AL8771" s="3"/>
      <c r="AM8771" s="3"/>
      <c r="AN8771" s="3"/>
      <c r="AO8771" s="3"/>
      <c r="AP8771" s="3"/>
      <c r="AQ8771" s="3"/>
      <c r="AR8771" s="3"/>
      <c r="AS8771" s="3"/>
      <c r="AT8771" s="3"/>
      <c r="AU8771" s="3"/>
      <c r="AV8771" s="3"/>
      <c r="AW8771" s="3"/>
      <c r="AX8771" s="3"/>
      <c r="AY8771" s="3"/>
      <c r="AZ8771" s="3"/>
      <c r="BA8771" s="3"/>
    </row>
    <row r="8772" spans="1:53" x14ac:dyDescent="0.3">
      <c r="A8772" s="3"/>
      <c r="B8772" s="3"/>
      <c r="C8772" s="3"/>
      <c r="D8772" s="3"/>
      <c r="E8772" s="3"/>
      <c r="F8772" s="3"/>
      <c r="G8772" s="3"/>
      <c r="H8772" s="3"/>
      <c r="I8772" s="3"/>
      <c r="J8772" s="3"/>
      <c r="K8772" s="3"/>
      <c r="L8772" s="3"/>
      <c r="M8772" s="3"/>
      <c r="N8772" s="3"/>
      <c r="O8772" s="3"/>
      <c r="P8772" s="3"/>
      <c r="Q8772" s="3"/>
      <c r="R8772" s="3"/>
      <c r="S8772" s="120"/>
      <c r="T8772" s="3"/>
      <c r="U8772" s="3"/>
      <c r="V8772" s="3"/>
      <c r="W8772" s="3"/>
      <c r="X8772" s="3"/>
      <c r="Y8772" s="3"/>
      <c r="Z8772" s="3"/>
      <c r="AA8772" s="3"/>
      <c r="AB8772" s="3"/>
      <c r="AC8772" s="3"/>
      <c r="AD8772" s="3"/>
      <c r="AE8772" s="3"/>
      <c r="AF8772" s="3"/>
      <c r="AG8772" s="3"/>
      <c r="AH8772" s="3"/>
      <c r="AI8772" s="3"/>
      <c r="AJ8772" s="3"/>
      <c r="AK8772" s="3"/>
      <c r="AL8772" s="3"/>
      <c r="AM8772" s="3"/>
      <c r="AN8772" s="3"/>
      <c r="AO8772" s="3"/>
      <c r="AP8772" s="3"/>
      <c r="AQ8772" s="3"/>
      <c r="AR8772" s="3"/>
      <c r="AS8772" s="3"/>
      <c r="AT8772" s="3"/>
      <c r="AU8772" s="3"/>
      <c r="AV8772" s="3"/>
      <c r="AW8772" s="3"/>
      <c r="AX8772" s="3"/>
      <c r="AY8772" s="3"/>
      <c r="AZ8772" s="3"/>
      <c r="BA8772" s="3"/>
    </row>
    <row r="8773" spans="1:53" x14ac:dyDescent="0.3">
      <c r="A8773" s="3"/>
      <c r="B8773" s="3"/>
      <c r="C8773" s="3"/>
      <c r="D8773" s="3"/>
      <c r="E8773" s="3"/>
      <c r="F8773" s="3"/>
      <c r="G8773" s="3"/>
      <c r="H8773" s="3"/>
      <c r="I8773" s="3"/>
      <c r="J8773" s="3"/>
      <c r="K8773" s="3"/>
      <c r="L8773" s="3"/>
      <c r="M8773" s="3"/>
      <c r="N8773" s="3"/>
      <c r="O8773" s="3"/>
      <c r="P8773" s="3"/>
      <c r="Q8773" s="3"/>
      <c r="R8773" s="3"/>
      <c r="S8773" s="120"/>
      <c r="T8773" s="3"/>
      <c r="U8773" s="3"/>
      <c r="V8773" s="3"/>
      <c r="W8773" s="3"/>
      <c r="X8773" s="3"/>
      <c r="Y8773" s="3"/>
      <c r="Z8773" s="3"/>
      <c r="AA8773" s="3"/>
      <c r="AB8773" s="3"/>
      <c r="AC8773" s="3"/>
      <c r="AD8773" s="3"/>
      <c r="AE8773" s="3"/>
      <c r="AF8773" s="3"/>
      <c r="AG8773" s="3"/>
      <c r="AH8773" s="3"/>
      <c r="AI8773" s="3"/>
      <c r="AJ8773" s="3"/>
      <c r="AK8773" s="3"/>
      <c r="AL8773" s="3"/>
      <c r="AM8773" s="3"/>
      <c r="AN8773" s="3"/>
      <c r="AO8773" s="3"/>
      <c r="AP8773" s="3"/>
      <c r="AQ8773" s="3"/>
      <c r="AR8773" s="3"/>
      <c r="AS8773" s="3"/>
      <c r="AT8773" s="3"/>
      <c r="AU8773" s="3"/>
      <c r="AV8773" s="3"/>
      <c r="AW8773" s="3"/>
      <c r="AX8773" s="3"/>
      <c r="AY8773" s="3"/>
      <c r="AZ8773" s="3"/>
      <c r="BA8773" s="3"/>
    </row>
    <row r="8774" spans="1:53" x14ac:dyDescent="0.3">
      <c r="A8774" s="3"/>
      <c r="B8774" s="3"/>
      <c r="C8774" s="3"/>
      <c r="D8774" s="3"/>
      <c r="E8774" s="3"/>
      <c r="F8774" s="3"/>
      <c r="G8774" s="3"/>
      <c r="H8774" s="3"/>
      <c r="I8774" s="3"/>
      <c r="J8774" s="3"/>
      <c r="K8774" s="3"/>
      <c r="L8774" s="3"/>
      <c r="M8774" s="3"/>
      <c r="N8774" s="3"/>
      <c r="O8774" s="3"/>
      <c r="P8774" s="3"/>
      <c r="Q8774" s="3"/>
      <c r="R8774" s="3"/>
      <c r="S8774" s="120"/>
      <c r="T8774" s="3"/>
      <c r="U8774" s="3"/>
      <c r="V8774" s="3"/>
      <c r="W8774" s="3"/>
      <c r="X8774" s="3"/>
      <c r="Y8774" s="3"/>
      <c r="Z8774" s="3"/>
      <c r="AA8774" s="3"/>
      <c r="AB8774" s="3"/>
      <c r="AC8774" s="3"/>
      <c r="AD8774" s="3"/>
      <c r="AE8774" s="3"/>
      <c r="AF8774" s="3"/>
      <c r="AG8774" s="3"/>
      <c r="AH8774" s="3"/>
      <c r="AI8774" s="3"/>
      <c r="AJ8774" s="3"/>
      <c r="AK8774" s="3"/>
      <c r="AL8774" s="3"/>
      <c r="AM8774" s="3"/>
      <c r="AN8774" s="3"/>
      <c r="AO8774" s="3"/>
      <c r="AP8774" s="3"/>
      <c r="AQ8774" s="3"/>
      <c r="AR8774" s="3"/>
      <c r="AS8774" s="3"/>
      <c r="AT8774" s="3"/>
      <c r="AU8774" s="3"/>
      <c r="AV8774" s="3"/>
      <c r="AW8774" s="3"/>
      <c r="AX8774" s="3"/>
      <c r="AY8774" s="3"/>
      <c r="AZ8774" s="3"/>
      <c r="BA8774" s="3"/>
    </row>
    <row r="8775" spans="1:53" x14ac:dyDescent="0.3">
      <c r="A8775" s="3"/>
      <c r="B8775" s="3"/>
      <c r="C8775" s="3"/>
      <c r="D8775" s="3"/>
      <c r="E8775" s="3"/>
      <c r="F8775" s="3"/>
      <c r="G8775" s="3"/>
      <c r="H8775" s="3"/>
      <c r="I8775" s="3"/>
      <c r="J8775" s="3"/>
      <c r="K8775" s="3"/>
      <c r="L8775" s="3"/>
      <c r="M8775" s="3"/>
      <c r="N8775" s="3"/>
      <c r="O8775" s="3"/>
      <c r="P8775" s="3"/>
      <c r="Q8775" s="3"/>
      <c r="R8775" s="3"/>
      <c r="S8775" s="120"/>
      <c r="T8775" s="3"/>
      <c r="U8775" s="3"/>
      <c r="V8775" s="3"/>
      <c r="W8775" s="3"/>
      <c r="X8775" s="3"/>
      <c r="Y8775" s="3"/>
      <c r="Z8775" s="3"/>
      <c r="AA8775" s="3"/>
      <c r="AB8775" s="3"/>
      <c r="AC8775" s="3"/>
      <c r="AD8775" s="3"/>
      <c r="AE8775" s="3"/>
      <c r="AF8775" s="3"/>
      <c r="AG8775" s="3"/>
      <c r="AH8775" s="3"/>
      <c r="AI8775" s="3"/>
      <c r="AJ8775" s="3"/>
      <c r="AK8775" s="3"/>
      <c r="AL8775" s="3"/>
      <c r="AM8775" s="3"/>
      <c r="AN8775" s="3"/>
      <c r="AO8775" s="3"/>
      <c r="AP8775" s="3"/>
      <c r="AQ8775" s="3"/>
      <c r="AR8775" s="3"/>
      <c r="AS8775" s="3"/>
      <c r="AT8775" s="3"/>
      <c r="AU8775" s="3"/>
      <c r="AV8775" s="3"/>
      <c r="AW8775" s="3"/>
      <c r="AX8775" s="3"/>
      <c r="AY8775" s="3"/>
      <c r="AZ8775" s="3"/>
      <c r="BA8775" s="3"/>
    </row>
    <row r="8776" spans="1:53" x14ac:dyDescent="0.3">
      <c r="A8776" s="3"/>
      <c r="B8776" s="3"/>
      <c r="C8776" s="3"/>
      <c r="D8776" s="3"/>
      <c r="E8776" s="3"/>
      <c r="F8776" s="3"/>
      <c r="G8776" s="3"/>
      <c r="H8776" s="3"/>
      <c r="I8776" s="3"/>
      <c r="J8776" s="3"/>
      <c r="K8776" s="3"/>
      <c r="L8776" s="3"/>
      <c r="M8776" s="3"/>
      <c r="N8776" s="3"/>
      <c r="O8776" s="3"/>
      <c r="P8776" s="3"/>
      <c r="Q8776" s="3"/>
      <c r="R8776" s="3"/>
      <c r="S8776" s="120"/>
      <c r="T8776" s="3"/>
      <c r="U8776" s="3"/>
      <c r="V8776" s="3"/>
      <c r="W8776" s="3"/>
      <c r="X8776" s="3"/>
      <c r="Y8776" s="3"/>
      <c r="Z8776" s="3"/>
      <c r="AA8776" s="3"/>
      <c r="AB8776" s="3"/>
      <c r="AC8776" s="3"/>
      <c r="AD8776" s="3"/>
      <c r="AE8776" s="3"/>
      <c r="AF8776" s="3"/>
      <c r="AG8776" s="3"/>
      <c r="AH8776" s="3"/>
      <c r="AI8776" s="3"/>
      <c r="AJ8776" s="3"/>
      <c r="AK8776" s="3"/>
      <c r="AL8776" s="3"/>
      <c r="AM8776" s="3"/>
      <c r="AN8776" s="3"/>
      <c r="AO8776" s="3"/>
      <c r="AP8776" s="3"/>
      <c r="AQ8776" s="3"/>
      <c r="AR8776" s="3"/>
      <c r="AS8776" s="3"/>
      <c r="AT8776" s="3"/>
      <c r="AU8776" s="3"/>
      <c r="AV8776" s="3"/>
      <c r="AW8776" s="3"/>
      <c r="AX8776" s="3"/>
      <c r="AY8776" s="3"/>
      <c r="AZ8776" s="3"/>
      <c r="BA8776" s="3"/>
    </row>
    <row r="8777" spans="1:53" x14ac:dyDescent="0.3">
      <c r="A8777" s="3"/>
      <c r="B8777" s="3"/>
      <c r="C8777" s="3"/>
      <c r="D8777" s="3"/>
      <c r="E8777" s="3"/>
      <c r="F8777" s="3"/>
      <c r="G8777" s="3"/>
      <c r="H8777" s="3"/>
      <c r="I8777" s="3"/>
      <c r="J8777" s="3"/>
      <c r="K8777" s="3"/>
      <c r="L8777" s="3"/>
      <c r="M8777" s="3"/>
      <c r="N8777" s="3"/>
      <c r="O8777" s="3"/>
      <c r="P8777" s="3"/>
      <c r="Q8777" s="3"/>
      <c r="R8777" s="3"/>
      <c r="S8777" s="120"/>
      <c r="T8777" s="3"/>
      <c r="U8777" s="3"/>
      <c r="V8777" s="3"/>
      <c r="W8777" s="3"/>
      <c r="X8777" s="3"/>
      <c r="Y8777" s="3"/>
      <c r="Z8777" s="3"/>
      <c r="AA8777" s="3"/>
      <c r="AB8777" s="3"/>
      <c r="AC8777" s="3"/>
      <c r="AD8777" s="3"/>
      <c r="AE8777" s="3"/>
      <c r="AF8777" s="3"/>
      <c r="AG8777" s="3"/>
      <c r="AH8777" s="3"/>
      <c r="AI8777" s="3"/>
      <c r="AJ8777" s="3"/>
      <c r="AK8777" s="3"/>
      <c r="AL8777" s="3"/>
      <c r="AM8777" s="3"/>
      <c r="AN8777" s="3"/>
      <c r="AO8777" s="3"/>
      <c r="AP8777" s="3"/>
      <c r="AQ8777" s="3"/>
      <c r="AR8777" s="3"/>
      <c r="AS8777" s="3"/>
      <c r="AT8777" s="3"/>
      <c r="AU8777" s="3"/>
      <c r="AV8777" s="3"/>
      <c r="AW8777" s="3"/>
      <c r="AX8777" s="3"/>
      <c r="AY8777" s="3"/>
      <c r="AZ8777" s="3"/>
      <c r="BA8777" s="3"/>
    </row>
    <row r="8778" spans="1:53" x14ac:dyDescent="0.3">
      <c r="A8778" s="3"/>
      <c r="B8778" s="3"/>
      <c r="C8778" s="3"/>
      <c r="D8778" s="3"/>
      <c r="E8778" s="3"/>
      <c r="F8778" s="3"/>
      <c r="G8778" s="3"/>
      <c r="H8778" s="3"/>
      <c r="I8778" s="3"/>
      <c r="J8778" s="3"/>
      <c r="K8778" s="3"/>
      <c r="L8778" s="3"/>
      <c r="M8778" s="3"/>
      <c r="N8778" s="3"/>
      <c r="O8778" s="3"/>
      <c r="P8778" s="3"/>
      <c r="Q8778" s="3"/>
      <c r="R8778" s="3"/>
      <c r="S8778" s="120"/>
      <c r="T8778" s="3"/>
      <c r="U8778" s="3"/>
      <c r="V8778" s="3"/>
      <c r="W8778" s="3"/>
      <c r="X8778" s="3"/>
      <c r="Y8778" s="3"/>
      <c r="Z8778" s="3"/>
      <c r="AA8778" s="3"/>
      <c r="AB8778" s="3"/>
      <c r="AC8778" s="3"/>
      <c r="AD8778" s="3"/>
      <c r="AE8778" s="3"/>
      <c r="AF8778" s="3"/>
      <c r="AG8778" s="3"/>
      <c r="AH8778" s="3"/>
      <c r="AI8778" s="3"/>
      <c r="AJ8778" s="3"/>
      <c r="AK8778" s="3"/>
      <c r="AL8778" s="3"/>
      <c r="AM8778" s="3"/>
      <c r="AN8778" s="3"/>
      <c r="AO8778" s="3"/>
      <c r="AP8778" s="3"/>
      <c r="AQ8778" s="3"/>
      <c r="AR8778" s="3"/>
      <c r="AS8778" s="3"/>
      <c r="AT8778" s="3"/>
      <c r="AU8778" s="3"/>
      <c r="AV8778" s="3"/>
      <c r="AW8778" s="3"/>
      <c r="AX8778" s="3"/>
      <c r="AY8778" s="3"/>
      <c r="AZ8778" s="3"/>
      <c r="BA8778" s="3"/>
    </row>
    <row r="8779" spans="1:53" x14ac:dyDescent="0.3">
      <c r="A8779" s="3"/>
      <c r="B8779" s="3"/>
      <c r="C8779" s="3"/>
      <c r="D8779" s="3"/>
      <c r="E8779" s="3"/>
      <c r="F8779" s="3"/>
      <c r="G8779" s="3"/>
      <c r="H8779" s="3"/>
      <c r="I8779" s="3"/>
      <c r="J8779" s="3"/>
      <c r="K8779" s="3"/>
      <c r="L8779" s="3"/>
      <c r="M8779" s="3"/>
      <c r="N8779" s="3"/>
      <c r="O8779" s="3"/>
      <c r="P8779" s="3"/>
      <c r="Q8779" s="3"/>
      <c r="R8779" s="3"/>
      <c r="S8779" s="120"/>
      <c r="T8779" s="3"/>
      <c r="U8779" s="3"/>
      <c r="V8779" s="3"/>
      <c r="W8779" s="3"/>
      <c r="X8779" s="3"/>
      <c r="Y8779" s="3"/>
      <c r="Z8779" s="3"/>
      <c r="AA8779" s="3"/>
      <c r="AB8779" s="3"/>
      <c r="AC8779" s="3"/>
      <c r="AD8779" s="3"/>
      <c r="AE8779" s="3"/>
      <c r="AF8779" s="3"/>
      <c r="AG8779" s="3"/>
      <c r="AH8779" s="3"/>
      <c r="AI8779" s="3"/>
      <c r="AJ8779" s="3"/>
      <c r="AK8779" s="3"/>
      <c r="AL8779" s="3"/>
      <c r="AM8779" s="3"/>
      <c r="AN8779" s="3"/>
      <c r="AO8779" s="3"/>
      <c r="AP8779" s="3"/>
      <c r="AQ8779" s="3"/>
      <c r="AR8779" s="3"/>
      <c r="AS8779" s="3"/>
      <c r="AT8779" s="3"/>
      <c r="AU8779" s="3"/>
      <c r="AV8779" s="3"/>
      <c r="AW8779" s="3"/>
      <c r="AX8779" s="3"/>
      <c r="AY8779" s="3"/>
      <c r="AZ8779" s="3"/>
      <c r="BA8779" s="3"/>
    </row>
    <row r="8780" spans="1:53" x14ac:dyDescent="0.3">
      <c r="A8780" s="3"/>
      <c r="B8780" s="3"/>
      <c r="C8780" s="3"/>
      <c r="D8780" s="3"/>
      <c r="E8780" s="3"/>
      <c r="F8780" s="3"/>
      <c r="G8780" s="3"/>
      <c r="H8780" s="3"/>
      <c r="I8780" s="3"/>
      <c r="J8780" s="3"/>
      <c r="K8780" s="3"/>
      <c r="L8780" s="3"/>
      <c r="M8780" s="3"/>
      <c r="N8780" s="3"/>
      <c r="O8780" s="3"/>
      <c r="P8780" s="3"/>
      <c r="Q8780" s="3"/>
      <c r="R8780" s="3"/>
      <c r="S8780" s="120"/>
      <c r="T8780" s="3"/>
      <c r="U8780" s="3"/>
      <c r="V8780" s="3"/>
      <c r="W8780" s="3"/>
      <c r="X8780" s="3"/>
      <c r="Y8780" s="3"/>
      <c r="Z8780" s="3"/>
      <c r="AA8780" s="3"/>
      <c r="AB8780" s="3"/>
      <c r="AC8780" s="3"/>
      <c r="AD8780" s="3"/>
      <c r="AE8780" s="3"/>
      <c r="AF8780" s="3"/>
      <c r="AG8780" s="3"/>
      <c r="AH8780" s="3"/>
      <c r="AI8780" s="3"/>
      <c r="AJ8780" s="3"/>
      <c r="AK8780" s="3"/>
      <c r="AL8780" s="3"/>
      <c r="AM8780" s="3"/>
      <c r="AN8780" s="3"/>
      <c r="AO8780" s="3"/>
      <c r="AP8780" s="3"/>
      <c r="AQ8780" s="3"/>
      <c r="AR8780" s="3"/>
      <c r="AS8780" s="3"/>
      <c r="AT8780" s="3"/>
      <c r="AU8780" s="3"/>
      <c r="AV8780" s="3"/>
      <c r="AW8780" s="3"/>
      <c r="AX8780" s="3"/>
      <c r="AY8780" s="3"/>
      <c r="AZ8780" s="3"/>
      <c r="BA8780" s="3"/>
    </row>
    <row r="8781" spans="1:53" x14ac:dyDescent="0.3">
      <c r="A8781" s="3"/>
      <c r="B8781" s="3"/>
      <c r="C8781" s="3"/>
      <c r="D8781" s="3"/>
      <c r="E8781" s="3"/>
      <c r="F8781" s="3"/>
      <c r="G8781" s="3"/>
      <c r="H8781" s="3"/>
      <c r="I8781" s="3"/>
      <c r="J8781" s="3"/>
      <c r="K8781" s="3"/>
      <c r="L8781" s="3"/>
      <c r="M8781" s="3"/>
      <c r="N8781" s="3"/>
      <c r="O8781" s="3"/>
      <c r="P8781" s="3"/>
      <c r="Q8781" s="3"/>
      <c r="R8781" s="3"/>
      <c r="S8781" s="120"/>
      <c r="T8781" s="3"/>
      <c r="U8781" s="3"/>
      <c r="V8781" s="3"/>
      <c r="W8781" s="3"/>
      <c r="X8781" s="3"/>
      <c r="Y8781" s="3"/>
      <c r="Z8781" s="3"/>
      <c r="AA8781" s="3"/>
      <c r="AB8781" s="3"/>
      <c r="AC8781" s="3"/>
      <c r="AD8781" s="3"/>
      <c r="AE8781" s="3"/>
      <c r="AF8781" s="3"/>
      <c r="AG8781" s="3"/>
      <c r="AH8781" s="3"/>
      <c r="AI8781" s="3"/>
      <c r="AJ8781" s="3"/>
      <c r="AK8781" s="3"/>
      <c r="AL8781" s="3"/>
      <c r="AM8781" s="3"/>
      <c r="AN8781" s="3"/>
      <c r="AO8781" s="3"/>
      <c r="AP8781" s="3"/>
      <c r="AQ8781" s="3"/>
      <c r="AR8781" s="3"/>
      <c r="AS8781" s="3"/>
      <c r="AT8781" s="3"/>
      <c r="AU8781" s="3"/>
      <c r="AV8781" s="3"/>
      <c r="AW8781" s="3"/>
      <c r="AX8781" s="3"/>
      <c r="AY8781" s="3"/>
      <c r="AZ8781" s="3"/>
      <c r="BA8781" s="3"/>
    </row>
    <row r="8782" spans="1:53" x14ac:dyDescent="0.3">
      <c r="A8782" s="3"/>
      <c r="B8782" s="3"/>
      <c r="C8782" s="3"/>
      <c r="D8782" s="3"/>
      <c r="E8782" s="3"/>
      <c r="F8782" s="3"/>
      <c r="G8782" s="3"/>
      <c r="H8782" s="3"/>
      <c r="I8782" s="3"/>
      <c r="J8782" s="3"/>
      <c r="K8782" s="3"/>
      <c r="L8782" s="3"/>
      <c r="M8782" s="3"/>
      <c r="N8782" s="3"/>
      <c r="O8782" s="3"/>
      <c r="P8782" s="3"/>
      <c r="Q8782" s="3"/>
      <c r="R8782" s="3"/>
      <c r="S8782" s="120"/>
      <c r="T8782" s="3"/>
      <c r="U8782" s="3"/>
      <c r="V8782" s="3"/>
      <c r="W8782" s="3"/>
      <c r="X8782" s="3"/>
      <c r="Y8782" s="3"/>
      <c r="Z8782" s="3"/>
      <c r="AA8782" s="3"/>
      <c r="AB8782" s="3"/>
      <c r="AC8782" s="3"/>
      <c r="AD8782" s="3"/>
      <c r="AE8782" s="3"/>
      <c r="AF8782" s="3"/>
      <c r="AG8782" s="3"/>
      <c r="AH8782" s="3"/>
      <c r="AI8782" s="3"/>
      <c r="AJ8782" s="3"/>
      <c r="AK8782" s="3"/>
      <c r="AL8782" s="3"/>
      <c r="AM8782" s="3"/>
      <c r="AN8782" s="3"/>
      <c r="AO8782" s="3"/>
      <c r="AP8782" s="3"/>
      <c r="AQ8782" s="3"/>
      <c r="AR8782" s="3"/>
      <c r="AS8782" s="3"/>
      <c r="AT8782" s="3"/>
      <c r="AU8782" s="3"/>
      <c r="AV8782" s="3"/>
      <c r="AW8782" s="3"/>
      <c r="AX8782" s="3"/>
      <c r="AY8782" s="3"/>
      <c r="AZ8782" s="3"/>
      <c r="BA8782" s="3"/>
    </row>
    <row r="8783" spans="1:53" x14ac:dyDescent="0.3">
      <c r="A8783" s="3"/>
      <c r="B8783" s="3"/>
      <c r="C8783" s="3"/>
      <c r="D8783" s="3"/>
      <c r="E8783" s="3"/>
      <c r="F8783" s="3"/>
      <c r="G8783" s="3"/>
      <c r="H8783" s="3"/>
      <c r="I8783" s="3"/>
      <c r="J8783" s="3"/>
      <c r="K8783" s="3"/>
      <c r="L8783" s="3"/>
      <c r="M8783" s="3"/>
      <c r="N8783" s="3"/>
      <c r="O8783" s="3"/>
      <c r="P8783" s="3"/>
      <c r="Q8783" s="3"/>
      <c r="R8783" s="3"/>
      <c r="S8783" s="120"/>
      <c r="T8783" s="3"/>
      <c r="U8783" s="3"/>
      <c r="V8783" s="3"/>
      <c r="W8783" s="3"/>
      <c r="X8783" s="3"/>
      <c r="Y8783" s="3"/>
      <c r="Z8783" s="3"/>
      <c r="AA8783" s="3"/>
      <c r="AB8783" s="3"/>
      <c r="AC8783" s="3"/>
      <c r="AD8783" s="3"/>
      <c r="AE8783" s="3"/>
      <c r="AF8783" s="3"/>
      <c r="AG8783" s="3"/>
      <c r="AH8783" s="3"/>
      <c r="AI8783" s="3"/>
      <c r="AJ8783" s="3"/>
      <c r="AK8783" s="3"/>
      <c r="AL8783" s="3"/>
      <c r="AM8783" s="3"/>
      <c r="AN8783" s="3"/>
      <c r="AO8783" s="3"/>
      <c r="AP8783" s="3"/>
      <c r="AQ8783" s="3"/>
      <c r="AR8783" s="3"/>
      <c r="AS8783" s="3"/>
      <c r="AT8783" s="3"/>
      <c r="AU8783" s="3"/>
      <c r="AV8783" s="3"/>
      <c r="AW8783" s="3"/>
      <c r="AX8783" s="3"/>
      <c r="AY8783" s="3"/>
      <c r="AZ8783" s="3"/>
      <c r="BA8783" s="3"/>
    </row>
    <row r="8784" spans="1:53" x14ac:dyDescent="0.3">
      <c r="A8784" s="3"/>
      <c r="B8784" s="3"/>
      <c r="C8784" s="3"/>
      <c r="D8784" s="3"/>
      <c r="E8784" s="3"/>
      <c r="F8784" s="3"/>
      <c r="G8784" s="3"/>
      <c r="H8784" s="3"/>
      <c r="I8784" s="3"/>
      <c r="J8784" s="3"/>
      <c r="K8784" s="3"/>
      <c r="L8784" s="3"/>
      <c r="M8784" s="3"/>
      <c r="N8784" s="3"/>
      <c r="O8784" s="3"/>
      <c r="P8784" s="3"/>
      <c r="Q8784" s="3"/>
      <c r="R8784" s="3"/>
      <c r="S8784" s="120"/>
      <c r="T8784" s="3"/>
      <c r="U8784" s="3"/>
      <c r="V8784" s="3"/>
      <c r="W8784" s="3"/>
      <c r="X8784" s="3"/>
      <c r="Y8784" s="3"/>
      <c r="Z8784" s="3"/>
      <c r="AA8784" s="3"/>
      <c r="AB8784" s="3"/>
      <c r="AC8784" s="3"/>
      <c r="AD8784" s="3"/>
      <c r="AE8784" s="3"/>
      <c r="AF8784" s="3"/>
      <c r="AG8784" s="3"/>
      <c r="AH8784" s="3"/>
      <c r="AI8784" s="3"/>
      <c r="AJ8784" s="3"/>
      <c r="AK8784" s="3"/>
      <c r="AL8784" s="3"/>
      <c r="AM8784" s="3"/>
      <c r="AN8784" s="3"/>
      <c r="AO8784" s="3"/>
      <c r="AP8784" s="3"/>
      <c r="AQ8784" s="3"/>
      <c r="AR8784" s="3"/>
      <c r="AS8784" s="3"/>
      <c r="AT8784" s="3"/>
      <c r="AU8784" s="3"/>
      <c r="AV8784" s="3"/>
      <c r="AW8784" s="3"/>
      <c r="AX8784" s="3"/>
      <c r="AY8784" s="3"/>
      <c r="AZ8784" s="3"/>
      <c r="BA8784" s="3"/>
    </row>
    <row r="8785" spans="1:53" x14ac:dyDescent="0.3">
      <c r="A8785" s="3"/>
      <c r="B8785" s="3"/>
      <c r="C8785" s="3"/>
      <c r="D8785" s="3"/>
      <c r="E8785" s="3"/>
      <c r="F8785" s="3"/>
      <c r="G8785" s="3"/>
      <c r="H8785" s="3"/>
      <c r="I8785" s="3"/>
      <c r="J8785" s="3"/>
      <c r="K8785" s="3"/>
      <c r="L8785" s="3"/>
      <c r="M8785" s="3"/>
      <c r="N8785" s="3"/>
      <c r="O8785" s="3"/>
      <c r="P8785" s="3"/>
      <c r="Q8785" s="3"/>
      <c r="R8785" s="3"/>
      <c r="S8785" s="120"/>
      <c r="T8785" s="3"/>
      <c r="U8785" s="3"/>
      <c r="V8785" s="3"/>
      <c r="W8785" s="3"/>
      <c r="X8785" s="3"/>
      <c r="Y8785" s="3"/>
      <c r="Z8785" s="3"/>
      <c r="AA8785" s="3"/>
      <c r="AB8785" s="3"/>
      <c r="AC8785" s="3"/>
      <c r="AD8785" s="3"/>
      <c r="AE8785" s="3"/>
      <c r="AF8785" s="3"/>
      <c r="AG8785" s="3"/>
      <c r="AH8785" s="3"/>
      <c r="AI8785" s="3"/>
      <c r="AJ8785" s="3"/>
      <c r="AK8785" s="3"/>
      <c r="AL8785" s="3"/>
      <c r="AM8785" s="3"/>
      <c r="AN8785" s="3"/>
      <c r="AO8785" s="3"/>
      <c r="AP8785" s="3"/>
      <c r="AQ8785" s="3"/>
      <c r="AR8785" s="3"/>
      <c r="AS8785" s="3"/>
      <c r="AT8785" s="3"/>
      <c r="AU8785" s="3"/>
      <c r="AV8785" s="3"/>
      <c r="AW8785" s="3"/>
      <c r="AX8785" s="3"/>
      <c r="AY8785" s="3"/>
      <c r="AZ8785" s="3"/>
      <c r="BA8785" s="3"/>
    </row>
    <row r="8786" spans="1:53" x14ac:dyDescent="0.3">
      <c r="A8786" s="3"/>
      <c r="B8786" s="3"/>
      <c r="C8786" s="3"/>
      <c r="D8786" s="3"/>
      <c r="E8786" s="3"/>
      <c r="F8786" s="3"/>
      <c r="G8786" s="3"/>
      <c r="H8786" s="3"/>
      <c r="I8786" s="3"/>
      <c r="J8786" s="3"/>
      <c r="K8786" s="3"/>
      <c r="L8786" s="3"/>
      <c r="M8786" s="3"/>
      <c r="N8786" s="3"/>
      <c r="O8786" s="3"/>
      <c r="P8786" s="3"/>
      <c r="Q8786" s="3"/>
      <c r="R8786" s="3"/>
      <c r="S8786" s="120"/>
      <c r="T8786" s="3"/>
      <c r="U8786" s="3"/>
      <c r="V8786" s="3"/>
      <c r="W8786" s="3"/>
      <c r="X8786" s="3"/>
      <c r="Y8786" s="3"/>
      <c r="Z8786" s="3"/>
      <c r="AA8786" s="3"/>
      <c r="AB8786" s="3"/>
      <c r="AC8786" s="3"/>
      <c r="AD8786" s="3"/>
      <c r="AE8786" s="3"/>
      <c r="AF8786" s="3"/>
      <c r="AG8786" s="3"/>
      <c r="AH8786" s="3"/>
      <c r="AI8786" s="3"/>
      <c r="AJ8786" s="3"/>
      <c r="AK8786" s="3"/>
      <c r="AL8786" s="3"/>
      <c r="AM8786" s="3"/>
      <c r="AN8786" s="3"/>
      <c r="AO8786" s="3"/>
      <c r="AP8786" s="3"/>
      <c r="AQ8786" s="3"/>
      <c r="AR8786" s="3"/>
      <c r="AS8786" s="3"/>
      <c r="AT8786" s="3"/>
      <c r="AU8786" s="3"/>
      <c r="AV8786" s="3"/>
      <c r="AW8786" s="3"/>
      <c r="AX8786" s="3"/>
      <c r="AY8786" s="3"/>
      <c r="AZ8786" s="3"/>
      <c r="BA8786" s="3"/>
    </row>
    <row r="8787" spans="1:53" x14ac:dyDescent="0.3">
      <c r="A8787" s="3"/>
      <c r="B8787" s="3"/>
      <c r="C8787" s="3"/>
      <c r="D8787" s="3"/>
      <c r="E8787" s="3"/>
      <c r="F8787" s="3"/>
      <c r="G8787" s="3"/>
      <c r="H8787" s="3"/>
      <c r="I8787" s="3"/>
      <c r="J8787" s="3"/>
      <c r="K8787" s="3"/>
      <c r="L8787" s="3"/>
      <c r="M8787" s="3"/>
      <c r="N8787" s="3"/>
      <c r="O8787" s="3"/>
      <c r="P8787" s="3"/>
      <c r="Q8787" s="3"/>
      <c r="R8787" s="3"/>
      <c r="S8787" s="120"/>
      <c r="T8787" s="3"/>
      <c r="U8787" s="3"/>
      <c r="V8787" s="3"/>
      <c r="W8787" s="3"/>
      <c r="X8787" s="3"/>
      <c r="Y8787" s="3"/>
      <c r="Z8787" s="3"/>
      <c r="AA8787" s="3"/>
      <c r="AB8787" s="3"/>
      <c r="AC8787" s="3"/>
      <c r="AD8787" s="3"/>
      <c r="AE8787" s="3"/>
      <c r="AF8787" s="3"/>
      <c r="AG8787" s="3"/>
      <c r="AH8787" s="3"/>
      <c r="AI8787" s="3"/>
      <c r="AJ8787" s="3"/>
      <c r="AK8787" s="3"/>
      <c r="AL8787" s="3"/>
      <c r="AM8787" s="3"/>
      <c r="AN8787" s="3"/>
      <c r="AO8787" s="3"/>
      <c r="AP8787" s="3"/>
      <c r="AQ8787" s="3"/>
      <c r="AR8787" s="3"/>
      <c r="AS8787" s="3"/>
      <c r="AT8787" s="3"/>
      <c r="AU8787" s="3"/>
      <c r="AV8787" s="3"/>
      <c r="AW8787" s="3"/>
      <c r="AX8787" s="3"/>
      <c r="AY8787" s="3"/>
      <c r="AZ8787" s="3"/>
      <c r="BA8787" s="3"/>
    </row>
    <row r="8788" spans="1:53" x14ac:dyDescent="0.3">
      <c r="A8788" s="3"/>
      <c r="B8788" s="3"/>
      <c r="C8788" s="3"/>
      <c r="D8788" s="3"/>
      <c r="E8788" s="3"/>
      <c r="F8788" s="3"/>
      <c r="G8788" s="3"/>
      <c r="H8788" s="3"/>
      <c r="I8788" s="3"/>
      <c r="J8788" s="3"/>
      <c r="K8788" s="3"/>
      <c r="L8788" s="3"/>
      <c r="M8788" s="3"/>
      <c r="N8788" s="3"/>
      <c r="O8788" s="3"/>
      <c r="P8788" s="3"/>
      <c r="Q8788" s="3"/>
      <c r="R8788" s="3"/>
      <c r="S8788" s="120"/>
      <c r="T8788" s="3"/>
      <c r="U8788" s="3"/>
      <c r="V8788" s="3"/>
      <c r="W8788" s="3"/>
      <c r="X8788" s="3"/>
      <c r="Y8788" s="3"/>
      <c r="Z8788" s="3"/>
      <c r="AA8788" s="3"/>
      <c r="AB8788" s="3"/>
      <c r="AC8788" s="3"/>
      <c r="AD8788" s="3"/>
      <c r="AE8788" s="3"/>
      <c r="AF8788" s="3"/>
      <c r="AG8788" s="3"/>
      <c r="AH8788" s="3"/>
      <c r="AI8788" s="3"/>
      <c r="AJ8788" s="3"/>
      <c r="AK8788" s="3"/>
      <c r="AL8788" s="3"/>
      <c r="AM8788" s="3"/>
      <c r="AN8788" s="3"/>
      <c r="AO8788" s="3"/>
      <c r="AP8788" s="3"/>
      <c r="AQ8788" s="3"/>
      <c r="AR8788" s="3"/>
      <c r="AS8788" s="3"/>
      <c r="AT8788" s="3"/>
      <c r="AU8788" s="3"/>
      <c r="AV8788" s="3"/>
      <c r="AW8788" s="3"/>
      <c r="AX8788" s="3"/>
      <c r="AY8788" s="3"/>
      <c r="AZ8788" s="3"/>
      <c r="BA8788" s="3"/>
    </row>
    <row r="8789" spans="1:53" x14ac:dyDescent="0.3">
      <c r="A8789" s="3"/>
      <c r="B8789" s="3"/>
      <c r="C8789" s="3"/>
      <c r="D8789" s="3"/>
      <c r="E8789" s="3"/>
      <c r="F8789" s="3"/>
      <c r="G8789" s="3"/>
      <c r="H8789" s="3"/>
      <c r="I8789" s="3"/>
      <c r="J8789" s="3"/>
      <c r="K8789" s="3"/>
      <c r="L8789" s="3"/>
      <c r="M8789" s="3"/>
      <c r="N8789" s="3"/>
      <c r="O8789" s="3"/>
      <c r="P8789" s="3"/>
      <c r="Q8789" s="3"/>
      <c r="R8789" s="3"/>
      <c r="S8789" s="120"/>
      <c r="T8789" s="3"/>
      <c r="U8789" s="3"/>
      <c r="V8789" s="3"/>
      <c r="W8789" s="3"/>
      <c r="X8789" s="3"/>
      <c r="Y8789" s="3"/>
      <c r="Z8789" s="3"/>
      <c r="AA8789" s="3"/>
      <c r="AB8789" s="3"/>
      <c r="AC8789" s="3"/>
      <c r="AD8789" s="3"/>
      <c r="AE8789" s="3"/>
      <c r="AF8789" s="3"/>
      <c r="AG8789" s="3"/>
      <c r="AH8789" s="3"/>
      <c r="AI8789" s="3"/>
      <c r="AJ8789" s="3"/>
      <c r="AK8789" s="3"/>
      <c r="AL8789" s="3"/>
      <c r="AM8789" s="3"/>
      <c r="AN8789" s="3"/>
      <c r="AO8789" s="3"/>
      <c r="AP8789" s="3"/>
      <c r="AQ8789" s="3"/>
      <c r="AR8789" s="3"/>
      <c r="AS8789" s="3"/>
      <c r="AT8789" s="3"/>
      <c r="AU8789" s="3"/>
      <c r="AV8789" s="3"/>
      <c r="AW8789" s="3"/>
      <c r="AX8789" s="3"/>
      <c r="AY8789" s="3"/>
      <c r="AZ8789" s="3"/>
      <c r="BA8789" s="3"/>
    </row>
    <row r="8790" spans="1:53" x14ac:dyDescent="0.3">
      <c r="A8790" s="3"/>
      <c r="B8790" s="3"/>
      <c r="C8790" s="3"/>
      <c r="D8790" s="3"/>
      <c r="E8790" s="3"/>
      <c r="F8790" s="3"/>
      <c r="G8790" s="3"/>
      <c r="H8790" s="3"/>
      <c r="I8790" s="3"/>
      <c r="J8790" s="3"/>
      <c r="K8790" s="3"/>
      <c r="L8790" s="3"/>
      <c r="M8790" s="3"/>
      <c r="N8790" s="3"/>
      <c r="O8790" s="3"/>
      <c r="P8790" s="3"/>
      <c r="Q8790" s="3"/>
      <c r="R8790" s="3"/>
      <c r="S8790" s="120"/>
      <c r="T8790" s="3"/>
      <c r="U8790" s="3"/>
      <c r="V8790" s="3"/>
      <c r="W8790" s="3"/>
      <c r="X8790" s="3"/>
      <c r="Y8790" s="3"/>
      <c r="Z8790" s="3"/>
      <c r="AA8790" s="3"/>
      <c r="AB8790" s="3"/>
      <c r="AC8790" s="3"/>
      <c r="AD8790" s="3"/>
      <c r="AE8790" s="3"/>
      <c r="AF8790" s="3"/>
      <c r="AG8790" s="3"/>
      <c r="AH8790" s="3"/>
      <c r="AI8790" s="3"/>
      <c r="AJ8790" s="3"/>
      <c r="AK8790" s="3"/>
      <c r="AL8790" s="3"/>
      <c r="AM8790" s="3"/>
      <c r="AN8790" s="3"/>
      <c r="AO8790" s="3"/>
      <c r="AP8790" s="3"/>
      <c r="AQ8790" s="3"/>
      <c r="AR8790" s="3"/>
      <c r="AS8790" s="3"/>
      <c r="AT8790" s="3"/>
      <c r="AU8790" s="3"/>
      <c r="AV8790" s="3"/>
      <c r="AW8790" s="3"/>
      <c r="AX8790" s="3"/>
      <c r="AY8790" s="3"/>
      <c r="AZ8790" s="3"/>
      <c r="BA8790" s="3"/>
    </row>
    <row r="8791" spans="1:53" x14ac:dyDescent="0.3">
      <c r="A8791" s="3"/>
      <c r="B8791" s="3"/>
      <c r="C8791" s="3"/>
      <c r="D8791" s="3"/>
      <c r="E8791" s="3"/>
      <c r="F8791" s="3"/>
      <c r="G8791" s="3"/>
      <c r="H8791" s="3"/>
      <c r="I8791" s="3"/>
      <c r="J8791" s="3"/>
      <c r="K8791" s="3"/>
      <c r="L8791" s="3"/>
      <c r="M8791" s="3"/>
      <c r="N8791" s="3"/>
      <c r="O8791" s="3"/>
      <c r="P8791" s="3"/>
      <c r="Q8791" s="3"/>
      <c r="R8791" s="3"/>
      <c r="S8791" s="120"/>
      <c r="T8791" s="3"/>
      <c r="U8791" s="3"/>
      <c r="V8791" s="3"/>
      <c r="W8791" s="3"/>
      <c r="X8791" s="3"/>
      <c r="Y8791" s="3"/>
      <c r="Z8791" s="3"/>
      <c r="AA8791" s="3"/>
      <c r="AB8791" s="3"/>
      <c r="AC8791" s="3"/>
      <c r="AD8791" s="3"/>
      <c r="AE8791" s="3"/>
      <c r="AF8791" s="3"/>
      <c r="AG8791" s="3"/>
      <c r="AH8791" s="3"/>
      <c r="AI8791" s="3"/>
      <c r="AJ8791" s="3"/>
      <c r="AK8791" s="3"/>
      <c r="AL8791" s="3"/>
      <c r="AM8791" s="3"/>
      <c r="AN8791" s="3"/>
      <c r="AO8791" s="3"/>
      <c r="AP8791" s="3"/>
      <c r="AQ8791" s="3"/>
      <c r="AR8791" s="3"/>
      <c r="AS8791" s="3"/>
      <c r="AT8791" s="3"/>
      <c r="AU8791" s="3"/>
      <c r="AV8791" s="3"/>
      <c r="AW8791" s="3"/>
      <c r="AX8791" s="3"/>
      <c r="AY8791" s="3"/>
      <c r="AZ8791" s="3"/>
      <c r="BA8791" s="3"/>
    </row>
    <row r="8792" spans="1:53" x14ac:dyDescent="0.3">
      <c r="A8792" s="3"/>
      <c r="B8792" s="3"/>
      <c r="C8792" s="3"/>
      <c r="D8792" s="3"/>
      <c r="E8792" s="3"/>
      <c r="F8792" s="3"/>
      <c r="G8792" s="3"/>
      <c r="H8792" s="3"/>
      <c r="I8792" s="3"/>
      <c r="J8792" s="3"/>
      <c r="K8792" s="3"/>
      <c r="L8792" s="3"/>
      <c r="M8792" s="3"/>
      <c r="N8792" s="3"/>
      <c r="O8792" s="3"/>
      <c r="P8792" s="3"/>
      <c r="Q8792" s="3"/>
      <c r="R8792" s="3"/>
      <c r="S8792" s="120"/>
      <c r="T8792" s="3"/>
      <c r="U8792" s="3"/>
      <c r="V8792" s="3"/>
      <c r="W8792" s="3"/>
      <c r="X8792" s="3"/>
      <c r="Y8792" s="3"/>
      <c r="Z8792" s="3"/>
      <c r="AA8792" s="3"/>
      <c r="AB8792" s="3"/>
      <c r="AC8792" s="3"/>
      <c r="AD8792" s="3"/>
      <c r="AE8792" s="3"/>
      <c r="AF8792" s="3"/>
      <c r="AG8792" s="3"/>
      <c r="AH8792" s="3"/>
      <c r="AI8792" s="3"/>
      <c r="AJ8792" s="3"/>
      <c r="AK8792" s="3"/>
      <c r="AL8792" s="3"/>
      <c r="AM8792" s="3"/>
      <c r="AN8792" s="3"/>
      <c r="AO8792" s="3"/>
      <c r="AP8792" s="3"/>
      <c r="AQ8792" s="3"/>
      <c r="AR8792" s="3"/>
      <c r="AS8792" s="3"/>
      <c r="AT8792" s="3"/>
      <c r="AU8792" s="3"/>
      <c r="AV8792" s="3"/>
      <c r="AW8792" s="3"/>
      <c r="AX8792" s="3"/>
      <c r="AY8792" s="3"/>
      <c r="AZ8792" s="3"/>
      <c r="BA8792" s="3"/>
    </row>
    <row r="8793" spans="1:53" x14ac:dyDescent="0.3">
      <c r="A8793" s="3"/>
      <c r="B8793" s="3"/>
      <c r="C8793" s="3"/>
      <c r="D8793" s="3"/>
      <c r="E8793" s="3"/>
      <c r="F8793" s="3"/>
      <c r="G8793" s="3"/>
      <c r="H8793" s="3"/>
      <c r="I8793" s="3"/>
      <c r="J8793" s="3"/>
      <c r="K8793" s="3"/>
      <c r="L8793" s="3"/>
      <c r="M8793" s="3"/>
      <c r="N8793" s="3"/>
      <c r="O8793" s="3"/>
      <c r="P8793" s="3"/>
      <c r="Q8793" s="3"/>
      <c r="R8793" s="3"/>
      <c r="S8793" s="120"/>
      <c r="T8793" s="3"/>
      <c r="U8793" s="3"/>
      <c r="V8793" s="3"/>
      <c r="W8793" s="3"/>
      <c r="X8793" s="3"/>
      <c r="Y8793" s="3"/>
      <c r="Z8793" s="3"/>
      <c r="AA8793" s="3"/>
      <c r="AB8793" s="3"/>
      <c r="AC8793" s="3"/>
      <c r="AD8793" s="3"/>
      <c r="AE8793" s="3"/>
      <c r="AF8793" s="3"/>
      <c r="AG8793" s="3"/>
      <c r="AH8793" s="3"/>
      <c r="AI8793" s="3"/>
      <c r="AJ8793" s="3"/>
      <c r="AK8793" s="3"/>
      <c r="AL8793" s="3"/>
      <c r="AM8793" s="3"/>
      <c r="AN8793" s="3"/>
      <c r="AO8793" s="3"/>
      <c r="AP8793" s="3"/>
      <c r="AQ8793" s="3"/>
      <c r="AR8793" s="3"/>
      <c r="AS8793" s="3"/>
      <c r="AT8793" s="3"/>
      <c r="AU8793" s="3"/>
      <c r="AV8793" s="3"/>
      <c r="AW8793" s="3"/>
      <c r="AX8793" s="3"/>
      <c r="AY8793" s="3"/>
      <c r="AZ8793" s="3"/>
      <c r="BA8793" s="3"/>
    </row>
    <row r="8794" spans="1:53" x14ac:dyDescent="0.3">
      <c r="A8794" s="3"/>
      <c r="B8794" s="3"/>
      <c r="C8794" s="3"/>
      <c r="D8794" s="3"/>
      <c r="E8794" s="3"/>
      <c r="F8794" s="3"/>
      <c r="G8794" s="3"/>
      <c r="H8794" s="3"/>
      <c r="I8794" s="3"/>
      <c r="J8794" s="3"/>
      <c r="K8794" s="3"/>
      <c r="L8794" s="3"/>
      <c r="M8794" s="3"/>
      <c r="N8794" s="3"/>
      <c r="O8794" s="3"/>
      <c r="P8794" s="3"/>
      <c r="Q8794" s="3"/>
      <c r="R8794" s="3"/>
      <c r="S8794" s="120"/>
      <c r="T8794" s="3"/>
      <c r="U8794" s="3"/>
      <c r="V8794" s="3"/>
      <c r="W8794" s="3"/>
      <c r="X8794" s="3"/>
      <c r="Y8794" s="3"/>
      <c r="Z8794" s="3"/>
      <c r="AA8794" s="3"/>
      <c r="AB8794" s="3"/>
      <c r="AC8794" s="3"/>
      <c r="AD8794" s="3"/>
      <c r="AE8794" s="3"/>
      <c r="AF8794" s="3"/>
      <c r="AG8794" s="3"/>
      <c r="AH8794" s="3"/>
      <c r="AI8794" s="3"/>
      <c r="AJ8794" s="3"/>
      <c r="AK8794" s="3"/>
      <c r="AL8794" s="3"/>
      <c r="AM8794" s="3"/>
      <c r="AN8794" s="3"/>
      <c r="AO8794" s="3"/>
      <c r="AP8794" s="3"/>
      <c r="AQ8794" s="3"/>
      <c r="AR8794" s="3"/>
      <c r="AS8794" s="3"/>
      <c r="AT8794" s="3"/>
      <c r="AU8794" s="3"/>
      <c r="AV8794" s="3"/>
      <c r="AW8794" s="3"/>
      <c r="AX8794" s="3"/>
      <c r="AY8794" s="3"/>
      <c r="AZ8794" s="3"/>
      <c r="BA8794" s="3"/>
    </row>
    <row r="8795" spans="1:53" x14ac:dyDescent="0.3">
      <c r="A8795" s="3"/>
      <c r="B8795" s="3"/>
      <c r="C8795" s="3"/>
      <c r="D8795" s="3"/>
      <c r="E8795" s="3"/>
      <c r="F8795" s="3"/>
      <c r="G8795" s="3"/>
      <c r="H8795" s="3"/>
      <c r="I8795" s="3"/>
      <c r="J8795" s="3"/>
      <c r="K8795" s="3"/>
      <c r="L8795" s="3"/>
      <c r="M8795" s="3"/>
      <c r="N8795" s="3"/>
      <c r="O8795" s="3"/>
      <c r="P8795" s="3"/>
      <c r="Q8795" s="3"/>
      <c r="R8795" s="3"/>
      <c r="S8795" s="120"/>
      <c r="T8795" s="3"/>
      <c r="U8795" s="3"/>
      <c r="V8795" s="3"/>
      <c r="W8795" s="3"/>
      <c r="X8795" s="3"/>
      <c r="Y8795" s="3"/>
      <c r="Z8795" s="3"/>
      <c r="AA8795" s="3"/>
      <c r="AB8795" s="3"/>
      <c r="AC8795" s="3"/>
      <c r="AD8795" s="3"/>
      <c r="AE8795" s="3"/>
      <c r="AF8795" s="3"/>
      <c r="AG8795" s="3"/>
      <c r="AH8795" s="3"/>
      <c r="AI8795" s="3"/>
      <c r="AJ8795" s="3"/>
      <c r="AK8795" s="3"/>
      <c r="AL8795" s="3"/>
      <c r="AM8795" s="3"/>
      <c r="AN8795" s="3"/>
      <c r="AO8795" s="3"/>
      <c r="AP8795" s="3"/>
      <c r="AQ8795" s="3"/>
      <c r="AR8795" s="3"/>
      <c r="AS8795" s="3"/>
      <c r="AT8795" s="3"/>
      <c r="AU8795" s="3"/>
      <c r="AV8795" s="3"/>
      <c r="AW8795" s="3"/>
      <c r="AX8795" s="3"/>
      <c r="AY8795" s="3"/>
      <c r="AZ8795" s="3"/>
      <c r="BA8795" s="3"/>
    </row>
    <row r="8796" spans="1:53" x14ac:dyDescent="0.3">
      <c r="A8796" s="3"/>
      <c r="B8796" s="3"/>
      <c r="C8796" s="3"/>
      <c r="D8796" s="3"/>
      <c r="E8796" s="3"/>
      <c r="F8796" s="3"/>
      <c r="G8796" s="3"/>
      <c r="H8796" s="3"/>
      <c r="I8796" s="3"/>
      <c r="J8796" s="3"/>
      <c r="K8796" s="3"/>
      <c r="L8796" s="3"/>
      <c r="M8796" s="3"/>
      <c r="N8796" s="3"/>
      <c r="O8796" s="3"/>
      <c r="P8796" s="3"/>
      <c r="Q8796" s="3"/>
      <c r="R8796" s="3"/>
      <c r="S8796" s="120"/>
      <c r="T8796" s="3"/>
      <c r="U8796" s="3"/>
      <c r="V8796" s="3"/>
      <c r="W8796" s="3"/>
      <c r="X8796" s="3"/>
      <c r="Y8796" s="3"/>
      <c r="Z8796" s="3"/>
      <c r="AA8796" s="3"/>
      <c r="AB8796" s="3"/>
      <c r="AC8796" s="3"/>
      <c r="AD8796" s="3"/>
      <c r="AE8796" s="3"/>
      <c r="AF8796" s="3"/>
      <c r="AG8796" s="3"/>
      <c r="AH8796" s="3"/>
      <c r="AI8796" s="3"/>
      <c r="AJ8796" s="3"/>
      <c r="AK8796" s="3"/>
      <c r="AL8796" s="3"/>
      <c r="AM8796" s="3"/>
      <c r="AN8796" s="3"/>
      <c r="AO8796" s="3"/>
      <c r="AP8796" s="3"/>
      <c r="AQ8796" s="3"/>
      <c r="AR8796" s="3"/>
      <c r="AS8796" s="3"/>
      <c r="AT8796" s="3"/>
      <c r="AU8796" s="3"/>
      <c r="AV8796" s="3"/>
      <c r="AW8796" s="3"/>
      <c r="AX8796" s="3"/>
      <c r="AY8796" s="3"/>
      <c r="AZ8796" s="3"/>
      <c r="BA8796" s="3"/>
    </row>
    <row r="8797" spans="1:53" x14ac:dyDescent="0.3">
      <c r="A8797" s="3"/>
      <c r="B8797" s="3"/>
      <c r="C8797" s="3"/>
      <c r="D8797" s="3"/>
      <c r="E8797" s="3"/>
      <c r="F8797" s="3"/>
      <c r="G8797" s="3"/>
      <c r="H8797" s="3"/>
      <c r="I8797" s="3"/>
      <c r="J8797" s="3"/>
      <c r="K8797" s="3"/>
      <c r="L8797" s="3"/>
      <c r="M8797" s="3"/>
      <c r="N8797" s="3"/>
      <c r="O8797" s="3"/>
      <c r="P8797" s="3"/>
      <c r="Q8797" s="3"/>
      <c r="R8797" s="3"/>
      <c r="S8797" s="120"/>
      <c r="T8797" s="3"/>
      <c r="U8797" s="3"/>
      <c r="V8797" s="3"/>
      <c r="W8797" s="3"/>
      <c r="X8797" s="3"/>
      <c r="Y8797" s="3"/>
      <c r="Z8797" s="3"/>
      <c r="AA8797" s="3"/>
      <c r="AB8797" s="3"/>
      <c r="AC8797" s="3"/>
      <c r="AD8797" s="3"/>
      <c r="AE8797" s="3"/>
      <c r="AF8797" s="3"/>
      <c r="AG8797" s="3"/>
      <c r="AH8797" s="3"/>
      <c r="AI8797" s="3"/>
      <c r="AJ8797" s="3"/>
      <c r="AK8797" s="3"/>
      <c r="AL8797" s="3"/>
      <c r="AM8797" s="3"/>
      <c r="AN8797" s="3"/>
      <c r="AO8797" s="3"/>
      <c r="AP8797" s="3"/>
      <c r="AQ8797" s="3"/>
      <c r="AR8797" s="3"/>
      <c r="AS8797" s="3"/>
      <c r="AT8797" s="3"/>
      <c r="AU8797" s="3"/>
      <c r="AV8797" s="3"/>
      <c r="AW8797" s="3"/>
      <c r="AX8797" s="3"/>
      <c r="AY8797" s="3"/>
      <c r="AZ8797" s="3"/>
      <c r="BA8797" s="3"/>
    </row>
    <row r="8798" spans="1:53" x14ac:dyDescent="0.3">
      <c r="A8798" s="3"/>
      <c r="B8798" s="3"/>
      <c r="C8798" s="3"/>
      <c r="D8798" s="3"/>
      <c r="E8798" s="3"/>
      <c r="F8798" s="3"/>
      <c r="G8798" s="3"/>
      <c r="H8798" s="3"/>
      <c r="I8798" s="3"/>
      <c r="J8798" s="3"/>
      <c r="K8798" s="3"/>
      <c r="L8798" s="3"/>
      <c r="M8798" s="3"/>
      <c r="N8798" s="3"/>
      <c r="O8798" s="3"/>
      <c r="P8798" s="3"/>
      <c r="Q8798" s="3"/>
      <c r="R8798" s="3"/>
      <c r="S8798" s="120"/>
      <c r="T8798" s="3"/>
      <c r="U8798" s="3"/>
      <c r="V8798" s="3"/>
      <c r="W8798" s="3"/>
      <c r="X8798" s="3"/>
      <c r="Y8798" s="3"/>
      <c r="Z8798" s="3"/>
      <c r="AA8798" s="3"/>
      <c r="AB8798" s="3"/>
      <c r="AC8798" s="3"/>
      <c r="AD8798" s="3"/>
      <c r="AE8798" s="3"/>
      <c r="AF8798" s="3"/>
      <c r="AG8798" s="3"/>
      <c r="AH8798" s="3"/>
      <c r="AI8798" s="3"/>
      <c r="AJ8798" s="3"/>
      <c r="AK8798" s="3"/>
      <c r="AL8798" s="3"/>
      <c r="AM8798" s="3"/>
      <c r="AN8798" s="3"/>
      <c r="AO8798" s="3"/>
      <c r="AP8798" s="3"/>
      <c r="AQ8798" s="3"/>
      <c r="AR8798" s="3"/>
      <c r="AS8798" s="3"/>
      <c r="AT8798" s="3"/>
      <c r="AU8798" s="3"/>
      <c r="AV8798" s="3"/>
      <c r="AW8798" s="3"/>
      <c r="AX8798" s="3"/>
      <c r="AY8798" s="3"/>
      <c r="AZ8798" s="3"/>
      <c r="BA8798" s="3"/>
    </row>
    <row r="8799" spans="1:53" x14ac:dyDescent="0.3">
      <c r="A8799" s="3"/>
      <c r="B8799" s="3"/>
      <c r="C8799" s="3"/>
      <c r="D8799" s="3"/>
      <c r="E8799" s="3"/>
      <c r="F8799" s="3"/>
      <c r="G8799" s="3"/>
      <c r="H8799" s="3"/>
      <c r="I8799" s="3"/>
      <c r="J8799" s="3"/>
      <c r="K8799" s="3"/>
      <c r="L8799" s="3"/>
      <c r="M8799" s="3"/>
      <c r="N8799" s="3"/>
      <c r="O8799" s="3"/>
      <c r="P8799" s="3"/>
      <c r="Q8799" s="3"/>
      <c r="R8799" s="3"/>
      <c r="S8799" s="120"/>
      <c r="T8799" s="3"/>
      <c r="U8799" s="3"/>
      <c r="V8799" s="3"/>
      <c r="W8799" s="3"/>
      <c r="X8799" s="3"/>
      <c r="Y8799" s="3"/>
      <c r="Z8799" s="3"/>
      <c r="AA8799" s="3"/>
      <c r="AB8799" s="3"/>
      <c r="AC8799" s="3"/>
      <c r="AD8799" s="3"/>
      <c r="AE8799" s="3"/>
      <c r="AF8799" s="3"/>
      <c r="AG8799" s="3"/>
      <c r="AH8799" s="3"/>
      <c r="AI8799" s="3"/>
      <c r="AJ8799" s="3"/>
      <c r="AK8799" s="3"/>
      <c r="AL8799" s="3"/>
      <c r="AM8799" s="3"/>
      <c r="AN8799" s="3"/>
      <c r="AO8799" s="3"/>
      <c r="AP8799" s="3"/>
      <c r="AQ8799" s="3"/>
      <c r="AR8799" s="3"/>
      <c r="AS8799" s="3"/>
      <c r="AT8799" s="3"/>
      <c r="AU8799" s="3"/>
      <c r="AV8799" s="3"/>
      <c r="AW8799" s="3"/>
      <c r="AX8799" s="3"/>
      <c r="AY8799" s="3"/>
      <c r="AZ8799" s="3"/>
      <c r="BA8799" s="3"/>
    </row>
    <row r="8800" spans="1:53" x14ac:dyDescent="0.3">
      <c r="A8800" s="3"/>
      <c r="B8800" s="3"/>
      <c r="C8800" s="3"/>
      <c r="D8800" s="3"/>
      <c r="E8800" s="3"/>
      <c r="F8800" s="3"/>
      <c r="G8800" s="3"/>
      <c r="H8800" s="3"/>
      <c r="I8800" s="3"/>
      <c r="J8800" s="3"/>
      <c r="K8800" s="3"/>
      <c r="L8800" s="3"/>
      <c r="M8800" s="3"/>
      <c r="N8800" s="3"/>
      <c r="O8800" s="3"/>
      <c r="P8800" s="3"/>
      <c r="Q8800" s="3"/>
      <c r="R8800" s="3"/>
      <c r="S8800" s="120"/>
      <c r="T8800" s="3"/>
      <c r="U8800" s="3"/>
      <c r="V8800" s="3"/>
      <c r="W8800" s="3"/>
      <c r="X8800" s="3"/>
      <c r="Y8800" s="3"/>
      <c r="Z8800" s="3"/>
      <c r="AA8800" s="3"/>
      <c r="AB8800" s="3"/>
      <c r="AC8800" s="3"/>
      <c r="AD8800" s="3"/>
      <c r="AE8800" s="3"/>
      <c r="AF8800" s="3"/>
      <c r="AG8800" s="3"/>
      <c r="AH8800" s="3"/>
      <c r="AI8800" s="3"/>
      <c r="AJ8800" s="3"/>
      <c r="AK8800" s="3"/>
      <c r="AL8800" s="3"/>
      <c r="AM8800" s="3"/>
      <c r="AN8800" s="3"/>
      <c r="AO8800" s="3"/>
      <c r="AP8800" s="3"/>
      <c r="AQ8800" s="3"/>
      <c r="AR8800" s="3"/>
      <c r="AS8800" s="3"/>
      <c r="AT8800" s="3"/>
      <c r="AU8800" s="3"/>
      <c r="AV8800" s="3"/>
      <c r="AW8800" s="3"/>
      <c r="AX8800" s="3"/>
      <c r="AY8800" s="3"/>
      <c r="AZ8800" s="3"/>
      <c r="BA8800" s="3"/>
    </row>
    <row r="8801" spans="1:53" x14ac:dyDescent="0.3">
      <c r="A8801" s="3"/>
      <c r="B8801" s="3"/>
      <c r="C8801" s="3"/>
      <c r="D8801" s="3"/>
      <c r="E8801" s="3"/>
      <c r="F8801" s="3"/>
      <c r="G8801" s="3"/>
      <c r="H8801" s="3"/>
      <c r="I8801" s="3"/>
      <c r="J8801" s="3"/>
      <c r="K8801" s="3"/>
      <c r="L8801" s="3"/>
      <c r="M8801" s="3"/>
      <c r="N8801" s="3"/>
      <c r="O8801" s="3"/>
      <c r="P8801" s="3"/>
      <c r="Q8801" s="3"/>
      <c r="R8801" s="3"/>
      <c r="S8801" s="120"/>
      <c r="T8801" s="3"/>
      <c r="U8801" s="3"/>
      <c r="V8801" s="3"/>
      <c r="W8801" s="3"/>
      <c r="X8801" s="3"/>
      <c r="Y8801" s="3"/>
      <c r="Z8801" s="3"/>
      <c r="AA8801" s="3"/>
      <c r="AB8801" s="3"/>
      <c r="AC8801" s="3"/>
      <c r="AD8801" s="3"/>
      <c r="AE8801" s="3"/>
      <c r="AF8801" s="3"/>
      <c r="AG8801" s="3"/>
      <c r="AH8801" s="3"/>
      <c r="AI8801" s="3"/>
      <c r="AJ8801" s="3"/>
      <c r="AK8801" s="3"/>
      <c r="AL8801" s="3"/>
      <c r="AM8801" s="3"/>
      <c r="AN8801" s="3"/>
      <c r="AO8801" s="3"/>
      <c r="AP8801" s="3"/>
      <c r="AQ8801" s="3"/>
      <c r="AR8801" s="3"/>
      <c r="AS8801" s="3"/>
      <c r="AT8801" s="3"/>
      <c r="AU8801" s="3"/>
      <c r="AV8801" s="3"/>
      <c r="AW8801" s="3"/>
      <c r="AX8801" s="3"/>
      <c r="AY8801" s="3"/>
      <c r="AZ8801" s="3"/>
      <c r="BA8801" s="3"/>
    </row>
    <row r="8802" spans="1:53" x14ac:dyDescent="0.3">
      <c r="A8802" s="3"/>
      <c r="B8802" s="3"/>
      <c r="C8802" s="3"/>
      <c r="D8802" s="3"/>
      <c r="E8802" s="3"/>
      <c r="F8802" s="3"/>
      <c r="G8802" s="3"/>
      <c r="H8802" s="3"/>
      <c r="I8802" s="3"/>
      <c r="J8802" s="3"/>
      <c r="K8802" s="3"/>
      <c r="L8802" s="3"/>
      <c r="M8802" s="3"/>
      <c r="N8802" s="3"/>
      <c r="O8802" s="3"/>
      <c r="P8802" s="3"/>
      <c r="Q8802" s="3"/>
      <c r="R8802" s="3"/>
      <c r="S8802" s="120"/>
      <c r="T8802" s="3"/>
      <c r="U8802" s="3"/>
      <c r="V8802" s="3"/>
      <c r="W8802" s="3"/>
      <c r="X8802" s="3"/>
      <c r="Y8802" s="3"/>
      <c r="Z8802" s="3"/>
      <c r="AA8802" s="3"/>
      <c r="AB8802" s="3"/>
      <c r="AC8802" s="3"/>
      <c r="AD8802" s="3"/>
      <c r="AE8802" s="3"/>
      <c r="AF8802" s="3"/>
      <c r="AG8802" s="3"/>
      <c r="AH8802" s="3"/>
      <c r="AI8802" s="3"/>
      <c r="AJ8802" s="3"/>
      <c r="AK8802" s="3"/>
      <c r="AL8802" s="3"/>
      <c r="AM8802" s="3"/>
      <c r="AN8802" s="3"/>
      <c r="AO8802" s="3"/>
      <c r="AP8802" s="3"/>
      <c r="AQ8802" s="3"/>
      <c r="AR8802" s="3"/>
      <c r="AS8802" s="3"/>
      <c r="AT8802" s="3"/>
      <c r="AU8802" s="3"/>
      <c r="AV8802" s="3"/>
      <c r="AW8802" s="3"/>
      <c r="AX8802" s="3"/>
      <c r="AY8802" s="3"/>
      <c r="AZ8802" s="3"/>
      <c r="BA8802" s="3"/>
    </row>
    <row r="8803" spans="1:53" x14ac:dyDescent="0.3">
      <c r="A8803" s="3"/>
      <c r="B8803" s="3"/>
      <c r="C8803" s="3"/>
      <c r="D8803" s="3"/>
      <c r="E8803" s="3"/>
      <c r="F8803" s="3"/>
      <c r="G8803" s="3"/>
      <c r="H8803" s="3"/>
      <c r="I8803" s="3"/>
      <c r="J8803" s="3"/>
      <c r="K8803" s="3"/>
      <c r="L8803" s="3"/>
      <c r="M8803" s="3"/>
      <c r="N8803" s="3"/>
      <c r="O8803" s="3"/>
      <c r="P8803" s="3"/>
      <c r="Q8803" s="3"/>
      <c r="R8803" s="3"/>
      <c r="S8803" s="120"/>
      <c r="T8803" s="3"/>
      <c r="U8803" s="3"/>
      <c r="V8803" s="3"/>
      <c r="W8803" s="3"/>
      <c r="X8803" s="3"/>
      <c r="Y8803" s="3"/>
      <c r="Z8803" s="3"/>
      <c r="AA8803" s="3"/>
      <c r="AB8803" s="3"/>
      <c r="AC8803" s="3"/>
      <c r="AD8803" s="3"/>
      <c r="AE8803" s="3"/>
      <c r="AF8803" s="3"/>
      <c r="AG8803" s="3"/>
      <c r="AH8803" s="3"/>
      <c r="AI8803" s="3"/>
      <c r="AJ8803" s="3"/>
      <c r="AK8803" s="3"/>
      <c r="AL8803" s="3"/>
      <c r="AM8803" s="3"/>
      <c r="AN8803" s="3"/>
      <c r="AO8803" s="3"/>
      <c r="AP8803" s="3"/>
      <c r="AQ8803" s="3"/>
      <c r="AR8803" s="3"/>
      <c r="AS8803" s="3"/>
      <c r="AT8803" s="3"/>
      <c r="AU8803" s="3"/>
      <c r="AV8803" s="3"/>
      <c r="AW8803" s="3"/>
      <c r="AX8803" s="3"/>
      <c r="AY8803" s="3"/>
      <c r="AZ8803" s="3"/>
      <c r="BA8803" s="3"/>
    </row>
    <row r="8804" spans="1:53" x14ac:dyDescent="0.3">
      <c r="A8804" s="3"/>
      <c r="B8804" s="3"/>
      <c r="C8804" s="3"/>
      <c r="D8804" s="3"/>
      <c r="E8804" s="3"/>
      <c r="F8804" s="3"/>
      <c r="G8804" s="3"/>
      <c r="H8804" s="3"/>
      <c r="I8804" s="3"/>
      <c r="J8804" s="3"/>
      <c r="K8804" s="3"/>
      <c r="L8804" s="3"/>
      <c r="M8804" s="3"/>
      <c r="N8804" s="3"/>
      <c r="O8804" s="3"/>
      <c r="P8804" s="3"/>
      <c r="Q8804" s="3"/>
      <c r="R8804" s="3"/>
      <c r="S8804" s="120"/>
      <c r="T8804" s="3"/>
      <c r="U8804" s="3"/>
      <c r="V8804" s="3"/>
      <c r="W8804" s="3"/>
      <c r="X8804" s="3"/>
      <c r="Y8804" s="3"/>
      <c r="Z8804" s="3"/>
      <c r="AA8804" s="3"/>
      <c r="AB8804" s="3"/>
      <c r="AC8804" s="3"/>
      <c r="AD8804" s="3"/>
      <c r="AE8804" s="3"/>
      <c r="AF8804" s="3"/>
      <c r="AG8804" s="3"/>
      <c r="AH8804" s="3"/>
      <c r="AI8804" s="3"/>
      <c r="AJ8804" s="3"/>
      <c r="AK8804" s="3"/>
      <c r="AL8804" s="3"/>
      <c r="AM8804" s="3"/>
      <c r="AN8804" s="3"/>
      <c r="AO8804" s="3"/>
      <c r="AP8804" s="3"/>
      <c r="AQ8804" s="3"/>
      <c r="AR8804" s="3"/>
      <c r="AS8804" s="3"/>
      <c r="AT8804" s="3"/>
      <c r="AU8804" s="3"/>
      <c r="AV8804" s="3"/>
      <c r="AW8804" s="3"/>
      <c r="AX8804" s="3"/>
      <c r="AY8804" s="3"/>
      <c r="AZ8804" s="3"/>
      <c r="BA8804" s="3"/>
    </row>
    <row r="8805" spans="1:53" x14ac:dyDescent="0.3">
      <c r="A8805" s="3"/>
      <c r="B8805" s="3"/>
      <c r="C8805" s="3"/>
      <c r="D8805" s="3"/>
      <c r="E8805" s="3"/>
      <c r="F8805" s="3"/>
      <c r="G8805" s="3"/>
      <c r="H8805" s="3"/>
      <c r="I8805" s="3"/>
      <c r="J8805" s="3"/>
      <c r="K8805" s="3"/>
      <c r="L8805" s="3"/>
      <c r="M8805" s="3"/>
      <c r="N8805" s="3"/>
      <c r="O8805" s="3"/>
      <c r="P8805" s="3"/>
      <c r="Q8805" s="3"/>
      <c r="R8805" s="3"/>
      <c r="S8805" s="120"/>
      <c r="T8805" s="3"/>
      <c r="U8805" s="3"/>
      <c r="V8805" s="3"/>
      <c r="W8805" s="3"/>
      <c r="X8805" s="3"/>
      <c r="Y8805" s="3"/>
      <c r="Z8805" s="3"/>
      <c r="AA8805" s="3"/>
      <c r="AB8805" s="3"/>
      <c r="AC8805" s="3"/>
      <c r="AD8805" s="3"/>
      <c r="AE8805" s="3"/>
      <c r="AF8805" s="3"/>
      <c r="AG8805" s="3"/>
      <c r="AH8805" s="3"/>
      <c r="AI8805" s="3"/>
      <c r="AJ8805" s="3"/>
      <c r="AK8805" s="3"/>
      <c r="AL8805" s="3"/>
      <c r="AM8805" s="3"/>
      <c r="AN8805" s="3"/>
      <c r="AO8805" s="3"/>
      <c r="AP8805" s="3"/>
      <c r="AQ8805" s="3"/>
      <c r="AR8805" s="3"/>
      <c r="AS8805" s="3"/>
      <c r="AT8805" s="3"/>
      <c r="AU8805" s="3"/>
      <c r="AV8805" s="3"/>
      <c r="AW8805" s="3"/>
      <c r="AX8805" s="3"/>
      <c r="AY8805" s="3"/>
      <c r="AZ8805" s="3"/>
      <c r="BA8805" s="3"/>
    </row>
    <row r="8806" spans="1:53" x14ac:dyDescent="0.3">
      <c r="A8806" s="3"/>
      <c r="B8806" s="3"/>
      <c r="C8806" s="3"/>
      <c r="D8806" s="3"/>
      <c r="E8806" s="3"/>
      <c r="F8806" s="3"/>
      <c r="G8806" s="3"/>
      <c r="H8806" s="3"/>
      <c r="I8806" s="3"/>
      <c r="J8806" s="3"/>
      <c r="K8806" s="3"/>
      <c r="L8806" s="3"/>
      <c r="M8806" s="3"/>
      <c r="N8806" s="3"/>
      <c r="O8806" s="3"/>
      <c r="P8806" s="3"/>
      <c r="Q8806" s="3"/>
      <c r="R8806" s="3"/>
      <c r="S8806" s="120"/>
      <c r="T8806" s="3"/>
      <c r="U8806" s="3"/>
      <c r="V8806" s="3"/>
      <c r="W8806" s="3"/>
      <c r="X8806" s="3"/>
      <c r="Y8806" s="3"/>
      <c r="Z8806" s="3"/>
      <c r="AA8806" s="3"/>
      <c r="AB8806" s="3"/>
      <c r="AC8806" s="3"/>
      <c r="AD8806" s="3"/>
      <c r="AE8806" s="3"/>
      <c r="AF8806" s="3"/>
      <c r="AG8806" s="3"/>
      <c r="AH8806" s="3"/>
      <c r="AI8806" s="3"/>
      <c r="AJ8806" s="3"/>
      <c r="AK8806" s="3"/>
      <c r="AL8806" s="3"/>
      <c r="AM8806" s="3"/>
      <c r="AN8806" s="3"/>
      <c r="AO8806" s="3"/>
      <c r="AP8806" s="3"/>
      <c r="AQ8806" s="3"/>
      <c r="AR8806" s="3"/>
      <c r="AS8806" s="3"/>
      <c r="AT8806" s="3"/>
      <c r="AU8806" s="3"/>
      <c r="AV8806" s="3"/>
      <c r="AW8806" s="3"/>
      <c r="AX8806" s="3"/>
      <c r="AY8806" s="3"/>
      <c r="AZ8806" s="3"/>
      <c r="BA8806" s="3"/>
    </row>
    <row r="8807" spans="1:53" x14ac:dyDescent="0.3">
      <c r="A8807" s="3"/>
      <c r="B8807" s="3"/>
      <c r="C8807" s="3"/>
      <c r="D8807" s="3"/>
      <c r="E8807" s="3"/>
      <c r="F8807" s="3"/>
      <c r="G8807" s="3"/>
      <c r="H8807" s="3"/>
      <c r="I8807" s="3"/>
      <c r="J8807" s="3"/>
      <c r="K8807" s="3"/>
      <c r="L8807" s="3"/>
      <c r="M8807" s="3"/>
      <c r="N8807" s="3"/>
      <c r="O8807" s="3"/>
      <c r="P8807" s="3"/>
      <c r="Q8807" s="3"/>
      <c r="R8807" s="3"/>
      <c r="S8807" s="120"/>
      <c r="T8807" s="3"/>
      <c r="U8807" s="3"/>
      <c r="V8807" s="3"/>
      <c r="W8807" s="3"/>
      <c r="X8807" s="3"/>
      <c r="Y8807" s="3"/>
      <c r="Z8807" s="3"/>
      <c r="AA8807" s="3"/>
      <c r="AB8807" s="3"/>
      <c r="AC8807" s="3"/>
      <c r="AD8807" s="3"/>
      <c r="AE8807" s="3"/>
      <c r="AF8807" s="3"/>
      <c r="AG8807" s="3"/>
      <c r="AH8807" s="3"/>
      <c r="AI8807" s="3"/>
      <c r="AJ8807" s="3"/>
      <c r="AK8807" s="3"/>
      <c r="AL8807" s="3"/>
      <c r="AM8807" s="3"/>
      <c r="AN8807" s="3"/>
      <c r="AO8807" s="3"/>
      <c r="AP8807" s="3"/>
      <c r="AQ8807" s="3"/>
      <c r="AR8807" s="3"/>
      <c r="AS8807" s="3"/>
      <c r="AT8807" s="3"/>
      <c r="AU8807" s="3"/>
      <c r="AV8807" s="3"/>
      <c r="AW8807" s="3"/>
      <c r="AX8807" s="3"/>
      <c r="AY8807" s="3"/>
      <c r="AZ8807" s="3"/>
      <c r="BA8807" s="3"/>
    </row>
    <row r="8808" spans="1:53" x14ac:dyDescent="0.3">
      <c r="A8808" s="3"/>
      <c r="B8808" s="3"/>
      <c r="C8808" s="3"/>
      <c r="D8808" s="3"/>
      <c r="E8808" s="3"/>
      <c r="F8808" s="3"/>
      <c r="G8808" s="3"/>
      <c r="H8808" s="3"/>
      <c r="I8808" s="3"/>
      <c r="J8808" s="3"/>
      <c r="K8808" s="3"/>
      <c r="L8808" s="3"/>
      <c r="M8808" s="3"/>
      <c r="N8808" s="3"/>
      <c r="O8808" s="3"/>
      <c r="P8808" s="3"/>
      <c r="Q8808" s="3"/>
      <c r="R8808" s="3"/>
      <c r="S8808" s="120"/>
      <c r="T8808" s="3"/>
      <c r="U8808" s="3"/>
      <c r="V8808" s="3"/>
      <c r="W8808" s="3"/>
      <c r="X8808" s="3"/>
      <c r="Y8808" s="3"/>
      <c r="Z8808" s="3"/>
      <c r="AA8808" s="3"/>
      <c r="AB8808" s="3"/>
      <c r="AC8808" s="3"/>
      <c r="AD8808" s="3"/>
      <c r="AE8808" s="3"/>
      <c r="AF8808" s="3"/>
      <c r="AG8808" s="3"/>
      <c r="AH8808" s="3"/>
      <c r="AI8808" s="3"/>
      <c r="AJ8808" s="3"/>
      <c r="AK8808" s="3"/>
      <c r="AL8808" s="3"/>
      <c r="AM8808" s="3"/>
      <c r="AN8808" s="3"/>
      <c r="AO8808" s="3"/>
      <c r="AP8808" s="3"/>
      <c r="AQ8808" s="3"/>
      <c r="AR8808" s="3"/>
      <c r="AS8808" s="3"/>
      <c r="AT8808" s="3"/>
      <c r="AU8808" s="3"/>
      <c r="AV8808" s="3"/>
      <c r="AW8808" s="3"/>
      <c r="AX8808" s="3"/>
      <c r="AY8808" s="3"/>
      <c r="AZ8808" s="3"/>
      <c r="BA8808" s="3"/>
    </row>
    <row r="8809" spans="1:53" x14ac:dyDescent="0.3">
      <c r="A8809" s="3"/>
      <c r="B8809" s="3"/>
      <c r="C8809" s="3"/>
      <c r="D8809" s="3"/>
      <c r="E8809" s="3"/>
      <c r="F8809" s="3"/>
      <c r="G8809" s="3"/>
      <c r="H8809" s="3"/>
      <c r="I8809" s="3"/>
      <c r="J8809" s="3"/>
      <c r="K8809" s="3"/>
      <c r="L8809" s="3"/>
      <c r="M8809" s="3"/>
      <c r="N8809" s="3"/>
      <c r="O8809" s="3"/>
      <c r="P8809" s="3"/>
      <c r="Q8809" s="3"/>
      <c r="R8809" s="3"/>
      <c r="S8809" s="120"/>
      <c r="T8809" s="3"/>
      <c r="U8809" s="3"/>
      <c r="V8809" s="3"/>
      <c r="W8809" s="3"/>
      <c r="X8809" s="3"/>
      <c r="Y8809" s="3"/>
      <c r="Z8809" s="3"/>
      <c r="AA8809" s="3"/>
      <c r="AB8809" s="3"/>
      <c r="AC8809" s="3"/>
      <c r="AD8809" s="3"/>
      <c r="AE8809" s="3"/>
      <c r="AF8809" s="3"/>
      <c r="AG8809" s="3"/>
      <c r="AH8809" s="3"/>
      <c r="AI8809" s="3"/>
      <c r="AJ8809" s="3"/>
      <c r="AK8809" s="3"/>
      <c r="AL8809" s="3"/>
      <c r="AM8809" s="3"/>
      <c r="AN8809" s="3"/>
      <c r="AO8809" s="3"/>
      <c r="AP8809" s="3"/>
      <c r="AQ8809" s="3"/>
      <c r="AR8809" s="3"/>
      <c r="AS8809" s="3"/>
      <c r="AT8809" s="3"/>
      <c r="AU8809" s="3"/>
      <c r="AV8809" s="3"/>
      <c r="AW8809" s="3"/>
      <c r="AX8809" s="3"/>
      <c r="AY8809" s="3"/>
      <c r="AZ8809" s="3"/>
      <c r="BA8809" s="3"/>
    </row>
    <row r="8810" spans="1:53" x14ac:dyDescent="0.3">
      <c r="A8810" s="3"/>
      <c r="B8810" s="3"/>
      <c r="C8810" s="3"/>
      <c r="D8810" s="3"/>
      <c r="E8810" s="3"/>
      <c r="F8810" s="3"/>
      <c r="G8810" s="3"/>
      <c r="H8810" s="3"/>
      <c r="I8810" s="3"/>
      <c r="J8810" s="3"/>
      <c r="K8810" s="3"/>
      <c r="L8810" s="3"/>
      <c r="M8810" s="3"/>
      <c r="N8810" s="3"/>
      <c r="O8810" s="3"/>
      <c r="P8810" s="3"/>
      <c r="Q8810" s="3"/>
      <c r="R8810" s="3"/>
      <c r="S8810" s="120"/>
      <c r="T8810" s="3"/>
      <c r="U8810" s="3"/>
      <c r="V8810" s="3"/>
      <c r="W8810" s="3"/>
      <c r="X8810" s="3"/>
      <c r="Y8810" s="3"/>
      <c r="Z8810" s="3"/>
      <c r="AA8810" s="3"/>
      <c r="AB8810" s="3"/>
      <c r="AC8810" s="3"/>
      <c r="AD8810" s="3"/>
      <c r="AE8810" s="3"/>
      <c r="AF8810" s="3"/>
      <c r="AG8810" s="3"/>
      <c r="AH8810" s="3"/>
      <c r="AI8810" s="3"/>
      <c r="AJ8810" s="3"/>
      <c r="AK8810" s="3"/>
      <c r="AL8810" s="3"/>
      <c r="AM8810" s="3"/>
      <c r="AN8810" s="3"/>
      <c r="AO8810" s="3"/>
      <c r="AP8810" s="3"/>
      <c r="AQ8810" s="3"/>
      <c r="AR8810" s="3"/>
      <c r="AS8810" s="3"/>
      <c r="AT8810" s="3"/>
      <c r="AU8810" s="3"/>
      <c r="AV8810" s="3"/>
      <c r="AW8810" s="3"/>
      <c r="AX8810" s="3"/>
      <c r="AY8810" s="3"/>
      <c r="AZ8810" s="3"/>
      <c r="BA8810" s="3"/>
    </row>
    <row r="8811" spans="1:53" x14ac:dyDescent="0.3">
      <c r="A8811" s="3"/>
      <c r="B8811" s="3"/>
      <c r="C8811" s="3"/>
      <c r="D8811" s="3"/>
      <c r="E8811" s="3"/>
      <c r="F8811" s="3"/>
      <c r="G8811" s="3"/>
      <c r="H8811" s="3"/>
      <c r="I8811" s="3"/>
      <c r="J8811" s="3"/>
      <c r="K8811" s="3"/>
      <c r="L8811" s="3"/>
      <c r="M8811" s="3"/>
      <c r="N8811" s="3"/>
      <c r="O8811" s="3"/>
      <c r="P8811" s="3"/>
      <c r="Q8811" s="3"/>
      <c r="R8811" s="3"/>
      <c r="S8811" s="120"/>
      <c r="T8811" s="3"/>
      <c r="U8811" s="3"/>
      <c r="V8811" s="3"/>
      <c r="W8811" s="3"/>
      <c r="X8811" s="3"/>
      <c r="Y8811" s="3"/>
      <c r="Z8811" s="3"/>
      <c r="AA8811" s="3"/>
      <c r="AB8811" s="3"/>
      <c r="AC8811" s="3"/>
      <c r="AD8811" s="3"/>
      <c r="AE8811" s="3"/>
      <c r="AF8811" s="3"/>
      <c r="AG8811" s="3"/>
      <c r="AH8811" s="3"/>
      <c r="AI8811" s="3"/>
      <c r="AJ8811" s="3"/>
      <c r="AK8811" s="3"/>
      <c r="AL8811" s="3"/>
      <c r="AM8811" s="3"/>
      <c r="AN8811" s="3"/>
      <c r="AO8811" s="3"/>
      <c r="AP8811" s="3"/>
      <c r="AQ8811" s="3"/>
      <c r="AR8811" s="3"/>
      <c r="AS8811" s="3"/>
      <c r="AT8811" s="3"/>
      <c r="AU8811" s="3"/>
      <c r="AV8811" s="3"/>
      <c r="AW8811" s="3"/>
      <c r="AX8811" s="3"/>
      <c r="AY8811" s="3"/>
      <c r="AZ8811" s="3"/>
      <c r="BA8811" s="3"/>
    </row>
    <row r="8812" spans="1:53" x14ac:dyDescent="0.3">
      <c r="A8812" s="3"/>
      <c r="B8812" s="3"/>
      <c r="C8812" s="3"/>
      <c r="D8812" s="3"/>
      <c r="E8812" s="3"/>
      <c r="F8812" s="3"/>
      <c r="G8812" s="3"/>
      <c r="H8812" s="3"/>
      <c r="I8812" s="3"/>
      <c r="J8812" s="3"/>
      <c r="K8812" s="3"/>
      <c r="L8812" s="3"/>
      <c r="M8812" s="3"/>
      <c r="N8812" s="3"/>
      <c r="O8812" s="3"/>
      <c r="P8812" s="3"/>
      <c r="Q8812" s="3"/>
      <c r="R8812" s="3"/>
      <c r="S8812" s="120"/>
      <c r="T8812" s="3"/>
      <c r="U8812" s="3"/>
      <c r="V8812" s="3"/>
      <c r="W8812" s="3"/>
      <c r="X8812" s="3"/>
      <c r="Y8812" s="3"/>
      <c r="Z8812" s="3"/>
      <c r="AA8812" s="3"/>
      <c r="AB8812" s="3"/>
      <c r="AC8812" s="3"/>
      <c r="AD8812" s="3"/>
      <c r="AE8812" s="3"/>
      <c r="AF8812" s="3"/>
      <c r="AG8812" s="3"/>
      <c r="AH8812" s="3"/>
      <c r="AI8812" s="3"/>
      <c r="AJ8812" s="3"/>
      <c r="AK8812" s="3"/>
      <c r="AL8812" s="3"/>
      <c r="AM8812" s="3"/>
      <c r="AN8812" s="3"/>
      <c r="AO8812" s="3"/>
      <c r="AP8812" s="3"/>
      <c r="AQ8812" s="3"/>
      <c r="AR8812" s="3"/>
      <c r="AS8812" s="3"/>
      <c r="AT8812" s="3"/>
      <c r="AU8812" s="3"/>
      <c r="AV8812" s="3"/>
      <c r="AW8812" s="3"/>
      <c r="AX8812" s="3"/>
      <c r="AY8812" s="3"/>
      <c r="AZ8812" s="3"/>
      <c r="BA8812" s="3"/>
    </row>
    <row r="8813" spans="1:53" x14ac:dyDescent="0.3">
      <c r="A8813" s="3"/>
      <c r="B8813" s="3"/>
      <c r="C8813" s="3"/>
      <c r="D8813" s="3"/>
      <c r="E8813" s="3"/>
      <c r="F8813" s="3"/>
      <c r="G8813" s="3"/>
      <c r="H8813" s="3"/>
      <c r="I8813" s="3"/>
      <c r="J8813" s="3"/>
      <c r="K8813" s="3"/>
      <c r="L8813" s="3"/>
      <c r="M8813" s="3"/>
      <c r="N8813" s="3"/>
      <c r="O8813" s="3"/>
      <c r="P8813" s="3"/>
      <c r="Q8813" s="3"/>
      <c r="R8813" s="3"/>
      <c r="S8813" s="120"/>
      <c r="T8813" s="3"/>
      <c r="U8813" s="3"/>
      <c r="V8813" s="3"/>
      <c r="W8813" s="3"/>
      <c r="X8813" s="3"/>
      <c r="Y8813" s="3"/>
      <c r="Z8813" s="3"/>
      <c r="AA8813" s="3"/>
      <c r="AB8813" s="3"/>
      <c r="AC8813" s="3"/>
      <c r="AD8813" s="3"/>
      <c r="AE8813" s="3"/>
      <c r="AF8813" s="3"/>
      <c r="AG8813" s="3"/>
      <c r="AH8813" s="3"/>
      <c r="AI8813" s="3"/>
      <c r="AJ8813" s="3"/>
      <c r="AK8813" s="3"/>
      <c r="AL8813" s="3"/>
      <c r="AM8813" s="3"/>
      <c r="AN8813" s="3"/>
      <c r="AO8813" s="3"/>
      <c r="AP8813" s="3"/>
      <c r="AQ8813" s="3"/>
      <c r="AR8813" s="3"/>
      <c r="AS8813" s="3"/>
      <c r="AT8813" s="3"/>
      <c r="AU8813" s="3"/>
      <c r="AV8813" s="3"/>
      <c r="AW8813" s="3"/>
      <c r="AX8813" s="3"/>
      <c r="AY8813" s="3"/>
      <c r="AZ8813" s="3"/>
      <c r="BA8813" s="3"/>
    </row>
    <row r="8814" spans="1:53" x14ac:dyDescent="0.3">
      <c r="A8814" s="3"/>
      <c r="B8814" s="3"/>
      <c r="C8814" s="3"/>
      <c r="D8814" s="3"/>
      <c r="E8814" s="3"/>
      <c r="F8814" s="3"/>
      <c r="G8814" s="3"/>
      <c r="H8814" s="3"/>
      <c r="I8814" s="3"/>
      <c r="J8814" s="3"/>
      <c r="K8814" s="3"/>
      <c r="L8814" s="3"/>
      <c r="M8814" s="3"/>
      <c r="N8814" s="3"/>
      <c r="O8814" s="3"/>
      <c r="P8814" s="3"/>
      <c r="Q8814" s="3"/>
      <c r="R8814" s="3"/>
      <c r="S8814" s="120"/>
      <c r="T8814" s="3"/>
      <c r="U8814" s="3"/>
      <c r="V8814" s="3"/>
      <c r="W8814" s="3"/>
      <c r="X8814" s="3"/>
      <c r="Y8814" s="3"/>
      <c r="Z8814" s="3"/>
      <c r="AA8814" s="3"/>
      <c r="AB8814" s="3"/>
      <c r="AC8814" s="3"/>
      <c r="AD8814" s="3"/>
      <c r="AE8814" s="3"/>
      <c r="AF8814" s="3"/>
      <c r="AG8814" s="3"/>
      <c r="AH8814" s="3"/>
      <c r="AI8814" s="3"/>
      <c r="AJ8814" s="3"/>
      <c r="AK8814" s="3"/>
      <c r="AL8814" s="3"/>
      <c r="AM8814" s="3"/>
      <c r="AN8814" s="3"/>
      <c r="AO8814" s="3"/>
      <c r="AP8814" s="3"/>
      <c r="AQ8814" s="3"/>
      <c r="AR8814" s="3"/>
      <c r="AS8814" s="3"/>
      <c r="AT8814" s="3"/>
      <c r="AU8814" s="3"/>
      <c r="AV8814" s="3"/>
      <c r="AW8814" s="3"/>
      <c r="AX8814" s="3"/>
      <c r="AY8814" s="3"/>
      <c r="AZ8814" s="3"/>
      <c r="BA8814" s="3"/>
    </row>
    <row r="8815" spans="1:53" x14ac:dyDescent="0.3">
      <c r="A8815" s="3"/>
      <c r="B8815" s="3"/>
      <c r="C8815" s="3"/>
      <c r="D8815" s="3"/>
      <c r="E8815" s="3"/>
      <c r="F8815" s="3"/>
      <c r="G8815" s="3"/>
      <c r="H8815" s="3"/>
      <c r="I8815" s="3"/>
      <c r="J8815" s="3"/>
      <c r="K8815" s="3"/>
      <c r="L8815" s="3"/>
      <c r="M8815" s="3"/>
      <c r="N8815" s="3"/>
      <c r="O8815" s="3"/>
      <c r="P8815" s="3"/>
      <c r="Q8815" s="3"/>
      <c r="R8815" s="3"/>
      <c r="S8815" s="120"/>
      <c r="T8815" s="3"/>
      <c r="U8815" s="3"/>
      <c r="V8815" s="3"/>
      <c r="W8815" s="3"/>
      <c r="X8815" s="3"/>
      <c r="Y8815" s="3"/>
      <c r="Z8815" s="3"/>
      <c r="AA8815" s="3"/>
      <c r="AB8815" s="3"/>
      <c r="AC8815" s="3"/>
      <c r="AD8815" s="3"/>
      <c r="AE8815" s="3"/>
      <c r="AF8815" s="3"/>
      <c r="AG8815" s="3"/>
      <c r="AH8815" s="3"/>
      <c r="AI8815" s="3"/>
      <c r="AJ8815" s="3"/>
      <c r="AK8815" s="3"/>
      <c r="AL8815" s="3"/>
      <c r="AM8815" s="3"/>
      <c r="AN8815" s="3"/>
      <c r="AO8815" s="3"/>
      <c r="AP8815" s="3"/>
      <c r="AQ8815" s="3"/>
      <c r="AR8815" s="3"/>
      <c r="AS8815" s="3"/>
      <c r="AT8815" s="3"/>
      <c r="AU8815" s="3"/>
      <c r="AV8815" s="3"/>
      <c r="AW8815" s="3"/>
      <c r="AX8815" s="3"/>
      <c r="AY8815" s="3"/>
      <c r="AZ8815" s="3"/>
      <c r="BA8815" s="3"/>
    </row>
    <row r="8816" spans="1:53" x14ac:dyDescent="0.3">
      <c r="A8816" s="3"/>
      <c r="B8816" s="3"/>
      <c r="C8816" s="3"/>
      <c r="D8816" s="3"/>
      <c r="E8816" s="3"/>
      <c r="F8816" s="3"/>
      <c r="G8816" s="3"/>
      <c r="H8816" s="3"/>
      <c r="I8816" s="3"/>
      <c r="J8816" s="3"/>
      <c r="K8816" s="3"/>
      <c r="L8816" s="3"/>
      <c r="M8816" s="3"/>
      <c r="N8816" s="3"/>
      <c r="O8816" s="3"/>
      <c r="P8816" s="3"/>
      <c r="Q8816" s="3"/>
      <c r="R8816" s="3"/>
      <c r="S8816" s="120"/>
      <c r="T8816" s="3"/>
      <c r="U8816" s="3"/>
      <c r="V8816" s="3"/>
      <c r="W8816" s="3"/>
      <c r="X8816" s="3"/>
      <c r="Y8816" s="3"/>
      <c r="Z8816" s="3"/>
      <c r="AA8816" s="3"/>
      <c r="AB8816" s="3"/>
      <c r="AC8816" s="3"/>
      <c r="AD8816" s="3"/>
      <c r="AE8816" s="3"/>
      <c r="AF8816" s="3"/>
      <c r="AG8816" s="3"/>
      <c r="AH8816" s="3"/>
      <c r="AI8816" s="3"/>
      <c r="AJ8816" s="3"/>
      <c r="AK8816" s="3"/>
      <c r="AL8816" s="3"/>
      <c r="AM8816" s="3"/>
      <c r="AN8816" s="3"/>
      <c r="AO8816" s="3"/>
      <c r="AP8816" s="3"/>
      <c r="AQ8816" s="3"/>
      <c r="AR8816" s="3"/>
      <c r="AS8816" s="3"/>
      <c r="AT8816" s="3"/>
      <c r="AU8816" s="3"/>
      <c r="AV8816" s="3"/>
      <c r="AW8816" s="3"/>
      <c r="AX8816" s="3"/>
      <c r="AY8816" s="3"/>
      <c r="AZ8816" s="3"/>
      <c r="BA8816" s="3"/>
    </row>
    <row r="8817" spans="1:53" x14ac:dyDescent="0.3">
      <c r="A8817" s="3"/>
      <c r="B8817" s="3"/>
      <c r="C8817" s="3"/>
      <c r="D8817" s="3"/>
      <c r="E8817" s="3"/>
      <c r="F8817" s="3"/>
      <c r="G8817" s="3"/>
      <c r="H8817" s="3"/>
      <c r="I8817" s="3"/>
      <c r="J8817" s="3"/>
      <c r="K8817" s="3"/>
      <c r="L8817" s="3"/>
      <c r="M8817" s="3"/>
      <c r="N8817" s="3"/>
      <c r="O8817" s="3"/>
      <c r="P8817" s="3"/>
      <c r="Q8817" s="3"/>
      <c r="R8817" s="3"/>
      <c r="S8817" s="120"/>
      <c r="T8817" s="3"/>
      <c r="U8817" s="3"/>
      <c r="V8817" s="3"/>
      <c r="W8817" s="3"/>
      <c r="X8817" s="3"/>
      <c r="Y8817" s="3"/>
      <c r="Z8817" s="3"/>
      <c r="AA8817" s="3"/>
      <c r="AB8817" s="3"/>
      <c r="AC8817" s="3"/>
      <c r="AD8817" s="3"/>
      <c r="AE8817" s="3"/>
      <c r="AF8817" s="3"/>
      <c r="AG8817" s="3"/>
      <c r="AH8817" s="3"/>
      <c r="AI8817" s="3"/>
      <c r="AJ8817" s="3"/>
      <c r="AK8817" s="3"/>
      <c r="AL8817" s="3"/>
      <c r="AM8817" s="3"/>
      <c r="AN8817" s="3"/>
      <c r="AO8817" s="3"/>
      <c r="AP8817" s="3"/>
      <c r="AQ8817" s="3"/>
      <c r="AR8817" s="3"/>
      <c r="AS8817" s="3"/>
      <c r="AT8817" s="3"/>
      <c r="AU8817" s="3"/>
      <c r="AV8817" s="3"/>
      <c r="AW8817" s="3"/>
      <c r="AX8817" s="3"/>
      <c r="AY8817" s="3"/>
      <c r="AZ8817" s="3"/>
      <c r="BA8817" s="3"/>
    </row>
    <row r="8818" spans="1:53" x14ac:dyDescent="0.3">
      <c r="A8818" s="3"/>
      <c r="B8818" s="3"/>
      <c r="C8818" s="3"/>
      <c r="D8818" s="3"/>
      <c r="E8818" s="3"/>
      <c r="F8818" s="3"/>
      <c r="G8818" s="3"/>
      <c r="H8818" s="3"/>
      <c r="I8818" s="3"/>
      <c r="J8818" s="3"/>
      <c r="K8818" s="3"/>
      <c r="L8818" s="3"/>
      <c r="M8818" s="3"/>
      <c r="N8818" s="3"/>
      <c r="O8818" s="3"/>
      <c r="P8818" s="3"/>
      <c r="Q8818" s="3"/>
      <c r="R8818" s="3"/>
      <c r="S8818" s="120"/>
      <c r="T8818" s="3"/>
      <c r="U8818" s="3"/>
      <c r="V8818" s="3"/>
      <c r="W8818" s="3"/>
      <c r="X8818" s="3"/>
      <c r="Y8818" s="3"/>
      <c r="Z8818" s="3"/>
      <c r="AA8818" s="3"/>
      <c r="AB8818" s="3"/>
      <c r="AC8818" s="3"/>
      <c r="AD8818" s="3"/>
      <c r="AE8818" s="3"/>
      <c r="AF8818" s="3"/>
      <c r="AG8818" s="3"/>
      <c r="AH8818" s="3"/>
      <c r="AI8818" s="3"/>
      <c r="AJ8818" s="3"/>
      <c r="AK8818" s="3"/>
      <c r="AL8818" s="3"/>
      <c r="AM8818" s="3"/>
      <c r="AN8818" s="3"/>
      <c r="AO8818" s="3"/>
      <c r="AP8818" s="3"/>
      <c r="AQ8818" s="3"/>
      <c r="AR8818" s="3"/>
      <c r="AS8818" s="3"/>
      <c r="AT8818" s="3"/>
      <c r="AU8818" s="3"/>
      <c r="AV8818" s="3"/>
      <c r="AW8818" s="3"/>
      <c r="AX8818" s="3"/>
      <c r="AY8818" s="3"/>
      <c r="AZ8818" s="3"/>
      <c r="BA8818" s="3"/>
    </row>
    <row r="8819" spans="1:53" x14ac:dyDescent="0.3">
      <c r="A8819" s="3"/>
      <c r="B8819" s="3"/>
      <c r="C8819" s="3"/>
      <c r="D8819" s="3"/>
      <c r="E8819" s="3"/>
      <c r="F8819" s="3"/>
      <c r="G8819" s="3"/>
      <c r="H8819" s="3"/>
      <c r="I8819" s="3"/>
      <c r="J8819" s="3"/>
      <c r="K8819" s="3"/>
      <c r="L8819" s="3"/>
      <c r="M8819" s="3"/>
      <c r="N8819" s="3"/>
      <c r="O8819" s="3"/>
      <c r="P8819" s="3"/>
      <c r="Q8819" s="3"/>
      <c r="R8819" s="3"/>
      <c r="S8819" s="120"/>
      <c r="T8819" s="3"/>
      <c r="U8819" s="3"/>
      <c r="V8819" s="3"/>
      <c r="W8819" s="3"/>
      <c r="X8819" s="3"/>
      <c r="Y8819" s="3"/>
      <c r="Z8819" s="3"/>
      <c r="AA8819" s="3"/>
      <c r="AB8819" s="3"/>
      <c r="AC8819" s="3"/>
      <c r="AD8819" s="3"/>
      <c r="AE8819" s="3"/>
      <c r="AF8819" s="3"/>
      <c r="AG8819" s="3"/>
      <c r="AH8819" s="3"/>
      <c r="AI8819" s="3"/>
      <c r="AJ8819" s="3"/>
      <c r="AK8819" s="3"/>
      <c r="AL8819" s="3"/>
      <c r="AM8819" s="3"/>
      <c r="AN8819" s="3"/>
      <c r="AO8819" s="3"/>
      <c r="AP8819" s="3"/>
      <c r="AQ8819" s="3"/>
      <c r="AR8819" s="3"/>
      <c r="AS8819" s="3"/>
      <c r="AT8819" s="3"/>
      <c r="AU8819" s="3"/>
      <c r="AV8819" s="3"/>
      <c r="AW8819" s="3"/>
      <c r="AX8819" s="3"/>
      <c r="AY8819" s="3"/>
      <c r="AZ8819" s="3"/>
      <c r="BA8819" s="3"/>
    </row>
    <row r="8820" spans="1:53" x14ac:dyDescent="0.3">
      <c r="A8820" s="3"/>
      <c r="B8820" s="3"/>
      <c r="C8820" s="3"/>
      <c r="D8820" s="3"/>
      <c r="E8820" s="3"/>
      <c r="F8820" s="3"/>
      <c r="G8820" s="3"/>
      <c r="H8820" s="3"/>
      <c r="I8820" s="3"/>
      <c r="J8820" s="3"/>
      <c r="K8820" s="3"/>
      <c r="L8820" s="3"/>
      <c r="M8820" s="3"/>
      <c r="N8820" s="3"/>
      <c r="O8820" s="3"/>
      <c r="P8820" s="3"/>
      <c r="Q8820" s="3"/>
      <c r="R8820" s="3"/>
      <c r="S8820" s="120"/>
      <c r="T8820" s="3"/>
      <c r="U8820" s="3"/>
      <c r="V8820" s="3"/>
      <c r="W8820" s="3"/>
      <c r="X8820" s="3"/>
      <c r="Y8820" s="3"/>
      <c r="Z8820" s="3"/>
      <c r="AA8820" s="3"/>
      <c r="AB8820" s="3"/>
      <c r="AC8820" s="3"/>
      <c r="AD8820" s="3"/>
      <c r="AE8820" s="3"/>
      <c r="AF8820" s="3"/>
      <c r="AG8820" s="3"/>
      <c r="AH8820" s="3"/>
      <c r="AI8820" s="3"/>
      <c r="AJ8820" s="3"/>
      <c r="AK8820" s="3"/>
      <c r="AL8820" s="3"/>
      <c r="AM8820" s="3"/>
      <c r="AN8820" s="3"/>
      <c r="AO8820" s="3"/>
      <c r="AP8820" s="3"/>
      <c r="AQ8820" s="3"/>
      <c r="AR8820" s="3"/>
      <c r="AS8820" s="3"/>
      <c r="AT8820" s="3"/>
      <c r="AU8820" s="3"/>
      <c r="AV8820" s="3"/>
      <c r="AW8820" s="3"/>
      <c r="AX8820" s="3"/>
      <c r="AY8820" s="3"/>
      <c r="AZ8820" s="3"/>
      <c r="BA8820" s="3"/>
    </row>
    <row r="8821" spans="1:53" x14ac:dyDescent="0.3">
      <c r="A8821" s="3"/>
      <c r="B8821" s="3"/>
      <c r="C8821" s="3"/>
      <c r="D8821" s="3"/>
      <c r="E8821" s="3"/>
      <c r="F8821" s="3"/>
      <c r="G8821" s="3"/>
      <c r="H8821" s="3"/>
      <c r="I8821" s="3"/>
      <c r="J8821" s="3"/>
      <c r="K8821" s="3"/>
      <c r="L8821" s="3"/>
      <c r="M8821" s="3"/>
      <c r="N8821" s="3"/>
      <c r="O8821" s="3"/>
      <c r="P8821" s="3"/>
      <c r="Q8821" s="3"/>
      <c r="R8821" s="3"/>
      <c r="S8821" s="120"/>
      <c r="T8821" s="3"/>
      <c r="U8821" s="3"/>
      <c r="V8821" s="3"/>
      <c r="W8821" s="3"/>
      <c r="X8821" s="3"/>
      <c r="Y8821" s="3"/>
      <c r="Z8821" s="3"/>
      <c r="AA8821" s="3"/>
      <c r="AB8821" s="3"/>
      <c r="AC8821" s="3"/>
      <c r="AD8821" s="3"/>
      <c r="AE8821" s="3"/>
      <c r="AF8821" s="3"/>
      <c r="AG8821" s="3"/>
      <c r="AH8821" s="3"/>
      <c r="AI8821" s="3"/>
      <c r="AJ8821" s="3"/>
      <c r="AK8821" s="3"/>
      <c r="AL8821" s="3"/>
      <c r="AM8821" s="3"/>
      <c r="AN8821" s="3"/>
      <c r="AO8821" s="3"/>
      <c r="AP8821" s="3"/>
      <c r="AQ8821" s="3"/>
      <c r="AR8821" s="3"/>
      <c r="AS8821" s="3"/>
      <c r="AT8821" s="3"/>
      <c r="AU8821" s="3"/>
      <c r="AV8821" s="3"/>
      <c r="AW8821" s="3"/>
      <c r="AX8821" s="3"/>
      <c r="AY8821" s="3"/>
      <c r="AZ8821" s="3"/>
      <c r="BA8821" s="3"/>
    </row>
    <row r="8822" spans="1:53" x14ac:dyDescent="0.3">
      <c r="A8822" s="3"/>
      <c r="B8822" s="3"/>
      <c r="C8822" s="3"/>
      <c r="D8822" s="3"/>
      <c r="E8822" s="3"/>
      <c r="F8822" s="3"/>
      <c r="G8822" s="3"/>
      <c r="H8822" s="3"/>
      <c r="I8822" s="3"/>
      <c r="J8822" s="3"/>
      <c r="K8822" s="3"/>
      <c r="L8822" s="3"/>
      <c r="M8822" s="3"/>
      <c r="N8822" s="3"/>
      <c r="O8822" s="3"/>
      <c r="P8822" s="3"/>
      <c r="Q8822" s="3"/>
      <c r="R8822" s="3"/>
      <c r="S8822" s="120"/>
      <c r="T8822" s="3"/>
      <c r="U8822" s="3"/>
      <c r="V8822" s="3"/>
      <c r="W8822" s="3"/>
      <c r="X8822" s="3"/>
      <c r="Y8822" s="3"/>
      <c r="Z8822" s="3"/>
      <c r="AA8822" s="3"/>
      <c r="AB8822" s="3"/>
      <c r="AC8822" s="3"/>
      <c r="AD8822" s="3"/>
      <c r="AE8822" s="3"/>
      <c r="AF8822" s="3"/>
      <c r="AG8822" s="3"/>
      <c r="AH8822" s="3"/>
      <c r="AI8822" s="3"/>
      <c r="AJ8822" s="3"/>
      <c r="AK8822" s="3"/>
      <c r="AL8822" s="3"/>
      <c r="AM8822" s="3"/>
      <c r="AN8822" s="3"/>
      <c r="AO8822" s="3"/>
      <c r="AP8822" s="3"/>
      <c r="AQ8822" s="3"/>
      <c r="AR8822" s="3"/>
      <c r="AS8822" s="3"/>
      <c r="AT8822" s="3"/>
      <c r="AU8822" s="3"/>
      <c r="AV8822" s="3"/>
      <c r="AW8822" s="3"/>
      <c r="AX8822" s="3"/>
      <c r="AY8822" s="3"/>
      <c r="AZ8822" s="3"/>
      <c r="BA8822" s="3"/>
    </row>
    <row r="8823" spans="1:53" x14ac:dyDescent="0.3">
      <c r="A8823" s="3"/>
      <c r="B8823" s="3"/>
      <c r="C8823" s="3"/>
      <c r="D8823" s="3"/>
      <c r="E8823" s="3"/>
      <c r="F8823" s="3"/>
      <c r="G8823" s="3"/>
      <c r="H8823" s="3"/>
      <c r="I8823" s="3"/>
      <c r="J8823" s="3"/>
      <c r="K8823" s="3"/>
      <c r="L8823" s="3"/>
      <c r="M8823" s="3"/>
      <c r="N8823" s="3"/>
      <c r="O8823" s="3"/>
      <c r="P8823" s="3"/>
      <c r="Q8823" s="3"/>
      <c r="R8823" s="3"/>
      <c r="S8823" s="120"/>
      <c r="T8823" s="3"/>
      <c r="U8823" s="3"/>
      <c r="V8823" s="3"/>
      <c r="W8823" s="3"/>
      <c r="X8823" s="3"/>
      <c r="Y8823" s="3"/>
      <c r="Z8823" s="3"/>
      <c r="AA8823" s="3"/>
      <c r="AB8823" s="3"/>
      <c r="AC8823" s="3"/>
      <c r="AD8823" s="3"/>
      <c r="AE8823" s="3"/>
      <c r="AF8823" s="3"/>
      <c r="AG8823" s="3"/>
      <c r="AH8823" s="3"/>
      <c r="AI8823" s="3"/>
      <c r="AJ8823" s="3"/>
      <c r="AK8823" s="3"/>
      <c r="AL8823" s="3"/>
      <c r="AM8823" s="3"/>
      <c r="AN8823" s="3"/>
      <c r="AO8823" s="3"/>
      <c r="AP8823" s="3"/>
      <c r="AQ8823" s="3"/>
      <c r="AR8823" s="3"/>
      <c r="AS8823" s="3"/>
      <c r="AT8823" s="3"/>
      <c r="AU8823" s="3"/>
      <c r="AV8823" s="3"/>
      <c r="AW8823" s="3"/>
      <c r="AX8823" s="3"/>
      <c r="AY8823" s="3"/>
      <c r="AZ8823" s="3"/>
      <c r="BA8823" s="3"/>
    </row>
    <row r="8824" spans="1:53" x14ac:dyDescent="0.3">
      <c r="A8824" s="3"/>
      <c r="B8824" s="3"/>
      <c r="C8824" s="3"/>
      <c r="D8824" s="3"/>
      <c r="E8824" s="3"/>
      <c r="F8824" s="3"/>
      <c r="G8824" s="3"/>
      <c r="H8824" s="3"/>
      <c r="I8824" s="3"/>
      <c r="J8824" s="3"/>
      <c r="K8824" s="3"/>
      <c r="L8824" s="3"/>
      <c r="M8824" s="3"/>
      <c r="N8824" s="3"/>
      <c r="O8824" s="3"/>
      <c r="P8824" s="3"/>
      <c r="Q8824" s="3"/>
      <c r="R8824" s="3"/>
      <c r="S8824" s="120"/>
      <c r="T8824" s="3"/>
      <c r="U8824" s="3"/>
      <c r="V8824" s="3"/>
      <c r="W8824" s="3"/>
      <c r="X8824" s="3"/>
      <c r="Y8824" s="3"/>
      <c r="Z8824" s="3"/>
      <c r="AA8824" s="3"/>
      <c r="AB8824" s="3"/>
      <c r="AC8824" s="3"/>
      <c r="AD8824" s="3"/>
      <c r="AE8824" s="3"/>
      <c r="AF8824" s="3"/>
      <c r="AG8824" s="3"/>
      <c r="AH8824" s="3"/>
      <c r="AI8824" s="3"/>
      <c r="AJ8824" s="3"/>
      <c r="AK8824" s="3"/>
      <c r="AL8824" s="3"/>
      <c r="AM8824" s="3"/>
      <c r="AN8824" s="3"/>
      <c r="AO8824" s="3"/>
      <c r="AP8824" s="3"/>
      <c r="AQ8824" s="3"/>
      <c r="AR8824" s="3"/>
      <c r="AS8824" s="3"/>
      <c r="AT8824" s="3"/>
      <c r="AU8824" s="3"/>
      <c r="AV8824" s="3"/>
      <c r="AW8824" s="3"/>
      <c r="AX8824" s="3"/>
      <c r="AY8824" s="3"/>
      <c r="AZ8824" s="3"/>
      <c r="BA8824" s="3"/>
    </row>
    <row r="8825" spans="1:53" x14ac:dyDescent="0.3">
      <c r="A8825" s="3"/>
      <c r="B8825" s="3"/>
      <c r="C8825" s="3"/>
      <c r="D8825" s="3"/>
      <c r="E8825" s="3"/>
      <c r="F8825" s="3"/>
      <c r="G8825" s="3"/>
      <c r="H8825" s="3"/>
      <c r="I8825" s="3"/>
      <c r="J8825" s="3"/>
      <c r="K8825" s="3"/>
      <c r="L8825" s="3"/>
      <c r="M8825" s="3"/>
      <c r="N8825" s="3"/>
      <c r="O8825" s="3"/>
      <c r="P8825" s="3"/>
      <c r="Q8825" s="3"/>
      <c r="R8825" s="3"/>
      <c r="S8825" s="120"/>
      <c r="T8825" s="3"/>
      <c r="U8825" s="3"/>
      <c r="V8825" s="3"/>
      <c r="W8825" s="3"/>
      <c r="X8825" s="3"/>
      <c r="Y8825" s="3"/>
      <c r="Z8825" s="3"/>
      <c r="AA8825" s="3"/>
      <c r="AB8825" s="3"/>
      <c r="AC8825" s="3"/>
      <c r="AD8825" s="3"/>
      <c r="AE8825" s="3"/>
      <c r="AF8825" s="3"/>
      <c r="AG8825" s="3"/>
      <c r="AH8825" s="3"/>
      <c r="AI8825" s="3"/>
      <c r="AJ8825" s="3"/>
      <c r="AK8825" s="3"/>
      <c r="AL8825" s="3"/>
      <c r="AM8825" s="3"/>
      <c r="AN8825" s="3"/>
      <c r="AO8825" s="3"/>
      <c r="AP8825" s="3"/>
      <c r="AQ8825" s="3"/>
      <c r="AR8825" s="3"/>
      <c r="AS8825" s="3"/>
      <c r="AT8825" s="3"/>
      <c r="AU8825" s="3"/>
      <c r="AV8825" s="3"/>
      <c r="AW8825" s="3"/>
      <c r="AX8825" s="3"/>
      <c r="AY8825" s="3"/>
      <c r="AZ8825" s="3"/>
      <c r="BA8825" s="3"/>
    </row>
    <row r="8826" spans="1:53" x14ac:dyDescent="0.3">
      <c r="A8826" s="3"/>
      <c r="B8826" s="3"/>
      <c r="C8826" s="3"/>
      <c r="D8826" s="3"/>
      <c r="E8826" s="3"/>
      <c r="F8826" s="3"/>
      <c r="G8826" s="3"/>
      <c r="H8826" s="3"/>
      <c r="I8826" s="3"/>
      <c r="J8826" s="3"/>
      <c r="K8826" s="3"/>
      <c r="L8826" s="3"/>
      <c r="M8826" s="3"/>
      <c r="N8826" s="3"/>
      <c r="O8826" s="3"/>
      <c r="P8826" s="3"/>
      <c r="Q8826" s="3"/>
      <c r="R8826" s="3"/>
      <c r="S8826" s="120"/>
      <c r="T8826" s="3"/>
      <c r="U8826" s="3"/>
      <c r="V8826" s="3"/>
      <c r="W8826" s="3"/>
      <c r="X8826" s="3"/>
      <c r="Y8826" s="3"/>
      <c r="Z8826" s="3"/>
      <c r="AA8826" s="3"/>
      <c r="AB8826" s="3"/>
      <c r="AC8826" s="3"/>
      <c r="AD8826" s="3"/>
      <c r="AE8826" s="3"/>
      <c r="AF8826" s="3"/>
      <c r="AG8826" s="3"/>
      <c r="AH8826" s="3"/>
      <c r="AI8826" s="3"/>
      <c r="AJ8826" s="3"/>
      <c r="AK8826" s="3"/>
      <c r="AL8826" s="3"/>
      <c r="AM8826" s="3"/>
      <c r="AN8826" s="3"/>
      <c r="AO8826" s="3"/>
      <c r="AP8826" s="3"/>
      <c r="AQ8826" s="3"/>
      <c r="AR8826" s="3"/>
      <c r="AS8826" s="3"/>
      <c r="AT8826" s="3"/>
      <c r="AU8826" s="3"/>
      <c r="AV8826" s="3"/>
      <c r="AW8826" s="3"/>
      <c r="AX8826" s="3"/>
      <c r="AY8826" s="3"/>
      <c r="AZ8826" s="3"/>
      <c r="BA8826" s="3"/>
    </row>
    <row r="8827" spans="1:53" x14ac:dyDescent="0.3">
      <c r="A8827" s="3"/>
      <c r="B8827" s="3"/>
      <c r="C8827" s="3"/>
      <c r="D8827" s="3"/>
      <c r="E8827" s="3"/>
      <c r="F8827" s="3"/>
      <c r="G8827" s="3"/>
      <c r="H8827" s="3"/>
      <c r="I8827" s="3"/>
      <c r="J8827" s="3"/>
      <c r="K8827" s="3"/>
      <c r="L8827" s="3"/>
      <c r="M8827" s="3"/>
      <c r="N8827" s="3"/>
      <c r="O8827" s="3"/>
      <c r="P8827" s="3"/>
      <c r="Q8827" s="3"/>
      <c r="R8827" s="3"/>
      <c r="S8827" s="120"/>
      <c r="T8827" s="3"/>
      <c r="U8827" s="3"/>
      <c r="V8827" s="3"/>
      <c r="W8827" s="3"/>
      <c r="X8827" s="3"/>
      <c r="Y8827" s="3"/>
      <c r="Z8827" s="3"/>
      <c r="AA8827" s="3"/>
      <c r="AB8827" s="3"/>
      <c r="AC8827" s="3"/>
      <c r="AD8827" s="3"/>
      <c r="AE8827" s="3"/>
      <c r="AF8827" s="3"/>
      <c r="AG8827" s="3"/>
      <c r="AH8827" s="3"/>
      <c r="AI8827" s="3"/>
      <c r="AJ8827" s="3"/>
      <c r="AK8827" s="3"/>
      <c r="AL8827" s="3"/>
      <c r="AM8827" s="3"/>
      <c r="AN8827" s="3"/>
      <c r="AO8827" s="3"/>
      <c r="AP8827" s="3"/>
      <c r="AQ8827" s="3"/>
      <c r="AR8827" s="3"/>
      <c r="AS8827" s="3"/>
      <c r="AT8827" s="3"/>
      <c r="AU8827" s="3"/>
      <c r="AV8827" s="3"/>
      <c r="AW8827" s="3"/>
      <c r="AX8827" s="3"/>
      <c r="AY8827" s="3"/>
      <c r="AZ8827" s="3"/>
      <c r="BA8827" s="3"/>
    </row>
    <row r="8828" spans="1:53" x14ac:dyDescent="0.3">
      <c r="A8828" s="3"/>
      <c r="B8828" s="3"/>
      <c r="C8828" s="3"/>
      <c r="D8828" s="3"/>
      <c r="E8828" s="3"/>
      <c r="F8828" s="3"/>
      <c r="G8828" s="3"/>
      <c r="H8828" s="3"/>
      <c r="I8828" s="3"/>
      <c r="J8828" s="3"/>
      <c r="K8828" s="3"/>
      <c r="L8828" s="3"/>
      <c r="M8828" s="3"/>
      <c r="N8828" s="3"/>
      <c r="O8828" s="3"/>
      <c r="P8828" s="3"/>
      <c r="Q8828" s="3"/>
      <c r="R8828" s="3"/>
      <c r="S8828" s="120"/>
      <c r="T8828" s="3"/>
      <c r="U8828" s="3"/>
      <c r="V8828" s="3"/>
      <c r="W8828" s="3"/>
      <c r="X8828" s="3"/>
      <c r="Y8828" s="3"/>
      <c r="Z8828" s="3"/>
      <c r="AA8828" s="3"/>
      <c r="AB8828" s="3"/>
      <c r="AC8828" s="3"/>
      <c r="AD8828" s="3"/>
      <c r="AE8828" s="3"/>
      <c r="AF8828" s="3"/>
      <c r="AG8828" s="3"/>
      <c r="AH8828" s="3"/>
      <c r="AI8828" s="3"/>
      <c r="AJ8828" s="3"/>
      <c r="AK8828" s="3"/>
      <c r="AL8828" s="3"/>
      <c r="AM8828" s="3"/>
      <c r="AN8828" s="3"/>
      <c r="AO8828" s="3"/>
      <c r="AP8828" s="3"/>
      <c r="AQ8828" s="3"/>
      <c r="AR8828" s="3"/>
      <c r="AS8828" s="3"/>
      <c r="AT8828" s="3"/>
      <c r="AU8828" s="3"/>
      <c r="AV8828" s="3"/>
      <c r="AW8828" s="3"/>
      <c r="AX8828" s="3"/>
      <c r="AY8828" s="3"/>
      <c r="AZ8828" s="3"/>
      <c r="BA8828" s="3"/>
    </row>
    <row r="8829" spans="1:53" x14ac:dyDescent="0.3">
      <c r="A8829" s="3"/>
      <c r="B8829" s="3"/>
      <c r="C8829" s="3"/>
      <c r="D8829" s="3"/>
      <c r="E8829" s="3"/>
      <c r="F8829" s="3"/>
      <c r="G8829" s="3"/>
      <c r="H8829" s="3"/>
      <c r="I8829" s="3"/>
      <c r="J8829" s="3"/>
      <c r="K8829" s="3"/>
      <c r="L8829" s="3"/>
      <c r="M8829" s="3"/>
      <c r="N8829" s="3"/>
      <c r="O8829" s="3"/>
      <c r="P8829" s="3"/>
      <c r="Q8829" s="3"/>
      <c r="R8829" s="3"/>
      <c r="S8829" s="120"/>
      <c r="T8829" s="3"/>
      <c r="U8829" s="3"/>
      <c r="V8829" s="3"/>
      <c r="W8829" s="3"/>
      <c r="X8829" s="3"/>
      <c r="Y8829" s="3"/>
      <c r="Z8829" s="3"/>
      <c r="AA8829" s="3"/>
      <c r="AB8829" s="3"/>
      <c r="AC8829" s="3"/>
      <c r="AD8829" s="3"/>
      <c r="AE8829" s="3"/>
      <c r="AF8829" s="3"/>
      <c r="AG8829" s="3"/>
      <c r="AH8829" s="3"/>
      <c r="AI8829" s="3"/>
      <c r="AJ8829" s="3"/>
      <c r="AK8829" s="3"/>
      <c r="AL8829" s="3"/>
      <c r="AM8829" s="3"/>
      <c r="AN8829" s="3"/>
      <c r="AO8829" s="3"/>
      <c r="AP8829" s="3"/>
      <c r="AQ8829" s="3"/>
      <c r="AR8829" s="3"/>
      <c r="AS8829" s="3"/>
      <c r="AT8829" s="3"/>
      <c r="AU8829" s="3"/>
      <c r="AV8829" s="3"/>
      <c r="AW8829" s="3"/>
      <c r="AX8829" s="3"/>
      <c r="AY8829" s="3"/>
      <c r="AZ8829" s="3"/>
      <c r="BA8829" s="3"/>
    </row>
    <row r="8830" spans="1:53" x14ac:dyDescent="0.3">
      <c r="A8830" s="3"/>
      <c r="B8830" s="3"/>
      <c r="C8830" s="3"/>
      <c r="D8830" s="3"/>
      <c r="E8830" s="3"/>
      <c r="F8830" s="3"/>
      <c r="G8830" s="3"/>
      <c r="H8830" s="3"/>
      <c r="I8830" s="3"/>
      <c r="J8830" s="3"/>
      <c r="K8830" s="3"/>
      <c r="L8830" s="3"/>
      <c r="M8830" s="3"/>
      <c r="N8830" s="3"/>
      <c r="O8830" s="3"/>
      <c r="P8830" s="3"/>
      <c r="Q8830" s="3"/>
      <c r="R8830" s="3"/>
      <c r="S8830" s="120"/>
      <c r="T8830" s="3"/>
      <c r="U8830" s="3"/>
      <c r="V8830" s="3"/>
      <c r="W8830" s="3"/>
      <c r="X8830" s="3"/>
      <c r="Y8830" s="3"/>
      <c r="Z8830" s="3"/>
      <c r="AA8830" s="3"/>
      <c r="AB8830" s="3"/>
      <c r="AC8830" s="3"/>
      <c r="AD8830" s="3"/>
      <c r="AE8830" s="3"/>
      <c r="AF8830" s="3"/>
      <c r="AG8830" s="3"/>
      <c r="AH8830" s="3"/>
      <c r="AI8830" s="3"/>
      <c r="AJ8830" s="3"/>
      <c r="AK8830" s="3"/>
      <c r="AL8830" s="3"/>
      <c r="AM8830" s="3"/>
      <c r="AN8830" s="3"/>
      <c r="AO8830" s="3"/>
      <c r="AP8830" s="3"/>
      <c r="AQ8830" s="3"/>
      <c r="AR8830" s="3"/>
      <c r="AS8830" s="3"/>
      <c r="AT8830" s="3"/>
      <c r="AU8830" s="3"/>
      <c r="AV8830" s="3"/>
      <c r="AW8830" s="3"/>
      <c r="AX8830" s="3"/>
      <c r="AY8830" s="3"/>
      <c r="AZ8830" s="3"/>
      <c r="BA8830" s="3"/>
    </row>
    <row r="8831" spans="1:53" x14ac:dyDescent="0.3">
      <c r="A8831" s="3"/>
      <c r="B8831" s="3"/>
      <c r="C8831" s="3"/>
      <c r="D8831" s="3"/>
      <c r="E8831" s="3"/>
      <c r="F8831" s="3"/>
      <c r="G8831" s="3"/>
      <c r="H8831" s="3"/>
      <c r="I8831" s="3"/>
      <c r="J8831" s="3"/>
      <c r="K8831" s="3"/>
      <c r="L8831" s="3"/>
      <c r="M8831" s="3"/>
      <c r="N8831" s="3"/>
      <c r="O8831" s="3"/>
      <c r="P8831" s="3"/>
      <c r="Q8831" s="3"/>
      <c r="R8831" s="3"/>
      <c r="S8831" s="120"/>
      <c r="T8831" s="3"/>
      <c r="U8831" s="3"/>
      <c r="V8831" s="3"/>
      <c r="W8831" s="3"/>
      <c r="X8831" s="3"/>
      <c r="Y8831" s="3"/>
      <c r="Z8831" s="3"/>
      <c r="AA8831" s="3"/>
      <c r="AB8831" s="3"/>
      <c r="AC8831" s="3"/>
      <c r="AD8831" s="3"/>
      <c r="AE8831" s="3"/>
      <c r="AF8831" s="3"/>
      <c r="AG8831" s="3"/>
      <c r="AH8831" s="3"/>
      <c r="AI8831" s="3"/>
      <c r="AJ8831" s="3"/>
      <c r="AK8831" s="3"/>
      <c r="AL8831" s="3"/>
      <c r="AM8831" s="3"/>
      <c r="AN8831" s="3"/>
      <c r="AO8831" s="3"/>
      <c r="AP8831" s="3"/>
      <c r="AQ8831" s="3"/>
      <c r="AR8831" s="3"/>
      <c r="AS8831" s="3"/>
      <c r="AT8831" s="3"/>
      <c r="AU8831" s="3"/>
      <c r="AV8831" s="3"/>
      <c r="AW8831" s="3"/>
      <c r="AX8831" s="3"/>
      <c r="AY8831" s="3"/>
      <c r="AZ8831" s="3"/>
      <c r="BA8831" s="3"/>
    </row>
    <row r="8832" spans="1:53" x14ac:dyDescent="0.3">
      <c r="A8832" s="3"/>
      <c r="B8832" s="3"/>
      <c r="C8832" s="3"/>
      <c r="D8832" s="3"/>
      <c r="E8832" s="3"/>
      <c r="F8832" s="3"/>
      <c r="G8832" s="3"/>
      <c r="H8832" s="3"/>
      <c r="I8832" s="3"/>
      <c r="J8832" s="3"/>
      <c r="K8832" s="3"/>
      <c r="L8832" s="3"/>
      <c r="M8832" s="3"/>
      <c r="N8832" s="3"/>
      <c r="O8832" s="3"/>
      <c r="P8832" s="3"/>
      <c r="Q8832" s="3"/>
      <c r="R8832" s="3"/>
      <c r="S8832" s="120"/>
      <c r="T8832" s="3"/>
      <c r="U8832" s="3"/>
      <c r="V8832" s="3"/>
      <c r="W8832" s="3"/>
      <c r="X8832" s="3"/>
      <c r="Y8832" s="3"/>
      <c r="Z8832" s="3"/>
      <c r="AA8832" s="3"/>
      <c r="AB8832" s="3"/>
      <c r="AC8832" s="3"/>
      <c r="AD8832" s="3"/>
      <c r="AE8832" s="3"/>
      <c r="AF8832" s="3"/>
      <c r="AG8832" s="3"/>
      <c r="AH8832" s="3"/>
      <c r="AI8832" s="3"/>
      <c r="AJ8832" s="3"/>
      <c r="AK8832" s="3"/>
      <c r="AL8832" s="3"/>
      <c r="AM8832" s="3"/>
      <c r="AN8832" s="3"/>
      <c r="AO8832" s="3"/>
      <c r="AP8832" s="3"/>
      <c r="AQ8832" s="3"/>
      <c r="AR8832" s="3"/>
      <c r="AS8832" s="3"/>
      <c r="AT8832" s="3"/>
      <c r="AU8832" s="3"/>
      <c r="AV8832" s="3"/>
      <c r="AW8832" s="3"/>
      <c r="AX8832" s="3"/>
      <c r="AY8832" s="3"/>
      <c r="AZ8832" s="3"/>
      <c r="BA8832" s="3"/>
    </row>
    <row r="8833" spans="1:53" x14ac:dyDescent="0.3">
      <c r="A8833" s="3"/>
      <c r="B8833" s="3"/>
      <c r="C8833" s="3"/>
      <c r="D8833" s="3"/>
      <c r="E8833" s="3"/>
      <c r="F8833" s="3"/>
      <c r="G8833" s="3"/>
      <c r="H8833" s="3"/>
      <c r="I8833" s="3"/>
      <c r="J8833" s="3"/>
      <c r="K8833" s="3"/>
      <c r="L8833" s="3"/>
      <c r="M8833" s="3"/>
      <c r="N8833" s="3"/>
      <c r="O8833" s="3"/>
      <c r="P8833" s="3"/>
      <c r="Q8833" s="3"/>
      <c r="R8833" s="3"/>
      <c r="S8833" s="120"/>
      <c r="T8833" s="3"/>
      <c r="U8833" s="3"/>
      <c r="V8833" s="3"/>
      <c r="W8833" s="3"/>
      <c r="X8833" s="3"/>
      <c r="Y8833" s="3"/>
      <c r="Z8833" s="3"/>
      <c r="AA8833" s="3"/>
      <c r="AB8833" s="3"/>
      <c r="AC8833" s="3"/>
      <c r="AD8833" s="3"/>
      <c r="AE8833" s="3"/>
      <c r="AF8833" s="3"/>
      <c r="AG8833" s="3"/>
      <c r="AH8833" s="3"/>
      <c r="AI8833" s="3"/>
      <c r="AJ8833" s="3"/>
      <c r="AK8833" s="3"/>
      <c r="AL8833" s="3"/>
      <c r="AM8833" s="3"/>
      <c r="AN8833" s="3"/>
      <c r="AO8833" s="3"/>
      <c r="AP8833" s="3"/>
      <c r="AQ8833" s="3"/>
      <c r="AR8833" s="3"/>
      <c r="AS8833" s="3"/>
      <c r="AT8833" s="3"/>
      <c r="AU8833" s="3"/>
      <c r="AV8833" s="3"/>
      <c r="AW8833" s="3"/>
      <c r="AX8833" s="3"/>
      <c r="AY8833" s="3"/>
      <c r="AZ8833" s="3"/>
      <c r="BA8833" s="3"/>
    </row>
    <row r="8834" spans="1:53" x14ac:dyDescent="0.3">
      <c r="A8834" s="3"/>
      <c r="B8834" s="3"/>
      <c r="C8834" s="3"/>
      <c r="D8834" s="3"/>
      <c r="E8834" s="3"/>
      <c r="F8834" s="3"/>
      <c r="G8834" s="3"/>
      <c r="H8834" s="3"/>
      <c r="I8834" s="3"/>
      <c r="J8834" s="3"/>
      <c r="K8834" s="3"/>
      <c r="L8834" s="3"/>
      <c r="M8834" s="3"/>
      <c r="N8834" s="3"/>
      <c r="O8834" s="3"/>
      <c r="P8834" s="3"/>
      <c r="Q8834" s="3"/>
      <c r="R8834" s="3"/>
      <c r="S8834" s="120"/>
      <c r="T8834" s="3"/>
      <c r="U8834" s="3"/>
      <c r="V8834" s="3"/>
      <c r="W8834" s="3"/>
      <c r="X8834" s="3"/>
      <c r="Y8834" s="3"/>
      <c r="Z8834" s="3"/>
      <c r="AA8834" s="3"/>
      <c r="AB8834" s="3"/>
      <c r="AC8834" s="3"/>
      <c r="AD8834" s="3"/>
      <c r="AE8834" s="3"/>
      <c r="AF8834" s="3"/>
      <c r="AG8834" s="3"/>
      <c r="AH8834" s="3"/>
      <c r="AI8834" s="3"/>
      <c r="AJ8834" s="3"/>
      <c r="AK8834" s="3"/>
      <c r="AL8834" s="3"/>
      <c r="AM8834" s="3"/>
      <c r="AN8834" s="3"/>
      <c r="AO8834" s="3"/>
      <c r="AP8834" s="3"/>
      <c r="AQ8834" s="3"/>
      <c r="AR8834" s="3"/>
      <c r="AS8834" s="3"/>
      <c r="AT8834" s="3"/>
      <c r="AU8834" s="3"/>
      <c r="AV8834" s="3"/>
      <c r="AW8834" s="3"/>
      <c r="AX8834" s="3"/>
      <c r="AY8834" s="3"/>
      <c r="AZ8834" s="3"/>
      <c r="BA8834" s="3"/>
    </row>
    <row r="8835" spans="1:53" x14ac:dyDescent="0.3">
      <c r="A8835" s="3"/>
      <c r="B8835" s="3"/>
      <c r="C8835" s="3"/>
      <c r="D8835" s="3"/>
      <c r="E8835" s="3"/>
      <c r="F8835" s="3"/>
      <c r="G8835" s="3"/>
      <c r="H8835" s="3"/>
      <c r="I8835" s="3"/>
      <c r="J8835" s="3"/>
      <c r="K8835" s="3"/>
      <c r="L8835" s="3"/>
      <c r="M8835" s="3"/>
      <c r="N8835" s="3"/>
      <c r="O8835" s="3"/>
      <c r="P8835" s="3"/>
      <c r="Q8835" s="3"/>
      <c r="R8835" s="3"/>
      <c r="S8835" s="120"/>
      <c r="T8835" s="3"/>
      <c r="U8835" s="3"/>
      <c r="V8835" s="3"/>
      <c r="W8835" s="3"/>
      <c r="X8835" s="3"/>
      <c r="Y8835" s="3"/>
      <c r="Z8835" s="3"/>
      <c r="AA8835" s="3"/>
      <c r="AB8835" s="3"/>
      <c r="AC8835" s="3"/>
      <c r="AD8835" s="3"/>
      <c r="AE8835" s="3"/>
      <c r="AF8835" s="3"/>
      <c r="AG8835" s="3"/>
      <c r="AH8835" s="3"/>
      <c r="AI8835" s="3"/>
      <c r="AJ8835" s="3"/>
      <c r="AK8835" s="3"/>
      <c r="AL8835" s="3"/>
      <c r="AM8835" s="3"/>
      <c r="AN8835" s="3"/>
      <c r="AO8835" s="3"/>
      <c r="AP8835" s="3"/>
      <c r="AQ8835" s="3"/>
      <c r="AR8835" s="3"/>
      <c r="AS8835" s="3"/>
      <c r="AT8835" s="3"/>
      <c r="AU8835" s="3"/>
      <c r="AV8835" s="3"/>
      <c r="AW8835" s="3"/>
      <c r="AX8835" s="3"/>
      <c r="AY8835" s="3"/>
      <c r="AZ8835" s="3"/>
      <c r="BA8835" s="3"/>
    </row>
    <row r="8836" spans="1:53" x14ac:dyDescent="0.3">
      <c r="A8836" s="3"/>
      <c r="B8836" s="3"/>
      <c r="C8836" s="3"/>
      <c r="D8836" s="3"/>
      <c r="E8836" s="3"/>
      <c r="F8836" s="3"/>
      <c r="G8836" s="3"/>
      <c r="H8836" s="3"/>
      <c r="I8836" s="3"/>
      <c r="J8836" s="3"/>
      <c r="K8836" s="3"/>
      <c r="L8836" s="3"/>
      <c r="M8836" s="3"/>
      <c r="N8836" s="3"/>
      <c r="O8836" s="3"/>
      <c r="P8836" s="3"/>
      <c r="Q8836" s="3"/>
      <c r="R8836" s="3"/>
      <c r="S8836" s="120"/>
      <c r="T8836" s="3"/>
      <c r="U8836" s="3"/>
      <c r="V8836" s="3"/>
      <c r="W8836" s="3"/>
      <c r="X8836" s="3"/>
      <c r="Y8836" s="3"/>
      <c r="Z8836" s="3"/>
      <c r="AA8836" s="3"/>
      <c r="AB8836" s="3"/>
      <c r="AC8836" s="3"/>
      <c r="AD8836" s="3"/>
      <c r="AE8836" s="3"/>
      <c r="AF8836" s="3"/>
      <c r="AG8836" s="3"/>
      <c r="AH8836" s="3"/>
      <c r="AI8836" s="3"/>
      <c r="AJ8836" s="3"/>
      <c r="AK8836" s="3"/>
      <c r="AL8836" s="3"/>
      <c r="AM8836" s="3"/>
      <c r="AN8836" s="3"/>
      <c r="AO8836" s="3"/>
      <c r="AP8836" s="3"/>
      <c r="AQ8836" s="3"/>
      <c r="AR8836" s="3"/>
      <c r="AS8836" s="3"/>
      <c r="AT8836" s="3"/>
      <c r="AU8836" s="3"/>
      <c r="AV8836" s="3"/>
      <c r="AW8836" s="3"/>
      <c r="AX8836" s="3"/>
      <c r="AY8836" s="3"/>
      <c r="AZ8836" s="3"/>
      <c r="BA8836" s="3"/>
    </row>
    <row r="8837" spans="1:53" x14ac:dyDescent="0.3">
      <c r="A8837" s="3"/>
      <c r="B8837" s="3"/>
      <c r="C8837" s="3"/>
      <c r="D8837" s="3"/>
      <c r="E8837" s="3"/>
      <c r="F8837" s="3"/>
      <c r="G8837" s="3"/>
      <c r="H8837" s="3"/>
      <c r="I8837" s="3"/>
      <c r="J8837" s="3"/>
      <c r="K8837" s="3"/>
      <c r="L8837" s="3"/>
      <c r="M8837" s="3"/>
      <c r="N8837" s="3"/>
      <c r="O8837" s="3"/>
      <c r="P8837" s="3"/>
      <c r="Q8837" s="3"/>
      <c r="R8837" s="3"/>
      <c r="S8837" s="120"/>
      <c r="T8837" s="3"/>
      <c r="U8837" s="3"/>
      <c r="V8837" s="3"/>
      <c r="W8837" s="3"/>
      <c r="X8837" s="3"/>
      <c r="Y8837" s="3"/>
      <c r="Z8837" s="3"/>
      <c r="AA8837" s="3"/>
      <c r="AB8837" s="3"/>
      <c r="AC8837" s="3"/>
      <c r="AD8837" s="3"/>
      <c r="AE8837" s="3"/>
      <c r="AF8837" s="3"/>
      <c r="AG8837" s="3"/>
      <c r="AH8837" s="3"/>
      <c r="AI8837" s="3"/>
      <c r="AJ8837" s="3"/>
      <c r="AK8837" s="3"/>
      <c r="AL8837" s="3"/>
      <c r="AM8837" s="3"/>
      <c r="AN8837" s="3"/>
      <c r="AO8837" s="3"/>
      <c r="AP8837" s="3"/>
      <c r="AQ8837" s="3"/>
      <c r="AR8837" s="3"/>
      <c r="AS8837" s="3"/>
      <c r="AT8837" s="3"/>
      <c r="AU8837" s="3"/>
      <c r="AV8837" s="3"/>
      <c r="AW8837" s="3"/>
      <c r="AX8837" s="3"/>
      <c r="AY8837" s="3"/>
      <c r="AZ8837" s="3"/>
      <c r="BA8837" s="3"/>
    </row>
    <row r="8838" spans="1:53" x14ac:dyDescent="0.3">
      <c r="A8838" s="3"/>
      <c r="B8838" s="3"/>
      <c r="C8838" s="3"/>
      <c r="D8838" s="3"/>
      <c r="E8838" s="3"/>
      <c r="F8838" s="3"/>
      <c r="G8838" s="3"/>
      <c r="H8838" s="3"/>
      <c r="I8838" s="3"/>
      <c r="J8838" s="3"/>
      <c r="K8838" s="3"/>
      <c r="L8838" s="3"/>
      <c r="M8838" s="3"/>
      <c r="N8838" s="3"/>
      <c r="O8838" s="3"/>
      <c r="P8838" s="3"/>
      <c r="Q8838" s="3"/>
      <c r="R8838" s="3"/>
      <c r="S8838" s="120"/>
      <c r="T8838" s="3"/>
      <c r="U8838" s="3"/>
      <c r="V8838" s="3"/>
      <c r="W8838" s="3"/>
      <c r="X8838" s="3"/>
      <c r="Y8838" s="3"/>
      <c r="Z8838" s="3"/>
      <c r="AA8838" s="3"/>
      <c r="AB8838" s="3"/>
      <c r="AC8838" s="3"/>
      <c r="AD8838" s="3"/>
      <c r="AE8838" s="3"/>
      <c r="AF8838" s="3"/>
      <c r="AG8838" s="3"/>
      <c r="AH8838" s="3"/>
      <c r="AI8838" s="3"/>
      <c r="AJ8838" s="3"/>
      <c r="AK8838" s="3"/>
      <c r="AL8838" s="3"/>
      <c r="AM8838" s="3"/>
      <c r="AN8838" s="3"/>
      <c r="AO8838" s="3"/>
      <c r="AP8838" s="3"/>
      <c r="AQ8838" s="3"/>
      <c r="AR8838" s="3"/>
      <c r="AS8838" s="3"/>
      <c r="AT8838" s="3"/>
      <c r="AU8838" s="3"/>
      <c r="AV8838" s="3"/>
      <c r="AW8838" s="3"/>
      <c r="AX8838" s="3"/>
      <c r="AY8838" s="3"/>
      <c r="AZ8838" s="3"/>
      <c r="BA8838" s="3"/>
    </row>
    <row r="8839" spans="1:53" x14ac:dyDescent="0.3">
      <c r="A8839" s="3"/>
      <c r="B8839" s="3"/>
      <c r="C8839" s="3"/>
      <c r="D8839" s="3"/>
      <c r="E8839" s="3"/>
      <c r="F8839" s="3"/>
      <c r="G8839" s="3"/>
      <c r="H8839" s="3"/>
      <c r="I8839" s="3"/>
      <c r="J8839" s="3"/>
      <c r="K8839" s="3"/>
      <c r="L8839" s="3"/>
      <c r="M8839" s="3"/>
      <c r="N8839" s="3"/>
      <c r="O8839" s="3"/>
      <c r="P8839" s="3"/>
      <c r="Q8839" s="3"/>
      <c r="R8839" s="3"/>
      <c r="S8839" s="120"/>
      <c r="T8839" s="3"/>
      <c r="U8839" s="3"/>
      <c r="V8839" s="3"/>
      <c r="W8839" s="3"/>
      <c r="X8839" s="3"/>
      <c r="Y8839" s="3"/>
      <c r="Z8839" s="3"/>
      <c r="AA8839" s="3"/>
      <c r="AB8839" s="3"/>
      <c r="AC8839" s="3"/>
      <c r="AD8839" s="3"/>
      <c r="AE8839" s="3"/>
      <c r="AF8839" s="3"/>
      <c r="AG8839" s="3"/>
      <c r="AH8839" s="3"/>
      <c r="AI8839" s="3"/>
      <c r="AJ8839" s="3"/>
      <c r="AK8839" s="3"/>
      <c r="AL8839" s="3"/>
      <c r="AM8839" s="3"/>
      <c r="AN8839" s="3"/>
      <c r="AO8839" s="3"/>
      <c r="AP8839" s="3"/>
      <c r="AQ8839" s="3"/>
      <c r="AR8839" s="3"/>
      <c r="AS8839" s="3"/>
      <c r="AT8839" s="3"/>
      <c r="AU8839" s="3"/>
      <c r="AV8839" s="3"/>
      <c r="AW8839" s="3"/>
      <c r="AX8839" s="3"/>
      <c r="AY8839" s="3"/>
      <c r="AZ8839" s="3"/>
      <c r="BA8839" s="3"/>
    </row>
    <row r="8840" spans="1:53" x14ac:dyDescent="0.3">
      <c r="A8840" s="3"/>
      <c r="B8840" s="3"/>
      <c r="C8840" s="3"/>
      <c r="D8840" s="3"/>
      <c r="E8840" s="3"/>
      <c r="F8840" s="3"/>
      <c r="G8840" s="3"/>
      <c r="H8840" s="3"/>
      <c r="I8840" s="3"/>
      <c r="J8840" s="3"/>
      <c r="K8840" s="3"/>
      <c r="L8840" s="3"/>
      <c r="M8840" s="3"/>
      <c r="N8840" s="3"/>
      <c r="O8840" s="3"/>
      <c r="P8840" s="3"/>
      <c r="Q8840" s="3"/>
      <c r="R8840" s="3"/>
      <c r="S8840" s="120"/>
      <c r="T8840" s="3"/>
      <c r="U8840" s="3"/>
      <c r="V8840" s="3"/>
      <c r="W8840" s="3"/>
      <c r="X8840" s="3"/>
      <c r="Y8840" s="3"/>
      <c r="Z8840" s="3"/>
      <c r="AA8840" s="3"/>
      <c r="AB8840" s="3"/>
      <c r="AC8840" s="3"/>
      <c r="AD8840" s="3"/>
      <c r="AE8840" s="3"/>
      <c r="AF8840" s="3"/>
      <c r="AG8840" s="3"/>
      <c r="AH8840" s="3"/>
      <c r="AI8840" s="3"/>
      <c r="AJ8840" s="3"/>
      <c r="AK8840" s="3"/>
      <c r="AL8840" s="3"/>
      <c r="AM8840" s="3"/>
      <c r="AN8840" s="3"/>
      <c r="AO8840" s="3"/>
      <c r="AP8840" s="3"/>
      <c r="AQ8840" s="3"/>
      <c r="AR8840" s="3"/>
      <c r="AS8840" s="3"/>
      <c r="AT8840" s="3"/>
      <c r="AU8840" s="3"/>
      <c r="AV8840" s="3"/>
      <c r="AW8840" s="3"/>
      <c r="AX8840" s="3"/>
      <c r="AY8840" s="3"/>
      <c r="AZ8840" s="3"/>
      <c r="BA8840" s="3"/>
    </row>
    <row r="8841" spans="1:53" x14ac:dyDescent="0.3">
      <c r="A8841" s="3"/>
      <c r="B8841" s="3"/>
      <c r="C8841" s="3"/>
      <c r="D8841" s="3"/>
      <c r="E8841" s="3"/>
      <c r="F8841" s="3"/>
      <c r="G8841" s="3"/>
      <c r="H8841" s="3"/>
      <c r="I8841" s="3"/>
      <c r="J8841" s="3"/>
      <c r="K8841" s="3"/>
      <c r="L8841" s="3"/>
      <c r="M8841" s="3"/>
      <c r="N8841" s="3"/>
      <c r="O8841" s="3"/>
      <c r="P8841" s="3"/>
      <c r="Q8841" s="3"/>
      <c r="R8841" s="3"/>
      <c r="S8841" s="120"/>
      <c r="T8841" s="3"/>
      <c r="U8841" s="3"/>
      <c r="V8841" s="3"/>
      <c r="W8841" s="3"/>
      <c r="X8841" s="3"/>
      <c r="Y8841" s="3"/>
      <c r="Z8841" s="3"/>
      <c r="AA8841" s="3"/>
      <c r="AB8841" s="3"/>
      <c r="AC8841" s="3"/>
      <c r="AD8841" s="3"/>
      <c r="AE8841" s="3"/>
      <c r="AF8841" s="3"/>
      <c r="AG8841" s="3"/>
      <c r="AH8841" s="3"/>
      <c r="AI8841" s="3"/>
      <c r="AJ8841" s="3"/>
      <c r="AK8841" s="3"/>
      <c r="AL8841" s="3"/>
      <c r="AM8841" s="3"/>
      <c r="AN8841" s="3"/>
      <c r="AO8841" s="3"/>
      <c r="AP8841" s="3"/>
      <c r="AQ8841" s="3"/>
      <c r="AR8841" s="3"/>
      <c r="AS8841" s="3"/>
      <c r="AT8841" s="3"/>
      <c r="AU8841" s="3"/>
      <c r="AV8841" s="3"/>
      <c r="AW8841" s="3"/>
      <c r="AX8841" s="3"/>
      <c r="AY8841" s="3"/>
      <c r="AZ8841" s="3"/>
      <c r="BA8841" s="3"/>
    </row>
    <row r="8842" spans="1:53" x14ac:dyDescent="0.3">
      <c r="A8842" s="3"/>
      <c r="B8842" s="3"/>
      <c r="C8842" s="3"/>
      <c r="D8842" s="3"/>
      <c r="E8842" s="3"/>
      <c r="F8842" s="3"/>
      <c r="G8842" s="3"/>
      <c r="H8842" s="3"/>
      <c r="I8842" s="3"/>
      <c r="J8842" s="3"/>
      <c r="K8842" s="3"/>
      <c r="L8842" s="3"/>
      <c r="M8842" s="3"/>
      <c r="N8842" s="3"/>
      <c r="O8842" s="3"/>
      <c r="P8842" s="3"/>
      <c r="Q8842" s="3"/>
      <c r="R8842" s="3"/>
      <c r="S8842" s="120"/>
      <c r="T8842" s="3"/>
      <c r="U8842" s="3"/>
      <c r="V8842" s="3"/>
      <c r="W8842" s="3"/>
      <c r="X8842" s="3"/>
      <c r="Y8842" s="3"/>
      <c r="Z8842" s="3"/>
      <c r="AA8842" s="3"/>
      <c r="AB8842" s="3"/>
      <c r="AC8842" s="3"/>
      <c r="AD8842" s="3"/>
      <c r="AE8842" s="3"/>
      <c r="AF8842" s="3"/>
      <c r="AG8842" s="3"/>
      <c r="AH8842" s="3"/>
      <c r="AI8842" s="3"/>
      <c r="AJ8842" s="3"/>
      <c r="AK8842" s="3"/>
      <c r="AL8842" s="3"/>
      <c r="AM8842" s="3"/>
      <c r="AN8842" s="3"/>
      <c r="AO8842" s="3"/>
      <c r="AP8842" s="3"/>
      <c r="AQ8842" s="3"/>
      <c r="AR8842" s="3"/>
      <c r="AS8842" s="3"/>
      <c r="AT8842" s="3"/>
      <c r="AU8842" s="3"/>
      <c r="AV8842" s="3"/>
      <c r="AW8842" s="3"/>
      <c r="AX8842" s="3"/>
      <c r="AY8842" s="3"/>
      <c r="AZ8842" s="3"/>
      <c r="BA8842" s="3"/>
    </row>
    <row r="8843" spans="1:53" x14ac:dyDescent="0.3">
      <c r="A8843" s="3"/>
      <c r="B8843" s="3"/>
      <c r="C8843" s="3"/>
      <c r="D8843" s="3"/>
      <c r="E8843" s="3"/>
      <c r="F8843" s="3"/>
      <c r="G8843" s="3"/>
      <c r="H8843" s="3"/>
      <c r="I8843" s="3"/>
      <c r="J8843" s="3"/>
      <c r="K8843" s="3"/>
      <c r="L8843" s="3"/>
      <c r="M8843" s="3"/>
      <c r="N8843" s="3"/>
      <c r="O8843" s="3"/>
      <c r="P8843" s="3"/>
      <c r="Q8843" s="3"/>
      <c r="R8843" s="3"/>
      <c r="S8843" s="120"/>
      <c r="T8843" s="3"/>
      <c r="U8843" s="3"/>
      <c r="V8843" s="3"/>
      <c r="W8843" s="3"/>
      <c r="X8843" s="3"/>
      <c r="Y8843" s="3"/>
      <c r="Z8843" s="3"/>
      <c r="AA8843" s="3"/>
      <c r="AB8843" s="3"/>
      <c r="AC8843" s="3"/>
      <c r="AD8843" s="3"/>
      <c r="AE8843" s="3"/>
      <c r="AF8843" s="3"/>
      <c r="AG8843" s="3"/>
      <c r="AH8843" s="3"/>
      <c r="AI8843" s="3"/>
      <c r="AJ8843" s="3"/>
      <c r="AK8843" s="3"/>
      <c r="AL8843" s="3"/>
      <c r="AM8843" s="3"/>
      <c r="AN8843" s="3"/>
      <c r="AO8843" s="3"/>
      <c r="AP8843" s="3"/>
      <c r="AQ8843" s="3"/>
      <c r="AR8843" s="3"/>
      <c r="AS8843" s="3"/>
      <c r="AT8843" s="3"/>
      <c r="AU8843" s="3"/>
      <c r="AV8843" s="3"/>
      <c r="AW8843" s="3"/>
      <c r="AX8843" s="3"/>
      <c r="AY8843" s="3"/>
      <c r="AZ8843" s="3"/>
      <c r="BA8843" s="3"/>
    </row>
    <row r="8844" spans="1:53" x14ac:dyDescent="0.3">
      <c r="A8844" s="3"/>
      <c r="B8844" s="3"/>
      <c r="C8844" s="3"/>
      <c r="D8844" s="3"/>
      <c r="E8844" s="3"/>
      <c r="F8844" s="3"/>
      <c r="G8844" s="3"/>
      <c r="H8844" s="3"/>
      <c r="I8844" s="3"/>
      <c r="J8844" s="3"/>
      <c r="K8844" s="3"/>
      <c r="L8844" s="3"/>
      <c r="M8844" s="3"/>
      <c r="N8844" s="3"/>
      <c r="O8844" s="3"/>
      <c r="P8844" s="3"/>
      <c r="Q8844" s="3"/>
      <c r="R8844" s="3"/>
      <c r="S8844" s="120"/>
      <c r="T8844" s="3"/>
      <c r="U8844" s="3"/>
      <c r="V8844" s="3"/>
      <c r="W8844" s="3"/>
      <c r="X8844" s="3"/>
      <c r="Y8844" s="3"/>
      <c r="Z8844" s="3"/>
      <c r="AA8844" s="3"/>
      <c r="AB8844" s="3"/>
      <c r="AC8844" s="3"/>
      <c r="AD8844" s="3"/>
      <c r="AE8844" s="3"/>
      <c r="AF8844" s="3"/>
      <c r="AG8844" s="3"/>
      <c r="AH8844" s="3"/>
      <c r="AI8844" s="3"/>
      <c r="AJ8844" s="3"/>
      <c r="AK8844" s="3"/>
      <c r="AL8844" s="3"/>
      <c r="AM8844" s="3"/>
      <c r="AN8844" s="3"/>
      <c r="AO8844" s="3"/>
      <c r="AP8844" s="3"/>
      <c r="AQ8844" s="3"/>
      <c r="AR8844" s="3"/>
      <c r="AS8844" s="3"/>
      <c r="AT8844" s="3"/>
      <c r="AU8844" s="3"/>
      <c r="AV8844" s="3"/>
      <c r="AW8844" s="3"/>
      <c r="AX8844" s="3"/>
      <c r="AY8844" s="3"/>
      <c r="AZ8844" s="3"/>
      <c r="BA8844" s="3"/>
    </row>
    <row r="8845" spans="1:53" x14ac:dyDescent="0.3">
      <c r="A8845" s="3"/>
      <c r="B8845" s="3"/>
      <c r="C8845" s="3"/>
      <c r="D8845" s="3"/>
      <c r="E8845" s="3"/>
      <c r="F8845" s="3"/>
      <c r="G8845" s="3"/>
      <c r="H8845" s="3"/>
      <c r="I8845" s="3"/>
      <c r="J8845" s="3"/>
      <c r="K8845" s="3"/>
      <c r="L8845" s="3"/>
      <c r="M8845" s="3"/>
      <c r="N8845" s="3"/>
      <c r="O8845" s="3"/>
      <c r="P8845" s="3"/>
      <c r="Q8845" s="3"/>
      <c r="R8845" s="3"/>
      <c r="S8845" s="120"/>
      <c r="T8845" s="3"/>
      <c r="U8845" s="3"/>
      <c r="V8845" s="3"/>
      <c r="W8845" s="3"/>
      <c r="X8845" s="3"/>
      <c r="Y8845" s="3"/>
      <c r="Z8845" s="3"/>
      <c r="AA8845" s="3"/>
      <c r="AB8845" s="3"/>
      <c r="AC8845" s="3"/>
      <c r="AD8845" s="3"/>
      <c r="AE8845" s="3"/>
      <c r="AF8845" s="3"/>
      <c r="AG8845" s="3"/>
      <c r="AH8845" s="3"/>
      <c r="AI8845" s="3"/>
      <c r="AJ8845" s="3"/>
      <c r="AK8845" s="3"/>
      <c r="AL8845" s="3"/>
      <c r="AM8845" s="3"/>
      <c r="AN8845" s="3"/>
      <c r="AO8845" s="3"/>
      <c r="AP8845" s="3"/>
      <c r="AQ8845" s="3"/>
      <c r="AR8845" s="3"/>
      <c r="AS8845" s="3"/>
      <c r="AT8845" s="3"/>
      <c r="AU8845" s="3"/>
      <c r="AV8845" s="3"/>
      <c r="AW8845" s="3"/>
      <c r="AX8845" s="3"/>
      <c r="AY8845" s="3"/>
      <c r="AZ8845" s="3"/>
      <c r="BA8845" s="3"/>
    </row>
    <row r="8846" spans="1:53" x14ac:dyDescent="0.3">
      <c r="A8846" s="3"/>
      <c r="B8846" s="3"/>
      <c r="C8846" s="3"/>
      <c r="D8846" s="3"/>
      <c r="E8846" s="3"/>
      <c r="F8846" s="3"/>
      <c r="G8846" s="3"/>
      <c r="H8846" s="3"/>
      <c r="I8846" s="3"/>
      <c r="J8846" s="3"/>
      <c r="K8846" s="3"/>
      <c r="L8846" s="3"/>
      <c r="M8846" s="3"/>
      <c r="N8846" s="3"/>
      <c r="O8846" s="3"/>
      <c r="P8846" s="3"/>
      <c r="Q8846" s="3"/>
      <c r="R8846" s="3"/>
      <c r="S8846" s="120"/>
      <c r="T8846" s="3"/>
      <c r="U8846" s="3"/>
      <c r="V8846" s="3"/>
      <c r="W8846" s="3"/>
      <c r="X8846" s="3"/>
      <c r="Y8846" s="3"/>
      <c r="Z8846" s="3"/>
      <c r="AA8846" s="3"/>
      <c r="AB8846" s="3"/>
      <c r="AC8846" s="3"/>
      <c r="AD8846" s="3"/>
      <c r="AE8846" s="3"/>
      <c r="AF8846" s="3"/>
      <c r="AG8846" s="3"/>
      <c r="AH8846" s="3"/>
      <c r="AI8846" s="3"/>
      <c r="AJ8846" s="3"/>
      <c r="AK8846" s="3"/>
      <c r="AL8846" s="3"/>
      <c r="AM8846" s="3"/>
      <c r="AN8846" s="3"/>
      <c r="AO8846" s="3"/>
      <c r="AP8846" s="3"/>
      <c r="AQ8846" s="3"/>
      <c r="AR8846" s="3"/>
      <c r="AS8846" s="3"/>
      <c r="AT8846" s="3"/>
      <c r="AU8846" s="3"/>
      <c r="AV8846" s="3"/>
      <c r="AW8846" s="3"/>
      <c r="AX8846" s="3"/>
      <c r="AY8846" s="3"/>
      <c r="AZ8846" s="3"/>
      <c r="BA8846" s="3"/>
    </row>
    <row r="8847" spans="1:53" x14ac:dyDescent="0.3">
      <c r="A8847" s="3"/>
      <c r="B8847" s="3"/>
      <c r="C8847" s="3"/>
      <c r="D8847" s="3"/>
      <c r="E8847" s="3"/>
      <c r="F8847" s="3"/>
      <c r="G8847" s="3"/>
      <c r="H8847" s="3"/>
      <c r="I8847" s="3"/>
      <c r="J8847" s="3"/>
      <c r="K8847" s="3"/>
      <c r="L8847" s="3"/>
      <c r="M8847" s="3"/>
      <c r="N8847" s="3"/>
      <c r="O8847" s="3"/>
      <c r="P8847" s="3"/>
      <c r="Q8847" s="3"/>
      <c r="R8847" s="3"/>
      <c r="S8847" s="120"/>
      <c r="T8847" s="3"/>
      <c r="U8847" s="3"/>
      <c r="V8847" s="3"/>
      <c r="W8847" s="3"/>
      <c r="X8847" s="3"/>
      <c r="Y8847" s="3"/>
      <c r="Z8847" s="3"/>
      <c r="AA8847" s="3"/>
      <c r="AB8847" s="3"/>
      <c r="AC8847" s="3"/>
      <c r="AD8847" s="3"/>
      <c r="AE8847" s="3"/>
      <c r="AF8847" s="3"/>
      <c r="AG8847" s="3"/>
      <c r="AH8847" s="3"/>
      <c r="AI8847" s="3"/>
      <c r="AJ8847" s="3"/>
      <c r="AK8847" s="3"/>
      <c r="AL8847" s="3"/>
      <c r="AM8847" s="3"/>
      <c r="AN8847" s="3"/>
      <c r="AO8847" s="3"/>
      <c r="AP8847" s="3"/>
      <c r="AQ8847" s="3"/>
      <c r="AR8847" s="3"/>
      <c r="AS8847" s="3"/>
      <c r="AT8847" s="3"/>
      <c r="AU8847" s="3"/>
      <c r="AV8847" s="3"/>
      <c r="AW8847" s="3"/>
      <c r="AX8847" s="3"/>
      <c r="AY8847" s="3"/>
      <c r="AZ8847" s="3"/>
      <c r="BA8847" s="3"/>
    </row>
    <row r="8848" spans="1:53" x14ac:dyDescent="0.3">
      <c r="A8848" s="3"/>
      <c r="B8848" s="3"/>
      <c r="C8848" s="3"/>
      <c r="D8848" s="3"/>
      <c r="E8848" s="3"/>
      <c r="F8848" s="3"/>
      <c r="G8848" s="3"/>
      <c r="H8848" s="3"/>
      <c r="I8848" s="3"/>
      <c r="J8848" s="3"/>
      <c r="K8848" s="3"/>
      <c r="L8848" s="3"/>
      <c r="M8848" s="3"/>
      <c r="N8848" s="3"/>
      <c r="O8848" s="3"/>
      <c r="P8848" s="3"/>
      <c r="Q8848" s="3"/>
      <c r="R8848" s="3"/>
      <c r="S8848" s="120"/>
      <c r="T8848" s="3"/>
      <c r="U8848" s="3"/>
      <c r="V8848" s="3"/>
      <c r="W8848" s="3"/>
      <c r="X8848" s="3"/>
      <c r="Y8848" s="3"/>
      <c r="Z8848" s="3"/>
      <c r="AA8848" s="3"/>
      <c r="AB8848" s="3"/>
      <c r="AC8848" s="3"/>
      <c r="AD8848" s="3"/>
      <c r="AE8848" s="3"/>
      <c r="AF8848" s="3"/>
      <c r="AG8848" s="3"/>
      <c r="AH8848" s="3"/>
      <c r="AI8848" s="3"/>
      <c r="AJ8848" s="3"/>
      <c r="AK8848" s="3"/>
      <c r="AL8848" s="3"/>
      <c r="AM8848" s="3"/>
      <c r="AN8848" s="3"/>
      <c r="AO8848" s="3"/>
      <c r="AP8848" s="3"/>
      <c r="AQ8848" s="3"/>
      <c r="AR8848" s="3"/>
      <c r="AS8848" s="3"/>
      <c r="AT8848" s="3"/>
      <c r="AU8848" s="3"/>
      <c r="AV8848" s="3"/>
      <c r="AW8848" s="3"/>
      <c r="AX8848" s="3"/>
      <c r="AY8848" s="3"/>
      <c r="AZ8848" s="3"/>
      <c r="BA8848" s="3"/>
    </row>
    <row r="8849" spans="1:53" x14ac:dyDescent="0.3">
      <c r="A8849" s="3"/>
      <c r="B8849" s="3"/>
      <c r="C8849" s="3"/>
      <c r="D8849" s="3"/>
      <c r="E8849" s="3"/>
      <c r="F8849" s="3"/>
      <c r="G8849" s="3"/>
      <c r="H8849" s="3"/>
      <c r="I8849" s="3"/>
      <c r="J8849" s="3"/>
      <c r="K8849" s="3"/>
      <c r="L8849" s="3"/>
      <c r="M8849" s="3"/>
      <c r="N8849" s="3"/>
      <c r="O8849" s="3"/>
      <c r="P8849" s="3"/>
      <c r="Q8849" s="3"/>
      <c r="R8849" s="3"/>
      <c r="S8849" s="120"/>
      <c r="T8849" s="3"/>
      <c r="U8849" s="3"/>
      <c r="V8849" s="3"/>
      <c r="W8849" s="3"/>
      <c r="X8849" s="3"/>
      <c r="Y8849" s="3"/>
      <c r="Z8849" s="3"/>
      <c r="AA8849" s="3"/>
      <c r="AB8849" s="3"/>
      <c r="AC8849" s="3"/>
      <c r="AD8849" s="3"/>
      <c r="AE8849" s="3"/>
      <c r="AF8849" s="3"/>
      <c r="AG8849" s="3"/>
      <c r="AH8849" s="3"/>
      <c r="AI8849" s="3"/>
      <c r="AJ8849" s="3"/>
      <c r="AK8849" s="3"/>
      <c r="AL8849" s="3"/>
      <c r="AM8849" s="3"/>
      <c r="AN8849" s="3"/>
      <c r="AO8849" s="3"/>
      <c r="AP8849" s="3"/>
      <c r="AQ8849" s="3"/>
      <c r="AR8849" s="3"/>
      <c r="AS8849" s="3"/>
      <c r="AT8849" s="3"/>
      <c r="AU8849" s="3"/>
      <c r="AV8849" s="3"/>
      <c r="AW8849" s="3"/>
      <c r="AX8849" s="3"/>
      <c r="AY8849" s="3"/>
      <c r="AZ8849" s="3"/>
      <c r="BA8849" s="3"/>
    </row>
    <row r="8850" spans="1:53" x14ac:dyDescent="0.3">
      <c r="A8850" s="3"/>
      <c r="B8850" s="3"/>
      <c r="C8850" s="3"/>
      <c r="D8850" s="3"/>
      <c r="E8850" s="3"/>
      <c r="F8850" s="3"/>
      <c r="G8850" s="3"/>
      <c r="H8850" s="3"/>
      <c r="I8850" s="3"/>
      <c r="J8850" s="3"/>
      <c r="K8850" s="3"/>
      <c r="L8850" s="3"/>
      <c r="M8850" s="3"/>
      <c r="N8850" s="3"/>
      <c r="O8850" s="3"/>
      <c r="P8850" s="3"/>
      <c r="Q8850" s="3"/>
      <c r="R8850" s="3"/>
      <c r="S8850" s="120"/>
      <c r="T8850" s="3"/>
      <c r="U8850" s="3"/>
      <c r="V8850" s="3"/>
      <c r="W8850" s="3"/>
      <c r="X8850" s="3"/>
      <c r="Y8850" s="3"/>
      <c r="Z8850" s="3"/>
      <c r="AA8850" s="3"/>
      <c r="AB8850" s="3"/>
      <c r="AC8850" s="3"/>
      <c r="AD8850" s="3"/>
      <c r="AE8850" s="3"/>
      <c r="AF8850" s="3"/>
      <c r="AG8850" s="3"/>
      <c r="AH8850" s="3"/>
      <c r="AI8850" s="3"/>
      <c r="AJ8850" s="3"/>
      <c r="AK8850" s="3"/>
      <c r="AL8850" s="3"/>
      <c r="AM8850" s="3"/>
      <c r="AN8850" s="3"/>
      <c r="AO8850" s="3"/>
      <c r="AP8850" s="3"/>
      <c r="AQ8850" s="3"/>
      <c r="AR8850" s="3"/>
      <c r="AS8850" s="3"/>
      <c r="AT8850" s="3"/>
      <c r="AU8850" s="3"/>
      <c r="AV8850" s="3"/>
      <c r="AW8850" s="3"/>
      <c r="AX8850" s="3"/>
      <c r="AY8850" s="3"/>
      <c r="AZ8850" s="3"/>
      <c r="BA8850" s="3"/>
    </row>
    <row r="8851" spans="1:53" x14ac:dyDescent="0.3">
      <c r="A8851" s="3"/>
      <c r="B8851" s="3"/>
      <c r="C8851" s="3"/>
      <c r="D8851" s="3"/>
      <c r="E8851" s="3"/>
      <c r="F8851" s="3"/>
      <c r="G8851" s="3"/>
      <c r="H8851" s="3"/>
      <c r="I8851" s="3"/>
      <c r="J8851" s="3"/>
      <c r="K8851" s="3"/>
      <c r="L8851" s="3"/>
      <c r="M8851" s="3"/>
      <c r="N8851" s="3"/>
      <c r="O8851" s="3"/>
      <c r="P8851" s="3"/>
      <c r="Q8851" s="3"/>
      <c r="R8851" s="3"/>
      <c r="S8851" s="120"/>
      <c r="T8851" s="3"/>
      <c r="U8851" s="3"/>
      <c r="V8851" s="3"/>
      <c r="W8851" s="3"/>
      <c r="X8851" s="3"/>
      <c r="Y8851" s="3"/>
      <c r="Z8851" s="3"/>
      <c r="AA8851" s="3"/>
      <c r="AB8851" s="3"/>
      <c r="AC8851" s="3"/>
      <c r="AD8851" s="3"/>
      <c r="AE8851" s="3"/>
      <c r="AF8851" s="3"/>
      <c r="AG8851" s="3"/>
      <c r="AH8851" s="3"/>
      <c r="AI8851" s="3"/>
      <c r="AJ8851" s="3"/>
      <c r="AK8851" s="3"/>
      <c r="AL8851" s="3"/>
      <c r="AM8851" s="3"/>
      <c r="AN8851" s="3"/>
      <c r="AO8851" s="3"/>
      <c r="AP8851" s="3"/>
      <c r="AQ8851" s="3"/>
      <c r="AR8851" s="3"/>
      <c r="AS8851" s="3"/>
      <c r="AT8851" s="3"/>
      <c r="AU8851" s="3"/>
      <c r="AV8851" s="3"/>
      <c r="AW8851" s="3"/>
      <c r="AX8851" s="3"/>
      <c r="AY8851" s="3"/>
      <c r="AZ8851" s="3"/>
      <c r="BA8851" s="3"/>
    </row>
    <row r="8852" spans="1:53" x14ac:dyDescent="0.3">
      <c r="A8852" s="3"/>
      <c r="B8852" s="3"/>
      <c r="C8852" s="3"/>
      <c r="D8852" s="3"/>
      <c r="E8852" s="3"/>
      <c r="F8852" s="3"/>
      <c r="G8852" s="3"/>
      <c r="H8852" s="3"/>
      <c r="I8852" s="3"/>
      <c r="J8852" s="3"/>
      <c r="K8852" s="3"/>
      <c r="L8852" s="3"/>
      <c r="M8852" s="3"/>
      <c r="N8852" s="3"/>
      <c r="O8852" s="3"/>
      <c r="P8852" s="3"/>
      <c r="Q8852" s="3"/>
      <c r="R8852" s="3"/>
      <c r="S8852" s="120"/>
      <c r="T8852" s="3"/>
      <c r="U8852" s="3"/>
      <c r="V8852" s="3"/>
      <c r="W8852" s="3"/>
      <c r="X8852" s="3"/>
      <c r="Y8852" s="3"/>
      <c r="Z8852" s="3"/>
      <c r="AA8852" s="3"/>
      <c r="AB8852" s="3"/>
      <c r="AC8852" s="3"/>
      <c r="AD8852" s="3"/>
      <c r="AE8852" s="3"/>
      <c r="AF8852" s="3"/>
      <c r="AG8852" s="3"/>
      <c r="AH8852" s="3"/>
      <c r="AI8852" s="3"/>
      <c r="AJ8852" s="3"/>
      <c r="AK8852" s="3"/>
      <c r="AL8852" s="3"/>
      <c r="AM8852" s="3"/>
      <c r="AN8852" s="3"/>
      <c r="AO8852" s="3"/>
      <c r="AP8852" s="3"/>
      <c r="AQ8852" s="3"/>
      <c r="AR8852" s="3"/>
      <c r="AS8852" s="3"/>
      <c r="AT8852" s="3"/>
      <c r="AU8852" s="3"/>
      <c r="AV8852" s="3"/>
      <c r="AW8852" s="3"/>
      <c r="AX8852" s="3"/>
      <c r="AY8852" s="3"/>
      <c r="AZ8852" s="3"/>
      <c r="BA8852" s="3"/>
    </row>
    <row r="8853" spans="1:53" x14ac:dyDescent="0.3">
      <c r="A8853" s="3"/>
      <c r="B8853" s="3"/>
      <c r="C8853" s="3"/>
      <c r="D8853" s="3"/>
      <c r="E8853" s="3"/>
      <c r="F8853" s="3"/>
      <c r="G8853" s="3"/>
      <c r="H8853" s="3"/>
      <c r="I8853" s="3"/>
      <c r="J8853" s="3"/>
      <c r="K8853" s="3"/>
      <c r="L8853" s="3"/>
      <c r="M8853" s="3"/>
      <c r="N8853" s="3"/>
      <c r="O8853" s="3"/>
      <c r="P8853" s="3"/>
      <c r="Q8853" s="3"/>
      <c r="R8853" s="3"/>
      <c r="S8853" s="120"/>
      <c r="T8853" s="3"/>
      <c r="U8853" s="3"/>
      <c r="V8853" s="3"/>
      <c r="W8853" s="3"/>
      <c r="X8853" s="3"/>
      <c r="Y8853" s="3"/>
      <c r="Z8853" s="3"/>
      <c r="AA8853" s="3"/>
      <c r="AB8853" s="3"/>
      <c r="AC8853" s="3"/>
      <c r="AD8853" s="3"/>
      <c r="AE8853" s="3"/>
      <c r="AF8853" s="3"/>
      <c r="AG8853" s="3"/>
      <c r="AH8853" s="3"/>
      <c r="AI8853" s="3"/>
      <c r="AJ8853" s="3"/>
      <c r="AK8853" s="3"/>
      <c r="AL8853" s="3"/>
      <c r="AM8853" s="3"/>
      <c r="AN8853" s="3"/>
      <c r="AO8853" s="3"/>
      <c r="AP8853" s="3"/>
      <c r="AQ8853" s="3"/>
      <c r="AR8853" s="3"/>
      <c r="AS8853" s="3"/>
      <c r="AT8853" s="3"/>
      <c r="AU8853" s="3"/>
      <c r="AV8853" s="3"/>
      <c r="AW8853" s="3"/>
      <c r="AX8853" s="3"/>
      <c r="AY8853" s="3"/>
      <c r="AZ8853" s="3"/>
      <c r="BA8853" s="3"/>
    </row>
    <row r="8854" spans="1:53" x14ac:dyDescent="0.3">
      <c r="A8854" s="3"/>
      <c r="B8854" s="3"/>
      <c r="C8854" s="3"/>
      <c r="D8854" s="3"/>
      <c r="E8854" s="3"/>
      <c r="F8854" s="3"/>
      <c r="G8854" s="3"/>
      <c r="H8854" s="3"/>
      <c r="I8854" s="3"/>
      <c r="J8854" s="3"/>
      <c r="K8854" s="3"/>
      <c r="L8854" s="3"/>
      <c r="M8854" s="3"/>
      <c r="N8854" s="3"/>
      <c r="O8854" s="3"/>
      <c r="P8854" s="3"/>
      <c r="Q8854" s="3"/>
      <c r="R8854" s="3"/>
      <c r="S8854" s="120"/>
      <c r="T8854" s="3"/>
      <c r="U8854" s="3"/>
      <c r="V8854" s="3"/>
      <c r="W8854" s="3"/>
      <c r="X8854" s="3"/>
      <c r="Y8854" s="3"/>
      <c r="Z8854" s="3"/>
      <c r="AA8854" s="3"/>
      <c r="AB8854" s="3"/>
      <c r="AC8854" s="3"/>
      <c r="AD8854" s="3"/>
      <c r="AE8854" s="3"/>
      <c r="AF8854" s="3"/>
      <c r="AG8854" s="3"/>
      <c r="AH8854" s="3"/>
      <c r="AI8854" s="3"/>
      <c r="AJ8854" s="3"/>
      <c r="AK8854" s="3"/>
      <c r="AL8854" s="3"/>
      <c r="AM8854" s="3"/>
      <c r="AN8854" s="3"/>
      <c r="AO8854" s="3"/>
      <c r="AP8854" s="3"/>
      <c r="AQ8854" s="3"/>
      <c r="AR8854" s="3"/>
      <c r="AS8854" s="3"/>
      <c r="AT8854" s="3"/>
      <c r="AU8854" s="3"/>
      <c r="AV8854" s="3"/>
      <c r="AW8854" s="3"/>
      <c r="AX8854" s="3"/>
      <c r="AY8854" s="3"/>
      <c r="AZ8854" s="3"/>
      <c r="BA8854" s="3"/>
    </row>
    <row r="8855" spans="1:53" x14ac:dyDescent="0.3">
      <c r="A8855" s="3"/>
      <c r="B8855" s="3"/>
      <c r="C8855" s="3"/>
      <c r="D8855" s="3"/>
      <c r="E8855" s="3"/>
      <c r="F8855" s="3"/>
      <c r="G8855" s="3"/>
      <c r="H8855" s="3"/>
      <c r="I8855" s="3"/>
      <c r="J8855" s="3"/>
      <c r="K8855" s="3"/>
      <c r="L8855" s="3"/>
      <c r="M8855" s="3"/>
      <c r="N8855" s="3"/>
      <c r="O8855" s="3"/>
      <c r="P8855" s="3"/>
      <c r="Q8855" s="3"/>
      <c r="R8855" s="3"/>
      <c r="S8855" s="120"/>
      <c r="T8855" s="3"/>
      <c r="U8855" s="3"/>
      <c r="V8855" s="3"/>
      <c r="W8855" s="3"/>
      <c r="X8855" s="3"/>
      <c r="Y8855" s="3"/>
      <c r="Z8855" s="3"/>
      <c r="AA8855" s="3"/>
      <c r="AB8855" s="3"/>
      <c r="AC8855" s="3"/>
      <c r="AD8855" s="3"/>
      <c r="AE8855" s="3"/>
      <c r="AF8855" s="3"/>
      <c r="AG8855" s="3"/>
      <c r="AH8855" s="3"/>
      <c r="AI8855" s="3"/>
      <c r="AJ8855" s="3"/>
      <c r="AK8855" s="3"/>
      <c r="AL8855" s="3"/>
      <c r="AM8855" s="3"/>
      <c r="AN8855" s="3"/>
      <c r="AO8855" s="3"/>
      <c r="AP8855" s="3"/>
      <c r="AQ8855" s="3"/>
      <c r="AR8855" s="3"/>
      <c r="AS8855" s="3"/>
      <c r="AT8855" s="3"/>
      <c r="AU8855" s="3"/>
      <c r="AV8855" s="3"/>
      <c r="AW8855" s="3"/>
      <c r="AX8855" s="3"/>
      <c r="AY8855" s="3"/>
      <c r="AZ8855" s="3"/>
      <c r="BA8855" s="3"/>
    </row>
    <row r="8856" spans="1:53" x14ac:dyDescent="0.3">
      <c r="A8856" s="3"/>
      <c r="B8856" s="3"/>
      <c r="C8856" s="3"/>
      <c r="D8856" s="3"/>
      <c r="E8856" s="3"/>
      <c r="F8856" s="3"/>
      <c r="G8856" s="3"/>
      <c r="H8856" s="3"/>
      <c r="I8856" s="3"/>
      <c r="J8856" s="3"/>
      <c r="K8856" s="3"/>
      <c r="L8856" s="3"/>
      <c r="M8856" s="3"/>
      <c r="N8856" s="3"/>
      <c r="O8856" s="3"/>
      <c r="P8856" s="3"/>
      <c r="Q8856" s="3"/>
      <c r="R8856" s="3"/>
      <c r="S8856" s="120"/>
      <c r="T8856" s="3"/>
      <c r="U8856" s="3"/>
      <c r="V8856" s="3"/>
      <c r="W8856" s="3"/>
      <c r="X8856" s="3"/>
      <c r="Y8856" s="3"/>
      <c r="Z8856" s="3"/>
      <c r="AA8856" s="3"/>
      <c r="AB8856" s="3"/>
      <c r="AC8856" s="3"/>
      <c r="AD8856" s="3"/>
      <c r="AE8856" s="3"/>
      <c r="AF8856" s="3"/>
      <c r="AG8856" s="3"/>
      <c r="AH8856" s="3"/>
      <c r="AI8856" s="3"/>
      <c r="AJ8856" s="3"/>
      <c r="AK8856" s="3"/>
      <c r="AL8856" s="3"/>
      <c r="AM8856" s="3"/>
      <c r="AN8856" s="3"/>
      <c r="AO8856" s="3"/>
      <c r="AP8856" s="3"/>
      <c r="AQ8856" s="3"/>
      <c r="AR8856" s="3"/>
      <c r="AS8856" s="3"/>
      <c r="AT8856" s="3"/>
      <c r="AU8856" s="3"/>
      <c r="AV8856" s="3"/>
      <c r="AW8856" s="3"/>
      <c r="AX8856" s="3"/>
      <c r="AY8856" s="3"/>
      <c r="AZ8856" s="3"/>
      <c r="BA8856" s="3"/>
    </row>
    <row r="8857" spans="1:53" x14ac:dyDescent="0.3">
      <c r="A8857" s="3"/>
      <c r="B8857" s="3"/>
      <c r="C8857" s="3"/>
      <c r="D8857" s="3"/>
      <c r="E8857" s="3"/>
      <c r="F8857" s="3"/>
      <c r="G8857" s="3"/>
      <c r="H8857" s="3"/>
      <c r="I8857" s="3"/>
      <c r="J8857" s="3"/>
      <c r="K8857" s="3"/>
      <c r="L8857" s="3"/>
      <c r="M8857" s="3"/>
      <c r="N8857" s="3"/>
      <c r="O8857" s="3"/>
      <c r="P8857" s="3"/>
      <c r="Q8857" s="3"/>
      <c r="R8857" s="3"/>
      <c r="S8857" s="120"/>
      <c r="T8857" s="3"/>
      <c r="U8857" s="3"/>
      <c r="V8857" s="3"/>
      <c r="W8857" s="3"/>
      <c r="X8857" s="3"/>
      <c r="Y8857" s="3"/>
      <c r="Z8857" s="3"/>
      <c r="AA8857" s="3"/>
      <c r="AB8857" s="3"/>
      <c r="AC8857" s="3"/>
      <c r="AD8857" s="3"/>
      <c r="AE8857" s="3"/>
      <c r="AF8857" s="3"/>
      <c r="AG8857" s="3"/>
      <c r="AH8857" s="3"/>
      <c r="AI8857" s="3"/>
      <c r="AJ8857" s="3"/>
      <c r="AK8857" s="3"/>
      <c r="AL8857" s="3"/>
      <c r="AM8857" s="3"/>
      <c r="AN8857" s="3"/>
      <c r="AO8857" s="3"/>
      <c r="AP8857" s="3"/>
      <c r="AQ8857" s="3"/>
      <c r="AR8857" s="3"/>
      <c r="AS8857" s="3"/>
      <c r="AT8857" s="3"/>
      <c r="AU8857" s="3"/>
      <c r="AV8857" s="3"/>
      <c r="AW8857" s="3"/>
      <c r="AX8857" s="3"/>
      <c r="AY8857" s="3"/>
      <c r="AZ8857" s="3"/>
      <c r="BA8857" s="3"/>
    </row>
    <row r="8858" spans="1:53" x14ac:dyDescent="0.3">
      <c r="A8858" s="3"/>
      <c r="B8858" s="3"/>
      <c r="C8858" s="3"/>
      <c r="D8858" s="3"/>
      <c r="E8858" s="3"/>
      <c r="F8858" s="3"/>
      <c r="G8858" s="3"/>
      <c r="H8858" s="3"/>
      <c r="I8858" s="3"/>
      <c r="J8858" s="3"/>
      <c r="K8858" s="3"/>
      <c r="L8858" s="3"/>
      <c r="M8858" s="3"/>
      <c r="N8858" s="3"/>
      <c r="O8858" s="3"/>
      <c r="P8858" s="3"/>
      <c r="Q8858" s="3"/>
      <c r="R8858" s="3"/>
      <c r="S8858" s="120"/>
      <c r="T8858" s="3"/>
      <c r="U8858" s="3"/>
      <c r="V8858" s="3"/>
      <c r="W8858" s="3"/>
      <c r="X8858" s="3"/>
      <c r="Y8858" s="3"/>
      <c r="Z8858" s="3"/>
      <c r="AA8858" s="3"/>
      <c r="AB8858" s="3"/>
      <c r="AC8858" s="3"/>
      <c r="AD8858" s="3"/>
      <c r="AE8858" s="3"/>
      <c r="AF8858" s="3"/>
      <c r="AG8858" s="3"/>
      <c r="AH8858" s="3"/>
      <c r="AI8858" s="3"/>
      <c r="AJ8858" s="3"/>
      <c r="AK8858" s="3"/>
      <c r="AL8858" s="3"/>
      <c r="AM8858" s="3"/>
      <c r="AN8858" s="3"/>
      <c r="AO8858" s="3"/>
      <c r="AP8858" s="3"/>
      <c r="AQ8858" s="3"/>
      <c r="AR8858" s="3"/>
      <c r="AS8858" s="3"/>
      <c r="AT8858" s="3"/>
      <c r="AU8858" s="3"/>
      <c r="AV8858" s="3"/>
      <c r="AW8858" s="3"/>
      <c r="AX8858" s="3"/>
      <c r="AY8858" s="3"/>
      <c r="AZ8858" s="3"/>
      <c r="BA8858" s="3"/>
    </row>
    <row r="8859" spans="1:53" x14ac:dyDescent="0.3">
      <c r="A8859" s="3"/>
      <c r="B8859" s="3"/>
      <c r="C8859" s="3"/>
      <c r="D8859" s="3"/>
      <c r="E8859" s="3"/>
      <c r="F8859" s="3"/>
      <c r="G8859" s="3"/>
      <c r="H8859" s="3"/>
      <c r="I8859" s="3"/>
      <c r="J8859" s="3"/>
      <c r="K8859" s="3"/>
      <c r="L8859" s="3"/>
      <c r="M8859" s="3"/>
      <c r="N8859" s="3"/>
      <c r="O8859" s="3"/>
      <c r="P8859" s="3"/>
      <c r="Q8859" s="3"/>
      <c r="R8859" s="3"/>
      <c r="S8859" s="120"/>
      <c r="T8859" s="3"/>
      <c r="U8859" s="3"/>
      <c r="V8859" s="3"/>
      <c r="W8859" s="3"/>
      <c r="X8859" s="3"/>
      <c r="Y8859" s="3"/>
      <c r="Z8859" s="3"/>
      <c r="AA8859" s="3"/>
      <c r="AB8859" s="3"/>
      <c r="AC8859" s="3"/>
      <c r="AD8859" s="3"/>
      <c r="AE8859" s="3"/>
      <c r="AF8859" s="3"/>
      <c r="AG8859" s="3"/>
      <c r="AH8859" s="3"/>
      <c r="AI8859" s="3"/>
      <c r="AJ8859" s="3"/>
      <c r="AK8859" s="3"/>
      <c r="AL8859" s="3"/>
      <c r="AM8859" s="3"/>
      <c r="AN8859" s="3"/>
      <c r="AO8859" s="3"/>
      <c r="AP8859" s="3"/>
      <c r="AQ8859" s="3"/>
      <c r="AR8859" s="3"/>
      <c r="AS8859" s="3"/>
      <c r="AT8859" s="3"/>
      <c r="AU8859" s="3"/>
      <c r="AV8859" s="3"/>
      <c r="AW8859" s="3"/>
      <c r="AX8859" s="3"/>
      <c r="AY8859" s="3"/>
      <c r="AZ8859" s="3"/>
      <c r="BA8859" s="3"/>
    </row>
    <row r="8860" spans="1:53" x14ac:dyDescent="0.3">
      <c r="A8860" s="3"/>
      <c r="B8860" s="3"/>
      <c r="C8860" s="3"/>
      <c r="D8860" s="3"/>
      <c r="E8860" s="3"/>
      <c r="F8860" s="3"/>
      <c r="G8860" s="3"/>
      <c r="H8860" s="3"/>
      <c r="I8860" s="3"/>
      <c r="J8860" s="3"/>
      <c r="K8860" s="3"/>
      <c r="L8860" s="3"/>
      <c r="M8860" s="3"/>
      <c r="N8860" s="3"/>
      <c r="O8860" s="3"/>
      <c r="P8860" s="3"/>
      <c r="Q8860" s="3"/>
      <c r="R8860" s="3"/>
      <c r="S8860" s="120"/>
      <c r="T8860" s="3"/>
      <c r="U8860" s="3"/>
      <c r="V8860" s="3"/>
      <c r="W8860" s="3"/>
      <c r="X8860" s="3"/>
      <c r="Y8860" s="3"/>
      <c r="Z8860" s="3"/>
      <c r="AA8860" s="3"/>
      <c r="AB8860" s="3"/>
      <c r="AC8860" s="3"/>
      <c r="AD8860" s="3"/>
      <c r="AE8860" s="3"/>
      <c r="AF8860" s="3"/>
      <c r="AG8860" s="3"/>
      <c r="AH8860" s="3"/>
      <c r="AI8860" s="3"/>
      <c r="AJ8860" s="3"/>
      <c r="AK8860" s="3"/>
      <c r="AL8860" s="3"/>
      <c r="AM8860" s="3"/>
      <c r="AN8860" s="3"/>
      <c r="AO8860" s="3"/>
      <c r="AP8860" s="3"/>
      <c r="AQ8860" s="3"/>
      <c r="AR8860" s="3"/>
      <c r="AS8860" s="3"/>
      <c r="AT8860" s="3"/>
      <c r="AU8860" s="3"/>
      <c r="AV8860" s="3"/>
      <c r="AW8860" s="3"/>
      <c r="AX8860" s="3"/>
      <c r="AY8860" s="3"/>
      <c r="AZ8860" s="3"/>
      <c r="BA8860" s="3"/>
    </row>
    <row r="8861" spans="1:53" x14ac:dyDescent="0.3">
      <c r="A8861" s="3"/>
      <c r="B8861" s="3"/>
      <c r="C8861" s="3"/>
      <c r="D8861" s="3"/>
      <c r="E8861" s="3"/>
      <c r="F8861" s="3"/>
      <c r="G8861" s="3"/>
      <c r="H8861" s="3"/>
      <c r="I8861" s="3"/>
      <c r="J8861" s="3"/>
      <c r="K8861" s="3"/>
      <c r="L8861" s="3"/>
      <c r="M8861" s="3"/>
      <c r="N8861" s="3"/>
      <c r="O8861" s="3"/>
      <c r="P8861" s="3"/>
      <c r="Q8861" s="3"/>
      <c r="R8861" s="3"/>
      <c r="S8861" s="120"/>
      <c r="T8861" s="3"/>
      <c r="U8861" s="3"/>
      <c r="V8861" s="3"/>
      <c r="W8861" s="3"/>
      <c r="X8861" s="3"/>
      <c r="Y8861" s="3"/>
      <c r="Z8861" s="3"/>
      <c r="AA8861" s="3"/>
      <c r="AB8861" s="3"/>
      <c r="AC8861" s="3"/>
      <c r="AD8861" s="3"/>
      <c r="AE8861" s="3"/>
      <c r="AF8861" s="3"/>
      <c r="AG8861" s="3"/>
      <c r="AH8861" s="3"/>
      <c r="AI8861" s="3"/>
      <c r="AJ8861" s="3"/>
      <c r="AK8861" s="3"/>
      <c r="AL8861" s="3"/>
      <c r="AM8861" s="3"/>
      <c r="AN8861" s="3"/>
      <c r="AO8861" s="3"/>
      <c r="AP8861" s="3"/>
      <c r="AQ8861" s="3"/>
      <c r="AR8861" s="3"/>
      <c r="AS8861" s="3"/>
      <c r="AT8861" s="3"/>
      <c r="AU8861" s="3"/>
      <c r="AV8861" s="3"/>
      <c r="AW8861" s="3"/>
      <c r="AX8861" s="3"/>
      <c r="AY8861" s="3"/>
      <c r="AZ8861" s="3"/>
      <c r="BA8861" s="3"/>
    </row>
    <row r="8862" spans="1:53" x14ac:dyDescent="0.3">
      <c r="A8862" s="3"/>
      <c r="B8862" s="3"/>
      <c r="C8862" s="3"/>
      <c r="D8862" s="3"/>
      <c r="E8862" s="3"/>
      <c r="F8862" s="3"/>
      <c r="G8862" s="3"/>
      <c r="H8862" s="3"/>
      <c r="I8862" s="3"/>
      <c r="J8862" s="3"/>
      <c r="K8862" s="3"/>
      <c r="L8862" s="3"/>
      <c r="M8862" s="3"/>
      <c r="N8862" s="3"/>
      <c r="O8862" s="3"/>
      <c r="P8862" s="3"/>
      <c r="Q8862" s="3"/>
      <c r="R8862" s="3"/>
      <c r="S8862" s="120"/>
      <c r="T8862" s="3"/>
      <c r="U8862" s="3"/>
      <c r="V8862" s="3"/>
      <c r="W8862" s="3"/>
      <c r="X8862" s="3"/>
      <c r="Y8862" s="3"/>
      <c r="Z8862" s="3"/>
      <c r="AA8862" s="3"/>
      <c r="AB8862" s="3"/>
      <c r="AC8862" s="3"/>
      <c r="AD8862" s="3"/>
      <c r="AE8862" s="3"/>
      <c r="AF8862" s="3"/>
      <c r="AG8862" s="3"/>
      <c r="AH8862" s="3"/>
      <c r="AI8862" s="3"/>
      <c r="AJ8862" s="3"/>
      <c r="AK8862" s="3"/>
      <c r="AL8862" s="3"/>
      <c r="AM8862" s="3"/>
      <c r="AN8862" s="3"/>
      <c r="AO8862" s="3"/>
      <c r="AP8862" s="3"/>
      <c r="AQ8862" s="3"/>
      <c r="AR8862" s="3"/>
      <c r="AS8862" s="3"/>
      <c r="AT8862" s="3"/>
      <c r="AU8862" s="3"/>
      <c r="AV8862" s="3"/>
      <c r="AW8862" s="3"/>
      <c r="AX8862" s="3"/>
      <c r="AY8862" s="3"/>
      <c r="AZ8862" s="3"/>
      <c r="BA8862" s="3"/>
    </row>
    <row r="8863" spans="1:53" x14ac:dyDescent="0.3">
      <c r="A8863" s="3"/>
      <c r="B8863" s="3"/>
      <c r="C8863" s="3"/>
      <c r="D8863" s="3"/>
      <c r="E8863" s="3"/>
      <c r="F8863" s="3"/>
      <c r="G8863" s="3"/>
      <c r="H8863" s="3"/>
      <c r="I8863" s="3"/>
      <c r="J8863" s="3"/>
      <c r="K8863" s="3"/>
      <c r="L8863" s="3"/>
      <c r="M8863" s="3"/>
      <c r="N8863" s="3"/>
      <c r="O8863" s="3"/>
      <c r="P8863" s="3"/>
      <c r="Q8863" s="3"/>
      <c r="R8863" s="3"/>
      <c r="S8863" s="120"/>
      <c r="T8863" s="3"/>
      <c r="U8863" s="3"/>
      <c r="V8863" s="3"/>
      <c r="W8863" s="3"/>
      <c r="X8863" s="3"/>
      <c r="Y8863" s="3"/>
      <c r="Z8863" s="3"/>
      <c r="AA8863" s="3"/>
      <c r="AB8863" s="3"/>
      <c r="AC8863" s="3"/>
      <c r="AD8863" s="3"/>
      <c r="AE8863" s="3"/>
      <c r="AF8863" s="3"/>
      <c r="AG8863" s="3"/>
      <c r="AH8863" s="3"/>
      <c r="AI8863" s="3"/>
      <c r="AJ8863" s="3"/>
      <c r="AK8863" s="3"/>
      <c r="AL8863" s="3"/>
      <c r="AM8863" s="3"/>
      <c r="AN8863" s="3"/>
      <c r="AO8863" s="3"/>
      <c r="AP8863" s="3"/>
      <c r="AQ8863" s="3"/>
      <c r="AR8863" s="3"/>
      <c r="AS8863" s="3"/>
      <c r="AT8863" s="3"/>
      <c r="AU8863" s="3"/>
      <c r="AV8863" s="3"/>
      <c r="AW8863" s="3"/>
      <c r="AX8863" s="3"/>
      <c r="AY8863" s="3"/>
      <c r="AZ8863" s="3"/>
      <c r="BA8863" s="3"/>
    </row>
    <row r="8864" spans="1:53" x14ac:dyDescent="0.3">
      <c r="A8864" s="3"/>
      <c r="B8864" s="3"/>
      <c r="C8864" s="3"/>
      <c r="D8864" s="3"/>
      <c r="E8864" s="3"/>
      <c r="F8864" s="3"/>
      <c r="G8864" s="3"/>
      <c r="H8864" s="3"/>
      <c r="I8864" s="3"/>
      <c r="J8864" s="3"/>
      <c r="K8864" s="3"/>
      <c r="L8864" s="3"/>
      <c r="M8864" s="3"/>
      <c r="N8864" s="3"/>
      <c r="O8864" s="3"/>
      <c r="P8864" s="3"/>
      <c r="Q8864" s="3"/>
      <c r="R8864" s="3"/>
      <c r="S8864" s="120"/>
      <c r="T8864" s="3"/>
      <c r="U8864" s="3"/>
      <c r="V8864" s="3"/>
      <c r="W8864" s="3"/>
      <c r="X8864" s="3"/>
      <c r="Y8864" s="3"/>
      <c r="Z8864" s="3"/>
      <c r="AA8864" s="3"/>
      <c r="AB8864" s="3"/>
      <c r="AC8864" s="3"/>
      <c r="AD8864" s="3"/>
      <c r="AE8864" s="3"/>
      <c r="AF8864" s="3"/>
      <c r="AG8864" s="3"/>
      <c r="AH8864" s="3"/>
      <c r="AI8864" s="3"/>
      <c r="AJ8864" s="3"/>
      <c r="AK8864" s="3"/>
      <c r="AL8864" s="3"/>
      <c r="AM8864" s="3"/>
      <c r="AN8864" s="3"/>
      <c r="AO8864" s="3"/>
      <c r="AP8864" s="3"/>
      <c r="AQ8864" s="3"/>
      <c r="AR8864" s="3"/>
      <c r="AS8864" s="3"/>
      <c r="AT8864" s="3"/>
      <c r="AU8864" s="3"/>
      <c r="AV8864" s="3"/>
      <c r="AW8864" s="3"/>
      <c r="AX8864" s="3"/>
      <c r="AY8864" s="3"/>
      <c r="AZ8864" s="3"/>
      <c r="BA8864" s="3"/>
    </row>
    <row r="8865" spans="1:53" x14ac:dyDescent="0.3">
      <c r="A8865" s="3"/>
      <c r="B8865" s="3"/>
      <c r="C8865" s="3"/>
      <c r="D8865" s="3"/>
      <c r="E8865" s="3"/>
      <c r="F8865" s="3"/>
      <c r="G8865" s="3"/>
      <c r="H8865" s="3"/>
      <c r="I8865" s="3"/>
      <c r="J8865" s="3"/>
      <c r="K8865" s="3"/>
      <c r="L8865" s="3"/>
      <c r="M8865" s="3"/>
      <c r="N8865" s="3"/>
      <c r="O8865" s="3"/>
      <c r="P8865" s="3"/>
      <c r="Q8865" s="3"/>
      <c r="R8865" s="3"/>
      <c r="S8865" s="120"/>
      <c r="T8865" s="3"/>
      <c r="U8865" s="3"/>
      <c r="V8865" s="3"/>
      <c r="W8865" s="3"/>
      <c r="X8865" s="3"/>
      <c r="Y8865" s="3"/>
      <c r="Z8865" s="3"/>
      <c r="AA8865" s="3"/>
      <c r="AB8865" s="3"/>
      <c r="AC8865" s="3"/>
      <c r="AD8865" s="3"/>
      <c r="AE8865" s="3"/>
      <c r="AF8865" s="3"/>
      <c r="AG8865" s="3"/>
      <c r="AH8865" s="3"/>
      <c r="AI8865" s="3"/>
      <c r="AJ8865" s="3"/>
      <c r="AK8865" s="3"/>
      <c r="AL8865" s="3"/>
      <c r="AM8865" s="3"/>
      <c r="AN8865" s="3"/>
      <c r="AO8865" s="3"/>
      <c r="AP8865" s="3"/>
      <c r="AQ8865" s="3"/>
      <c r="AR8865" s="3"/>
      <c r="AS8865" s="3"/>
      <c r="AT8865" s="3"/>
      <c r="AU8865" s="3"/>
      <c r="AV8865" s="3"/>
      <c r="AW8865" s="3"/>
      <c r="AX8865" s="3"/>
      <c r="AY8865" s="3"/>
      <c r="AZ8865" s="3"/>
      <c r="BA8865" s="3"/>
    </row>
    <row r="8866" spans="1:53" x14ac:dyDescent="0.3">
      <c r="A8866" s="3"/>
      <c r="B8866" s="3"/>
      <c r="C8866" s="3"/>
      <c r="D8866" s="3"/>
      <c r="E8866" s="3"/>
      <c r="F8866" s="3"/>
      <c r="G8866" s="3"/>
      <c r="H8866" s="3"/>
      <c r="I8866" s="3"/>
      <c r="J8866" s="3"/>
      <c r="K8866" s="3"/>
      <c r="L8866" s="3"/>
      <c r="M8866" s="3"/>
      <c r="N8866" s="3"/>
      <c r="O8866" s="3"/>
      <c r="P8866" s="3"/>
      <c r="Q8866" s="3"/>
      <c r="R8866" s="3"/>
      <c r="S8866" s="120"/>
      <c r="T8866" s="3"/>
      <c r="U8866" s="3"/>
      <c r="V8866" s="3"/>
      <c r="W8866" s="3"/>
      <c r="X8866" s="3"/>
      <c r="Y8866" s="3"/>
      <c r="Z8866" s="3"/>
      <c r="AA8866" s="3"/>
      <c r="AB8866" s="3"/>
      <c r="AC8866" s="3"/>
      <c r="AD8866" s="3"/>
      <c r="AE8866" s="3"/>
      <c r="AF8866" s="3"/>
      <c r="AG8866" s="3"/>
      <c r="AH8866" s="3"/>
      <c r="AI8866" s="3"/>
      <c r="AJ8866" s="3"/>
      <c r="AK8866" s="3"/>
      <c r="AL8866" s="3"/>
      <c r="AM8866" s="3"/>
      <c r="AN8866" s="3"/>
      <c r="AO8866" s="3"/>
      <c r="AP8866" s="3"/>
      <c r="AQ8866" s="3"/>
      <c r="AR8866" s="3"/>
      <c r="AS8866" s="3"/>
      <c r="AT8866" s="3"/>
      <c r="AU8866" s="3"/>
      <c r="AV8866" s="3"/>
      <c r="AW8866" s="3"/>
      <c r="AX8866" s="3"/>
      <c r="AY8866" s="3"/>
      <c r="AZ8866" s="3"/>
      <c r="BA8866" s="3"/>
    </row>
    <row r="8867" spans="1:53" x14ac:dyDescent="0.3">
      <c r="A8867" s="3"/>
      <c r="B8867" s="3"/>
      <c r="C8867" s="3"/>
      <c r="D8867" s="3"/>
      <c r="E8867" s="3"/>
      <c r="F8867" s="3"/>
      <c r="G8867" s="3"/>
      <c r="H8867" s="3"/>
      <c r="I8867" s="3"/>
      <c r="J8867" s="3"/>
      <c r="K8867" s="3"/>
      <c r="L8867" s="3"/>
      <c r="M8867" s="3"/>
      <c r="N8867" s="3"/>
      <c r="O8867" s="3"/>
      <c r="P8867" s="3"/>
      <c r="Q8867" s="3"/>
      <c r="R8867" s="3"/>
      <c r="S8867" s="120"/>
      <c r="T8867" s="3"/>
      <c r="U8867" s="3"/>
      <c r="V8867" s="3"/>
      <c r="W8867" s="3"/>
      <c r="X8867" s="3"/>
      <c r="Y8867" s="3"/>
      <c r="Z8867" s="3"/>
      <c r="AA8867" s="3"/>
      <c r="AB8867" s="3"/>
      <c r="AC8867" s="3"/>
      <c r="AD8867" s="3"/>
      <c r="AE8867" s="3"/>
      <c r="AF8867" s="3"/>
      <c r="AG8867" s="3"/>
      <c r="AH8867" s="3"/>
      <c r="AI8867" s="3"/>
      <c r="AJ8867" s="3"/>
      <c r="AK8867" s="3"/>
      <c r="AL8867" s="3"/>
      <c r="AM8867" s="3"/>
      <c r="AN8867" s="3"/>
      <c r="AO8867" s="3"/>
      <c r="AP8867" s="3"/>
      <c r="AQ8867" s="3"/>
      <c r="AR8867" s="3"/>
      <c r="AS8867" s="3"/>
      <c r="AT8867" s="3"/>
      <c r="AU8867" s="3"/>
      <c r="AV8867" s="3"/>
      <c r="AW8867" s="3"/>
      <c r="AX8867" s="3"/>
      <c r="AY8867" s="3"/>
      <c r="AZ8867" s="3"/>
      <c r="BA8867" s="3"/>
    </row>
    <row r="8868" spans="1:53" x14ac:dyDescent="0.3">
      <c r="A8868" s="3"/>
      <c r="B8868" s="3"/>
      <c r="C8868" s="3"/>
      <c r="D8868" s="3"/>
      <c r="E8868" s="3"/>
      <c r="F8868" s="3"/>
      <c r="G8868" s="3"/>
      <c r="H8868" s="3"/>
      <c r="I8868" s="3"/>
      <c r="J8868" s="3"/>
      <c r="K8868" s="3"/>
      <c r="L8868" s="3"/>
      <c r="M8868" s="3"/>
      <c r="N8868" s="3"/>
      <c r="O8868" s="3"/>
      <c r="P8868" s="3"/>
      <c r="Q8868" s="3"/>
      <c r="R8868" s="3"/>
      <c r="S8868" s="120"/>
      <c r="T8868" s="3"/>
      <c r="U8868" s="3"/>
      <c r="V8868" s="3"/>
      <c r="W8868" s="3"/>
      <c r="X8868" s="3"/>
      <c r="Y8868" s="3"/>
      <c r="Z8868" s="3"/>
      <c r="AA8868" s="3"/>
      <c r="AB8868" s="3"/>
      <c r="AC8868" s="3"/>
      <c r="AD8868" s="3"/>
      <c r="AE8868" s="3"/>
      <c r="AF8868" s="3"/>
      <c r="AG8868" s="3"/>
      <c r="AH8868" s="3"/>
      <c r="AI8868" s="3"/>
      <c r="AJ8868" s="3"/>
      <c r="AK8868" s="3"/>
      <c r="AL8868" s="3"/>
      <c r="AM8868" s="3"/>
      <c r="AN8868" s="3"/>
      <c r="AO8868" s="3"/>
      <c r="AP8868" s="3"/>
      <c r="AQ8868" s="3"/>
      <c r="AR8868" s="3"/>
      <c r="AS8868" s="3"/>
      <c r="AT8868" s="3"/>
      <c r="AU8868" s="3"/>
      <c r="AV8868" s="3"/>
      <c r="AW8868" s="3"/>
      <c r="AX8868" s="3"/>
      <c r="AY8868" s="3"/>
      <c r="AZ8868" s="3"/>
      <c r="BA8868" s="3"/>
    </row>
    <row r="8869" spans="1:53" x14ac:dyDescent="0.3">
      <c r="A8869" s="3"/>
      <c r="B8869" s="3"/>
      <c r="C8869" s="3"/>
      <c r="D8869" s="3"/>
      <c r="E8869" s="3"/>
      <c r="F8869" s="3"/>
      <c r="G8869" s="3"/>
      <c r="H8869" s="3"/>
      <c r="I8869" s="3"/>
      <c r="J8869" s="3"/>
      <c r="K8869" s="3"/>
      <c r="L8869" s="3"/>
      <c r="M8869" s="3"/>
      <c r="N8869" s="3"/>
      <c r="O8869" s="3"/>
      <c r="P8869" s="3"/>
      <c r="Q8869" s="3"/>
      <c r="R8869" s="3"/>
      <c r="S8869" s="120"/>
      <c r="T8869" s="3"/>
      <c r="U8869" s="3"/>
      <c r="V8869" s="3"/>
      <c r="W8869" s="3"/>
      <c r="X8869" s="3"/>
      <c r="Y8869" s="3"/>
      <c r="Z8869" s="3"/>
      <c r="AA8869" s="3"/>
      <c r="AB8869" s="3"/>
      <c r="AC8869" s="3"/>
      <c r="AD8869" s="3"/>
      <c r="AE8869" s="3"/>
      <c r="AF8869" s="3"/>
      <c r="AG8869" s="3"/>
      <c r="AH8869" s="3"/>
      <c r="AI8869" s="3"/>
      <c r="AJ8869" s="3"/>
      <c r="AK8869" s="3"/>
      <c r="AL8869" s="3"/>
      <c r="AM8869" s="3"/>
      <c r="AN8869" s="3"/>
      <c r="AO8869" s="3"/>
      <c r="AP8869" s="3"/>
      <c r="AQ8869" s="3"/>
      <c r="AR8869" s="3"/>
      <c r="AS8869" s="3"/>
      <c r="AT8869" s="3"/>
      <c r="AU8869" s="3"/>
      <c r="AV8869" s="3"/>
      <c r="AW8869" s="3"/>
      <c r="AX8869" s="3"/>
      <c r="AY8869" s="3"/>
      <c r="AZ8869" s="3"/>
      <c r="BA8869" s="3"/>
    </row>
    <row r="8870" spans="1:53" x14ac:dyDescent="0.3">
      <c r="A8870" s="3"/>
      <c r="B8870" s="3"/>
      <c r="C8870" s="3"/>
      <c r="D8870" s="3"/>
      <c r="E8870" s="3"/>
      <c r="F8870" s="3"/>
      <c r="G8870" s="3"/>
      <c r="H8870" s="3"/>
      <c r="I8870" s="3"/>
      <c r="J8870" s="3"/>
      <c r="K8870" s="3"/>
      <c r="L8870" s="3"/>
      <c r="M8870" s="3"/>
      <c r="N8870" s="3"/>
      <c r="O8870" s="3"/>
      <c r="P8870" s="3"/>
      <c r="Q8870" s="3"/>
      <c r="R8870" s="3"/>
      <c r="S8870" s="120"/>
      <c r="T8870" s="3"/>
      <c r="U8870" s="3"/>
      <c r="V8870" s="3"/>
      <c r="W8870" s="3"/>
      <c r="X8870" s="3"/>
      <c r="Y8870" s="3"/>
      <c r="Z8870" s="3"/>
      <c r="AA8870" s="3"/>
      <c r="AB8870" s="3"/>
      <c r="AC8870" s="3"/>
      <c r="AD8870" s="3"/>
      <c r="AE8870" s="3"/>
      <c r="AF8870" s="3"/>
      <c r="AG8870" s="3"/>
      <c r="AH8870" s="3"/>
      <c r="AI8870" s="3"/>
      <c r="AJ8870" s="3"/>
      <c r="AK8870" s="3"/>
      <c r="AL8870" s="3"/>
      <c r="AM8870" s="3"/>
      <c r="AN8870" s="3"/>
      <c r="AO8870" s="3"/>
      <c r="AP8870" s="3"/>
      <c r="AQ8870" s="3"/>
      <c r="AR8870" s="3"/>
      <c r="AS8870" s="3"/>
      <c r="AT8870" s="3"/>
      <c r="AU8870" s="3"/>
      <c r="AV8870" s="3"/>
      <c r="AW8870" s="3"/>
      <c r="AX8870" s="3"/>
      <c r="AY8870" s="3"/>
      <c r="AZ8870" s="3"/>
      <c r="BA8870" s="3"/>
    </row>
    <row r="8871" spans="1:53" x14ac:dyDescent="0.3">
      <c r="A8871" s="3"/>
      <c r="B8871" s="3"/>
      <c r="C8871" s="3"/>
      <c r="D8871" s="3"/>
      <c r="E8871" s="3"/>
      <c r="F8871" s="3"/>
      <c r="G8871" s="3"/>
      <c r="H8871" s="3"/>
      <c r="I8871" s="3"/>
      <c r="J8871" s="3"/>
      <c r="K8871" s="3"/>
      <c r="L8871" s="3"/>
      <c r="M8871" s="3"/>
      <c r="N8871" s="3"/>
      <c r="O8871" s="3"/>
      <c r="P8871" s="3"/>
      <c r="Q8871" s="3"/>
      <c r="R8871" s="3"/>
      <c r="S8871" s="120"/>
      <c r="T8871" s="3"/>
      <c r="U8871" s="3"/>
      <c r="V8871" s="3"/>
      <c r="W8871" s="3"/>
      <c r="X8871" s="3"/>
      <c r="Y8871" s="3"/>
      <c r="Z8871" s="3"/>
      <c r="AA8871" s="3"/>
      <c r="AB8871" s="3"/>
      <c r="AC8871" s="3"/>
      <c r="AD8871" s="3"/>
      <c r="AE8871" s="3"/>
      <c r="AF8871" s="3"/>
      <c r="AG8871" s="3"/>
      <c r="AH8871" s="3"/>
      <c r="AI8871" s="3"/>
      <c r="AJ8871" s="3"/>
      <c r="AK8871" s="3"/>
      <c r="AL8871" s="3"/>
      <c r="AM8871" s="3"/>
      <c r="AN8871" s="3"/>
      <c r="AO8871" s="3"/>
      <c r="AP8871" s="3"/>
      <c r="AQ8871" s="3"/>
      <c r="AR8871" s="3"/>
      <c r="AS8871" s="3"/>
      <c r="AT8871" s="3"/>
      <c r="AU8871" s="3"/>
      <c r="AV8871" s="3"/>
      <c r="AW8871" s="3"/>
      <c r="AX8871" s="3"/>
      <c r="AY8871" s="3"/>
      <c r="AZ8871" s="3"/>
      <c r="BA8871" s="3"/>
    </row>
    <row r="8872" spans="1:53" x14ac:dyDescent="0.3">
      <c r="A8872" s="3"/>
      <c r="B8872" s="3"/>
      <c r="C8872" s="3"/>
      <c r="D8872" s="3"/>
      <c r="E8872" s="3"/>
      <c r="F8872" s="3"/>
      <c r="G8872" s="3"/>
      <c r="H8872" s="3"/>
      <c r="I8872" s="3"/>
      <c r="J8872" s="3"/>
      <c r="K8872" s="3"/>
      <c r="L8872" s="3"/>
      <c r="M8872" s="3"/>
      <c r="N8872" s="3"/>
      <c r="O8872" s="3"/>
      <c r="P8872" s="3"/>
      <c r="Q8872" s="3"/>
      <c r="R8872" s="3"/>
      <c r="S8872" s="120"/>
      <c r="T8872" s="3"/>
      <c r="U8872" s="3"/>
      <c r="V8872" s="3"/>
      <c r="W8872" s="3"/>
      <c r="X8872" s="3"/>
      <c r="Y8872" s="3"/>
      <c r="Z8872" s="3"/>
      <c r="AA8872" s="3"/>
      <c r="AB8872" s="3"/>
      <c r="AC8872" s="3"/>
      <c r="AD8872" s="3"/>
      <c r="AE8872" s="3"/>
      <c r="AF8872" s="3"/>
      <c r="AG8872" s="3"/>
      <c r="AH8872" s="3"/>
      <c r="AI8872" s="3"/>
      <c r="AJ8872" s="3"/>
      <c r="AK8872" s="3"/>
      <c r="AL8872" s="3"/>
      <c r="AM8872" s="3"/>
      <c r="AN8872" s="3"/>
      <c r="AO8872" s="3"/>
      <c r="AP8872" s="3"/>
      <c r="AQ8872" s="3"/>
      <c r="AR8872" s="3"/>
      <c r="AS8872" s="3"/>
      <c r="AT8872" s="3"/>
      <c r="AU8872" s="3"/>
      <c r="AV8872" s="3"/>
      <c r="AW8872" s="3"/>
      <c r="AX8872" s="3"/>
      <c r="AY8872" s="3"/>
      <c r="AZ8872" s="3"/>
      <c r="BA8872" s="3"/>
    </row>
    <row r="8873" spans="1:53" x14ac:dyDescent="0.3">
      <c r="A8873" s="3"/>
      <c r="B8873" s="3"/>
      <c r="C8873" s="3"/>
      <c r="D8873" s="3"/>
      <c r="E8873" s="3"/>
      <c r="F8873" s="3"/>
      <c r="G8873" s="3"/>
      <c r="H8873" s="3"/>
      <c r="I8873" s="3"/>
      <c r="J8873" s="3"/>
      <c r="K8873" s="3"/>
      <c r="L8873" s="3"/>
      <c r="M8873" s="3"/>
      <c r="N8873" s="3"/>
      <c r="O8873" s="3"/>
      <c r="P8873" s="3"/>
      <c r="Q8873" s="3"/>
      <c r="R8873" s="3"/>
      <c r="S8873" s="120"/>
      <c r="T8873" s="3"/>
      <c r="U8873" s="3"/>
      <c r="V8873" s="3"/>
      <c r="W8873" s="3"/>
      <c r="X8873" s="3"/>
      <c r="Y8873" s="3"/>
      <c r="Z8873" s="3"/>
      <c r="AA8873" s="3"/>
      <c r="AB8873" s="3"/>
      <c r="AC8873" s="3"/>
      <c r="AD8873" s="3"/>
      <c r="AE8873" s="3"/>
      <c r="AF8873" s="3"/>
      <c r="AG8873" s="3"/>
      <c r="AH8873" s="3"/>
      <c r="AI8873" s="3"/>
      <c r="AJ8873" s="3"/>
      <c r="AK8873" s="3"/>
      <c r="AL8873" s="3"/>
      <c r="AM8873" s="3"/>
      <c r="AN8873" s="3"/>
      <c r="AO8873" s="3"/>
      <c r="AP8873" s="3"/>
      <c r="AQ8873" s="3"/>
      <c r="AR8873" s="3"/>
      <c r="AS8873" s="3"/>
      <c r="AT8873" s="3"/>
      <c r="AU8873" s="3"/>
      <c r="AV8873" s="3"/>
      <c r="AW8873" s="3"/>
      <c r="AX8873" s="3"/>
      <c r="AY8873" s="3"/>
      <c r="AZ8873" s="3"/>
      <c r="BA8873" s="3"/>
    </row>
    <row r="8874" spans="1:53" x14ac:dyDescent="0.3">
      <c r="A8874" s="3"/>
      <c r="B8874" s="3"/>
      <c r="C8874" s="3"/>
      <c r="D8874" s="3"/>
      <c r="E8874" s="3"/>
      <c r="F8874" s="3"/>
      <c r="G8874" s="3"/>
      <c r="H8874" s="3"/>
      <c r="I8874" s="3"/>
      <c r="J8874" s="3"/>
      <c r="K8874" s="3"/>
      <c r="L8874" s="3"/>
      <c r="M8874" s="3"/>
      <c r="N8874" s="3"/>
      <c r="O8874" s="3"/>
      <c r="P8874" s="3"/>
      <c r="Q8874" s="3"/>
      <c r="R8874" s="3"/>
      <c r="S8874" s="120"/>
      <c r="T8874" s="3"/>
      <c r="U8874" s="3"/>
      <c r="V8874" s="3"/>
      <c r="W8874" s="3"/>
      <c r="X8874" s="3"/>
      <c r="Y8874" s="3"/>
      <c r="Z8874" s="3"/>
      <c r="AA8874" s="3"/>
      <c r="AB8874" s="3"/>
      <c r="AC8874" s="3"/>
      <c r="AD8874" s="3"/>
      <c r="AE8874" s="3"/>
      <c r="AF8874" s="3"/>
      <c r="AG8874" s="3"/>
      <c r="AH8874" s="3"/>
      <c r="AI8874" s="3"/>
      <c r="AJ8874" s="3"/>
      <c r="AK8874" s="3"/>
      <c r="AL8874" s="3"/>
      <c r="AM8874" s="3"/>
      <c r="AN8874" s="3"/>
      <c r="AO8874" s="3"/>
      <c r="AP8874" s="3"/>
      <c r="AQ8874" s="3"/>
      <c r="AR8874" s="3"/>
      <c r="AS8874" s="3"/>
      <c r="AT8874" s="3"/>
      <c r="AU8874" s="3"/>
      <c r="AV8874" s="3"/>
      <c r="AW8874" s="3"/>
      <c r="AX8874" s="3"/>
      <c r="AY8874" s="3"/>
      <c r="AZ8874" s="3"/>
      <c r="BA8874" s="3"/>
    </row>
    <row r="8875" spans="1:53" x14ac:dyDescent="0.3">
      <c r="A8875" s="3"/>
      <c r="B8875" s="3"/>
      <c r="C8875" s="3"/>
      <c r="D8875" s="3"/>
      <c r="E8875" s="3"/>
      <c r="F8875" s="3"/>
      <c r="G8875" s="3"/>
      <c r="H8875" s="3"/>
      <c r="I8875" s="3"/>
      <c r="J8875" s="3"/>
      <c r="K8875" s="3"/>
      <c r="L8875" s="3"/>
      <c r="M8875" s="3"/>
      <c r="N8875" s="3"/>
      <c r="O8875" s="3"/>
      <c r="P8875" s="3"/>
      <c r="Q8875" s="3"/>
      <c r="R8875" s="3"/>
      <c r="S8875" s="120"/>
      <c r="T8875" s="3"/>
      <c r="U8875" s="3"/>
      <c r="V8875" s="3"/>
      <c r="W8875" s="3"/>
      <c r="X8875" s="3"/>
      <c r="Y8875" s="3"/>
      <c r="Z8875" s="3"/>
      <c r="AA8875" s="3"/>
      <c r="AB8875" s="3"/>
      <c r="AC8875" s="3"/>
      <c r="AD8875" s="3"/>
      <c r="AE8875" s="3"/>
      <c r="AF8875" s="3"/>
      <c r="AG8875" s="3"/>
      <c r="AH8875" s="3"/>
      <c r="AI8875" s="3"/>
      <c r="AJ8875" s="3"/>
      <c r="AK8875" s="3"/>
      <c r="AL8875" s="3"/>
      <c r="AM8875" s="3"/>
      <c r="AN8875" s="3"/>
      <c r="AO8875" s="3"/>
      <c r="AP8875" s="3"/>
      <c r="AQ8875" s="3"/>
      <c r="AR8875" s="3"/>
      <c r="AS8875" s="3"/>
      <c r="AT8875" s="3"/>
      <c r="AU8875" s="3"/>
      <c r="AV8875" s="3"/>
      <c r="AW8875" s="3"/>
      <c r="AX8875" s="3"/>
      <c r="AY8875" s="3"/>
      <c r="AZ8875" s="3"/>
      <c r="BA8875" s="3"/>
    </row>
    <row r="8876" spans="1:53" x14ac:dyDescent="0.3">
      <c r="A8876" s="3"/>
      <c r="B8876" s="3"/>
      <c r="C8876" s="3"/>
      <c r="D8876" s="3"/>
      <c r="E8876" s="3"/>
      <c r="F8876" s="3"/>
      <c r="G8876" s="3"/>
      <c r="H8876" s="3"/>
      <c r="I8876" s="3"/>
      <c r="J8876" s="3"/>
      <c r="K8876" s="3"/>
      <c r="L8876" s="3"/>
      <c r="M8876" s="3"/>
      <c r="N8876" s="3"/>
      <c r="O8876" s="3"/>
      <c r="P8876" s="3"/>
      <c r="Q8876" s="3"/>
      <c r="R8876" s="3"/>
      <c r="S8876" s="120"/>
      <c r="T8876" s="3"/>
      <c r="U8876" s="3"/>
      <c r="V8876" s="3"/>
      <c r="W8876" s="3"/>
      <c r="X8876" s="3"/>
      <c r="Y8876" s="3"/>
      <c r="Z8876" s="3"/>
      <c r="AA8876" s="3"/>
      <c r="AB8876" s="3"/>
      <c r="AC8876" s="3"/>
      <c r="AD8876" s="3"/>
      <c r="AE8876" s="3"/>
      <c r="AF8876" s="3"/>
      <c r="AG8876" s="3"/>
      <c r="AH8876" s="3"/>
      <c r="AI8876" s="3"/>
      <c r="AJ8876" s="3"/>
      <c r="AK8876" s="3"/>
      <c r="AL8876" s="3"/>
      <c r="AM8876" s="3"/>
      <c r="AN8876" s="3"/>
      <c r="AO8876" s="3"/>
      <c r="AP8876" s="3"/>
      <c r="AQ8876" s="3"/>
      <c r="AR8876" s="3"/>
      <c r="AS8876" s="3"/>
      <c r="AT8876" s="3"/>
      <c r="AU8876" s="3"/>
      <c r="AV8876" s="3"/>
      <c r="AW8876" s="3"/>
      <c r="AX8876" s="3"/>
      <c r="AY8876" s="3"/>
      <c r="AZ8876" s="3"/>
      <c r="BA8876" s="3"/>
    </row>
    <row r="8877" spans="1:53" x14ac:dyDescent="0.3">
      <c r="A8877" s="3"/>
      <c r="B8877" s="3"/>
      <c r="C8877" s="3"/>
      <c r="D8877" s="3"/>
      <c r="E8877" s="3"/>
      <c r="F8877" s="3"/>
      <c r="G8877" s="3"/>
      <c r="H8877" s="3"/>
      <c r="I8877" s="3"/>
      <c r="J8877" s="3"/>
      <c r="K8877" s="3"/>
      <c r="L8877" s="3"/>
      <c r="M8877" s="3"/>
      <c r="N8877" s="3"/>
      <c r="O8877" s="3"/>
      <c r="P8877" s="3"/>
      <c r="Q8877" s="3"/>
      <c r="R8877" s="3"/>
      <c r="S8877" s="120"/>
      <c r="T8877" s="3"/>
      <c r="U8877" s="3"/>
      <c r="V8877" s="3"/>
      <c r="W8877" s="3"/>
      <c r="X8877" s="3"/>
      <c r="Y8877" s="3"/>
      <c r="Z8877" s="3"/>
      <c r="AA8877" s="3"/>
      <c r="AB8877" s="3"/>
      <c r="AC8877" s="3"/>
      <c r="AD8877" s="3"/>
      <c r="AE8877" s="3"/>
      <c r="AF8877" s="3"/>
      <c r="AG8877" s="3"/>
      <c r="AH8877" s="3"/>
      <c r="AI8877" s="3"/>
      <c r="AJ8877" s="3"/>
      <c r="AK8877" s="3"/>
      <c r="AL8877" s="3"/>
      <c r="AM8877" s="3"/>
      <c r="AN8877" s="3"/>
      <c r="AO8877" s="3"/>
      <c r="AP8877" s="3"/>
      <c r="AQ8877" s="3"/>
      <c r="AR8877" s="3"/>
      <c r="AS8877" s="3"/>
      <c r="AT8877" s="3"/>
      <c r="AU8877" s="3"/>
      <c r="AV8877" s="3"/>
      <c r="AW8877" s="3"/>
      <c r="AX8877" s="3"/>
      <c r="AY8877" s="3"/>
      <c r="AZ8877" s="3"/>
      <c r="BA8877" s="3"/>
    </row>
    <row r="8878" spans="1:53" x14ac:dyDescent="0.3">
      <c r="A8878" s="3"/>
      <c r="B8878" s="3"/>
      <c r="C8878" s="3"/>
      <c r="D8878" s="3"/>
      <c r="E8878" s="3"/>
      <c r="F8878" s="3"/>
      <c r="G8878" s="3"/>
      <c r="H8878" s="3"/>
      <c r="I8878" s="3"/>
      <c r="J8878" s="3"/>
      <c r="K8878" s="3"/>
      <c r="L8878" s="3"/>
      <c r="M8878" s="3"/>
      <c r="N8878" s="3"/>
      <c r="O8878" s="3"/>
      <c r="P8878" s="3"/>
      <c r="Q8878" s="3"/>
      <c r="R8878" s="3"/>
      <c r="S8878" s="120"/>
      <c r="T8878" s="3"/>
      <c r="U8878" s="3"/>
      <c r="V8878" s="3"/>
      <c r="W8878" s="3"/>
      <c r="X8878" s="3"/>
      <c r="Y8878" s="3"/>
      <c r="Z8878" s="3"/>
      <c r="AA8878" s="3"/>
      <c r="AB8878" s="3"/>
      <c r="AC8878" s="3"/>
      <c r="AD8878" s="3"/>
      <c r="AE8878" s="3"/>
      <c r="AF8878" s="3"/>
      <c r="AG8878" s="3"/>
      <c r="AH8878" s="3"/>
      <c r="AI8878" s="3"/>
      <c r="AJ8878" s="3"/>
      <c r="AK8878" s="3"/>
      <c r="AL8878" s="3"/>
      <c r="AM8878" s="3"/>
      <c r="AN8878" s="3"/>
      <c r="AO8878" s="3"/>
      <c r="AP8878" s="3"/>
      <c r="AQ8878" s="3"/>
      <c r="AR8878" s="3"/>
      <c r="AS8878" s="3"/>
      <c r="AT8878" s="3"/>
      <c r="AU8878" s="3"/>
      <c r="AV8878" s="3"/>
      <c r="AW8878" s="3"/>
      <c r="AX8878" s="3"/>
      <c r="AY8878" s="3"/>
      <c r="AZ8878" s="3"/>
      <c r="BA8878" s="3"/>
    </row>
    <row r="8879" spans="1:53" x14ac:dyDescent="0.3">
      <c r="A8879" s="3"/>
      <c r="B8879" s="3"/>
      <c r="C8879" s="3"/>
      <c r="D8879" s="3"/>
      <c r="E8879" s="3"/>
      <c r="F8879" s="3"/>
      <c r="G8879" s="3"/>
      <c r="H8879" s="3"/>
      <c r="I8879" s="3"/>
      <c r="J8879" s="3"/>
      <c r="K8879" s="3"/>
      <c r="L8879" s="3"/>
      <c r="M8879" s="3"/>
      <c r="N8879" s="3"/>
      <c r="O8879" s="3"/>
      <c r="P8879" s="3"/>
      <c r="Q8879" s="3"/>
      <c r="R8879" s="3"/>
      <c r="S8879" s="120"/>
      <c r="T8879" s="3"/>
      <c r="U8879" s="3"/>
      <c r="V8879" s="3"/>
      <c r="W8879" s="3"/>
      <c r="X8879" s="3"/>
      <c r="Y8879" s="3"/>
      <c r="Z8879" s="3"/>
      <c r="AA8879" s="3"/>
      <c r="AB8879" s="3"/>
      <c r="AC8879" s="3"/>
      <c r="AD8879" s="3"/>
      <c r="AE8879" s="3"/>
      <c r="AF8879" s="3"/>
      <c r="AG8879" s="3"/>
      <c r="AH8879" s="3"/>
      <c r="AI8879" s="3"/>
      <c r="AJ8879" s="3"/>
      <c r="AK8879" s="3"/>
      <c r="AL8879" s="3"/>
      <c r="AM8879" s="3"/>
      <c r="AN8879" s="3"/>
      <c r="AO8879" s="3"/>
      <c r="AP8879" s="3"/>
      <c r="AQ8879" s="3"/>
      <c r="AR8879" s="3"/>
      <c r="AS8879" s="3"/>
      <c r="AT8879" s="3"/>
      <c r="AU8879" s="3"/>
      <c r="AV8879" s="3"/>
      <c r="AW8879" s="3"/>
      <c r="AX8879" s="3"/>
      <c r="AY8879" s="3"/>
      <c r="AZ8879" s="3"/>
      <c r="BA8879" s="3"/>
    </row>
    <row r="8880" spans="1:53" x14ac:dyDescent="0.3">
      <c r="A8880" s="3"/>
      <c r="B8880" s="3"/>
      <c r="C8880" s="3"/>
      <c r="D8880" s="3"/>
      <c r="E8880" s="3"/>
      <c r="F8880" s="3"/>
      <c r="G8880" s="3"/>
      <c r="H8880" s="3"/>
      <c r="I8880" s="3"/>
      <c r="J8880" s="3"/>
      <c r="K8880" s="3"/>
      <c r="L8880" s="3"/>
      <c r="M8880" s="3"/>
      <c r="N8880" s="3"/>
      <c r="O8880" s="3"/>
      <c r="P8880" s="3"/>
      <c r="Q8880" s="3"/>
      <c r="R8880" s="3"/>
      <c r="S8880" s="120"/>
      <c r="T8880" s="3"/>
      <c r="U8880" s="3"/>
      <c r="V8880" s="3"/>
      <c r="W8880" s="3"/>
      <c r="X8880" s="3"/>
      <c r="Y8880" s="3"/>
      <c r="Z8880" s="3"/>
      <c r="AA8880" s="3"/>
      <c r="AB8880" s="3"/>
      <c r="AC8880" s="3"/>
      <c r="AD8880" s="3"/>
      <c r="AE8880" s="3"/>
      <c r="AF8880" s="3"/>
      <c r="AG8880" s="3"/>
      <c r="AH8880" s="3"/>
      <c r="AI8880" s="3"/>
      <c r="AJ8880" s="3"/>
      <c r="AK8880" s="3"/>
      <c r="AL8880" s="3"/>
      <c r="AM8880" s="3"/>
      <c r="AN8880" s="3"/>
      <c r="AO8880" s="3"/>
      <c r="AP8880" s="3"/>
      <c r="AQ8880" s="3"/>
      <c r="AR8880" s="3"/>
      <c r="AS8880" s="3"/>
      <c r="AT8880" s="3"/>
      <c r="AU8880" s="3"/>
      <c r="AV8880" s="3"/>
      <c r="AW8880" s="3"/>
      <c r="AX8880" s="3"/>
      <c r="AY8880" s="3"/>
      <c r="AZ8880" s="3"/>
      <c r="BA8880" s="3"/>
    </row>
    <row r="8881" spans="1:53" x14ac:dyDescent="0.3">
      <c r="A8881" s="3"/>
      <c r="B8881" s="3"/>
      <c r="C8881" s="3"/>
      <c r="D8881" s="3"/>
      <c r="E8881" s="3"/>
      <c r="F8881" s="3"/>
      <c r="G8881" s="3"/>
      <c r="H8881" s="3"/>
      <c r="I8881" s="3"/>
      <c r="J8881" s="3"/>
      <c r="K8881" s="3"/>
      <c r="L8881" s="3"/>
      <c r="M8881" s="3"/>
      <c r="N8881" s="3"/>
      <c r="O8881" s="3"/>
      <c r="P8881" s="3"/>
      <c r="Q8881" s="3"/>
      <c r="R8881" s="3"/>
      <c r="S8881" s="120"/>
      <c r="T8881" s="3"/>
      <c r="U8881" s="3"/>
      <c r="V8881" s="3"/>
      <c r="W8881" s="3"/>
      <c r="X8881" s="3"/>
      <c r="Y8881" s="3"/>
      <c r="Z8881" s="3"/>
      <c r="AA8881" s="3"/>
      <c r="AB8881" s="3"/>
      <c r="AC8881" s="3"/>
      <c r="AD8881" s="3"/>
      <c r="AE8881" s="3"/>
      <c r="AF8881" s="3"/>
      <c r="AG8881" s="3"/>
      <c r="AH8881" s="3"/>
      <c r="AI8881" s="3"/>
      <c r="AJ8881" s="3"/>
      <c r="AK8881" s="3"/>
      <c r="AL8881" s="3"/>
      <c r="AM8881" s="3"/>
      <c r="AN8881" s="3"/>
      <c r="AO8881" s="3"/>
      <c r="AP8881" s="3"/>
      <c r="AQ8881" s="3"/>
      <c r="AR8881" s="3"/>
      <c r="AS8881" s="3"/>
      <c r="AT8881" s="3"/>
      <c r="AU8881" s="3"/>
      <c r="AV8881" s="3"/>
      <c r="AW8881" s="3"/>
      <c r="AX8881" s="3"/>
      <c r="AY8881" s="3"/>
      <c r="AZ8881" s="3"/>
      <c r="BA8881" s="3"/>
    </row>
    <row r="8882" spans="1:53" x14ac:dyDescent="0.3">
      <c r="A8882" s="3"/>
      <c r="B8882" s="3"/>
      <c r="C8882" s="3"/>
      <c r="D8882" s="3"/>
      <c r="E8882" s="3"/>
      <c r="F8882" s="3"/>
      <c r="G8882" s="3"/>
      <c r="H8882" s="3"/>
      <c r="I8882" s="3"/>
      <c r="J8882" s="3"/>
      <c r="K8882" s="3"/>
      <c r="L8882" s="3"/>
      <c r="M8882" s="3"/>
      <c r="N8882" s="3"/>
      <c r="O8882" s="3"/>
      <c r="P8882" s="3"/>
      <c r="Q8882" s="3"/>
      <c r="R8882" s="3"/>
      <c r="S8882" s="120"/>
      <c r="T8882" s="3"/>
      <c r="U8882" s="3"/>
      <c r="V8882" s="3"/>
      <c r="W8882" s="3"/>
      <c r="X8882" s="3"/>
      <c r="Y8882" s="3"/>
      <c r="Z8882" s="3"/>
      <c r="AA8882" s="3"/>
      <c r="AB8882" s="3"/>
      <c r="AC8882" s="3"/>
      <c r="AD8882" s="3"/>
      <c r="AE8882" s="3"/>
      <c r="AF8882" s="3"/>
      <c r="AG8882" s="3"/>
      <c r="AH8882" s="3"/>
      <c r="AI8882" s="3"/>
      <c r="AJ8882" s="3"/>
      <c r="AK8882" s="3"/>
      <c r="AL8882" s="3"/>
      <c r="AM8882" s="3"/>
      <c r="AN8882" s="3"/>
      <c r="AO8882" s="3"/>
      <c r="AP8882" s="3"/>
      <c r="AQ8882" s="3"/>
      <c r="AR8882" s="3"/>
      <c r="AS8882" s="3"/>
      <c r="AT8882" s="3"/>
      <c r="AU8882" s="3"/>
      <c r="AV8882" s="3"/>
      <c r="AW8882" s="3"/>
      <c r="AX8882" s="3"/>
      <c r="AY8882" s="3"/>
      <c r="AZ8882" s="3"/>
      <c r="BA8882" s="3"/>
    </row>
    <row r="8883" spans="1:53" x14ac:dyDescent="0.3">
      <c r="A8883" s="3"/>
      <c r="B8883" s="3"/>
      <c r="C8883" s="3"/>
      <c r="D8883" s="3"/>
      <c r="E8883" s="3"/>
      <c r="F8883" s="3"/>
      <c r="G8883" s="3"/>
      <c r="H8883" s="3"/>
      <c r="I8883" s="3"/>
      <c r="J8883" s="3"/>
      <c r="K8883" s="3"/>
      <c r="L8883" s="3"/>
      <c r="M8883" s="3"/>
      <c r="N8883" s="3"/>
      <c r="O8883" s="3"/>
      <c r="P8883" s="3"/>
      <c r="Q8883" s="3"/>
      <c r="R8883" s="3"/>
      <c r="S8883" s="120"/>
      <c r="T8883" s="3"/>
      <c r="U8883" s="3"/>
      <c r="V8883" s="3"/>
      <c r="W8883" s="3"/>
      <c r="X8883" s="3"/>
      <c r="Y8883" s="3"/>
      <c r="Z8883" s="3"/>
      <c r="AA8883" s="3"/>
      <c r="AB8883" s="3"/>
      <c r="AC8883" s="3"/>
      <c r="AD8883" s="3"/>
      <c r="AE8883" s="3"/>
      <c r="AF8883" s="3"/>
      <c r="AG8883" s="3"/>
      <c r="AH8883" s="3"/>
      <c r="AI8883" s="3"/>
      <c r="AJ8883" s="3"/>
      <c r="AK8883" s="3"/>
      <c r="AL8883" s="3"/>
      <c r="AM8883" s="3"/>
      <c r="AN8883" s="3"/>
      <c r="AO8883" s="3"/>
      <c r="AP8883" s="3"/>
      <c r="AQ8883" s="3"/>
      <c r="AR8883" s="3"/>
      <c r="AS8883" s="3"/>
      <c r="AT8883" s="3"/>
      <c r="AU8883" s="3"/>
      <c r="AV8883" s="3"/>
      <c r="AW8883" s="3"/>
      <c r="AX8883" s="3"/>
      <c r="AY8883" s="3"/>
      <c r="AZ8883" s="3"/>
      <c r="BA8883" s="3"/>
    </row>
    <row r="8884" spans="1:53" x14ac:dyDescent="0.3">
      <c r="A8884" s="3"/>
      <c r="B8884" s="3"/>
      <c r="C8884" s="3"/>
      <c r="D8884" s="3"/>
      <c r="E8884" s="3"/>
      <c r="F8884" s="3"/>
      <c r="G8884" s="3"/>
      <c r="H8884" s="3"/>
      <c r="I8884" s="3"/>
      <c r="J8884" s="3"/>
      <c r="K8884" s="3"/>
      <c r="L8884" s="3"/>
      <c r="M8884" s="3"/>
      <c r="N8884" s="3"/>
      <c r="O8884" s="3"/>
      <c r="P8884" s="3"/>
      <c r="Q8884" s="3"/>
      <c r="R8884" s="3"/>
      <c r="S8884" s="120"/>
      <c r="T8884" s="3"/>
      <c r="U8884" s="3"/>
      <c r="V8884" s="3"/>
      <c r="W8884" s="3"/>
      <c r="X8884" s="3"/>
      <c r="Y8884" s="3"/>
      <c r="Z8884" s="3"/>
      <c r="AA8884" s="3"/>
      <c r="AB8884" s="3"/>
      <c r="AC8884" s="3"/>
      <c r="AD8884" s="3"/>
      <c r="AE8884" s="3"/>
      <c r="AF8884" s="3"/>
      <c r="AG8884" s="3"/>
      <c r="AH8884" s="3"/>
      <c r="AI8884" s="3"/>
      <c r="AJ8884" s="3"/>
      <c r="AK8884" s="3"/>
      <c r="AL8884" s="3"/>
      <c r="AM8884" s="3"/>
      <c r="AN8884" s="3"/>
      <c r="AO8884" s="3"/>
      <c r="AP8884" s="3"/>
      <c r="AQ8884" s="3"/>
      <c r="AR8884" s="3"/>
      <c r="AS8884" s="3"/>
      <c r="AT8884" s="3"/>
      <c r="AU8884" s="3"/>
      <c r="AV8884" s="3"/>
      <c r="AW8884" s="3"/>
      <c r="AX8884" s="3"/>
      <c r="AY8884" s="3"/>
      <c r="AZ8884" s="3"/>
      <c r="BA8884" s="3"/>
    </row>
    <row r="8885" spans="1:53" x14ac:dyDescent="0.3">
      <c r="A8885" s="3"/>
      <c r="B8885" s="3"/>
      <c r="C8885" s="3"/>
      <c r="D8885" s="3"/>
      <c r="E8885" s="3"/>
      <c r="F8885" s="3"/>
      <c r="G8885" s="3"/>
      <c r="H8885" s="3"/>
      <c r="I8885" s="3"/>
      <c r="J8885" s="3"/>
      <c r="K8885" s="3"/>
      <c r="L8885" s="3"/>
      <c r="M8885" s="3"/>
      <c r="N8885" s="3"/>
      <c r="O8885" s="3"/>
      <c r="P8885" s="3"/>
      <c r="Q8885" s="3"/>
      <c r="R8885" s="3"/>
      <c r="S8885" s="120"/>
      <c r="T8885" s="3"/>
      <c r="U8885" s="3"/>
      <c r="V8885" s="3"/>
      <c r="W8885" s="3"/>
      <c r="X8885" s="3"/>
      <c r="Y8885" s="3"/>
      <c r="Z8885" s="3"/>
      <c r="AA8885" s="3"/>
      <c r="AB8885" s="3"/>
      <c r="AC8885" s="3"/>
      <c r="AD8885" s="3"/>
      <c r="AE8885" s="3"/>
      <c r="AF8885" s="3"/>
      <c r="AG8885" s="3"/>
      <c r="AH8885" s="3"/>
      <c r="AI8885" s="3"/>
      <c r="AJ8885" s="3"/>
      <c r="AK8885" s="3"/>
      <c r="AL8885" s="3"/>
      <c r="AM8885" s="3"/>
      <c r="AN8885" s="3"/>
      <c r="AO8885" s="3"/>
      <c r="AP8885" s="3"/>
      <c r="AQ8885" s="3"/>
      <c r="AR8885" s="3"/>
      <c r="AS8885" s="3"/>
      <c r="AT8885" s="3"/>
      <c r="AU8885" s="3"/>
      <c r="AV8885" s="3"/>
      <c r="AW8885" s="3"/>
      <c r="AX8885" s="3"/>
      <c r="AY8885" s="3"/>
      <c r="AZ8885" s="3"/>
      <c r="BA8885" s="3"/>
    </row>
    <row r="8886" spans="1:53" x14ac:dyDescent="0.3">
      <c r="A8886" s="3"/>
      <c r="B8886" s="3"/>
      <c r="C8886" s="3"/>
      <c r="D8886" s="3"/>
      <c r="E8886" s="3"/>
      <c r="F8886" s="3"/>
      <c r="G8886" s="3"/>
      <c r="H8886" s="3"/>
      <c r="I8886" s="3"/>
      <c r="J8886" s="3"/>
      <c r="K8886" s="3"/>
      <c r="L8886" s="3"/>
      <c r="M8886" s="3"/>
      <c r="N8886" s="3"/>
      <c r="O8886" s="3"/>
      <c r="P8886" s="3"/>
      <c r="Q8886" s="3"/>
      <c r="R8886" s="3"/>
      <c r="S8886" s="120"/>
      <c r="T8886" s="3"/>
      <c r="U8886" s="3"/>
      <c r="V8886" s="3"/>
      <c r="W8886" s="3"/>
      <c r="X8886" s="3"/>
      <c r="Y8886" s="3"/>
      <c r="Z8886" s="3"/>
      <c r="AA8886" s="3"/>
      <c r="AB8886" s="3"/>
      <c r="AC8886" s="3"/>
      <c r="AD8886" s="3"/>
      <c r="AE8886" s="3"/>
      <c r="AF8886" s="3"/>
      <c r="AG8886" s="3"/>
      <c r="AH8886" s="3"/>
      <c r="AI8886" s="3"/>
      <c r="AJ8886" s="3"/>
      <c r="AK8886" s="3"/>
      <c r="AL8886" s="3"/>
      <c r="AM8886" s="3"/>
      <c r="AN8886" s="3"/>
      <c r="AO8886" s="3"/>
      <c r="AP8886" s="3"/>
      <c r="AQ8886" s="3"/>
      <c r="AR8886" s="3"/>
      <c r="AS8886" s="3"/>
      <c r="AT8886" s="3"/>
      <c r="AU8886" s="3"/>
      <c r="AV8886" s="3"/>
      <c r="AW8886" s="3"/>
      <c r="AX8886" s="3"/>
      <c r="AY8886" s="3"/>
      <c r="AZ8886" s="3"/>
      <c r="BA8886" s="3"/>
    </row>
    <row r="8887" spans="1:53" x14ac:dyDescent="0.3">
      <c r="A8887" s="3"/>
      <c r="B8887" s="3"/>
      <c r="C8887" s="3"/>
      <c r="D8887" s="3"/>
      <c r="E8887" s="3"/>
      <c r="F8887" s="3"/>
      <c r="G8887" s="3"/>
      <c r="H8887" s="3"/>
      <c r="I8887" s="3"/>
      <c r="J8887" s="3"/>
      <c r="K8887" s="3"/>
      <c r="L8887" s="3"/>
      <c r="M8887" s="3"/>
      <c r="N8887" s="3"/>
      <c r="O8887" s="3"/>
      <c r="P8887" s="3"/>
      <c r="Q8887" s="3"/>
      <c r="R8887" s="3"/>
      <c r="S8887" s="120"/>
      <c r="T8887" s="3"/>
      <c r="U8887" s="3"/>
      <c r="V8887" s="3"/>
      <c r="W8887" s="3"/>
      <c r="X8887" s="3"/>
      <c r="Y8887" s="3"/>
      <c r="Z8887" s="3"/>
      <c r="AA8887" s="3"/>
      <c r="AB8887" s="3"/>
      <c r="AC8887" s="3"/>
      <c r="AD8887" s="3"/>
      <c r="AE8887" s="3"/>
      <c r="AF8887" s="3"/>
      <c r="AG8887" s="3"/>
      <c r="AH8887" s="3"/>
      <c r="AI8887" s="3"/>
      <c r="AJ8887" s="3"/>
      <c r="AK8887" s="3"/>
      <c r="AL8887" s="3"/>
      <c r="AM8887" s="3"/>
      <c r="AN8887" s="3"/>
      <c r="AO8887" s="3"/>
      <c r="AP8887" s="3"/>
      <c r="AQ8887" s="3"/>
      <c r="AR8887" s="3"/>
      <c r="AS8887" s="3"/>
      <c r="AT8887" s="3"/>
      <c r="AU8887" s="3"/>
      <c r="AV8887" s="3"/>
      <c r="AW8887" s="3"/>
      <c r="AX8887" s="3"/>
      <c r="AY8887" s="3"/>
      <c r="AZ8887" s="3"/>
      <c r="BA8887" s="3"/>
    </row>
    <row r="8888" spans="1:53" x14ac:dyDescent="0.3">
      <c r="A8888" s="3"/>
      <c r="B8888" s="3"/>
      <c r="C8888" s="3"/>
      <c r="D8888" s="3"/>
      <c r="E8888" s="3"/>
      <c r="F8888" s="3"/>
      <c r="G8888" s="3"/>
      <c r="H8888" s="3"/>
      <c r="I8888" s="3"/>
      <c r="J8888" s="3"/>
      <c r="K8888" s="3"/>
      <c r="L8888" s="3"/>
      <c r="M8888" s="3"/>
      <c r="N8888" s="3"/>
      <c r="O8888" s="3"/>
      <c r="P8888" s="3"/>
      <c r="Q8888" s="3"/>
      <c r="R8888" s="3"/>
      <c r="S8888" s="120"/>
      <c r="T8888" s="3"/>
      <c r="U8888" s="3"/>
      <c r="V8888" s="3"/>
      <c r="W8888" s="3"/>
      <c r="X8888" s="3"/>
      <c r="Y8888" s="3"/>
      <c r="Z8888" s="3"/>
      <c r="AA8888" s="3"/>
      <c r="AB8888" s="3"/>
      <c r="AC8888" s="3"/>
      <c r="AD8888" s="3"/>
      <c r="AE8888" s="3"/>
      <c r="AF8888" s="3"/>
      <c r="AG8888" s="3"/>
      <c r="AH8888" s="3"/>
      <c r="AI8888" s="3"/>
      <c r="AJ8888" s="3"/>
      <c r="AK8888" s="3"/>
      <c r="AL8888" s="3"/>
      <c r="AM8888" s="3"/>
      <c r="AN8888" s="3"/>
      <c r="AO8888" s="3"/>
      <c r="AP8888" s="3"/>
      <c r="AQ8888" s="3"/>
      <c r="AR8888" s="3"/>
      <c r="AS8888" s="3"/>
      <c r="AT8888" s="3"/>
      <c r="AU8888" s="3"/>
      <c r="AV8888" s="3"/>
      <c r="AW8888" s="3"/>
      <c r="AX8888" s="3"/>
      <c r="AY8888" s="3"/>
      <c r="AZ8888" s="3"/>
      <c r="BA8888" s="3"/>
    </row>
    <row r="8889" spans="1:53" x14ac:dyDescent="0.3">
      <c r="A8889" s="3"/>
      <c r="B8889" s="3"/>
      <c r="C8889" s="3"/>
      <c r="D8889" s="3"/>
      <c r="E8889" s="3"/>
      <c r="F8889" s="3"/>
      <c r="G8889" s="3"/>
      <c r="H8889" s="3"/>
      <c r="I8889" s="3"/>
      <c r="J8889" s="3"/>
      <c r="K8889" s="3"/>
      <c r="L8889" s="3"/>
      <c r="M8889" s="3"/>
      <c r="N8889" s="3"/>
      <c r="O8889" s="3"/>
      <c r="P8889" s="3"/>
      <c r="Q8889" s="3"/>
      <c r="R8889" s="3"/>
      <c r="S8889" s="120"/>
      <c r="T8889" s="3"/>
      <c r="U8889" s="3"/>
      <c r="V8889" s="3"/>
      <c r="W8889" s="3"/>
      <c r="X8889" s="3"/>
      <c r="Y8889" s="3"/>
      <c r="Z8889" s="3"/>
      <c r="AA8889" s="3"/>
      <c r="AB8889" s="3"/>
      <c r="AC8889" s="3"/>
      <c r="AD8889" s="3"/>
      <c r="AE8889" s="3"/>
      <c r="AF8889" s="3"/>
      <c r="AG8889" s="3"/>
      <c r="AH8889" s="3"/>
      <c r="AI8889" s="3"/>
      <c r="AJ8889" s="3"/>
      <c r="AK8889" s="3"/>
      <c r="AL8889" s="3"/>
      <c r="AM8889" s="3"/>
      <c r="AN8889" s="3"/>
      <c r="AO8889" s="3"/>
      <c r="AP8889" s="3"/>
      <c r="AQ8889" s="3"/>
      <c r="AR8889" s="3"/>
      <c r="AS8889" s="3"/>
      <c r="AT8889" s="3"/>
      <c r="AU8889" s="3"/>
      <c r="AV8889" s="3"/>
      <c r="AW8889" s="3"/>
      <c r="AX8889" s="3"/>
      <c r="AY8889" s="3"/>
      <c r="AZ8889" s="3"/>
      <c r="BA8889" s="3"/>
    </row>
    <row r="8890" spans="1:53" x14ac:dyDescent="0.3">
      <c r="A8890" s="3"/>
      <c r="B8890" s="3"/>
      <c r="C8890" s="3"/>
      <c r="D8890" s="3"/>
      <c r="E8890" s="3"/>
      <c r="F8890" s="3"/>
      <c r="G8890" s="3"/>
      <c r="H8890" s="3"/>
      <c r="I8890" s="3"/>
      <c r="J8890" s="3"/>
      <c r="K8890" s="3"/>
      <c r="L8890" s="3"/>
      <c r="M8890" s="3"/>
      <c r="N8890" s="3"/>
      <c r="O8890" s="3"/>
      <c r="P8890" s="3"/>
      <c r="Q8890" s="3"/>
      <c r="R8890" s="3"/>
      <c r="S8890" s="120"/>
      <c r="T8890" s="3"/>
      <c r="U8890" s="3"/>
      <c r="V8890" s="3"/>
      <c r="W8890" s="3"/>
      <c r="X8890" s="3"/>
      <c r="Y8890" s="3"/>
      <c r="Z8890" s="3"/>
      <c r="AA8890" s="3"/>
      <c r="AB8890" s="3"/>
      <c r="AC8890" s="3"/>
      <c r="AD8890" s="3"/>
      <c r="AE8890" s="3"/>
      <c r="AF8890" s="3"/>
      <c r="AG8890" s="3"/>
      <c r="AH8890" s="3"/>
      <c r="AI8890" s="3"/>
      <c r="AJ8890" s="3"/>
      <c r="AK8890" s="3"/>
      <c r="AL8890" s="3"/>
      <c r="AM8890" s="3"/>
      <c r="AN8890" s="3"/>
      <c r="AO8890" s="3"/>
      <c r="AP8890" s="3"/>
      <c r="AQ8890" s="3"/>
      <c r="AR8890" s="3"/>
      <c r="AS8890" s="3"/>
      <c r="AT8890" s="3"/>
      <c r="AU8890" s="3"/>
      <c r="AV8890" s="3"/>
      <c r="AW8890" s="3"/>
      <c r="AX8890" s="3"/>
      <c r="AY8890" s="3"/>
      <c r="AZ8890" s="3"/>
      <c r="BA8890" s="3"/>
    </row>
    <row r="8891" spans="1:53" x14ac:dyDescent="0.3">
      <c r="A8891" s="3"/>
      <c r="B8891" s="3"/>
      <c r="C8891" s="3"/>
      <c r="D8891" s="3"/>
      <c r="E8891" s="3"/>
      <c r="F8891" s="3"/>
      <c r="G8891" s="3"/>
      <c r="H8891" s="3"/>
      <c r="I8891" s="3"/>
      <c r="J8891" s="3"/>
      <c r="K8891" s="3"/>
      <c r="L8891" s="3"/>
      <c r="M8891" s="3"/>
      <c r="N8891" s="3"/>
      <c r="O8891" s="3"/>
      <c r="P8891" s="3"/>
      <c r="Q8891" s="3"/>
      <c r="R8891" s="3"/>
      <c r="S8891" s="120"/>
      <c r="T8891" s="3"/>
      <c r="U8891" s="3"/>
      <c r="V8891" s="3"/>
      <c r="W8891" s="3"/>
      <c r="X8891" s="3"/>
      <c r="Y8891" s="3"/>
      <c r="Z8891" s="3"/>
      <c r="AA8891" s="3"/>
      <c r="AB8891" s="3"/>
      <c r="AC8891" s="3"/>
      <c r="AD8891" s="3"/>
      <c r="AE8891" s="3"/>
      <c r="AF8891" s="3"/>
      <c r="AG8891" s="3"/>
      <c r="AH8891" s="3"/>
      <c r="AI8891" s="3"/>
      <c r="AJ8891" s="3"/>
      <c r="AK8891" s="3"/>
      <c r="AL8891" s="3"/>
      <c r="AM8891" s="3"/>
      <c r="AN8891" s="3"/>
      <c r="AO8891" s="3"/>
      <c r="AP8891" s="3"/>
      <c r="AQ8891" s="3"/>
      <c r="AR8891" s="3"/>
      <c r="AS8891" s="3"/>
      <c r="AT8891" s="3"/>
      <c r="AU8891" s="3"/>
      <c r="AV8891" s="3"/>
      <c r="AW8891" s="3"/>
      <c r="AX8891" s="3"/>
      <c r="AY8891" s="3"/>
      <c r="AZ8891" s="3"/>
      <c r="BA8891" s="3"/>
    </row>
    <row r="8892" spans="1:53" x14ac:dyDescent="0.3">
      <c r="A8892" s="3"/>
      <c r="B8892" s="3"/>
      <c r="C8892" s="3"/>
      <c r="D8892" s="3"/>
      <c r="E8892" s="3"/>
      <c r="F8892" s="3"/>
      <c r="G8892" s="3"/>
      <c r="H8892" s="3"/>
      <c r="I8892" s="3"/>
      <c r="J8892" s="3"/>
      <c r="K8892" s="3"/>
      <c r="L8892" s="3"/>
      <c r="M8892" s="3"/>
      <c r="N8892" s="3"/>
      <c r="O8892" s="3"/>
      <c r="P8892" s="3"/>
      <c r="Q8892" s="3"/>
      <c r="R8892" s="3"/>
      <c r="S8892" s="120"/>
      <c r="T8892" s="3"/>
      <c r="U8892" s="3"/>
      <c r="V8892" s="3"/>
      <c r="W8892" s="3"/>
      <c r="X8892" s="3"/>
      <c r="Y8892" s="3"/>
      <c r="Z8892" s="3"/>
      <c r="AA8892" s="3"/>
      <c r="AB8892" s="3"/>
      <c r="AC8892" s="3"/>
      <c r="AD8892" s="3"/>
      <c r="AE8892" s="3"/>
      <c r="AF8892" s="3"/>
      <c r="AG8892" s="3"/>
      <c r="AH8892" s="3"/>
      <c r="AI8892" s="3"/>
      <c r="AJ8892" s="3"/>
      <c r="AK8892" s="3"/>
      <c r="AL8892" s="3"/>
      <c r="AM8892" s="3"/>
      <c r="AN8892" s="3"/>
      <c r="AO8892" s="3"/>
      <c r="AP8892" s="3"/>
      <c r="AQ8892" s="3"/>
      <c r="AR8892" s="3"/>
      <c r="AS8892" s="3"/>
      <c r="AT8892" s="3"/>
      <c r="AU8892" s="3"/>
      <c r="AV8892" s="3"/>
      <c r="AW8892" s="3"/>
      <c r="AX8892" s="3"/>
      <c r="AY8892" s="3"/>
      <c r="AZ8892" s="3"/>
      <c r="BA8892" s="3"/>
    </row>
    <row r="8893" spans="1:53" x14ac:dyDescent="0.3">
      <c r="A8893" s="3"/>
      <c r="B8893" s="3"/>
      <c r="C8893" s="3"/>
      <c r="D8893" s="3"/>
      <c r="E8893" s="3"/>
      <c r="F8893" s="3"/>
      <c r="G8893" s="3"/>
      <c r="H8893" s="3"/>
      <c r="I8893" s="3"/>
      <c r="J8893" s="3"/>
      <c r="K8893" s="3"/>
      <c r="L8893" s="3"/>
      <c r="M8893" s="3"/>
      <c r="N8893" s="3"/>
      <c r="O8893" s="3"/>
      <c r="P8893" s="3"/>
      <c r="Q8893" s="3"/>
      <c r="R8893" s="3"/>
      <c r="S8893" s="120"/>
      <c r="T8893" s="3"/>
      <c r="U8893" s="3"/>
      <c r="V8893" s="3"/>
      <c r="W8893" s="3"/>
      <c r="X8893" s="3"/>
      <c r="Y8893" s="3"/>
      <c r="Z8893" s="3"/>
      <c r="AA8893" s="3"/>
      <c r="AB8893" s="3"/>
      <c r="AC8893" s="3"/>
      <c r="AD8893" s="3"/>
      <c r="AE8893" s="3"/>
      <c r="AF8893" s="3"/>
      <c r="AG8893" s="3"/>
      <c r="AH8893" s="3"/>
      <c r="AI8893" s="3"/>
      <c r="AJ8893" s="3"/>
      <c r="AK8893" s="3"/>
      <c r="AL8893" s="3"/>
      <c r="AM8893" s="3"/>
      <c r="AN8893" s="3"/>
      <c r="AO8893" s="3"/>
      <c r="AP8893" s="3"/>
      <c r="AQ8893" s="3"/>
      <c r="AR8893" s="3"/>
      <c r="AS8893" s="3"/>
      <c r="AT8893" s="3"/>
      <c r="AU8893" s="3"/>
      <c r="AV8893" s="3"/>
      <c r="AW8893" s="3"/>
      <c r="AX8893" s="3"/>
      <c r="AY8893" s="3"/>
      <c r="AZ8893" s="3"/>
      <c r="BA8893" s="3"/>
    </row>
    <row r="8894" spans="1:53" x14ac:dyDescent="0.3">
      <c r="A8894" s="3"/>
      <c r="B8894" s="3"/>
      <c r="C8894" s="3"/>
      <c r="D8894" s="3"/>
      <c r="E8894" s="3"/>
      <c r="F8894" s="3"/>
      <c r="G8894" s="3"/>
      <c r="H8894" s="3"/>
      <c r="I8894" s="3"/>
      <c r="J8894" s="3"/>
      <c r="K8894" s="3"/>
      <c r="L8894" s="3"/>
      <c r="M8894" s="3"/>
      <c r="N8894" s="3"/>
      <c r="O8894" s="3"/>
      <c r="P8894" s="3"/>
      <c r="Q8894" s="3"/>
      <c r="R8894" s="3"/>
      <c r="S8894" s="120"/>
      <c r="T8894" s="3"/>
      <c r="U8894" s="3"/>
      <c r="V8894" s="3"/>
      <c r="W8894" s="3"/>
      <c r="X8894" s="3"/>
      <c r="Y8894" s="3"/>
      <c r="Z8894" s="3"/>
      <c r="AA8894" s="3"/>
      <c r="AB8894" s="3"/>
      <c r="AC8894" s="3"/>
      <c r="AD8894" s="3"/>
      <c r="AE8894" s="3"/>
      <c r="AF8894" s="3"/>
      <c r="AG8894" s="3"/>
      <c r="AH8894" s="3"/>
      <c r="AI8894" s="3"/>
      <c r="AJ8894" s="3"/>
      <c r="AK8894" s="3"/>
      <c r="AL8894" s="3"/>
      <c r="AM8894" s="3"/>
      <c r="AN8894" s="3"/>
      <c r="AO8894" s="3"/>
      <c r="AP8894" s="3"/>
      <c r="AQ8894" s="3"/>
      <c r="AR8894" s="3"/>
      <c r="AS8894" s="3"/>
      <c r="AT8894" s="3"/>
      <c r="AU8894" s="3"/>
      <c r="AV8894" s="3"/>
      <c r="AW8894" s="3"/>
      <c r="AX8894" s="3"/>
      <c r="AY8894" s="3"/>
      <c r="AZ8894" s="3"/>
      <c r="BA8894" s="3"/>
    </row>
    <row r="8895" spans="1:53" x14ac:dyDescent="0.3">
      <c r="A8895" s="3"/>
      <c r="B8895" s="3"/>
      <c r="C8895" s="3"/>
      <c r="D8895" s="3"/>
      <c r="E8895" s="3"/>
      <c r="F8895" s="3"/>
      <c r="G8895" s="3"/>
      <c r="H8895" s="3"/>
      <c r="I8895" s="3"/>
      <c r="J8895" s="3"/>
      <c r="K8895" s="3"/>
      <c r="L8895" s="3"/>
      <c r="M8895" s="3"/>
      <c r="N8895" s="3"/>
      <c r="O8895" s="3"/>
      <c r="P8895" s="3"/>
      <c r="Q8895" s="3"/>
      <c r="R8895" s="3"/>
      <c r="S8895" s="120"/>
      <c r="T8895" s="3"/>
      <c r="U8895" s="3"/>
      <c r="V8895" s="3"/>
      <c r="W8895" s="3"/>
      <c r="X8895" s="3"/>
      <c r="Y8895" s="3"/>
      <c r="Z8895" s="3"/>
      <c r="AA8895" s="3"/>
      <c r="AB8895" s="3"/>
      <c r="AC8895" s="3"/>
      <c r="AD8895" s="3"/>
      <c r="AE8895" s="3"/>
      <c r="AF8895" s="3"/>
      <c r="AG8895" s="3"/>
      <c r="AH8895" s="3"/>
      <c r="AI8895" s="3"/>
      <c r="AJ8895" s="3"/>
      <c r="AK8895" s="3"/>
      <c r="AL8895" s="3"/>
      <c r="AM8895" s="3"/>
      <c r="AN8895" s="3"/>
      <c r="AO8895" s="3"/>
      <c r="AP8895" s="3"/>
      <c r="AQ8895" s="3"/>
      <c r="AR8895" s="3"/>
      <c r="AS8895" s="3"/>
      <c r="AT8895" s="3"/>
      <c r="AU8895" s="3"/>
      <c r="AV8895" s="3"/>
      <c r="AW8895" s="3"/>
      <c r="AX8895" s="3"/>
      <c r="AY8895" s="3"/>
      <c r="AZ8895" s="3"/>
      <c r="BA8895" s="3"/>
    </row>
    <row r="8896" spans="1:53" x14ac:dyDescent="0.3">
      <c r="A8896" s="3"/>
      <c r="B8896" s="3"/>
      <c r="C8896" s="3"/>
      <c r="D8896" s="3"/>
      <c r="E8896" s="3"/>
      <c r="F8896" s="3"/>
      <c r="G8896" s="3"/>
      <c r="H8896" s="3"/>
      <c r="I8896" s="3"/>
      <c r="J8896" s="3"/>
      <c r="K8896" s="3"/>
      <c r="L8896" s="3"/>
      <c r="M8896" s="3"/>
      <c r="N8896" s="3"/>
      <c r="O8896" s="3"/>
      <c r="P8896" s="3"/>
      <c r="Q8896" s="3"/>
      <c r="R8896" s="3"/>
      <c r="S8896" s="120"/>
      <c r="T8896" s="3"/>
      <c r="U8896" s="3"/>
      <c r="V8896" s="3"/>
      <c r="W8896" s="3"/>
      <c r="X8896" s="3"/>
      <c r="Y8896" s="3"/>
      <c r="Z8896" s="3"/>
      <c r="AA8896" s="3"/>
      <c r="AB8896" s="3"/>
      <c r="AC8896" s="3"/>
      <c r="AD8896" s="3"/>
      <c r="AE8896" s="3"/>
      <c r="AF8896" s="3"/>
      <c r="AG8896" s="3"/>
      <c r="AH8896" s="3"/>
      <c r="AI8896" s="3"/>
      <c r="AJ8896" s="3"/>
      <c r="AK8896" s="3"/>
      <c r="AL8896" s="3"/>
      <c r="AM8896" s="3"/>
      <c r="AN8896" s="3"/>
      <c r="AO8896" s="3"/>
      <c r="AP8896" s="3"/>
      <c r="AQ8896" s="3"/>
      <c r="AR8896" s="3"/>
      <c r="AS8896" s="3"/>
      <c r="AT8896" s="3"/>
      <c r="AU8896" s="3"/>
      <c r="AV8896" s="3"/>
      <c r="AW8896" s="3"/>
      <c r="AX8896" s="3"/>
      <c r="AY8896" s="3"/>
      <c r="AZ8896" s="3"/>
      <c r="BA8896" s="3"/>
    </row>
    <row r="8897" spans="1:53" x14ac:dyDescent="0.3">
      <c r="A8897" s="3"/>
      <c r="B8897" s="3"/>
      <c r="C8897" s="3"/>
      <c r="D8897" s="3"/>
      <c r="E8897" s="3"/>
      <c r="F8897" s="3"/>
      <c r="G8897" s="3"/>
      <c r="H8897" s="3"/>
      <c r="I8897" s="3"/>
      <c r="J8897" s="3"/>
      <c r="K8897" s="3"/>
      <c r="L8897" s="3"/>
      <c r="M8897" s="3"/>
      <c r="N8897" s="3"/>
      <c r="O8897" s="3"/>
      <c r="P8897" s="3"/>
      <c r="Q8897" s="3"/>
      <c r="R8897" s="3"/>
      <c r="S8897" s="120"/>
      <c r="T8897" s="3"/>
      <c r="U8897" s="3"/>
      <c r="V8897" s="3"/>
      <c r="W8897" s="3"/>
      <c r="X8897" s="3"/>
      <c r="Y8897" s="3"/>
      <c r="Z8897" s="3"/>
      <c r="AA8897" s="3"/>
      <c r="AB8897" s="3"/>
      <c r="AC8897" s="3"/>
      <c r="AD8897" s="3"/>
      <c r="AE8897" s="3"/>
      <c r="AF8897" s="3"/>
      <c r="AG8897" s="3"/>
      <c r="AH8897" s="3"/>
      <c r="AI8897" s="3"/>
      <c r="AJ8897" s="3"/>
      <c r="AK8897" s="3"/>
      <c r="AL8897" s="3"/>
      <c r="AM8897" s="3"/>
      <c r="AN8897" s="3"/>
      <c r="AO8897" s="3"/>
      <c r="AP8897" s="3"/>
      <c r="AQ8897" s="3"/>
      <c r="AR8897" s="3"/>
      <c r="AS8897" s="3"/>
      <c r="AT8897" s="3"/>
      <c r="AU8897" s="3"/>
      <c r="AV8897" s="3"/>
      <c r="AW8897" s="3"/>
      <c r="AX8897" s="3"/>
      <c r="AY8897" s="3"/>
      <c r="AZ8897" s="3"/>
      <c r="BA8897" s="3"/>
    </row>
    <row r="8898" spans="1:53" x14ac:dyDescent="0.3">
      <c r="A8898" s="3"/>
      <c r="B8898" s="3"/>
      <c r="C8898" s="3"/>
      <c r="D8898" s="3"/>
      <c r="E8898" s="3"/>
      <c r="F8898" s="3"/>
      <c r="G8898" s="3"/>
      <c r="H8898" s="3"/>
      <c r="I8898" s="3"/>
      <c r="J8898" s="3"/>
      <c r="K8898" s="3"/>
      <c r="L8898" s="3"/>
      <c r="M8898" s="3"/>
      <c r="N8898" s="3"/>
      <c r="O8898" s="3"/>
      <c r="P8898" s="3"/>
      <c r="Q8898" s="3"/>
      <c r="R8898" s="3"/>
      <c r="S8898" s="120"/>
      <c r="T8898" s="3"/>
      <c r="U8898" s="3"/>
      <c r="V8898" s="3"/>
      <c r="W8898" s="3"/>
      <c r="X8898" s="3"/>
      <c r="Y8898" s="3"/>
      <c r="Z8898" s="3"/>
      <c r="AA8898" s="3"/>
      <c r="AB8898" s="3"/>
      <c r="AC8898" s="3"/>
      <c r="AD8898" s="3"/>
      <c r="AE8898" s="3"/>
      <c r="AF8898" s="3"/>
      <c r="AG8898" s="3"/>
      <c r="AH8898" s="3"/>
      <c r="AI8898" s="3"/>
      <c r="AJ8898" s="3"/>
      <c r="AK8898" s="3"/>
      <c r="AL8898" s="3"/>
      <c r="AM8898" s="3"/>
      <c r="AN8898" s="3"/>
      <c r="AO8898" s="3"/>
      <c r="AP8898" s="3"/>
      <c r="AQ8898" s="3"/>
      <c r="AR8898" s="3"/>
      <c r="AS8898" s="3"/>
      <c r="AT8898" s="3"/>
      <c r="AU8898" s="3"/>
      <c r="AV8898" s="3"/>
      <c r="AW8898" s="3"/>
      <c r="AX8898" s="3"/>
      <c r="AY8898" s="3"/>
      <c r="AZ8898" s="3"/>
      <c r="BA8898" s="3"/>
    </row>
    <row r="8899" spans="1:53" x14ac:dyDescent="0.3">
      <c r="A8899" s="3"/>
      <c r="B8899" s="3"/>
      <c r="C8899" s="3"/>
      <c r="D8899" s="3"/>
      <c r="E8899" s="3"/>
      <c r="F8899" s="3"/>
      <c r="G8899" s="3"/>
      <c r="H8899" s="3"/>
      <c r="I8899" s="3"/>
      <c r="J8899" s="3"/>
      <c r="K8899" s="3"/>
      <c r="L8899" s="3"/>
      <c r="M8899" s="3"/>
      <c r="N8899" s="3"/>
      <c r="O8899" s="3"/>
      <c r="P8899" s="3"/>
      <c r="Q8899" s="3"/>
      <c r="R8899" s="3"/>
      <c r="S8899" s="120"/>
      <c r="T8899" s="3"/>
      <c r="U8899" s="3"/>
      <c r="V8899" s="3"/>
      <c r="W8899" s="3"/>
      <c r="X8899" s="3"/>
      <c r="Y8899" s="3"/>
      <c r="Z8899" s="3"/>
      <c r="AA8899" s="3"/>
      <c r="AB8899" s="3"/>
      <c r="AC8899" s="3"/>
      <c r="AD8899" s="3"/>
      <c r="AE8899" s="3"/>
      <c r="AF8899" s="3"/>
      <c r="AG8899" s="3"/>
      <c r="AH8899" s="3"/>
      <c r="AI8899" s="3"/>
      <c r="AJ8899" s="3"/>
      <c r="AK8899" s="3"/>
      <c r="AL8899" s="3"/>
      <c r="AM8899" s="3"/>
      <c r="AN8899" s="3"/>
      <c r="AO8899" s="3"/>
      <c r="AP8899" s="3"/>
      <c r="AQ8899" s="3"/>
      <c r="AR8899" s="3"/>
      <c r="AS8899" s="3"/>
      <c r="AT8899" s="3"/>
      <c r="AU8899" s="3"/>
      <c r="AV8899" s="3"/>
      <c r="AW8899" s="3"/>
      <c r="AX8899" s="3"/>
      <c r="AY8899" s="3"/>
      <c r="AZ8899" s="3"/>
      <c r="BA8899" s="3"/>
    </row>
    <row r="8900" spans="1:53" x14ac:dyDescent="0.3">
      <c r="A8900" s="3"/>
      <c r="B8900" s="3"/>
      <c r="C8900" s="3"/>
      <c r="D8900" s="3"/>
      <c r="E8900" s="3"/>
      <c r="F8900" s="3"/>
      <c r="G8900" s="3"/>
      <c r="H8900" s="3"/>
      <c r="I8900" s="3"/>
      <c r="J8900" s="3"/>
      <c r="K8900" s="3"/>
      <c r="L8900" s="3"/>
      <c r="M8900" s="3"/>
      <c r="N8900" s="3"/>
      <c r="O8900" s="3"/>
      <c r="P8900" s="3"/>
      <c r="Q8900" s="3"/>
      <c r="R8900" s="3"/>
      <c r="S8900" s="120"/>
      <c r="T8900" s="3"/>
      <c r="U8900" s="3"/>
      <c r="V8900" s="3"/>
      <c r="W8900" s="3"/>
      <c r="X8900" s="3"/>
      <c r="Y8900" s="3"/>
      <c r="Z8900" s="3"/>
      <c r="AA8900" s="3"/>
      <c r="AB8900" s="3"/>
      <c r="AC8900" s="3"/>
      <c r="AD8900" s="3"/>
      <c r="AE8900" s="3"/>
      <c r="AF8900" s="3"/>
      <c r="AG8900" s="3"/>
      <c r="AH8900" s="3"/>
      <c r="AI8900" s="3"/>
      <c r="AJ8900" s="3"/>
      <c r="AK8900" s="3"/>
      <c r="AL8900" s="3"/>
      <c r="AM8900" s="3"/>
      <c r="AN8900" s="3"/>
      <c r="AO8900" s="3"/>
      <c r="AP8900" s="3"/>
      <c r="AQ8900" s="3"/>
      <c r="AR8900" s="3"/>
      <c r="AS8900" s="3"/>
      <c r="AT8900" s="3"/>
      <c r="AU8900" s="3"/>
      <c r="AV8900" s="3"/>
      <c r="AW8900" s="3"/>
      <c r="AX8900" s="3"/>
      <c r="AY8900" s="3"/>
      <c r="AZ8900" s="3"/>
      <c r="BA8900" s="3"/>
    </row>
    <row r="8901" spans="1:53" x14ac:dyDescent="0.3">
      <c r="A8901" s="3"/>
      <c r="B8901" s="3"/>
      <c r="C8901" s="3"/>
      <c r="D8901" s="3"/>
      <c r="E8901" s="3"/>
      <c r="F8901" s="3"/>
      <c r="G8901" s="3"/>
      <c r="H8901" s="3"/>
      <c r="I8901" s="3"/>
      <c r="J8901" s="3"/>
      <c r="K8901" s="3"/>
      <c r="L8901" s="3"/>
      <c r="M8901" s="3"/>
      <c r="N8901" s="3"/>
      <c r="O8901" s="3"/>
      <c r="P8901" s="3"/>
      <c r="Q8901" s="3"/>
      <c r="R8901" s="3"/>
      <c r="S8901" s="120"/>
      <c r="T8901" s="3"/>
      <c r="U8901" s="3"/>
      <c r="V8901" s="3"/>
      <c r="W8901" s="3"/>
      <c r="X8901" s="3"/>
      <c r="Y8901" s="3"/>
      <c r="Z8901" s="3"/>
      <c r="AA8901" s="3"/>
      <c r="AB8901" s="3"/>
      <c r="AC8901" s="3"/>
      <c r="AD8901" s="3"/>
      <c r="AE8901" s="3"/>
      <c r="AF8901" s="3"/>
      <c r="AG8901" s="3"/>
      <c r="AH8901" s="3"/>
      <c r="AI8901" s="3"/>
      <c r="AJ8901" s="3"/>
      <c r="AK8901" s="3"/>
      <c r="AL8901" s="3"/>
      <c r="AM8901" s="3"/>
      <c r="AN8901" s="3"/>
      <c r="AO8901" s="3"/>
      <c r="AP8901" s="3"/>
      <c r="AQ8901" s="3"/>
      <c r="AR8901" s="3"/>
      <c r="AS8901" s="3"/>
      <c r="AT8901" s="3"/>
      <c r="AU8901" s="3"/>
      <c r="AV8901" s="3"/>
      <c r="AW8901" s="3"/>
      <c r="AX8901" s="3"/>
      <c r="AY8901" s="3"/>
      <c r="AZ8901" s="3"/>
      <c r="BA8901" s="3"/>
    </row>
    <row r="8902" spans="1:53" x14ac:dyDescent="0.3">
      <c r="A8902" s="3"/>
      <c r="B8902" s="3"/>
      <c r="C8902" s="3"/>
      <c r="D8902" s="3"/>
      <c r="E8902" s="3"/>
      <c r="F8902" s="3"/>
      <c r="G8902" s="3"/>
      <c r="H8902" s="3"/>
      <c r="I8902" s="3"/>
      <c r="J8902" s="3"/>
      <c r="K8902" s="3"/>
      <c r="L8902" s="3"/>
      <c r="M8902" s="3"/>
      <c r="N8902" s="3"/>
      <c r="O8902" s="3"/>
      <c r="P8902" s="3"/>
      <c r="Q8902" s="3"/>
      <c r="R8902" s="3"/>
      <c r="S8902" s="120"/>
      <c r="T8902" s="3"/>
      <c r="U8902" s="3"/>
      <c r="V8902" s="3"/>
      <c r="W8902" s="3"/>
      <c r="X8902" s="3"/>
      <c r="Y8902" s="3"/>
      <c r="Z8902" s="3"/>
      <c r="AA8902" s="3"/>
      <c r="AB8902" s="3"/>
      <c r="AC8902" s="3"/>
      <c r="AD8902" s="3"/>
      <c r="AE8902" s="3"/>
      <c r="AF8902" s="3"/>
      <c r="AG8902" s="3"/>
      <c r="AH8902" s="3"/>
      <c r="AI8902" s="3"/>
      <c r="AJ8902" s="3"/>
      <c r="AK8902" s="3"/>
      <c r="AL8902" s="3"/>
      <c r="AM8902" s="3"/>
      <c r="AN8902" s="3"/>
      <c r="AO8902" s="3"/>
      <c r="AP8902" s="3"/>
      <c r="AQ8902" s="3"/>
      <c r="AR8902" s="3"/>
      <c r="AS8902" s="3"/>
      <c r="AT8902" s="3"/>
      <c r="AU8902" s="3"/>
      <c r="AV8902" s="3"/>
      <c r="AW8902" s="3"/>
      <c r="AX8902" s="3"/>
      <c r="AY8902" s="3"/>
      <c r="AZ8902" s="3"/>
      <c r="BA8902" s="3"/>
    </row>
    <row r="8903" spans="1:53" x14ac:dyDescent="0.3">
      <c r="A8903" s="3"/>
      <c r="B8903" s="3"/>
      <c r="C8903" s="3"/>
      <c r="D8903" s="3"/>
      <c r="E8903" s="3"/>
      <c r="F8903" s="3"/>
      <c r="G8903" s="3"/>
      <c r="H8903" s="3"/>
      <c r="I8903" s="3"/>
      <c r="J8903" s="3"/>
      <c r="K8903" s="3"/>
      <c r="L8903" s="3"/>
      <c r="M8903" s="3"/>
      <c r="N8903" s="3"/>
      <c r="O8903" s="3"/>
      <c r="P8903" s="3"/>
      <c r="Q8903" s="3"/>
      <c r="R8903" s="3"/>
      <c r="S8903" s="120"/>
      <c r="T8903" s="3"/>
      <c r="U8903" s="3"/>
      <c r="V8903" s="3"/>
      <c r="W8903" s="3"/>
      <c r="X8903" s="3"/>
      <c r="Y8903" s="3"/>
      <c r="Z8903" s="3"/>
      <c r="AA8903" s="3"/>
      <c r="AB8903" s="3"/>
      <c r="AC8903" s="3"/>
      <c r="AD8903" s="3"/>
      <c r="AE8903" s="3"/>
      <c r="AF8903" s="3"/>
      <c r="AG8903" s="3"/>
      <c r="AH8903" s="3"/>
      <c r="AI8903" s="3"/>
      <c r="AJ8903" s="3"/>
      <c r="AK8903" s="3"/>
      <c r="AL8903" s="3"/>
      <c r="AM8903" s="3"/>
      <c r="AN8903" s="3"/>
      <c r="AO8903" s="3"/>
      <c r="AP8903" s="3"/>
      <c r="AQ8903" s="3"/>
      <c r="AR8903" s="3"/>
      <c r="AS8903" s="3"/>
      <c r="AT8903" s="3"/>
      <c r="AU8903" s="3"/>
      <c r="AV8903" s="3"/>
      <c r="AW8903" s="3"/>
      <c r="AX8903" s="3"/>
      <c r="AY8903" s="3"/>
      <c r="AZ8903" s="3"/>
      <c r="BA8903" s="3"/>
    </row>
    <row r="8904" spans="1:53" x14ac:dyDescent="0.3">
      <c r="A8904" s="3"/>
      <c r="B8904" s="3"/>
      <c r="C8904" s="3"/>
      <c r="D8904" s="3"/>
      <c r="E8904" s="3"/>
      <c r="F8904" s="3"/>
      <c r="G8904" s="3"/>
      <c r="H8904" s="3"/>
      <c r="I8904" s="3"/>
      <c r="J8904" s="3"/>
      <c r="K8904" s="3"/>
      <c r="L8904" s="3"/>
      <c r="M8904" s="3"/>
      <c r="N8904" s="3"/>
      <c r="O8904" s="3"/>
      <c r="P8904" s="3"/>
      <c r="Q8904" s="3"/>
      <c r="R8904" s="3"/>
      <c r="S8904" s="120"/>
      <c r="T8904" s="3"/>
      <c r="U8904" s="3"/>
      <c r="V8904" s="3"/>
      <c r="W8904" s="3"/>
      <c r="X8904" s="3"/>
      <c r="Y8904" s="3"/>
      <c r="Z8904" s="3"/>
      <c r="AA8904" s="3"/>
      <c r="AB8904" s="3"/>
      <c r="AC8904" s="3"/>
      <c r="AD8904" s="3"/>
      <c r="AE8904" s="3"/>
      <c r="AF8904" s="3"/>
      <c r="AG8904" s="3"/>
      <c r="AH8904" s="3"/>
      <c r="AI8904" s="3"/>
      <c r="AJ8904" s="3"/>
      <c r="AK8904" s="3"/>
      <c r="AL8904" s="3"/>
      <c r="AM8904" s="3"/>
      <c r="AN8904" s="3"/>
      <c r="AO8904" s="3"/>
      <c r="AP8904" s="3"/>
      <c r="AQ8904" s="3"/>
      <c r="AR8904" s="3"/>
      <c r="AS8904" s="3"/>
      <c r="AT8904" s="3"/>
      <c r="AU8904" s="3"/>
      <c r="AV8904" s="3"/>
      <c r="AW8904" s="3"/>
      <c r="AX8904" s="3"/>
      <c r="AY8904" s="3"/>
      <c r="AZ8904" s="3"/>
      <c r="BA8904" s="3"/>
    </row>
    <row r="8905" spans="1:53" x14ac:dyDescent="0.3">
      <c r="A8905" s="3"/>
      <c r="B8905" s="3"/>
      <c r="C8905" s="3"/>
      <c r="D8905" s="3"/>
      <c r="E8905" s="3"/>
      <c r="F8905" s="3"/>
      <c r="G8905" s="3"/>
      <c r="H8905" s="3"/>
      <c r="I8905" s="3"/>
      <c r="J8905" s="3"/>
      <c r="K8905" s="3"/>
      <c r="L8905" s="3"/>
      <c r="M8905" s="3"/>
      <c r="N8905" s="3"/>
      <c r="O8905" s="3"/>
      <c r="P8905" s="3"/>
      <c r="Q8905" s="3"/>
      <c r="R8905" s="3"/>
      <c r="S8905" s="120"/>
      <c r="T8905" s="3"/>
      <c r="U8905" s="3"/>
      <c r="V8905" s="3"/>
      <c r="W8905" s="3"/>
      <c r="X8905" s="3"/>
      <c r="Y8905" s="3"/>
      <c r="Z8905" s="3"/>
      <c r="AA8905" s="3"/>
      <c r="AB8905" s="3"/>
      <c r="AC8905" s="3"/>
      <c r="AD8905" s="3"/>
      <c r="AE8905" s="3"/>
      <c r="AF8905" s="3"/>
      <c r="AG8905" s="3"/>
      <c r="AH8905" s="3"/>
      <c r="AI8905" s="3"/>
      <c r="AJ8905" s="3"/>
      <c r="AK8905" s="3"/>
      <c r="AL8905" s="3"/>
      <c r="AM8905" s="3"/>
      <c r="AN8905" s="3"/>
      <c r="AO8905" s="3"/>
      <c r="AP8905" s="3"/>
      <c r="AQ8905" s="3"/>
      <c r="AR8905" s="3"/>
      <c r="AS8905" s="3"/>
      <c r="AT8905" s="3"/>
      <c r="AU8905" s="3"/>
      <c r="AV8905" s="3"/>
      <c r="AW8905" s="3"/>
      <c r="AX8905" s="3"/>
      <c r="AY8905" s="3"/>
      <c r="AZ8905" s="3"/>
      <c r="BA8905" s="3"/>
    </row>
    <row r="8906" spans="1:53" x14ac:dyDescent="0.3">
      <c r="A8906" s="3"/>
      <c r="B8906" s="3"/>
      <c r="C8906" s="3"/>
      <c r="D8906" s="3"/>
      <c r="E8906" s="3"/>
      <c r="F8906" s="3"/>
      <c r="G8906" s="3"/>
      <c r="H8906" s="3"/>
      <c r="I8906" s="3"/>
      <c r="J8906" s="3"/>
      <c r="K8906" s="3"/>
      <c r="L8906" s="3"/>
      <c r="M8906" s="3"/>
      <c r="N8906" s="3"/>
      <c r="O8906" s="3"/>
      <c r="P8906" s="3"/>
      <c r="Q8906" s="3"/>
      <c r="R8906" s="3"/>
      <c r="S8906" s="120"/>
      <c r="T8906" s="3"/>
      <c r="U8906" s="3"/>
      <c r="V8906" s="3"/>
      <c r="W8906" s="3"/>
      <c r="X8906" s="3"/>
      <c r="Y8906" s="3"/>
      <c r="Z8906" s="3"/>
      <c r="AA8906" s="3"/>
      <c r="AB8906" s="3"/>
      <c r="AC8906" s="3"/>
      <c r="AD8906" s="3"/>
      <c r="AE8906" s="3"/>
      <c r="AF8906" s="3"/>
      <c r="AG8906" s="3"/>
      <c r="AH8906" s="3"/>
      <c r="AI8906" s="3"/>
      <c r="AJ8906" s="3"/>
      <c r="AK8906" s="3"/>
      <c r="AL8906" s="3"/>
      <c r="AM8906" s="3"/>
      <c r="AN8906" s="3"/>
      <c r="AO8906" s="3"/>
      <c r="AP8906" s="3"/>
      <c r="AQ8906" s="3"/>
      <c r="AR8906" s="3"/>
      <c r="AS8906" s="3"/>
      <c r="AT8906" s="3"/>
      <c r="AU8906" s="3"/>
      <c r="AV8906" s="3"/>
      <c r="AW8906" s="3"/>
      <c r="AX8906" s="3"/>
      <c r="AY8906" s="3"/>
      <c r="AZ8906" s="3"/>
      <c r="BA8906" s="3"/>
    </row>
    <row r="8907" spans="1:53" x14ac:dyDescent="0.3">
      <c r="A8907" s="3"/>
      <c r="B8907" s="3"/>
      <c r="C8907" s="3"/>
      <c r="D8907" s="3"/>
      <c r="E8907" s="3"/>
      <c r="F8907" s="3"/>
      <c r="G8907" s="3"/>
      <c r="H8907" s="3"/>
      <c r="I8907" s="3"/>
      <c r="J8907" s="3"/>
      <c r="K8907" s="3"/>
      <c r="L8907" s="3"/>
      <c r="M8907" s="3"/>
      <c r="N8907" s="3"/>
      <c r="O8907" s="3"/>
      <c r="P8907" s="3"/>
      <c r="Q8907" s="3"/>
      <c r="R8907" s="3"/>
      <c r="S8907" s="120"/>
      <c r="T8907" s="3"/>
      <c r="U8907" s="3"/>
      <c r="V8907" s="3"/>
      <c r="W8907" s="3"/>
      <c r="X8907" s="3"/>
      <c r="Y8907" s="3"/>
      <c r="Z8907" s="3"/>
      <c r="AA8907" s="3"/>
      <c r="AB8907" s="3"/>
      <c r="AC8907" s="3"/>
      <c r="AD8907" s="3"/>
      <c r="AE8907" s="3"/>
      <c r="AF8907" s="3"/>
      <c r="AG8907" s="3"/>
      <c r="AH8907" s="3"/>
      <c r="AI8907" s="3"/>
      <c r="AJ8907" s="3"/>
      <c r="AK8907" s="3"/>
      <c r="AL8907" s="3"/>
      <c r="AM8907" s="3"/>
      <c r="AN8907" s="3"/>
      <c r="AO8907" s="3"/>
      <c r="AP8907" s="3"/>
      <c r="AQ8907" s="3"/>
      <c r="AR8907" s="3"/>
      <c r="AS8907" s="3"/>
      <c r="AT8907" s="3"/>
      <c r="AU8907" s="3"/>
      <c r="AV8907" s="3"/>
      <c r="AW8907" s="3"/>
      <c r="AX8907" s="3"/>
      <c r="AY8907" s="3"/>
      <c r="AZ8907" s="3"/>
      <c r="BA8907" s="3"/>
    </row>
    <row r="8908" spans="1:53" x14ac:dyDescent="0.3">
      <c r="A8908" s="3"/>
      <c r="B8908" s="3"/>
      <c r="C8908" s="3"/>
      <c r="D8908" s="3"/>
      <c r="E8908" s="3"/>
      <c r="F8908" s="3"/>
      <c r="G8908" s="3"/>
      <c r="H8908" s="3"/>
      <c r="I8908" s="3"/>
      <c r="J8908" s="3"/>
      <c r="K8908" s="3"/>
      <c r="L8908" s="3"/>
      <c r="M8908" s="3"/>
      <c r="N8908" s="3"/>
      <c r="O8908" s="3"/>
      <c r="P8908" s="3"/>
      <c r="Q8908" s="3"/>
      <c r="R8908" s="3"/>
      <c r="S8908" s="120"/>
      <c r="T8908" s="3"/>
      <c r="U8908" s="3"/>
      <c r="V8908" s="3"/>
      <c r="W8908" s="3"/>
      <c r="X8908" s="3"/>
      <c r="Y8908" s="3"/>
      <c r="Z8908" s="3"/>
      <c r="AA8908" s="3"/>
      <c r="AB8908" s="3"/>
      <c r="AC8908" s="3"/>
      <c r="AD8908" s="3"/>
      <c r="AE8908" s="3"/>
      <c r="AF8908" s="3"/>
      <c r="AG8908" s="3"/>
      <c r="AH8908" s="3"/>
      <c r="AI8908" s="3"/>
      <c r="AJ8908" s="3"/>
      <c r="AK8908" s="3"/>
      <c r="AL8908" s="3"/>
      <c r="AM8908" s="3"/>
      <c r="AN8908" s="3"/>
      <c r="AO8908" s="3"/>
      <c r="AP8908" s="3"/>
      <c r="AQ8908" s="3"/>
      <c r="AR8908" s="3"/>
      <c r="AS8908" s="3"/>
      <c r="AT8908" s="3"/>
      <c r="AU8908" s="3"/>
      <c r="AV8908" s="3"/>
      <c r="AW8908" s="3"/>
      <c r="AX8908" s="3"/>
      <c r="AY8908" s="3"/>
      <c r="AZ8908" s="3"/>
      <c r="BA8908" s="3"/>
    </row>
    <row r="8909" spans="1:53" x14ac:dyDescent="0.3">
      <c r="A8909" s="3"/>
      <c r="B8909" s="3"/>
      <c r="C8909" s="3"/>
      <c r="D8909" s="3"/>
      <c r="E8909" s="3"/>
      <c r="F8909" s="3"/>
      <c r="G8909" s="3"/>
      <c r="H8909" s="3"/>
      <c r="I8909" s="3"/>
      <c r="J8909" s="3"/>
      <c r="K8909" s="3"/>
      <c r="L8909" s="3"/>
      <c r="M8909" s="3"/>
      <c r="N8909" s="3"/>
      <c r="O8909" s="3"/>
      <c r="P8909" s="3"/>
      <c r="Q8909" s="3"/>
      <c r="R8909" s="3"/>
      <c r="S8909" s="120"/>
      <c r="T8909" s="3"/>
      <c r="U8909" s="3"/>
      <c r="V8909" s="3"/>
      <c r="W8909" s="3"/>
      <c r="X8909" s="3"/>
      <c r="Y8909" s="3"/>
      <c r="Z8909" s="3"/>
      <c r="AA8909" s="3"/>
      <c r="AB8909" s="3"/>
      <c r="AC8909" s="3"/>
      <c r="AD8909" s="3"/>
      <c r="AE8909" s="3"/>
      <c r="AF8909" s="3"/>
      <c r="AG8909" s="3"/>
      <c r="AH8909" s="3"/>
      <c r="AI8909" s="3"/>
      <c r="AJ8909" s="3"/>
      <c r="AK8909" s="3"/>
      <c r="AL8909" s="3"/>
      <c r="AM8909" s="3"/>
      <c r="AN8909" s="3"/>
      <c r="AO8909" s="3"/>
      <c r="AP8909" s="3"/>
      <c r="AQ8909" s="3"/>
      <c r="AR8909" s="3"/>
      <c r="AS8909" s="3"/>
      <c r="AT8909" s="3"/>
      <c r="AU8909" s="3"/>
      <c r="AV8909" s="3"/>
      <c r="AW8909" s="3"/>
      <c r="AX8909" s="3"/>
      <c r="AY8909" s="3"/>
      <c r="AZ8909" s="3"/>
      <c r="BA8909" s="3"/>
    </row>
    <row r="8910" spans="1:53" x14ac:dyDescent="0.3">
      <c r="A8910" s="3"/>
      <c r="B8910" s="3"/>
      <c r="C8910" s="3"/>
      <c r="D8910" s="3"/>
      <c r="E8910" s="3"/>
      <c r="F8910" s="3"/>
      <c r="G8910" s="3"/>
      <c r="H8910" s="3"/>
      <c r="I8910" s="3"/>
      <c r="J8910" s="3"/>
      <c r="K8910" s="3"/>
      <c r="L8910" s="3"/>
      <c r="M8910" s="3"/>
      <c r="N8910" s="3"/>
      <c r="O8910" s="3"/>
      <c r="P8910" s="3"/>
      <c r="Q8910" s="3"/>
      <c r="R8910" s="3"/>
      <c r="S8910" s="120"/>
      <c r="T8910" s="3"/>
      <c r="U8910" s="3"/>
      <c r="V8910" s="3"/>
      <c r="W8910" s="3"/>
      <c r="X8910" s="3"/>
      <c r="Y8910" s="3"/>
      <c r="Z8910" s="3"/>
      <c r="AA8910" s="3"/>
      <c r="AB8910" s="3"/>
      <c r="AC8910" s="3"/>
      <c r="AD8910" s="3"/>
      <c r="AE8910" s="3"/>
      <c r="AF8910" s="3"/>
      <c r="AG8910" s="3"/>
      <c r="AH8910" s="3"/>
      <c r="AI8910" s="3"/>
      <c r="AJ8910" s="3"/>
      <c r="AK8910" s="3"/>
      <c r="AL8910" s="3"/>
      <c r="AM8910" s="3"/>
      <c r="AN8910" s="3"/>
      <c r="AO8910" s="3"/>
      <c r="AP8910" s="3"/>
      <c r="AQ8910" s="3"/>
      <c r="AR8910" s="3"/>
      <c r="AS8910" s="3"/>
      <c r="AT8910" s="3"/>
      <c r="AU8910" s="3"/>
      <c r="AV8910" s="3"/>
      <c r="AW8910" s="3"/>
      <c r="AX8910" s="3"/>
      <c r="AY8910" s="3"/>
      <c r="AZ8910" s="3"/>
      <c r="BA8910" s="3"/>
    </row>
    <row r="8911" spans="1:53" x14ac:dyDescent="0.3">
      <c r="A8911" s="3"/>
      <c r="B8911" s="3"/>
      <c r="C8911" s="3"/>
      <c r="D8911" s="3"/>
      <c r="E8911" s="3"/>
      <c r="F8911" s="3"/>
      <c r="G8911" s="3"/>
      <c r="H8911" s="3"/>
      <c r="I8911" s="3"/>
      <c r="J8911" s="3"/>
      <c r="K8911" s="3"/>
      <c r="L8911" s="3"/>
      <c r="M8911" s="3"/>
      <c r="N8911" s="3"/>
      <c r="O8911" s="3"/>
      <c r="P8911" s="3"/>
      <c r="Q8911" s="3"/>
      <c r="R8911" s="3"/>
      <c r="S8911" s="120"/>
      <c r="T8911" s="3"/>
      <c r="U8911" s="3"/>
      <c r="V8911" s="3"/>
      <c r="W8911" s="3"/>
      <c r="X8911" s="3"/>
      <c r="Y8911" s="3"/>
      <c r="Z8911" s="3"/>
      <c r="AA8911" s="3"/>
      <c r="AB8911" s="3"/>
      <c r="AC8911" s="3"/>
      <c r="AD8911" s="3"/>
      <c r="AE8911" s="3"/>
      <c r="AF8911" s="3"/>
      <c r="AG8911" s="3"/>
      <c r="AH8911" s="3"/>
      <c r="AI8911" s="3"/>
      <c r="AJ8911" s="3"/>
      <c r="AK8911" s="3"/>
      <c r="AL8911" s="3"/>
      <c r="AM8911" s="3"/>
      <c r="AN8911" s="3"/>
      <c r="AO8911" s="3"/>
      <c r="AP8911" s="3"/>
      <c r="AQ8911" s="3"/>
      <c r="AR8911" s="3"/>
      <c r="AS8911" s="3"/>
      <c r="AT8911" s="3"/>
      <c r="AU8911" s="3"/>
      <c r="AV8911" s="3"/>
      <c r="AW8911" s="3"/>
      <c r="AX8911" s="3"/>
      <c r="AY8911" s="3"/>
      <c r="AZ8911" s="3"/>
      <c r="BA8911" s="3"/>
    </row>
    <row r="8912" spans="1:53" x14ac:dyDescent="0.3">
      <c r="A8912" s="3"/>
      <c r="B8912" s="3"/>
      <c r="C8912" s="3"/>
      <c r="D8912" s="3"/>
      <c r="E8912" s="3"/>
      <c r="F8912" s="3"/>
      <c r="G8912" s="3"/>
      <c r="H8912" s="3"/>
      <c r="I8912" s="3"/>
      <c r="J8912" s="3"/>
      <c r="K8912" s="3"/>
      <c r="L8912" s="3"/>
      <c r="M8912" s="3"/>
      <c r="N8912" s="3"/>
      <c r="O8912" s="3"/>
      <c r="P8912" s="3"/>
      <c r="Q8912" s="3"/>
      <c r="R8912" s="3"/>
      <c r="S8912" s="120"/>
      <c r="T8912" s="3"/>
      <c r="U8912" s="3"/>
      <c r="V8912" s="3"/>
      <c r="W8912" s="3"/>
      <c r="X8912" s="3"/>
      <c r="Y8912" s="3"/>
      <c r="Z8912" s="3"/>
      <c r="AA8912" s="3"/>
      <c r="AB8912" s="3"/>
      <c r="AC8912" s="3"/>
      <c r="AD8912" s="3"/>
      <c r="AE8912" s="3"/>
      <c r="AF8912" s="3"/>
      <c r="AG8912" s="3"/>
      <c r="AH8912" s="3"/>
      <c r="AI8912" s="3"/>
      <c r="AJ8912" s="3"/>
      <c r="AK8912" s="3"/>
      <c r="AL8912" s="3"/>
      <c r="AM8912" s="3"/>
      <c r="AN8912" s="3"/>
      <c r="AO8912" s="3"/>
      <c r="AP8912" s="3"/>
      <c r="AQ8912" s="3"/>
      <c r="AR8912" s="3"/>
      <c r="AS8912" s="3"/>
      <c r="AT8912" s="3"/>
      <c r="AU8912" s="3"/>
      <c r="AV8912" s="3"/>
      <c r="AW8912" s="3"/>
      <c r="AX8912" s="3"/>
      <c r="AY8912" s="3"/>
      <c r="AZ8912" s="3"/>
      <c r="BA8912" s="3"/>
    </row>
    <row r="8913" spans="1:53" x14ac:dyDescent="0.3">
      <c r="A8913" s="3"/>
      <c r="B8913" s="3"/>
      <c r="C8913" s="3"/>
      <c r="D8913" s="3"/>
      <c r="E8913" s="3"/>
      <c r="F8913" s="3"/>
      <c r="G8913" s="3"/>
      <c r="H8913" s="3"/>
      <c r="I8913" s="3"/>
      <c r="J8913" s="3"/>
      <c r="K8913" s="3"/>
      <c r="L8913" s="3"/>
      <c r="M8913" s="3"/>
      <c r="N8913" s="3"/>
      <c r="O8913" s="3"/>
      <c r="P8913" s="3"/>
      <c r="Q8913" s="3"/>
      <c r="R8913" s="3"/>
      <c r="S8913" s="120"/>
      <c r="T8913" s="3"/>
      <c r="U8913" s="3"/>
      <c r="V8913" s="3"/>
      <c r="W8913" s="3"/>
      <c r="X8913" s="3"/>
      <c r="Y8913" s="3"/>
      <c r="Z8913" s="3"/>
      <c r="AA8913" s="3"/>
      <c r="AB8913" s="3"/>
      <c r="AC8913" s="3"/>
      <c r="AD8913" s="3"/>
      <c r="AE8913" s="3"/>
      <c r="AF8913" s="3"/>
      <c r="AG8913" s="3"/>
      <c r="AH8913" s="3"/>
      <c r="AI8913" s="3"/>
      <c r="AJ8913" s="3"/>
      <c r="AK8913" s="3"/>
      <c r="AL8913" s="3"/>
      <c r="AM8913" s="3"/>
      <c r="AN8913" s="3"/>
      <c r="AO8913" s="3"/>
      <c r="AP8913" s="3"/>
      <c r="AQ8913" s="3"/>
      <c r="AR8913" s="3"/>
      <c r="AS8913" s="3"/>
      <c r="AT8913" s="3"/>
      <c r="AU8913" s="3"/>
      <c r="AV8913" s="3"/>
      <c r="AW8913" s="3"/>
      <c r="AX8913" s="3"/>
      <c r="AY8913" s="3"/>
      <c r="AZ8913" s="3"/>
      <c r="BA8913" s="3"/>
    </row>
    <row r="8914" spans="1:53" x14ac:dyDescent="0.3">
      <c r="A8914" s="3"/>
      <c r="B8914" s="3"/>
      <c r="C8914" s="3"/>
      <c r="D8914" s="3"/>
      <c r="E8914" s="3"/>
      <c r="F8914" s="3"/>
      <c r="G8914" s="3"/>
      <c r="H8914" s="3"/>
      <c r="I8914" s="3"/>
      <c r="J8914" s="3"/>
      <c r="K8914" s="3"/>
      <c r="L8914" s="3"/>
      <c r="M8914" s="3"/>
      <c r="N8914" s="3"/>
      <c r="O8914" s="3"/>
      <c r="P8914" s="3"/>
      <c r="Q8914" s="3"/>
      <c r="R8914" s="3"/>
      <c r="S8914" s="120"/>
      <c r="T8914" s="3"/>
      <c r="U8914" s="3"/>
      <c r="V8914" s="3"/>
      <c r="W8914" s="3"/>
      <c r="X8914" s="3"/>
      <c r="Y8914" s="3"/>
      <c r="Z8914" s="3"/>
      <c r="AA8914" s="3"/>
      <c r="AB8914" s="3"/>
      <c r="AC8914" s="3"/>
      <c r="AD8914" s="3"/>
      <c r="AE8914" s="3"/>
      <c r="AF8914" s="3"/>
      <c r="AG8914" s="3"/>
      <c r="AH8914" s="3"/>
      <c r="AI8914" s="3"/>
      <c r="AJ8914" s="3"/>
      <c r="AK8914" s="3"/>
      <c r="AL8914" s="3"/>
      <c r="AM8914" s="3"/>
      <c r="AN8914" s="3"/>
      <c r="AO8914" s="3"/>
      <c r="AP8914" s="3"/>
      <c r="AQ8914" s="3"/>
      <c r="AR8914" s="3"/>
      <c r="AS8914" s="3"/>
      <c r="AT8914" s="3"/>
      <c r="AU8914" s="3"/>
      <c r="AV8914" s="3"/>
      <c r="AW8914" s="3"/>
      <c r="AX8914" s="3"/>
      <c r="AY8914" s="3"/>
      <c r="AZ8914" s="3"/>
      <c r="BA8914" s="3"/>
    </row>
    <row r="8915" spans="1:53" x14ac:dyDescent="0.3">
      <c r="A8915" s="3"/>
      <c r="B8915" s="3"/>
      <c r="C8915" s="3"/>
      <c r="D8915" s="3"/>
      <c r="E8915" s="3"/>
      <c r="F8915" s="3"/>
      <c r="G8915" s="3"/>
      <c r="H8915" s="3"/>
      <c r="I8915" s="3"/>
      <c r="J8915" s="3"/>
      <c r="K8915" s="3"/>
      <c r="L8915" s="3"/>
      <c r="M8915" s="3"/>
      <c r="N8915" s="3"/>
      <c r="O8915" s="3"/>
      <c r="P8915" s="3"/>
      <c r="Q8915" s="3"/>
      <c r="R8915" s="3"/>
      <c r="S8915" s="120"/>
      <c r="T8915" s="3"/>
      <c r="U8915" s="3"/>
      <c r="V8915" s="3"/>
      <c r="W8915" s="3"/>
      <c r="X8915" s="3"/>
      <c r="Y8915" s="3"/>
      <c r="Z8915" s="3"/>
      <c r="AA8915" s="3"/>
      <c r="AB8915" s="3"/>
      <c r="AC8915" s="3"/>
      <c r="AD8915" s="3"/>
      <c r="AE8915" s="3"/>
      <c r="AF8915" s="3"/>
      <c r="AG8915" s="3"/>
      <c r="AH8915" s="3"/>
      <c r="AI8915" s="3"/>
      <c r="AJ8915" s="3"/>
      <c r="AK8915" s="3"/>
      <c r="AL8915" s="3"/>
      <c r="AM8915" s="3"/>
      <c r="AN8915" s="3"/>
      <c r="AO8915" s="3"/>
      <c r="AP8915" s="3"/>
      <c r="AQ8915" s="3"/>
      <c r="AR8915" s="3"/>
      <c r="AS8915" s="3"/>
      <c r="AT8915" s="3"/>
      <c r="AU8915" s="3"/>
      <c r="AV8915" s="3"/>
      <c r="AW8915" s="3"/>
      <c r="AX8915" s="3"/>
      <c r="AY8915" s="3"/>
      <c r="AZ8915" s="3"/>
      <c r="BA8915" s="3"/>
    </row>
    <row r="8916" spans="1:53" x14ac:dyDescent="0.3">
      <c r="A8916" s="3"/>
      <c r="B8916" s="3"/>
      <c r="C8916" s="3"/>
      <c r="D8916" s="3"/>
      <c r="E8916" s="3"/>
      <c r="F8916" s="3"/>
      <c r="G8916" s="3"/>
      <c r="H8916" s="3"/>
      <c r="I8916" s="3"/>
      <c r="J8916" s="3"/>
      <c r="K8916" s="3"/>
      <c r="L8916" s="3"/>
      <c r="M8916" s="3"/>
      <c r="N8916" s="3"/>
      <c r="O8916" s="3"/>
      <c r="P8916" s="3"/>
      <c r="Q8916" s="3"/>
      <c r="R8916" s="3"/>
      <c r="S8916" s="120"/>
      <c r="T8916" s="3"/>
      <c r="U8916" s="3"/>
      <c r="V8916" s="3"/>
      <c r="W8916" s="3"/>
      <c r="X8916" s="3"/>
      <c r="Y8916" s="3"/>
      <c r="Z8916" s="3"/>
      <c r="AA8916" s="3"/>
      <c r="AB8916" s="3"/>
      <c r="AC8916" s="3"/>
      <c r="AD8916" s="3"/>
      <c r="AE8916" s="3"/>
      <c r="AF8916" s="3"/>
      <c r="AG8916" s="3"/>
      <c r="AH8916" s="3"/>
      <c r="AI8916" s="3"/>
      <c r="AJ8916" s="3"/>
      <c r="AK8916" s="3"/>
      <c r="AL8916" s="3"/>
      <c r="AM8916" s="3"/>
      <c r="AN8916" s="3"/>
      <c r="AO8916" s="3"/>
      <c r="AP8916" s="3"/>
      <c r="AQ8916" s="3"/>
      <c r="AR8916" s="3"/>
      <c r="AS8916" s="3"/>
      <c r="AT8916" s="3"/>
      <c r="AU8916" s="3"/>
      <c r="AV8916" s="3"/>
      <c r="AW8916" s="3"/>
      <c r="AX8916" s="3"/>
      <c r="AY8916" s="3"/>
      <c r="AZ8916" s="3"/>
      <c r="BA8916" s="3"/>
    </row>
    <row r="8917" spans="1:53" x14ac:dyDescent="0.3">
      <c r="A8917" s="3"/>
      <c r="B8917" s="3"/>
      <c r="C8917" s="3"/>
      <c r="D8917" s="3"/>
      <c r="E8917" s="3"/>
      <c r="F8917" s="3"/>
      <c r="G8917" s="3"/>
      <c r="H8917" s="3"/>
      <c r="I8917" s="3"/>
      <c r="J8917" s="3"/>
      <c r="K8917" s="3"/>
      <c r="L8917" s="3"/>
      <c r="M8917" s="3"/>
      <c r="N8917" s="3"/>
      <c r="O8917" s="3"/>
      <c r="P8917" s="3"/>
      <c r="Q8917" s="3"/>
      <c r="R8917" s="3"/>
      <c r="S8917" s="120"/>
      <c r="T8917" s="3"/>
      <c r="U8917" s="3"/>
      <c r="V8917" s="3"/>
      <c r="W8917" s="3"/>
      <c r="X8917" s="3"/>
      <c r="Y8917" s="3"/>
      <c r="Z8917" s="3"/>
      <c r="AA8917" s="3"/>
      <c r="AB8917" s="3"/>
      <c r="AC8917" s="3"/>
      <c r="AD8917" s="3"/>
      <c r="AE8917" s="3"/>
      <c r="AF8917" s="3"/>
      <c r="AG8917" s="3"/>
      <c r="AH8917" s="3"/>
      <c r="AI8917" s="3"/>
      <c r="AJ8917" s="3"/>
      <c r="AK8917" s="3"/>
      <c r="AL8917" s="3"/>
      <c r="AM8917" s="3"/>
      <c r="AN8917" s="3"/>
      <c r="AO8917" s="3"/>
      <c r="AP8917" s="3"/>
      <c r="AQ8917" s="3"/>
      <c r="AR8917" s="3"/>
      <c r="AS8917" s="3"/>
      <c r="AT8917" s="3"/>
      <c r="AU8917" s="3"/>
      <c r="AV8917" s="3"/>
      <c r="AW8917" s="3"/>
      <c r="AX8917" s="3"/>
      <c r="AY8917" s="3"/>
      <c r="AZ8917" s="3"/>
      <c r="BA8917" s="3"/>
    </row>
    <row r="8918" spans="1:53" x14ac:dyDescent="0.3">
      <c r="A8918" s="3"/>
      <c r="B8918" s="3"/>
      <c r="C8918" s="3"/>
      <c r="D8918" s="3"/>
      <c r="E8918" s="3"/>
      <c r="F8918" s="3"/>
      <c r="G8918" s="3"/>
      <c r="H8918" s="3"/>
      <c r="I8918" s="3"/>
      <c r="J8918" s="3"/>
      <c r="K8918" s="3"/>
      <c r="L8918" s="3"/>
      <c r="M8918" s="3"/>
      <c r="N8918" s="3"/>
      <c r="O8918" s="3"/>
      <c r="P8918" s="3"/>
      <c r="Q8918" s="3"/>
      <c r="R8918" s="3"/>
      <c r="S8918" s="120"/>
      <c r="T8918" s="3"/>
      <c r="U8918" s="3"/>
      <c r="V8918" s="3"/>
      <c r="W8918" s="3"/>
      <c r="X8918" s="3"/>
      <c r="Y8918" s="3"/>
      <c r="Z8918" s="3"/>
      <c r="AA8918" s="3"/>
      <c r="AB8918" s="3"/>
      <c r="AC8918" s="3"/>
      <c r="AD8918" s="3"/>
      <c r="AE8918" s="3"/>
      <c r="AF8918" s="3"/>
      <c r="AG8918" s="3"/>
      <c r="AH8918" s="3"/>
      <c r="AI8918" s="3"/>
      <c r="AJ8918" s="3"/>
      <c r="AK8918" s="3"/>
      <c r="AL8918" s="3"/>
      <c r="AM8918" s="3"/>
      <c r="AN8918" s="3"/>
      <c r="AO8918" s="3"/>
      <c r="AP8918" s="3"/>
      <c r="AQ8918" s="3"/>
      <c r="AR8918" s="3"/>
      <c r="AS8918" s="3"/>
      <c r="AT8918" s="3"/>
      <c r="AU8918" s="3"/>
      <c r="AV8918" s="3"/>
      <c r="AW8918" s="3"/>
      <c r="AX8918" s="3"/>
      <c r="AY8918" s="3"/>
      <c r="AZ8918" s="3"/>
      <c r="BA8918" s="3"/>
    </row>
    <row r="8919" spans="1:53" x14ac:dyDescent="0.3">
      <c r="A8919" s="3"/>
      <c r="B8919" s="3"/>
      <c r="C8919" s="3"/>
      <c r="D8919" s="3"/>
      <c r="E8919" s="3"/>
      <c r="F8919" s="3"/>
      <c r="G8919" s="3"/>
      <c r="H8919" s="3"/>
      <c r="I8919" s="3"/>
      <c r="J8919" s="3"/>
      <c r="K8919" s="3"/>
      <c r="L8919" s="3"/>
      <c r="M8919" s="3"/>
      <c r="N8919" s="3"/>
      <c r="O8919" s="3"/>
      <c r="P8919" s="3"/>
      <c r="Q8919" s="3"/>
      <c r="R8919" s="3"/>
      <c r="S8919" s="120"/>
      <c r="T8919" s="3"/>
      <c r="U8919" s="3"/>
      <c r="V8919" s="3"/>
      <c r="W8919" s="3"/>
      <c r="X8919" s="3"/>
      <c r="Y8919" s="3"/>
      <c r="Z8919" s="3"/>
      <c r="AA8919" s="3"/>
      <c r="AB8919" s="3"/>
      <c r="AC8919" s="3"/>
      <c r="AD8919" s="3"/>
      <c r="AE8919" s="3"/>
      <c r="AF8919" s="3"/>
      <c r="AG8919" s="3"/>
      <c r="AH8919" s="3"/>
      <c r="AI8919" s="3"/>
      <c r="AJ8919" s="3"/>
      <c r="AK8919" s="3"/>
      <c r="AL8919" s="3"/>
      <c r="AM8919" s="3"/>
      <c r="AN8919" s="3"/>
      <c r="AO8919" s="3"/>
      <c r="AP8919" s="3"/>
      <c r="AQ8919" s="3"/>
      <c r="AR8919" s="3"/>
      <c r="AS8919" s="3"/>
      <c r="AT8919" s="3"/>
      <c r="AU8919" s="3"/>
      <c r="AV8919" s="3"/>
      <c r="AW8919" s="3"/>
      <c r="AX8919" s="3"/>
      <c r="AY8919" s="3"/>
      <c r="AZ8919" s="3"/>
      <c r="BA8919" s="3"/>
    </row>
    <row r="8920" spans="1:53" x14ac:dyDescent="0.3">
      <c r="A8920" s="3"/>
      <c r="B8920" s="3"/>
      <c r="C8920" s="3"/>
      <c r="D8920" s="3"/>
      <c r="E8920" s="3"/>
      <c r="F8920" s="3"/>
      <c r="G8920" s="3"/>
      <c r="H8920" s="3"/>
      <c r="I8920" s="3"/>
      <c r="J8920" s="3"/>
      <c r="K8920" s="3"/>
      <c r="L8920" s="3"/>
      <c r="M8920" s="3"/>
      <c r="N8920" s="3"/>
      <c r="O8920" s="3"/>
      <c r="P8920" s="3"/>
      <c r="Q8920" s="3"/>
      <c r="R8920" s="3"/>
      <c r="S8920" s="120"/>
      <c r="T8920" s="3"/>
      <c r="U8920" s="3"/>
      <c r="V8920" s="3"/>
      <c r="W8920" s="3"/>
      <c r="X8920" s="3"/>
      <c r="Y8920" s="3"/>
      <c r="Z8920" s="3"/>
      <c r="AA8920" s="3"/>
      <c r="AB8920" s="3"/>
      <c r="AC8920" s="3"/>
      <c r="AD8920" s="3"/>
      <c r="AE8920" s="3"/>
      <c r="AF8920" s="3"/>
      <c r="AG8920" s="3"/>
      <c r="AH8920" s="3"/>
      <c r="AI8920" s="3"/>
      <c r="AJ8920" s="3"/>
      <c r="AK8920" s="3"/>
      <c r="AL8920" s="3"/>
      <c r="AM8920" s="3"/>
      <c r="AN8920" s="3"/>
      <c r="AO8920" s="3"/>
      <c r="AP8920" s="3"/>
      <c r="AQ8920" s="3"/>
      <c r="AR8920" s="3"/>
      <c r="AS8920" s="3"/>
      <c r="AT8920" s="3"/>
      <c r="AU8920" s="3"/>
      <c r="AV8920" s="3"/>
      <c r="AW8920" s="3"/>
      <c r="AX8920" s="3"/>
      <c r="AY8920" s="3"/>
      <c r="AZ8920" s="3"/>
      <c r="BA8920" s="3"/>
    </row>
    <row r="8921" spans="1:53" x14ac:dyDescent="0.3">
      <c r="A8921" s="3"/>
      <c r="B8921" s="3"/>
      <c r="C8921" s="3"/>
      <c r="D8921" s="3"/>
      <c r="E8921" s="3"/>
      <c r="F8921" s="3"/>
      <c r="G8921" s="3"/>
      <c r="H8921" s="3"/>
      <c r="I8921" s="3"/>
      <c r="J8921" s="3"/>
      <c r="K8921" s="3"/>
      <c r="L8921" s="3"/>
      <c r="M8921" s="3"/>
      <c r="N8921" s="3"/>
      <c r="O8921" s="3"/>
      <c r="P8921" s="3"/>
      <c r="Q8921" s="3"/>
      <c r="R8921" s="3"/>
      <c r="S8921" s="120"/>
      <c r="T8921" s="3"/>
      <c r="U8921" s="3"/>
      <c r="V8921" s="3"/>
      <c r="W8921" s="3"/>
      <c r="X8921" s="3"/>
      <c r="Y8921" s="3"/>
      <c r="Z8921" s="3"/>
      <c r="AA8921" s="3"/>
      <c r="AB8921" s="3"/>
      <c r="AC8921" s="3"/>
      <c r="AD8921" s="3"/>
      <c r="AE8921" s="3"/>
      <c r="AF8921" s="3"/>
      <c r="AG8921" s="3"/>
      <c r="AH8921" s="3"/>
      <c r="AI8921" s="3"/>
      <c r="AJ8921" s="3"/>
      <c r="AK8921" s="3"/>
      <c r="AL8921" s="3"/>
      <c r="AM8921" s="3"/>
      <c r="AN8921" s="3"/>
      <c r="AO8921" s="3"/>
      <c r="AP8921" s="3"/>
      <c r="AQ8921" s="3"/>
      <c r="AR8921" s="3"/>
      <c r="AS8921" s="3"/>
      <c r="AT8921" s="3"/>
      <c r="AU8921" s="3"/>
      <c r="AV8921" s="3"/>
      <c r="AW8921" s="3"/>
      <c r="AX8921" s="3"/>
      <c r="AY8921" s="3"/>
      <c r="AZ8921" s="3"/>
      <c r="BA8921" s="3"/>
    </row>
    <row r="8922" spans="1:53" x14ac:dyDescent="0.3">
      <c r="A8922" s="3"/>
      <c r="B8922" s="3"/>
      <c r="C8922" s="3"/>
      <c r="D8922" s="3"/>
      <c r="E8922" s="3"/>
      <c r="F8922" s="3"/>
      <c r="G8922" s="3"/>
      <c r="H8922" s="3"/>
      <c r="I8922" s="3"/>
      <c r="J8922" s="3"/>
      <c r="K8922" s="3"/>
      <c r="L8922" s="3"/>
      <c r="M8922" s="3"/>
      <c r="N8922" s="3"/>
      <c r="O8922" s="3"/>
      <c r="P8922" s="3"/>
      <c r="Q8922" s="3"/>
      <c r="R8922" s="3"/>
      <c r="S8922" s="120"/>
      <c r="T8922" s="3"/>
      <c r="U8922" s="3"/>
      <c r="V8922" s="3"/>
      <c r="W8922" s="3"/>
      <c r="X8922" s="3"/>
      <c r="Y8922" s="3"/>
      <c r="Z8922" s="3"/>
      <c r="AA8922" s="3"/>
      <c r="AB8922" s="3"/>
      <c r="AC8922" s="3"/>
      <c r="AD8922" s="3"/>
      <c r="AE8922" s="3"/>
      <c r="AF8922" s="3"/>
      <c r="AG8922" s="3"/>
      <c r="AH8922" s="3"/>
      <c r="AI8922" s="3"/>
      <c r="AJ8922" s="3"/>
      <c r="AK8922" s="3"/>
      <c r="AL8922" s="3"/>
      <c r="AM8922" s="3"/>
      <c r="AN8922" s="3"/>
      <c r="AO8922" s="3"/>
      <c r="AP8922" s="3"/>
      <c r="AQ8922" s="3"/>
      <c r="AR8922" s="3"/>
      <c r="AS8922" s="3"/>
      <c r="AT8922" s="3"/>
      <c r="AU8922" s="3"/>
      <c r="AV8922" s="3"/>
      <c r="AW8922" s="3"/>
      <c r="AX8922" s="3"/>
      <c r="AY8922" s="3"/>
      <c r="AZ8922" s="3"/>
      <c r="BA8922" s="3"/>
    </row>
    <row r="8923" spans="1:53" x14ac:dyDescent="0.3">
      <c r="A8923" s="3"/>
      <c r="B8923" s="3"/>
      <c r="C8923" s="3"/>
      <c r="D8923" s="3"/>
      <c r="E8923" s="3"/>
      <c r="F8923" s="3"/>
      <c r="G8923" s="3"/>
      <c r="H8923" s="3"/>
      <c r="I8923" s="3"/>
      <c r="J8923" s="3"/>
      <c r="K8923" s="3"/>
      <c r="L8923" s="3"/>
      <c r="M8923" s="3"/>
      <c r="N8923" s="3"/>
      <c r="O8923" s="3"/>
      <c r="P8923" s="3"/>
      <c r="Q8923" s="3"/>
      <c r="R8923" s="3"/>
      <c r="S8923" s="120"/>
      <c r="T8923" s="3"/>
      <c r="U8923" s="3"/>
      <c r="V8923" s="3"/>
      <c r="W8923" s="3"/>
      <c r="X8923" s="3"/>
      <c r="Y8923" s="3"/>
      <c r="Z8923" s="3"/>
      <c r="AA8923" s="3"/>
      <c r="AB8923" s="3"/>
      <c r="AC8923" s="3"/>
      <c r="AD8923" s="3"/>
      <c r="AE8923" s="3"/>
      <c r="AF8923" s="3"/>
      <c r="AG8923" s="3"/>
      <c r="AH8923" s="3"/>
      <c r="AI8923" s="3"/>
      <c r="AJ8923" s="3"/>
      <c r="AK8923" s="3"/>
      <c r="AL8923" s="3"/>
      <c r="AM8923" s="3"/>
      <c r="AN8923" s="3"/>
      <c r="AO8923" s="3"/>
      <c r="AP8923" s="3"/>
      <c r="AQ8923" s="3"/>
      <c r="AR8923" s="3"/>
      <c r="AS8923" s="3"/>
      <c r="AT8923" s="3"/>
      <c r="AU8923" s="3"/>
      <c r="AV8923" s="3"/>
      <c r="AW8923" s="3"/>
      <c r="AX8923" s="3"/>
      <c r="AY8923" s="3"/>
      <c r="AZ8923" s="3"/>
      <c r="BA8923" s="3"/>
    </row>
    <row r="8924" spans="1:53" x14ac:dyDescent="0.3">
      <c r="A8924" s="3"/>
      <c r="B8924" s="3"/>
      <c r="C8924" s="3"/>
      <c r="D8924" s="3"/>
      <c r="E8924" s="3"/>
      <c r="F8924" s="3"/>
      <c r="G8924" s="3"/>
      <c r="H8924" s="3"/>
      <c r="I8924" s="3"/>
      <c r="J8924" s="3"/>
      <c r="K8924" s="3"/>
      <c r="L8924" s="3"/>
      <c r="M8924" s="3"/>
      <c r="N8924" s="3"/>
      <c r="O8924" s="3"/>
      <c r="P8924" s="3"/>
      <c r="Q8924" s="3"/>
      <c r="R8924" s="3"/>
      <c r="S8924" s="120"/>
      <c r="T8924" s="3"/>
      <c r="U8924" s="3"/>
      <c r="V8924" s="3"/>
      <c r="W8924" s="3"/>
      <c r="X8924" s="3"/>
      <c r="Y8924" s="3"/>
      <c r="Z8924" s="3"/>
      <c r="AA8924" s="3"/>
      <c r="AB8924" s="3"/>
      <c r="AC8924" s="3"/>
      <c r="AD8924" s="3"/>
      <c r="AE8924" s="3"/>
      <c r="AF8924" s="3"/>
      <c r="AG8924" s="3"/>
      <c r="AH8924" s="3"/>
      <c r="AI8924" s="3"/>
      <c r="AJ8924" s="3"/>
      <c r="AK8924" s="3"/>
      <c r="AL8924" s="3"/>
      <c r="AM8924" s="3"/>
      <c r="AN8924" s="3"/>
      <c r="AO8924" s="3"/>
      <c r="AP8924" s="3"/>
      <c r="AQ8924" s="3"/>
      <c r="AR8924" s="3"/>
      <c r="AS8924" s="3"/>
      <c r="AT8924" s="3"/>
      <c r="AU8924" s="3"/>
      <c r="AV8924" s="3"/>
      <c r="AW8924" s="3"/>
      <c r="AX8924" s="3"/>
      <c r="AY8924" s="3"/>
      <c r="AZ8924" s="3"/>
      <c r="BA8924" s="3"/>
    </row>
    <row r="8925" spans="1:53" x14ac:dyDescent="0.3">
      <c r="A8925" s="3"/>
      <c r="B8925" s="3"/>
      <c r="C8925" s="3"/>
      <c r="D8925" s="3"/>
      <c r="E8925" s="3"/>
      <c r="F8925" s="3"/>
      <c r="G8925" s="3"/>
      <c r="H8925" s="3"/>
      <c r="I8925" s="3"/>
      <c r="J8925" s="3"/>
      <c r="K8925" s="3"/>
      <c r="L8925" s="3"/>
      <c r="M8925" s="3"/>
      <c r="N8925" s="3"/>
      <c r="O8925" s="3"/>
      <c r="P8925" s="3"/>
      <c r="Q8925" s="3"/>
      <c r="R8925" s="3"/>
      <c r="S8925" s="120"/>
      <c r="T8925" s="3"/>
      <c r="U8925" s="3"/>
      <c r="V8925" s="3"/>
      <c r="W8925" s="3"/>
      <c r="X8925" s="3"/>
      <c r="Y8925" s="3"/>
      <c r="Z8925" s="3"/>
      <c r="AA8925" s="3"/>
      <c r="AB8925" s="3"/>
      <c r="AC8925" s="3"/>
      <c r="AD8925" s="3"/>
      <c r="AE8925" s="3"/>
      <c r="AF8925" s="3"/>
      <c r="AG8925" s="3"/>
      <c r="AH8925" s="3"/>
      <c r="AI8925" s="3"/>
      <c r="AJ8925" s="3"/>
      <c r="AK8925" s="3"/>
      <c r="AL8925" s="3"/>
      <c r="AM8925" s="3"/>
      <c r="AN8925" s="3"/>
      <c r="AO8925" s="3"/>
      <c r="AP8925" s="3"/>
      <c r="AQ8925" s="3"/>
      <c r="AR8925" s="3"/>
      <c r="AS8925" s="3"/>
      <c r="AT8925" s="3"/>
      <c r="AU8925" s="3"/>
      <c r="AV8925" s="3"/>
      <c r="AW8925" s="3"/>
      <c r="AX8925" s="3"/>
      <c r="AY8925" s="3"/>
      <c r="AZ8925" s="3"/>
      <c r="BA8925" s="3"/>
    </row>
    <row r="8926" spans="1:53" x14ac:dyDescent="0.3">
      <c r="A8926" s="3"/>
      <c r="B8926" s="3"/>
      <c r="C8926" s="3"/>
      <c r="D8926" s="3"/>
      <c r="E8926" s="3"/>
      <c r="F8926" s="3"/>
      <c r="G8926" s="3"/>
      <c r="H8926" s="3"/>
      <c r="I8926" s="3"/>
      <c r="J8926" s="3"/>
      <c r="K8926" s="3"/>
      <c r="L8926" s="3"/>
      <c r="M8926" s="3"/>
      <c r="N8926" s="3"/>
      <c r="O8926" s="3"/>
      <c r="P8926" s="3"/>
      <c r="Q8926" s="3"/>
      <c r="R8926" s="3"/>
      <c r="S8926" s="120"/>
      <c r="T8926" s="3"/>
      <c r="U8926" s="3"/>
      <c r="V8926" s="3"/>
      <c r="W8926" s="3"/>
      <c r="X8926" s="3"/>
      <c r="Y8926" s="3"/>
      <c r="Z8926" s="3"/>
      <c r="AA8926" s="3"/>
      <c r="AB8926" s="3"/>
      <c r="AC8926" s="3"/>
      <c r="AD8926" s="3"/>
      <c r="AE8926" s="3"/>
      <c r="AF8926" s="3"/>
      <c r="AG8926" s="3"/>
      <c r="AH8926" s="3"/>
      <c r="AI8926" s="3"/>
      <c r="AJ8926" s="3"/>
      <c r="AK8926" s="3"/>
      <c r="AL8926" s="3"/>
      <c r="AM8926" s="3"/>
      <c r="AN8926" s="3"/>
      <c r="AO8926" s="3"/>
      <c r="AP8926" s="3"/>
      <c r="AQ8926" s="3"/>
      <c r="AR8926" s="3"/>
      <c r="AS8926" s="3"/>
      <c r="AT8926" s="3"/>
      <c r="AU8926" s="3"/>
      <c r="AV8926" s="3"/>
      <c r="AW8926" s="3"/>
      <c r="AX8926" s="3"/>
      <c r="AY8926" s="3"/>
      <c r="AZ8926" s="3"/>
      <c r="BA8926" s="3"/>
    </row>
    <row r="8927" spans="1:53" x14ac:dyDescent="0.3">
      <c r="A8927" s="3"/>
      <c r="B8927" s="3"/>
      <c r="C8927" s="3"/>
      <c r="D8927" s="3"/>
      <c r="E8927" s="3"/>
      <c r="F8927" s="3"/>
      <c r="G8927" s="3"/>
      <c r="H8927" s="3"/>
      <c r="I8927" s="3"/>
      <c r="J8927" s="3"/>
      <c r="K8927" s="3"/>
      <c r="L8927" s="3"/>
      <c r="M8927" s="3"/>
      <c r="N8927" s="3"/>
      <c r="O8927" s="3"/>
      <c r="P8927" s="3"/>
      <c r="Q8927" s="3"/>
      <c r="R8927" s="3"/>
      <c r="S8927" s="120"/>
      <c r="T8927" s="3"/>
      <c r="U8927" s="3"/>
      <c r="V8927" s="3"/>
      <c r="W8927" s="3"/>
      <c r="X8927" s="3"/>
      <c r="Y8927" s="3"/>
      <c r="Z8927" s="3"/>
      <c r="AA8927" s="3"/>
      <c r="AB8927" s="3"/>
      <c r="AC8927" s="3"/>
      <c r="AD8927" s="3"/>
      <c r="AE8927" s="3"/>
      <c r="AF8927" s="3"/>
      <c r="AG8927" s="3"/>
      <c r="AH8927" s="3"/>
      <c r="AI8927" s="3"/>
      <c r="AJ8927" s="3"/>
      <c r="AK8927" s="3"/>
      <c r="AL8927" s="3"/>
      <c r="AM8927" s="3"/>
      <c r="AN8927" s="3"/>
      <c r="AO8927" s="3"/>
      <c r="AP8927" s="3"/>
      <c r="AQ8927" s="3"/>
      <c r="AR8927" s="3"/>
      <c r="AS8927" s="3"/>
      <c r="AT8927" s="3"/>
      <c r="AU8927" s="3"/>
      <c r="AV8927" s="3"/>
      <c r="AW8927" s="3"/>
      <c r="AX8927" s="3"/>
      <c r="AY8927" s="3"/>
      <c r="AZ8927" s="3"/>
      <c r="BA8927" s="3"/>
    </row>
    <row r="8928" spans="1:53" x14ac:dyDescent="0.3">
      <c r="A8928" s="3"/>
      <c r="B8928" s="3"/>
      <c r="C8928" s="3"/>
      <c r="D8928" s="3"/>
      <c r="E8928" s="3"/>
      <c r="F8928" s="3"/>
      <c r="G8928" s="3"/>
      <c r="H8928" s="3"/>
      <c r="I8928" s="3"/>
      <c r="J8928" s="3"/>
      <c r="K8928" s="3"/>
      <c r="L8928" s="3"/>
      <c r="M8928" s="3"/>
      <c r="N8928" s="3"/>
      <c r="O8928" s="3"/>
      <c r="P8928" s="3"/>
      <c r="Q8928" s="3"/>
      <c r="R8928" s="3"/>
      <c r="S8928" s="120"/>
      <c r="T8928" s="3"/>
      <c r="U8928" s="3"/>
      <c r="V8928" s="3"/>
      <c r="W8928" s="3"/>
      <c r="X8928" s="3"/>
      <c r="Y8928" s="3"/>
      <c r="Z8928" s="3"/>
      <c r="AA8928" s="3"/>
      <c r="AB8928" s="3"/>
      <c r="AC8928" s="3"/>
      <c r="AD8928" s="3"/>
      <c r="AE8928" s="3"/>
      <c r="AF8928" s="3"/>
      <c r="AG8928" s="3"/>
      <c r="AH8928" s="3"/>
      <c r="AI8928" s="3"/>
      <c r="AJ8928" s="3"/>
      <c r="AK8928" s="3"/>
      <c r="AL8928" s="3"/>
      <c r="AM8928" s="3"/>
      <c r="AN8928" s="3"/>
      <c r="AO8928" s="3"/>
      <c r="AP8928" s="3"/>
      <c r="AQ8928" s="3"/>
      <c r="AR8928" s="3"/>
      <c r="AS8928" s="3"/>
      <c r="AT8928" s="3"/>
      <c r="AU8928" s="3"/>
      <c r="AV8928" s="3"/>
      <c r="AW8928" s="3"/>
      <c r="AX8928" s="3"/>
      <c r="AY8928" s="3"/>
      <c r="AZ8928" s="3"/>
      <c r="BA8928" s="3"/>
    </row>
    <row r="8929" spans="1:53" x14ac:dyDescent="0.3">
      <c r="A8929" s="3"/>
      <c r="B8929" s="3"/>
      <c r="C8929" s="3"/>
      <c r="D8929" s="3"/>
      <c r="E8929" s="3"/>
      <c r="F8929" s="3"/>
      <c r="G8929" s="3"/>
      <c r="H8929" s="3"/>
      <c r="I8929" s="3"/>
      <c r="J8929" s="3"/>
      <c r="K8929" s="3"/>
      <c r="L8929" s="3"/>
      <c r="M8929" s="3"/>
      <c r="N8929" s="3"/>
      <c r="O8929" s="3"/>
      <c r="P8929" s="3"/>
      <c r="Q8929" s="3"/>
      <c r="R8929" s="3"/>
      <c r="S8929" s="120"/>
      <c r="T8929" s="3"/>
      <c r="U8929" s="3"/>
      <c r="V8929" s="3"/>
      <c r="W8929" s="3"/>
      <c r="X8929" s="3"/>
      <c r="Y8929" s="3"/>
      <c r="Z8929" s="3"/>
      <c r="AA8929" s="3"/>
      <c r="AB8929" s="3"/>
      <c r="AC8929" s="3"/>
      <c r="AD8929" s="3"/>
      <c r="AE8929" s="3"/>
      <c r="AF8929" s="3"/>
      <c r="AG8929" s="3"/>
      <c r="AH8929" s="3"/>
      <c r="AI8929" s="3"/>
      <c r="AJ8929" s="3"/>
      <c r="AK8929" s="3"/>
      <c r="AL8929" s="3"/>
      <c r="AM8929" s="3"/>
      <c r="AN8929" s="3"/>
      <c r="AO8929" s="3"/>
      <c r="AP8929" s="3"/>
      <c r="AQ8929" s="3"/>
      <c r="AR8929" s="3"/>
      <c r="AS8929" s="3"/>
      <c r="AT8929" s="3"/>
      <c r="AU8929" s="3"/>
      <c r="AV8929" s="3"/>
      <c r="AW8929" s="3"/>
      <c r="AX8929" s="3"/>
      <c r="AY8929" s="3"/>
      <c r="AZ8929" s="3"/>
      <c r="BA8929" s="3"/>
    </row>
    <row r="8930" spans="1:53" x14ac:dyDescent="0.3">
      <c r="A8930" s="3"/>
      <c r="B8930" s="3"/>
      <c r="C8930" s="3"/>
      <c r="D8930" s="3"/>
      <c r="E8930" s="3"/>
      <c r="F8930" s="3"/>
      <c r="G8930" s="3"/>
      <c r="H8930" s="3"/>
      <c r="I8930" s="3"/>
      <c r="J8930" s="3"/>
      <c r="K8930" s="3"/>
      <c r="L8930" s="3"/>
      <c r="M8930" s="3"/>
      <c r="N8930" s="3"/>
      <c r="O8930" s="3"/>
      <c r="P8930" s="3"/>
      <c r="Q8930" s="3"/>
      <c r="R8930" s="3"/>
      <c r="S8930" s="120"/>
      <c r="T8930" s="3"/>
      <c r="U8930" s="3"/>
      <c r="V8930" s="3"/>
      <c r="W8930" s="3"/>
      <c r="X8930" s="3"/>
      <c r="Y8930" s="3"/>
      <c r="Z8930" s="3"/>
      <c r="AA8930" s="3"/>
      <c r="AB8930" s="3"/>
      <c r="AC8930" s="3"/>
      <c r="AD8930" s="3"/>
      <c r="AE8930" s="3"/>
      <c r="AF8930" s="3"/>
      <c r="AG8930" s="3"/>
      <c r="AH8930" s="3"/>
      <c r="AI8930" s="3"/>
      <c r="AJ8930" s="3"/>
      <c r="AK8930" s="3"/>
      <c r="AL8930" s="3"/>
      <c r="AM8930" s="3"/>
      <c r="AN8930" s="3"/>
      <c r="AO8930" s="3"/>
      <c r="AP8930" s="3"/>
      <c r="AQ8930" s="3"/>
      <c r="AR8930" s="3"/>
      <c r="AS8930" s="3"/>
      <c r="AT8930" s="3"/>
      <c r="AU8930" s="3"/>
      <c r="AV8930" s="3"/>
      <c r="AW8930" s="3"/>
      <c r="AX8930" s="3"/>
      <c r="AY8930" s="3"/>
      <c r="AZ8930" s="3"/>
      <c r="BA8930" s="3"/>
    </row>
    <row r="8931" spans="1:53" x14ac:dyDescent="0.3">
      <c r="A8931" s="3"/>
      <c r="B8931" s="3"/>
      <c r="C8931" s="3"/>
      <c r="D8931" s="3"/>
      <c r="E8931" s="3"/>
      <c r="F8931" s="3"/>
      <c r="G8931" s="3"/>
      <c r="H8931" s="3"/>
      <c r="I8931" s="3"/>
      <c r="J8931" s="3"/>
      <c r="K8931" s="3"/>
      <c r="L8931" s="3"/>
      <c r="M8931" s="3"/>
      <c r="N8931" s="3"/>
      <c r="O8931" s="3"/>
      <c r="P8931" s="3"/>
      <c r="Q8931" s="3"/>
      <c r="R8931" s="3"/>
      <c r="S8931" s="120"/>
      <c r="T8931" s="3"/>
      <c r="U8931" s="3"/>
      <c r="V8931" s="3"/>
      <c r="W8931" s="3"/>
      <c r="X8931" s="3"/>
      <c r="Y8931" s="3"/>
      <c r="Z8931" s="3"/>
      <c r="AA8931" s="3"/>
      <c r="AB8931" s="3"/>
      <c r="AC8931" s="3"/>
      <c r="AD8931" s="3"/>
      <c r="AE8931" s="3"/>
      <c r="AF8931" s="3"/>
      <c r="AG8931" s="3"/>
      <c r="AH8931" s="3"/>
      <c r="AI8931" s="3"/>
      <c r="AJ8931" s="3"/>
      <c r="AK8931" s="3"/>
      <c r="AL8931" s="3"/>
      <c r="AM8931" s="3"/>
      <c r="AN8931" s="3"/>
      <c r="AO8931" s="3"/>
      <c r="AP8931" s="3"/>
      <c r="AQ8931" s="3"/>
      <c r="AR8931" s="3"/>
      <c r="AS8931" s="3"/>
      <c r="AT8931" s="3"/>
      <c r="AU8931" s="3"/>
      <c r="AV8931" s="3"/>
      <c r="AW8931" s="3"/>
      <c r="AX8931" s="3"/>
      <c r="AY8931" s="3"/>
      <c r="AZ8931" s="3"/>
      <c r="BA8931" s="3"/>
    </row>
    <row r="8932" spans="1:53" x14ac:dyDescent="0.3">
      <c r="A8932" s="3"/>
      <c r="B8932" s="3"/>
      <c r="C8932" s="3"/>
      <c r="D8932" s="3"/>
      <c r="E8932" s="3"/>
      <c r="F8932" s="3"/>
      <c r="G8932" s="3"/>
      <c r="H8932" s="3"/>
      <c r="I8932" s="3"/>
      <c r="J8932" s="3"/>
      <c r="K8932" s="3"/>
      <c r="L8932" s="3"/>
      <c r="M8932" s="3"/>
      <c r="N8932" s="3"/>
      <c r="O8932" s="3"/>
      <c r="P8932" s="3"/>
      <c r="Q8932" s="3"/>
      <c r="R8932" s="3"/>
      <c r="S8932" s="120"/>
      <c r="T8932" s="3"/>
      <c r="U8932" s="3"/>
      <c r="V8932" s="3"/>
      <c r="W8932" s="3"/>
      <c r="X8932" s="3"/>
      <c r="Y8932" s="3"/>
      <c r="Z8932" s="3"/>
      <c r="AA8932" s="3"/>
      <c r="AB8932" s="3"/>
      <c r="AC8932" s="3"/>
      <c r="AD8932" s="3"/>
      <c r="AE8932" s="3"/>
      <c r="AF8932" s="3"/>
      <c r="AG8932" s="3"/>
      <c r="AH8932" s="3"/>
      <c r="AI8932" s="3"/>
      <c r="AJ8932" s="3"/>
      <c r="AK8932" s="3"/>
      <c r="AL8932" s="3"/>
      <c r="AM8932" s="3"/>
      <c r="AN8932" s="3"/>
      <c r="AO8932" s="3"/>
      <c r="AP8932" s="3"/>
      <c r="AQ8932" s="3"/>
      <c r="AR8932" s="3"/>
      <c r="AS8932" s="3"/>
      <c r="AT8932" s="3"/>
      <c r="AU8932" s="3"/>
      <c r="AV8932" s="3"/>
      <c r="AW8932" s="3"/>
      <c r="AX8932" s="3"/>
      <c r="AY8932" s="3"/>
      <c r="AZ8932" s="3"/>
      <c r="BA8932" s="3"/>
    </row>
    <row r="8933" spans="1:53" x14ac:dyDescent="0.3">
      <c r="A8933" s="3"/>
      <c r="B8933" s="3"/>
      <c r="C8933" s="3"/>
      <c r="D8933" s="3"/>
      <c r="E8933" s="3"/>
      <c r="F8933" s="3"/>
      <c r="G8933" s="3"/>
      <c r="H8933" s="3"/>
      <c r="I8933" s="3"/>
      <c r="J8933" s="3"/>
      <c r="K8933" s="3"/>
      <c r="L8933" s="3"/>
      <c r="M8933" s="3"/>
      <c r="N8933" s="3"/>
      <c r="O8933" s="3"/>
      <c r="P8933" s="3"/>
      <c r="Q8933" s="3"/>
      <c r="R8933" s="3"/>
      <c r="S8933" s="120"/>
      <c r="T8933" s="3"/>
      <c r="U8933" s="3"/>
      <c r="V8933" s="3"/>
      <c r="W8933" s="3"/>
      <c r="X8933" s="3"/>
      <c r="Y8933" s="3"/>
      <c r="Z8933" s="3"/>
      <c r="AA8933" s="3"/>
      <c r="AB8933" s="3"/>
      <c r="AC8933" s="3"/>
      <c r="AD8933" s="3"/>
      <c r="AE8933" s="3"/>
      <c r="AF8933" s="3"/>
      <c r="AG8933" s="3"/>
      <c r="AH8933" s="3"/>
      <c r="AI8933" s="3"/>
      <c r="AJ8933" s="3"/>
      <c r="AK8933" s="3"/>
      <c r="AL8933" s="3"/>
      <c r="AM8933" s="3"/>
      <c r="AN8933" s="3"/>
      <c r="AO8933" s="3"/>
      <c r="AP8933" s="3"/>
      <c r="AQ8933" s="3"/>
      <c r="AR8933" s="3"/>
      <c r="AS8933" s="3"/>
      <c r="AT8933" s="3"/>
      <c r="AU8933" s="3"/>
      <c r="AV8933" s="3"/>
      <c r="AW8933" s="3"/>
      <c r="AX8933" s="3"/>
      <c r="AY8933" s="3"/>
      <c r="AZ8933" s="3"/>
      <c r="BA8933" s="3"/>
    </row>
    <row r="8934" spans="1:53" x14ac:dyDescent="0.3">
      <c r="A8934" s="3"/>
      <c r="B8934" s="3"/>
      <c r="C8934" s="3"/>
      <c r="D8934" s="3"/>
      <c r="E8934" s="3"/>
      <c r="F8934" s="3"/>
      <c r="G8934" s="3"/>
      <c r="H8934" s="3"/>
      <c r="I8934" s="3"/>
      <c r="J8934" s="3"/>
      <c r="K8934" s="3"/>
      <c r="L8934" s="3"/>
      <c r="M8934" s="3"/>
      <c r="N8934" s="3"/>
      <c r="O8934" s="3"/>
      <c r="P8934" s="3"/>
      <c r="Q8934" s="3"/>
      <c r="R8934" s="3"/>
      <c r="S8934" s="120"/>
      <c r="T8934" s="3"/>
      <c r="U8934" s="3"/>
      <c r="V8934" s="3"/>
      <c r="W8934" s="3"/>
      <c r="X8934" s="3"/>
      <c r="Y8934" s="3"/>
      <c r="Z8934" s="3"/>
      <c r="AA8934" s="3"/>
      <c r="AB8934" s="3"/>
      <c r="AC8934" s="3"/>
      <c r="AD8934" s="3"/>
      <c r="AE8934" s="3"/>
      <c r="AF8934" s="3"/>
      <c r="AG8934" s="3"/>
      <c r="AH8934" s="3"/>
      <c r="AI8934" s="3"/>
      <c r="AJ8934" s="3"/>
      <c r="AK8934" s="3"/>
      <c r="AL8934" s="3"/>
      <c r="AM8934" s="3"/>
      <c r="AN8934" s="3"/>
      <c r="AO8934" s="3"/>
      <c r="AP8934" s="3"/>
      <c r="AQ8934" s="3"/>
      <c r="AR8934" s="3"/>
      <c r="AS8934" s="3"/>
      <c r="AT8934" s="3"/>
      <c r="AU8934" s="3"/>
      <c r="AV8934" s="3"/>
      <c r="AW8934" s="3"/>
      <c r="AX8934" s="3"/>
      <c r="AY8934" s="3"/>
      <c r="AZ8934" s="3"/>
      <c r="BA8934" s="3"/>
    </row>
    <row r="8935" spans="1:53" x14ac:dyDescent="0.3">
      <c r="A8935" s="3"/>
      <c r="B8935" s="3"/>
      <c r="C8935" s="3"/>
      <c r="D8935" s="3"/>
      <c r="E8935" s="3"/>
      <c r="F8935" s="3"/>
      <c r="G8935" s="3"/>
      <c r="H8935" s="3"/>
      <c r="I8935" s="3"/>
      <c r="J8935" s="3"/>
      <c r="K8935" s="3"/>
      <c r="L8935" s="3"/>
      <c r="M8935" s="3"/>
      <c r="N8935" s="3"/>
      <c r="O8935" s="3"/>
      <c r="P8935" s="3"/>
      <c r="Q8935" s="3"/>
      <c r="R8935" s="3"/>
      <c r="S8935" s="120"/>
      <c r="T8935" s="3"/>
      <c r="U8935" s="3"/>
      <c r="V8935" s="3"/>
      <c r="W8935" s="3"/>
      <c r="X8935" s="3"/>
      <c r="Y8935" s="3"/>
      <c r="Z8935" s="3"/>
      <c r="AA8935" s="3"/>
      <c r="AB8935" s="3"/>
      <c r="AC8935" s="3"/>
      <c r="AD8935" s="3"/>
      <c r="AE8935" s="3"/>
      <c r="AF8935" s="3"/>
      <c r="AG8935" s="3"/>
      <c r="AH8935" s="3"/>
      <c r="AI8935" s="3"/>
      <c r="AJ8935" s="3"/>
      <c r="AK8935" s="3"/>
      <c r="AL8935" s="3"/>
      <c r="AM8935" s="3"/>
      <c r="AN8935" s="3"/>
      <c r="AO8935" s="3"/>
      <c r="AP8935" s="3"/>
      <c r="AQ8935" s="3"/>
      <c r="AR8935" s="3"/>
      <c r="AS8935" s="3"/>
      <c r="AT8935" s="3"/>
      <c r="AU8935" s="3"/>
      <c r="AV8935" s="3"/>
      <c r="AW8935" s="3"/>
      <c r="AX8935" s="3"/>
      <c r="AY8935" s="3"/>
      <c r="AZ8935" s="3"/>
      <c r="BA8935" s="3"/>
    </row>
    <row r="8936" spans="1:53" x14ac:dyDescent="0.3">
      <c r="A8936" s="3"/>
      <c r="B8936" s="3"/>
      <c r="C8936" s="3"/>
      <c r="D8936" s="3"/>
      <c r="E8936" s="3"/>
      <c r="F8936" s="3"/>
      <c r="G8936" s="3"/>
      <c r="H8936" s="3"/>
      <c r="I8936" s="3"/>
      <c r="J8936" s="3"/>
      <c r="K8936" s="3"/>
      <c r="L8936" s="3"/>
      <c r="M8936" s="3"/>
      <c r="N8936" s="3"/>
      <c r="O8936" s="3"/>
      <c r="P8936" s="3"/>
      <c r="Q8936" s="3"/>
      <c r="R8936" s="3"/>
      <c r="S8936" s="120"/>
      <c r="T8936" s="3"/>
      <c r="U8936" s="3"/>
      <c r="V8936" s="3"/>
      <c r="W8936" s="3"/>
      <c r="X8936" s="3"/>
      <c r="Y8936" s="3"/>
      <c r="Z8936" s="3"/>
      <c r="AA8936" s="3"/>
      <c r="AB8936" s="3"/>
      <c r="AC8936" s="3"/>
      <c r="AD8936" s="3"/>
      <c r="AE8936" s="3"/>
      <c r="AF8936" s="3"/>
      <c r="AG8936" s="3"/>
      <c r="AH8936" s="3"/>
      <c r="AI8936" s="3"/>
      <c r="AJ8936" s="3"/>
      <c r="AK8936" s="3"/>
      <c r="AL8936" s="3"/>
      <c r="AM8936" s="3"/>
      <c r="AN8936" s="3"/>
      <c r="AO8936" s="3"/>
      <c r="AP8936" s="3"/>
      <c r="AQ8936" s="3"/>
      <c r="AR8936" s="3"/>
      <c r="AS8936" s="3"/>
      <c r="AT8936" s="3"/>
      <c r="AU8936" s="3"/>
      <c r="AV8936" s="3"/>
      <c r="AW8936" s="3"/>
      <c r="AX8936" s="3"/>
      <c r="AY8936" s="3"/>
      <c r="AZ8936" s="3"/>
      <c r="BA8936" s="3"/>
    </row>
    <row r="8937" spans="1:53" x14ac:dyDescent="0.3">
      <c r="A8937" s="3"/>
      <c r="B8937" s="3"/>
      <c r="C8937" s="3"/>
      <c r="D8937" s="3"/>
      <c r="E8937" s="3"/>
      <c r="F8937" s="3"/>
      <c r="G8937" s="3"/>
      <c r="H8937" s="3"/>
      <c r="I8937" s="3"/>
      <c r="J8937" s="3"/>
      <c r="K8937" s="3"/>
      <c r="L8937" s="3"/>
      <c r="M8937" s="3"/>
      <c r="N8937" s="3"/>
      <c r="O8937" s="3"/>
      <c r="P8937" s="3"/>
      <c r="Q8937" s="3"/>
      <c r="R8937" s="3"/>
      <c r="S8937" s="120"/>
      <c r="T8937" s="3"/>
      <c r="U8937" s="3"/>
      <c r="V8937" s="3"/>
      <c r="W8937" s="3"/>
      <c r="X8937" s="3"/>
      <c r="Y8937" s="3"/>
      <c r="Z8937" s="3"/>
      <c r="AA8937" s="3"/>
      <c r="AB8937" s="3"/>
      <c r="AC8937" s="3"/>
      <c r="AD8937" s="3"/>
      <c r="AE8937" s="3"/>
      <c r="AF8937" s="3"/>
      <c r="AG8937" s="3"/>
      <c r="AH8937" s="3"/>
      <c r="AI8937" s="3"/>
      <c r="AJ8937" s="3"/>
      <c r="AK8937" s="3"/>
      <c r="AL8937" s="3"/>
      <c r="AM8937" s="3"/>
      <c r="AN8937" s="3"/>
      <c r="AO8937" s="3"/>
      <c r="AP8937" s="3"/>
      <c r="AQ8937" s="3"/>
      <c r="AR8937" s="3"/>
      <c r="AS8937" s="3"/>
      <c r="AT8937" s="3"/>
      <c r="AU8937" s="3"/>
      <c r="AV8937" s="3"/>
      <c r="AW8937" s="3"/>
      <c r="AX8937" s="3"/>
      <c r="AY8937" s="3"/>
      <c r="AZ8937" s="3"/>
      <c r="BA8937" s="3"/>
    </row>
    <row r="8938" spans="1:53" x14ac:dyDescent="0.3">
      <c r="A8938" s="3"/>
      <c r="B8938" s="3"/>
      <c r="C8938" s="3"/>
      <c r="D8938" s="3"/>
      <c r="E8938" s="3"/>
      <c r="F8938" s="3"/>
      <c r="G8938" s="3"/>
      <c r="H8938" s="3"/>
      <c r="I8938" s="3"/>
      <c r="J8938" s="3"/>
      <c r="K8938" s="3"/>
      <c r="L8938" s="3"/>
      <c r="M8938" s="3"/>
      <c r="N8938" s="3"/>
      <c r="O8938" s="3"/>
      <c r="P8938" s="3"/>
      <c r="Q8938" s="3"/>
      <c r="R8938" s="3"/>
      <c r="S8938" s="120"/>
      <c r="T8938" s="3"/>
      <c r="U8938" s="3"/>
      <c r="V8938" s="3"/>
      <c r="W8938" s="3"/>
      <c r="X8938" s="3"/>
      <c r="Y8938" s="3"/>
      <c r="Z8938" s="3"/>
      <c r="AA8938" s="3"/>
      <c r="AB8938" s="3"/>
      <c r="AC8938" s="3"/>
      <c r="AD8938" s="3"/>
      <c r="AE8938" s="3"/>
      <c r="AF8938" s="3"/>
      <c r="AG8938" s="3"/>
      <c r="AH8938" s="3"/>
      <c r="AI8938" s="3"/>
      <c r="AJ8938" s="3"/>
      <c r="AK8938" s="3"/>
      <c r="AL8938" s="3"/>
      <c r="AM8938" s="3"/>
      <c r="AN8938" s="3"/>
      <c r="AO8938" s="3"/>
      <c r="AP8938" s="3"/>
      <c r="AQ8938" s="3"/>
      <c r="AR8938" s="3"/>
      <c r="AS8938" s="3"/>
      <c r="AT8938" s="3"/>
      <c r="AU8938" s="3"/>
      <c r="AV8938" s="3"/>
      <c r="AW8938" s="3"/>
      <c r="AX8938" s="3"/>
      <c r="AY8938" s="3"/>
      <c r="AZ8938" s="3"/>
      <c r="BA8938" s="3"/>
    </row>
    <row r="8939" spans="1:53" x14ac:dyDescent="0.3">
      <c r="A8939" s="3"/>
      <c r="B8939" s="3"/>
      <c r="C8939" s="3"/>
      <c r="D8939" s="3"/>
      <c r="E8939" s="3"/>
      <c r="F8939" s="3"/>
      <c r="G8939" s="3"/>
      <c r="H8939" s="3"/>
      <c r="I8939" s="3"/>
      <c r="J8939" s="3"/>
      <c r="K8939" s="3"/>
      <c r="L8939" s="3"/>
      <c r="M8939" s="3"/>
      <c r="N8939" s="3"/>
      <c r="O8939" s="3"/>
      <c r="P8939" s="3"/>
      <c r="Q8939" s="3"/>
      <c r="R8939" s="3"/>
      <c r="S8939" s="120"/>
      <c r="T8939" s="3"/>
      <c r="U8939" s="3"/>
      <c r="V8939" s="3"/>
      <c r="W8939" s="3"/>
      <c r="X8939" s="3"/>
      <c r="Y8939" s="3"/>
      <c r="Z8939" s="3"/>
      <c r="AA8939" s="3"/>
      <c r="AB8939" s="3"/>
      <c r="AC8939" s="3"/>
      <c r="AD8939" s="3"/>
      <c r="AE8939" s="3"/>
      <c r="AF8939" s="3"/>
      <c r="AG8939" s="3"/>
      <c r="AH8939" s="3"/>
      <c r="AI8939" s="3"/>
      <c r="AJ8939" s="3"/>
      <c r="AK8939" s="3"/>
      <c r="AL8939" s="3"/>
      <c r="AM8939" s="3"/>
      <c r="AN8939" s="3"/>
      <c r="AO8939" s="3"/>
      <c r="AP8939" s="3"/>
      <c r="AQ8939" s="3"/>
      <c r="AR8939" s="3"/>
      <c r="AS8939" s="3"/>
      <c r="AT8939" s="3"/>
      <c r="AU8939" s="3"/>
      <c r="AV8939" s="3"/>
      <c r="AW8939" s="3"/>
      <c r="AX8939" s="3"/>
      <c r="AY8939" s="3"/>
      <c r="AZ8939" s="3"/>
      <c r="BA8939" s="3"/>
    </row>
    <row r="8940" spans="1:53" x14ac:dyDescent="0.3">
      <c r="A8940" s="3"/>
      <c r="B8940" s="3"/>
      <c r="C8940" s="3"/>
      <c r="D8940" s="3"/>
      <c r="E8940" s="3"/>
      <c r="F8940" s="3"/>
      <c r="G8940" s="3"/>
      <c r="H8940" s="3"/>
      <c r="I8940" s="3"/>
      <c r="J8940" s="3"/>
      <c r="K8940" s="3"/>
      <c r="L8940" s="3"/>
      <c r="M8940" s="3"/>
      <c r="N8940" s="3"/>
      <c r="O8940" s="3"/>
      <c r="P8940" s="3"/>
      <c r="Q8940" s="3"/>
      <c r="R8940" s="3"/>
      <c r="S8940" s="120"/>
      <c r="T8940" s="3"/>
      <c r="U8940" s="3"/>
      <c r="V8940" s="3"/>
      <c r="W8940" s="3"/>
      <c r="X8940" s="3"/>
      <c r="Y8940" s="3"/>
      <c r="Z8940" s="3"/>
      <c r="AA8940" s="3"/>
      <c r="AB8940" s="3"/>
      <c r="AC8940" s="3"/>
      <c r="AD8940" s="3"/>
      <c r="AE8940" s="3"/>
      <c r="AF8940" s="3"/>
      <c r="AG8940" s="3"/>
      <c r="AH8940" s="3"/>
      <c r="AI8940" s="3"/>
      <c r="AJ8940" s="3"/>
      <c r="AK8940" s="3"/>
      <c r="AL8940" s="3"/>
      <c r="AM8940" s="3"/>
      <c r="AN8940" s="3"/>
      <c r="AO8940" s="3"/>
      <c r="AP8940" s="3"/>
      <c r="AQ8940" s="3"/>
      <c r="AR8940" s="3"/>
      <c r="AS8940" s="3"/>
      <c r="AT8940" s="3"/>
      <c r="AU8940" s="3"/>
      <c r="AV8940" s="3"/>
      <c r="AW8940" s="3"/>
      <c r="AX8940" s="3"/>
      <c r="AY8940" s="3"/>
      <c r="AZ8940" s="3"/>
      <c r="BA8940" s="3"/>
    </row>
    <row r="8941" spans="1:53" x14ac:dyDescent="0.3">
      <c r="A8941" s="3"/>
      <c r="B8941" s="3"/>
      <c r="C8941" s="3"/>
      <c r="D8941" s="3"/>
      <c r="E8941" s="3"/>
      <c r="F8941" s="3"/>
      <c r="G8941" s="3"/>
      <c r="H8941" s="3"/>
      <c r="I8941" s="3"/>
      <c r="J8941" s="3"/>
      <c r="K8941" s="3"/>
      <c r="L8941" s="3"/>
      <c r="M8941" s="3"/>
      <c r="N8941" s="3"/>
      <c r="O8941" s="3"/>
      <c r="P8941" s="3"/>
      <c r="Q8941" s="3"/>
      <c r="R8941" s="3"/>
      <c r="S8941" s="120"/>
      <c r="T8941" s="3"/>
      <c r="U8941" s="3"/>
      <c r="V8941" s="3"/>
      <c r="W8941" s="3"/>
      <c r="X8941" s="3"/>
      <c r="Y8941" s="3"/>
      <c r="Z8941" s="3"/>
      <c r="AA8941" s="3"/>
      <c r="AB8941" s="3"/>
      <c r="AC8941" s="3"/>
      <c r="AD8941" s="3"/>
      <c r="AE8941" s="3"/>
      <c r="AF8941" s="3"/>
      <c r="AG8941" s="3"/>
      <c r="AH8941" s="3"/>
      <c r="AI8941" s="3"/>
      <c r="AJ8941" s="3"/>
      <c r="AK8941" s="3"/>
      <c r="AL8941" s="3"/>
      <c r="AM8941" s="3"/>
      <c r="AN8941" s="3"/>
      <c r="AO8941" s="3"/>
      <c r="AP8941" s="3"/>
      <c r="AQ8941" s="3"/>
      <c r="AR8941" s="3"/>
      <c r="AS8941" s="3"/>
      <c r="AT8941" s="3"/>
      <c r="AU8941" s="3"/>
      <c r="AV8941" s="3"/>
      <c r="AW8941" s="3"/>
      <c r="AX8941" s="3"/>
      <c r="AY8941" s="3"/>
      <c r="AZ8941" s="3"/>
      <c r="BA8941" s="3"/>
    </row>
    <row r="8942" spans="1:53" x14ac:dyDescent="0.3">
      <c r="A8942" s="3"/>
      <c r="B8942" s="3"/>
      <c r="C8942" s="3"/>
      <c r="D8942" s="3"/>
      <c r="E8942" s="3"/>
      <c r="F8942" s="3"/>
      <c r="G8942" s="3"/>
      <c r="H8942" s="3"/>
      <c r="I8942" s="3"/>
      <c r="J8942" s="3"/>
      <c r="K8942" s="3"/>
      <c r="L8942" s="3"/>
      <c r="M8942" s="3"/>
      <c r="N8942" s="3"/>
      <c r="O8942" s="3"/>
      <c r="P8942" s="3"/>
      <c r="Q8942" s="3"/>
      <c r="R8942" s="3"/>
      <c r="S8942" s="120"/>
      <c r="T8942" s="3"/>
      <c r="U8942" s="3"/>
      <c r="V8942" s="3"/>
      <c r="W8942" s="3"/>
      <c r="X8942" s="3"/>
      <c r="Y8942" s="3"/>
      <c r="Z8942" s="3"/>
      <c r="AA8942" s="3"/>
      <c r="AB8942" s="3"/>
      <c r="AC8942" s="3"/>
      <c r="AD8942" s="3"/>
      <c r="AE8942" s="3"/>
      <c r="AF8942" s="3"/>
      <c r="AG8942" s="3"/>
      <c r="AH8942" s="3"/>
      <c r="AI8942" s="3"/>
      <c r="AJ8942" s="3"/>
      <c r="AK8942" s="3"/>
      <c r="AL8942" s="3"/>
      <c r="AM8942" s="3"/>
      <c r="AN8942" s="3"/>
      <c r="AO8942" s="3"/>
      <c r="AP8942" s="3"/>
      <c r="AQ8942" s="3"/>
      <c r="AR8942" s="3"/>
      <c r="AS8942" s="3"/>
      <c r="AT8942" s="3"/>
      <c r="AU8942" s="3"/>
      <c r="AV8942" s="3"/>
      <c r="AW8942" s="3"/>
      <c r="AX8942" s="3"/>
      <c r="AY8942" s="3"/>
      <c r="AZ8942" s="3"/>
      <c r="BA8942" s="3"/>
    </row>
    <row r="8943" spans="1:53" x14ac:dyDescent="0.3">
      <c r="A8943" s="3"/>
      <c r="B8943" s="3"/>
      <c r="C8943" s="3"/>
      <c r="D8943" s="3"/>
      <c r="E8943" s="3"/>
      <c r="F8943" s="3"/>
      <c r="G8943" s="3"/>
      <c r="H8943" s="3"/>
      <c r="I8943" s="3"/>
      <c r="J8943" s="3"/>
      <c r="K8943" s="3"/>
      <c r="L8943" s="3"/>
      <c r="M8943" s="3"/>
      <c r="N8943" s="3"/>
      <c r="O8943" s="3"/>
      <c r="P8943" s="3"/>
      <c r="Q8943" s="3"/>
      <c r="R8943" s="3"/>
      <c r="S8943" s="120"/>
      <c r="T8943" s="3"/>
      <c r="U8943" s="3"/>
      <c r="V8943" s="3"/>
      <c r="W8943" s="3"/>
      <c r="X8943" s="3"/>
      <c r="Y8943" s="3"/>
      <c r="Z8943" s="3"/>
      <c r="AA8943" s="3"/>
      <c r="AB8943" s="3"/>
      <c r="AC8943" s="3"/>
      <c r="AD8943" s="3"/>
      <c r="AE8943" s="3"/>
      <c r="AF8943" s="3"/>
      <c r="AG8943" s="3"/>
      <c r="AH8943" s="3"/>
      <c r="AI8943" s="3"/>
      <c r="AJ8943" s="3"/>
      <c r="AK8943" s="3"/>
      <c r="AL8943" s="3"/>
      <c r="AM8943" s="3"/>
      <c r="AN8943" s="3"/>
      <c r="AO8943" s="3"/>
      <c r="AP8943" s="3"/>
      <c r="AQ8943" s="3"/>
      <c r="AR8943" s="3"/>
      <c r="AS8943" s="3"/>
      <c r="AT8943" s="3"/>
      <c r="AU8943" s="3"/>
      <c r="AV8943" s="3"/>
      <c r="AW8943" s="3"/>
      <c r="AX8943" s="3"/>
      <c r="AY8943" s="3"/>
      <c r="AZ8943" s="3"/>
      <c r="BA8943" s="3"/>
    </row>
    <row r="8944" spans="1:53" x14ac:dyDescent="0.3">
      <c r="A8944" s="3"/>
      <c r="B8944" s="3"/>
      <c r="C8944" s="3"/>
      <c r="D8944" s="3"/>
      <c r="E8944" s="3"/>
      <c r="F8944" s="3"/>
      <c r="G8944" s="3"/>
      <c r="H8944" s="3"/>
      <c r="I8944" s="3"/>
      <c r="J8944" s="3"/>
      <c r="K8944" s="3"/>
      <c r="L8944" s="3"/>
      <c r="M8944" s="3"/>
      <c r="N8944" s="3"/>
      <c r="O8944" s="3"/>
      <c r="P8944" s="3"/>
      <c r="Q8944" s="3"/>
      <c r="R8944" s="3"/>
      <c r="S8944" s="120"/>
      <c r="T8944" s="3"/>
      <c r="U8944" s="3"/>
      <c r="V8944" s="3"/>
      <c r="W8944" s="3"/>
      <c r="X8944" s="3"/>
      <c r="Y8944" s="3"/>
      <c r="Z8944" s="3"/>
      <c r="AA8944" s="3"/>
      <c r="AB8944" s="3"/>
      <c r="AC8944" s="3"/>
      <c r="AD8944" s="3"/>
      <c r="AE8944" s="3"/>
      <c r="AF8944" s="3"/>
      <c r="AG8944" s="3"/>
      <c r="AH8944" s="3"/>
      <c r="AI8944" s="3"/>
      <c r="AJ8944" s="3"/>
      <c r="AK8944" s="3"/>
      <c r="AL8944" s="3"/>
      <c r="AM8944" s="3"/>
      <c r="AN8944" s="3"/>
      <c r="AO8944" s="3"/>
      <c r="AP8944" s="3"/>
      <c r="AQ8944" s="3"/>
      <c r="AR8944" s="3"/>
      <c r="AS8944" s="3"/>
      <c r="AT8944" s="3"/>
      <c r="AU8944" s="3"/>
      <c r="AV8944" s="3"/>
      <c r="AW8944" s="3"/>
      <c r="AX8944" s="3"/>
      <c r="AY8944" s="3"/>
      <c r="AZ8944" s="3"/>
      <c r="BA8944" s="3"/>
    </row>
    <row r="8945" spans="1:53" x14ac:dyDescent="0.3">
      <c r="A8945" s="3"/>
      <c r="B8945" s="3"/>
      <c r="C8945" s="3"/>
      <c r="D8945" s="3"/>
      <c r="E8945" s="3"/>
      <c r="F8945" s="3"/>
      <c r="G8945" s="3"/>
      <c r="H8945" s="3"/>
      <c r="I8945" s="3"/>
      <c r="J8945" s="3"/>
      <c r="K8945" s="3"/>
      <c r="L8945" s="3"/>
      <c r="M8945" s="3"/>
      <c r="N8945" s="3"/>
      <c r="O8945" s="3"/>
      <c r="P8945" s="3"/>
      <c r="Q8945" s="3"/>
      <c r="R8945" s="3"/>
      <c r="S8945" s="120"/>
      <c r="T8945" s="3"/>
      <c r="U8945" s="3"/>
      <c r="V8945" s="3"/>
      <c r="W8945" s="3"/>
      <c r="X8945" s="3"/>
      <c r="Y8945" s="3"/>
      <c r="Z8945" s="3"/>
      <c r="AA8945" s="3"/>
      <c r="AB8945" s="3"/>
      <c r="AC8945" s="3"/>
      <c r="AD8945" s="3"/>
      <c r="AE8945" s="3"/>
      <c r="AF8945" s="3"/>
      <c r="AG8945" s="3"/>
      <c r="AH8945" s="3"/>
      <c r="AI8945" s="3"/>
      <c r="AJ8945" s="3"/>
      <c r="AK8945" s="3"/>
      <c r="AL8945" s="3"/>
      <c r="AM8945" s="3"/>
      <c r="AN8945" s="3"/>
      <c r="AO8945" s="3"/>
      <c r="AP8945" s="3"/>
      <c r="AQ8945" s="3"/>
      <c r="AR8945" s="3"/>
      <c r="AS8945" s="3"/>
      <c r="AT8945" s="3"/>
      <c r="AU8945" s="3"/>
      <c r="AV8945" s="3"/>
      <c r="AW8945" s="3"/>
      <c r="AX8945" s="3"/>
      <c r="AY8945" s="3"/>
      <c r="AZ8945" s="3"/>
      <c r="BA8945" s="3"/>
    </row>
    <row r="8946" spans="1:53" x14ac:dyDescent="0.3">
      <c r="A8946" s="3"/>
      <c r="B8946" s="3"/>
      <c r="C8946" s="3"/>
      <c r="D8946" s="3"/>
      <c r="E8946" s="3"/>
      <c r="F8946" s="3"/>
      <c r="G8946" s="3"/>
      <c r="H8946" s="3"/>
      <c r="I8946" s="3"/>
      <c r="J8946" s="3"/>
      <c r="K8946" s="3"/>
      <c r="L8946" s="3"/>
      <c r="M8946" s="3"/>
      <c r="N8946" s="3"/>
      <c r="O8946" s="3"/>
      <c r="P8946" s="3"/>
      <c r="Q8946" s="3"/>
      <c r="R8946" s="3"/>
      <c r="S8946" s="120"/>
      <c r="T8946" s="3"/>
      <c r="U8946" s="3"/>
      <c r="V8946" s="3"/>
      <c r="W8946" s="3"/>
      <c r="X8946" s="3"/>
      <c r="Y8946" s="3"/>
      <c r="Z8946" s="3"/>
      <c r="AA8946" s="3"/>
      <c r="AB8946" s="3"/>
      <c r="AC8946" s="3"/>
      <c r="AD8946" s="3"/>
      <c r="AE8946" s="3"/>
      <c r="AF8946" s="3"/>
      <c r="AG8946" s="3"/>
      <c r="AH8946" s="3"/>
      <c r="AI8946" s="3"/>
      <c r="AJ8946" s="3"/>
      <c r="AK8946" s="3"/>
      <c r="AL8946" s="3"/>
      <c r="AM8946" s="3"/>
      <c r="AN8946" s="3"/>
      <c r="AO8946" s="3"/>
      <c r="AP8946" s="3"/>
      <c r="AQ8946" s="3"/>
      <c r="AR8946" s="3"/>
      <c r="AS8946" s="3"/>
      <c r="AT8946" s="3"/>
      <c r="AU8946" s="3"/>
      <c r="AV8946" s="3"/>
      <c r="AW8946" s="3"/>
      <c r="AX8946" s="3"/>
      <c r="AY8946" s="3"/>
      <c r="AZ8946" s="3"/>
      <c r="BA8946" s="3"/>
    </row>
    <row r="8947" spans="1:53" x14ac:dyDescent="0.3">
      <c r="A8947" s="3"/>
      <c r="B8947" s="3"/>
      <c r="C8947" s="3"/>
      <c r="D8947" s="3"/>
      <c r="E8947" s="3"/>
      <c r="F8947" s="3"/>
      <c r="G8947" s="3"/>
      <c r="H8947" s="3"/>
      <c r="I8947" s="3"/>
      <c r="J8947" s="3"/>
      <c r="K8947" s="3"/>
      <c r="L8947" s="3"/>
      <c r="M8947" s="3"/>
      <c r="N8947" s="3"/>
      <c r="O8947" s="3"/>
      <c r="P8947" s="3"/>
      <c r="Q8947" s="3"/>
      <c r="R8947" s="3"/>
      <c r="S8947" s="120"/>
      <c r="T8947" s="3"/>
      <c r="U8947" s="3"/>
      <c r="V8947" s="3"/>
      <c r="W8947" s="3"/>
      <c r="X8947" s="3"/>
      <c r="Y8947" s="3"/>
      <c r="Z8947" s="3"/>
      <c r="AA8947" s="3"/>
      <c r="AB8947" s="3"/>
      <c r="AC8947" s="3"/>
      <c r="AD8947" s="3"/>
      <c r="AE8947" s="3"/>
      <c r="AF8947" s="3"/>
      <c r="AG8947" s="3"/>
      <c r="AH8947" s="3"/>
      <c r="AI8947" s="3"/>
      <c r="AJ8947" s="3"/>
      <c r="AK8947" s="3"/>
      <c r="AL8947" s="3"/>
      <c r="AM8947" s="3"/>
      <c r="AN8947" s="3"/>
      <c r="AO8947" s="3"/>
      <c r="AP8947" s="3"/>
      <c r="AQ8947" s="3"/>
      <c r="AR8947" s="3"/>
      <c r="AS8947" s="3"/>
      <c r="AT8947" s="3"/>
      <c r="AU8947" s="3"/>
      <c r="AV8947" s="3"/>
      <c r="AW8947" s="3"/>
      <c r="AX8947" s="3"/>
      <c r="AY8947" s="3"/>
      <c r="AZ8947" s="3"/>
      <c r="BA8947" s="3"/>
    </row>
    <row r="8948" spans="1:53" x14ac:dyDescent="0.3">
      <c r="A8948" s="3"/>
      <c r="B8948" s="3"/>
      <c r="C8948" s="3"/>
      <c r="D8948" s="3"/>
      <c r="E8948" s="3"/>
      <c r="F8948" s="3"/>
      <c r="G8948" s="3"/>
      <c r="H8948" s="3"/>
      <c r="I8948" s="3"/>
      <c r="J8948" s="3"/>
      <c r="K8948" s="3"/>
      <c r="L8948" s="3"/>
      <c r="M8948" s="3"/>
      <c r="N8948" s="3"/>
      <c r="O8948" s="3"/>
      <c r="P8948" s="3"/>
      <c r="Q8948" s="3"/>
      <c r="R8948" s="3"/>
      <c r="S8948" s="120"/>
      <c r="T8948" s="3"/>
      <c r="U8948" s="3"/>
      <c r="V8948" s="3"/>
      <c r="W8948" s="3"/>
      <c r="X8948" s="3"/>
      <c r="Y8948" s="3"/>
      <c r="Z8948" s="3"/>
      <c r="AA8948" s="3"/>
      <c r="AB8948" s="3"/>
      <c r="AC8948" s="3"/>
      <c r="AD8948" s="3"/>
      <c r="AE8948" s="3"/>
      <c r="AF8948" s="3"/>
      <c r="AG8948" s="3"/>
      <c r="AH8948" s="3"/>
      <c r="AI8948" s="3"/>
      <c r="AJ8948" s="3"/>
      <c r="AK8948" s="3"/>
      <c r="AL8948" s="3"/>
      <c r="AM8948" s="3"/>
      <c r="AN8948" s="3"/>
      <c r="AO8948" s="3"/>
      <c r="AP8948" s="3"/>
      <c r="AQ8948" s="3"/>
      <c r="AR8948" s="3"/>
      <c r="AS8948" s="3"/>
      <c r="AT8948" s="3"/>
      <c r="AU8948" s="3"/>
      <c r="AV8948" s="3"/>
      <c r="AW8948" s="3"/>
      <c r="AX8948" s="3"/>
      <c r="AY8948" s="3"/>
      <c r="AZ8948" s="3"/>
      <c r="BA8948" s="3"/>
    </row>
    <row r="8949" spans="1:53" x14ac:dyDescent="0.3">
      <c r="A8949" s="3"/>
      <c r="B8949" s="3"/>
      <c r="C8949" s="3"/>
      <c r="D8949" s="3"/>
      <c r="E8949" s="3"/>
      <c r="F8949" s="3"/>
      <c r="G8949" s="3"/>
      <c r="H8949" s="3"/>
      <c r="I8949" s="3"/>
      <c r="J8949" s="3"/>
      <c r="K8949" s="3"/>
      <c r="L8949" s="3"/>
      <c r="M8949" s="3"/>
      <c r="N8949" s="3"/>
      <c r="O8949" s="3"/>
      <c r="P8949" s="3"/>
      <c r="Q8949" s="3"/>
      <c r="R8949" s="3"/>
      <c r="S8949" s="120"/>
      <c r="T8949" s="3"/>
      <c r="U8949" s="3"/>
      <c r="V8949" s="3"/>
      <c r="W8949" s="3"/>
      <c r="X8949" s="3"/>
      <c r="Y8949" s="3"/>
      <c r="Z8949" s="3"/>
      <c r="AA8949" s="3"/>
      <c r="AB8949" s="3"/>
      <c r="AC8949" s="3"/>
      <c r="AD8949" s="3"/>
      <c r="AE8949" s="3"/>
      <c r="AF8949" s="3"/>
      <c r="AG8949" s="3"/>
      <c r="AH8949" s="3"/>
      <c r="AI8949" s="3"/>
      <c r="AJ8949" s="3"/>
      <c r="AK8949" s="3"/>
      <c r="AL8949" s="3"/>
      <c r="AM8949" s="3"/>
      <c r="AN8949" s="3"/>
      <c r="AO8949" s="3"/>
      <c r="AP8949" s="3"/>
      <c r="AQ8949" s="3"/>
      <c r="AR8949" s="3"/>
      <c r="AS8949" s="3"/>
      <c r="AT8949" s="3"/>
      <c r="AU8949" s="3"/>
      <c r="AV8949" s="3"/>
      <c r="AW8949" s="3"/>
      <c r="AX8949" s="3"/>
      <c r="AY8949" s="3"/>
      <c r="AZ8949" s="3"/>
      <c r="BA8949" s="3"/>
    </row>
    <row r="8950" spans="1:53" x14ac:dyDescent="0.3">
      <c r="A8950" s="3"/>
      <c r="B8950" s="3"/>
      <c r="C8950" s="3"/>
      <c r="D8950" s="3"/>
      <c r="E8950" s="3"/>
      <c r="F8950" s="3"/>
      <c r="G8950" s="3"/>
      <c r="H8950" s="3"/>
      <c r="I8950" s="3"/>
      <c r="J8950" s="3"/>
      <c r="K8950" s="3"/>
      <c r="L8950" s="3"/>
      <c r="M8950" s="3"/>
      <c r="N8950" s="3"/>
      <c r="O8950" s="3"/>
      <c r="P8950" s="3"/>
      <c r="Q8950" s="3"/>
      <c r="R8950" s="3"/>
      <c r="S8950" s="120"/>
      <c r="T8950" s="3"/>
      <c r="U8950" s="3"/>
      <c r="V8950" s="3"/>
      <c r="W8950" s="3"/>
      <c r="X8950" s="3"/>
      <c r="Y8950" s="3"/>
      <c r="Z8950" s="3"/>
      <c r="AA8950" s="3"/>
      <c r="AB8950" s="3"/>
      <c r="AC8950" s="3"/>
      <c r="AD8950" s="3"/>
      <c r="AE8950" s="3"/>
      <c r="AF8950" s="3"/>
      <c r="AG8950" s="3"/>
      <c r="AH8950" s="3"/>
      <c r="AI8950" s="3"/>
      <c r="AJ8950" s="3"/>
      <c r="AK8950" s="3"/>
      <c r="AL8950" s="3"/>
      <c r="AM8950" s="3"/>
      <c r="AN8950" s="3"/>
      <c r="AO8950" s="3"/>
      <c r="AP8950" s="3"/>
      <c r="AQ8950" s="3"/>
      <c r="AR8950" s="3"/>
      <c r="AS8950" s="3"/>
      <c r="AT8950" s="3"/>
      <c r="AU8950" s="3"/>
      <c r="AV8950" s="3"/>
      <c r="AW8950" s="3"/>
      <c r="AX8950" s="3"/>
      <c r="AY8950" s="3"/>
      <c r="AZ8950" s="3"/>
      <c r="BA8950" s="3"/>
    </row>
    <row r="8951" spans="1:53" x14ac:dyDescent="0.3">
      <c r="A8951" s="3"/>
      <c r="B8951" s="3"/>
      <c r="C8951" s="3"/>
      <c r="D8951" s="3"/>
      <c r="E8951" s="3"/>
      <c r="F8951" s="3"/>
      <c r="G8951" s="3"/>
      <c r="H8951" s="3"/>
      <c r="I8951" s="3"/>
      <c r="J8951" s="3"/>
      <c r="K8951" s="3"/>
      <c r="L8951" s="3"/>
      <c r="M8951" s="3"/>
      <c r="N8951" s="3"/>
      <c r="O8951" s="3"/>
      <c r="P8951" s="3"/>
      <c r="Q8951" s="3"/>
      <c r="R8951" s="3"/>
      <c r="S8951" s="120"/>
      <c r="T8951" s="3"/>
      <c r="U8951" s="3"/>
      <c r="V8951" s="3"/>
      <c r="W8951" s="3"/>
      <c r="X8951" s="3"/>
      <c r="Y8951" s="3"/>
      <c r="Z8951" s="3"/>
      <c r="AA8951" s="3"/>
      <c r="AB8951" s="3"/>
      <c r="AC8951" s="3"/>
      <c r="AD8951" s="3"/>
      <c r="AE8951" s="3"/>
      <c r="AF8951" s="3"/>
      <c r="AG8951" s="3"/>
      <c r="AH8951" s="3"/>
      <c r="AI8951" s="3"/>
      <c r="AJ8951" s="3"/>
      <c r="AK8951" s="3"/>
      <c r="AL8951" s="3"/>
      <c r="AM8951" s="3"/>
      <c r="AN8951" s="3"/>
      <c r="AO8951" s="3"/>
      <c r="AP8951" s="3"/>
      <c r="AQ8951" s="3"/>
      <c r="AR8951" s="3"/>
      <c r="AS8951" s="3"/>
      <c r="AT8951" s="3"/>
      <c r="AU8951" s="3"/>
      <c r="AV8951" s="3"/>
      <c r="AW8951" s="3"/>
      <c r="AX8951" s="3"/>
      <c r="AY8951" s="3"/>
      <c r="AZ8951" s="3"/>
      <c r="BA8951" s="3"/>
    </row>
    <row r="8952" spans="1:53" x14ac:dyDescent="0.3">
      <c r="A8952" s="3"/>
      <c r="B8952" s="3"/>
      <c r="C8952" s="3"/>
      <c r="D8952" s="3"/>
      <c r="E8952" s="3"/>
      <c r="F8952" s="3"/>
      <c r="G8952" s="3"/>
      <c r="H8952" s="3"/>
      <c r="I8952" s="3"/>
      <c r="J8952" s="3"/>
      <c r="K8952" s="3"/>
      <c r="L8952" s="3"/>
      <c r="M8952" s="3"/>
      <c r="N8952" s="3"/>
      <c r="O8952" s="3"/>
      <c r="P8952" s="3"/>
      <c r="Q8952" s="3"/>
      <c r="R8952" s="3"/>
      <c r="S8952" s="120"/>
      <c r="T8952" s="3"/>
      <c r="U8952" s="3"/>
      <c r="V8952" s="3"/>
      <c r="W8952" s="3"/>
      <c r="X8952" s="3"/>
      <c r="Y8952" s="3"/>
      <c r="Z8952" s="3"/>
      <c r="AA8952" s="3"/>
      <c r="AB8952" s="3"/>
      <c r="AC8952" s="3"/>
      <c r="AD8952" s="3"/>
      <c r="AE8952" s="3"/>
      <c r="AF8952" s="3"/>
      <c r="AG8952" s="3"/>
      <c r="AH8952" s="3"/>
      <c r="AI8952" s="3"/>
      <c r="AJ8952" s="3"/>
      <c r="AK8952" s="3"/>
      <c r="AL8952" s="3"/>
      <c r="AM8952" s="3"/>
      <c r="AN8952" s="3"/>
      <c r="AO8952" s="3"/>
      <c r="AP8952" s="3"/>
      <c r="AQ8952" s="3"/>
      <c r="AR8952" s="3"/>
      <c r="AS8952" s="3"/>
      <c r="AT8952" s="3"/>
      <c r="AU8952" s="3"/>
      <c r="AV8952" s="3"/>
      <c r="AW8952" s="3"/>
      <c r="AX8952" s="3"/>
      <c r="AY8952" s="3"/>
      <c r="AZ8952" s="3"/>
      <c r="BA8952" s="3"/>
    </row>
    <row r="8953" spans="1:53" x14ac:dyDescent="0.3">
      <c r="A8953" s="3"/>
      <c r="B8953" s="3"/>
      <c r="C8953" s="3"/>
      <c r="D8953" s="3"/>
      <c r="E8953" s="3"/>
      <c r="F8953" s="3"/>
      <c r="G8953" s="3"/>
      <c r="H8953" s="3"/>
      <c r="I8953" s="3"/>
      <c r="J8953" s="3"/>
      <c r="K8953" s="3"/>
      <c r="L8953" s="3"/>
      <c r="M8953" s="3"/>
      <c r="N8953" s="3"/>
      <c r="O8953" s="3"/>
      <c r="P8953" s="3"/>
      <c r="Q8953" s="3"/>
      <c r="R8953" s="3"/>
      <c r="S8953" s="120"/>
      <c r="T8953" s="3"/>
      <c r="U8953" s="3"/>
      <c r="V8953" s="3"/>
      <c r="W8953" s="3"/>
      <c r="X8953" s="3"/>
      <c r="Y8953" s="3"/>
      <c r="Z8953" s="3"/>
      <c r="AA8953" s="3"/>
      <c r="AB8953" s="3"/>
      <c r="AC8953" s="3"/>
      <c r="AD8953" s="3"/>
      <c r="AE8953" s="3"/>
      <c r="AF8953" s="3"/>
      <c r="AG8953" s="3"/>
      <c r="AH8953" s="3"/>
      <c r="AI8953" s="3"/>
      <c r="AJ8953" s="3"/>
      <c r="AK8953" s="3"/>
      <c r="AL8953" s="3"/>
      <c r="AM8953" s="3"/>
      <c r="AN8953" s="3"/>
      <c r="AO8953" s="3"/>
      <c r="AP8953" s="3"/>
      <c r="AQ8953" s="3"/>
      <c r="AR8953" s="3"/>
      <c r="AS8953" s="3"/>
      <c r="AT8953" s="3"/>
      <c r="AU8953" s="3"/>
      <c r="AV8953" s="3"/>
      <c r="AW8953" s="3"/>
      <c r="AX8953" s="3"/>
      <c r="AY8953" s="3"/>
      <c r="AZ8953" s="3"/>
      <c r="BA8953" s="3"/>
    </row>
    <row r="8954" spans="1:53" x14ac:dyDescent="0.3">
      <c r="A8954" s="3"/>
      <c r="B8954" s="3"/>
      <c r="C8954" s="3"/>
      <c r="D8954" s="3"/>
      <c r="E8954" s="3"/>
      <c r="F8954" s="3"/>
      <c r="G8954" s="3"/>
      <c r="H8954" s="3"/>
      <c r="I8954" s="3"/>
      <c r="J8954" s="3"/>
      <c r="K8954" s="3"/>
      <c r="L8954" s="3"/>
      <c r="M8954" s="3"/>
      <c r="N8954" s="3"/>
      <c r="O8954" s="3"/>
      <c r="P8954" s="3"/>
      <c r="Q8954" s="3"/>
      <c r="R8954" s="3"/>
      <c r="S8954" s="120"/>
      <c r="T8954" s="3"/>
      <c r="U8954" s="3"/>
      <c r="V8954" s="3"/>
      <c r="W8954" s="3"/>
      <c r="X8954" s="3"/>
      <c r="Y8954" s="3"/>
      <c r="Z8954" s="3"/>
      <c r="AA8954" s="3"/>
      <c r="AB8954" s="3"/>
      <c r="AC8954" s="3"/>
      <c r="AD8954" s="3"/>
      <c r="AE8954" s="3"/>
      <c r="AF8954" s="3"/>
      <c r="AG8954" s="3"/>
      <c r="AH8954" s="3"/>
      <c r="AI8954" s="3"/>
      <c r="AJ8954" s="3"/>
      <c r="AK8954" s="3"/>
      <c r="AL8954" s="3"/>
      <c r="AM8954" s="3"/>
      <c r="AN8954" s="3"/>
      <c r="AO8954" s="3"/>
      <c r="AP8954" s="3"/>
      <c r="AQ8954" s="3"/>
      <c r="AR8954" s="3"/>
      <c r="AS8954" s="3"/>
      <c r="AT8954" s="3"/>
      <c r="AU8954" s="3"/>
      <c r="AV8954" s="3"/>
      <c r="AW8954" s="3"/>
      <c r="AX8954" s="3"/>
      <c r="AY8954" s="3"/>
      <c r="AZ8954" s="3"/>
      <c r="BA8954" s="3"/>
    </row>
    <row r="8955" spans="1:53" x14ac:dyDescent="0.3">
      <c r="A8955" s="3"/>
      <c r="B8955" s="3"/>
      <c r="C8955" s="3"/>
      <c r="D8955" s="3"/>
      <c r="E8955" s="3"/>
      <c r="F8955" s="3"/>
      <c r="G8955" s="3"/>
      <c r="H8955" s="3"/>
      <c r="I8955" s="3"/>
      <c r="J8955" s="3"/>
      <c r="K8955" s="3"/>
      <c r="L8955" s="3"/>
      <c r="M8955" s="3"/>
      <c r="N8955" s="3"/>
      <c r="O8955" s="3"/>
      <c r="P8955" s="3"/>
      <c r="Q8955" s="3"/>
      <c r="R8955" s="3"/>
      <c r="S8955" s="120"/>
      <c r="T8955" s="3"/>
      <c r="U8955" s="3"/>
      <c r="V8955" s="3"/>
      <c r="W8955" s="3"/>
      <c r="X8955" s="3"/>
      <c r="Y8955" s="3"/>
      <c r="Z8955" s="3"/>
      <c r="AA8955" s="3"/>
      <c r="AB8955" s="3"/>
      <c r="AC8955" s="3"/>
      <c r="AD8955" s="3"/>
      <c r="AE8955" s="3"/>
      <c r="AF8955" s="3"/>
      <c r="AG8955" s="3"/>
      <c r="AH8955" s="3"/>
      <c r="AI8955" s="3"/>
      <c r="AJ8955" s="3"/>
      <c r="AK8955" s="3"/>
      <c r="AL8955" s="3"/>
      <c r="AM8955" s="3"/>
      <c r="AN8955" s="3"/>
      <c r="AO8955" s="3"/>
      <c r="AP8955" s="3"/>
      <c r="AQ8955" s="3"/>
      <c r="AR8955" s="3"/>
      <c r="AS8955" s="3"/>
      <c r="AT8955" s="3"/>
      <c r="AU8955" s="3"/>
      <c r="AV8955" s="3"/>
      <c r="AW8955" s="3"/>
      <c r="AX8955" s="3"/>
      <c r="AY8955" s="3"/>
      <c r="AZ8955" s="3"/>
      <c r="BA8955" s="3"/>
    </row>
    <row r="8956" spans="1:53" x14ac:dyDescent="0.3">
      <c r="A8956" s="3"/>
      <c r="B8956" s="3"/>
      <c r="C8956" s="3"/>
      <c r="D8956" s="3"/>
      <c r="E8956" s="3"/>
      <c r="F8956" s="3"/>
      <c r="G8956" s="3"/>
      <c r="H8956" s="3"/>
      <c r="I8956" s="3"/>
      <c r="J8956" s="3"/>
      <c r="K8956" s="3"/>
      <c r="L8956" s="3"/>
      <c r="M8956" s="3"/>
      <c r="N8956" s="3"/>
      <c r="O8956" s="3"/>
      <c r="P8956" s="3"/>
      <c r="Q8956" s="3"/>
      <c r="R8956" s="3"/>
      <c r="S8956" s="120"/>
      <c r="T8956" s="3"/>
      <c r="U8956" s="3"/>
      <c r="V8956" s="3"/>
      <c r="W8956" s="3"/>
      <c r="X8956" s="3"/>
      <c r="Y8956" s="3"/>
      <c r="Z8956" s="3"/>
      <c r="AA8956" s="3"/>
      <c r="AB8956" s="3"/>
      <c r="AC8956" s="3"/>
      <c r="AD8956" s="3"/>
      <c r="AE8956" s="3"/>
      <c r="AF8956" s="3"/>
      <c r="AG8956" s="3"/>
      <c r="AH8956" s="3"/>
      <c r="AI8956" s="3"/>
      <c r="AJ8956" s="3"/>
      <c r="AK8956" s="3"/>
      <c r="AL8956" s="3"/>
      <c r="AM8956" s="3"/>
      <c r="AN8956" s="3"/>
      <c r="AO8956" s="3"/>
      <c r="AP8956" s="3"/>
      <c r="AQ8956" s="3"/>
      <c r="AR8956" s="3"/>
      <c r="AS8956" s="3"/>
      <c r="AT8956" s="3"/>
      <c r="AU8956" s="3"/>
      <c r="AV8956" s="3"/>
      <c r="AW8956" s="3"/>
      <c r="AX8956" s="3"/>
      <c r="AY8956" s="3"/>
      <c r="AZ8956" s="3"/>
      <c r="BA8956" s="3"/>
    </row>
    <row r="8957" spans="1:53" x14ac:dyDescent="0.3">
      <c r="A8957" s="3"/>
      <c r="B8957" s="3"/>
      <c r="C8957" s="3"/>
      <c r="D8957" s="3"/>
      <c r="E8957" s="3"/>
      <c r="F8957" s="3"/>
      <c r="G8957" s="3"/>
      <c r="H8957" s="3"/>
      <c r="I8957" s="3"/>
      <c r="J8957" s="3"/>
      <c r="K8957" s="3"/>
      <c r="L8957" s="3"/>
      <c r="M8957" s="3"/>
      <c r="N8957" s="3"/>
      <c r="O8957" s="3"/>
      <c r="P8957" s="3"/>
      <c r="Q8957" s="3"/>
      <c r="R8957" s="3"/>
      <c r="S8957" s="120"/>
      <c r="T8957" s="3"/>
      <c r="U8957" s="3"/>
      <c r="V8957" s="3"/>
      <c r="W8957" s="3"/>
      <c r="X8957" s="3"/>
      <c r="Y8957" s="3"/>
      <c r="Z8957" s="3"/>
      <c r="AA8957" s="3"/>
      <c r="AB8957" s="3"/>
      <c r="AC8957" s="3"/>
      <c r="AD8957" s="3"/>
      <c r="AE8957" s="3"/>
      <c r="AF8957" s="3"/>
      <c r="AG8957" s="3"/>
      <c r="AH8957" s="3"/>
      <c r="AI8957" s="3"/>
      <c r="AJ8957" s="3"/>
      <c r="AK8957" s="3"/>
      <c r="AL8957" s="3"/>
      <c r="AM8957" s="3"/>
      <c r="AN8957" s="3"/>
      <c r="AO8957" s="3"/>
      <c r="AP8957" s="3"/>
      <c r="AQ8957" s="3"/>
      <c r="AR8957" s="3"/>
      <c r="AS8957" s="3"/>
      <c r="AT8957" s="3"/>
      <c r="AU8957" s="3"/>
      <c r="AV8957" s="3"/>
      <c r="AW8957" s="3"/>
      <c r="AX8957" s="3"/>
      <c r="AY8957" s="3"/>
      <c r="AZ8957" s="3"/>
      <c r="BA8957" s="3"/>
    </row>
    <row r="8958" spans="1:53" x14ac:dyDescent="0.3">
      <c r="A8958" s="3"/>
      <c r="B8958" s="3"/>
      <c r="C8958" s="3"/>
      <c r="D8958" s="3"/>
      <c r="E8958" s="3"/>
      <c r="F8958" s="3"/>
      <c r="G8958" s="3"/>
      <c r="H8958" s="3"/>
      <c r="I8958" s="3"/>
      <c r="J8958" s="3"/>
      <c r="K8958" s="3"/>
      <c r="L8958" s="3"/>
      <c r="M8958" s="3"/>
      <c r="N8958" s="3"/>
      <c r="O8958" s="3"/>
      <c r="P8958" s="3"/>
      <c r="Q8958" s="3"/>
      <c r="R8958" s="3"/>
      <c r="S8958" s="120"/>
      <c r="T8958" s="3"/>
      <c r="U8958" s="3"/>
      <c r="V8958" s="3"/>
      <c r="W8958" s="3"/>
      <c r="X8958" s="3"/>
      <c r="Y8958" s="3"/>
      <c r="Z8958" s="3"/>
      <c r="AA8958" s="3"/>
      <c r="AB8958" s="3"/>
      <c r="AC8958" s="3"/>
      <c r="AD8958" s="3"/>
      <c r="AE8958" s="3"/>
      <c r="AF8958" s="3"/>
      <c r="AG8958" s="3"/>
      <c r="AH8958" s="3"/>
      <c r="AI8958" s="3"/>
      <c r="AJ8958" s="3"/>
      <c r="AK8958" s="3"/>
      <c r="AL8958" s="3"/>
      <c r="AM8958" s="3"/>
      <c r="AN8958" s="3"/>
      <c r="AO8958" s="3"/>
      <c r="AP8958" s="3"/>
      <c r="AQ8958" s="3"/>
      <c r="AR8958" s="3"/>
      <c r="AS8958" s="3"/>
      <c r="AT8958" s="3"/>
      <c r="AU8958" s="3"/>
      <c r="AV8958" s="3"/>
      <c r="AW8958" s="3"/>
      <c r="AX8958" s="3"/>
      <c r="AY8958" s="3"/>
      <c r="AZ8958" s="3"/>
      <c r="BA8958" s="3"/>
    </row>
    <row r="8959" spans="1:53" x14ac:dyDescent="0.3">
      <c r="A8959" s="3"/>
      <c r="B8959" s="3"/>
      <c r="C8959" s="3"/>
      <c r="D8959" s="3"/>
      <c r="E8959" s="3"/>
      <c r="F8959" s="3"/>
      <c r="G8959" s="3"/>
      <c r="H8959" s="3"/>
      <c r="I8959" s="3"/>
      <c r="J8959" s="3"/>
      <c r="K8959" s="3"/>
      <c r="L8959" s="3"/>
      <c r="M8959" s="3"/>
      <c r="N8959" s="3"/>
      <c r="O8959" s="3"/>
      <c r="P8959" s="3"/>
      <c r="Q8959" s="3"/>
      <c r="R8959" s="3"/>
      <c r="S8959" s="120"/>
      <c r="T8959" s="3"/>
      <c r="U8959" s="3"/>
      <c r="V8959" s="3"/>
      <c r="W8959" s="3"/>
      <c r="X8959" s="3"/>
      <c r="Y8959" s="3"/>
      <c r="Z8959" s="3"/>
      <c r="AA8959" s="3"/>
      <c r="AB8959" s="3"/>
      <c r="AC8959" s="3"/>
      <c r="AD8959" s="3"/>
      <c r="AE8959" s="3"/>
      <c r="AF8959" s="3"/>
      <c r="AG8959" s="3"/>
      <c r="AH8959" s="3"/>
      <c r="AI8959" s="3"/>
      <c r="AJ8959" s="3"/>
      <c r="AK8959" s="3"/>
      <c r="AL8959" s="3"/>
      <c r="AM8959" s="3"/>
      <c r="AN8959" s="3"/>
      <c r="AO8959" s="3"/>
      <c r="AP8959" s="3"/>
      <c r="AQ8959" s="3"/>
      <c r="AR8959" s="3"/>
      <c r="AS8959" s="3"/>
      <c r="AT8959" s="3"/>
      <c r="AU8959" s="3"/>
      <c r="AV8959" s="3"/>
      <c r="AW8959" s="3"/>
      <c r="AX8959" s="3"/>
      <c r="AY8959" s="3"/>
      <c r="AZ8959" s="3"/>
      <c r="BA8959" s="3"/>
    </row>
    <row r="8960" spans="1:53" x14ac:dyDescent="0.3">
      <c r="A8960" s="3"/>
      <c r="B8960" s="3"/>
      <c r="C8960" s="3"/>
      <c r="D8960" s="3"/>
      <c r="E8960" s="3"/>
      <c r="F8960" s="3"/>
      <c r="G8960" s="3"/>
      <c r="H8960" s="3"/>
      <c r="I8960" s="3"/>
      <c r="J8960" s="3"/>
      <c r="K8960" s="3"/>
      <c r="L8960" s="3"/>
      <c r="M8960" s="3"/>
      <c r="N8960" s="3"/>
      <c r="O8960" s="3"/>
      <c r="P8960" s="3"/>
      <c r="Q8960" s="3"/>
      <c r="R8960" s="3"/>
      <c r="S8960" s="120"/>
      <c r="T8960" s="3"/>
      <c r="U8960" s="3"/>
      <c r="V8960" s="3"/>
      <c r="W8960" s="3"/>
      <c r="X8960" s="3"/>
      <c r="Y8960" s="3"/>
      <c r="Z8960" s="3"/>
      <c r="AA8960" s="3"/>
      <c r="AB8960" s="3"/>
      <c r="AC8960" s="3"/>
      <c r="AD8960" s="3"/>
      <c r="AE8960" s="3"/>
      <c r="AF8960" s="3"/>
      <c r="AG8960" s="3"/>
      <c r="AH8960" s="3"/>
      <c r="AI8960" s="3"/>
      <c r="AJ8960" s="3"/>
      <c r="AK8960" s="3"/>
      <c r="AL8960" s="3"/>
      <c r="AM8960" s="3"/>
      <c r="AN8960" s="3"/>
      <c r="AO8960" s="3"/>
      <c r="AP8960" s="3"/>
      <c r="AQ8960" s="3"/>
      <c r="AR8960" s="3"/>
      <c r="AS8960" s="3"/>
      <c r="AT8960" s="3"/>
      <c r="AU8960" s="3"/>
      <c r="AV8960" s="3"/>
      <c r="AW8960" s="3"/>
      <c r="AX8960" s="3"/>
      <c r="AY8960" s="3"/>
      <c r="AZ8960" s="3"/>
      <c r="BA8960" s="3"/>
    </row>
    <row r="8961" spans="1:53" x14ac:dyDescent="0.3">
      <c r="A8961" s="3"/>
      <c r="B8961" s="3"/>
      <c r="C8961" s="3"/>
      <c r="D8961" s="3"/>
      <c r="E8961" s="3"/>
      <c r="F8961" s="3"/>
      <c r="G8961" s="3"/>
      <c r="H8961" s="3"/>
      <c r="I8961" s="3"/>
      <c r="J8961" s="3"/>
      <c r="K8961" s="3"/>
      <c r="L8961" s="3"/>
      <c r="M8961" s="3"/>
      <c r="N8961" s="3"/>
      <c r="O8961" s="3"/>
      <c r="P8961" s="3"/>
      <c r="Q8961" s="3"/>
      <c r="R8961" s="3"/>
      <c r="S8961" s="120"/>
      <c r="T8961" s="3"/>
      <c r="U8961" s="3"/>
      <c r="V8961" s="3"/>
      <c r="W8961" s="3"/>
      <c r="X8961" s="3"/>
      <c r="Y8961" s="3"/>
      <c r="Z8961" s="3"/>
      <c r="AA8961" s="3"/>
      <c r="AB8961" s="3"/>
      <c r="AC8961" s="3"/>
      <c r="AD8961" s="3"/>
      <c r="AE8961" s="3"/>
      <c r="AF8961" s="3"/>
      <c r="AG8961" s="3"/>
      <c r="AH8961" s="3"/>
      <c r="AI8961" s="3"/>
      <c r="AJ8961" s="3"/>
      <c r="AK8961" s="3"/>
      <c r="AL8961" s="3"/>
      <c r="AM8961" s="3"/>
      <c r="AN8961" s="3"/>
      <c r="AO8961" s="3"/>
      <c r="AP8961" s="3"/>
      <c r="AQ8961" s="3"/>
      <c r="AR8961" s="3"/>
      <c r="AS8961" s="3"/>
      <c r="AT8961" s="3"/>
      <c r="AU8961" s="3"/>
      <c r="AV8961" s="3"/>
      <c r="AW8961" s="3"/>
      <c r="AX8961" s="3"/>
      <c r="AY8961" s="3"/>
      <c r="AZ8961" s="3"/>
      <c r="BA8961" s="3"/>
    </row>
    <row r="8962" spans="1:53" x14ac:dyDescent="0.3">
      <c r="A8962" s="3"/>
      <c r="B8962" s="3"/>
      <c r="C8962" s="3"/>
      <c r="D8962" s="3"/>
      <c r="E8962" s="3"/>
      <c r="F8962" s="3"/>
      <c r="G8962" s="3"/>
      <c r="H8962" s="3"/>
      <c r="I8962" s="3"/>
      <c r="J8962" s="3"/>
      <c r="K8962" s="3"/>
      <c r="L8962" s="3"/>
      <c r="M8962" s="3"/>
      <c r="N8962" s="3"/>
      <c r="O8962" s="3"/>
      <c r="P8962" s="3"/>
      <c r="Q8962" s="3"/>
      <c r="R8962" s="3"/>
      <c r="S8962" s="120"/>
      <c r="T8962" s="3"/>
      <c r="U8962" s="3"/>
      <c r="V8962" s="3"/>
      <c r="W8962" s="3"/>
      <c r="X8962" s="3"/>
      <c r="Y8962" s="3"/>
      <c r="Z8962" s="3"/>
      <c r="AA8962" s="3"/>
      <c r="AB8962" s="3"/>
      <c r="AC8962" s="3"/>
      <c r="AD8962" s="3"/>
      <c r="AE8962" s="3"/>
      <c r="AF8962" s="3"/>
      <c r="AG8962" s="3"/>
      <c r="AH8962" s="3"/>
      <c r="AI8962" s="3"/>
      <c r="AJ8962" s="3"/>
      <c r="AK8962" s="3"/>
      <c r="AL8962" s="3"/>
      <c r="AM8962" s="3"/>
      <c r="AN8962" s="3"/>
      <c r="AO8962" s="3"/>
      <c r="AP8962" s="3"/>
      <c r="AQ8962" s="3"/>
      <c r="AR8962" s="3"/>
      <c r="AS8962" s="3"/>
      <c r="AT8962" s="3"/>
      <c r="AU8962" s="3"/>
      <c r="AV8962" s="3"/>
      <c r="AW8962" s="3"/>
      <c r="AX8962" s="3"/>
      <c r="AY8962" s="3"/>
      <c r="AZ8962" s="3"/>
      <c r="BA8962" s="3"/>
    </row>
    <row r="8963" spans="1:53" x14ac:dyDescent="0.3">
      <c r="A8963" s="3"/>
      <c r="B8963" s="3"/>
      <c r="C8963" s="3"/>
      <c r="D8963" s="3"/>
      <c r="E8963" s="3"/>
      <c r="F8963" s="3"/>
      <c r="G8963" s="3"/>
      <c r="H8963" s="3"/>
      <c r="I8963" s="3"/>
      <c r="J8963" s="3"/>
      <c r="K8963" s="3"/>
      <c r="L8963" s="3"/>
      <c r="M8963" s="3"/>
      <c r="N8963" s="3"/>
      <c r="O8963" s="3"/>
      <c r="P8963" s="3"/>
      <c r="Q8963" s="3"/>
      <c r="R8963" s="3"/>
      <c r="S8963" s="120"/>
      <c r="T8963" s="3"/>
      <c r="U8963" s="3"/>
      <c r="V8963" s="3"/>
      <c r="W8963" s="3"/>
      <c r="X8963" s="3"/>
      <c r="Y8963" s="3"/>
      <c r="Z8963" s="3"/>
      <c r="AA8963" s="3"/>
      <c r="AB8963" s="3"/>
      <c r="AC8963" s="3"/>
      <c r="AD8963" s="3"/>
      <c r="AE8963" s="3"/>
      <c r="AF8963" s="3"/>
      <c r="AG8963" s="3"/>
      <c r="AH8963" s="3"/>
      <c r="AI8963" s="3"/>
      <c r="AJ8963" s="3"/>
      <c r="AK8963" s="3"/>
      <c r="AL8963" s="3"/>
      <c r="AM8963" s="3"/>
      <c r="AN8963" s="3"/>
      <c r="AO8963" s="3"/>
      <c r="AP8963" s="3"/>
      <c r="AQ8963" s="3"/>
      <c r="AR8963" s="3"/>
      <c r="AS8963" s="3"/>
      <c r="AT8963" s="3"/>
      <c r="AU8963" s="3"/>
      <c r="AV8963" s="3"/>
      <c r="AW8963" s="3"/>
      <c r="AX8963" s="3"/>
      <c r="AY8963" s="3"/>
      <c r="AZ8963" s="3"/>
      <c r="BA8963" s="3"/>
    </row>
    <row r="8964" spans="1:53" x14ac:dyDescent="0.3">
      <c r="A8964" s="3"/>
      <c r="B8964" s="3"/>
      <c r="C8964" s="3"/>
      <c r="D8964" s="3"/>
      <c r="E8964" s="3"/>
      <c r="F8964" s="3"/>
      <c r="G8964" s="3"/>
      <c r="H8964" s="3"/>
      <c r="I8964" s="3"/>
      <c r="J8964" s="3"/>
      <c r="K8964" s="3"/>
      <c r="L8964" s="3"/>
      <c r="M8964" s="3"/>
      <c r="N8964" s="3"/>
      <c r="O8964" s="3"/>
      <c r="P8964" s="3"/>
      <c r="Q8964" s="3"/>
      <c r="R8964" s="3"/>
      <c r="S8964" s="120"/>
      <c r="T8964" s="3"/>
      <c r="U8964" s="3"/>
      <c r="V8964" s="3"/>
      <c r="W8964" s="3"/>
      <c r="X8964" s="3"/>
      <c r="Y8964" s="3"/>
      <c r="Z8964" s="3"/>
      <c r="AA8964" s="3"/>
      <c r="AB8964" s="3"/>
      <c r="AC8964" s="3"/>
      <c r="AD8964" s="3"/>
      <c r="AE8964" s="3"/>
      <c r="AF8964" s="3"/>
      <c r="AG8964" s="3"/>
      <c r="AH8964" s="3"/>
      <c r="AI8964" s="3"/>
      <c r="AJ8964" s="3"/>
      <c r="AK8964" s="3"/>
      <c r="AL8964" s="3"/>
      <c r="AM8964" s="3"/>
      <c r="AN8964" s="3"/>
      <c r="AO8964" s="3"/>
      <c r="AP8964" s="3"/>
      <c r="AQ8964" s="3"/>
      <c r="AR8964" s="3"/>
      <c r="AS8964" s="3"/>
      <c r="AT8964" s="3"/>
      <c r="AU8964" s="3"/>
      <c r="AV8964" s="3"/>
      <c r="AW8964" s="3"/>
      <c r="AX8964" s="3"/>
      <c r="AY8964" s="3"/>
      <c r="AZ8964" s="3"/>
      <c r="BA8964" s="3"/>
    </row>
    <row r="8965" spans="1:53" x14ac:dyDescent="0.3">
      <c r="A8965" s="3"/>
      <c r="B8965" s="3"/>
      <c r="C8965" s="3"/>
      <c r="D8965" s="3"/>
      <c r="E8965" s="3"/>
      <c r="F8965" s="3"/>
      <c r="G8965" s="3"/>
      <c r="H8965" s="3"/>
      <c r="I8965" s="3"/>
      <c r="J8965" s="3"/>
      <c r="K8965" s="3"/>
      <c r="L8965" s="3"/>
      <c r="M8965" s="3"/>
      <c r="N8965" s="3"/>
      <c r="O8965" s="3"/>
      <c r="P8965" s="3"/>
      <c r="Q8965" s="3"/>
      <c r="R8965" s="3"/>
      <c r="S8965" s="120"/>
      <c r="T8965" s="3"/>
      <c r="U8965" s="3"/>
      <c r="V8965" s="3"/>
      <c r="W8965" s="3"/>
      <c r="X8965" s="3"/>
      <c r="Y8965" s="3"/>
      <c r="Z8965" s="3"/>
      <c r="AA8965" s="3"/>
      <c r="AB8965" s="3"/>
      <c r="AC8965" s="3"/>
      <c r="AD8965" s="3"/>
      <c r="AE8965" s="3"/>
      <c r="AF8965" s="3"/>
      <c r="AG8965" s="3"/>
      <c r="AH8965" s="3"/>
      <c r="AI8965" s="3"/>
      <c r="AJ8965" s="3"/>
      <c r="AK8965" s="3"/>
      <c r="AL8965" s="3"/>
      <c r="AM8965" s="3"/>
      <c r="AN8965" s="3"/>
      <c r="AO8965" s="3"/>
      <c r="AP8965" s="3"/>
      <c r="AQ8965" s="3"/>
      <c r="AR8965" s="3"/>
      <c r="AS8965" s="3"/>
      <c r="AT8965" s="3"/>
      <c r="AU8965" s="3"/>
      <c r="AV8965" s="3"/>
      <c r="AW8965" s="3"/>
      <c r="AX8965" s="3"/>
      <c r="AY8965" s="3"/>
      <c r="AZ8965" s="3"/>
      <c r="BA8965" s="3"/>
    </row>
    <row r="8966" spans="1:53" x14ac:dyDescent="0.3">
      <c r="A8966" s="3"/>
      <c r="B8966" s="3"/>
      <c r="C8966" s="3"/>
      <c r="D8966" s="3"/>
      <c r="E8966" s="3"/>
      <c r="F8966" s="3"/>
      <c r="G8966" s="3"/>
      <c r="H8966" s="3"/>
      <c r="I8966" s="3"/>
      <c r="J8966" s="3"/>
      <c r="K8966" s="3"/>
      <c r="L8966" s="3"/>
      <c r="M8966" s="3"/>
      <c r="N8966" s="3"/>
      <c r="O8966" s="3"/>
      <c r="P8966" s="3"/>
      <c r="Q8966" s="3"/>
      <c r="R8966" s="3"/>
      <c r="S8966" s="120"/>
      <c r="T8966" s="3"/>
      <c r="U8966" s="3"/>
      <c r="V8966" s="3"/>
      <c r="W8966" s="3"/>
      <c r="X8966" s="3"/>
      <c r="Y8966" s="3"/>
      <c r="Z8966" s="3"/>
      <c r="AA8966" s="3"/>
      <c r="AB8966" s="3"/>
      <c r="AC8966" s="3"/>
      <c r="AD8966" s="3"/>
      <c r="AE8966" s="3"/>
      <c r="AF8966" s="3"/>
      <c r="AG8966" s="3"/>
      <c r="AH8966" s="3"/>
      <c r="AI8966" s="3"/>
      <c r="AJ8966" s="3"/>
      <c r="AK8966" s="3"/>
      <c r="AL8966" s="3"/>
      <c r="AM8966" s="3"/>
      <c r="AN8966" s="3"/>
      <c r="AO8966" s="3"/>
      <c r="AP8966" s="3"/>
      <c r="AQ8966" s="3"/>
      <c r="AR8966" s="3"/>
      <c r="AS8966" s="3"/>
      <c r="AT8966" s="3"/>
      <c r="AU8966" s="3"/>
      <c r="AV8966" s="3"/>
      <c r="AW8966" s="3"/>
      <c r="AX8966" s="3"/>
      <c r="AY8966" s="3"/>
      <c r="AZ8966" s="3"/>
      <c r="BA8966" s="3"/>
    </row>
    <row r="8967" spans="1:53" x14ac:dyDescent="0.3">
      <c r="A8967" s="3"/>
      <c r="B8967" s="3"/>
      <c r="C8967" s="3"/>
      <c r="D8967" s="3"/>
      <c r="E8967" s="3"/>
      <c r="F8967" s="3"/>
      <c r="G8967" s="3"/>
      <c r="H8967" s="3"/>
      <c r="I8967" s="3"/>
      <c r="J8967" s="3"/>
      <c r="K8967" s="3"/>
      <c r="L8967" s="3"/>
      <c r="M8967" s="3"/>
      <c r="N8967" s="3"/>
      <c r="O8967" s="3"/>
      <c r="P8967" s="3"/>
      <c r="Q8967" s="3"/>
      <c r="R8967" s="3"/>
      <c r="S8967" s="120"/>
      <c r="T8967" s="3"/>
      <c r="U8967" s="3"/>
      <c r="V8967" s="3"/>
      <c r="W8967" s="3"/>
      <c r="X8967" s="3"/>
      <c r="Y8967" s="3"/>
      <c r="Z8967" s="3"/>
      <c r="AA8967" s="3"/>
      <c r="AB8967" s="3"/>
      <c r="AC8967" s="3"/>
      <c r="AD8967" s="3"/>
      <c r="AE8967" s="3"/>
      <c r="AF8967" s="3"/>
      <c r="AG8967" s="3"/>
      <c r="AH8967" s="3"/>
      <c r="AI8967" s="3"/>
      <c r="AJ8967" s="3"/>
      <c r="AK8967" s="3"/>
      <c r="AL8967" s="3"/>
      <c r="AM8967" s="3"/>
      <c r="AN8967" s="3"/>
      <c r="AO8967" s="3"/>
      <c r="AP8967" s="3"/>
      <c r="AQ8967" s="3"/>
      <c r="AR8967" s="3"/>
      <c r="AS8967" s="3"/>
      <c r="AT8967" s="3"/>
      <c r="AU8967" s="3"/>
      <c r="AV8967" s="3"/>
      <c r="AW8967" s="3"/>
      <c r="AX8967" s="3"/>
      <c r="AY8967" s="3"/>
      <c r="AZ8967" s="3"/>
      <c r="BA8967" s="3"/>
    </row>
    <row r="8968" spans="1:53" x14ac:dyDescent="0.3">
      <c r="A8968" s="3"/>
      <c r="B8968" s="3"/>
      <c r="C8968" s="3"/>
      <c r="D8968" s="3"/>
      <c r="E8968" s="3"/>
      <c r="F8968" s="3"/>
      <c r="G8968" s="3"/>
      <c r="H8968" s="3"/>
      <c r="I8968" s="3"/>
      <c r="J8968" s="3"/>
      <c r="K8968" s="3"/>
      <c r="L8968" s="3"/>
      <c r="M8968" s="3"/>
      <c r="N8968" s="3"/>
      <c r="O8968" s="3"/>
      <c r="P8968" s="3"/>
      <c r="Q8968" s="3"/>
      <c r="R8968" s="3"/>
      <c r="S8968" s="120"/>
      <c r="T8968" s="3"/>
      <c r="U8968" s="3"/>
      <c r="V8968" s="3"/>
      <c r="W8968" s="3"/>
      <c r="X8968" s="3"/>
      <c r="Y8968" s="3"/>
      <c r="Z8968" s="3"/>
      <c r="AA8968" s="3"/>
      <c r="AB8968" s="3"/>
      <c r="AC8968" s="3"/>
      <c r="AD8968" s="3"/>
      <c r="AE8968" s="3"/>
      <c r="AF8968" s="3"/>
      <c r="AG8968" s="3"/>
      <c r="AH8968" s="3"/>
      <c r="AI8968" s="3"/>
      <c r="AJ8968" s="3"/>
      <c r="AK8968" s="3"/>
      <c r="AL8968" s="3"/>
      <c r="AM8968" s="3"/>
      <c r="AN8968" s="3"/>
      <c r="AO8968" s="3"/>
      <c r="AP8968" s="3"/>
      <c r="AQ8968" s="3"/>
      <c r="AR8968" s="3"/>
      <c r="AS8968" s="3"/>
      <c r="AT8968" s="3"/>
      <c r="AU8968" s="3"/>
      <c r="AV8968" s="3"/>
      <c r="AW8968" s="3"/>
      <c r="AX8968" s="3"/>
      <c r="AY8968" s="3"/>
      <c r="AZ8968" s="3"/>
      <c r="BA8968" s="3"/>
    </row>
    <row r="8969" spans="1:53" x14ac:dyDescent="0.3">
      <c r="A8969" s="3"/>
      <c r="B8969" s="3"/>
      <c r="C8969" s="3"/>
      <c r="D8969" s="3"/>
      <c r="E8969" s="3"/>
      <c r="F8969" s="3"/>
      <c r="G8969" s="3"/>
      <c r="H8969" s="3"/>
      <c r="I8969" s="3"/>
      <c r="J8969" s="3"/>
      <c r="K8969" s="3"/>
      <c r="L8969" s="3"/>
      <c r="M8969" s="3"/>
      <c r="N8969" s="3"/>
      <c r="O8969" s="3"/>
      <c r="P8969" s="3"/>
      <c r="Q8969" s="3"/>
      <c r="R8969" s="3"/>
      <c r="S8969" s="120"/>
      <c r="T8969" s="3"/>
      <c r="U8969" s="3"/>
      <c r="V8969" s="3"/>
      <c r="W8969" s="3"/>
      <c r="X8969" s="3"/>
      <c r="Y8969" s="3"/>
      <c r="Z8969" s="3"/>
      <c r="AA8969" s="3"/>
      <c r="AB8969" s="3"/>
      <c r="AC8969" s="3"/>
      <c r="AD8969" s="3"/>
      <c r="AE8969" s="3"/>
      <c r="AF8969" s="3"/>
      <c r="AG8969" s="3"/>
      <c r="AH8969" s="3"/>
      <c r="AI8969" s="3"/>
      <c r="AJ8969" s="3"/>
      <c r="AK8969" s="3"/>
      <c r="AL8969" s="3"/>
      <c r="AM8969" s="3"/>
      <c r="AN8969" s="3"/>
      <c r="AO8969" s="3"/>
      <c r="AP8969" s="3"/>
      <c r="AQ8969" s="3"/>
      <c r="AR8969" s="3"/>
      <c r="AS8969" s="3"/>
      <c r="AT8969" s="3"/>
      <c r="AU8969" s="3"/>
      <c r="AV8969" s="3"/>
      <c r="AW8969" s="3"/>
      <c r="AX8969" s="3"/>
      <c r="AY8969" s="3"/>
      <c r="AZ8969" s="3"/>
      <c r="BA8969" s="3"/>
    </row>
    <row r="8970" spans="1:53" x14ac:dyDescent="0.3">
      <c r="A8970" s="3"/>
      <c r="B8970" s="3"/>
      <c r="C8970" s="3"/>
      <c r="D8970" s="3"/>
      <c r="E8970" s="3"/>
      <c r="F8970" s="3"/>
      <c r="G8970" s="3"/>
      <c r="H8970" s="3"/>
      <c r="I8970" s="3"/>
      <c r="J8970" s="3"/>
      <c r="K8970" s="3"/>
      <c r="L8970" s="3"/>
      <c r="M8970" s="3"/>
      <c r="N8970" s="3"/>
      <c r="O8970" s="3"/>
      <c r="P8970" s="3"/>
      <c r="Q8970" s="3"/>
      <c r="R8970" s="3"/>
      <c r="S8970" s="120"/>
      <c r="T8970" s="3"/>
      <c r="U8970" s="3"/>
      <c r="V8970" s="3"/>
      <c r="W8970" s="3"/>
      <c r="X8970" s="3"/>
      <c r="Y8970" s="3"/>
      <c r="Z8970" s="3"/>
      <c r="AA8970" s="3"/>
      <c r="AB8970" s="3"/>
      <c r="AC8970" s="3"/>
      <c r="AD8970" s="3"/>
      <c r="AE8970" s="3"/>
      <c r="AF8970" s="3"/>
      <c r="AG8970" s="3"/>
      <c r="AH8970" s="3"/>
      <c r="AI8970" s="3"/>
      <c r="AJ8970" s="3"/>
      <c r="AK8970" s="3"/>
      <c r="AL8970" s="3"/>
      <c r="AM8970" s="3"/>
      <c r="AN8970" s="3"/>
      <c r="AO8970" s="3"/>
      <c r="AP8970" s="3"/>
      <c r="AQ8970" s="3"/>
      <c r="AR8970" s="3"/>
      <c r="AS8970" s="3"/>
      <c r="AT8970" s="3"/>
      <c r="AU8970" s="3"/>
      <c r="AV8970" s="3"/>
      <c r="AW8970" s="3"/>
      <c r="AX8970" s="3"/>
      <c r="AY8970" s="3"/>
      <c r="AZ8970" s="3"/>
      <c r="BA8970" s="3"/>
    </row>
    <row r="8971" spans="1:53" x14ac:dyDescent="0.3">
      <c r="A8971" s="3"/>
      <c r="B8971" s="3"/>
      <c r="C8971" s="3"/>
      <c r="D8971" s="3"/>
      <c r="E8971" s="3"/>
      <c r="F8971" s="3"/>
      <c r="G8971" s="3"/>
      <c r="H8971" s="3"/>
      <c r="I8971" s="3"/>
      <c r="J8971" s="3"/>
      <c r="K8971" s="3"/>
      <c r="L8971" s="3"/>
      <c r="M8971" s="3"/>
      <c r="N8971" s="3"/>
      <c r="O8971" s="3"/>
      <c r="P8971" s="3"/>
      <c r="Q8971" s="3"/>
      <c r="R8971" s="3"/>
      <c r="S8971" s="120"/>
      <c r="T8971" s="3"/>
      <c r="U8971" s="3"/>
      <c r="V8971" s="3"/>
      <c r="W8971" s="3"/>
      <c r="X8971" s="3"/>
      <c r="Y8971" s="3"/>
      <c r="Z8971" s="3"/>
      <c r="AA8971" s="3"/>
      <c r="AB8971" s="3"/>
      <c r="AC8971" s="3"/>
      <c r="AD8971" s="3"/>
      <c r="AE8971" s="3"/>
      <c r="AF8971" s="3"/>
      <c r="AG8971" s="3"/>
      <c r="AH8971" s="3"/>
      <c r="AI8971" s="3"/>
      <c r="AJ8971" s="3"/>
      <c r="AK8971" s="3"/>
      <c r="AL8971" s="3"/>
      <c r="AM8971" s="3"/>
      <c r="AN8971" s="3"/>
      <c r="AO8971" s="3"/>
      <c r="AP8971" s="3"/>
      <c r="AQ8971" s="3"/>
      <c r="AR8971" s="3"/>
      <c r="AS8971" s="3"/>
      <c r="AT8971" s="3"/>
      <c r="AU8971" s="3"/>
      <c r="AV8971" s="3"/>
      <c r="AW8971" s="3"/>
      <c r="AX8971" s="3"/>
      <c r="AY8971" s="3"/>
      <c r="AZ8971" s="3"/>
      <c r="BA8971" s="3"/>
    </row>
    <row r="8972" spans="1:53" x14ac:dyDescent="0.3">
      <c r="A8972" s="3"/>
      <c r="B8972" s="3"/>
      <c r="C8972" s="3"/>
      <c r="D8972" s="3"/>
      <c r="E8972" s="3"/>
      <c r="F8972" s="3"/>
      <c r="G8972" s="3"/>
      <c r="H8972" s="3"/>
      <c r="I8972" s="3"/>
      <c r="J8972" s="3"/>
      <c r="K8972" s="3"/>
      <c r="L8972" s="3"/>
      <c r="M8972" s="3"/>
      <c r="N8972" s="3"/>
      <c r="O8972" s="3"/>
      <c r="P8972" s="3"/>
      <c r="Q8972" s="3"/>
      <c r="R8972" s="3"/>
      <c r="S8972" s="120"/>
      <c r="T8972" s="3"/>
      <c r="U8972" s="3"/>
      <c r="V8972" s="3"/>
      <c r="W8972" s="3"/>
      <c r="X8972" s="3"/>
      <c r="Y8972" s="3"/>
      <c r="Z8972" s="3"/>
      <c r="AA8972" s="3"/>
      <c r="AB8972" s="3"/>
      <c r="AC8972" s="3"/>
      <c r="AD8972" s="3"/>
      <c r="AE8972" s="3"/>
      <c r="AF8972" s="3"/>
      <c r="AG8972" s="3"/>
      <c r="AH8972" s="3"/>
      <c r="AI8972" s="3"/>
      <c r="AJ8972" s="3"/>
      <c r="AK8972" s="3"/>
      <c r="AL8972" s="3"/>
      <c r="AM8972" s="3"/>
      <c r="AN8972" s="3"/>
      <c r="AO8972" s="3"/>
      <c r="AP8972" s="3"/>
      <c r="AQ8972" s="3"/>
      <c r="AR8972" s="3"/>
      <c r="AS8972" s="3"/>
      <c r="AT8972" s="3"/>
      <c r="AU8972" s="3"/>
      <c r="AV8972" s="3"/>
      <c r="AW8972" s="3"/>
      <c r="AX8972" s="3"/>
      <c r="AY8972" s="3"/>
      <c r="AZ8972" s="3"/>
      <c r="BA8972" s="3"/>
    </row>
    <row r="8973" spans="1:53" x14ac:dyDescent="0.3">
      <c r="A8973" s="3"/>
      <c r="B8973" s="3"/>
      <c r="C8973" s="3"/>
      <c r="D8973" s="3"/>
      <c r="E8973" s="3"/>
      <c r="F8973" s="3"/>
      <c r="G8973" s="3"/>
      <c r="H8973" s="3"/>
      <c r="I8973" s="3"/>
      <c r="J8973" s="3"/>
      <c r="K8973" s="3"/>
      <c r="L8973" s="3"/>
      <c r="M8973" s="3"/>
      <c r="N8973" s="3"/>
      <c r="O8973" s="3"/>
      <c r="P8973" s="3"/>
      <c r="Q8973" s="3"/>
      <c r="R8973" s="3"/>
      <c r="S8973" s="120"/>
      <c r="T8973" s="3"/>
      <c r="U8973" s="3"/>
      <c r="V8973" s="3"/>
      <c r="W8973" s="3"/>
      <c r="X8973" s="3"/>
      <c r="Y8973" s="3"/>
      <c r="Z8973" s="3"/>
      <c r="AA8973" s="3"/>
      <c r="AB8973" s="3"/>
      <c r="AC8973" s="3"/>
      <c r="AD8973" s="3"/>
      <c r="AE8973" s="3"/>
      <c r="AF8973" s="3"/>
      <c r="AG8973" s="3"/>
      <c r="AH8973" s="3"/>
      <c r="AI8973" s="3"/>
      <c r="AJ8973" s="3"/>
      <c r="AK8973" s="3"/>
      <c r="AL8973" s="3"/>
      <c r="AM8973" s="3"/>
      <c r="AN8973" s="3"/>
      <c r="AO8973" s="3"/>
      <c r="AP8973" s="3"/>
      <c r="AQ8973" s="3"/>
      <c r="AR8973" s="3"/>
      <c r="AS8973" s="3"/>
      <c r="AT8973" s="3"/>
      <c r="AU8973" s="3"/>
      <c r="AV8973" s="3"/>
      <c r="AW8973" s="3"/>
      <c r="AX8973" s="3"/>
      <c r="AY8973" s="3"/>
      <c r="AZ8973" s="3"/>
      <c r="BA8973" s="3"/>
    </row>
    <row r="8974" spans="1:53" x14ac:dyDescent="0.3">
      <c r="A8974" s="3"/>
      <c r="B8974" s="3"/>
      <c r="C8974" s="3"/>
      <c r="D8974" s="3"/>
      <c r="E8974" s="3"/>
      <c r="F8974" s="3"/>
      <c r="G8974" s="3"/>
      <c r="H8974" s="3"/>
      <c r="I8974" s="3"/>
      <c r="J8974" s="3"/>
      <c r="K8974" s="3"/>
      <c r="L8974" s="3"/>
      <c r="M8974" s="3"/>
      <c r="N8974" s="3"/>
      <c r="O8974" s="3"/>
      <c r="P8974" s="3"/>
      <c r="Q8974" s="3"/>
      <c r="R8974" s="3"/>
      <c r="S8974" s="120"/>
      <c r="T8974" s="3"/>
      <c r="U8974" s="3"/>
      <c r="V8974" s="3"/>
      <c r="W8974" s="3"/>
      <c r="X8974" s="3"/>
      <c r="Y8974" s="3"/>
      <c r="Z8974" s="3"/>
      <c r="AA8974" s="3"/>
      <c r="AB8974" s="3"/>
      <c r="AC8974" s="3"/>
      <c r="AD8974" s="3"/>
      <c r="AE8974" s="3"/>
      <c r="AF8974" s="3"/>
      <c r="AG8974" s="3"/>
      <c r="AH8974" s="3"/>
      <c r="AI8974" s="3"/>
      <c r="AJ8974" s="3"/>
      <c r="AK8974" s="3"/>
      <c r="AL8974" s="3"/>
      <c r="AM8974" s="3"/>
      <c r="AN8974" s="3"/>
      <c r="AO8974" s="3"/>
      <c r="AP8974" s="3"/>
      <c r="AQ8974" s="3"/>
      <c r="AR8974" s="3"/>
      <c r="AS8974" s="3"/>
      <c r="AT8974" s="3"/>
      <c r="AU8974" s="3"/>
      <c r="AV8974" s="3"/>
      <c r="AW8974" s="3"/>
      <c r="AX8974" s="3"/>
      <c r="AY8974" s="3"/>
      <c r="AZ8974" s="3"/>
      <c r="BA8974" s="3"/>
    </row>
    <row r="8975" spans="1:53" x14ac:dyDescent="0.3">
      <c r="A8975" s="3"/>
      <c r="B8975" s="3"/>
      <c r="C8975" s="3"/>
      <c r="D8975" s="3"/>
      <c r="E8975" s="3"/>
      <c r="F8975" s="3"/>
      <c r="G8975" s="3"/>
      <c r="H8975" s="3"/>
      <c r="I8975" s="3"/>
      <c r="J8975" s="3"/>
      <c r="K8975" s="3"/>
      <c r="L8975" s="3"/>
      <c r="M8975" s="3"/>
      <c r="N8975" s="3"/>
      <c r="O8975" s="3"/>
      <c r="P8975" s="3"/>
      <c r="Q8975" s="3"/>
      <c r="R8975" s="3"/>
      <c r="S8975" s="120"/>
      <c r="T8975" s="3"/>
      <c r="U8975" s="3"/>
      <c r="V8975" s="3"/>
      <c r="W8975" s="3"/>
      <c r="X8975" s="3"/>
      <c r="Y8975" s="3"/>
      <c r="Z8975" s="3"/>
      <c r="AA8975" s="3"/>
      <c r="AB8975" s="3"/>
      <c r="AC8975" s="3"/>
      <c r="AD8975" s="3"/>
      <c r="AE8975" s="3"/>
      <c r="AF8975" s="3"/>
      <c r="AG8975" s="3"/>
      <c r="AH8975" s="3"/>
      <c r="AI8975" s="3"/>
      <c r="AJ8975" s="3"/>
      <c r="AK8975" s="3"/>
      <c r="AL8975" s="3"/>
      <c r="AM8975" s="3"/>
      <c r="AN8975" s="3"/>
      <c r="AO8975" s="3"/>
      <c r="AP8975" s="3"/>
      <c r="AQ8975" s="3"/>
      <c r="AR8975" s="3"/>
      <c r="AS8975" s="3"/>
      <c r="AT8975" s="3"/>
      <c r="AU8975" s="3"/>
      <c r="AV8975" s="3"/>
      <c r="AW8975" s="3"/>
      <c r="AX8975" s="3"/>
      <c r="AY8975" s="3"/>
      <c r="AZ8975" s="3"/>
      <c r="BA8975" s="3"/>
    </row>
    <row r="8976" spans="1:53" x14ac:dyDescent="0.3">
      <c r="A8976" s="3"/>
      <c r="B8976" s="3"/>
      <c r="C8976" s="3"/>
      <c r="D8976" s="3"/>
      <c r="E8976" s="3"/>
      <c r="F8976" s="3"/>
      <c r="G8976" s="3"/>
      <c r="H8976" s="3"/>
      <c r="I8976" s="3"/>
      <c r="J8976" s="3"/>
      <c r="K8976" s="3"/>
      <c r="L8976" s="3"/>
      <c r="M8976" s="3"/>
      <c r="N8976" s="3"/>
      <c r="O8976" s="3"/>
      <c r="P8976" s="3"/>
      <c r="Q8976" s="3"/>
      <c r="R8976" s="3"/>
      <c r="S8976" s="120"/>
      <c r="T8976" s="3"/>
      <c r="U8976" s="3"/>
      <c r="V8976" s="3"/>
      <c r="W8976" s="3"/>
      <c r="X8976" s="3"/>
      <c r="Y8976" s="3"/>
      <c r="Z8976" s="3"/>
      <c r="AA8976" s="3"/>
      <c r="AB8976" s="3"/>
      <c r="AC8976" s="3"/>
      <c r="AD8976" s="3"/>
      <c r="AE8976" s="3"/>
      <c r="AF8976" s="3"/>
      <c r="AG8976" s="3"/>
      <c r="AH8976" s="3"/>
      <c r="AI8976" s="3"/>
      <c r="AJ8976" s="3"/>
      <c r="AK8976" s="3"/>
      <c r="AL8976" s="3"/>
      <c r="AM8976" s="3"/>
      <c r="AN8976" s="3"/>
      <c r="AO8976" s="3"/>
      <c r="AP8976" s="3"/>
      <c r="AQ8976" s="3"/>
      <c r="AR8976" s="3"/>
      <c r="AS8976" s="3"/>
      <c r="AT8976" s="3"/>
      <c r="AU8976" s="3"/>
      <c r="AV8976" s="3"/>
      <c r="AW8976" s="3"/>
      <c r="AX8976" s="3"/>
      <c r="AY8976" s="3"/>
      <c r="AZ8976" s="3"/>
      <c r="BA8976" s="3"/>
    </row>
    <row r="8977" spans="1:53" x14ac:dyDescent="0.3">
      <c r="A8977" s="3"/>
      <c r="B8977" s="3"/>
      <c r="C8977" s="3"/>
      <c r="D8977" s="3"/>
      <c r="E8977" s="3"/>
      <c r="F8977" s="3"/>
      <c r="G8977" s="3"/>
      <c r="H8977" s="3"/>
      <c r="I8977" s="3"/>
      <c r="J8977" s="3"/>
      <c r="K8977" s="3"/>
      <c r="L8977" s="3"/>
      <c r="M8977" s="3"/>
      <c r="N8977" s="3"/>
      <c r="O8977" s="3"/>
      <c r="P8977" s="3"/>
      <c r="Q8977" s="3"/>
      <c r="R8977" s="3"/>
      <c r="S8977" s="120"/>
      <c r="T8977" s="3"/>
      <c r="U8977" s="3"/>
      <c r="V8977" s="3"/>
      <c r="W8977" s="3"/>
      <c r="X8977" s="3"/>
      <c r="Y8977" s="3"/>
      <c r="Z8977" s="3"/>
      <c r="AA8977" s="3"/>
      <c r="AB8977" s="3"/>
      <c r="AC8977" s="3"/>
      <c r="AD8977" s="3"/>
      <c r="AE8977" s="3"/>
      <c r="AF8977" s="3"/>
      <c r="AG8977" s="3"/>
      <c r="AH8977" s="3"/>
      <c r="AI8977" s="3"/>
      <c r="AJ8977" s="3"/>
      <c r="AK8977" s="3"/>
      <c r="AL8977" s="3"/>
      <c r="AM8977" s="3"/>
      <c r="AN8977" s="3"/>
      <c r="AO8977" s="3"/>
      <c r="AP8977" s="3"/>
      <c r="AQ8977" s="3"/>
      <c r="AR8977" s="3"/>
      <c r="AS8977" s="3"/>
      <c r="AT8977" s="3"/>
      <c r="AU8977" s="3"/>
      <c r="AV8977" s="3"/>
      <c r="AW8977" s="3"/>
      <c r="AX8977" s="3"/>
      <c r="AY8977" s="3"/>
      <c r="AZ8977" s="3"/>
      <c r="BA8977" s="3"/>
    </row>
    <row r="8978" spans="1:53" x14ac:dyDescent="0.3">
      <c r="A8978" s="3"/>
      <c r="B8978" s="3"/>
      <c r="C8978" s="3"/>
      <c r="D8978" s="3"/>
      <c r="E8978" s="3"/>
      <c r="F8978" s="3"/>
      <c r="G8978" s="3"/>
      <c r="H8978" s="3"/>
      <c r="I8978" s="3"/>
      <c r="J8978" s="3"/>
      <c r="K8978" s="3"/>
      <c r="L8978" s="3"/>
      <c r="M8978" s="3"/>
      <c r="N8978" s="3"/>
      <c r="O8978" s="3"/>
      <c r="P8978" s="3"/>
      <c r="Q8978" s="3"/>
      <c r="R8978" s="3"/>
      <c r="S8978" s="120"/>
      <c r="T8978" s="3"/>
      <c r="U8978" s="3"/>
      <c r="V8978" s="3"/>
      <c r="W8978" s="3"/>
      <c r="X8978" s="3"/>
      <c r="Y8978" s="3"/>
      <c r="Z8978" s="3"/>
      <c r="AA8978" s="3"/>
      <c r="AB8978" s="3"/>
      <c r="AC8978" s="3"/>
      <c r="AD8978" s="3"/>
      <c r="AE8978" s="3"/>
      <c r="AF8978" s="3"/>
      <c r="AG8978" s="3"/>
      <c r="AH8978" s="3"/>
      <c r="AI8978" s="3"/>
      <c r="AJ8978" s="3"/>
      <c r="AK8978" s="3"/>
      <c r="AL8978" s="3"/>
      <c r="AM8978" s="3"/>
      <c r="AN8978" s="3"/>
      <c r="AO8978" s="3"/>
      <c r="AP8978" s="3"/>
      <c r="AQ8978" s="3"/>
      <c r="AR8978" s="3"/>
      <c r="AS8978" s="3"/>
      <c r="AT8978" s="3"/>
      <c r="AU8978" s="3"/>
      <c r="AV8978" s="3"/>
      <c r="AW8978" s="3"/>
      <c r="AX8978" s="3"/>
      <c r="AY8978" s="3"/>
      <c r="AZ8978" s="3"/>
      <c r="BA8978" s="3"/>
    </row>
    <row r="8979" spans="1:53" x14ac:dyDescent="0.3">
      <c r="A8979" s="3"/>
      <c r="B8979" s="3"/>
      <c r="C8979" s="3"/>
      <c r="D8979" s="3"/>
      <c r="E8979" s="3"/>
      <c r="F8979" s="3"/>
      <c r="G8979" s="3"/>
      <c r="H8979" s="3"/>
      <c r="I8979" s="3"/>
      <c r="J8979" s="3"/>
      <c r="K8979" s="3"/>
      <c r="L8979" s="3"/>
      <c r="M8979" s="3"/>
      <c r="N8979" s="3"/>
      <c r="O8979" s="3"/>
      <c r="P8979" s="3"/>
      <c r="Q8979" s="3"/>
      <c r="R8979" s="3"/>
      <c r="S8979" s="120"/>
      <c r="T8979" s="3"/>
      <c r="U8979" s="3"/>
      <c r="V8979" s="3"/>
      <c r="W8979" s="3"/>
      <c r="X8979" s="3"/>
      <c r="Y8979" s="3"/>
      <c r="Z8979" s="3"/>
      <c r="AA8979" s="3"/>
      <c r="AB8979" s="3"/>
      <c r="AC8979" s="3"/>
      <c r="AD8979" s="3"/>
      <c r="AE8979" s="3"/>
      <c r="AF8979" s="3"/>
      <c r="AG8979" s="3"/>
      <c r="AH8979" s="3"/>
      <c r="AI8979" s="3"/>
      <c r="AJ8979" s="3"/>
      <c r="AK8979" s="3"/>
      <c r="AL8979" s="3"/>
      <c r="AM8979" s="3"/>
      <c r="AN8979" s="3"/>
      <c r="AO8979" s="3"/>
      <c r="AP8979" s="3"/>
      <c r="AQ8979" s="3"/>
      <c r="AR8979" s="3"/>
      <c r="AS8979" s="3"/>
      <c r="AT8979" s="3"/>
      <c r="AU8979" s="3"/>
      <c r="AV8979" s="3"/>
      <c r="AW8979" s="3"/>
      <c r="AX8979" s="3"/>
      <c r="AY8979" s="3"/>
      <c r="AZ8979" s="3"/>
      <c r="BA8979" s="3"/>
    </row>
    <row r="8980" spans="1:53" x14ac:dyDescent="0.3">
      <c r="A8980" s="3"/>
      <c r="B8980" s="3"/>
      <c r="C8980" s="3"/>
      <c r="D8980" s="3"/>
      <c r="E8980" s="3"/>
      <c r="F8980" s="3"/>
      <c r="G8980" s="3"/>
      <c r="H8980" s="3"/>
      <c r="I8980" s="3"/>
      <c r="J8980" s="3"/>
      <c r="K8980" s="3"/>
      <c r="L8980" s="3"/>
      <c r="M8980" s="3"/>
      <c r="N8980" s="3"/>
      <c r="O8980" s="3"/>
      <c r="P8980" s="3"/>
      <c r="Q8980" s="3"/>
      <c r="R8980" s="3"/>
      <c r="S8980" s="120"/>
      <c r="T8980" s="3"/>
      <c r="U8980" s="3"/>
      <c r="V8980" s="3"/>
      <c r="W8980" s="3"/>
      <c r="X8980" s="3"/>
      <c r="Y8980" s="3"/>
      <c r="Z8980" s="3"/>
      <c r="AA8980" s="3"/>
      <c r="AB8980" s="3"/>
      <c r="AC8980" s="3"/>
      <c r="AD8980" s="3"/>
      <c r="AE8980" s="3"/>
      <c r="AF8980" s="3"/>
      <c r="AG8980" s="3"/>
      <c r="AH8980" s="3"/>
      <c r="AI8980" s="3"/>
      <c r="AJ8980" s="3"/>
      <c r="AK8980" s="3"/>
      <c r="AL8980" s="3"/>
      <c r="AM8980" s="3"/>
      <c r="AN8980" s="3"/>
      <c r="AO8980" s="3"/>
      <c r="AP8980" s="3"/>
      <c r="AQ8980" s="3"/>
      <c r="AR8980" s="3"/>
      <c r="AS8980" s="3"/>
      <c r="AT8980" s="3"/>
      <c r="AU8980" s="3"/>
      <c r="AV8980" s="3"/>
      <c r="AW8980" s="3"/>
      <c r="AX8980" s="3"/>
      <c r="AY8980" s="3"/>
      <c r="AZ8980" s="3"/>
      <c r="BA8980" s="3"/>
    </row>
    <row r="8981" spans="1:53" x14ac:dyDescent="0.3">
      <c r="A8981" s="3"/>
      <c r="B8981" s="3"/>
      <c r="C8981" s="3"/>
      <c r="D8981" s="3"/>
      <c r="E8981" s="3"/>
      <c r="F8981" s="3"/>
      <c r="G8981" s="3"/>
      <c r="H8981" s="3"/>
      <c r="I8981" s="3"/>
      <c r="J8981" s="3"/>
      <c r="K8981" s="3"/>
      <c r="L8981" s="3"/>
      <c r="M8981" s="3"/>
      <c r="N8981" s="3"/>
      <c r="O8981" s="3"/>
      <c r="P8981" s="3"/>
      <c r="Q8981" s="3"/>
      <c r="R8981" s="3"/>
      <c r="S8981" s="120"/>
      <c r="T8981" s="3"/>
      <c r="U8981" s="3"/>
      <c r="V8981" s="3"/>
      <c r="W8981" s="3"/>
      <c r="X8981" s="3"/>
      <c r="Y8981" s="3"/>
      <c r="Z8981" s="3"/>
      <c r="AA8981" s="3"/>
      <c r="AB8981" s="3"/>
      <c r="AC8981" s="3"/>
      <c r="AD8981" s="3"/>
      <c r="AE8981" s="3"/>
      <c r="AF8981" s="3"/>
      <c r="AG8981" s="3"/>
      <c r="AH8981" s="3"/>
      <c r="AI8981" s="3"/>
      <c r="AJ8981" s="3"/>
      <c r="AK8981" s="3"/>
      <c r="AL8981" s="3"/>
      <c r="AM8981" s="3"/>
      <c r="AN8981" s="3"/>
      <c r="AO8981" s="3"/>
      <c r="AP8981" s="3"/>
      <c r="AQ8981" s="3"/>
      <c r="AR8981" s="3"/>
      <c r="AS8981" s="3"/>
      <c r="AT8981" s="3"/>
      <c r="AU8981" s="3"/>
      <c r="AV8981" s="3"/>
      <c r="AW8981" s="3"/>
      <c r="AX8981" s="3"/>
      <c r="AY8981" s="3"/>
      <c r="AZ8981" s="3"/>
      <c r="BA8981" s="3"/>
    </row>
    <row r="8982" spans="1:53" x14ac:dyDescent="0.3">
      <c r="A8982" s="3"/>
      <c r="B8982" s="3"/>
      <c r="C8982" s="3"/>
      <c r="D8982" s="3"/>
      <c r="E8982" s="3"/>
      <c r="F8982" s="3"/>
      <c r="G8982" s="3"/>
      <c r="H8982" s="3"/>
      <c r="I8982" s="3"/>
      <c r="J8982" s="3"/>
      <c r="K8982" s="3"/>
      <c r="L8982" s="3"/>
      <c r="M8982" s="3"/>
      <c r="N8982" s="3"/>
      <c r="O8982" s="3"/>
      <c r="P8982" s="3"/>
      <c r="Q8982" s="3"/>
      <c r="R8982" s="3"/>
      <c r="S8982" s="120"/>
      <c r="T8982" s="3"/>
      <c r="U8982" s="3"/>
      <c r="V8982" s="3"/>
      <c r="W8982" s="3"/>
      <c r="X8982" s="3"/>
      <c r="Y8982" s="3"/>
      <c r="Z8982" s="3"/>
      <c r="AA8982" s="3"/>
      <c r="AB8982" s="3"/>
      <c r="AC8982" s="3"/>
      <c r="AD8982" s="3"/>
      <c r="AE8982" s="3"/>
      <c r="AF8982" s="3"/>
      <c r="AG8982" s="3"/>
      <c r="AH8982" s="3"/>
      <c r="AI8982" s="3"/>
      <c r="AJ8982" s="3"/>
      <c r="AK8982" s="3"/>
      <c r="AL8982" s="3"/>
      <c r="AM8982" s="3"/>
      <c r="AN8982" s="3"/>
      <c r="AO8982" s="3"/>
      <c r="AP8982" s="3"/>
      <c r="AQ8982" s="3"/>
      <c r="AR8982" s="3"/>
      <c r="AS8982" s="3"/>
      <c r="AT8982" s="3"/>
      <c r="AU8982" s="3"/>
      <c r="AV8982" s="3"/>
      <c r="AW8982" s="3"/>
      <c r="AX8982" s="3"/>
      <c r="AY8982" s="3"/>
      <c r="AZ8982" s="3"/>
      <c r="BA8982" s="3"/>
    </row>
    <row r="8983" spans="1:53" x14ac:dyDescent="0.3">
      <c r="A8983" s="3"/>
      <c r="B8983" s="3"/>
      <c r="C8983" s="3"/>
      <c r="D8983" s="3"/>
      <c r="E8983" s="3"/>
      <c r="F8983" s="3"/>
      <c r="G8983" s="3"/>
      <c r="H8983" s="3"/>
      <c r="I8983" s="3"/>
      <c r="J8983" s="3"/>
      <c r="K8983" s="3"/>
      <c r="L8983" s="3"/>
      <c r="M8983" s="3"/>
      <c r="N8983" s="3"/>
      <c r="O8983" s="3"/>
      <c r="P8983" s="3"/>
      <c r="Q8983" s="3"/>
      <c r="R8983" s="3"/>
      <c r="S8983" s="120"/>
      <c r="T8983" s="3"/>
      <c r="U8983" s="3"/>
      <c r="V8983" s="3"/>
      <c r="W8983" s="3"/>
      <c r="X8983" s="3"/>
      <c r="Y8983" s="3"/>
      <c r="Z8983" s="3"/>
      <c r="AA8983" s="3"/>
      <c r="AB8983" s="3"/>
      <c r="AC8983" s="3"/>
      <c r="AD8983" s="3"/>
      <c r="AE8983" s="3"/>
      <c r="AF8983" s="3"/>
      <c r="AG8983" s="3"/>
      <c r="AH8983" s="3"/>
      <c r="AI8983" s="3"/>
      <c r="AJ8983" s="3"/>
      <c r="AK8983" s="3"/>
      <c r="AL8983" s="3"/>
      <c r="AM8983" s="3"/>
      <c r="AN8983" s="3"/>
      <c r="AO8983" s="3"/>
      <c r="AP8983" s="3"/>
      <c r="AQ8983" s="3"/>
      <c r="AR8983" s="3"/>
      <c r="AS8983" s="3"/>
      <c r="AT8983" s="3"/>
      <c r="AU8983" s="3"/>
      <c r="AV8983" s="3"/>
      <c r="AW8983" s="3"/>
      <c r="AX8983" s="3"/>
      <c r="AY8983" s="3"/>
      <c r="AZ8983" s="3"/>
      <c r="BA8983" s="3"/>
    </row>
    <row r="8984" spans="1:53" x14ac:dyDescent="0.3">
      <c r="A8984" s="3"/>
      <c r="B8984" s="3"/>
      <c r="C8984" s="3"/>
      <c r="D8984" s="3"/>
      <c r="E8984" s="3"/>
      <c r="F8984" s="3"/>
      <c r="G8984" s="3"/>
      <c r="H8984" s="3"/>
      <c r="I8984" s="3"/>
      <c r="J8984" s="3"/>
      <c r="K8984" s="3"/>
      <c r="L8984" s="3"/>
      <c r="M8984" s="3"/>
      <c r="N8984" s="3"/>
      <c r="O8984" s="3"/>
      <c r="P8984" s="3"/>
      <c r="Q8984" s="3"/>
      <c r="R8984" s="3"/>
      <c r="S8984" s="120"/>
      <c r="T8984" s="3"/>
      <c r="U8984" s="3"/>
      <c r="V8984" s="3"/>
      <c r="W8984" s="3"/>
      <c r="X8984" s="3"/>
      <c r="Y8984" s="3"/>
      <c r="Z8984" s="3"/>
      <c r="AA8984" s="3"/>
      <c r="AB8984" s="3"/>
      <c r="AC8984" s="3"/>
      <c r="AD8984" s="3"/>
      <c r="AE8984" s="3"/>
      <c r="AF8984" s="3"/>
      <c r="AG8984" s="3"/>
      <c r="AH8984" s="3"/>
      <c r="AI8984" s="3"/>
      <c r="AJ8984" s="3"/>
      <c r="AK8984" s="3"/>
      <c r="AL8984" s="3"/>
      <c r="AM8984" s="3"/>
      <c r="AN8984" s="3"/>
      <c r="AO8984" s="3"/>
      <c r="AP8984" s="3"/>
      <c r="AQ8984" s="3"/>
      <c r="AR8984" s="3"/>
      <c r="AS8984" s="3"/>
      <c r="AT8984" s="3"/>
      <c r="AU8984" s="3"/>
      <c r="AV8984" s="3"/>
      <c r="AW8984" s="3"/>
      <c r="AX8984" s="3"/>
      <c r="AY8984" s="3"/>
      <c r="AZ8984" s="3"/>
      <c r="BA8984" s="3"/>
    </row>
    <row r="8985" spans="1:53" x14ac:dyDescent="0.3">
      <c r="A8985" s="3"/>
      <c r="B8985" s="3"/>
      <c r="C8985" s="3"/>
      <c r="D8985" s="3"/>
      <c r="E8985" s="3"/>
      <c r="F8985" s="3"/>
      <c r="G8985" s="3"/>
      <c r="H8985" s="3"/>
      <c r="I8985" s="3"/>
      <c r="J8985" s="3"/>
      <c r="K8985" s="3"/>
      <c r="L8985" s="3"/>
      <c r="M8985" s="3"/>
      <c r="N8985" s="3"/>
      <c r="O8985" s="3"/>
      <c r="P8985" s="3"/>
      <c r="Q8985" s="3"/>
      <c r="R8985" s="3"/>
      <c r="S8985" s="120"/>
      <c r="T8985" s="3"/>
      <c r="U8985" s="3"/>
      <c r="V8985" s="3"/>
      <c r="W8985" s="3"/>
      <c r="X8985" s="3"/>
      <c r="Y8985" s="3"/>
      <c r="Z8985" s="3"/>
      <c r="AA8985" s="3"/>
      <c r="AB8985" s="3"/>
      <c r="AC8985" s="3"/>
      <c r="AD8985" s="3"/>
      <c r="AE8985" s="3"/>
      <c r="AF8985" s="3"/>
      <c r="AG8985" s="3"/>
      <c r="AH8985" s="3"/>
      <c r="AI8985" s="3"/>
      <c r="AJ8985" s="3"/>
      <c r="AK8985" s="3"/>
      <c r="AL8985" s="3"/>
      <c r="AM8985" s="3"/>
      <c r="AN8985" s="3"/>
      <c r="AO8985" s="3"/>
      <c r="AP8985" s="3"/>
      <c r="AQ8985" s="3"/>
      <c r="AR8985" s="3"/>
      <c r="AS8985" s="3"/>
      <c r="AT8985" s="3"/>
      <c r="AU8985" s="3"/>
      <c r="AV8985" s="3"/>
      <c r="AW8985" s="3"/>
      <c r="AX8985" s="3"/>
      <c r="AY8985" s="3"/>
      <c r="AZ8985" s="3"/>
      <c r="BA8985" s="3"/>
    </row>
    <row r="8986" spans="1:53" x14ac:dyDescent="0.3">
      <c r="A8986" s="3"/>
      <c r="B8986" s="3"/>
      <c r="C8986" s="3"/>
      <c r="D8986" s="3"/>
      <c r="E8986" s="3"/>
      <c r="F8986" s="3"/>
      <c r="G8986" s="3"/>
      <c r="H8986" s="3"/>
      <c r="I8986" s="3"/>
      <c r="J8986" s="3"/>
      <c r="K8986" s="3"/>
      <c r="L8986" s="3"/>
      <c r="M8986" s="3"/>
      <c r="N8986" s="3"/>
      <c r="O8986" s="3"/>
      <c r="P8986" s="3"/>
      <c r="Q8986" s="3"/>
      <c r="R8986" s="3"/>
      <c r="S8986" s="120"/>
      <c r="T8986" s="3"/>
      <c r="U8986" s="3"/>
      <c r="V8986" s="3"/>
      <c r="W8986" s="3"/>
      <c r="X8986" s="3"/>
      <c r="Y8986" s="3"/>
      <c r="Z8986" s="3"/>
      <c r="AA8986" s="3"/>
      <c r="AB8986" s="3"/>
      <c r="AC8986" s="3"/>
      <c r="AD8986" s="3"/>
      <c r="AE8986" s="3"/>
      <c r="AF8986" s="3"/>
      <c r="AG8986" s="3"/>
      <c r="AH8986" s="3"/>
      <c r="AI8986" s="3"/>
      <c r="AJ8986" s="3"/>
      <c r="AK8986" s="3"/>
      <c r="AL8986" s="3"/>
      <c r="AM8986" s="3"/>
      <c r="AN8986" s="3"/>
      <c r="AO8986" s="3"/>
      <c r="AP8986" s="3"/>
      <c r="AQ8986" s="3"/>
      <c r="AR8986" s="3"/>
      <c r="AS8986" s="3"/>
      <c r="AT8986" s="3"/>
      <c r="AU8986" s="3"/>
      <c r="AV8986" s="3"/>
      <c r="AW8986" s="3"/>
      <c r="AX8986" s="3"/>
      <c r="AY8986" s="3"/>
      <c r="AZ8986" s="3"/>
      <c r="BA8986" s="3"/>
    </row>
    <row r="8987" spans="1:53" x14ac:dyDescent="0.3">
      <c r="A8987" s="3"/>
      <c r="B8987" s="3"/>
      <c r="C8987" s="3"/>
      <c r="D8987" s="3"/>
      <c r="E8987" s="3"/>
      <c r="F8987" s="3"/>
      <c r="G8987" s="3"/>
      <c r="H8987" s="3"/>
      <c r="I8987" s="3"/>
      <c r="J8987" s="3"/>
      <c r="K8987" s="3"/>
      <c r="L8987" s="3"/>
      <c r="M8987" s="3"/>
      <c r="N8987" s="3"/>
      <c r="O8987" s="3"/>
      <c r="P8987" s="3"/>
      <c r="Q8987" s="3"/>
      <c r="R8987" s="3"/>
      <c r="S8987" s="120"/>
      <c r="T8987" s="3"/>
      <c r="U8987" s="3"/>
      <c r="V8987" s="3"/>
      <c r="W8987" s="3"/>
      <c r="X8987" s="3"/>
      <c r="Y8987" s="3"/>
      <c r="Z8987" s="3"/>
      <c r="AA8987" s="3"/>
      <c r="AB8987" s="3"/>
      <c r="AC8987" s="3"/>
      <c r="AD8987" s="3"/>
      <c r="AE8987" s="3"/>
      <c r="AF8987" s="3"/>
      <c r="AG8987" s="3"/>
      <c r="AH8987" s="3"/>
      <c r="AI8987" s="3"/>
      <c r="AJ8987" s="3"/>
      <c r="AK8987" s="3"/>
      <c r="AL8987" s="3"/>
      <c r="AM8987" s="3"/>
      <c r="AN8987" s="3"/>
      <c r="AO8987" s="3"/>
      <c r="AP8987" s="3"/>
      <c r="AQ8987" s="3"/>
      <c r="AR8987" s="3"/>
      <c r="AS8987" s="3"/>
      <c r="AT8987" s="3"/>
      <c r="AU8987" s="3"/>
      <c r="AV8987" s="3"/>
      <c r="AW8987" s="3"/>
      <c r="AX8987" s="3"/>
      <c r="AY8987" s="3"/>
      <c r="AZ8987" s="3"/>
      <c r="BA8987" s="3"/>
    </row>
    <row r="8988" spans="1:53" x14ac:dyDescent="0.3">
      <c r="A8988" s="3"/>
      <c r="B8988" s="3"/>
      <c r="C8988" s="3"/>
      <c r="D8988" s="3"/>
      <c r="E8988" s="3"/>
      <c r="F8988" s="3"/>
      <c r="G8988" s="3"/>
      <c r="H8988" s="3"/>
      <c r="I8988" s="3"/>
      <c r="J8988" s="3"/>
      <c r="K8988" s="3"/>
      <c r="L8988" s="3"/>
      <c r="M8988" s="3"/>
      <c r="N8988" s="3"/>
      <c r="O8988" s="3"/>
      <c r="P8988" s="3"/>
      <c r="Q8988" s="3"/>
      <c r="R8988" s="3"/>
      <c r="S8988" s="120"/>
      <c r="T8988" s="3"/>
      <c r="U8988" s="3"/>
      <c r="V8988" s="3"/>
      <c r="W8988" s="3"/>
      <c r="X8988" s="3"/>
      <c r="Y8988" s="3"/>
      <c r="Z8988" s="3"/>
      <c r="AA8988" s="3"/>
      <c r="AB8988" s="3"/>
      <c r="AC8988" s="3"/>
      <c r="AD8988" s="3"/>
      <c r="AE8988" s="3"/>
      <c r="AF8988" s="3"/>
      <c r="AG8988" s="3"/>
      <c r="AH8988" s="3"/>
      <c r="AI8988" s="3"/>
      <c r="AJ8988" s="3"/>
      <c r="AK8988" s="3"/>
      <c r="AL8988" s="3"/>
      <c r="AM8988" s="3"/>
      <c r="AN8988" s="3"/>
      <c r="AO8988" s="3"/>
      <c r="AP8988" s="3"/>
      <c r="AQ8988" s="3"/>
      <c r="AR8988" s="3"/>
      <c r="AS8988" s="3"/>
      <c r="AT8988" s="3"/>
      <c r="AU8988" s="3"/>
      <c r="AV8988" s="3"/>
      <c r="AW8988" s="3"/>
      <c r="AX8988" s="3"/>
      <c r="AY8988" s="3"/>
      <c r="AZ8988" s="3"/>
      <c r="BA8988" s="3"/>
    </row>
    <row r="8989" spans="1:53" x14ac:dyDescent="0.3">
      <c r="A8989" s="3"/>
      <c r="B8989" s="3"/>
      <c r="C8989" s="3"/>
      <c r="D8989" s="3"/>
      <c r="E8989" s="3"/>
      <c r="F8989" s="3"/>
      <c r="G8989" s="3"/>
      <c r="H8989" s="3"/>
      <c r="I8989" s="3"/>
      <c r="J8989" s="3"/>
      <c r="K8989" s="3"/>
      <c r="L8989" s="3"/>
      <c r="M8989" s="3"/>
      <c r="N8989" s="3"/>
      <c r="O8989" s="3"/>
      <c r="P8989" s="3"/>
      <c r="Q8989" s="3"/>
      <c r="R8989" s="3"/>
      <c r="S8989" s="120"/>
      <c r="T8989" s="3"/>
      <c r="U8989" s="3"/>
      <c r="V8989" s="3"/>
      <c r="W8989" s="3"/>
      <c r="X8989" s="3"/>
      <c r="Y8989" s="3"/>
      <c r="Z8989" s="3"/>
      <c r="AA8989" s="3"/>
      <c r="AB8989" s="3"/>
      <c r="AC8989" s="3"/>
      <c r="AD8989" s="3"/>
      <c r="AE8989" s="3"/>
      <c r="AF8989" s="3"/>
      <c r="AG8989" s="3"/>
      <c r="AH8989" s="3"/>
      <c r="AI8989" s="3"/>
      <c r="AJ8989" s="3"/>
      <c r="AK8989" s="3"/>
      <c r="AL8989" s="3"/>
      <c r="AM8989" s="3"/>
      <c r="AN8989" s="3"/>
      <c r="AO8989" s="3"/>
      <c r="AP8989" s="3"/>
      <c r="AQ8989" s="3"/>
      <c r="AR8989" s="3"/>
      <c r="AS8989" s="3"/>
      <c r="AT8989" s="3"/>
      <c r="AU8989" s="3"/>
      <c r="AV8989" s="3"/>
      <c r="AW8989" s="3"/>
      <c r="AX8989" s="3"/>
      <c r="AY8989" s="3"/>
      <c r="AZ8989" s="3"/>
      <c r="BA8989" s="3"/>
    </row>
    <row r="8990" spans="1:53" x14ac:dyDescent="0.3">
      <c r="A8990" s="3"/>
      <c r="B8990" s="3"/>
      <c r="C8990" s="3"/>
      <c r="D8990" s="3"/>
      <c r="E8990" s="3"/>
      <c r="F8990" s="3"/>
      <c r="G8990" s="3"/>
      <c r="H8990" s="3"/>
      <c r="I8990" s="3"/>
      <c r="J8990" s="3"/>
      <c r="K8990" s="3"/>
      <c r="L8990" s="3"/>
      <c r="M8990" s="3"/>
      <c r="N8990" s="3"/>
      <c r="O8990" s="3"/>
      <c r="P8990" s="3"/>
      <c r="Q8990" s="3"/>
      <c r="R8990" s="3"/>
      <c r="S8990" s="120"/>
      <c r="T8990" s="3"/>
      <c r="U8990" s="3"/>
      <c r="V8990" s="3"/>
      <c r="W8990" s="3"/>
      <c r="X8990" s="3"/>
      <c r="Y8990" s="3"/>
      <c r="Z8990" s="3"/>
      <c r="AA8990" s="3"/>
      <c r="AB8990" s="3"/>
      <c r="AC8990" s="3"/>
      <c r="AD8990" s="3"/>
      <c r="AE8990" s="3"/>
      <c r="AF8990" s="3"/>
      <c r="AG8990" s="3"/>
      <c r="AH8990" s="3"/>
      <c r="AI8990" s="3"/>
      <c r="AJ8990" s="3"/>
      <c r="AK8990" s="3"/>
      <c r="AL8990" s="3"/>
      <c r="AM8990" s="3"/>
      <c r="AN8990" s="3"/>
      <c r="AO8990" s="3"/>
      <c r="AP8990" s="3"/>
      <c r="AQ8990" s="3"/>
      <c r="AR8990" s="3"/>
      <c r="AS8990" s="3"/>
      <c r="AT8990" s="3"/>
      <c r="AU8990" s="3"/>
      <c r="AV8990" s="3"/>
      <c r="AW8990" s="3"/>
      <c r="AX8990" s="3"/>
      <c r="AY8990" s="3"/>
      <c r="AZ8990" s="3"/>
      <c r="BA8990" s="3"/>
    </row>
    <row r="8991" spans="1:53" x14ac:dyDescent="0.3">
      <c r="A8991" s="3"/>
      <c r="B8991" s="3"/>
      <c r="C8991" s="3"/>
      <c r="D8991" s="3"/>
      <c r="E8991" s="3"/>
      <c r="F8991" s="3"/>
      <c r="G8991" s="3"/>
      <c r="H8991" s="3"/>
      <c r="I8991" s="3"/>
      <c r="J8991" s="3"/>
      <c r="K8991" s="3"/>
      <c r="L8991" s="3"/>
      <c r="M8991" s="3"/>
      <c r="N8991" s="3"/>
      <c r="O8991" s="3"/>
      <c r="P8991" s="3"/>
      <c r="Q8991" s="3"/>
      <c r="R8991" s="3"/>
      <c r="S8991" s="120"/>
      <c r="T8991" s="3"/>
      <c r="U8991" s="3"/>
      <c r="V8991" s="3"/>
      <c r="W8991" s="3"/>
      <c r="X8991" s="3"/>
      <c r="Y8991" s="3"/>
      <c r="Z8991" s="3"/>
      <c r="AA8991" s="3"/>
      <c r="AB8991" s="3"/>
      <c r="AC8991" s="3"/>
      <c r="AD8991" s="3"/>
      <c r="AE8991" s="3"/>
      <c r="AF8991" s="3"/>
      <c r="AG8991" s="3"/>
      <c r="AH8991" s="3"/>
      <c r="AI8991" s="3"/>
      <c r="AJ8991" s="3"/>
      <c r="AK8991" s="3"/>
      <c r="AL8991" s="3"/>
      <c r="AM8991" s="3"/>
      <c r="AN8991" s="3"/>
      <c r="AO8991" s="3"/>
      <c r="AP8991" s="3"/>
      <c r="AQ8991" s="3"/>
      <c r="AR8991" s="3"/>
      <c r="AS8991" s="3"/>
      <c r="AT8991" s="3"/>
      <c r="AU8991" s="3"/>
      <c r="AV8991" s="3"/>
      <c r="AW8991" s="3"/>
      <c r="AX8991" s="3"/>
      <c r="AY8991" s="3"/>
      <c r="AZ8991" s="3"/>
      <c r="BA8991" s="3"/>
    </row>
    <row r="8992" spans="1:53" x14ac:dyDescent="0.3">
      <c r="A8992" s="3"/>
      <c r="B8992" s="3"/>
      <c r="C8992" s="3"/>
      <c r="D8992" s="3"/>
      <c r="E8992" s="3"/>
      <c r="F8992" s="3"/>
      <c r="G8992" s="3"/>
      <c r="H8992" s="3"/>
      <c r="I8992" s="3"/>
      <c r="J8992" s="3"/>
      <c r="K8992" s="3"/>
      <c r="L8992" s="3"/>
      <c r="M8992" s="3"/>
      <c r="N8992" s="3"/>
      <c r="O8992" s="3"/>
      <c r="P8992" s="3"/>
      <c r="Q8992" s="3"/>
      <c r="R8992" s="3"/>
      <c r="S8992" s="120"/>
      <c r="T8992" s="3"/>
      <c r="U8992" s="3"/>
      <c r="V8992" s="3"/>
      <c r="W8992" s="3"/>
      <c r="X8992" s="3"/>
      <c r="Y8992" s="3"/>
      <c r="Z8992" s="3"/>
      <c r="AA8992" s="3"/>
      <c r="AB8992" s="3"/>
      <c r="AC8992" s="3"/>
      <c r="AD8992" s="3"/>
      <c r="AE8992" s="3"/>
      <c r="AF8992" s="3"/>
      <c r="AG8992" s="3"/>
      <c r="AH8992" s="3"/>
      <c r="AI8992" s="3"/>
      <c r="AJ8992" s="3"/>
      <c r="AK8992" s="3"/>
      <c r="AL8992" s="3"/>
      <c r="AM8992" s="3"/>
      <c r="AN8992" s="3"/>
      <c r="AO8992" s="3"/>
      <c r="AP8992" s="3"/>
      <c r="AQ8992" s="3"/>
      <c r="AR8992" s="3"/>
      <c r="AS8992" s="3"/>
      <c r="AT8992" s="3"/>
      <c r="AU8992" s="3"/>
      <c r="AV8992" s="3"/>
      <c r="AW8992" s="3"/>
      <c r="AX8992" s="3"/>
      <c r="AY8992" s="3"/>
      <c r="AZ8992" s="3"/>
      <c r="BA8992" s="3"/>
    </row>
    <row r="8993" spans="1:53" x14ac:dyDescent="0.3">
      <c r="A8993" s="3"/>
      <c r="B8993" s="3"/>
      <c r="C8993" s="3"/>
      <c r="D8993" s="3"/>
      <c r="E8993" s="3"/>
      <c r="F8993" s="3"/>
      <c r="G8993" s="3"/>
      <c r="H8993" s="3"/>
      <c r="I8993" s="3"/>
      <c r="J8993" s="3"/>
      <c r="K8993" s="3"/>
      <c r="L8993" s="3"/>
      <c r="M8993" s="3"/>
      <c r="N8993" s="3"/>
      <c r="O8993" s="3"/>
      <c r="P8993" s="3"/>
      <c r="Q8993" s="3"/>
      <c r="R8993" s="3"/>
      <c r="S8993" s="120"/>
      <c r="T8993" s="3"/>
      <c r="U8993" s="3"/>
      <c r="V8993" s="3"/>
      <c r="W8993" s="3"/>
      <c r="X8993" s="3"/>
      <c r="Y8993" s="3"/>
      <c r="Z8993" s="3"/>
      <c r="AA8993" s="3"/>
      <c r="AB8993" s="3"/>
      <c r="AC8993" s="3"/>
      <c r="AD8993" s="3"/>
      <c r="AE8993" s="3"/>
      <c r="AF8993" s="3"/>
      <c r="AG8993" s="3"/>
      <c r="AH8993" s="3"/>
      <c r="AI8993" s="3"/>
      <c r="AJ8993" s="3"/>
      <c r="AK8993" s="3"/>
      <c r="AL8993" s="3"/>
      <c r="AM8993" s="3"/>
      <c r="AN8993" s="3"/>
      <c r="AO8993" s="3"/>
      <c r="AP8993" s="3"/>
      <c r="AQ8993" s="3"/>
      <c r="AR8993" s="3"/>
      <c r="AS8993" s="3"/>
      <c r="AT8993" s="3"/>
      <c r="AU8993" s="3"/>
      <c r="AV8993" s="3"/>
      <c r="AW8993" s="3"/>
      <c r="AX8993" s="3"/>
      <c r="AY8993" s="3"/>
      <c r="AZ8993" s="3"/>
      <c r="BA8993" s="3"/>
    </row>
    <row r="8994" spans="1:53" x14ac:dyDescent="0.3">
      <c r="A8994" s="3"/>
      <c r="B8994" s="3"/>
      <c r="C8994" s="3"/>
      <c r="D8994" s="3"/>
      <c r="E8994" s="3"/>
      <c r="F8994" s="3"/>
      <c r="G8994" s="3"/>
      <c r="H8994" s="3"/>
      <c r="I8994" s="3"/>
      <c r="J8994" s="3"/>
      <c r="K8994" s="3"/>
      <c r="L8994" s="3"/>
      <c r="M8994" s="3"/>
      <c r="N8994" s="3"/>
      <c r="O8994" s="3"/>
      <c r="P8994" s="3"/>
      <c r="Q8994" s="3"/>
      <c r="R8994" s="3"/>
      <c r="S8994" s="120"/>
      <c r="T8994" s="3"/>
      <c r="U8994" s="3"/>
      <c r="V8994" s="3"/>
      <c r="W8994" s="3"/>
      <c r="X8994" s="3"/>
      <c r="Y8994" s="3"/>
      <c r="Z8994" s="3"/>
      <c r="AA8994" s="3"/>
      <c r="AB8994" s="3"/>
      <c r="AC8994" s="3"/>
      <c r="AD8994" s="3"/>
      <c r="AE8994" s="3"/>
      <c r="AF8994" s="3"/>
      <c r="AG8994" s="3"/>
      <c r="AH8994" s="3"/>
      <c r="AI8994" s="3"/>
      <c r="AJ8994" s="3"/>
      <c r="AK8994" s="3"/>
      <c r="AL8994" s="3"/>
      <c r="AM8994" s="3"/>
      <c r="AN8994" s="3"/>
      <c r="AO8994" s="3"/>
      <c r="AP8994" s="3"/>
      <c r="AQ8994" s="3"/>
      <c r="AR8994" s="3"/>
      <c r="AS8994" s="3"/>
      <c r="AT8994" s="3"/>
      <c r="AU8994" s="3"/>
      <c r="AV8994" s="3"/>
      <c r="AW8994" s="3"/>
      <c r="AX8994" s="3"/>
      <c r="AY8994" s="3"/>
      <c r="AZ8994" s="3"/>
      <c r="BA8994" s="3"/>
    </row>
    <row r="8995" spans="1:53" x14ac:dyDescent="0.3">
      <c r="A8995" s="3"/>
      <c r="B8995" s="3"/>
      <c r="C8995" s="3"/>
      <c r="D8995" s="3"/>
      <c r="E8995" s="3"/>
      <c r="F8995" s="3"/>
      <c r="G8995" s="3"/>
      <c r="H8995" s="3"/>
      <c r="I8995" s="3"/>
      <c r="J8995" s="3"/>
      <c r="K8995" s="3"/>
      <c r="L8995" s="3"/>
      <c r="M8995" s="3"/>
      <c r="N8995" s="3"/>
      <c r="O8995" s="3"/>
      <c r="P8995" s="3"/>
      <c r="Q8995" s="3"/>
      <c r="R8995" s="3"/>
      <c r="S8995" s="120"/>
      <c r="T8995" s="3"/>
      <c r="U8995" s="3"/>
      <c r="V8995" s="3"/>
      <c r="W8995" s="3"/>
      <c r="X8995" s="3"/>
      <c r="Y8995" s="3"/>
      <c r="Z8995" s="3"/>
      <c r="AA8995" s="3"/>
      <c r="AB8995" s="3"/>
      <c r="AC8995" s="3"/>
      <c r="AD8995" s="3"/>
      <c r="AE8995" s="3"/>
      <c r="AF8995" s="3"/>
      <c r="AG8995" s="3"/>
      <c r="AH8995" s="3"/>
      <c r="AI8995" s="3"/>
      <c r="AJ8995" s="3"/>
      <c r="AK8995" s="3"/>
      <c r="AL8995" s="3"/>
      <c r="AM8995" s="3"/>
      <c r="AN8995" s="3"/>
      <c r="AO8995" s="3"/>
      <c r="AP8995" s="3"/>
      <c r="AQ8995" s="3"/>
      <c r="AR8995" s="3"/>
      <c r="AS8995" s="3"/>
      <c r="AT8995" s="3"/>
      <c r="AU8995" s="3"/>
      <c r="AV8995" s="3"/>
      <c r="AW8995" s="3"/>
      <c r="AX8995" s="3"/>
      <c r="AY8995" s="3"/>
      <c r="AZ8995" s="3"/>
      <c r="BA8995" s="3"/>
    </row>
    <row r="8996" spans="1:53" x14ac:dyDescent="0.3">
      <c r="A8996" s="3"/>
      <c r="B8996" s="3"/>
      <c r="C8996" s="3"/>
      <c r="D8996" s="3"/>
      <c r="E8996" s="3"/>
      <c r="F8996" s="3"/>
      <c r="G8996" s="3"/>
      <c r="H8996" s="3"/>
      <c r="I8996" s="3"/>
      <c r="J8996" s="3"/>
      <c r="K8996" s="3"/>
      <c r="L8996" s="3"/>
      <c r="M8996" s="3"/>
      <c r="N8996" s="3"/>
      <c r="O8996" s="3"/>
      <c r="P8996" s="3"/>
      <c r="Q8996" s="3"/>
      <c r="R8996" s="3"/>
      <c r="S8996" s="120"/>
      <c r="T8996" s="3"/>
      <c r="U8996" s="3"/>
      <c r="V8996" s="3"/>
      <c r="W8996" s="3"/>
      <c r="X8996" s="3"/>
      <c r="Y8996" s="3"/>
      <c r="Z8996" s="3"/>
      <c r="AA8996" s="3"/>
      <c r="AB8996" s="3"/>
      <c r="AC8996" s="3"/>
      <c r="AD8996" s="3"/>
      <c r="AE8996" s="3"/>
      <c r="AF8996" s="3"/>
      <c r="AG8996" s="3"/>
      <c r="AH8996" s="3"/>
      <c r="AI8996" s="3"/>
      <c r="AJ8996" s="3"/>
      <c r="AK8996" s="3"/>
      <c r="AL8996" s="3"/>
      <c r="AM8996" s="3"/>
      <c r="AN8996" s="3"/>
      <c r="AO8996" s="3"/>
      <c r="AP8996" s="3"/>
      <c r="AQ8996" s="3"/>
      <c r="AR8996" s="3"/>
      <c r="AS8996" s="3"/>
      <c r="AT8996" s="3"/>
      <c r="AU8996" s="3"/>
      <c r="AV8996" s="3"/>
      <c r="AW8996" s="3"/>
      <c r="AX8996" s="3"/>
      <c r="AY8996" s="3"/>
      <c r="AZ8996" s="3"/>
      <c r="BA8996" s="3"/>
    </row>
    <row r="8997" spans="1:53" x14ac:dyDescent="0.3">
      <c r="A8997" s="3"/>
      <c r="B8997" s="3"/>
      <c r="C8997" s="3"/>
      <c r="D8997" s="3"/>
      <c r="E8997" s="3"/>
      <c r="F8997" s="3"/>
      <c r="G8997" s="3"/>
      <c r="H8997" s="3"/>
      <c r="I8997" s="3"/>
      <c r="J8997" s="3"/>
      <c r="K8997" s="3"/>
      <c r="L8997" s="3"/>
      <c r="M8997" s="3"/>
      <c r="N8997" s="3"/>
      <c r="O8997" s="3"/>
      <c r="P8997" s="3"/>
      <c r="Q8997" s="3"/>
      <c r="R8997" s="3"/>
      <c r="S8997" s="120"/>
      <c r="T8997" s="3"/>
      <c r="U8997" s="3"/>
      <c r="V8997" s="3"/>
      <c r="W8997" s="3"/>
      <c r="X8997" s="3"/>
      <c r="Y8997" s="3"/>
      <c r="Z8997" s="3"/>
      <c r="AA8997" s="3"/>
      <c r="AB8997" s="3"/>
      <c r="AC8997" s="3"/>
      <c r="AD8997" s="3"/>
      <c r="AE8997" s="3"/>
      <c r="AF8997" s="3"/>
      <c r="AG8997" s="3"/>
      <c r="AH8997" s="3"/>
      <c r="AI8997" s="3"/>
      <c r="AJ8997" s="3"/>
      <c r="AK8997" s="3"/>
      <c r="AL8997" s="3"/>
      <c r="AM8997" s="3"/>
      <c r="AN8997" s="3"/>
      <c r="AO8997" s="3"/>
      <c r="AP8997" s="3"/>
      <c r="AQ8997" s="3"/>
      <c r="AR8997" s="3"/>
      <c r="AS8997" s="3"/>
      <c r="AT8997" s="3"/>
      <c r="AU8997" s="3"/>
      <c r="AV8997" s="3"/>
      <c r="AW8997" s="3"/>
      <c r="AX8997" s="3"/>
      <c r="AY8997" s="3"/>
      <c r="AZ8997" s="3"/>
      <c r="BA8997" s="3"/>
    </row>
    <row r="8998" spans="1:53" x14ac:dyDescent="0.3">
      <c r="A8998" s="3"/>
      <c r="B8998" s="3"/>
      <c r="C8998" s="3"/>
      <c r="D8998" s="3"/>
      <c r="E8998" s="3"/>
      <c r="F8998" s="3"/>
      <c r="G8998" s="3"/>
      <c r="H8998" s="3"/>
      <c r="I8998" s="3"/>
      <c r="J8998" s="3"/>
      <c r="K8998" s="3"/>
      <c r="L8998" s="3"/>
      <c r="M8998" s="3"/>
      <c r="N8998" s="3"/>
      <c r="O8998" s="3"/>
      <c r="P8998" s="3"/>
      <c r="Q8998" s="3"/>
      <c r="R8998" s="3"/>
      <c r="S8998" s="120"/>
      <c r="T8998" s="3"/>
      <c r="U8998" s="3"/>
      <c r="V8998" s="3"/>
      <c r="W8998" s="3"/>
      <c r="X8998" s="3"/>
      <c r="Y8998" s="3"/>
      <c r="Z8998" s="3"/>
      <c r="AA8998" s="3"/>
      <c r="AB8998" s="3"/>
      <c r="AC8998" s="3"/>
      <c r="AD8998" s="3"/>
      <c r="AE8998" s="3"/>
      <c r="AF8998" s="3"/>
      <c r="AG8998" s="3"/>
      <c r="AH8998" s="3"/>
      <c r="AI8998" s="3"/>
      <c r="AJ8998" s="3"/>
      <c r="AK8998" s="3"/>
      <c r="AL8998" s="3"/>
      <c r="AM8998" s="3"/>
      <c r="AN8998" s="3"/>
      <c r="AO8998" s="3"/>
      <c r="AP8998" s="3"/>
      <c r="AQ8998" s="3"/>
      <c r="AR8998" s="3"/>
      <c r="AS8998" s="3"/>
      <c r="AT8998" s="3"/>
      <c r="AU8998" s="3"/>
      <c r="AV8998" s="3"/>
      <c r="AW8998" s="3"/>
      <c r="AX8998" s="3"/>
      <c r="AY8998" s="3"/>
      <c r="AZ8998" s="3"/>
      <c r="BA8998" s="3"/>
    </row>
    <row r="8999" spans="1:53" x14ac:dyDescent="0.3">
      <c r="A8999" s="3"/>
      <c r="B8999" s="3"/>
      <c r="C8999" s="3"/>
      <c r="D8999" s="3"/>
      <c r="E8999" s="3"/>
      <c r="F8999" s="3"/>
      <c r="G8999" s="3"/>
      <c r="H8999" s="3"/>
      <c r="I8999" s="3"/>
      <c r="J8999" s="3"/>
      <c r="K8999" s="3"/>
      <c r="L8999" s="3"/>
      <c r="M8999" s="3"/>
      <c r="N8999" s="3"/>
      <c r="O8999" s="3"/>
      <c r="P8999" s="3"/>
      <c r="Q8999" s="3"/>
      <c r="R8999" s="3"/>
      <c r="S8999" s="120"/>
      <c r="T8999" s="3"/>
      <c r="U8999" s="3"/>
      <c r="V8999" s="3"/>
      <c r="W8999" s="3"/>
      <c r="X8999" s="3"/>
      <c r="Y8999" s="3"/>
      <c r="Z8999" s="3"/>
      <c r="AA8999" s="3"/>
      <c r="AB8999" s="3"/>
      <c r="AC8999" s="3"/>
      <c r="AD8999" s="3"/>
      <c r="AE8999" s="3"/>
      <c r="AF8999" s="3"/>
      <c r="AG8999" s="3"/>
      <c r="AH8999" s="3"/>
      <c r="AI8999" s="3"/>
      <c r="AJ8999" s="3"/>
      <c r="AK8999" s="3"/>
      <c r="AL8999" s="3"/>
      <c r="AM8999" s="3"/>
      <c r="AN8999" s="3"/>
      <c r="AO8999" s="3"/>
      <c r="AP8999" s="3"/>
      <c r="AQ8999" s="3"/>
      <c r="AR8999" s="3"/>
      <c r="AS8999" s="3"/>
      <c r="AT8999" s="3"/>
      <c r="AU8999" s="3"/>
      <c r="AV8999" s="3"/>
      <c r="AW8999" s="3"/>
      <c r="AX8999" s="3"/>
      <c r="AY8999" s="3"/>
      <c r="AZ8999" s="3"/>
      <c r="BA8999" s="3"/>
    </row>
    <row r="9000" spans="1:53" x14ac:dyDescent="0.3">
      <c r="A9000" s="3"/>
      <c r="B9000" s="3"/>
      <c r="C9000" s="3"/>
      <c r="D9000" s="3"/>
      <c r="E9000" s="3"/>
      <c r="F9000" s="3"/>
      <c r="G9000" s="3"/>
      <c r="H9000" s="3"/>
      <c r="I9000" s="3"/>
      <c r="J9000" s="3"/>
      <c r="K9000" s="3"/>
      <c r="L9000" s="3"/>
      <c r="M9000" s="3"/>
      <c r="N9000" s="3"/>
      <c r="O9000" s="3"/>
      <c r="P9000" s="3"/>
      <c r="Q9000" s="3"/>
      <c r="R9000" s="3"/>
      <c r="S9000" s="120"/>
      <c r="T9000" s="3"/>
      <c r="U9000" s="3"/>
      <c r="V9000" s="3"/>
      <c r="W9000" s="3"/>
      <c r="X9000" s="3"/>
      <c r="Y9000" s="3"/>
      <c r="Z9000" s="3"/>
      <c r="AA9000" s="3"/>
      <c r="AB9000" s="3"/>
      <c r="AC9000" s="3"/>
      <c r="AD9000" s="3"/>
      <c r="AE9000" s="3"/>
      <c r="AF9000" s="3"/>
      <c r="AG9000" s="3"/>
      <c r="AH9000" s="3"/>
      <c r="AI9000" s="3"/>
      <c r="AJ9000" s="3"/>
      <c r="AK9000" s="3"/>
      <c r="AL9000" s="3"/>
      <c r="AM9000" s="3"/>
      <c r="AN9000" s="3"/>
      <c r="AO9000" s="3"/>
      <c r="AP9000" s="3"/>
      <c r="AQ9000" s="3"/>
      <c r="AR9000" s="3"/>
      <c r="AS9000" s="3"/>
      <c r="AT9000" s="3"/>
      <c r="AU9000" s="3"/>
      <c r="AV9000" s="3"/>
      <c r="AW9000" s="3"/>
      <c r="AX9000" s="3"/>
      <c r="AY9000" s="3"/>
      <c r="AZ9000" s="3"/>
      <c r="BA9000" s="3"/>
    </row>
    <row r="9001" spans="1:53" x14ac:dyDescent="0.3">
      <c r="A9001" s="3"/>
      <c r="B9001" s="3"/>
      <c r="C9001" s="3"/>
      <c r="D9001" s="3"/>
      <c r="E9001" s="3"/>
      <c r="F9001" s="3"/>
      <c r="G9001" s="3"/>
      <c r="H9001" s="3"/>
      <c r="I9001" s="3"/>
      <c r="J9001" s="3"/>
      <c r="K9001" s="3"/>
      <c r="L9001" s="3"/>
      <c r="M9001" s="3"/>
      <c r="N9001" s="3"/>
      <c r="O9001" s="3"/>
      <c r="P9001" s="3"/>
      <c r="Q9001" s="3"/>
      <c r="R9001" s="3"/>
      <c r="S9001" s="120"/>
      <c r="T9001" s="3"/>
      <c r="U9001" s="3"/>
      <c r="V9001" s="3"/>
      <c r="W9001" s="3"/>
      <c r="X9001" s="3"/>
      <c r="Y9001" s="3"/>
      <c r="Z9001" s="3"/>
      <c r="AA9001" s="3"/>
      <c r="AB9001" s="3"/>
      <c r="AC9001" s="3"/>
      <c r="AD9001" s="3"/>
      <c r="AE9001" s="3"/>
      <c r="AF9001" s="3"/>
      <c r="AG9001" s="3"/>
      <c r="AH9001" s="3"/>
      <c r="AI9001" s="3"/>
      <c r="AJ9001" s="3"/>
      <c r="AK9001" s="3"/>
      <c r="AL9001" s="3"/>
      <c r="AM9001" s="3"/>
      <c r="AN9001" s="3"/>
      <c r="AO9001" s="3"/>
      <c r="AP9001" s="3"/>
      <c r="AQ9001" s="3"/>
      <c r="AR9001" s="3"/>
      <c r="AS9001" s="3"/>
      <c r="AT9001" s="3"/>
      <c r="AU9001" s="3"/>
      <c r="AV9001" s="3"/>
      <c r="AW9001" s="3"/>
      <c r="AX9001" s="3"/>
      <c r="AY9001" s="3"/>
      <c r="AZ9001" s="3"/>
      <c r="BA9001" s="3"/>
    </row>
    <row r="9002" spans="1:53" x14ac:dyDescent="0.3">
      <c r="A9002" s="3"/>
      <c r="B9002" s="3"/>
      <c r="C9002" s="3"/>
      <c r="D9002" s="3"/>
      <c r="E9002" s="3"/>
      <c r="F9002" s="3"/>
      <c r="G9002" s="3"/>
      <c r="H9002" s="3"/>
      <c r="I9002" s="3"/>
      <c r="J9002" s="3"/>
      <c r="K9002" s="3"/>
      <c r="L9002" s="3"/>
      <c r="M9002" s="3"/>
      <c r="N9002" s="3"/>
      <c r="O9002" s="3"/>
      <c r="P9002" s="3"/>
      <c r="Q9002" s="3"/>
      <c r="R9002" s="3"/>
      <c r="S9002" s="120"/>
      <c r="T9002" s="3"/>
      <c r="U9002" s="3"/>
      <c r="V9002" s="3"/>
      <c r="W9002" s="3"/>
      <c r="X9002" s="3"/>
      <c r="Y9002" s="3"/>
      <c r="Z9002" s="3"/>
      <c r="AA9002" s="3"/>
      <c r="AB9002" s="3"/>
      <c r="AC9002" s="3"/>
      <c r="AD9002" s="3"/>
      <c r="AE9002" s="3"/>
      <c r="AF9002" s="3"/>
      <c r="AG9002" s="3"/>
      <c r="AH9002" s="3"/>
      <c r="AI9002" s="3"/>
      <c r="AJ9002" s="3"/>
      <c r="AK9002" s="3"/>
      <c r="AL9002" s="3"/>
      <c r="AM9002" s="3"/>
      <c r="AN9002" s="3"/>
      <c r="AO9002" s="3"/>
      <c r="AP9002" s="3"/>
      <c r="AQ9002" s="3"/>
      <c r="AR9002" s="3"/>
      <c r="AS9002" s="3"/>
      <c r="AT9002" s="3"/>
      <c r="AU9002" s="3"/>
      <c r="AV9002" s="3"/>
      <c r="AW9002" s="3"/>
      <c r="AX9002" s="3"/>
      <c r="AY9002" s="3"/>
      <c r="AZ9002" s="3"/>
      <c r="BA9002" s="3"/>
    </row>
    <row r="9003" spans="1:53" x14ac:dyDescent="0.3">
      <c r="A9003" s="3"/>
      <c r="B9003" s="3"/>
      <c r="C9003" s="3"/>
      <c r="D9003" s="3"/>
      <c r="E9003" s="3"/>
      <c r="F9003" s="3"/>
      <c r="G9003" s="3"/>
      <c r="H9003" s="3"/>
      <c r="I9003" s="3"/>
      <c r="J9003" s="3"/>
      <c r="K9003" s="3"/>
      <c r="L9003" s="3"/>
      <c r="M9003" s="3"/>
      <c r="N9003" s="3"/>
      <c r="O9003" s="3"/>
      <c r="P9003" s="3"/>
      <c r="Q9003" s="3"/>
      <c r="R9003" s="3"/>
      <c r="S9003" s="120"/>
      <c r="T9003" s="3"/>
      <c r="U9003" s="3"/>
      <c r="V9003" s="3"/>
      <c r="W9003" s="3"/>
      <c r="X9003" s="3"/>
      <c r="Y9003" s="3"/>
      <c r="Z9003" s="3"/>
      <c r="AA9003" s="3"/>
      <c r="AB9003" s="3"/>
      <c r="AC9003" s="3"/>
      <c r="AD9003" s="3"/>
      <c r="AE9003" s="3"/>
      <c r="AF9003" s="3"/>
      <c r="AG9003" s="3"/>
      <c r="AH9003" s="3"/>
      <c r="AI9003" s="3"/>
      <c r="AJ9003" s="3"/>
      <c r="AK9003" s="3"/>
      <c r="AL9003" s="3"/>
      <c r="AM9003" s="3"/>
      <c r="AN9003" s="3"/>
      <c r="AO9003" s="3"/>
      <c r="AP9003" s="3"/>
      <c r="AQ9003" s="3"/>
      <c r="AR9003" s="3"/>
      <c r="AS9003" s="3"/>
      <c r="AT9003" s="3"/>
      <c r="AU9003" s="3"/>
      <c r="AV9003" s="3"/>
      <c r="AW9003" s="3"/>
      <c r="AX9003" s="3"/>
      <c r="AY9003" s="3"/>
      <c r="AZ9003" s="3"/>
      <c r="BA9003" s="3"/>
    </row>
    <row r="9004" spans="1:53" x14ac:dyDescent="0.3">
      <c r="A9004" s="3"/>
      <c r="B9004" s="3"/>
      <c r="C9004" s="3"/>
      <c r="D9004" s="3"/>
      <c r="E9004" s="3"/>
      <c r="F9004" s="3"/>
      <c r="G9004" s="3"/>
      <c r="H9004" s="3"/>
      <c r="I9004" s="3"/>
      <c r="J9004" s="3"/>
      <c r="K9004" s="3"/>
      <c r="L9004" s="3"/>
      <c r="M9004" s="3"/>
      <c r="N9004" s="3"/>
      <c r="O9004" s="3"/>
      <c r="P9004" s="3"/>
      <c r="Q9004" s="3"/>
      <c r="R9004" s="3"/>
      <c r="S9004" s="120"/>
      <c r="T9004" s="3"/>
      <c r="U9004" s="3"/>
      <c r="V9004" s="3"/>
      <c r="W9004" s="3"/>
      <c r="X9004" s="3"/>
      <c r="Y9004" s="3"/>
      <c r="Z9004" s="3"/>
      <c r="AA9004" s="3"/>
      <c r="AB9004" s="3"/>
      <c r="AC9004" s="3"/>
      <c r="AD9004" s="3"/>
      <c r="AE9004" s="3"/>
      <c r="AF9004" s="3"/>
      <c r="AG9004" s="3"/>
      <c r="AH9004" s="3"/>
      <c r="AI9004" s="3"/>
      <c r="AJ9004" s="3"/>
      <c r="AK9004" s="3"/>
      <c r="AL9004" s="3"/>
      <c r="AM9004" s="3"/>
      <c r="AN9004" s="3"/>
      <c r="AO9004" s="3"/>
      <c r="AP9004" s="3"/>
      <c r="AQ9004" s="3"/>
      <c r="AR9004" s="3"/>
      <c r="AS9004" s="3"/>
      <c r="AT9004" s="3"/>
      <c r="AU9004" s="3"/>
      <c r="AV9004" s="3"/>
      <c r="AW9004" s="3"/>
      <c r="AX9004" s="3"/>
      <c r="AY9004" s="3"/>
      <c r="AZ9004" s="3"/>
      <c r="BA9004" s="3"/>
    </row>
    <row r="9005" spans="1:53" x14ac:dyDescent="0.3">
      <c r="A9005" s="3"/>
      <c r="B9005" s="3"/>
      <c r="C9005" s="3"/>
      <c r="D9005" s="3"/>
      <c r="E9005" s="3"/>
      <c r="F9005" s="3"/>
      <c r="G9005" s="3"/>
      <c r="H9005" s="3"/>
      <c r="I9005" s="3"/>
      <c r="J9005" s="3"/>
      <c r="K9005" s="3"/>
      <c r="L9005" s="3"/>
      <c r="M9005" s="3"/>
      <c r="N9005" s="3"/>
      <c r="O9005" s="3"/>
      <c r="P9005" s="3"/>
      <c r="Q9005" s="3"/>
      <c r="R9005" s="3"/>
      <c r="S9005" s="120"/>
      <c r="T9005" s="3"/>
      <c r="U9005" s="3"/>
      <c r="V9005" s="3"/>
      <c r="W9005" s="3"/>
      <c r="X9005" s="3"/>
      <c r="Y9005" s="3"/>
      <c r="Z9005" s="3"/>
      <c r="AA9005" s="3"/>
      <c r="AB9005" s="3"/>
      <c r="AC9005" s="3"/>
      <c r="AD9005" s="3"/>
      <c r="AE9005" s="3"/>
      <c r="AF9005" s="3"/>
      <c r="AG9005" s="3"/>
      <c r="AH9005" s="3"/>
      <c r="AI9005" s="3"/>
      <c r="AJ9005" s="3"/>
      <c r="AK9005" s="3"/>
      <c r="AL9005" s="3"/>
      <c r="AM9005" s="3"/>
      <c r="AN9005" s="3"/>
      <c r="AO9005" s="3"/>
      <c r="AP9005" s="3"/>
      <c r="AQ9005" s="3"/>
      <c r="AR9005" s="3"/>
      <c r="AS9005" s="3"/>
      <c r="AT9005" s="3"/>
      <c r="AU9005" s="3"/>
      <c r="AV9005" s="3"/>
      <c r="AW9005" s="3"/>
      <c r="AX9005" s="3"/>
      <c r="AY9005" s="3"/>
      <c r="AZ9005" s="3"/>
      <c r="BA9005" s="3"/>
    </row>
    <row r="9006" spans="1:53" x14ac:dyDescent="0.3">
      <c r="A9006" s="3"/>
      <c r="B9006" s="3"/>
      <c r="C9006" s="3"/>
      <c r="D9006" s="3"/>
      <c r="E9006" s="3"/>
      <c r="F9006" s="3"/>
      <c r="G9006" s="3"/>
      <c r="H9006" s="3"/>
      <c r="I9006" s="3"/>
      <c r="J9006" s="3"/>
      <c r="K9006" s="3"/>
      <c r="L9006" s="3"/>
      <c r="M9006" s="3"/>
      <c r="N9006" s="3"/>
      <c r="O9006" s="3"/>
      <c r="P9006" s="3"/>
      <c r="Q9006" s="3"/>
      <c r="R9006" s="3"/>
      <c r="S9006" s="120"/>
      <c r="T9006" s="3"/>
      <c r="U9006" s="3"/>
      <c r="V9006" s="3"/>
      <c r="W9006" s="3"/>
      <c r="X9006" s="3"/>
      <c r="Y9006" s="3"/>
      <c r="Z9006" s="3"/>
      <c r="AA9006" s="3"/>
      <c r="AB9006" s="3"/>
      <c r="AC9006" s="3"/>
      <c r="AD9006" s="3"/>
      <c r="AE9006" s="3"/>
      <c r="AF9006" s="3"/>
      <c r="AG9006" s="3"/>
      <c r="AH9006" s="3"/>
      <c r="AI9006" s="3"/>
      <c r="AJ9006" s="3"/>
      <c r="AK9006" s="3"/>
      <c r="AL9006" s="3"/>
      <c r="AM9006" s="3"/>
      <c r="AN9006" s="3"/>
      <c r="AO9006" s="3"/>
      <c r="AP9006" s="3"/>
      <c r="AQ9006" s="3"/>
      <c r="AR9006" s="3"/>
      <c r="AS9006" s="3"/>
      <c r="AT9006" s="3"/>
      <c r="AU9006" s="3"/>
      <c r="AV9006" s="3"/>
      <c r="AW9006" s="3"/>
      <c r="AX9006" s="3"/>
      <c r="AY9006" s="3"/>
      <c r="AZ9006" s="3"/>
      <c r="BA9006" s="3"/>
    </row>
    <row r="9007" spans="1:53" x14ac:dyDescent="0.3">
      <c r="A9007" s="3"/>
      <c r="B9007" s="3"/>
      <c r="C9007" s="3"/>
      <c r="D9007" s="3"/>
      <c r="E9007" s="3"/>
      <c r="F9007" s="3"/>
      <c r="G9007" s="3"/>
      <c r="H9007" s="3"/>
      <c r="I9007" s="3"/>
      <c r="J9007" s="3"/>
      <c r="K9007" s="3"/>
      <c r="L9007" s="3"/>
      <c r="M9007" s="3"/>
      <c r="N9007" s="3"/>
      <c r="O9007" s="3"/>
      <c r="P9007" s="3"/>
      <c r="Q9007" s="3"/>
      <c r="R9007" s="3"/>
      <c r="S9007" s="120"/>
      <c r="T9007" s="3"/>
      <c r="U9007" s="3"/>
      <c r="V9007" s="3"/>
      <c r="W9007" s="3"/>
      <c r="X9007" s="3"/>
      <c r="Y9007" s="3"/>
      <c r="Z9007" s="3"/>
      <c r="AA9007" s="3"/>
      <c r="AB9007" s="3"/>
      <c r="AC9007" s="3"/>
      <c r="AD9007" s="3"/>
      <c r="AE9007" s="3"/>
      <c r="AF9007" s="3"/>
      <c r="AG9007" s="3"/>
      <c r="AH9007" s="3"/>
      <c r="AI9007" s="3"/>
      <c r="AJ9007" s="3"/>
      <c r="AK9007" s="3"/>
      <c r="AL9007" s="3"/>
      <c r="AM9007" s="3"/>
      <c r="AN9007" s="3"/>
      <c r="AO9007" s="3"/>
      <c r="AP9007" s="3"/>
      <c r="AQ9007" s="3"/>
      <c r="AR9007" s="3"/>
      <c r="AS9007" s="3"/>
      <c r="AT9007" s="3"/>
      <c r="AU9007" s="3"/>
      <c r="AV9007" s="3"/>
      <c r="AW9007" s="3"/>
      <c r="AX9007" s="3"/>
      <c r="AY9007" s="3"/>
      <c r="AZ9007" s="3"/>
      <c r="BA9007" s="3"/>
    </row>
    <row r="9008" spans="1:53" x14ac:dyDescent="0.3">
      <c r="A9008" s="3"/>
      <c r="B9008" s="3"/>
      <c r="C9008" s="3"/>
      <c r="D9008" s="3"/>
      <c r="E9008" s="3"/>
      <c r="F9008" s="3"/>
      <c r="G9008" s="3"/>
      <c r="H9008" s="3"/>
      <c r="I9008" s="3"/>
      <c r="J9008" s="3"/>
      <c r="K9008" s="3"/>
      <c r="L9008" s="3"/>
      <c r="M9008" s="3"/>
      <c r="N9008" s="3"/>
      <c r="O9008" s="3"/>
      <c r="P9008" s="3"/>
      <c r="Q9008" s="3"/>
      <c r="R9008" s="3"/>
      <c r="S9008" s="120"/>
      <c r="T9008" s="3"/>
      <c r="U9008" s="3"/>
      <c r="V9008" s="3"/>
      <c r="W9008" s="3"/>
      <c r="X9008" s="3"/>
      <c r="Y9008" s="3"/>
      <c r="Z9008" s="3"/>
      <c r="AA9008" s="3"/>
      <c r="AB9008" s="3"/>
      <c r="AC9008" s="3"/>
      <c r="AD9008" s="3"/>
      <c r="AE9008" s="3"/>
      <c r="AF9008" s="3"/>
      <c r="AG9008" s="3"/>
      <c r="AH9008" s="3"/>
      <c r="AI9008" s="3"/>
      <c r="AJ9008" s="3"/>
      <c r="AK9008" s="3"/>
      <c r="AL9008" s="3"/>
      <c r="AM9008" s="3"/>
      <c r="AN9008" s="3"/>
      <c r="AO9008" s="3"/>
      <c r="AP9008" s="3"/>
      <c r="AQ9008" s="3"/>
      <c r="AR9008" s="3"/>
      <c r="AS9008" s="3"/>
      <c r="AT9008" s="3"/>
      <c r="AU9008" s="3"/>
      <c r="AV9008" s="3"/>
      <c r="AW9008" s="3"/>
      <c r="AX9008" s="3"/>
      <c r="AY9008" s="3"/>
      <c r="AZ9008" s="3"/>
      <c r="BA9008" s="3"/>
    </row>
    <row r="9009" spans="1:53" x14ac:dyDescent="0.3">
      <c r="A9009" s="3"/>
      <c r="B9009" s="3"/>
      <c r="C9009" s="3"/>
      <c r="D9009" s="3"/>
      <c r="E9009" s="3"/>
      <c r="F9009" s="3"/>
      <c r="G9009" s="3"/>
      <c r="H9009" s="3"/>
      <c r="I9009" s="3"/>
      <c r="J9009" s="3"/>
      <c r="K9009" s="3"/>
      <c r="L9009" s="3"/>
      <c r="M9009" s="3"/>
      <c r="N9009" s="3"/>
      <c r="O9009" s="3"/>
      <c r="P9009" s="3"/>
      <c r="Q9009" s="3"/>
      <c r="R9009" s="3"/>
      <c r="S9009" s="120"/>
      <c r="T9009" s="3"/>
      <c r="U9009" s="3"/>
      <c r="V9009" s="3"/>
      <c r="W9009" s="3"/>
      <c r="X9009" s="3"/>
      <c r="Y9009" s="3"/>
      <c r="Z9009" s="3"/>
      <c r="AA9009" s="3"/>
      <c r="AB9009" s="3"/>
      <c r="AC9009" s="3"/>
      <c r="AD9009" s="3"/>
      <c r="AE9009" s="3"/>
      <c r="AF9009" s="3"/>
      <c r="AG9009" s="3"/>
      <c r="AH9009" s="3"/>
      <c r="AI9009" s="3"/>
      <c r="AJ9009" s="3"/>
      <c r="AK9009" s="3"/>
      <c r="AL9009" s="3"/>
      <c r="AM9009" s="3"/>
      <c r="AN9009" s="3"/>
      <c r="AO9009" s="3"/>
      <c r="AP9009" s="3"/>
      <c r="AQ9009" s="3"/>
      <c r="AR9009" s="3"/>
      <c r="AS9009" s="3"/>
      <c r="AT9009" s="3"/>
      <c r="AU9009" s="3"/>
      <c r="AV9009" s="3"/>
      <c r="AW9009" s="3"/>
      <c r="AX9009" s="3"/>
      <c r="AY9009" s="3"/>
      <c r="AZ9009" s="3"/>
      <c r="BA9009" s="3"/>
    </row>
    <row r="9010" spans="1:53" x14ac:dyDescent="0.3">
      <c r="A9010" s="3"/>
      <c r="B9010" s="3"/>
      <c r="C9010" s="3"/>
      <c r="D9010" s="3"/>
      <c r="E9010" s="3"/>
      <c r="F9010" s="3"/>
      <c r="G9010" s="3"/>
      <c r="H9010" s="3"/>
      <c r="I9010" s="3"/>
      <c r="J9010" s="3"/>
      <c r="K9010" s="3"/>
      <c r="L9010" s="3"/>
      <c r="M9010" s="3"/>
      <c r="N9010" s="3"/>
      <c r="O9010" s="3"/>
      <c r="P9010" s="3"/>
      <c r="Q9010" s="3"/>
      <c r="R9010" s="3"/>
      <c r="S9010" s="120"/>
      <c r="T9010" s="3"/>
      <c r="U9010" s="3"/>
      <c r="V9010" s="3"/>
      <c r="W9010" s="3"/>
      <c r="X9010" s="3"/>
      <c r="Y9010" s="3"/>
      <c r="Z9010" s="3"/>
      <c r="AA9010" s="3"/>
      <c r="AB9010" s="3"/>
      <c r="AC9010" s="3"/>
      <c r="AD9010" s="3"/>
      <c r="AE9010" s="3"/>
      <c r="AF9010" s="3"/>
      <c r="AG9010" s="3"/>
      <c r="AH9010" s="3"/>
      <c r="AI9010" s="3"/>
      <c r="AJ9010" s="3"/>
      <c r="AK9010" s="3"/>
      <c r="AL9010" s="3"/>
      <c r="AM9010" s="3"/>
      <c r="AN9010" s="3"/>
      <c r="AO9010" s="3"/>
      <c r="AP9010" s="3"/>
      <c r="AQ9010" s="3"/>
      <c r="AR9010" s="3"/>
      <c r="AS9010" s="3"/>
      <c r="AT9010" s="3"/>
      <c r="AU9010" s="3"/>
      <c r="AV9010" s="3"/>
      <c r="AW9010" s="3"/>
      <c r="AX9010" s="3"/>
      <c r="AY9010" s="3"/>
      <c r="AZ9010" s="3"/>
      <c r="BA9010" s="3"/>
    </row>
    <row r="9011" spans="1:53" x14ac:dyDescent="0.3">
      <c r="A9011" s="3"/>
      <c r="B9011" s="3"/>
      <c r="C9011" s="3"/>
      <c r="D9011" s="3"/>
      <c r="E9011" s="3"/>
      <c r="F9011" s="3"/>
      <c r="G9011" s="3"/>
      <c r="H9011" s="3"/>
      <c r="I9011" s="3"/>
      <c r="J9011" s="3"/>
      <c r="K9011" s="3"/>
      <c r="L9011" s="3"/>
      <c r="M9011" s="3"/>
      <c r="N9011" s="3"/>
      <c r="O9011" s="3"/>
      <c r="P9011" s="3"/>
      <c r="Q9011" s="3"/>
      <c r="R9011" s="3"/>
      <c r="S9011" s="120"/>
      <c r="T9011" s="3"/>
      <c r="U9011" s="3"/>
      <c r="V9011" s="3"/>
      <c r="W9011" s="3"/>
      <c r="X9011" s="3"/>
      <c r="Y9011" s="3"/>
      <c r="Z9011" s="3"/>
      <c r="AA9011" s="3"/>
      <c r="AB9011" s="3"/>
      <c r="AC9011" s="3"/>
      <c r="AD9011" s="3"/>
      <c r="AE9011" s="3"/>
      <c r="AF9011" s="3"/>
      <c r="AG9011" s="3"/>
      <c r="AH9011" s="3"/>
      <c r="AI9011" s="3"/>
      <c r="AJ9011" s="3"/>
      <c r="AK9011" s="3"/>
      <c r="AL9011" s="3"/>
      <c r="AM9011" s="3"/>
      <c r="AN9011" s="3"/>
      <c r="AO9011" s="3"/>
      <c r="AP9011" s="3"/>
      <c r="AQ9011" s="3"/>
      <c r="AR9011" s="3"/>
      <c r="AS9011" s="3"/>
      <c r="AT9011" s="3"/>
      <c r="AU9011" s="3"/>
      <c r="AV9011" s="3"/>
      <c r="AW9011" s="3"/>
      <c r="AX9011" s="3"/>
      <c r="AY9011" s="3"/>
      <c r="AZ9011" s="3"/>
      <c r="BA9011" s="3"/>
    </row>
    <row r="9012" spans="1:53" x14ac:dyDescent="0.3">
      <c r="A9012" s="3"/>
      <c r="B9012" s="3"/>
      <c r="C9012" s="3"/>
      <c r="D9012" s="3"/>
      <c r="E9012" s="3"/>
      <c r="F9012" s="3"/>
      <c r="G9012" s="3"/>
      <c r="H9012" s="3"/>
      <c r="I9012" s="3"/>
      <c r="J9012" s="3"/>
      <c r="K9012" s="3"/>
      <c r="L9012" s="3"/>
      <c r="M9012" s="3"/>
      <c r="N9012" s="3"/>
      <c r="O9012" s="3"/>
      <c r="P9012" s="3"/>
      <c r="Q9012" s="3"/>
      <c r="R9012" s="3"/>
      <c r="S9012" s="120"/>
      <c r="T9012" s="3"/>
      <c r="U9012" s="3"/>
      <c r="V9012" s="3"/>
      <c r="W9012" s="3"/>
      <c r="X9012" s="3"/>
      <c r="Y9012" s="3"/>
      <c r="Z9012" s="3"/>
      <c r="AA9012" s="3"/>
      <c r="AB9012" s="3"/>
      <c r="AC9012" s="3"/>
      <c r="AD9012" s="3"/>
      <c r="AE9012" s="3"/>
      <c r="AF9012" s="3"/>
      <c r="AG9012" s="3"/>
      <c r="AH9012" s="3"/>
      <c r="AI9012" s="3"/>
      <c r="AJ9012" s="3"/>
      <c r="AK9012" s="3"/>
      <c r="AL9012" s="3"/>
      <c r="AM9012" s="3"/>
      <c r="AN9012" s="3"/>
      <c r="AO9012" s="3"/>
      <c r="AP9012" s="3"/>
      <c r="AQ9012" s="3"/>
      <c r="AR9012" s="3"/>
      <c r="AS9012" s="3"/>
      <c r="AT9012" s="3"/>
      <c r="AU9012" s="3"/>
      <c r="AV9012" s="3"/>
      <c r="AW9012" s="3"/>
      <c r="AX9012" s="3"/>
      <c r="AY9012" s="3"/>
      <c r="AZ9012" s="3"/>
      <c r="BA9012" s="3"/>
    </row>
    <row r="9013" spans="1:53" x14ac:dyDescent="0.3">
      <c r="A9013" s="3"/>
      <c r="B9013" s="3"/>
      <c r="C9013" s="3"/>
      <c r="D9013" s="3"/>
      <c r="E9013" s="3"/>
      <c r="F9013" s="3"/>
      <c r="G9013" s="3"/>
      <c r="H9013" s="3"/>
      <c r="I9013" s="3"/>
      <c r="J9013" s="3"/>
      <c r="K9013" s="3"/>
      <c r="L9013" s="3"/>
      <c r="M9013" s="3"/>
      <c r="N9013" s="3"/>
      <c r="O9013" s="3"/>
      <c r="P9013" s="3"/>
      <c r="Q9013" s="3"/>
      <c r="R9013" s="3"/>
      <c r="S9013" s="120"/>
      <c r="T9013" s="3"/>
      <c r="U9013" s="3"/>
      <c r="V9013" s="3"/>
      <c r="W9013" s="3"/>
      <c r="X9013" s="3"/>
      <c r="Y9013" s="3"/>
      <c r="Z9013" s="3"/>
      <c r="AA9013" s="3"/>
      <c r="AB9013" s="3"/>
      <c r="AC9013" s="3"/>
      <c r="AD9013" s="3"/>
      <c r="AE9013" s="3"/>
      <c r="AF9013" s="3"/>
      <c r="AG9013" s="3"/>
      <c r="AH9013" s="3"/>
      <c r="AI9013" s="3"/>
      <c r="AJ9013" s="3"/>
      <c r="AK9013" s="3"/>
      <c r="AL9013" s="3"/>
      <c r="AM9013" s="3"/>
      <c r="AN9013" s="3"/>
      <c r="AO9013" s="3"/>
      <c r="AP9013" s="3"/>
      <c r="AQ9013" s="3"/>
      <c r="AR9013" s="3"/>
      <c r="AS9013" s="3"/>
      <c r="AT9013" s="3"/>
      <c r="AU9013" s="3"/>
      <c r="AV9013" s="3"/>
      <c r="AW9013" s="3"/>
      <c r="AX9013" s="3"/>
      <c r="AY9013" s="3"/>
      <c r="AZ9013" s="3"/>
      <c r="BA9013" s="3"/>
    </row>
    <row r="9014" spans="1:53" x14ac:dyDescent="0.3">
      <c r="A9014" s="3"/>
      <c r="B9014" s="3"/>
      <c r="C9014" s="3"/>
      <c r="D9014" s="3"/>
      <c r="E9014" s="3"/>
      <c r="F9014" s="3"/>
      <c r="G9014" s="3"/>
      <c r="H9014" s="3"/>
      <c r="I9014" s="3"/>
      <c r="J9014" s="3"/>
      <c r="K9014" s="3"/>
      <c r="L9014" s="3"/>
      <c r="M9014" s="3"/>
      <c r="N9014" s="3"/>
      <c r="O9014" s="3"/>
      <c r="P9014" s="3"/>
      <c r="Q9014" s="3"/>
      <c r="R9014" s="3"/>
      <c r="S9014" s="120"/>
      <c r="T9014" s="3"/>
      <c r="U9014" s="3"/>
      <c r="V9014" s="3"/>
      <c r="W9014" s="3"/>
      <c r="X9014" s="3"/>
      <c r="Y9014" s="3"/>
      <c r="Z9014" s="3"/>
      <c r="AA9014" s="3"/>
      <c r="AB9014" s="3"/>
      <c r="AC9014" s="3"/>
      <c r="AD9014" s="3"/>
      <c r="AE9014" s="3"/>
      <c r="AF9014" s="3"/>
      <c r="AG9014" s="3"/>
      <c r="AH9014" s="3"/>
      <c r="AI9014" s="3"/>
      <c r="AJ9014" s="3"/>
      <c r="AK9014" s="3"/>
      <c r="AL9014" s="3"/>
      <c r="AM9014" s="3"/>
      <c r="AN9014" s="3"/>
      <c r="AO9014" s="3"/>
      <c r="AP9014" s="3"/>
      <c r="AQ9014" s="3"/>
      <c r="AR9014" s="3"/>
      <c r="AS9014" s="3"/>
      <c r="AT9014" s="3"/>
      <c r="AU9014" s="3"/>
      <c r="AV9014" s="3"/>
      <c r="AW9014" s="3"/>
      <c r="AX9014" s="3"/>
      <c r="AY9014" s="3"/>
      <c r="AZ9014" s="3"/>
      <c r="BA9014" s="3"/>
    </row>
    <row r="9015" spans="1:53" x14ac:dyDescent="0.3">
      <c r="A9015" s="3"/>
      <c r="B9015" s="3"/>
      <c r="C9015" s="3"/>
      <c r="D9015" s="3"/>
      <c r="E9015" s="3"/>
      <c r="F9015" s="3"/>
      <c r="G9015" s="3"/>
      <c r="H9015" s="3"/>
      <c r="I9015" s="3"/>
      <c r="J9015" s="3"/>
      <c r="K9015" s="3"/>
      <c r="L9015" s="3"/>
      <c r="M9015" s="3"/>
      <c r="N9015" s="3"/>
      <c r="O9015" s="3"/>
      <c r="P9015" s="3"/>
      <c r="Q9015" s="3"/>
      <c r="R9015" s="3"/>
      <c r="S9015" s="120"/>
      <c r="T9015" s="3"/>
      <c r="U9015" s="3"/>
      <c r="V9015" s="3"/>
      <c r="W9015" s="3"/>
      <c r="X9015" s="3"/>
      <c r="Y9015" s="3"/>
      <c r="Z9015" s="3"/>
      <c r="AA9015" s="3"/>
      <c r="AB9015" s="3"/>
      <c r="AC9015" s="3"/>
      <c r="AD9015" s="3"/>
      <c r="AE9015" s="3"/>
      <c r="AF9015" s="3"/>
      <c r="AG9015" s="3"/>
      <c r="AH9015" s="3"/>
      <c r="AI9015" s="3"/>
      <c r="AJ9015" s="3"/>
      <c r="AK9015" s="3"/>
      <c r="AL9015" s="3"/>
      <c r="AM9015" s="3"/>
      <c r="AN9015" s="3"/>
      <c r="AO9015" s="3"/>
      <c r="AP9015" s="3"/>
      <c r="AQ9015" s="3"/>
      <c r="AR9015" s="3"/>
      <c r="AS9015" s="3"/>
      <c r="AT9015" s="3"/>
      <c r="AU9015" s="3"/>
      <c r="AV9015" s="3"/>
      <c r="AW9015" s="3"/>
      <c r="AX9015" s="3"/>
      <c r="AY9015" s="3"/>
      <c r="AZ9015" s="3"/>
      <c r="BA9015" s="3"/>
    </row>
    <row r="9016" spans="1:53" x14ac:dyDescent="0.3">
      <c r="A9016" s="3"/>
      <c r="B9016" s="3"/>
      <c r="C9016" s="3"/>
      <c r="D9016" s="3"/>
      <c r="E9016" s="3"/>
      <c r="F9016" s="3"/>
      <c r="G9016" s="3"/>
      <c r="H9016" s="3"/>
      <c r="I9016" s="3"/>
      <c r="J9016" s="3"/>
      <c r="K9016" s="3"/>
      <c r="L9016" s="3"/>
      <c r="M9016" s="3"/>
      <c r="N9016" s="3"/>
      <c r="O9016" s="3"/>
      <c r="P9016" s="3"/>
      <c r="Q9016" s="3"/>
      <c r="R9016" s="3"/>
      <c r="S9016" s="120"/>
      <c r="T9016" s="3"/>
      <c r="U9016" s="3"/>
      <c r="V9016" s="3"/>
      <c r="W9016" s="3"/>
      <c r="X9016" s="3"/>
      <c r="Y9016" s="3"/>
      <c r="Z9016" s="3"/>
      <c r="AA9016" s="3"/>
      <c r="AB9016" s="3"/>
      <c r="AC9016" s="3"/>
      <c r="AD9016" s="3"/>
      <c r="AE9016" s="3"/>
      <c r="AF9016" s="3"/>
      <c r="AG9016" s="3"/>
      <c r="AH9016" s="3"/>
      <c r="AI9016" s="3"/>
      <c r="AJ9016" s="3"/>
      <c r="AK9016" s="3"/>
      <c r="AL9016" s="3"/>
      <c r="AM9016" s="3"/>
      <c r="AN9016" s="3"/>
      <c r="AO9016" s="3"/>
      <c r="AP9016" s="3"/>
      <c r="AQ9016" s="3"/>
      <c r="AR9016" s="3"/>
      <c r="AS9016" s="3"/>
      <c r="AT9016" s="3"/>
      <c r="AU9016" s="3"/>
      <c r="AV9016" s="3"/>
      <c r="AW9016" s="3"/>
      <c r="AX9016" s="3"/>
      <c r="AY9016" s="3"/>
      <c r="AZ9016" s="3"/>
      <c r="BA9016" s="3"/>
    </row>
    <row r="9017" spans="1:53" x14ac:dyDescent="0.3">
      <c r="A9017" s="3"/>
      <c r="B9017" s="3"/>
      <c r="C9017" s="3"/>
      <c r="D9017" s="3"/>
      <c r="E9017" s="3"/>
      <c r="F9017" s="3"/>
      <c r="G9017" s="3"/>
      <c r="H9017" s="3"/>
      <c r="I9017" s="3"/>
      <c r="J9017" s="3"/>
      <c r="K9017" s="3"/>
      <c r="L9017" s="3"/>
      <c r="M9017" s="3"/>
      <c r="N9017" s="3"/>
      <c r="O9017" s="3"/>
      <c r="P9017" s="3"/>
      <c r="Q9017" s="3"/>
      <c r="R9017" s="3"/>
      <c r="S9017" s="120"/>
      <c r="T9017" s="3"/>
      <c r="U9017" s="3"/>
      <c r="V9017" s="3"/>
      <c r="W9017" s="3"/>
      <c r="X9017" s="3"/>
      <c r="Y9017" s="3"/>
      <c r="Z9017" s="3"/>
      <c r="AA9017" s="3"/>
      <c r="AB9017" s="3"/>
      <c r="AC9017" s="3"/>
      <c r="AD9017" s="3"/>
      <c r="AE9017" s="3"/>
      <c r="AF9017" s="3"/>
      <c r="AG9017" s="3"/>
      <c r="AH9017" s="3"/>
      <c r="AI9017" s="3"/>
      <c r="AJ9017" s="3"/>
      <c r="AK9017" s="3"/>
      <c r="AL9017" s="3"/>
      <c r="AM9017" s="3"/>
      <c r="AN9017" s="3"/>
      <c r="AO9017" s="3"/>
      <c r="AP9017" s="3"/>
      <c r="AQ9017" s="3"/>
      <c r="AR9017" s="3"/>
      <c r="AS9017" s="3"/>
      <c r="AT9017" s="3"/>
      <c r="AU9017" s="3"/>
      <c r="AV9017" s="3"/>
      <c r="AW9017" s="3"/>
      <c r="AX9017" s="3"/>
      <c r="AY9017" s="3"/>
      <c r="AZ9017" s="3"/>
      <c r="BA9017" s="3"/>
    </row>
    <row r="9018" spans="1:53" x14ac:dyDescent="0.3">
      <c r="A9018" s="3"/>
      <c r="B9018" s="3"/>
      <c r="C9018" s="3"/>
      <c r="D9018" s="3"/>
      <c r="E9018" s="3"/>
      <c r="F9018" s="3"/>
      <c r="G9018" s="3"/>
      <c r="H9018" s="3"/>
      <c r="I9018" s="3"/>
      <c r="J9018" s="3"/>
      <c r="K9018" s="3"/>
      <c r="L9018" s="3"/>
      <c r="M9018" s="3"/>
      <c r="N9018" s="3"/>
      <c r="O9018" s="3"/>
      <c r="P9018" s="3"/>
      <c r="Q9018" s="3"/>
      <c r="R9018" s="3"/>
      <c r="S9018" s="120"/>
      <c r="T9018" s="3"/>
      <c r="U9018" s="3"/>
      <c r="V9018" s="3"/>
      <c r="W9018" s="3"/>
      <c r="X9018" s="3"/>
      <c r="Y9018" s="3"/>
      <c r="Z9018" s="3"/>
      <c r="AA9018" s="3"/>
      <c r="AB9018" s="3"/>
      <c r="AC9018" s="3"/>
      <c r="AD9018" s="3"/>
      <c r="AE9018" s="3"/>
      <c r="AF9018" s="3"/>
      <c r="AG9018" s="3"/>
      <c r="AH9018" s="3"/>
      <c r="AI9018" s="3"/>
      <c r="AJ9018" s="3"/>
      <c r="AK9018" s="3"/>
      <c r="AL9018" s="3"/>
      <c r="AM9018" s="3"/>
      <c r="AN9018" s="3"/>
      <c r="AO9018" s="3"/>
      <c r="AP9018" s="3"/>
      <c r="AQ9018" s="3"/>
      <c r="AR9018" s="3"/>
      <c r="AS9018" s="3"/>
      <c r="AT9018" s="3"/>
      <c r="AU9018" s="3"/>
      <c r="AV9018" s="3"/>
      <c r="AW9018" s="3"/>
      <c r="AX9018" s="3"/>
      <c r="AY9018" s="3"/>
      <c r="AZ9018" s="3"/>
      <c r="BA9018" s="3"/>
    </row>
    <row r="9019" spans="1:53" x14ac:dyDescent="0.3">
      <c r="A9019" s="3"/>
      <c r="B9019" s="3"/>
      <c r="C9019" s="3"/>
      <c r="D9019" s="3"/>
      <c r="E9019" s="3"/>
      <c r="F9019" s="3"/>
      <c r="G9019" s="3"/>
      <c r="H9019" s="3"/>
      <c r="I9019" s="3"/>
      <c r="J9019" s="3"/>
      <c r="K9019" s="3"/>
      <c r="L9019" s="3"/>
      <c r="M9019" s="3"/>
      <c r="N9019" s="3"/>
      <c r="O9019" s="3"/>
      <c r="P9019" s="3"/>
      <c r="Q9019" s="3"/>
      <c r="R9019" s="3"/>
      <c r="S9019" s="120"/>
      <c r="T9019" s="3"/>
      <c r="U9019" s="3"/>
      <c r="V9019" s="3"/>
      <c r="W9019" s="3"/>
      <c r="X9019" s="3"/>
      <c r="Y9019" s="3"/>
      <c r="Z9019" s="3"/>
      <c r="AA9019" s="3"/>
      <c r="AB9019" s="3"/>
      <c r="AC9019" s="3"/>
      <c r="AD9019" s="3"/>
      <c r="AE9019" s="3"/>
      <c r="AF9019" s="3"/>
      <c r="AG9019" s="3"/>
      <c r="AH9019" s="3"/>
      <c r="AI9019" s="3"/>
      <c r="AJ9019" s="3"/>
      <c r="AK9019" s="3"/>
      <c r="AL9019" s="3"/>
      <c r="AM9019" s="3"/>
      <c r="AN9019" s="3"/>
      <c r="AO9019" s="3"/>
      <c r="AP9019" s="3"/>
      <c r="AQ9019" s="3"/>
      <c r="AR9019" s="3"/>
      <c r="AS9019" s="3"/>
      <c r="AT9019" s="3"/>
      <c r="AU9019" s="3"/>
      <c r="AV9019" s="3"/>
      <c r="AW9019" s="3"/>
      <c r="AX9019" s="3"/>
      <c r="AY9019" s="3"/>
      <c r="AZ9019" s="3"/>
      <c r="BA9019" s="3"/>
    </row>
    <row r="9020" spans="1:53" x14ac:dyDescent="0.3">
      <c r="A9020" s="3"/>
      <c r="B9020" s="3"/>
      <c r="C9020" s="3"/>
      <c r="D9020" s="3"/>
      <c r="E9020" s="3"/>
      <c r="F9020" s="3"/>
      <c r="G9020" s="3"/>
      <c r="H9020" s="3"/>
      <c r="I9020" s="3"/>
      <c r="J9020" s="3"/>
      <c r="K9020" s="3"/>
      <c r="L9020" s="3"/>
      <c r="M9020" s="3"/>
      <c r="N9020" s="3"/>
      <c r="O9020" s="3"/>
      <c r="P9020" s="3"/>
      <c r="Q9020" s="3"/>
      <c r="R9020" s="3"/>
      <c r="S9020" s="120"/>
      <c r="T9020" s="3"/>
      <c r="U9020" s="3"/>
      <c r="V9020" s="3"/>
      <c r="W9020" s="3"/>
      <c r="X9020" s="3"/>
      <c r="Y9020" s="3"/>
      <c r="Z9020" s="3"/>
      <c r="AA9020" s="3"/>
      <c r="AB9020" s="3"/>
      <c r="AC9020" s="3"/>
      <c r="AD9020" s="3"/>
      <c r="AE9020" s="3"/>
      <c r="AF9020" s="3"/>
      <c r="AG9020" s="3"/>
      <c r="AH9020" s="3"/>
      <c r="AI9020" s="3"/>
      <c r="AJ9020" s="3"/>
      <c r="AK9020" s="3"/>
      <c r="AL9020" s="3"/>
      <c r="AM9020" s="3"/>
      <c r="AN9020" s="3"/>
      <c r="AO9020" s="3"/>
      <c r="AP9020" s="3"/>
      <c r="AQ9020" s="3"/>
      <c r="AR9020" s="3"/>
      <c r="AS9020" s="3"/>
      <c r="AT9020" s="3"/>
      <c r="AU9020" s="3"/>
      <c r="AV9020" s="3"/>
      <c r="AW9020" s="3"/>
      <c r="AX9020" s="3"/>
      <c r="AY9020" s="3"/>
      <c r="AZ9020" s="3"/>
      <c r="BA9020" s="3"/>
    </row>
    <row r="9021" spans="1:53" x14ac:dyDescent="0.3">
      <c r="A9021" s="3"/>
      <c r="B9021" s="3"/>
      <c r="C9021" s="3"/>
      <c r="D9021" s="3"/>
      <c r="E9021" s="3"/>
      <c r="F9021" s="3"/>
      <c r="G9021" s="3"/>
      <c r="H9021" s="3"/>
      <c r="I9021" s="3"/>
      <c r="J9021" s="3"/>
      <c r="K9021" s="3"/>
      <c r="L9021" s="3"/>
      <c r="M9021" s="3"/>
      <c r="N9021" s="3"/>
      <c r="O9021" s="3"/>
      <c r="P9021" s="3"/>
      <c r="Q9021" s="3"/>
      <c r="R9021" s="3"/>
      <c r="S9021" s="120"/>
      <c r="T9021" s="3"/>
      <c r="U9021" s="3"/>
      <c r="V9021" s="3"/>
      <c r="W9021" s="3"/>
      <c r="X9021" s="3"/>
      <c r="Y9021" s="3"/>
      <c r="Z9021" s="3"/>
      <c r="AA9021" s="3"/>
      <c r="AB9021" s="3"/>
      <c r="AC9021" s="3"/>
      <c r="AD9021" s="3"/>
      <c r="AE9021" s="3"/>
      <c r="AF9021" s="3"/>
      <c r="AG9021" s="3"/>
      <c r="AH9021" s="3"/>
      <c r="AI9021" s="3"/>
      <c r="AJ9021" s="3"/>
      <c r="AK9021" s="3"/>
      <c r="AL9021" s="3"/>
      <c r="AM9021" s="3"/>
      <c r="AN9021" s="3"/>
      <c r="AO9021" s="3"/>
      <c r="AP9021" s="3"/>
      <c r="AQ9021" s="3"/>
      <c r="AR9021" s="3"/>
      <c r="AS9021" s="3"/>
      <c r="AT9021" s="3"/>
      <c r="AU9021" s="3"/>
      <c r="AV9021" s="3"/>
      <c r="AW9021" s="3"/>
      <c r="AX9021" s="3"/>
      <c r="AY9021" s="3"/>
      <c r="AZ9021" s="3"/>
      <c r="BA9021" s="3"/>
    </row>
    <row r="9022" spans="1:53" x14ac:dyDescent="0.3">
      <c r="A9022" s="3"/>
      <c r="B9022" s="3"/>
      <c r="C9022" s="3"/>
      <c r="D9022" s="3"/>
      <c r="E9022" s="3"/>
      <c r="F9022" s="3"/>
      <c r="G9022" s="3"/>
      <c r="H9022" s="3"/>
      <c r="I9022" s="3"/>
      <c r="J9022" s="3"/>
      <c r="K9022" s="3"/>
      <c r="L9022" s="3"/>
      <c r="M9022" s="3"/>
      <c r="N9022" s="3"/>
      <c r="O9022" s="3"/>
      <c r="P9022" s="3"/>
      <c r="Q9022" s="3"/>
      <c r="R9022" s="3"/>
      <c r="S9022" s="120"/>
      <c r="T9022" s="3"/>
      <c r="U9022" s="3"/>
      <c r="V9022" s="3"/>
      <c r="W9022" s="3"/>
      <c r="X9022" s="3"/>
      <c r="Y9022" s="3"/>
      <c r="Z9022" s="3"/>
      <c r="AA9022" s="3"/>
      <c r="AB9022" s="3"/>
      <c r="AC9022" s="3"/>
      <c r="AD9022" s="3"/>
      <c r="AE9022" s="3"/>
      <c r="AF9022" s="3"/>
      <c r="AG9022" s="3"/>
      <c r="AH9022" s="3"/>
      <c r="AI9022" s="3"/>
      <c r="AJ9022" s="3"/>
      <c r="AK9022" s="3"/>
      <c r="AL9022" s="3"/>
      <c r="AM9022" s="3"/>
      <c r="AN9022" s="3"/>
      <c r="AO9022" s="3"/>
      <c r="AP9022" s="3"/>
      <c r="AQ9022" s="3"/>
      <c r="AR9022" s="3"/>
      <c r="AS9022" s="3"/>
      <c r="AT9022" s="3"/>
      <c r="AU9022" s="3"/>
      <c r="AV9022" s="3"/>
      <c r="AW9022" s="3"/>
      <c r="AX9022" s="3"/>
      <c r="AY9022" s="3"/>
      <c r="AZ9022" s="3"/>
      <c r="BA9022" s="3"/>
    </row>
    <row r="9023" spans="1:53" x14ac:dyDescent="0.3">
      <c r="A9023" s="3"/>
      <c r="B9023" s="3"/>
      <c r="C9023" s="3"/>
      <c r="D9023" s="3"/>
      <c r="E9023" s="3"/>
      <c r="F9023" s="3"/>
      <c r="G9023" s="3"/>
      <c r="H9023" s="3"/>
      <c r="I9023" s="3"/>
      <c r="J9023" s="3"/>
      <c r="K9023" s="3"/>
      <c r="L9023" s="3"/>
      <c r="M9023" s="3"/>
      <c r="N9023" s="3"/>
      <c r="O9023" s="3"/>
      <c r="P9023" s="3"/>
      <c r="Q9023" s="3"/>
      <c r="R9023" s="3"/>
      <c r="S9023" s="120"/>
      <c r="T9023" s="3"/>
      <c r="U9023" s="3"/>
      <c r="V9023" s="3"/>
      <c r="W9023" s="3"/>
      <c r="X9023" s="3"/>
      <c r="Y9023" s="3"/>
      <c r="Z9023" s="3"/>
      <c r="AA9023" s="3"/>
      <c r="AB9023" s="3"/>
      <c r="AC9023" s="3"/>
      <c r="AD9023" s="3"/>
      <c r="AE9023" s="3"/>
      <c r="AF9023" s="3"/>
      <c r="AG9023" s="3"/>
      <c r="AH9023" s="3"/>
      <c r="AI9023" s="3"/>
      <c r="AJ9023" s="3"/>
      <c r="AK9023" s="3"/>
      <c r="AL9023" s="3"/>
      <c r="AM9023" s="3"/>
      <c r="AN9023" s="3"/>
      <c r="AO9023" s="3"/>
      <c r="AP9023" s="3"/>
      <c r="AQ9023" s="3"/>
      <c r="AR9023" s="3"/>
      <c r="AS9023" s="3"/>
      <c r="AT9023" s="3"/>
      <c r="AU9023" s="3"/>
      <c r="AV9023" s="3"/>
      <c r="AW9023" s="3"/>
      <c r="AX9023" s="3"/>
      <c r="AY9023" s="3"/>
      <c r="AZ9023" s="3"/>
      <c r="BA9023" s="3"/>
    </row>
    <row r="9024" spans="1:53" x14ac:dyDescent="0.3">
      <c r="A9024" s="3"/>
      <c r="B9024" s="3"/>
      <c r="C9024" s="3"/>
      <c r="D9024" s="3"/>
      <c r="E9024" s="3"/>
      <c r="F9024" s="3"/>
      <c r="G9024" s="3"/>
      <c r="H9024" s="3"/>
      <c r="I9024" s="3"/>
      <c r="J9024" s="3"/>
      <c r="K9024" s="3"/>
      <c r="L9024" s="3"/>
      <c r="M9024" s="3"/>
      <c r="N9024" s="3"/>
      <c r="O9024" s="3"/>
      <c r="P9024" s="3"/>
      <c r="Q9024" s="3"/>
      <c r="R9024" s="3"/>
      <c r="S9024" s="120"/>
      <c r="T9024" s="3"/>
      <c r="U9024" s="3"/>
      <c r="V9024" s="3"/>
      <c r="W9024" s="3"/>
      <c r="X9024" s="3"/>
      <c r="Y9024" s="3"/>
      <c r="Z9024" s="3"/>
      <c r="AA9024" s="3"/>
      <c r="AB9024" s="3"/>
      <c r="AC9024" s="3"/>
      <c r="AD9024" s="3"/>
      <c r="AE9024" s="3"/>
      <c r="AF9024" s="3"/>
      <c r="AG9024" s="3"/>
      <c r="AH9024" s="3"/>
      <c r="AI9024" s="3"/>
      <c r="AJ9024" s="3"/>
      <c r="AK9024" s="3"/>
      <c r="AL9024" s="3"/>
      <c r="AM9024" s="3"/>
      <c r="AN9024" s="3"/>
      <c r="AO9024" s="3"/>
      <c r="AP9024" s="3"/>
      <c r="AQ9024" s="3"/>
      <c r="AR9024" s="3"/>
      <c r="AS9024" s="3"/>
      <c r="AT9024" s="3"/>
      <c r="AU9024" s="3"/>
      <c r="AV9024" s="3"/>
      <c r="AW9024" s="3"/>
      <c r="AX9024" s="3"/>
      <c r="AY9024" s="3"/>
      <c r="AZ9024" s="3"/>
      <c r="BA9024" s="3"/>
    </row>
    <row r="9025" spans="1:53" x14ac:dyDescent="0.3">
      <c r="A9025" s="3"/>
      <c r="B9025" s="3"/>
      <c r="C9025" s="3"/>
      <c r="D9025" s="3"/>
      <c r="E9025" s="3"/>
      <c r="F9025" s="3"/>
      <c r="G9025" s="3"/>
      <c r="H9025" s="3"/>
      <c r="I9025" s="3"/>
      <c r="J9025" s="3"/>
      <c r="K9025" s="3"/>
      <c r="L9025" s="3"/>
      <c r="M9025" s="3"/>
      <c r="N9025" s="3"/>
      <c r="O9025" s="3"/>
      <c r="P9025" s="3"/>
      <c r="Q9025" s="3"/>
      <c r="R9025" s="3"/>
      <c r="S9025" s="120"/>
      <c r="T9025" s="3"/>
      <c r="U9025" s="3"/>
      <c r="V9025" s="3"/>
      <c r="W9025" s="3"/>
      <c r="X9025" s="3"/>
      <c r="Y9025" s="3"/>
      <c r="Z9025" s="3"/>
      <c r="AA9025" s="3"/>
      <c r="AB9025" s="3"/>
      <c r="AC9025" s="3"/>
      <c r="AD9025" s="3"/>
      <c r="AE9025" s="3"/>
      <c r="AF9025" s="3"/>
      <c r="AG9025" s="3"/>
      <c r="AH9025" s="3"/>
      <c r="AI9025" s="3"/>
      <c r="AJ9025" s="3"/>
      <c r="AK9025" s="3"/>
      <c r="AL9025" s="3"/>
      <c r="AM9025" s="3"/>
      <c r="AN9025" s="3"/>
      <c r="AO9025" s="3"/>
      <c r="AP9025" s="3"/>
      <c r="AQ9025" s="3"/>
      <c r="AR9025" s="3"/>
      <c r="AS9025" s="3"/>
      <c r="AT9025" s="3"/>
      <c r="AU9025" s="3"/>
      <c r="AV9025" s="3"/>
      <c r="AW9025" s="3"/>
      <c r="AX9025" s="3"/>
      <c r="AY9025" s="3"/>
      <c r="AZ9025" s="3"/>
      <c r="BA9025" s="3"/>
    </row>
    <row r="9026" spans="1:53" x14ac:dyDescent="0.3">
      <c r="A9026" s="3"/>
      <c r="B9026" s="3"/>
      <c r="C9026" s="3"/>
      <c r="D9026" s="3"/>
      <c r="E9026" s="3"/>
      <c r="F9026" s="3"/>
      <c r="G9026" s="3"/>
      <c r="H9026" s="3"/>
      <c r="I9026" s="3"/>
      <c r="J9026" s="3"/>
      <c r="K9026" s="3"/>
      <c r="L9026" s="3"/>
      <c r="M9026" s="3"/>
      <c r="N9026" s="3"/>
      <c r="O9026" s="3"/>
      <c r="P9026" s="3"/>
      <c r="Q9026" s="3"/>
      <c r="R9026" s="3"/>
      <c r="S9026" s="120"/>
      <c r="T9026" s="3"/>
      <c r="U9026" s="3"/>
      <c r="V9026" s="3"/>
      <c r="W9026" s="3"/>
      <c r="X9026" s="3"/>
      <c r="Y9026" s="3"/>
      <c r="Z9026" s="3"/>
      <c r="AA9026" s="3"/>
      <c r="AB9026" s="3"/>
      <c r="AC9026" s="3"/>
      <c r="AD9026" s="3"/>
      <c r="AE9026" s="3"/>
      <c r="AF9026" s="3"/>
      <c r="AG9026" s="3"/>
      <c r="AH9026" s="3"/>
      <c r="AI9026" s="3"/>
      <c r="AJ9026" s="3"/>
      <c r="AK9026" s="3"/>
      <c r="AL9026" s="3"/>
      <c r="AM9026" s="3"/>
      <c r="AN9026" s="3"/>
      <c r="AO9026" s="3"/>
      <c r="AP9026" s="3"/>
      <c r="AQ9026" s="3"/>
      <c r="AR9026" s="3"/>
      <c r="AS9026" s="3"/>
      <c r="AT9026" s="3"/>
      <c r="AU9026" s="3"/>
      <c r="AV9026" s="3"/>
      <c r="AW9026" s="3"/>
      <c r="AX9026" s="3"/>
      <c r="AY9026" s="3"/>
      <c r="AZ9026" s="3"/>
      <c r="BA9026" s="3"/>
    </row>
    <row r="9027" spans="1:53" x14ac:dyDescent="0.3">
      <c r="A9027" s="3"/>
      <c r="B9027" s="3"/>
      <c r="C9027" s="3"/>
      <c r="D9027" s="3"/>
      <c r="E9027" s="3"/>
      <c r="F9027" s="3"/>
      <c r="G9027" s="3"/>
      <c r="H9027" s="3"/>
      <c r="I9027" s="3"/>
      <c r="J9027" s="3"/>
      <c r="K9027" s="3"/>
      <c r="L9027" s="3"/>
      <c r="M9027" s="3"/>
      <c r="N9027" s="3"/>
      <c r="O9027" s="3"/>
      <c r="P9027" s="3"/>
      <c r="Q9027" s="3"/>
      <c r="R9027" s="3"/>
      <c r="S9027" s="120"/>
      <c r="T9027" s="3"/>
      <c r="U9027" s="3"/>
      <c r="V9027" s="3"/>
      <c r="W9027" s="3"/>
      <c r="X9027" s="3"/>
      <c r="Y9027" s="3"/>
      <c r="Z9027" s="3"/>
      <c r="AA9027" s="3"/>
      <c r="AB9027" s="3"/>
      <c r="AC9027" s="3"/>
      <c r="AD9027" s="3"/>
      <c r="AE9027" s="3"/>
      <c r="AF9027" s="3"/>
      <c r="AG9027" s="3"/>
      <c r="AH9027" s="3"/>
      <c r="AI9027" s="3"/>
      <c r="AJ9027" s="3"/>
      <c r="AK9027" s="3"/>
      <c r="AL9027" s="3"/>
      <c r="AM9027" s="3"/>
      <c r="AN9027" s="3"/>
      <c r="AO9027" s="3"/>
      <c r="AP9027" s="3"/>
      <c r="AQ9027" s="3"/>
      <c r="AR9027" s="3"/>
      <c r="AS9027" s="3"/>
      <c r="AT9027" s="3"/>
      <c r="AU9027" s="3"/>
      <c r="AV9027" s="3"/>
      <c r="AW9027" s="3"/>
      <c r="AX9027" s="3"/>
      <c r="AY9027" s="3"/>
      <c r="AZ9027" s="3"/>
      <c r="BA9027" s="3"/>
    </row>
    <row r="9028" spans="1:53" x14ac:dyDescent="0.3">
      <c r="A9028" s="3"/>
      <c r="B9028" s="3"/>
      <c r="C9028" s="3"/>
      <c r="D9028" s="3"/>
      <c r="E9028" s="3"/>
      <c r="F9028" s="3"/>
      <c r="G9028" s="3"/>
      <c r="H9028" s="3"/>
      <c r="I9028" s="3"/>
      <c r="J9028" s="3"/>
      <c r="K9028" s="3"/>
      <c r="L9028" s="3"/>
      <c r="M9028" s="3"/>
      <c r="N9028" s="3"/>
      <c r="O9028" s="3"/>
      <c r="P9028" s="3"/>
      <c r="Q9028" s="3"/>
      <c r="R9028" s="3"/>
      <c r="S9028" s="120"/>
      <c r="T9028" s="3"/>
      <c r="U9028" s="3"/>
      <c r="V9028" s="3"/>
      <c r="W9028" s="3"/>
      <c r="X9028" s="3"/>
      <c r="Y9028" s="3"/>
      <c r="Z9028" s="3"/>
      <c r="AA9028" s="3"/>
      <c r="AB9028" s="3"/>
      <c r="AC9028" s="3"/>
      <c r="AD9028" s="3"/>
      <c r="AE9028" s="3"/>
      <c r="AF9028" s="3"/>
      <c r="AG9028" s="3"/>
      <c r="AH9028" s="3"/>
      <c r="AI9028" s="3"/>
      <c r="AJ9028" s="3"/>
      <c r="AK9028" s="3"/>
      <c r="AL9028" s="3"/>
      <c r="AM9028" s="3"/>
      <c r="AN9028" s="3"/>
      <c r="AO9028" s="3"/>
      <c r="AP9028" s="3"/>
      <c r="AQ9028" s="3"/>
      <c r="AR9028" s="3"/>
      <c r="AS9028" s="3"/>
      <c r="AT9028" s="3"/>
      <c r="AU9028" s="3"/>
      <c r="AV9028" s="3"/>
      <c r="AW9028" s="3"/>
      <c r="AX9028" s="3"/>
      <c r="AY9028" s="3"/>
      <c r="AZ9028" s="3"/>
      <c r="BA9028" s="3"/>
    </row>
    <row r="9029" spans="1:53" x14ac:dyDescent="0.3">
      <c r="A9029" s="3"/>
      <c r="B9029" s="3"/>
      <c r="C9029" s="3"/>
      <c r="D9029" s="3"/>
      <c r="E9029" s="3"/>
      <c r="F9029" s="3"/>
      <c r="G9029" s="3"/>
      <c r="H9029" s="3"/>
      <c r="I9029" s="3"/>
      <c r="J9029" s="3"/>
      <c r="K9029" s="3"/>
      <c r="L9029" s="3"/>
      <c r="M9029" s="3"/>
      <c r="N9029" s="3"/>
      <c r="O9029" s="3"/>
      <c r="P9029" s="3"/>
      <c r="Q9029" s="3"/>
      <c r="R9029" s="3"/>
      <c r="S9029" s="120"/>
      <c r="T9029" s="3"/>
      <c r="U9029" s="3"/>
      <c r="V9029" s="3"/>
      <c r="W9029" s="3"/>
      <c r="X9029" s="3"/>
      <c r="Y9029" s="3"/>
      <c r="Z9029" s="3"/>
      <c r="AA9029" s="3"/>
      <c r="AB9029" s="3"/>
      <c r="AC9029" s="3"/>
      <c r="AD9029" s="3"/>
      <c r="AE9029" s="3"/>
      <c r="AF9029" s="3"/>
      <c r="AG9029" s="3"/>
      <c r="AH9029" s="3"/>
      <c r="AI9029" s="3"/>
      <c r="AJ9029" s="3"/>
      <c r="AK9029" s="3"/>
      <c r="AL9029" s="3"/>
      <c r="AM9029" s="3"/>
      <c r="AN9029" s="3"/>
      <c r="AO9029" s="3"/>
      <c r="AP9029" s="3"/>
      <c r="AQ9029" s="3"/>
      <c r="AR9029" s="3"/>
      <c r="AS9029" s="3"/>
      <c r="AT9029" s="3"/>
      <c r="AU9029" s="3"/>
      <c r="AV9029" s="3"/>
      <c r="AW9029" s="3"/>
      <c r="AX9029" s="3"/>
      <c r="AY9029" s="3"/>
      <c r="AZ9029" s="3"/>
      <c r="BA9029" s="3"/>
    </row>
    <row r="9030" spans="1:53" x14ac:dyDescent="0.3">
      <c r="A9030" s="3"/>
      <c r="B9030" s="3"/>
      <c r="C9030" s="3"/>
      <c r="D9030" s="3"/>
      <c r="E9030" s="3"/>
      <c r="F9030" s="3"/>
      <c r="G9030" s="3"/>
      <c r="H9030" s="3"/>
      <c r="I9030" s="3"/>
      <c r="J9030" s="3"/>
      <c r="K9030" s="3"/>
      <c r="L9030" s="3"/>
      <c r="M9030" s="3"/>
      <c r="N9030" s="3"/>
      <c r="O9030" s="3"/>
      <c r="P9030" s="3"/>
      <c r="Q9030" s="3"/>
      <c r="R9030" s="3"/>
      <c r="S9030" s="120"/>
      <c r="T9030" s="3"/>
      <c r="U9030" s="3"/>
      <c r="V9030" s="3"/>
      <c r="W9030" s="3"/>
      <c r="X9030" s="3"/>
      <c r="Y9030" s="3"/>
      <c r="Z9030" s="3"/>
      <c r="AA9030" s="3"/>
      <c r="AB9030" s="3"/>
      <c r="AC9030" s="3"/>
      <c r="AD9030" s="3"/>
      <c r="AE9030" s="3"/>
      <c r="AF9030" s="3"/>
      <c r="AG9030" s="3"/>
      <c r="AH9030" s="3"/>
      <c r="AI9030" s="3"/>
      <c r="AJ9030" s="3"/>
      <c r="AK9030" s="3"/>
      <c r="AL9030" s="3"/>
      <c r="AM9030" s="3"/>
      <c r="AN9030" s="3"/>
      <c r="AO9030" s="3"/>
      <c r="AP9030" s="3"/>
      <c r="AQ9030" s="3"/>
      <c r="AR9030" s="3"/>
      <c r="AS9030" s="3"/>
      <c r="AT9030" s="3"/>
      <c r="AU9030" s="3"/>
      <c r="AV9030" s="3"/>
      <c r="AW9030" s="3"/>
      <c r="AX9030" s="3"/>
      <c r="AY9030" s="3"/>
      <c r="AZ9030" s="3"/>
      <c r="BA9030" s="3"/>
    </row>
    <row r="9031" spans="1:53" x14ac:dyDescent="0.3">
      <c r="A9031" s="3"/>
      <c r="B9031" s="3"/>
      <c r="C9031" s="3"/>
      <c r="D9031" s="3"/>
      <c r="E9031" s="3"/>
      <c r="F9031" s="3"/>
      <c r="G9031" s="3"/>
      <c r="H9031" s="3"/>
      <c r="I9031" s="3"/>
      <c r="J9031" s="3"/>
      <c r="K9031" s="3"/>
      <c r="L9031" s="3"/>
      <c r="M9031" s="3"/>
      <c r="N9031" s="3"/>
      <c r="O9031" s="3"/>
      <c r="P9031" s="3"/>
      <c r="Q9031" s="3"/>
      <c r="R9031" s="3"/>
      <c r="S9031" s="120"/>
      <c r="T9031" s="3"/>
      <c r="U9031" s="3"/>
      <c r="V9031" s="3"/>
      <c r="W9031" s="3"/>
      <c r="X9031" s="3"/>
      <c r="Y9031" s="3"/>
      <c r="Z9031" s="3"/>
      <c r="AA9031" s="3"/>
      <c r="AB9031" s="3"/>
      <c r="AC9031" s="3"/>
      <c r="AD9031" s="3"/>
      <c r="AE9031" s="3"/>
      <c r="AF9031" s="3"/>
      <c r="AG9031" s="3"/>
      <c r="AH9031" s="3"/>
      <c r="AI9031" s="3"/>
      <c r="AJ9031" s="3"/>
      <c r="AK9031" s="3"/>
      <c r="AL9031" s="3"/>
      <c r="AM9031" s="3"/>
      <c r="AN9031" s="3"/>
      <c r="AO9031" s="3"/>
      <c r="AP9031" s="3"/>
      <c r="AQ9031" s="3"/>
      <c r="AR9031" s="3"/>
      <c r="AS9031" s="3"/>
      <c r="AT9031" s="3"/>
      <c r="AU9031" s="3"/>
      <c r="AV9031" s="3"/>
      <c r="AW9031" s="3"/>
      <c r="AX9031" s="3"/>
      <c r="AY9031" s="3"/>
      <c r="AZ9031" s="3"/>
      <c r="BA9031" s="3"/>
    </row>
    <row r="9032" spans="1:53" x14ac:dyDescent="0.3">
      <c r="A9032" s="3"/>
      <c r="B9032" s="3"/>
      <c r="C9032" s="3"/>
      <c r="D9032" s="3"/>
      <c r="E9032" s="3"/>
      <c r="F9032" s="3"/>
      <c r="G9032" s="3"/>
      <c r="H9032" s="3"/>
      <c r="I9032" s="3"/>
      <c r="J9032" s="3"/>
      <c r="K9032" s="3"/>
      <c r="L9032" s="3"/>
      <c r="M9032" s="3"/>
      <c r="N9032" s="3"/>
      <c r="O9032" s="3"/>
      <c r="P9032" s="3"/>
      <c r="Q9032" s="3"/>
      <c r="R9032" s="3"/>
      <c r="S9032" s="120"/>
      <c r="T9032" s="3"/>
      <c r="U9032" s="3"/>
      <c r="V9032" s="3"/>
      <c r="W9032" s="3"/>
      <c r="X9032" s="3"/>
      <c r="Y9032" s="3"/>
      <c r="Z9032" s="3"/>
      <c r="AA9032" s="3"/>
      <c r="AB9032" s="3"/>
      <c r="AC9032" s="3"/>
      <c r="AD9032" s="3"/>
      <c r="AE9032" s="3"/>
      <c r="AF9032" s="3"/>
      <c r="AG9032" s="3"/>
      <c r="AH9032" s="3"/>
      <c r="AI9032" s="3"/>
      <c r="AJ9032" s="3"/>
      <c r="AK9032" s="3"/>
      <c r="AL9032" s="3"/>
      <c r="AM9032" s="3"/>
      <c r="AN9032" s="3"/>
      <c r="AO9032" s="3"/>
      <c r="AP9032" s="3"/>
      <c r="AQ9032" s="3"/>
      <c r="AR9032" s="3"/>
      <c r="AS9032" s="3"/>
      <c r="AT9032" s="3"/>
      <c r="AU9032" s="3"/>
      <c r="AV9032" s="3"/>
      <c r="AW9032" s="3"/>
      <c r="AX9032" s="3"/>
      <c r="AY9032" s="3"/>
      <c r="AZ9032" s="3"/>
      <c r="BA9032" s="3"/>
    </row>
    <row r="9033" spans="1:53" x14ac:dyDescent="0.3">
      <c r="A9033" s="3"/>
      <c r="B9033" s="3"/>
      <c r="C9033" s="3"/>
      <c r="D9033" s="3"/>
      <c r="E9033" s="3"/>
      <c r="F9033" s="3"/>
      <c r="G9033" s="3"/>
      <c r="H9033" s="3"/>
      <c r="I9033" s="3"/>
      <c r="J9033" s="3"/>
      <c r="K9033" s="3"/>
      <c r="L9033" s="3"/>
      <c r="M9033" s="3"/>
      <c r="N9033" s="3"/>
      <c r="O9033" s="3"/>
      <c r="P9033" s="3"/>
      <c r="Q9033" s="3"/>
      <c r="R9033" s="3"/>
      <c r="S9033" s="120"/>
      <c r="T9033" s="3"/>
      <c r="U9033" s="3"/>
      <c r="V9033" s="3"/>
      <c r="W9033" s="3"/>
      <c r="X9033" s="3"/>
      <c r="Y9033" s="3"/>
      <c r="Z9033" s="3"/>
      <c r="AA9033" s="3"/>
      <c r="AB9033" s="3"/>
      <c r="AC9033" s="3"/>
      <c r="AD9033" s="3"/>
      <c r="AE9033" s="3"/>
      <c r="AF9033" s="3"/>
      <c r="AG9033" s="3"/>
      <c r="AH9033" s="3"/>
      <c r="AI9033" s="3"/>
      <c r="AJ9033" s="3"/>
      <c r="AK9033" s="3"/>
      <c r="AL9033" s="3"/>
      <c r="AM9033" s="3"/>
      <c r="AN9033" s="3"/>
      <c r="AO9033" s="3"/>
      <c r="AP9033" s="3"/>
      <c r="AQ9033" s="3"/>
      <c r="AR9033" s="3"/>
      <c r="AS9033" s="3"/>
      <c r="AT9033" s="3"/>
      <c r="AU9033" s="3"/>
      <c r="AV9033" s="3"/>
      <c r="AW9033" s="3"/>
      <c r="AX9033" s="3"/>
      <c r="AY9033" s="3"/>
      <c r="AZ9033" s="3"/>
      <c r="BA9033" s="3"/>
    </row>
    <row r="9034" spans="1:53" x14ac:dyDescent="0.3">
      <c r="A9034" s="3"/>
      <c r="B9034" s="3"/>
      <c r="C9034" s="3"/>
      <c r="D9034" s="3"/>
      <c r="E9034" s="3"/>
      <c r="F9034" s="3"/>
      <c r="G9034" s="3"/>
      <c r="H9034" s="3"/>
      <c r="I9034" s="3"/>
      <c r="J9034" s="3"/>
      <c r="K9034" s="3"/>
      <c r="L9034" s="3"/>
      <c r="M9034" s="3"/>
      <c r="N9034" s="3"/>
      <c r="O9034" s="3"/>
      <c r="P9034" s="3"/>
      <c r="Q9034" s="3"/>
      <c r="R9034" s="3"/>
      <c r="S9034" s="120"/>
      <c r="T9034" s="3"/>
      <c r="U9034" s="3"/>
      <c r="V9034" s="3"/>
      <c r="W9034" s="3"/>
      <c r="X9034" s="3"/>
      <c r="Y9034" s="3"/>
      <c r="Z9034" s="3"/>
      <c r="AA9034" s="3"/>
      <c r="AB9034" s="3"/>
      <c r="AC9034" s="3"/>
      <c r="AD9034" s="3"/>
      <c r="AE9034" s="3"/>
      <c r="AF9034" s="3"/>
      <c r="AG9034" s="3"/>
      <c r="AH9034" s="3"/>
      <c r="AI9034" s="3"/>
      <c r="AJ9034" s="3"/>
      <c r="AK9034" s="3"/>
      <c r="AL9034" s="3"/>
      <c r="AM9034" s="3"/>
      <c r="AN9034" s="3"/>
      <c r="AO9034" s="3"/>
      <c r="AP9034" s="3"/>
      <c r="AQ9034" s="3"/>
      <c r="AR9034" s="3"/>
      <c r="AS9034" s="3"/>
      <c r="AT9034" s="3"/>
      <c r="AU9034" s="3"/>
      <c r="AV9034" s="3"/>
      <c r="AW9034" s="3"/>
      <c r="AX9034" s="3"/>
      <c r="AY9034" s="3"/>
      <c r="AZ9034" s="3"/>
      <c r="BA9034" s="3"/>
    </row>
    <row r="9035" spans="1:53" x14ac:dyDescent="0.3">
      <c r="A9035" s="3"/>
      <c r="B9035" s="3"/>
      <c r="C9035" s="3"/>
      <c r="D9035" s="3"/>
      <c r="E9035" s="3"/>
      <c r="F9035" s="3"/>
      <c r="G9035" s="3"/>
      <c r="H9035" s="3"/>
      <c r="I9035" s="3"/>
      <c r="J9035" s="3"/>
      <c r="K9035" s="3"/>
      <c r="L9035" s="3"/>
      <c r="M9035" s="3"/>
      <c r="N9035" s="3"/>
      <c r="O9035" s="3"/>
      <c r="P9035" s="3"/>
      <c r="Q9035" s="3"/>
      <c r="R9035" s="3"/>
      <c r="S9035" s="120"/>
      <c r="T9035" s="3"/>
      <c r="U9035" s="3"/>
      <c r="V9035" s="3"/>
      <c r="W9035" s="3"/>
      <c r="X9035" s="3"/>
      <c r="Y9035" s="3"/>
      <c r="Z9035" s="3"/>
      <c r="AA9035" s="3"/>
      <c r="AB9035" s="3"/>
      <c r="AC9035" s="3"/>
      <c r="AD9035" s="3"/>
      <c r="AE9035" s="3"/>
      <c r="AF9035" s="3"/>
      <c r="AG9035" s="3"/>
      <c r="AH9035" s="3"/>
      <c r="AI9035" s="3"/>
      <c r="AJ9035" s="3"/>
      <c r="AK9035" s="3"/>
      <c r="AL9035" s="3"/>
      <c r="AM9035" s="3"/>
      <c r="AN9035" s="3"/>
      <c r="AO9035" s="3"/>
      <c r="AP9035" s="3"/>
      <c r="AQ9035" s="3"/>
      <c r="AR9035" s="3"/>
      <c r="AS9035" s="3"/>
      <c r="AT9035" s="3"/>
      <c r="AU9035" s="3"/>
      <c r="AV9035" s="3"/>
      <c r="AW9035" s="3"/>
      <c r="AX9035" s="3"/>
      <c r="AY9035" s="3"/>
      <c r="AZ9035" s="3"/>
      <c r="BA9035" s="3"/>
    </row>
    <row r="9036" spans="1:53" x14ac:dyDescent="0.3">
      <c r="A9036" s="3"/>
      <c r="B9036" s="3"/>
      <c r="C9036" s="3"/>
      <c r="D9036" s="3"/>
      <c r="E9036" s="3"/>
      <c r="F9036" s="3"/>
      <c r="G9036" s="3"/>
      <c r="H9036" s="3"/>
      <c r="I9036" s="3"/>
      <c r="J9036" s="3"/>
      <c r="K9036" s="3"/>
      <c r="L9036" s="3"/>
      <c r="M9036" s="3"/>
      <c r="N9036" s="3"/>
      <c r="O9036" s="3"/>
      <c r="P9036" s="3"/>
      <c r="Q9036" s="3"/>
      <c r="R9036" s="3"/>
      <c r="S9036" s="120"/>
      <c r="T9036" s="3"/>
      <c r="U9036" s="3"/>
      <c r="V9036" s="3"/>
      <c r="W9036" s="3"/>
      <c r="X9036" s="3"/>
      <c r="Y9036" s="3"/>
      <c r="Z9036" s="3"/>
      <c r="AA9036" s="3"/>
      <c r="AB9036" s="3"/>
      <c r="AC9036" s="3"/>
      <c r="AD9036" s="3"/>
      <c r="AE9036" s="3"/>
      <c r="AF9036" s="3"/>
      <c r="AG9036" s="3"/>
      <c r="AH9036" s="3"/>
      <c r="AI9036" s="3"/>
      <c r="AJ9036" s="3"/>
      <c r="AK9036" s="3"/>
      <c r="AL9036" s="3"/>
      <c r="AM9036" s="3"/>
      <c r="AN9036" s="3"/>
      <c r="AO9036" s="3"/>
      <c r="AP9036" s="3"/>
      <c r="AQ9036" s="3"/>
      <c r="AR9036" s="3"/>
      <c r="AS9036" s="3"/>
      <c r="AT9036" s="3"/>
      <c r="AU9036" s="3"/>
      <c r="AV9036" s="3"/>
      <c r="AW9036" s="3"/>
      <c r="AX9036" s="3"/>
      <c r="AY9036" s="3"/>
      <c r="AZ9036" s="3"/>
      <c r="BA9036" s="3"/>
    </row>
    <row r="9037" spans="1:53" x14ac:dyDescent="0.3">
      <c r="A9037" s="3"/>
      <c r="B9037" s="3"/>
      <c r="C9037" s="3"/>
      <c r="D9037" s="3"/>
      <c r="E9037" s="3"/>
      <c r="F9037" s="3"/>
      <c r="G9037" s="3"/>
      <c r="H9037" s="3"/>
      <c r="I9037" s="3"/>
      <c r="J9037" s="3"/>
      <c r="K9037" s="3"/>
      <c r="L9037" s="3"/>
      <c r="M9037" s="3"/>
      <c r="N9037" s="3"/>
      <c r="O9037" s="3"/>
      <c r="P9037" s="3"/>
      <c r="Q9037" s="3"/>
      <c r="R9037" s="3"/>
      <c r="S9037" s="120"/>
      <c r="T9037" s="3"/>
      <c r="U9037" s="3"/>
      <c r="V9037" s="3"/>
      <c r="W9037" s="3"/>
      <c r="X9037" s="3"/>
      <c r="Y9037" s="3"/>
      <c r="Z9037" s="3"/>
      <c r="AA9037" s="3"/>
      <c r="AB9037" s="3"/>
      <c r="AC9037" s="3"/>
      <c r="AD9037" s="3"/>
      <c r="AE9037" s="3"/>
      <c r="AF9037" s="3"/>
      <c r="AG9037" s="3"/>
      <c r="AH9037" s="3"/>
      <c r="AI9037" s="3"/>
      <c r="AJ9037" s="3"/>
      <c r="AK9037" s="3"/>
      <c r="AL9037" s="3"/>
      <c r="AM9037" s="3"/>
      <c r="AN9037" s="3"/>
      <c r="AO9037" s="3"/>
      <c r="AP9037" s="3"/>
      <c r="AQ9037" s="3"/>
      <c r="AR9037" s="3"/>
      <c r="AS9037" s="3"/>
      <c r="AT9037" s="3"/>
      <c r="AU9037" s="3"/>
      <c r="AV9037" s="3"/>
      <c r="AW9037" s="3"/>
      <c r="AX9037" s="3"/>
      <c r="AY9037" s="3"/>
      <c r="AZ9037" s="3"/>
      <c r="BA9037" s="3"/>
    </row>
    <row r="9038" spans="1:53" x14ac:dyDescent="0.3">
      <c r="A9038" s="3"/>
      <c r="B9038" s="3"/>
      <c r="C9038" s="3"/>
      <c r="D9038" s="3"/>
      <c r="E9038" s="3"/>
      <c r="F9038" s="3"/>
      <c r="G9038" s="3"/>
      <c r="H9038" s="3"/>
      <c r="I9038" s="3"/>
      <c r="J9038" s="3"/>
      <c r="K9038" s="3"/>
      <c r="L9038" s="3"/>
      <c r="M9038" s="3"/>
      <c r="N9038" s="3"/>
      <c r="O9038" s="3"/>
      <c r="P9038" s="3"/>
      <c r="Q9038" s="3"/>
      <c r="R9038" s="3"/>
      <c r="S9038" s="120"/>
      <c r="T9038" s="3"/>
      <c r="U9038" s="3"/>
      <c r="V9038" s="3"/>
      <c r="W9038" s="3"/>
      <c r="X9038" s="3"/>
      <c r="Y9038" s="3"/>
      <c r="Z9038" s="3"/>
      <c r="AA9038" s="3"/>
      <c r="AB9038" s="3"/>
      <c r="AC9038" s="3"/>
      <c r="AD9038" s="3"/>
      <c r="AE9038" s="3"/>
      <c r="AF9038" s="3"/>
      <c r="AG9038" s="3"/>
      <c r="AH9038" s="3"/>
      <c r="AI9038" s="3"/>
      <c r="AJ9038" s="3"/>
      <c r="AK9038" s="3"/>
      <c r="AL9038" s="3"/>
      <c r="AM9038" s="3"/>
      <c r="AN9038" s="3"/>
      <c r="AO9038" s="3"/>
      <c r="AP9038" s="3"/>
      <c r="AQ9038" s="3"/>
      <c r="AR9038" s="3"/>
      <c r="AS9038" s="3"/>
      <c r="AT9038" s="3"/>
      <c r="AU9038" s="3"/>
      <c r="AV9038" s="3"/>
      <c r="AW9038" s="3"/>
      <c r="AX9038" s="3"/>
      <c r="AY9038" s="3"/>
      <c r="AZ9038" s="3"/>
      <c r="BA9038" s="3"/>
    </row>
    <row r="9039" spans="1:53" x14ac:dyDescent="0.3">
      <c r="A9039" s="3"/>
      <c r="B9039" s="3"/>
      <c r="C9039" s="3"/>
      <c r="D9039" s="3"/>
      <c r="E9039" s="3"/>
      <c r="F9039" s="3"/>
      <c r="G9039" s="3"/>
      <c r="H9039" s="3"/>
      <c r="I9039" s="3"/>
      <c r="J9039" s="3"/>
      <c r="K9039" s="3"/>
      <c r="L9039" s="3"/>
      <c r="M9039" s="3"/>
      <c r="N9039" s="3"/>
      <c r="O9039" s="3"/>
      <c r="P9039" s="3"/>
      <c r="Q9039" s="3"/>
      <c r="R9039" s="3"/>
      <c r="S9039" s="120"/>
      <c r="T9039" s="3"/>
      <c r="U9039" s="3"/>
      <c r="V9039" s="3"/>
      <c r="W9039" s="3"/>
      <c r="X9039" s="3"/>
      <c r="Y9039" s="3"/>
      <c r="Z9039" s="3"/>
      <c r="AA9039" s="3"/>
      <c r="AB9039" s="3"/>
      <c r="AC9039" s="3"/>
      <c r="AD9039" s="3"/>
      <c r="AE9039" s="3"/>
      <c r="AF9039" s="3"/>
      <c r="AG9039" s="3"/>
      <c r="AH9039" s="3"/>
      <c r="AI9039" s="3"/>
      <c r="AJ9039" s="3"/>
      <c r="AK9039" s="3"/>
      <c r="AL9039" s="3"/>
      <c r="AM9039" s="3"/>
      <c r="AN9039" s="3"/>
      <c r="AO9039" s="3"/>
      <c r="AP9039" s="3"/>
      <c r="AQ9039" s="3"/>
      <c r="AR9039" s="3"/>
      <c r="AS9039" s="3"/>
      <c r="AT9039" s="3"/>
      <c r="AU9039" s="3"/>
      <c r="AV9039" s="3"/>
      <c r="AW9039" s="3"/>
      <c r="AX9039" s="3"/>
      <c r="AY9039" s="3"/>
      <c r="AZ9039" s="3"/>
      <c r="BA9039" s="3"/>
    </row>
    <row r="9040" spans="1:53" x14ac:dyDescent="0.3">
      <c r="A9040" s="3"/>
      <c r="B9040" s="3"/>
      <c r="C9040" s="3"/>
      <c r="D9040" s="3"/>
      <c r="E9040" s="3"/>
      <c r="F9040" s="3"/>
      <c r="G9040" s="3"/>
      <c r="H9040" s="3"/>
      <c r="I9040" s="3"/>
      <c r="J9040" s="3"/>
      <c r="K9040" s="3"/>
      <c r="L9040" s="3"/>
      <c r="M9040" s="3"/>
      <c r="N9040" s="3"/>
      <c r="O9040" s="3"/>
      <c r="P9040" s="3"/>
      <c r="Q9040" s="3"/>
      <c r="R9040" s="3"/>
      <c r="S9040" s="120"/>
      <c r="T9040" s="3"/>
      <c r="U9040" s="3"/>
      <c r="V9040" s="3"/>
      <c r="W9040" s="3"/>
      <c r="X9040" s="3"/>
      <c r="Y9040" s="3"/>
      <c r="Z9040" s="3"/>
      <c r="AA9040" s="3"/>
      <c r="AB9040" s="3"/>
      <c r="AC9040" s="3"/>
      <c r="AD9040" s="3"/>
      <c r="AE9040" s="3"/>
      <c r="AF9040" s="3"/>
      <c r="AG9040" s="3"/>
      <c r="AH9040" s="3"/>
      <c r="AI9040" s="3"/>
      <c r="AJ9040" s="3"/>
      <c r="AK9040" s="3"/>
      <c r="AL9040" s="3"/>
      <c r="AM9040" s="3"/>
      <c r="AN9040" s="3"/>
      <c r="AO9040" s="3"/>
      <c r="AP9040" s="3"/>
      <c r="AQ9040" s="3"/>
      <c r="AR9040" s="3"/>
      <c r="AS9040" s="3"/>
      <c r="AT9040" s="3"/>
      <c r="AU9040" s="3"/>
      <c r="AV9040" s="3"/>
      <c r="AW9040" s="3"/>
      <c r="AX9040" s="3"/>
      <c r="AY9040" s="3"/>
      <c r="AZ9040" s="3"/>
      <c r="BA9040" s="3"/>
    </row>
    <row r="9041" spans="1:53" x14ac:dyDescent="0.3">
      <c r="A9041" s="3"/>
      <c r="B9041" s="3"/>
      <c r="C9041" s="3"/>
      <c r="D9041" s="3"/>
      <c r="E9041" s="3"/>
      <c r="F9041" s="3"/>
      <c r="G9041" s="3"/>
      <c r="H9041" s="3"/>
      <c r="I9041" s="3"/>
      <c r="J9041" s="3"/>
      <c r="K9041" s="3"/>
      <c r="L9041" s="3"/>
      <c r="M9041" s="3"/>
      <c r="N9041" s="3"/>
      <c r="O9041" s="3"/>
      <c r="P9041" s="3"/>
      <c r="Q9041" s="3"/>
      <c r="R9041" s="3"/>
      <c r="S9041" s="120"/>
      <c r="T9041" s="3"/>
      <c r="U9041" s="3"/>
      <c r="V9041" s="3"/>
      <c r="W9041" s="3"/>
      <c r="X9041" s="3"/>
      <c r="Y9041" s="3"/>
      <c r="Z9041" s="3"/>
      <c r="AA9041" s="3"/>
      <c r="AB9041" s="3"/>
      <c r="AC9041" s="3"/>
      <c r="AD9041" s="3"/>
      <c r="AE9041" s="3"/>
      <c r="AF9041" s="3"/>
      <c r="AG9041" s="3"/>
      <c r="AH9041" s="3"/>
      <c r="AI9041" s="3"/>
      <c r="AJ9041" s="3"/>
      <c r="AK9041" s="3"/>
      <c r="AL9041" s="3"/>
      <c r="AM9041" s="3"/>
      <c r="AN9041" s="3"/>
      <c r="AO9041" s="3"/>
      <c r="AP9041" s="3"/>
      <c r="AQ9041" s="3"/>
      <c r="AR9041" s="3"/>
      <c r="AS9041" s="3"/>
      <c r="AT9041" s="3"/>
      <c r="AU9041" s="3"/>
      <c r="AV9041" s="3"/>
      <c r="AW9041" s="3"/>
      <c r="AX9041" s="3"/>
      <c r="AY9041" s="3"/>
      <c r="AZ9041" s="3"/>
      <c r="BA9041" s="3"/>
    </row>
    <row r="9042" spans="1:53" x14ac:dyDescent="0.3">
      <c r="A9042" s="3"/>
      <c r="B9042" s="3"/>
      <c r="C9042" s="3"/>
      <c r="D9042" s="3"/>
      <c r="E9042" s="3"/>
      <c r="F9042" s="3"/>
      <c r="G9042" s="3"/>
      <c r="H9042" s="3"/>
      <c r="I9042" s="3"/>
      <c r="J9042" s="3"/>
      <c r="K9042" s="3"/>
      <c r="L9042" s="3"/>
      <c r="M9042" s="3"/>
      <c r="N9042" s="3"/>
      <c r="O9042" s="3"/>
      <c r="P9042" s="3"/>
      <c r="Q9042" s="3"/>
      <c r="R9042" s="3"/>
      <c r="S9042" s="120"/>
      <c r="T9042" s="3"/>
      <c r="U9042" s="3"/>
      <c r="V9042" s="3"/>
      <c r="W9042" s="3"/>
      <c r="X9042" s="3"/>
      <c r="Y9042" s="3"/>
      <c r="Z9042" s="3"/>
      <c r="AA9042" s="3"/>
      <c r="AB9042" s="3"/>
      <c r="AC9042" s="3"/>
      <c r="AD9042" s="3"/>
      <c r="AE9042" s="3"/>
      <c r="AF9042" s="3"/>
      <c r="AG9042" s="3"/>
      <c r="AH9042" s="3"/>
      <c r="AI9042" s="3"/>
      <c r="AJ9042" s="3"/>
      <c r="AK9042" s="3"/>
      <c r="AL9042" s="3"/>
      <c r="AM9042" s="3"/>
      <c r="AN9042" s="3"/>
      <c r="AO9042" s="3"/>
      <c r="AP9042" s="3"/>
      <c r="AQ9042" s="3"/>
      <c r="AR9042" s="3"/>
      <c r="AS9042" s="3"/>
      <c r="AT9042" s="3"/>
      <c r="AU9042" s="3"/>
      <c r="AV9042" s="3"/>
      <c r="AW9042" s="3"/>
      <c r="AX9042" s="3"/>
      <c r="AY9042" s="3"/>
      <c r="AZ9042" s="3"/>
      <c r="BA9042" s="3"/>
    </row>
    <row r="9043" spans="1:53" x14ac:dyDescent="0.3">
      <c r="A9043" s="3"/>
      <c r="B9043" s="3"/>
      <c r="C9043" s="3"/>
      <c r="D9043" s="3"/>
      <c r="E9043" s="3"/>
      <c r="F9043" s="3"/>
      <c r="G9043" s="3"/>
      <c r="H9043" s="3"/>
      <c r="I9043" s="3"/>
      <c r="J9043" s="3"/>
      <c r="K9043" s="3"/>
      <c r="L9043" s="3"/>
      <c r="M9043" s="3"/>
      <c r="N9043" s="3"/>
      <c r="O9043" s="3"/>
      <c r="P9043" s="3"/>
      <c r="Q9043" s="3"/>
      <c r="R9043" s="3"/>
      <c r="S9043" s="120"/>
      <c r="T9043" s="3"/>
      <c r="U9043" s="3"/>
      <c r="V9043" s="3"/>
      <c r="W9043" s="3"/>
      <c r="X9043" s="3"/>
      <c r="Y9043" s="3"/>
      <c r="Z9043" s="3"/>
      <c r="AA9043" s="3"/>
      <c r="AB9043" s="3"/>
      <c r="AC9043" s="3"/>
      <c r="AD9043" s="3"/>
      <c r="AE9043" s="3"/>
      <c r="AF9043" s="3"/>
      <c r="AG9043" s="3"/>
      <c r="AH9043" s="3"/>
      <c r="AI9043" s="3"/>
      <c r="AJ9043" s="3"/>
      <c r="AK9043" s="3"/>
      <c r="AL9043" s="3"/>
      <c r="AM9043" s="3"/>
      <c r="AN9043" s="3"/>
      <c r="AO9043" s="3"/>
      <c r="AP9043" s="3"/>
      <c r="AQ9043" s="3"/>
      <c r="AR9043" s="3"/>
      <c r="AS9043" s="3"/>
      <c r="AT9043" s="3"/>
      <c r="AU9043" s="3"/>
      <c r="AV9043" s="3"/>
      <c r="AW9043" s="3"/>
      <c r="AX9043" s="3"/>
      <c r="AY9043" s="3"/>
      <c r="AZ9043" s="3"/>
      <c r="BA9043" s="3"/>
    </row>
    <row r="9044" spans="1:53" x14ac:dyDescent="0.3">
      <c r="A9044" s="3"/>
      <c r="B9044" s="3"/>
      <c r="C9044" s="3"/>
      <c r="D9044" s="3"/>
      <c r="E9044" s="3"/>
      <c r="F9044" s="3"/>
      <c r="G9044" s="3"/>
      <c r="H9044" s="3"/>
      <c r="I9044" s="3"/>
      <c r="J9044" s="3"/>
      <c r="K9044" s="3"/>
      <c r="L9044" s="3"/>
      <c r="M9044" s="3"/>
      <c r="N9044" s="3"/>
      <c r="O9044" s="3"/>
      <c r="P9044" s="3"/>
      <c r="Q9044" s="3"/>
      <c r="R9044" s="3"/>
      <c r="S9044" s="120"/>
      <c r="T9044" s="3"/>
      <c r="U9044" s="3"/>
      <c r="V9044" s="3"/>
      <c r="W9044" s="3"/>
      <c r="X9044" s="3"/>
      <c r="Y9044" s="3"/>
      <c r="Z9044" s="3"/>
      <c r="AA9044" s="3"/>
      <c r="AB9044" s="3"/>
      <c r="AC9044" s="3"/>
      <c r="AD9044" s="3"/>
      <c r="AE9044" s="3"/>
      <c r="AF9044" s="3"/>
      <c r="AG9044" s="3"/>
      <c r="AH9044" s="3"/>
      <c r="AI9044" s="3"/>
      <c r="AJ9044" s="3"/>
      <c r="AK9044" s="3"/>
      <c r="AL9044" s="3"/>
      <c r="AM9044" s="3"/>
      <c r="AN9044" s="3"/>
      <c r="AO9044" s="3"/>
      <c r="AP9044" s="3"/>
      <c r="AQ9044" s="3"/>
      <c r="AR9044" s="3"/>
      <c r="AS9044" s="3"/>
      <c r="AT9044" s="3"/>
      <c r="AU9044" s="3"/>
      <c r="AV9044" s="3"/>
      <c r="AW9044" s="3"/>
      <c r="AX9044" s="3"/>
      <c r="AY9044" s="3"/>
      <c r="AZ9044" s="3"/>
      <c r="BA9044" s="3"/>
    </row>
    <row r="9045" spans="1:53" x14ac:dyDescent="0.3">
      <c r="A9045" s="3"/>
      <c r="B9045" s="3"/>
      <c r="C9045" s="3"/>
      <c r="D9045" s="3"/>
      <c r="E9045" s="3"/>
      <c r="F9045" s="3"/>
      <c r="G9045" s="3"/>
      <c r="H9045" s="3"/>
      <c r="I9045" s="3"/>
      <c r="J9045" s="3"/>
      <c r="K9045" s="3"/>
      <c r="L9045" s="3"/>
      <c r="M9045" s="3"/>
      <c r="N9045" s="3"/>
      <c r="O9045" s="3"/>
      <c r="P9045" s="3"/>
      <c r="Q9045" s="3"/>
      <c r="R9045" s="3"/>
      <c r="S9045" s="120"/>
      <c r="T9045" s="3"/>
      <c r="U9045" s="3"/>
      <c r="V9045" s="3"/>
      <c r="W9045" s="3"/>
      <c r="X9045" s="3"/>
      <c r="Y9045" s="3"/>
      <c r="Z9045" s="3"/>
      <c r="AA9045" s="3"/>
      <c r="AB9045" s="3"/>
      <c r="AC9045" s="3"/>
      <c r="AD9045" s="3"/>
      <c r="AE9045" s="3"/>
      <c r="AF9045" s="3"/>
      <c r="AG9045" s="3"/>
      <c r="AH9045" s="3"/>
      <c r="AI9045" s="3"/>
      <c r="AJ9045" s="3"/>
      <c r="AK9045" s="3"/>
      <c r="AL9045" s="3"/>
      <c r="AM9045" s="3"/>
      <c r="AN9045" s="3"/>
      <c r="AO9045" s="3"/>
      <c r="AP9045" s="3"/>
      <c r="AQ9045" s="3"/>
      <c r="AR9045" s="3"/>
      <c r="AS9045" s="3"/>
      <c r="AT9045" s="3"/>
      <c r="AU9045" s="3"/>
      <c r="AV9045" s="3"/>
      <c r="AW9045" s="3"/>
      <c r="AX9045" s="3"/>
      <c r="AY9045" s="3"/>
      <c r="AZ9045" s="3"/>
      <c r="BA9045" s="3"/>
    </row>
    <row r="9046" spans="1:53" x14ac:dyDescent="0.3">
      <c r="A9046" s="3"/>
      <c r="B9046" s="3"/>
      <c r="C9046" s="3"/>
      <c r="D9046" s="3"/>
      <c r="E9046" s="3"/>
      <c r="F9046" s="3"/>
      <c r="G9046" s="3"/>
      <c r="H9046" s="3"/>
      <c r="I9046" s="3"/>
      <c r="J9046" s="3"/>
      <c r="K9046" s="3"/>
      <c r="L9046" s="3"/>
      <c r="M9046" s="3"/>
      <c r="N9046" s="3"/>
      <c r="O9046" s="3"/>
      <c r="P9046" s="3"/>
      <c r="Q9046" s="3"/>
      <c r="R9046" s="3"/>
      <c r="S9046" s="120"/>
      <c r="T9046" s="3"/>
      <c r="U9046" s="3"/>
      <c r="V9046" s="3"/>
      <c r="W9046" s="3"/>
      <c r="X9046" s="3"/>
      <c r="Y9046" s="3"/>
      <c r="Z9046" s="3"/>
      <c r="AA9046" s="3"/>
      <c r="AB9046" s="3"/>
      <c r="AC9046" s="3"/>
      <c r="AD9046" s="3"/>
      <c r="AE9046" s="3"/>
      <c r="AF9046" s="3"/>
      <c r="AG9046" s="3"/>
      <c r="AH9046" s="3"/>
      <c r="AI9046" s="3"/>
      <c r="AJ9046" s="3"/>
      <c r="AK9046" s="3"/>
      <c r="AL9046" s="3"/>
      <c r="AM9046" s="3"/>
      <c r="AN9046" s="3"/>
      <c r="AO9046" s="3"/>
      <c r="AP9046" s="3"/>
      <c r="AQ9046" s="3"/>
      <c r="AR9046" s="3"/>
      <c r="AS9046" s="3"/>
      <c r="AT9046" s="3"/>
      <c r="AU9046" s="3"/>
      <c r="AV9046" s="3"/>
      <c r="AW9046" s="3"/>
      <c r="AX9046" s="3"/>
      <c r="AY9046" s="3"/>
      <c r="AZ9046" s="3"/>
      <c r="BA9046" s="3"/>
    </row>
    <row r="9047" spans="1:53" x14ac:dyDescent="0.3">
      <c r="A9047" s="3"/>
      <c r="B9047" s="3"/>
      <c r="C9047" s="3"/>
      <c r="D9047" s="3"/>
      <c r="E9047" s="3"/>
      <c r="F9047" s="3"/>
      <c r="G9047" s="3"/>
      <c r="H9047" s="3"/>
      <c r="I9047" s="3"/>
      <c r="J9047" s="3"/>
      <c r="K9047" s="3"/>
      <c r="L9047" s="3"/>
      <c r="M9047" s="3"/>
      <c r="N9047" s="3"/>
      <c r="O9047" s="3"/>
      <c r="P9047" s="3"/>
      <c r="Q9047" s="3"/>
      <c r="R9047" s="3"/>
      <c r="S9047" s="120"/>
      <c r="T9047" s="3"/>
      <c r="U9047" s="3"/>
      <c r="V9047" s="3"/>
      <c r="W9047" s="3"/>
      <c r="X9047" s="3"/>
      <c r="Y9047" s="3"/>
      <c r="Z9047" s="3"/>
      <c r="AA9047" s="3"/>
      <c r="AB9047" s="3"/>
      <c r="AC9047" s="3"/>
      <c r="AD9047" s="3"/>
      <c r="AE9047" s="3"/>
      <c r="AF9047" s="3"/>
      <c r="AG9047" s="3"/>
      <c r="AH9047" s="3"/>
      <c r="AI9047" s="3"/>
      <c r="AJ9047" s="3"/>
      <c r="AK9047" s="3"/>
      <c r="AL9047" s="3"/>
      <c r="AM9047" s="3"/>
      <c r="AN9047" s="3"/>
      <c r="AO9047" s="3"/>
      <c r="AP9047" s="3"/>
      <c r="AQ9047" s="3"/>
      <c r="AR9047" s="3"/>
      <c r="AS9047" s="3"/>
      <c r="AT9047" s="3"/>
      <c r="AU9047" s="3"/>
      <c r="AV9047" s="3"/>
      <c r="AW9047" s="3"/>
      <c r="AX9047" s="3"/>
      <c r="AY9047" s="3"/>
      <c r="AZ9047" s="3"/>
      <c r="BA9047" s="3"/>
    </row>
    <row r="9048" spans="1:53" x14ac:dyDescent="0.3">
      <c r="A9048" s="3"/>
      <c r="B9048" s="3"/>
      <c r="C9048" s="3"/>
      <c r="D9048" s="3"/>
      <c r="E9048" s="3"/>
      <c r="F9048" s="3"/>
      <c r="G9048" s="3"/>
      <c r="H9048" s="3"/>
      <c r="I9048" s="3"/>
      <c r="J9048" s="3"/>
      <c r="K9048" s="3"/>
      <c r="L9048" s="3"/>
      <c r="M9048" s="3"/>
      <c r="N9048" s="3"/>
      <c r="O9048" s="3"/>
      <c r="P9048" s="3"/>
      <c r="Q9048" s="3"/>
      <c r="R9048" s="3"/>
      <c r="S9048" s="120"/>
      <c r="T9048" s="3"/>
      <c r="U9048" s="3"/>
      <c r="V9048" s="3"/>
      <c r="W9048" s="3"/>
      <c r="X9048" s="3"/>
      <c r="Y9048" s="3"/>
      <c r="Z9048" s="3"/>
      <c r="AA9048" s="3"/>
      <c r="AB9048" s="3"/>
      <c r="AC9048" s="3"/>
      <c r="AD9048" s="3"/>
      <c r="AE9048" s="3"/>
      <c r="AF9048" s="3"/>
      <c r="AG9048" s="3"/>
      <c r="AH9048" s="3"/>
      <c r="AI9048" s="3"/>
      <c r="AJ9048" s="3"/>
      <c r="AK9048" s="3"/>
      <c r="AL9048" s="3"/>
      <c r="AM9048" s="3"/>
      <c r="AN9048" s="3"/>
      <c r="AO9048" s="3"/>
      <c r="AP9048" s="3"/>
      <c r="AQ9048" s="3"/>
      <c r="AR9048" s="3"/>
      <c r="AS9048" s="3"/>
      <c r="AT9048" s="3"/>
      <c r="AU9048" s="3"/>
      <c r="AV9048" s="3"/>
      <c r="AW9048" s="3"/>
      <c r="AX9048" s="3"/>
      <c r="AY9048" s="3"/>
      <c r="AZ9048" s="3"/>
      <c r="BA9048" s="3"/>
    </row>
    <row r="9049" spans="1:53" x14ac:dyDescent="0.3">
      <c r="A9049" s="3"/>
      <c r="B9049" s="3"/>
      <c r="C9049" s="3"/>
      <c r="D9049" s="3"/>
      <c r="E9049" s="3"/>
      <c r="F9049" s="3"/>
      <c r="G9049" s="3"/>
      <c r="H9049" s="3"/>
      <c r="I9049" s="3"/>
      <c r="J9049" s="3"/>
      <c r="K9049" s="3"/>
      <c r="L9049" s="3"/>
      <c r="M9049" s="3"/>
      <c r="N9049" s="3"/>
      <c r="O9049" s="3"/>
      <c r="P9049" s="3"/>
      <c r="Q9049" s="3"/>
      <c r="R9049" s="3"/>
      <c r="S9049" s="120"/>
      <c r="T9049" s="3"/>
      <c r="U9049" s="3"/>
      <c r="V9049" s="3"/>
      <c r="W9049" s="3"/>
      <c r="X9049" s="3"/>
      <c r="Y9049" s="3"/>
      <c r="Z9049" s="3"/>
      <c r="AA9049" s="3"/>
      <c r="AB9049" s="3"/>
      <c r="AC9049" s="3"/>
      <c r="AD9049" s="3"/>
      <c r="AE9049" s="3"/>
      <c r="AF9049" s="3"/>
      <c r="AG9049" s="3"/>
      <c r="AH9049" s="3"/>
      <c r="AI9049" s="3"/>
      <c r="AJ9049" s="3"/>
      <c r="AK9049" s="3"/>
      <c r="AL9049" s="3"/>
      <c r="AM9049" s="3"/>
      <c r="AN9049" s="3"/>
      <c r="AO9049" s="3"/>
      <c r="AP9049" s="3"/>
      <c r="AQ9049" s="3"/>
      <c r="AR9049" s="3"/>
      <c r="AS9049" s="3"/>
      <c r="AT9049" s="3"/>
      <c r="AU9049" s="3"/>
      <c r="AV9049" s="3"/>
      <c r="AW9049" s="3"/>
      <c r="AX9049" s="3"/>
      <c r="AY9049" s="3"/>
      <c r="AZ9049" s="3"/>
      <c r="BA9049" s="3"/>
    </row>
    <row r="9050" spans="1:53" x14ac:dyDescent="0.3">
      <c r="A9050" s="3"/>
      <c r="B9050" s="3"/>
      <c r="C9050" s="3"/>
      <c r="D9050" s="3"/>
      <c r="E9050" s="3"/>
      <c r="F9050" s="3"/>
      <c r="G9050" s="3"/>
      <c r="H9050" s="3"/>
      <c r="I9050" s="3"/>
      <c r="J9050" s="3"/>
      <c r="K9050" s="3"/>
      <c r="L9050" s="3"/>
      <c r="M9050" s="3"/>
      <c r="N9050" s="3"/>
      <c r="O9050" s="3"/>
      <c r="P9050" s="3"/>
      <c r="Q9050" s="3"/>
      <c r="R9050" s="3"/>
      <c r="S9050" s="120"/>
      <c r="T9050" s="3"/>
      <c r="U9050" s="3"/>
      <c r="V9050" s="3"/>
      <c r="W9050" s="3"/>
      <c r="X9050" s="3"/>
      <c r="Y9050" s="3"/>
      <c r="Z9050" s="3"/>
      <c r="AA9050" s="3"/>
      <c r="AB9050" s="3"/>
      <c r="AC9050" s="3"/>
      <c r="AD9050" s="3"/>
      <c r="AE9050" s="3"/>
      <c r="AF9050" s="3"/>
      <c r="AG9050" s="3"/>
      <c r="AH9050" s="3"/>
      <c r="AI9050" s="3"/>
      <c r="AJ9050" s="3"/>
      <c r="AK9050" s="3"/>
      <c r="AL9050" s="3"/>
      <c r="AM9050" s="3"/>
      <c r="AN9050" s="3"/>
      <c r="AO9050" s="3"/>
      <c r="AP9050" s="3"/>
      <c r="AQ9050" s="3"/>
      <c r="AR9050" s="3"/>
      <c r="AS9050" s="3"/>
      <c r="AT9050" s="3"/>
      <c r="AU9050" s="3"/>
      <c r="AV9050" s="3"/>
      <c r="AW9050" s="3"/>
      <c r="AX9050" s="3"/>
      <c r="AY9050" s="3"/>
      <c r="AZ9050" s="3"/>
      <c r="BA9050" s="3"/>
    </row>
    <row r="9051" spans="1:53" x14ac:dyDescent="0.3">
      <c r="A9051" s="3"/>
      <c r="B9051" s="3"/>
      <c r="C9051" s="3"/>
      <c r="D9051" s="3"/>
      <c r="E9051" s="3"/>
      <c r="F9051" s="3"/>
      <c r="G9051" s="3"/>
      <c r="H9051" s="3"/>
      <c r="I9051" s="3"/>
      <c r="J9051" s="3"/>
      <c r="K9051" s="3"/>
      <c r="L9051" s="3"/>
      <c r="M9051" s="3"/>
      <c r="N9051" s="3"/>
      <c r="O9051" s="3"/>
      <c r="P9051" s="3"/>
      <c r="Q9051" s="3"/>
      <c r="R9051" s="3"/>
      <c r="S9051" s="120"/>
      <c r="T9051" s="3"/>
      <c r="U9051" s="3"/>
      <c r="V9051" s="3"/>
      <c r="W9051" s="3"/>
      <c r="X9051" s="3"/>
      <c r="Y9051" s="3"/>
      <c r="Z9051" s="3"/>
      <c r="AA9051" s="3"/>
      <c r="AB9051" s="3"/>
      <c r="AC9051" s="3"/>
      <c r="AD9051" s="3"/>
      <c r="AE9051" s="3"/>
      <c r="AF9051" s="3"/>
      <c r="AG9051" s="3"/>
      <c r="AH9051" s="3"/>
      <c r="AI9051" s="3"/>
      <c r="AJ9051" s="3"/>
      <c r="AK9051" s="3"/>
      <c r="AL9051" s="3"/>
      <c r="AM9051" s="3"/>
      <c r="AN9051" s="3"/>
      <c r="AO9051" s="3"/>
      <c r="AP9051" s="3"/>
      <c r="AQ9051" s="3"/>
      <c r="AR9051" s="3"/>
      <c r="AS9051" s="3"/>
      <c r="AT9051" s="3"/>
      <c r="AU9051" s="3"/>
      <c r="AV9051" s="3"/>
      <c r="AW9051" s="3"/>
      <c r="AX9051" s="3"/>
      <c r="AY9051" s="3"/>
      <c r="AZ9051" s="3"/>
      <c r="BA9051" s="3"/>
    </row>
    <row r="9052" spans="1:53" x14ac:dyDescent="0.3">
      <c r="A9052" s="3"/>
      <c r="B9052" s="3"/>
      <c r="C9052" s="3"/>
      <c r="D9052" s="3"/>
      <c r="E9052" s="3"/>
      <c r="F9052" s="3"/>
      <c r="G9052" s="3"/>
      <c r="H9052" s="3"/>
      <c r="I9052" s="3"/>
      <c r="J9052" s="3"/>
      <c r="K9052" s="3"/>
      <c r="L9052" s="3"/>
      <c r="M9052" s="3"/>
      <c r="N9052" s="3"/>
      <c r="O9052" s="3"/>
      <c r="P9052" s="3"/>
      <c r="Q9052" s="3"/>
      <c r="R9052" s="3"/>
      <c r="S9052" s="120"/>
      <c r="T9052" s="3"/>
      <c r="U9052" s="3"/>
      <c r="V9052" s="3"/>
      <c r="W9052" s="3"/>
      <c r="X9052" s="3"/>
      <c r="Y9052" s="3"/>
      <c r="Z9052" s="3"/>
      <c r="AA9052" s="3"/>
      <c r="AB9052" s="3"/>
      <c r="AC9052" s="3"/>
      <c r="AD9052" s="3"/>
      <c r="AE9052" s="3"/>
      <c r="AF9052" s="3"/>
      <c r="AG9052" s="3"/>
      <c r="AH9052" s="3"/>
      <c r="AI9052" s="3"/>
      <c r="AJ9052" s="3"/>
      <c r="AK9052" s="3"/>
      <c r="AL9052" s="3"/>
      <c r="AM9052" s="3"/>
      <c r="AN9052" s="3"/>
      <c r="AO9052" s="3"/>
      <c r="AP9052" s="3"/>
      <c r="AQ9052" s="3"/>
      <c r="AR9052" s="3"/>
      <c r="AS9052" s="3"/>
      <c r="AT9052" s="3"/>
      <c r="AU9052" s="3"/>
      <c r="AV9052" s="3"/>
      <c r="AW9052" s="3"/>
      <c r="AX9052" s="3"/>
      <c r="AY9052" s="3"/>
      <c r="AZ9052" s="3"/>
      <c r="BA9052" s="3"/>
    </row>
    <row r="9053" spans="1:53" x14ac:dyDescent="0.3">
      <c r="A9053" s="3"/>
      <c r="B9053" s="3"/>
      <c r="C9053" s="3"/>
      <c r="D9053" s="3"/>
      <c r="E9053" s="3"/>
      <c r="F9053" s="3"/>
      <c r="G9053" s="3"/>
      <c r="H9053" s="3"/>
      <c r="I9053" s="3"/>
      <c r="J9053" s="3"/>
      <c r="K9053" s="3"/>
      <c r="L9053" s="3"/>
      <c r="M9053" s="3"/>
      <c r="N9053" s="3"/>
      <c r="O9053" s="3"/>
      <c r="P9053" s="3"/>
      <c r="Q9053" s="3"/>
      <c r="R9053" s="3"/>
      <c r="S9053" s="120"/>
      <c r="T9053" s="3"/>
      <c r="U9053" s="3"/>
      <c r="V9053" s="3"/>
      <c r="W9053" s="3"/>
      <c r="X9053" s="3"/>
      <c r="Y9053" s="3"/>
      <c r="Z9053" s="3"/>
      <c r="AA9053" s="3"/>
      <c r="AB9053" s="3"/>
      <c r="AC9053" s="3"/>
      <c r="AD9053" s="3"/>
      <c r="AE9053" s="3"/>
      <c r="AF9053" s="3"/>
      <c r="AG9053" s="3"/>
      <c r="AH9053" s="3"/>
      <c r="AI9053" s="3"/>
      <c r="AJ9053" s="3"/>
      <c r="AK9053" s="3"/>
      <c r="AL9053" s="3"/>
      <c r="AM9053" s="3"/>
      <c r="AN9053" s="3"/>
      <c r="AO9053" s="3"/>
      <c r="AP9053" s="3"/>
      <c r="AQ9053" s="3"/>
      <c r="AR9053" s="3"/>
      <c r="AS9053" s="3"/>
      <c r="AT9053" s="3"/>
      <c r="AU9053" s="3"/>
      <c r="AV9053" s="3"/>
      <c r="AW9053" s="3"/>
      <c r="AX9053" s="3"/>
      <c r="AY9053" s="3"/>
      <c r="AZ9053" s="3"/>
      <c r="BA9053" s="3"/>
    </row>
    <row r="9054" spans="1:53" x14ac:dyDescent="0.3">
      <c r="A9054" s="3"/>
      <c r="B9054" s="3"/>
      <c r="C9054" s="3"/>
      <c r="D9054" s="3"/>
      <c r="E9054" s="3"/>
      <c r="F9054" s="3"/>
      <c r="G9054" s="3"/>
      <c r="H9054" s="3"/>
      <c r="I9054" s="3"/>
      <c r="J9054" s="3"/>
      <c r="K9054" s="3"/>
      <c r="L9054" s="3"/>
      <c r="M9054" s="3"/>
      <c r="N9054" s="3"/>
      <c r="O9054" s="3"/>
      <c r="P9054" s="3"/>
      <c r="Q9054" s="3"/>
      <c r="R9054" s="3"/>
      <c r="S9054" s="120"/>
      <c r="T9054" s="3"/>
      <c r="U9054" s="3"/>
      <c r="V9054" s="3"/>
      <c r="W9054" s="3"/>
      <c r="X9054" s="3"/>
      <c r="Y9054" s="3"/>
      <c r="Z9054" s="3"/>
      <c r="AA9054" s="3"/>
      <c r="AB9054" s="3"/>
      <c r="AC9054" s="3"/>
      <c r="AD9054" s="3"/>
      <c r="AE9054" s="3"/>
      <c r="AF9054" s="3"/>
      <c r="AG9054" s="3"/>
      <c r="AH9054" s="3"/>
      <c r="AI9054" s="3"/>
      <c r="AJ9054" s="3"/>
      <c r="AK9054" s="3"/>
      <c r="AL9054" s="3"/>
      <c r="AM9054" s="3"/>
      <c r="AN9054" s="3"/>
      <c r="AO9054" s="3"/>
      <c r="AP9054" s="3"/>
      <c r="AQ9054" s="3"/>
      <c r="AR9054" s="3"/>
      <c r="AS9054" s="3"/>
      <c r="AT9054" s="3"/>
      <c r="AU9054" s="3"/>
      <c r="AV9054" s="3"/>
      <c r="AW9054" s="3"/>
      <c r="AX9054" s="3"/>
      <c r="AY9054" s="3"/>
      <c r="AZ9054" s="3"/>
      <c r="BA9054" s="3"/>
    </row>
    <row r="9055" spans="1:53" x14ac:dyDescent="0.3">
      <c r="A9055" s="3"/>
      <c r="B9055" s="3"/>
      <c r="C9055" s="3"/>
      <c r="D9055" s="3"/>
      <c r="E9055" s="3"/>
      <c r="F9055" s="3"/>
      <c r="G9055" s="3"/>
      <c r="H9055" s="3"/>
      <c r="I9055" s="3"/>
      <c r="J9055" s="3"/>
      <c r="K9055" s="3"/>
      <c r="L9055" s="3"/>
      <c r="M9055" s="3"/>
      <c r="N9055" s="3"/>
      <c r="O9055" s="3"/>
      <c r="P9055" s="3"/>
      <c r="Q9055" s="3"/>
      <c r="R9055" s="3"/>
      <c r="S9055" s="120"/>
      <c r="T9055" s="3"/>
      <c r="U9055" s="3"/>
      <c r="V9055" s="3"/>
      <c r="W9055" s="3"/>
      <c r="X9055" s="3"/>
      <c r="Y9055" s="3"/>
      <c r="Z9055" s="3"/>
      <c r="AA9055" s="3"/>
      <c r="AB9055" s="3"/>
      <c r="AC9055" s="3"/>
      <c r="AD9055" s="3"/>
      <c r="AE9055" s="3"/>
      <c r="AF9055" s="3"/>
      <c r="AG9055" s="3"/>
      <c r="AH9055" s="3"/>
      <c r="AI9055" s="3"/>
      <c r="AJ9055" s="3"/>
      <c r="AK9055" s="3"/>
      <c r="AL9055" s="3"/>
      <c r="AM9055" s="3"/>
      <c r="AN9055" s="3"/>
      <c r="AO9055" s="3"/>
      <c r="AP9055" s="3"/>
      <c r="AQ9055" s="3"/>
      <c r="AR9055" s="3"/>
      <c r="AS9055" s="3"/>
      <c r="AT9055" s="3"/>
      <c r="AU9055" s="3"/>
      <c r="AV9055" s="3"/>
      <c r="AW9055" s="3"/>
      <c r="AX9055" s="3"/>
      <c r="AY9055" s="3"/>
      <c r="AZ9055" s="3"/>
      <c r="BA9055" s="3"/>
    </row>
    <row r="9056" spans="1:53" x14ac:dyDescent="0.3">
      <c r="A9056" s="3"/>
      <c r="B9056" s="3"/>
      <c r="C9056" s="3"/>
      <c r="D9056" s="3"/>
      <c r="E9056" s="3"/>
      <c r="F9056" s="3"/>
      <c r="G9056" s="3"/>
      <c r="H9056" s="3"/>
      <c r="I9056" s="3"/>
      <c r="J9056" s="3"/>
      <c r="K9056" s="3"/>
      <c r="L9056" s="3"/>
      <c r="M9056" s="3"/>
      <c r="N9056" s="3"/>
      <c r="O9056" s="3"/>
      <c r="P9056" s="3"/>
      <c r="Q9056" s="3"/>
      <c r="R9056" s="3"/>
      <c r="S9056" s="120"/>
      <c r="T9056" s="3"/>
      <c r="U9056" s="3"/>
      <c r="V9056" s="3"/>
      <c r="W9056" s="3"/>
      <c r="X9056" s="3"/>
      <c r="Y9056" s="3"/>
      <c r="Z9056" s="3"/>
      <c r="AA9056" s="3"/>
      <c r="AB9056" s="3"/>
      <c r="AC9056" s="3"/>
      <c r="AD9056" s="3"/>
      <c r="AE9056" s="3"/>
      <c r="AF9056" s="3"/>
      <c r="AG9056" s="3"/>
      <c r="AH9056" s="3"/>
      <c r="AI9056" s="3"/>
      <c r="AJ9056" s="3"/>
      <c r="AK9056" s="3"/>
      <c r="AL9056" s="3"/>
      <c r="AM9056" s="3"/>
      <c r="AN9056" s="3"/>
      <c r="AO9056" s="3"/>
      <c r="AP9056" s="3"/>
      <c r="AQ9056" s="3"/>
      <c r="AR9056" s="3"/>
      <c r="AS9056" s="3"/>
      <c r="AT9056" s="3"/>
      <c r="AU9056" s="3"/>
      <c r="AV9056" s="3"/>
      <c r="AW9056" s="3"/>
      <c r="AX9056" s="3"/>
      <c r="AY9056" s="3"/>
      <c r="AZ9056" s="3"/>
      <c r="BA9056" s="3"/>
    </row>
    <row r="9057" spans="1:53" x14ac:dyDescent="0.3">
      <c r="A9057" s="3"/>
      <c r="B9057" s="3"/>
      <c r="C9057" s="3"/>
      <c r="D9057" s="3"/>
      <c r="E9057" s="3"/>
      <c r="F9057" s="3"/>
      <c r="G9057" s="3"/>
      <c r="H9057" s="3"/>
      <c r="I9057" s="3"/>
      <c r="J9057" s="3"/>
      <c r="K9057" s="3"/>
      <c r="L9057" s="3"/>
      <c r="M9057" s="3"/>
      <c r="N9057" s="3"/>
      <c r="O9057" s="3"/>
      <c r="P9057" s="3"/>
      <c r="Q9057" s="3"/>
      <c r="R9057" s="3"/>
      <c r="S9057" s="120"/>
      <c r="T9057" s="3"/>
      <c r="U9057" s="3"/>
      <c r="V9057" s="3"/>
      <c r="W9057" s="3"/>
      <c r="X9057" s="3"/>
      <c r="Y9057" s="3"/>
      <c r="Z9057" s="3"/>
      <c r="AA9057" s="3"/>
      <c r="AB9057" s="3"/>
      <c r="AC9057" s="3"/>
      <c r="AD9057" s="3"/>
      <c r="AE9057" s="3"/>
      <c r="AF9057" s="3"/>
      <c r="AG9057" s="3"/>
      <c r="AH9057" s="3"/>
      <c r="AI9057" s="3"/>
      <c r="AJ9057" s="3"/>
      <c r="AK9057" s="3"/>
      <c r="AL9057" s="3"/>
      <c r="AM9057" s="3"/>
      <c r="AN9057" s="3"/>
      <c r="AO9057" s="3"/>
      <c r="AP9057" s="3"/>
      <c r="AQ9057" s="3"/>
      <c r="AR9057" s="3"/>
      <c r="AS9057" s="3"/>
      <c r="AT9057" s="3"/>
      <c r="AU9057" s="3"/>
      <c r="AV9057" s="3"/>
      <c r="AW9057" s="3"/>
      <c r="AX9057" s="3"/>
      <c r="AY9057" s="3"/>
      <c r="AZ9057" s="3"/>
      <c r="BA9057" s="3"/>
    </row>
    <row r="9058" spans="1:53" x14ac:dyDescent="0.3">
      <c r="A9058" s="3"/>
      <c r="B9058" s="3"/>
      <c r="C9058" s="3"/>
      <c r="D9058" s="3"/>
      <c r="E9058" s="3"/>
      <c r="F9058" s="3"/>
      <c r="G9058" s="3"/>
      <c r="H9058" s="3"/>
      <c r="I9058" s="3"/>
      <c r="J9058" s="3"/>
      <c r="K9058" s="3"/>
      <c r="L9058" s="3"/>
      <c r="M9058" s="3"/>
      <c r="N9058" s="3"/>
      <c r="O9058" s="3"/>
      <c r="P9058" s="3"/>
      <c r="Q9058" s="3"/>
      <c r="R9058" s="3"/>
      <c r="S9058" s="120"/>
      <c r="T9058" s="3"/>
      <c r="U9058" s="3"/>
      <c r="V9058" s="3"/>
      <c r="W9058" s="3"/>
      <c r="X9058" s="3"/>
      <c r="Y9058" s="3"/>
      <c r="Z9058" s="3"/>
      <c r="AA9058" s="3"/>
      <c r="AB9058" s="3"/>
      <c r="AC9058" s="3"/>
      <c r="AD9058" s="3"/>
      <c r="AE9058" s="3"/>
      <c r="AF9058" s="3"/>
      <c r="AG9058" s="3"/>
      <c r="AH9058" s="3"/>
      <c r="AI9058" s="3"/>
      <c r="AJ9058" s="3"/>
      <c r="AK9058" s="3"/>
      <c r="AL9058" s="3"/>
      <c r="AM9058" s="3"/>
      <c r="AN9058" s="3"/>
      <c r="AO9058" s="3"/>
      <c r="AP9058" s="3"/>
      <c r="AQ9058" s="3"/>
      <c r="AR9058" s="3"/>
      <c r="AS9058" s="3"/>
      <c r="AT9058" s="3"/>
      <c r="AU9058" s="3"/>
      <c r="AV9058" s="3"/>
      <c r="AW9058" s="3"/>
      <c r="AX9058" s="3"/>
      <c r="AY9058" s="3"/>
      <c r="AZ9058" s="3"/>
      <c r="BA9058" s="3"/>
    </row>
    <row r="9059" spans="1:53" x14ac:dyDescent="0.3">
      <c r="A9059" s="3"/>
      <c r="B9059" s="3"/>
      <c r="C9059" s="3"/>
      <c r="D9059" s="3"/>
      <c r="E9059" s="3"/>
      <c r="F9059" s="3"/>
      <c r="G9059" s="3"/>
      <c r="H9059" s="3"/>
      <c r="I9059" s="3"/>
      <c r="J9059" s="3"/>
      <c r="K9059" s="3"/>
      <c r="L9059" s="3"/>
      <c r="M9059" s="3"/>
      <c r="N9059" s="3"/>
      <c r="O9059" s="3"/>
      <c r="P9059" s="3"/>
      <c r="Q9059" s="3"/>
      <c r="R9059" s="3"/>
      <c r="S9059" s="120"/>
      <c r="T9059" s="3"/>
      <c r="U9059" s="3"/>
      <c r="V9059" s="3"/>
      <c r="W9059" s="3"/>
      <c r="X9059" s="3"/>
      <c r="Y9059" s="3"/>
      <c r="Z9059" s="3"/>
      <c r="AA9059" s="3"/>
      <c r="AB9059" s="3"/>
      <c r="AC9059" s="3"/>
      <c r="AD9059" s="3"/>
      <c r="AE9059" s="3"/>
      <c r="AF9059" s="3"/>
      <c r="AG9059" s="3"/>
      <c r="AH9059" s="3"/>
      <c r="AI9059" s="3"/>
      <c r="AJ9059" s="3"/>
      <c r="AK9059" s="3"/>
      <c r="AL9059" s="3"/>
      <c r="AM9059" s="3"/>
      <c r="AN9059" s="3"/>
      <c r="AO9059" s="3"/>
      <c r="AP9059" s="3"/>
      <c r="AQ9059" s="3"/>
      <c r="AR9059" s="3"/>
      <c r="AS9059" s="3"/>
      <c r="AT9059" s="3"/>
      <c r="AU9059" s="3"/>
      <c r="AV9059" s="3"/>
      <c r="AW9059" s="3"/>
      <c r="AX9059" s="3"/>
      <c r="AY9059" s="3"/>
      <c r="AZ9059" s="3"/>
      <c r="BA9059" s="3"/>
    </row>
    <row r="9060" spans="1:53" x14ac:dyDescent="0.3">
      <c r="A9060" s="3"/>
      <c r="B9060" s="3"/>
      <c r="C9060" s="3"/>
      <c r="D9060" s="3"/>
      <c r="E9060" s="3"/>
      <c r="F9060" s="3"/>
      <c r="G9060" s="3"/>
      <c r="H9060" s="3"/>
      <c r="I9060" s="3"/>
      <c r="J9060" s="3"/>
      <c r="K9060" s="3"/>
      <c r="L9060" s="3"/>
      <c r="M9060" s="3"/>
      <c r="N9060" s="3"/>
      <c r="O9060" s="3"/>
      <c r="P9060" s="3"/>
      <c r="Q9060" s="3"/>
      <c r="R9060" s="3"/>
      <c r="S9060" s="120"/>
      <c r="T9060" s="3"/>
      <c r="U9060" s="3"/>
      <c r="V9060" s="3"/>
      <c r="W9060" s="3"/>
      <c r="X9060" s="3"/>
      <c r="Y9060" s="3"/>
      <c r="Z9060" s="3"/>
      <c r="AA9060" s="3"/>
      <c r="AB9060" s="3"/>
      <c r="AC9060" s="3"/>
      <c r="AD9060" s="3"/>
      <c r="AE9060" s="3"/>
      <c r="AF9060" s="3"/>
      <c r="AG9060" s="3"/>
      <c r="AH9060" s="3"/>
      <c r="AI9060" s="3"/>
      <c r="AJ9060" s="3"/>
      <c r="AK9060" s="3"/>
      <c r="AL9060" s="3"/>
      <c r="AM9060" s="3"/>
      <c r="AN9060" s="3"/>
      <c r="AO9060" s="3"/>
      <c r="AP9060" s="3"/>
      <c r="AQ9060" s="3"/>
      <c r="AR9060" s="3"/>
      <c r="AS9060" s="3"/>
      <c r="AT9060" s="3"/>
      <c r="AU9060" s="3"/>
      <c r="AV9060" s="3"/>
      <c r="AW9060" s="3"/>
      <c r="AX9060" s="3"/>
      <c r="AY9060" s="3"/>
      <c r="AZ9060" s="3"/>
      <c r="BA9060" s="3"/>
    </row>
    <row r="9061" spans="1:53" x14ac:dyDescent="0.3">
      <c r="A9061" s="3"/>
      <c r="B9061" s="3"/>
      <c r="C9061" s="3"/>
      <c r="D9061" s="3"/>
      <c r="E9061" s="3"/>
      <c r="F9061" s="3"/>
      <c r="G9061" s="3"/>
      <c r="H9061" s="3"/>
      <c r="I9061" s="3"/>
      <c r="J9061" s="3"/>
      <c r="K9061" s="3"/>
      <c r="L9061" s="3"/>
      <c r="M9061" s="3"/>
      <c r="N9061" s="3"/>
      <c r="O9061" s="3"/>
      <c r="P9061" s="3"/>
      <c r="Q9061" s="3"/>
      <c r="R9061" s="3"/>
      <c r="S9061" s="120"/>
      <c r="T9061" s="3"/>
      <c r="U9061" s="3"/>
      <c r="V9061" s="3"/>
      <c r="W9061" s="3"/>
      <c r="X9061" s="3"/>
      <c r="Y9061" s="3"/>
      <c r="Z9061" s="3"/>
      <c r="AA9061" s="3"/>
      <c r="AB9061" s="3"/>
      <c r="AC9061" s="3"/>
      <c r="AD9061" s="3"/>
      <c r="AE9061" s="3"/>
      <c r="AF9061" s="3"/>
      <c r="AG9061" s="3"/>
      <c r="AH9061" s="3"/>
      <c r="AI9061" s="3"/>
      <c r="AJ9061" s="3"/>
      <c r="AK9061" s="3"/>
      <c r="AL9061" s="3"/>
      <c r="AM9061" s="3"/>
      <c r="AN9061" s="3"/>
      <c r="AO9061" s="3"/>
      <c r="AP9061" s="3"/>
      <c r="AQ9061" s="3"/>
      <c r="AR9061" s="3"/>
      <c r="AS9061" s="3"/>
      <c r="AT9061" s="3"/>
      <c r="AU9061" s="3"/>
      <c r="AV9061" s="3"/>
      <c r="AW9061" s="3"/>
      <c r="AX9061" s="3"/>
      <c r="AY9061" s="3"/>
      <c r="AZ9061" s="3"/>
      <c r="BA9061" s="3"/>
    </row>
    <row r="9062" spans="1:53" x14ac:dyDescent="0.3">
      <c r="A9062" s="3"/>
      <c r="B9062" s="3"/>
      <c r="C9062" s="3"/>
      <c r="D9062" s="3"/>
      <c r="E9062" s="3"/>
      <c r="F9062" s="3"/>
      <c r="G9062" s="3"/>
      <c r="H9062" s="3"/>
      <c r="I9062" s="3"/>
      <c r="J9062" s="3"/>
      <c r="K9062" s="3"/>
      <c r="L9062" s="3"/>
      <c r="M9062" s="3"/>
      <c r="N9062" s="3"/>
      <c r="O9062" s="3"/>
      <c r="P9062" s="3"/>
      <c r="Q9062" s="3"/>
      <c r="R9062" s="3"/>
      <c r="S9062" s="120"/>
      <c r="T9062" s="3"/>
      <c r="U9062" s="3"/>
      <c r="V9062" s="3"/>
      <c r="W9062" s="3"/>
      <c r="X9062" s="3"/>
      <c r="Y9062" s="3"/>
      <c r="Z9062" s="3"/>
      <c r="AA9062" s="3"/>
      <c r="AB9062" s="3"/>
      <c r="AC9062" s="3"/>
      <c r="AD9062" s="3"/>
      <c r="AE9062" s="3"/>
      <c r="AF9062" s="3"/>
      <c r="AG9062" s="3"/>
      <c r="AH9062" s="3"/>
      <c r="AI9062" s="3"/>
      <c r="AJ9062" s="3"/>
      <c r="AK9062" s="3"/>
      <c r="AL9062" s="3"/>
      <c r="AM9062" s="3"/>
      <c r="AN9062" s="3"/>
      <c r="AO9062" s="3"/>
      <c r="AP9062" s="3"/>
      <c r="AQ9062" s="3"/>
      <c r="AR9062" s="3"/>
      <c r="AS9062" s="3"/>
      <c r="AT9062" s="3"/>
      <c r="AU9062" s="3"/>
      <c r="AV9062" s="3"/>
      <c r="AW9062" s="3"/>
      <c r="AX9062" s="3"/>
      <c r="AY9062" s="3"/>
      <c r="AZ9062" s="3"/>
      <c r="BA9062" s="3"/>
    </row>
    <row r="9063" spans="1:53" x14ac:dyDescent="0.3">
      <c r="A9063" s="3"/>
      <c r="B9063" s="3"/>
      <c r="C9063" s="3"/>
      <c r="D9063" s="3"/>
      <c r="E9063" s="3"/>
      <c r="F9063" s="3"/>
      <c r="G9063" s="3"/>
      <c r="H9063" s="3"/>
      <c r="I9063" s="3"/>
      <c r="J9063" s="3"/>
      <c r="K9063" s="3"/>
      <c r="L9063" s="3"/>
      <c r="M9063" s="3"/>
      <c r="N9063" s="3"/>
      <c r="O9063" s="3"/>
      <c r="P9063" s="3"/>
      <c r="Q9063" s="3"/>
      <c r="R9063" s="3"/>
      <c r="S9063" s="120"/>
      <c r="T9063" s="3"/>
      <c r="U9063" s="3"/>
      <c r="V9063" s="3"/>
      <c r="W9063" s="3"/>
      <c r="X9063" s="3"/>
      <c r="Y9063" s="3"/>
      <c r="Z9063" s="3"/>
      <c r="AA9063" s="3"/>
      <c r="AB9063" s="3"/>
      <c r="AC9063" s="3"/>
      <c r="AD9063" s="3"/>
      <c r="AE9063" s="3"/>
      <c r="AF9063" s="3"/>
      <c r="AG9063" s="3"/>
      <c r="AH9063" s="3"/>
      <c r="AI9063" s="3"/>
      <c r="AJ9063" s="3"/>
      <c r="AK9063" s="3"/>
      <c r="AL9063" s="3"/>
      <c r="AM9063" s="3"/>
      <c r="AN9063" s="3"/>
      <c r="AO9063" s="3"/>
      <c r="AP9063" s="3"/>
      <c r="AQ9063" s="3"/>
      <c r="AR9063" s="3"/>
      <c r="AS9063" s="3"/>
      <c r="AT9063" s="3"/>
      <c r="AU9063" s="3"/>
      <c r="AV9063" s="3"/>
      <c r="AW9063" s="3"/>
      <c r="AX9063" s="3"/>
      <c r="AY9063" s="3"/>
      <c r="AZ9063" s="3"/>
      <c r="BA9063" s="3"/>
    </row>
    <row r="9064" spans="1:53" x14ac:dyDescent="0.3">
      <c r="A9064" s="3"/>
      <c r="B9064" s="3"/>
      <c r="C9064" s="3"/>
      <c r="D9064" s="3"/>
      <c r="E9064" s="3"/>
      <c r="F9064" s="3"/>
      <c r="G9064" s="3"/>
      <c r="H9064" s="3"/>
      <c r="I9064" s="3"/>
      <c r="J9064" s="3"/>
      <c r="K9064" s="3"/>
      <c r="L9064" s="3"/>
      <c r="M9064" s="3"/>
      <c r="N9064" s="3"/>
      <c r="O9064" s="3"/>
      <c r="P9064" s="3"/>
      <c r="Q9064" s="3"/>
      <c r="R9064" s="3"/>
      <c r="S9064" s="120"/>
      <c r="T9064" s="3"/>
      <c r="U9064" s="3"/>
      <c r="V9064" s="3"/>
      <c r="W9064" s="3"/>
      <c r="X9064" s="3"/>
      <c r="Y9064" s="3"/>
      <c r="Z9064" s="3"/>
      <c r="AA9064" s="3"/>
      <c r="AB9064" s="3"/>
      <c r="AC9064" s="3"/>
      <c r="AD9064" s="3"/>
      <c r="AE9064" s="3"/>
      <c r="AF9064" s="3"/>
      <c r="AG9064" s="3"/>
      <c r="AH9064" s="3"/>
      <c r="AI9064" s="3"/>
      <c r="AJ9064" s="3"/>
      <c r="AK9064" s="3"/>
      <c r="AL9064" s="3"/>
      <c r="AM9064" s="3"/>
      <c r="AN9064" s="3"/>
      <c r="AO9064" s="3"/>
      <c r="AP9064" s="3"/>
      <c r="AQ9064" s="3"/>
      <c r="AR9064" s="3"/>
      <c r="AS9064" s="3"/>
      <c r="AT9064" s="3"/>
      <c r="AU9064" s="3"/>
      <c r="AV9064" s="3"/>
      <c r="AW9064" s="3"/>
      <c r="AX9064" s="3"/>
      <c r="AY9064" s="3"/>
      <c r="AZ9064" s="3"/>
      <c r="BA9064" s="3"/>
    </row>
    <row r="9065" spans="1:53" x14ac:dyDescent="0.3">
      <c r="A9065" s="3"/>
      <c r="B9065" s="3"/>
      <c r="C9065" s="3"/>
      <c r="D9065" s="3"/>
      <c r="E9065" s="3"/>
      <c r="F9065" s="3"/>
      <c r="G9065" s="3"/>
      <c r="H9065" s="3"/>
      <c r="I9065" s="3"/>
      <c r="J9065" s="3"/>
      <c r="K9065" s="3"/>
      <c r="L9065" s="3"/>
      <c r="M9065" s="3"/>
      <c r="N9065" s="3"/>
      <c r="O9065" s="3"/>
      <c r="P9065" s="3"/>
      <c r="Q9065" s="3"/>
      <c r="R9065" s="3"/>
      <c r="S9065" s="120"/>
      <c r="T9065" s="3"/>
      <c r="U9065" s="3"/>
      <c r="V9065" s="3"/>
      <c r="W9065" s="3"/>
      <c r="X9065" s="3"/>
      <c r="Y9065" s="3"/>
      <c r="Z9065" s="3"/>
      <c r="AA9065" s="3"/>
      <c r="AB9065" s="3"/>
      <c r="AC9065" s="3"/>
      <c r="AD9065" s="3"/>
      <c r="AE9065" s="3"/>
      <c r="AF9065" s="3"/>
      <c r="AG9065" s="3"/>
      <c r="AH9065" s="3"/>
      <c r="AI9065" s="3"/>
      <c r="AJ9065" s="3"/>
      <c r="AK9065" s="3"/>
      <c r="AL9065" s="3"/>
      <c r="AM9065" s="3"/>
      <c r="AN9065" s="3"/>
      <c r="AO9065" s="3"/>
      <c r="AP9065" s="3"/>
      <c r="AQ9065" s="3"/>
      <c r="AR9065" s="3"/>
      <c r="AS9065" s="3"/>
      <c r="AT9065" s="3"/>
      <c r="AU9065" s="3"/>
      <c r="AV9065" s="3"/>
      <c r="AW9065" s="3"/>
      <c r="AX9065" s="3"/>
      <c r="AY9065" s="3"/>
      <c r="AZ9065" s="3"/>
      <c r="BA9065" s="3"/>
    </row>
    <row r="9066" spans="1:53" x14ac:dyDescent="0.3">
      <c r="A9066" s="3"/>
      <c r="B9066" s="3"/>
      <c r="C9066" s="3"/>
      <c r="D9066" s="3"/>
      <c r="E9066" s="3"/>
      <c r="F9066" s="3"/>
      <c r="G9066" s="3"/>
      <c r="H9066" s="3"/>
      <c r="I9066" s="3"/>
      <c r="J9066" s="3"/>
      <c r="K9066" s="3"/>
      <c r="L9066" s="3"/>
      <c r="M9066" s="3"/>
      <c r="N9066" s="3"/>
      <c r="O9066" s="3"/>
      <c r="P9066" s="3"/>
      <c r="Q9066" s="3"/>
      <c r="R9066" s="3"/>
      <c r="S9066" s="120"/>
      <c r="T9066" s="3"/>
      <c r="U9066" s="3"/>
      <c r="V9066" s="3"/>
      <c r="W9066" s="3"/>
      <c r="X9066" s="3"/>
      <c r="Y9066" s="3"/>
      <c r="Z9066" s="3"/>
      <c r="AA9066" s="3"/>
      <c r="AB9066" s="3"/>
      <c r="AC9066" s="3"/>
      <c r="AD9066" s="3"/>
      <c r="AE9066" s="3"/>
      <c r="AF9066" s="3"/>
      <c r="AG9066" s="3"/>
      <c r="AH9066" s="3"/>
      <c r="AI9066" s="3"/>
      <c r="AJ9066" s="3"/>
      <c r="AK9066" s="3"/>
      <c r="AL9066" s="3"/>
      <c r="AM9066" s="3"/>
      <c r="AN9066" s="3"/>
      <c r="AO9066" s="3"/>
      <c r="AP9066" s="3"/>
      <c r="AQ9066" s="3"/>
      <c r="AR9066" s="3"/>
      <c r="AS9066" s="3"/>
      <c r="AT9066" s="3"/>
      <c r="AU9066" s="3"/>
      <c r="AV9066" s="3"/>
      <c r="AW9066" s="3"/>
      <c r="AX9066" s="3"/>
      <c r="AY9066" s="3"/>
      <c r="AZ9066" s="3"/>
      <c r="BA9066" s="3"/>
    </row>
    <row r="9067" spans="1:53" x14ac:dyDescent="0.3">
      <c r="A9067" s="3"/>
      <c r="B9067" s="3"/>
      <c r="C9067" s="3"/>
      <c r="D9067" s="3"/>
      <c r="E9067" s="3"/>
      <c r="F9067" s="3"/>
      <c r="G9067" s="3"/>
      <c r="H9067" s="3"/>
      <c r="I9067" s="3"/>
      <c r="J9067" s="3"/>
      <c r="K9067" s="3"/>
      <c r="L9067" s="3"/>
      <c r="M9067" s="3"/>
      <c r="N9067" s="3"/>
      <c r="O9067" s="3"/>
      <c r="P9067" s="3"/>
      <c r="Q9067" s="3"/>
      <c r="R9067" s="3"/>
      <c r="S9067" s="120"/>
      <c r="T9067" s="3"/>
      <c r="U9067" s="3"/>
      <c r="V9067" s="3"/>
      <c r="W9067" s="3"/>
      <c r="X9067" s="3"/>
      <c r="Y9067" s="3"/>
      <c r="Z9067" s="3"/>
      <c r="AA9067" s="3"/>
      <c r="AB9067" s="3"/>
      <c r="AC9067" s="3"/>
      <c r="AD9067" s="3"/>
      <c r="AE9067" s="3"/>
      <c r="AF9067" s="3"/>
      <c r="AG9067" s="3"/>
      <c r="AH9067" s="3"/>
      <c r="AI9067" s="3"/>
      <c r="AJ9067" s="3"/>
      <c r="AK9067" s="3"/>
      <c r="AL9067" s="3"/>
      <c r="AM9067" s="3"/>
      <c r="AN9067" s="3"/>
      <c r="AO9067" s="3"/>
      <c r="AP9067" s="3"/>
      <c r="AQ9067" s="3"/>
      <c r="AR9067" s="3"/>
      <c r="AS9067" s="3"/>
      <c r="AT9067" s="3"/>
      <c r="AU9067" s="3"/>
      <c r="AV9067" s="3"/>
      <c r="AW9067" s="3"/>
      <c r="AX9067" s="3"/>
      <c r="AY9067" s="3"/>
      <c r="AZ9067" s="3"/>
      <c r="BA9067" s="3"/>
    </row>
    <row r="9068" spans="1:53" x14ac:dyDescent="0.3">
      <c r="A9068" s="3"/>
      <c r="B9068" s="3"/>
      <c r="C9068" s="3"/>
      <c r="D9068" s="3"/>
      <c r="E9068" s="3"/>
      <c r="F9068" s="3"/>
      <c r="G9068" s="3"/>
      <c r="H9068" s="3"/>
      <c r="I9068" s="3"/>
      <c r="J9068" s="3"/>
      <c r="K9068" s="3"/>
      <c r="L9068" s="3"/>
      <c r="M9068" s="3"/>
      <c r="N9068" s="3"/>
      <c r="O9068" s="3"/>
      <c r="P9068" s="3"/>
      <c r="Q9068" s="3"/>
      <c r="R9068" s="3"/>
      <c r="S9068" s="120"/>
      <c r="T9068" s="3"/>
      <c r="U9068" s="3"/>
      <c r="V9068" s="3"/>
      <c r="W9068" s="3"/>
      <c r="X9068" s="3"/>
      <c r="Y9068" s="3"/>
      <c r="Z9068" s="3"/>
      <c r="AA9068" s="3"/>
      <c r="AB9068" s="3"/>
      <c r="AC9068" s="3"/>
      <c r="AD9068" s="3"/>
      <c r="AE9068" s="3"/>
      <c r="AF9068" s="3"/>
      <c r="AG9068" s="3"/>
      <c r="AH9068" s="3"/>
      <c r="AI9068" s="3"/>
      <c r="AJ9068" s="3"/>
      <c r="AK9068" s="3"/>
      <c r="AL9068" s="3"/>
      <c r="AM9068" s="3"/>
      <c r="AN9068" s="3"/>
      <c r="AO9068" s="3"/>
      <c r="AP9068" s="3"/>
      <c r="AQ9068" s="3"/>
      <c r="AR9068" s="3"/>
      <c r="AS9068" s="3"/>
      <c r="AT9068" s="3"/>
      <c r="AU9068" s="3"/>
      <c r="AV9068" s="3"/>
      <c r="AW9068" s="3"/>
      <c r="AX9068" s="3"/>
      <c r="AY9068" s="3"/>
      <c r="AZ9068" s="3"/>
      <c r="BA9068" s="3"/>
    </row>
    <row r="9069" spans="1:53" x14ac:dyDescent="0.3">
      <c r="A9069" s="3"/>
      <c r="B9069" s="3"/>
      <c r="C9069" s="3"/>
      <c r="D9069" s="3"/>
      <c r="E9069" s="3"/>
      <c r="F9069" s="3"/>
      <c r="G9069" s="3"/>
      <c r="H9069" s="3"/>
      <c r="I9069" s="3"/>
      <c r="J9069" s="3"/>
      <c r="K9069" s="3"/>
      <c r="L9069" s="3"/>
      <c r="M9069" s="3"/>
      <c r="N9069" s="3"/>
      <c r="O9069" s="3"/>
      <c r="P9069" s="3"/>
      <c r="Q9069" s="3"/>
      <c r="R9069" s="3"/>
      <c r="S9069" s="120"/>
      <c r="T9069" s="3"/>
      <c r="U9069" s="3"/>
      <c r="V9069" s="3"/>
      <c r="W9069" s="3"/>
      <c r="X9069" s="3"/>
      <c r="Y9069" s="3"/>
      <c r="Z9069" s="3"/>
      <c r="AA9069" s="3"/>
      <c r="AB9069" s="3"/>
      <c r="AC9069" s="3"/>
      <c r="AD9069" s="3"/>
      <c r="AE9069" s="3"/>
      <c r="AF9069" s="3"/>
      <c r="AG9069" s="3"/>
      <c r="AH9069" s="3"/>
      <c r="AI9069" s="3"/>
      <c r="AJ9069" s="3"/>
      <c r="AK9069" s="3"/>
      <c r="AL9069" s="3"/>
      <c r="AM9069" s="3"/>
      <c r="AN9069" s="3"/>
      <c r="AO9069" s="3"/>
      <c r="AP9069" s="3"/>
      <c r="AQ9069" s="3"/>
      <c r="AR9069" s="3"/>
      <c r="AS9069" s="3"/>
      <c r="AT9069" s="3"/>
      <c r="AU9069" s="3"/>
      <c r="AV9069" s="3"/>
      <c r="AW9069" s="3"/>
      <c r="AX9069" s="3"/>
      <c r="AY9069" s="3"/>
      <c r="AZ9069" s="3"/>
      <c r="BA9069" s="3"/>
    </row>
    <row r="9070" spans="1:53" x14ac:dyDescent="0.3">
      <c r="A9070" s="3"/>
      <c r="B9070" s="3"/>
      <c r="C9070" s="3"/>
      <c r="D9070" s="3"/>
      <c r="E9070" s="3"/>
      <c r="F9070" s="3"/>
      <c r="G9070" s="3"/>
      <c r="H9070" s="3"/>
      <c r="I9070" s="3"/>
      <c r="J9070" s="3"/>
      <c r="K9070" s="3"/>
      <c r="L9070" s="3"/>
      <c r="M9070" s="3"/>
      <c r="N9070" s="3"/>
      <c r="O9070" s="3"/>
      <c r="P9070" s="3"/>
      <c r="Q9070" s="3"/>
      <c r="R9070" s="3"/>
      <c r="S9070" s="120"/>
      <c r="T9070" s="3"/>
      <c r="U9070" s="3"/>
      <c r="V9070" s="3"/>
      <c r="W9070" s="3"/>
      <c r="X9070" s="3"/>
      <c r="Y9070" s="3"/>
      <c r="Z9070" s="3"/>
      <c r="AA9070" s="3"/>
      <c r="AB9070" s="3"/>
      <c r="AC9070" s="3"/>
      <c r="AD9070" s="3"/>
      <c r="AE9070" s="3"/>
      <c r="AF9070" s="3"/>
      <c r="AG9070" s="3"/>
      <c r="AH9070" s="3"/>
      <c r="AI9070" s="3"/>
      <c r="AJ9070" s="3"/>
      <c r="AK9070" s="3"/>
      <c r="AL9070" s="3"/>
      <c r="AM9070" s="3"/>
      <c r="AN9070" s="3"/>
      <c r="AO9070" s="3"/>
      <c r="AP9070" s="3"/>
      <c r="AQ9070" s="3"/>
      <c r="AR9070" s="3"/>
      <c r="AS9070" s="3"/>
      <c r="AT9070" s="3"/>
      <c r="AU9070" s="3"/>
      <c r="AV9070" s="3"/>
      <c r="AW9070" s="3"/>
      <c r="AX9070" s="3"/>
      <c r="AY9070" s="3"/>
      <c r="AZ9070" s="3"/>
      <c r="BA9070" s="3"/>
    </row>
    <row r="9071" spans="1:53" x14ac:dyDescent="0.3">
      <c r="A9071" s="3"/>
      <c r="B9071" s="3"/>
      <c r="C9071" s="3"/>
      <c r="D9071" s="3"/>
      <c r="E9071" s="3"/>
      <c r="F9071" s="3"/>
      <c r="G9071" s="3"/>
      <c r="H9071" s="3"/>
      <c r="I9071" s="3"/>
      <c r="J9071" s="3"/>
      <c r="K9071" s="3"/>
      <c r="L9071" s="3"/>
      <c r="M9071" s="3"/>
      <c r="N9071" s="3"/>
      <c r="O9071" s="3"/>
      <c r="P9071" s="3"/>
      <c r="Q9071" s="3"/>
      <c r="R9071" s="3"/>
      <c r="S9071" s="120"/>
      <c r="T9071" s="3"/>
      <c r="U9071" s="3"/>
      <c r="V9071" s="3"/>
      <c r="W9071" s="3"/>
      <c r="X9071" s="3"/>
      <c r="Y9071" s="3"/>
      <c r="Z9071" s="3"/>
      <c r="AA9071" s="3"/>
      <c r="AB9071" s="3"/>
      <c r="AC9071" s="3"/>
      <c r="AD9071" s="3"/>
      <c r="AE9071" s="3"/>
      <c r="AF9071" s="3"/>
      <c r="AG9071" s="3"/>
      <c r="AH9071" s="3"/>
      <c r="AI9071" s="3"/>
      <c r="AJ9071" s="3"/>
      <c r="AK9071" s="3"/>
      <c r="AL9071" s="3"/>
      <c r="AM9071" s="3"/>
      <c r="AN9071" s="3"/>
      <c r="AO9071" s="3"/>
      <c r="AP9071" s="3"/>
      <c r="AQ9071" s="3"/>
      <c r="AR9071" s="3"/>
      <c r="AS9071" s="3"/>
      <c r="AT9071" s="3"/>
      <c r="AU9071" s="3"/>
      <c r="AV9071" s="3"/>
      <c r="AW9071" s="3"/>
      <c r="AX9071" s="3"/>
      <c r="AY9071" s="3"/>
      <c r="AZ9071" s="3"/>
      <c r="BA9071" s="3"/>
    </row>
    <row r="9072" spans="1:53" x14ac:dyDescent="0.3">
      <c r="A9072" s="3"/>
      <c r="B9072" s="3"/>
      <c r="C9072" s="3"/>
      <c r="D9072" s="3"/>
      <c r="E9072" s="3"/>
      <c r="F9072" s="3"/>
      <c r="G9072" s="3"/>
      <c r="H9072" s="3"/>
      <c r="I9072" s="3"/>
      <c r="J9072" s="3"/>
      <c r="K9072" s="3"/>
      <c r="L9072" s="3"/>
      <c r="M9072" s="3"/>
      <c r="N9072" s="3"/>
      <c r="O9072" s="3"/>
      <c r="P9072" s="3"/>
      <c r="Q9072" s="3"/>
      <c r="R9072" s="3"/>
      <c r="S9072" s="120"/>
      <c r="T9072" s="3"/>
      <c r="U9072" s="3"/>
      <c r="V9072" s="3"/>
      <c r="W9072" s="3"/>
      <c r="X9072" s="3"/>
      <c r="Y9072" s="3"/>
      <c r="Z9072" s="3"/>
      <c r="AA9072" s="3"/>
      <c r="AB9072" s="3"/>
      <c r="AC9072" s="3"/>
      <c r="AD9072" s="3"/>
      <c r="AE9072" s="3"/>
      <c r="AF9072" s="3"/>
      <c r="AG9072" s="3"/>
      <c r="AH9072" s="3"/>
      <c r="AI9072" s="3"/>
      <c r="AJ9072" s="3"/>
      <c r="AK9072" s="3"/>
      <c r="AL9072" s="3"/>
      <c r="AM9072" s="3"/>
      <c r="AN9072" s="3"/>
      <c r="AO9072" s="3"/>
      <c r="AP9072" s="3"/>
      <c r="AQ9072" s="3"/>
      <c r="AR9072" s="3"/>
      <c r="AS9072" s="3"/>
      <c r="AT9072" s="3"/>
      <c r="AU9072" s="3"/>
      <c r="AV9072" s="3"/>
      <c r="AW9072" s="3"/>
      <c r="AX9072" s="3"/>
      <c r="AY9072" s="3"/>
      <c r="AZ9072" s="3"/>
      <c r="BA9072" s="3"/>
    </row>
    <row r="9073" spans="1:53" x14ac:dyDescent="0.3">
      <c r="A9073" s="3"/>
      <c r="B9073" s="3"/>
      <c r="C9073" s="3"/>
      <c r="D9073" s="3"/>
      <c r="E9073" s="3"/>
      <c r="F9073" s="3"/>
      <c r="G9073" s="3"/>
      <c r="H9073" s="3"/>
      <c r="I9073" s="3"/>
      <c r="J9073" s="3"/>
      <c r="K9073" s="3"/>
      <c r="L9073" s="3"/>
      <c r="M9073" s="3"/>
      <c r="N9073" s="3"/>
      <c r="O9073" s="3"/>
      <c r="P9073" s="3"/>
      <c r="Q9073" s="3"/>
      <c r="R9073" s="3"/>
      <c r="S9073" s="120"/>
      <c r="T9073" s="3"/>
      <c r="U9073" s="3"/>
      <c r="V9073" s="3"/>
      <c r="W9073" s="3"/>
      <c r="X9073" s="3"/>
      <c r="Y9073" s="3"/>
      <c r="Z9073" s="3"/>
      <c r="AA9073" s="3"/>
      <c r="AB9073" s="3"/>
      <c r="AC9073" s="3"/>
      <c r="AD9073" s="3"/>
      <c r="AE9073" s="3"/>
      <c r="AF9073" s="3"/>
      <c r="AG9073" s="3"/>
      <c r="AH9073" s="3"/>
      <c r="AI9073" s="3"/>
      <c r="AJ9073" s="3"/>
      <c r="AK9073" s="3"/>
      <c r="AL9073" s="3"/>
      <c r="AM9073" s="3"/>
      <c r="AN9073" s="3"/>
      <c r="AO9073" s="3"/>
      <c r="AP9073" s="3"/>
      <c r="AQ9073" s="3"/>
      <c r="AR9073" s="3"/>
      <c r="AS9073" s="3"/>
      <c r="AT9073" s="3"/>
      <c r="AU9073" s="3"/>
      <c r="AV9073" s="3"/>
      <c r="AW9073" s="3"/>
      <c r="AX9073" s="3"/>
      <c r="AY9073" s="3"/>
      <c r="AZ9073" s="3"/>
      <c r="BA9073" s="3"/>
    </row>
    <row r="9074" spans="1:53" x14ac:dyDescent="0.3">
      <c r="A9074" s="3"/>
      <c r="B9074" s="3"/>
      <c r="C9074" s="3"/>
      <c r="D9074" s="3"/>
      <c r="E9074" s="3"/>
      <c r="F9074" s="3"/>
      <c r="G9074" s="3"/>
      <c r="H9074" s="3"/>
      <c r="I9074" s="3"/>
      <c r="J9074" s="3"/>
      <c r="K9074" s="3"/>
      <c r="L9074" s="3"/>
      <c r="M9074" s="3"/>
      <c r="N9074" s="3"/>
      <c r="O9074" s="3"/>
      <c r="P9074" s="3"/>
      <c r="Q9074" s="3"/>
      <c r="R9074" s="3"/>
      <c r="S9074" s="120"/>
      <c r="T9074" s="3"/>
      <c r="U9074" s="3"/>
      <c r="V9074" s="3"/>
      <c r="W9074" s="3"/>
      <c r="X9074" s="3"/>
      <c r="Y9074" s="3"/>
      <c r="Z9074" s="3"/>
      <c r="AA9074" s="3"/>
      <c r="AB9074" s="3"/>
      <c r="AC9074" s="3"/>
      <c r="AD9074" s="3"/>
      <c r="AE9074" s="3"/>
      <c r="AF9074" s="3"/>
      <c r="AG9074" s="3"/>
      <c r="AH9074" s="3"/>
      <c r="AI9074" s="3"/>
      <c r="AJ9074" s="3"/>
      <c r="AK9074" s="3"/>
      <c r="AL9074" s="3"/>
      <c r="AM9074" s="3"/>
      <c r="AN9074" s="3"/>
      <c r="AO9074" s="3"/>
      <c r="AP9074" s="3"/>
      <c r="AQ9074" s="3"/>
      <c r="AR9074" s="3"/>
      <c r="AS9074" s="3"/>
      <c r="AT9074" s="3"/>
      <c r="AU9074" s="3"/>
      <c r="AV9074" s="3"/>
      <c r="AW9074" s="3"/>
      <c r="AX9074" s="3"/>
      <c r="AY9074" s="3"/>
      <c r="AZ9074" s="3"/>
      <c r="BA9074" s="3"/>
    </row>
    <row r="9075" spans="1:53" x14ac:dyDescent="0.3">
      <c r="A9075" s="3"/>
      <c r="B9075" s="3"/>
      <c r="C9075" s="3"/>
      <c r="D9075" s="3"/>
      <c r="E9075" s="3"/>
      <c r="F9075" s="3"/>
      <c r="G9075" s="3"/>
      <c r="H9075" s="3"/>
      <c r="I9075" s="3"/>
      <c r="J9075" s="3"/>
      <c r="K9075" s="3"/>
      <c r="L9075" s="3"/>
      <c r="M9075" s="3"/>
      <c r="N9075" s="3"/>
      <c r="O9075" s="3"/>
      <c r="P9075" s="3"/>
      <c r="Q9075" s="3"/>
      <c r="R9075" s="3"/>
      <c r="S9075" s="120"/>
      <c r="T9075" s="3"/>
      <c r="U9075" s="3"/>
      <c r="V9075" s="3"/>
      <c r="W9075" s="3"/>
      <c r="X9075" s="3"/>
      <c r="Y9075" s="3"/>
      <c r="Z9075" s="3"/>
      <c r="AA9075" s="3"/>
      <c r="AB9075" s="3"/>
      <c r="AC9075" s="3"/>
      <c r="AD9075" s="3"/>
      <c r="AE9075" s="3"/>
      <c r="AF9075" s="3"/>
      <c r="AG9075" s="3"/>
      <c r="AH9075" s="3"/>
      <c r="AI9075" s="3"/>
      <c r="AJ9075" s="3"/>
      <c r="AK9075" s="3"/>
      <c r="AL9075" s="3"/>
      <c r="AM9075" s="3"/>
      <c r="AN9075" s="3"/>
      <c r="AO9075" s="3"/>
      <c r="AP9075" s="3"/>
      <c r="AQ9075" s="3"/>
      <c r="AR9075" s="3"/>
      <c r="AS9075" s="3"/>
      <c r="AT9075" s="3"/>
      <c r="AU9075" s="3"/>
      <c r="AV9075" s="3"/>
      <c r="AW9075" s="3"/>
      <c r="AX9075" s="3"/>
      <c r="AY9075" s="3"/>
      <c r="AZ9075" s="3"/>
      <c r="BA9075" s="3"/>
    </row>
    <row r="9076" spans="1:53" x14ac:dyDescent="0.3">
      <c r="A9076" s="3"/>
      <c r="B9076" s="3"/>
      <c r="C9076" s="3"/>
      <c r="D9076" s="3"/>
      <c r="E9076" s="3"/>
      <c r="F9076" s="3"/>
      <c r="G9076" s="3"/>
      <c r="H9076" s="3"/>
      <c r="I9076" s="3"/>
      <c r="J9076" s="3"/>
      <c r="K9076" s="3"/>
      <c r="L9076" s="3"/>
      <c r="M9076" s="3"/>
      <c r="N9076" s="3"/>
      <c r="O9076" s="3"/>
      <c r="P9076" s="3"/>
      <c r="Q9076" s="3"/>
      <c r="R9076" s="3"/>
      <c r="S9076" s="120"/>
      <c r="T9076" s="3"/>
      <c r="U9076" s="3"/>
      <c r="V9076" s="3"/>
      <c r="W9076" s="3"/>
      <c r="X9076" s="3"/>
      <c r="Y9076" s="3"/>
      <c r="Z9076" s="3"/>
      <c r="AA9076" s="3"/>
      <c r="AB9076" s="3"/>
      <c r="AC9076" s="3"/>
      <c r="AD9076" s="3"/>
      <c r="AE9076" s="3"/>
      <c r="AF9076" s="3"/>
      <c r="AG9076" s="3"/>
      <c r="AH9076" s="3"/>
      <c r="AI9076" s="3"/>
      <c r="AJ9076" s="3"/>
      <c r="AK9076" s="3"/>
      <c r="AL9076" s="3"/>
      <c r="AM9076" s="3"/>
      <c r="AN9076" s="3"/>
      <c r="AO9076" s="3"/>
      <c r="AP9076" s="3"/>
      <c r="AQ9076" s="3"/>
      <c r="AR9076" s="3"/>
      <c r="AS9076" s="3"/>
      <c r="AT9076" s="3"/>
      <c r="AU9076" s="3"/>
      <c r="AV9076" s="3"/>
      <c r="AW9076" s="3"/>
      <c r="AX9076" s="3"/>
      <c r="AY9076" s="3"/>
      <c r="AZ9076" s="3"/>
      <c r="BA9076" s="3"/>
    </row>
    <row r="9077" spans="1:53" x14ac:dyDescent="0.3">
      <c r="A9077" s="3"/>
      <c r="B9077" s="3"/>
      <c r="C9077" s="3"/>
      <c r="D9077" s="3"/>
      <c r="E9077" s="3"/>
      <c r="F9077" s="3"/>
      <c r="G9077" s="3"/>
      <c r="H9077" s="3"/>
      <c r="I9077" s="3"/>
      <c r="J9077" s="3"/>
      <c r="K9077" s="3"/>
      <c r="L9077" s="3"/>
      <c r="M9077" s="3"/>
      <c r="N9077" s="3"/>
      <c r="O9077" s="3"/>
      <c r="P9077" s="3"/>
      <c r="Q9077" s="3"/>
      <c r="R9077" s="3"/>
      <c r="S9077" s="120"/>
      <c r="T9077" s="3"/>
      <c r="U9077" s="3"/>
      <c r="V9077" s="3"/>
      <c r="W9077" s="3"/>
      <c r="X9077" s="3"/>
      <c r="Y9077" s="3"/>
      <c r="Z9077" s="3"/>
      <c r="AA9077" s="3"/>
      <c r="AB9077" s="3"/>
      <c r="AC9077" s="3"/>
      <c r="AD9077" s="3"/>
      <c r="AE9077" s="3"/>
      <c r="AF9077" s="3"/>
      <c r="AG9077" s="3"/>
      <c r="AH9077" s="3"/>
      <c r="AI9077" s="3"/>
      <c r="AJ9077" s="3"/>
      <c r="AK9077" s="3"/>
      <c r="AL9077" s="3"/>
      <c r="AM9077" s="3"/>
      <c r="AN9077" s="3"/>
      <c r="AO9077" s="3"/>
      <c r="AP9077" s="3"/>
      <c r="AQ9077" s="3"/>
      <c r="AR9077" s="3"/>
      <c r="AS9077" s="3"/>
      <c r="AT9077" s="3"/>
      <c r="AU9077" s="3"/>
      <c r="AV9077" s="3"/>
      <c r="AW9077" s="3"/>
      <c r="AX9077" s="3"/>
      <c r="AY9077" s="3"/>
      <c r="AZ9077" s="3"/>
      <c r="BA9077" s="3"/>
    </row>
    <row r="9078" spans="1:53" x14ac:dyDescent="0.3">
      <c r="A9078" s="3"/>
      <c r="B9078" s="3"/>
      <c r="C9078" s="3"/>
      <c r="D9078" s="3"/>
      <c r="E9078" s="3"/>
      <c r="F9078" s="3"/>
      <c r="G9078" s="3"/>
      <c r="H9078" s="3"/>
      <c r="I9078" s="3"/>
      <c r="J9078" s="3"/>
      <c r="K9078" s="3"/>
      <c r="L9078" s="3"/>
      <c r="M9078" s="3"/>
      <c r="N9078" s="3"/>
      <c r="O9078" s="3"/>
      <c r="P9078" s="3"/>
      <c r="Q9078" s="3"/>
      <c r="R9078" s="3"/>
      <c r="S9078" s="120"/>
      <c r="T9078" s="3"/>
      <c r="U9078" s="3"/>
      <c r="V9078" s="3"/>
      <c r="W9078" s="3"/>
      <c r="X9078" s="3"/>
      <c r="Y9078" s="3"/>
      <c r="Z9078" s="3"/>
      <c r="AA9078" s="3"/>
      <c r="AB9078" s="3"/>
      <c r="AC9078" s="3"/>
      <c r="AD9078" s="3"/>
      <c r="AE9078" s="3"/>
      <c r="AF9078" s="3"/>
      <c r="AG9078" s="3"/>
      <c r="AH9078" s="3"/>
      <c r="AI9078" s="3"/>
      <c r="AJ9078" s="3"/>
      <c r="AK9078" s="3"/>
      <c r="AL9078" s="3"/>
      <c r="AM9078" s="3"/>
      <c r="AN9078" s="3"/>
      <c r="AO9078" s="3"/>
      <c r="AP9078" s="3"/>
      <c r="AQ9078" s="3"/>
      <c r="AR9078" s="3"/>
      <c r="AS9078" s="3"/>
      <c r="AT9078" s="3"/>
      <c r="AU9078" s="3"/>
      <c r="AV9078" s="3"/>
      <c r="AW9078" s="3"/>
      <c r="AX9078" s="3"/>
      <c r="AY9078" s="3"/>
      <c r="AZ9078" s="3"/>
      <c r="BA9078" s="3"/>
    </row>
    <row r="9079" spans="1:53" x14ac:dyDescent="0.3">
      <c r="A9079" s="3"/>
      <c r="B9079" s="3"/>
      <c r="C9079" s="3"/>
      <c r="D9079" s="3"/>
      <c r="E9079" s="3"/>
      <c r="F9079" s="3"/>
      <c r="G9079" s="3"/>
      <c r="H9079" s="3"/>
      <c r="I9079" s="3"/>
      <c r="J9079" s="3"/>
      <c r="K9079" s="3"/>
      <c r="L9079" s="3"/>
      <c r="M9079" s="3"/>
      <c r="N9079" s="3"/>
      <c r="O9079" s="3"/>
      <c r="P9079" s="3"/>
      <c r="Q9079" s="3"/>
      <c r="R9079" s="3"/>
      <c r="S9079" s="120"/>
      <c r="T9079" s="3"/>
      <c r="U9079" s="3"/>
      <c r="V9079" s="3"/>
      <c r="W9079" s="3"/>
      <c r="X9079" s="3"/>
      <c r="Y9079" s="3"/>
      <c r="Z9079" s="3"/>
      <c r="AA9079" s="3"/>
      <c r="AB9079" s="3"/>
      <c r="AC9079" s="3"/>
      <c r="AD9079" s="3"/>
      <c r="AE9079" s="3"/>
      <c r="AF9079" s="3"/>
      <c r="AG9079" s="3"/>
      <c r="AH9079" s="3"/>
      <c r="AI9079" s="3"/>
      <c r="AJ9079" s="3"/>
      <c r="AK9079" s="3"/>
      <c r="AL9079" s="3"/>
      <c r="AM9079" s="3"/>
      <c r="AN9079" s="3"/>
      <c r="AO9079" s="3"/>
      <c r="AP9079" s="3"/>
      <c r="AQ9079" s="3"/>
      <c r="AR9079" s="3"/>
      <c r="AS9079" s="3"/>
      <c r="AT9079" s="3"/>
      <c r="AU9079" s="3"/>
      <c r="AV9079" s="3"/>
      <c r="AW9079" s="3"/>
      <c r="AX9079" s="3"/>
      <c r="AY9079" s="3"/>
      <c r="AZ9079" s="3"/>
      <c r="BA9079" s="3"/>
    </row>
    <row r="9080" spans="1:53" x14ac:dyDescent="0.3">
      <c r="A9080" s="3"/>
      <c r="B9080" s="3"/>
      <c r="C9080" s="3"/>
      <c r="D9080" s="3"/>
      <c r="E9080" s="3"/>
      <c r="F9080" s="3"/>
      <c r="G9080" s="3"/>
      <c r="H9080" s="3"/>
      <c r="I9080" s="3"/>
      <c r="J9080" s="3"/>
      <c r="K9080" s="3"/>
      <c r="L9080" s="3"/>
      <c r="M9080" s="3"/>
      <c r="N9080" s="3"/>
      <c r="O9080" s="3"/>
      <c r="P9080" s="3"/>
      <c r="Q9080" s="3"/>
      <c r="R9080" s="3"/>
      <c r="S9080" s="120"/>
      <c r="T9080" s="3"/>
      <c r="U9080" s="3"/>
      <c r="V9080" s="3"/>
      <c r="W9080" s="3"/>
      <c r="X9080" s="3"/>
      <c r="Y9080" s="3"/>
      <c r="Z9080" s="3"/>
      <c r="AA9080" s="3"/>
      <c r="AB9080" s="3"/>
      <c r="AC9080" s="3"/>
      <c r="AD9080" s="3"/>
      <c r="AE9080" s="3"/>
      <c r="AF9080" s="3"/>
      <c r="AG9080" s="3"/>
      <c r="AH9080" s="3"/>
      <c r="AI9080" s="3"/>
      <c r="AJ9080" s="3"/>
      <c r="AK9080" s="3"/>
      <c r="AL9080" s="3"/>
      <c r="AM9080" s="3"/>
      <c r="AN9080" s="3"/>
      <c r="AO9080" s="3"/>
      <c r="AP9080" s="3"/>
      <c r="AQ9080" s="3"/>
      <c r="AR9080" s="3"/>
      <c r="AS9080" s="3"/>
      <c r="AT9080" s="3"/>
      <c r="AU9080" s="3"/>
      <c r="AV9080" s="3"/>
      <c r="AW9080" s="3"/>
      <c r="AX9080" s="3"/>
      <c r="AY9080" s="3"/>
      <c r="AZ9080" s="3"/>
      <c r="BA9080" s="3"/>
    </row>
    <row r="9081" spans="1:53" x14ac:dyDescent="0.3">
      <c r="A9081" s="3"/>
      <c r="B9081" s="3"/>
      <c r="C9081" s="3"/>
      <c r="D9081" s="3"/>
      <c r="E9081" s="3"/>
      <c r="F9081" s="3"/>
      <c r="G9081" s="3"/>
      <c r="H9081" s="3"/>
      <c r="I9081" s="3"/>
      <c r="J9081" s="3"/>
      <c r="K9081" s="3"/>
      <c r="L9081" s="3"/>
      <c r="M9081" s="3"/>
      <c r="N9081" s="3"/>
      <c r="O9081" s="3"/>
      <c r="P9081" s="3"/>
      <c r="Q9081" s="3"/>
      <c r="R9081" s="3"/>
      <c r="S9081" s="120"/>
      <c r="T9081" s="3"/>
      <c r="U9081" s="3"/>
      <c r="V9081" s="3"/>
      <c r="W9081" s="3"/>
      <c r="X9081" s="3"/>
      <c r="Y9081" s="3"/>
      <c r="Z9081" s="3"/>
      <c r="AA9081" s="3"/>
      <c r="AB9081" s="3"/>
      <c r="AC9081" s="3"/>
      <c r="AD9081" s="3"/>
      <c r="AE9081" s="3"/>
      <c r="AF9081" s="3"/>
      <c r="AG9081" s="3"/>
      <c r="AH9081" s="3"/>
      <c r="AI9081" s="3"/>
      <c r="AJ9081" s="3"/>
      <c r="AK9081" s="3"/>
      <c r="AL9081" s="3"/>
      <c r="AM9081" s="3"/>
      <c r="AN9081" s="3"/>
      <c r="AO9081" s="3"/>
      <c r="AP9081" s="3"/>
      <c r="AQ9081" s="3"/>
      <c r="AR9081" s="3"/>
      <c r="AS9081" s="3"/>
      <c r="AT9081" s="3"/>
      <c r="AU9081" s="3"/>
      <c r="AV9081" s="3"/>
      <c r="AW9081" s="3"/>
      <c r="AX9081" s="3"/>
      <c r="AY9081" s="3"/>
      <c r="AZ9081" s="3"/>
      <c r="BA9081" s="3"/>
    </row>
    <row r="9082" spans="1:53" x14ac:dyDescent="0.3">
      <c r="A9082" s="3"/>
      <c r="B9082" s="3"/>
      <c r="C9082" s="3"/>
      <c r="D9082" s="3"/>
      <c r="E9082" s="3"/>
      <c r="F9082" s="3"/>
      <c r="G9082" s="3"/>
      <c r="H9082" s="3"/>
      <c r="I9082" s="3"/>
      <c r="J9082" s="3"/>
      <c r="K9082" s="3"/>
      <c r="L9082" s="3"/>
      <c r="M9082" s="3"/>
      <c r="N9082" s="3"/>
      <c r="O9082" s="3"/>
      <c r="P9082" s="3"/>
      <c r="Q9082" s="3"/>
      <c r="R9082" s="3"/>
      <c r="S9082" s="120"/>
      <c r="T9082" s="3"/>
      <c r="U9082" s="3"/>
      <c r="V9082" s="3"/>
      <c r="W9082" s="3"/>
      <c r="X9082" s="3"/>
      <c r="Y9082" s="3"/>
      <c r="Z9082" s="3"/>
      <c r="AA9082" s="3"/>
      <c r="AB9082" s="3"/>
      <c r="AC9082" s="3"/>
      <c r="AD9082" s="3"/>
      <c r="AE9082" s="3"/>
      <c r="AF9082" s="3"/>
      <c r="AG9082" s="3"/>
      <c r="AH9082" s="3"/>
      <c r="AI9082" s="3"/>
      <c r="AJ9082" s="3"/>
      <c r="AK9082" s="3"/>
      <c r="AL9082" s="3"/>
      <c r="AM9082" s="3"/>
      <c r="AN9082" s="3"/>
      <c r="AO9082" s="3"/>
      <c r="AP9082" s="3"/>
      <c r="AQ9082" s="3"/>
      <c r="AR9082" s="3"/>
      <c r="AS9082" s="3"/>
      <c r="AT9082" s="3"/>
      <c r="AU9082" s="3"/>
      <c r="AV9082" s="3"/>
      <c r="AW9082" s="3"/>
      <c r="AX9082" s="3"/>
      <c r="AY9082" s="3"/>
      <c r="AZ9082" s="3"/>
      <c r="BA9082" s="3"/>
    </row>
    <row r="9083" spans="1:53" x14ac:dyDescent="0.3">
      <c r="A9083" s="3"/>
      <c r="B9083" s="3"/>
      <c r="C9083" s="3"/>
      <c r="D9083" s="3"/>
      <c r="E9083" s="3"/>
      <c r="F9083" s="3"/>
      <c r="G9083" s="3"/>
      <c r="H9083" s="3"/>
      <c r="I9083" s="3"/>
      <c r="J9083" s="3"/>
      <c r="K9083" s="3"/>
      <c r="L9083" s="3"/>
      <c r="M9083" s="3"/>
      <c r="N9083" s="3"/>
      <c r="O9083" s="3"/>
      <c r="P9083" s="3"/>
      <c r="Q9083" s="3"/>
      <c r="R9083" s="3"/>
      <c r="S9083" s="120"/>
      <c r="T9083" s="3"/>
      <c r="U9083" s="3"/>
      <c r="V9083" s="3"/>
      <c r="W9083" s="3"/>
      <c r="X9083" s="3"/>
      <c r="Y9083" s="3"/>
      <c r="Z9083" s="3"/>
      <c r="AA9083" s="3"/>
      <c r="AB9083" s="3"/>
      <c r="AC9083" s="3"/>
      <c r="AD9083" s="3"/>
      <c r="AE9083" s="3"/>
      <c r="AF9083" s="3"/>
      <c r="AG9083" s="3"/>
      <c r="AH9083" s="3"/>
      <c r="AI9083" s="3"/>
      <c r="AJ9083" s="3"/>
      <c r="AK9083" s="3"/>
      <c r="AL9083" s="3"/>
      <c r="AM9083" s="3"/>
      <c r="AN9083" s="3"/>
      <c r="AO9083" s="3"/>
      <c r="AP9083" s="3"/>
      <c r="AQ9083" s="3"/>
      <c r="AR9083" s="3"/>
      <c r="AS9083" s="3"/>
      <c r="AT9083" s="3"/>
      <c r="AU9083" s="3"/>
      <c r="AV9083" s="3"/>
      <c r="AW9083" s="3"/>
      <c r="AX9083" s="3"/>
      <c r="AY9083" s="3"/>
      <c r="AZ9083" s="3"/>
      <c r="BA9083" s="3"/>
    </row>
    <row r="9084" spans="1:53" x14ac:dyDescent="0.3">
      <c r="A9084" s="3"/>
      <c r="B9084" s="3"/>
      <c r="C9084" s="3"/>
      <c r="D9084" s="3"/>
      <c r="E9084" s="3"/>
      <c r="F9084" s="3"/>
      <c r="G9084" s="3"/>
      <c r="H9084" s="3"/>
      <c r="I9084" s="3"/>
      <c r="J9084" s="3"/>
      <c r="K9084" s="3"/>
      <c r="L9084" s="3"/>
      <c r="M9084" s="3"/>
      <c r="N9084" s="3"/>
      <c r="O9084" s="3"/>
      <c r="P9084" s="3"/>
      <c r="Q9084" s="3"/>
      <c r="R9084" s="3"/>
      <c r="S9084" s="120"/>
      <c r="T9084" s="3"/>
      <c r="U9084" s="3"/>
      <c r="V9084" s="3"/>
      <c r="W9084" s="3"/>
      <c r="X9084" s="3"/>
      <c r="Y9084" s="3"/>
      <c r="Z9084" s="3"/>
      <c r="AA9084" s="3"/>
      <c r="AB9084" s="3"/>
      <c r="AC9084" s="3"/>
      <c r="AD9084" s="3"/>
      <c r="AE9084" s="3"/>
      <c r="AF9084" s="3"/>
      <c r="AG9084" s="3"/>
      <c r="AH9084" s="3"/>
      <c r="AI9084" s="3"/>
      <c r="AJ9084" s="3"/>
      <c r="AK9084" s="3"/>
      <c r="AL9084" s="3"/>
      <c r="AM9084" s="3"/>
      <c r="AN9084" s="3"/>
      <c r="AO9084" s="3"/>
      <c r="AP9084" s="3"/>
      <c r="AQ9084" s="3"/>
      <c r="AR9084" s="3"/>
      <c r="AS9084" s="3"/>
      <c r="AT9084" s="3"/>
      <c r="AU9084" s="3"/>
      <c r="AV9084" s="3"/>
      <c r="AW9084" s="3"/>
      <c r="AX9084" s="3"/>
      <c r="AY9084" s="3"/>
      <c r="AZ9084" s="3"/>
      <c r="BA9084" s="3"/>
    </row>
    <row r="9085" spans="1:53" x14ac:dyDescent="0.3">
      <c r="A9085" s="3"/>
      <c r="B9085" s="3"/>
      <c r="C9085" s="3"/>
      <c r="D9085" s="3"/>
      <c r="E9085" s="3"/>
      <c r="F9085" s="3"/>
      <c r="G9085" s="3"/>
      <c r="H9085" s="3"/>
      <c r="I9085" s="3"/>
      <c r="J9085" s="3"/>
      <c r="K9085" s="3"/>
      <c r="L9085" s="3"/>
      <c r="M9085" s="3"/>
      <c r="N9085" s="3"/>
      <c r="O9085" s="3"/>
      <c r="P9085" s="3"/>
      <c r="Q9085" s="3"/>
      <c r="R9085" s="3"/>
      <c r="S9085" s="120"/>
      <c r="T9085" s="3"/>
      <c r="U9085" s="3"/>
      <c r="V9085" s="3"/>
      <c r="W9085" s="3"/>
      <c r="X9085" s="3"/>
      <c r="Y9085" s="3"/>
      <c r="Z9085" s="3"/>
      <c r="AA9085" s="3"/>
      <c r="AB9085" s="3"/>
      <c r="AC9085" s="3"/>
      <c r="AD9085" s="3"/>
      <c r="AE9085" s="3"/>
      <c r="AF9085" s="3"/>
      <c r="AG9085" s="3"/>
      <c r="AH9085" s="3"/>
      <c r="AI9085" s="3"/>
      <c r="AJ9085" s="3"/>
      <c r="AK9085" s="3"/>
      <c r="AL9085" s="3"/>
      <c r="AM9085" s="3"/>
      <c r="AN9085" s="3"/>
      <c r="AO9085" s="3"/>
      <c r="AP9085" s="3"/>
      <c r="AQ9085" s="3"/>
      <c r="AR9085" s="3"/>
      <c r="AS9085" s="3"/>
      <c r="AT9085" s="3"/>
      <c r="AU9085" s="3"/>
      <c r="AV9085" s="3"/>
      <c r="AW9085" s="3"/>
      <c r="AX9085" s="3"/>
      <c r="AY9085" s="3"/>
      <c r="AZ9085" s="3"/>
      <c r="BA9085" s="3"/>
    </row>
    <row r="9086" spans="1:53" x14ac:dyDescent="0.3">
      <c r="A9086" s="3"/>
      <c r="B9086" s="3"/>
      <c r="C9086" s="3"/>
      <c r="D9086" s="3"/>
      <c r="E9086" s="3"/>
      <c r="F9086" s="3"/>
      <c r="G9086" s="3"/>
      <c r="H9086" s="3"/>
      <c r="I9086" s="3"/>
      <c r="J9086" s="3"/>
      <c r="K9086" s="3"/>
      <c r="L9086" s="3"/>
      <c r="M9086" s="3"/>
      <c r="N9086" s="3"/>
      <c r="O9086" s="3"/>
      <c r="P9086" s="3"/>
      <c r="Q9086" s="3"/>
      <c r="R9086" s="3"/>
      <c r="S9086" s="120"/>
      <c r="T9086" s="3"/>
      <c r="U9086" s="3"/>
      <c r="V9086" s="3"/>
      <c r="W9086" s="3"/>
      <c r="X9086" s="3"/>
      <c r="Y9086" s="3"/>
      <c r="Z9086" s="3"/>
      <c r="AA9086" s="3"/>
      <c r="AB9086" s="3"/>
      <c r="AC9086" s="3"/>
      <c r="AD9086" s="3"/>
      <c r="AE9086" s="3"/>
      <c r="AF9086" s="3"/>
      <c r="AG9086" s="3"/>
      <c r="AH9086" s="3"/>
      <c r="AI9086" s="3"/>
      <c r="AJ9086" s="3"/>
      <c r="AK9086" s="3"/>
      <c r="AL9086" s="3"/>
      <c r="AM9086" s="3"/>
      <c r="AN9086" s="3"/>
      <c r="AO9086" s="3"/>
      <c r="AP9086" s="3"/>
      <c r="AQ9086" s="3"/>
      <c r="AR9086" s="3"/>
      <c r="AS9086" s="3"/>
      <c r="AT9086" s="3"/>
      <c r="AU9086" s="3"/>
      <c r="AV9086" s="3"/>
      <c r="AW9086" s="3"/>
      <c r="AX9086" s="3"/>
      <c r="AY9086" s="3"/>
      <c r="AZ9086" s="3"/>
      <c r="BA9086" s="3"/>
    </row>
    <row r="9087" spans="1:53" x14ac:dyDescent="0.3">
      <c r="A9087" s="3"/>
      <c r="B9087" s="3"/>
      <c r="C9087" s="3"/>
      <c r="D9087" s="3"/>
      <c r="E9087" s="3"/>
      <c r="F9087" s="3"/>
      <c r="G9087" s="3"/>
      <c r="H9087" s="3"/>
      <c r="I9087" s="3"/>
      <c r="J9087" s="3"/>
      <c r="K9087" s="3"/>
      <c r="L9087" s="3"/>
      <c r="M9087" s="3"/>
      <c r="N9087" s="3"/>
      <c r="O9087" s="3"/>
      <c r="P9087" s="3"/>
      <c r="Q9087" s="3"/>
      <c r="R9087" s="3"/>
      <c r="S9087" s="120"/>
      <c r="T9087" s="3"/>
      <c r="U9087" s="3"/>
      <c r="V9087" s="3"/>
      <c r="W9087" s="3"/>
      <c r="X9087" s="3"/>
      <c r="Y9087" s="3"/>
      <c r="Z9087" s="3"/>
      <c r="AA9087" s="3"/>
      <c r="AB9087" s="3"/>
      <c r="AC9087" s="3"/>
      <c r="AD9087" s="3"/>
      <c r="AE9087" s="3"/>
      <c r="AF9087" s="3"/>
      <c r="AG9087" s="3"/>
      <c r="AH9087" s="3"/>
      <c r="AI9087" s="3"/>
      <c r="AJ9087" s="3"/>
      <c r="AK9087" s="3"/>
      <c r="AL9087" s="3"/>
      <c r="AM9087" s="3"/>
      <c r="AN9087" s="3"/>
      <c r="AO9087" s="3"/>
      <c r="AP9087" s="3"/>
      <c r="AQ9087" s="3"/>
      <c r="AR9087" s="3"/>
      <c r="AS9087" s="3"/>
      <c r="AT9087" s="3"/>
      <c r="AU9087" s="3"/>
      <c r="AV9087" s="3"/>
      <c r="AW9087" s="3"/>
      <c r="AX9087" s="3"/>
      <c r="AY9087" s="3"/>
      <c r="AZ9087" s="3"/>
      <c r="BA9087" s="3"/>
    </row>
    <row r="9088" spans="1:53" x14ac:dyDescent="0.3">
      <c r="A9088" s="3"/>
      <c r="B9088" s="3"/>
      <c r="C9088" s="3"/>
      <c r="D9088" s="3"/>
      <c r="E9088" s="3"/>
      <c r="F9088" s="3"/>
      <c r="G9088" s="3"/>
      <c r="H9088" s="3"/>
      <c r="I9088" s="3"/>
      <c r="J9088" s="3"/>
      <c r="K9088" s="3"/>
      <c r="L9088" s="3"/>
      <c r="M9088" s="3"/>
      <c r="N9088" s="3"/>
      <c r="O9088" s="3"/>
      <c r="P9088" s="3"/>
      <c r="Q9088" s="3"/>
      <c r="R9088" s="3"/>
      <c r="S9088" s="120"/>
      <c r="T9088" s="3"/>
      <c r="U9088" s="3"/>
      <c r="V9088" s="3"/>
      <c r="W9088" s="3"/>
      <c r="X9088" s="3"/>
      <c r="Y9088" s="3"/>
      <c r="Z9088" s="3"/>
      <c r="AA9088" s="3"/>
      <c r="AB9088" s="3"/>
      <c r="AC9088" s="3"/>
      <c r="AD9088" s="3"/>
      <c r="AE9088" s="3"/>
      <c r="AF9088" s="3"/>
      <c r="AG9088" s="3"/>
      <c r="AH9088" s="3"/>
      <c r="AI9088" s="3"/>
      <c r="AJ9088" s="3"/>
      <c r="AK9088" s="3"/>
      <c r="AL9088" s="3"/>
      <c r="AM9088" s="3"/>
      <c r="AN9088" s="3"/>
      <c r="AO9088" s="3"/>
      <c r="AP9088" s="3"/>
      <c r="AQ9088" s="3"/>
      <c r="AR9088" s="3"/>
      <c r="AS9088" s="3"/>
      <c r="AT9088" s="3"/>
      <c r="AU9088" s="3"/>
      <c r="AV9088" s="3"/>
      <c r="AW9088" s="3"/>
      <c r="AX9088" s="3"/>
      <c r="AY9088" s="3"/>
      <c r="AZ9088" s="3"/>
      <c r="BA9088" s="3"/>
    </row>
    <row r="9089" spans="1:53" x14ac:dyDescent="0.3">
      <c r="A9089" s="3"/>
      <c r="B9089" s="3"/>
      <c r="C9089" s="3"/>
      <c r="D9089" s="3"/>
      <c r="E9089" s="3"/>
      <c r="F9089" s="3"/>
      <c r="G9089" s="3"/>
      <c r="H9089" s="3"/>
      <c r="I9089" s="3"/>
      <c r="J9089" s="3"/>
      <c r="K9089" s="3"/>
      <c r="L9089" s="3"/>
      <c r="M9089" s="3"/>
      <c r="N9089" s="3"/>
      <c r="O9089" s="3"/>
      <c r="P9089" s="3"/>
      <c r="Q9089" s="3"/>
      <c r="R9089" s="3"/>
      <c r="S9089" s="120"/>
      <c r="T9089" s="3"/>
      <c r="U9089" s="3"/>
      <c r="V9089" s="3"/>
      <c r="W9089" s="3"/>
      <c r="X9089" s="3"/>
      <c r="Y9089" s="3"/>
      <c r="Z9089" s="3"/>
      <c r="AA9089" s="3"/>
      <c r="AB9089" s="3"/>
      <c r="AC9089" s="3"/>
      <c r="AD9089" s="3"/>
      <c r="AE9089" s="3"/>
      <c r="AF9089" s="3"/>
      <c r="AG9089" s="3"/>
      <c r="AH9089" s="3"/>
      <c r="AI9089" s="3"/>
      <c r="AJ9089" s="3"/>
      <c r="AK9089" s="3"/>
      <c r="AL9089" s="3"/>
      <c r="AM9089" s="3"/>
      <c r="AN9089" s="3"/>
      <c r="AO9089" s="3"/>
      <c r="AP9089" s="3"/>
      <c r="AQ9089" s="3"/>
      <c r="AR9089" s="3"/>
      <c r="AS9089" s="3"/>
      <c r="AT9089" s="3"/>
      <c r="AU9089" s="3"/>
      <c r="AV9089" s="3"/>
      <c r="AW9089" s="3"/>
      <c r="AX9089" s="3"/>
      <c r="AY9089" s="3"/>
      <c r="AZ9089" s="3"/>
      <c r="BA9089" s="3"/>
    </row>
    <row r="9090" spans="1:53" x14ac:dyDescent="0.3">
      <c r="A9090" s="3"/>
      <c r="B9090" s="3"/>
      <c r="C9090" s="3"/>
      <c r="D9090" s="3"/>
      <c r="E9090" s="3"/>
      <c r="F9090" s="3"/>
      <c r="G9090" s="3"/>
      <c r="H9090" s="3"/>
      <c r="I9090" s="3"/>
      <c r="J9090" s="3"/>
      <c r="K9090" s="3"/>
      <c r="L9090" s="3"/>
      <c r="M9090" s="3"/>
      <c r="N9090" s="3"/>
      <c r="O9090" s="3"/>
      <c r="P9090" s="3"/>
      <c r="Q9090" s="3"/>
      <c r="R9090" s="3"/>
      <c r="S9090" s="120"/>
      <c r="T9090" s="3"/>
      <c r="U9090" s="3"/>
      <c r="V9090" s="3"/>
      <c r="W9090" s="3"/>
      <c r="X9090" s="3"/>
      <c r="Y9090" s="3"/>
      <c r="Z9090" s="3"/>
      <c r="AA9090" s="3"/>
      <c r="AB9090" s="3"/>
      <c r="AC9090" s="3"/>
      <c r="AD9090" s="3"/>
      <c r="AE9090" s="3"/>
      <c r="AF9090" s="3"/>
      <c r="AG9090" s="3"/>
      <c r="AH9090" s="3"/>
      <c r="AI9090" s="3"/>
      <c r="AJ9090" s="3"/>
      <c r="AK9090" s="3"/>
      <c r="AL9090" s="3"/>
      <c r="AM9090" s="3"/>
      <c r="AN9090" s="3"/>
      <c r="AO9090" s="3"/>
      <c r="AP9090" s="3"/>
      <c r="AQ9090" s="3"/>
      <c r="AR9090" s="3"/>
      <c r="AS9090" s="3"/>
      <c r="AT9090" s="3"/>
      <c r="AU9090" s="3"/>
      <c r="AV9090" s="3"/>
      <c r="AW9090" s="3"/>
      <c r="AX9090" s="3"/>
      <c r="AY9090" s="3"/>
      <c r="AZ9090" s="3"/>
      <c r="BA9090" s="3"/>
    </row>
    <row r="9091" spans="1:53" x14ac:dyDescent="0.3">
      <c r="A9091" s="3"/>
      <c r="B9091" s="3"/>
      <c r="C9091" s="3"/>
      <c r="D9091" s="3"/>
      <c r="E9091" s="3"/>
      <c r="F9091" s="3"/>
      <c r="G9091" s="3"/>
      <c r="H9091" s="3"/>
      <c r="I9091" s="3"/>
      <c r="J9091" s="3"/>
      <c r="K9091" s="3"/>
      <c r="L9091" s="3"/>
      <c r="M9091" s="3"/>
      <c r="N9091" s="3"/>
      <c r="O9091" s="3"/>
      <c r="P9091" s="3"/>
      <c r="Q9091" s="3"/>
      <c r="R9091" s="3"/>
      <c r="S9091" s="120"/>
      <c r="T9091" s="3"/>
      <c r="U9091" s="3"/>
      <c r="V9091" s="3"/>
      <c r="W9091" s="3"/>
      <c r="X9091" s="3"/>
      <c r="Y9091" s="3"/>
      <c r="Z9091" s="3"/>
      <c r="AA9091" s="3"/>
      <c r="AB9091" s="3"/>
      <c r="AC9091" s="3"/>
      <c r="AD9091" s="3"/>
      <c r="AE9091" s="3"/>
      <c r="AF9091" s="3"/>
      <c r="AG9091" s="3"/>
      <c r="AH9091" s="3"/>
      <c r="AI9091" s="3"/>
      <c r="AJ9091" s="3"/>
      <c r="AK9091" s="3"/>
      <c r="AL9091" s="3"/>
      <c r="AM9091" s="3"/>
      <c r="AN9091" s="3"/>
      <c r="AO9091" s="3"/>
      <c r="AP9091" s="3"/>
      <c r="AQ9091" s="3"/>
      <c r="AR9091" s="3"/>
      <c r="AS9091" s="3"/>
      <c r="AT9091" s="3"/>
      <c r="AU9091" s="3"/>
      <c r="AV9091" s="3"/>
      <c r="AW9091" s="3"/>
      <c r="AX9091" s="3"/>
      <c r="AY9091" s="3"/>
      <c r="AZ9091" s="3"/>
      <c r="BA9091" s="3"/>
    </row>
    <row r="9092" spans="1:53" x14ac:dyDescent="0.3">
      <c r="A9092" s="3"/>
      <c r="B9092" s="3"/>
      <c r="C9092" s="3"/>
      <c r="D9092" s="3"/>
      <c r="E9092" s="3"/>
      <c r="F9092" s="3"/>
      <c r="G9092" s="3"/>
      <c r="H9092" s="3"/>
      <c r="I9092" s="3"/>
      <c r="J9092" s="3"/>
      <c r="K9092" s="3"/>
      <c r="L9092" s="3"/>
      <c r="M9092" s="3"/>
      <c r="N9092" s="3"/>
      <c r="O9092" s="3"/>
      <c r="P9092" s="3"/>
      <c r="Q9092" s="3"/>
      <c r="R9092" s="3"/>
      <c r="S9092" s="120"/>
      <c r="T9092" s="3"/>
      <c r="U9092" s="3"/>
      <c r="V9092" s="3"/>
      <c r="W9092" s="3"/>
      <c r="X9092" s="3"/>
      <c r="Y9092" s="3"/>
      <c r="Z9092" s="3"/>
      <c r="AA9092" s="3"/>
      <c r="AB9092" s="3"/>
      <c r="AC9092" s="3"/>
      <c r="AD9092" s="3"/>
      <c r="AE9092" s="3"/>
      <c r="AF9092" s="3"/>
      <c r="AG9092" s="3"/>
      <c r="AH9092" s="3"/>
      <c r="AI9092" s="3"/>
      <c r="AJ9092" s="3"/>
      <c r="AK9092" s="3"/>
      <c r="AL9092" s="3"/>
      <c r="AM9092" s="3"/>
      <c r="AN9092" s="3"/>
      <c r="AO9092" s="3"/>
      <c r="AP9092" s="3"/>
      <c r="AQ9092" s="3"/>
      <c r="AR9092" s="3"/>
      <c r="AS9092" s="3"/>
      <c r="AT9092" s="3"/>
      <c r="AU9092" s="3"/>
      <c r="AV9092" s="3"/>
      <c r="AW9092" s="3"/>
      <c r="AX9092" s="3"/>
      <c r="AY9092" s="3"/>
      <c r="AZ9092" s="3"/>
      <c r="BA9092" s="3"/>
    </row>
    <row r="9093" spans="1:53" x14ac:dyDescent="0.3">
      <c r="A9093" s="3"/>
      <c r="B9093" s="3"/>
      <c r="C9093" s="3"/>
      <c r="D9093" s="3"/>
      <c r="E9093" s="3"/>
      <c r="F9093" s="3"/>
      <c r="G9093" s="3"/>
      <c r="H9093" s="3"/>
      <c r="I9093" s="3"/>
      <c r="J9093" s="3"/>
      <c r="K9093" s="3"/>
      <c r="L9093" s="3"/>
      <c r="M9093" s="3"/>
      <c r="N9093" s="3"/>
      <c r="O9093" s="3"/>
      <c r="P9093" s="3"/>
      <c r="Q9093" s="3"/>
      <c r="R9093" s="3"/>
      <c r="S9093" s="120"/>
      <c r="T9093" s="3"/>
      <c r="U9093" s="3"/>
      <c r="V9093" s="3"/>
      <c r="W9093" s="3"/>
      <c r="X9093" s="3"/>
      <c r="Y9093" s="3"/>
      <c r="Z9093" s="3"/>
      <c r="AA9093" s="3"/>
      <c r="AB9093" s="3"/>
      <c r="AC9093" s="3"/>
      <c r="AD9093" s="3"/>
      <c r="AE9093" s="3"/>
      <c r="AF9093" s="3"/>
      <c r="AG9093" s="3"/>
      <c r="AH9093" s="3"/>
      <c r="AI9093" s="3"/>
      <c r="AJ9093" s="3"/>
      <c r="AK9093" s="3"/>
      <c r="AL9093" s="3"/>
      <c r="AM9093" s="3"/>
      <c r="AN9093" s="3"/>
      <c r="AO9093" s="3"/>
      <c r="AP9093" s="3"/>
      <c r="AQ9093" s="3"/>
      <c r="AR9093" s="3"/>
      <c r="AS9093" s="3"/>
      <c r="AT9093" s="3"/>
      <c r="AU9093" s="3"/>
      <c r="AV9093" s="3"/>
      <c r="AW9093" s="3"/>
      <c r="AX9093" s="3"/>
      <c r="AY9093" s="3"/>
      <c r="AZ9093" s="3"/>
      <c r="BA9093" s="3"/>
    </row>
    <row r="9094" spans="1:53" x14ac:dyDescent="0.3">
      <c r="A9094" s="3"/>
      <c r="B9094" s="3"/>
      <c r="C9094" s="3"/>
      <c r="D9094" s="3"/>
      <c r="E9094" s="3"/>
      <c r="F9094" s="3"/>
      <c r="G9094" s="3"/>
      <c r="H9094" s="3"/>
      <c r="I9094" s="3"/>
      <c r="J9094" s="3"/>
      <c r="K9094" s="3"/>
      <c r="L9094" s="3"/>
      <c r="M9094" s="3"/>
      <c r="N9094" s="3"/>
      <c r="O9094" s="3"/>
      <c r="P9094" s="3"/>
      <c r="Q9094" s="3"/>
      <c r="R9094" s="3"/>
      <c r="S9094" s="120"/>
      <c r="T9094" s="3"/>
      <c r="U9094" s="3"/>
      <c r="V9094" s="3"/>
      <c r="W9094" s="3"/>
      <c r="X9094" s="3"/>
      <c r="Y9094" s="3"/>
      <c r="Z9094" s="3"/>
      <c r="AA9094" s="3"/>
      <c r="AB9094" s="3"/>
      <c r="AC9094" s="3"/>
      <c r="AD9094" s="3"/>
      <c r="AE9094" s="3"/>
      <c r="AF9094" s="3"/>
      <c r="AG9094" s="3"/>
      <c r="AH9094" s="3"/>
      <c r="AI9094" s="3"/>
      <c r="AJ9094" s="3"/>
      <c r="AK9094" s="3"/>
      <c r="AL9094" s="3"/>
      <c r="AM9094" s="3"/>
      <c r="AN9094" s="3"/>
      <c r="AO9094" s="3"/>
      <c r="AP9094" s="3"/>
      <c r="AQ9094" s="3"/>
      <c r="AR9094" s="3"/>
      <c r="AS9094" s="3"/>
      <c r="AT9094" s="3"/>
      <c r="AU9094" s="3"/>
      <c r="AV9094" s="3"/>
      <c r="AW9094" s="3"/>
      <c r="AX9094" s="3"/>
      <c r="AY9094" s="3"/>
      <c r="AZ9094" s="3"/>
      <c r="BA9094" s="3"/>
    </row>
    <row r="9095" spans="1:53" x14ac:dyDescent="0.3">
      <c r="A9095" s="3"/>
      <c r="B9095" s="3"/>
      <c r="C9095" s="3"/>
      <c r="D9095" s="3"/>
      <c r="E9095" s="3"/>
      <c r="F9095" s="3"/>
      <c r="G9095" s="3"/>
      <c r="H9095" s="3"/>
      <c r="I9095" s="3"/>
      <c r="J9095" s="3"/>
      <c r="K9095" s="3"/>
      <c r="L9095" s="3"/>
      <c r="M9095" s="3"/>
      <c r="N9095" s="3"/>
      <c r="O9095" s="3"/>
      <c r="P9095" s="3"/>
      <c r="Q9095" s="3"/>
      <c r="R9095" s="3"/>
      <c r="S9095" s="120"/>
      <c r="T9095" s="3"/>
      <c r="U9095" s="3"/>
      <c r="V9095" s="3"/>
      <c r="W9095" s="3"/>
      <c r="X9095" s="3"/>
      <c r="Y9095" s="3"/>
      <c r="Z9095" s="3"/>
      <c r="AA9095" s="3"/>
      <c r="AB9095" s="3"/>
      <c r="AC9095" s="3"/>
      <c r="AD9095" s="3"/>
      <c r="AE9095" s="3"/>
      <c r="AF9095" s="3"/>
      <c r="AG9095" s="3"/>
      <c r="AH9095" s="3"/>
      <c r="AI9095" s="3"/>
      <c r="AJ9095" s="3"/>
      <c r="AK9095" s="3"/>
      <c r="AL9095" s="3"/>
      <c r="AM9095" s="3"/>
      <c r="AN9095" s="3"/>
      <c r="AO9095" s="3"/>
      <c r="AP9095" s="3"/>
      <c r="AQ9095" s="3"/>
      <c r="AR9095" s="3"/>
      <c r="AS9095" s="3"/>
      <c r="AT9095" s="3"/>
      <c r="AU9095" s="3"/>
      <c r="AV9095" s="3"/>
      <c r="AW9095" s="3"/>
      <c r="AX9095" s="3"/>
      <c r="AY9095" s="3"/>
      <c r="AZ9095" s="3"/>
      <c r="BA9095" s="3"/>
    </row>
    <row r="9096" spans="1:53" x14ac:dyDescent="0.3">
      <c r="A9096" s="3"/>
      <c r="B9096" s="3"/>
      <c r="C9096" s="3"/>
      <c r="D9096" s="3"/>
      <c r="E9096" s="3"/>
      <c r="F9096" s="3"/>
      <c r="G9096" s="3"/>
      <c r="H9096" s="3"/>
      <c r="I9096" s="3"/>
      <c r="J9096" s="3"/>
      <c r="K9096" s="3"/>
      <c r="L9096" s="3"/>
      <c r="M9096" s="3"/>
      <c r="N9096" s="3"/>
      <c r="O9096" s="3"/>
      <c r="P9096" s="3"/>
      <c r="Q9096" s="3"/>
      <c r="R9096" s="3"/>
      <c r="S9096" s="120"/>
      <c r="T9096" s="3"/>
      <c r="U9096" s="3"/>
      <c r="V9096" s="3"/>
      <c r="W9096" s="3"/>
      <c r="X9096" s="3"/>
      <c r="Y9096" s="3"/>
      <c r="Z9096" s="3"/>
      <c r="AA9096" s="3"/>
      <c r="AB9096" s="3"/>
      <c r="AC9096" s="3"/>
      <c r="AD9096" s="3"/>
      <c r="AE9096" s="3"/>
      <c r="AF9096" s="3"/>
      <c r="AG9096" s="3"/>
      <c r="AH9096" s="3"/>
      <c r="AI9096" s="3"/>
      <c r="AJ9096" s="3"/>
      <c r="AK9096" s="3"/>
      <c r="AL9096" s="3"/>
      <c r="AM9096" s="3"/>
      <c r="AN9096" s="3"/>
      <c r="AO9096" s="3"/>
      <c r="AP9096" s="3"/>
      <c r="AQ9096" s="3"/>
      <c r="AR9096" s="3"/>
      <c r="AS9096" s="3"/>
      <c r="AT9096" s="3"/>
      <c r="AU9096" s="3"/>
      <c r="AV9096" s="3"/>
      <c r="AW9096" s="3"/>
      <c r="AX9096" s="3"/>
      <c r="AY9096" s="3"/>
      <c r="AZ9096" s="3"/>
      <c r="BA9096" s="3"/>
    </row>
    <row r="9097" spans="1:53" x14ac:dyDescent="0.3">
      <c r="A9097" s="3"/>
      <c r="B9097" s="3"/>
      <c r="C9097" s="3"/>
      <c r="D9097" s="3"/>
      <c r="E9097" s="3"/>
      <c r="F9097" s="3"/>
      <c r="G9097" s="3"/>
      <c r="H9097" s="3"/>
      <c r="I9097" s="3"/>
      <c r="J9097" s="3"/>
      <c r="K9097" s="3"/>
      <c r="L9097" s="3"/>
      <c r="M9097" s="3"/>
      <c r="N9097" s="3"/>
      <c r="O9097" s="3"/>
      <c r="P9097" s="3"/>
      <c r="Q9097" s="3"/>
      <c r="R9097" s="3"/>
      <c r="S9097" s="120"/>
      <c r="T9097" s="3"/>
      <c r="U9097" s="3"/>
      <c r="V9097" s="3"/>
      <c r="W9097" s="3"/>
      <c r="X9097" s="3"/>
      <c r="Y9097" s="3"/>
      <c r="Z9097" s="3"/>
      <c r="AA9097" s="3"/>
      <c r="AB9097" s="3"/>
      <c r="AC9097" s="3"/>
      <c r="AD9097" s="3"/>
      <c r="AE9097" s="3"/>
      <c r="AF9097" s="3"/>
      <c r="AG9097" s="3"/>
      <c r="AH9097" s="3"/>
      <c r="AI9097" s="3"/>
      <c r="AJ9097" s="3"/>
      <c r="AK9097" s="3"/>
      <c r="AL9097" s="3"/>
      <c r="AM9097" s="3"/>
      <c r="AN9097" s="3"/>
      <c r="AO9097" s="3"/>
      <c r="AP9097" s="3"/>
      <c r="AQ9097" s="3"/>
      <c r="AR9097" s="3"/>
      <c r="AS9097" s="3"/>
      <c r="AT9097" s="3"/>
      <c r="AU9097" s="3"/>
      <c r="AV9097" s="3"/>
      <c r="AW9097" s="3"/>
      <c r="AX9097" s="3"/>
      <c r="AY9097" s="3"/>
      <c r="AZ9097" s="3"/>
      <c r="BA9097" s="3"/>
    </row>
    <row r="9098" spans="1:53" x14ac:dyDescent="0.3">
      <c r="A9098" s="3"/>
      <c r="B9098" s="3"/>
      <c r="C9098" s="3"/>
      <c r="D9098" s="3"/>
      <c r="E9098" s="3"/>
      <c r="F9098" s="3"/>
      <c r="G9098" s="3"/>
      <c r="H9098" s="3"/>
      <c r="I9098" s="3"/>
      <c r="J9098" s="3"/>
      <c r="K9098" s="3"/>
      <c r="L9098" s="3"/>
      <c r="M9098" s="3"/>
      <c r="N9098" s="3"/>
      <c r="O9098" s="3"/>
      <c r="P9098" s="3"/>
      <c r="Q9098" s="3"/>
      <c r="R9098" s="3"/>
      <c r="S9098" s="120"/>
      <c r="T9098" s="3"/>
      <c r="U9098" s="3"/>
      <c r="V9098" s="3"/>
      <c r="W9098" s="3"/>
      <c r="X9098" s="3"/>
      <c r="Y9098" s="3"/>
      <c r="Z9098" s="3"/>
      <c r="AA9098" s="3"/>
      <c r="AB9098" s="3"/>
      <c r="AC9098" s="3"/>
      <c r="AD9098" s="3"/>
      <c r="AE9098" s="3"/>
      <c r="AF9098" s="3"/>
      <c r="AG9098" s="3"/>
      <c r="AH9098" s="3"/>
      <c r="AI9098" s="3"/>
      <c r="AJ9098" s="3"/>
      <c r="AK9098" s="3"/>
      <c r="AL9098" s="3"/>
      <c r="AM9098" s="3"/>
      <c r="AN9098" s="3"/>
      <c r="AO9098" s="3"/>
      <c r="AP9098" s="3"/>
      <c r="AQ9098" s="3"/>
      <c r="AR9098" s="3"/>
      <c r="AS9098" s="3"/>
      <c r="AT9098" s="3"/>
      <c r="AU9098" s="3"/>
      <c r="AV9098" s="3"/>
      <c r="AW9098" s="3"/>
      <c r="AX9098" s="3"/>
      <c r="AY9098" s="3"/>
      <c r="AZ9098" s="3"/>
      <c r="BA9098" s="3"/>
    </row>
    <row r="9099" spans="1:53" x14ac:dyDescent="0.3">
      <c r="A9099" s="3"/>
      <c r="B9099" s="3"/>
      <c r="C9099" s="3"/>
      <c r="D9099" s="3"/>
      <c r="E9099" s="3"/>
      <c r="F9099" s="3"/>
      <c r="G9099" s="3"/>
      <c r="H9099" s="3"/>
      <c r="I9099" s="3"/>
      <c r="J9099" s="3"/>
      <c r="K9099" s="3"/>
      <c r="L9099" s="3"/>
      <c r="M9099" s="3"/>
      <c r="N9099" s="3"/>
      <c r="O9099" s="3"/>
      <c r="P9099" s="3"/>
      <c r="Q9099" s="3"/>
      <c r="R9099" s="3"/>
      <c r="S9099" s="120"/>
      <c r="T9099" s="3"/>
      <c r="U9099" s="3"/>
      <c r="V9099" s="3"/>
      <c r="W9099" s="3"/>
      <c r="X9099" s="3"/>
      <c r="Y9099" s="3"/>
      <c r="Z9099" s="3"/>
      <c r="AA9099" s="3"/>
      <c r="AB9099" s="3"/>
      <c r="AC9099" s="3"/>
      <c r="AD9099" s="3"/>
      <c r="AE9099" s="3"/>
      <c r="AF9099" s="3"/>
      <c r="AG9099" s="3"/>
      <c r="AH9099" s="3"/>
      <c r="AI9099" s="3"/>
      <c r="AJ9099" s="3"/>
      <c r="AK9099" s="3"/>
      <c r="AL9099" s="3"/>
      <c r="AM9099" s="3"/>
      <c r="AN9099" s="3"/>
      <c r="AO9099" s="3"/>
      <c r="AP9099" s="3"/>
      <c r="AQ9099" s="3"/>
      <c r="AR9099" s="3"/>
      <c r="AS9099" s="3"/>
      <c r="AT9099" s="3"/>
      <c r="AU9099" s="3"/>
      <c r="AV9099" s="3"/>
      <c r="AW9099" s="3"/>
      <c r="AX9099" s="3"/>
      <c r="AY9099" s="3"/>
      <c r="AZ9099" s="3"/>
      <c r="BA9099" s="3"/>
    </row>
    <row r="9100" spans="1:53" x14ac:dyDescent="0.3">
      <c r="A9100" s="3"/>
      <c r="B9100" s="3"/>
      <c r="C9100" s="3"/>
      <c r="D9100" s="3"/>
      <c r="E9100" s="3"/>
      <c r="F9100" s="3"/>
      <c r="G9100" s="3"/>
      <c r="H9100" s="3"/>
      <c r="I9100" s="3"/>
      <c r="J9100" s="3"/>
      <c r="K9100" s="3"/>
      <c r="L9100" s="3"/>
      <c r="M9100" s="3"/>
      <c r="N9100" s="3"/>
      <c r="O9100" s="3"/>
      <c r="P9100" s="3"/>
      <c r="Q9100" s="3"/>
      <c r="R9100" s="3"/>
      <c r="S9100" s="120"/>
      <c r="T9100" s="3"/>
      <c r="U9100" s="3"/>
      <c r="V9100" s="3"/>
      <c r="W9100" s="3"/>
      <c r="X9100" s="3"/>
      <c r="Y9100" s="3"/>
      <c r="Z9100" s="3"/>
      <c r="AA9100" s="3"/>
      <c r="AB9100" s="3"/>
      <c r="AC9100" s="3"/>
      <c r="AD9100" s="3"/>
      <c r="AE9100" s="3"/>
      <c r="AF9100" s="3"/>
      <c r="AG9100" s="3"/>
      <c r="AH9100" s="3"/>
      <c r="AI9100" s="3"/>
      <c r="AJ9100" s="3"/>
      <c r="AK9100" s="3"/>
      <c r="AL9100" s="3"/>
      <c r="AM9100" s="3"/>
      <c r="AN9100" s="3"/>
      <c r="AO9100" s="3"/>
      <c r="AP9100" s="3"/>
      <c r="AQ9100" s="3"/>
      <c r="AR9100" s="3"/>
      <c r="AS9100" s="3"/>
      <c r="AT9100" s="3"/>
      <c r="AU9100" s="3"/>
      <c r="AV9100" s="3"/>
      <c r="AW9100" s="3"/>
      <c r="AX9100" s="3"/>
      <c r="AY9100" s="3"/>
      <c r="AZ9100" s="3"/>
      <c r="BA9100" s="3"/>
    </row>
    <row r="9101" spans="1:53" x14ac:dyDescent="0.3">
      <c r="A9101" s="3"/>
      <c r="B9101" s="3"/>
      <c r="C9101" s="3"/>
      <c r="D9101" s="3"/>
      <c r="E9101" s="3"/>
      <c r="F9101" s="3"/>
      <c r="G9101" s="3"/>
      <c r="H9101" s="3"/>
      <c r="I9101" s="3"/>
      <c r="J9101" s="3"/>
      <c r="K9101" s="3"/>
      <c r="L9101" s="3"/>
      <c r="M9101" s="3"/>
      <c r="N9101" s="3"/>
      <c r="O9101" s="3"/>
      <c r="P9101" s="3"/>
      <c r="Q9101" s="3"/>
      <c r="R9101" s="3"/>
      <c r="S9101" s="120"/>
      <c r="T9101" s="3"/>
      <c r="U9101" s="3"/>
      <c r="V9101" s="3"/>
      <c r="W9101" s="3"/>
      <c r="X9101" s="3"/>
      <c r="Y9101" s="3"/>
      <c r="Z9101" s="3"/>
      <c r="AA9101" s="3"/>
      <c r="AB9101" s="3"/>
      <c r="AC9101" s="3"/>
      <c r="AD9101" s="3"/>
      <c r="AE9101" s="3"/>
      <c r="AF9101" s="3"/>
      <c r="AG9101" s="3"/>
      <c r="AH9101" s="3"/>
      <c r="AI9101" s="3"/>
      <c r="AJ9101" s="3"/>
      <c r="AK9101" s="3"/>
      <c r="AL9101" s="3"/>
      <c r="AM9101" s="3"/>
      <c r="AN9101" s="3"/>
      <c r="AO9101" s="3"/>
      <c r="AP9101" s="3"/>
      <c r="AQ9101" s="3"/>
      <c r="AR9101" s="3"/>
      <c r="AS9101" s="3"/>
      <c r="AT9101" s="3"/>
      <c r="AU9101" s="3"/>
      <c r="AV9101" s="3"/>
      <c r="AW9101" s="3"/>
      <c r="AX9101" s="3"/>
      <c r="AY9101" s="3"/>
      <c r="AZ9101" s="3"/>
      <c r="BA9101" s="3"/>
    </row>
    <row r="9102" spans="1:53" x14ac:dyDescent="0.3">
      <c r="A9102" s="3"/>
      <c r="B9102" s="3"/>
      <c r="C9102" s="3"/>
      <c r="D9102" s="3"/>
      <c r="E9102" s="3"/>
      <c r="F9102" s="3"/>
      <c r="G9102" s="3"/>
      <c r="H9102" s="3"/>
      <c r="I9102" s="3"/>
      <c r="J9102" s="3"/>
      <c r="K9102" s="3"/>
      <c r="L9102" s="3"/>
      <c r="M9102" s="3"/>
      <c r="N9102" s="3"/>
      <c r="O9102" s="3"/>
      <c r="P9102" s="3"/>
      <c r="Q9102" s="3"/>
      <c r="R9102" s="3"/>
      <c r="S9102" s="120"/>
      <c r="T9102" s="3"/>
      <c r="U9102" s="3"/>
      <c r="V9102" s="3"/>
      <c r="W9102" s="3"/>
      <c r="X9102" s="3"/>
      <c r="Y9102" s="3"/>
      <c r="Z9102" s="3"/>
      <c r="AA9102" s="3"/>
      <c r="AB9102" s="3"/>
      <c r="AC9102" s="3"/>
      <c r="AD9102" s="3"/>
      <c r="AE9102" s="3"/>
      <c r="AF9102" s="3"/>
      <c r="AG9102" s="3"/>
      <c r="AH9102" s="3"/>
      <c r="AI9102" s="3"/>
      <c r="AJ9102" s="3"/>
      <c r="AK9102" s="3"/>
      <c r="AL9102" s="3"/>
      <c r="AM9102" s="3"/>
      <c r="AN9102" s="3"/>
      <c r="AO9102" s="3"/>
      <c r="AP9102" s="3"/>
      <c r="AQ9102" s="3"/>
      <c r="AR9102" s="3"/>
      <c r="AS9102" s="3"/>
      <c r="AT9102" s="3"/>
      <c r="AU9102" s="3"/>
      <c r="AV9102" s="3"/>
      <c r="AW9102" s="3"/>
      <c r="AX9102" s="3"/>
      <c r="AY9102" s="3"/>
      <c r="AZ9102" s="3"/>
      <c r="BA9102" s="3"/>
    </row>
    <row r="9103" spans="1:53" x14ac:dyDescent="0.3">
      <c r="A9103" s="3"/>
      <c r="B9103" s="3"/>
      <c r="C9103" s="3"/>
      <c r="D9103" s="3"/>
      <c r="E9103" s="3"/>
      <c r="F9103" s="3"/>
      <c r="G9103" s="3"/>
      <c r="H9103" s="3"/>
      <c r="I9103" s="3"/>
      <c r="J9103" s="3"/>
      <c r="K9103" s="3"/>
      <c r="L9103" s="3"/>
      <c r="M9103" s="3"/>
      <c r="N9103" s="3"/>
      <c r="O9103" s="3"/>
      <c r="P9103" s="3"/>
      <c r="Q9103" s="3"/>
      <c r="R9103" s="3"/>
      <c r="S9103" s="120"/>
      <c r="T9103" s="3"/>
      <c r="U9103" s="3"/>
      <c r="V9103" s="3"/>
      <c r="W9103" s="3"/>
      <c r="X9103" s="3"/>
      <c r="Y9103" s="3"/>
      <c r="Z9103" s="3"/>
      <c r="AA9103" s="3"/>
      <c r="AB9103" s="3"/>
      <c r="AC9103" s="3"/>
      <c r="AD9103" s="3"/>
      <c r="AE9103" s="3"/>
      <c r="AF9103" s="3"/>
      <c r="AG9103" s="3"/>
      <c r="AH9103" s="3"/>
      <c r="AI9103" s="3"/>
      <c r="AJ9103" s="3"/>
      <c r="AK9103" s="3"/>
      <c r="AL9103" s="3"/>
      <c r="AM9103" s="3"/>
      <c r="AN9103" s="3"/>
      <c r="AO9103" s="3"/>
      <c r="AP9103" s="3"/>
      <c r="AQ9103" s="3"/>
      <c r="AR9103" s="3"/>
      <c r="AS9103" s="3"/>
      <c r="AT9103" s="3"/>
      <c r="AU9103" s="3"/>
      <c r="AV9103" s="3"/>
      <c r="AW9103" s="3"/>
      <c r="AX9103" s="3"/>
      <c r="AY9103" s="3"/>
      <c r="AZ9103" s="3"/>
      <c r="BA9103" s="3"/>
    </row>
    <row r="9104" spans="1:53" x14ac:dyDescent="0.3">
      <c r="A9104" s="3"/>
      <c r="B9104" s="3"/>
      <c r="C9104" s="3"/>
      <c r="D9104" s="3"/>
      <c r="E9104" s="3"/>
      <c r="F9104" s="3"/>
      <c r="G9104" s="3"/>
      <c r="H9104" s="3"/>
      <c r="I9104" s="3"/>
      <c r="J9104" s="3"/>
      <c r="K9104" s="3"/>
      <c r="L9104" s="3"/>
      <c r="M9104" s="3"/>
      <c r="N9104" s="3"/>
      <c r="O9104" s="3"/>
      <c r="P9104" s="3"/>
      <c r="Q9104" s="3"/>
      <c r="R9104" s="3"/>
      <c r="S9104" s="120"/>
      <c r="T9104" s="3"/>
      <c r="U9104" s="3"/>
      <c r="V9104" s="3"/>
      <c r="W9104" s="3"/>
      <c r="X9104" s="3"/>
      <c r="Y9104" s="3"/>
      <c r="Z9104" s="3"/>
      <c r="AA9104" s="3"/>
      <c r="AB9104" s="3"/>
      <c r="AC9104" s="3"/>
      <c r="AD9104" s="3"/>
      <c r="AE9104" s="3"/>
      <c r="AF9104" s="3"/>
      <c r="AG9104" s="3"/>
      <c r="AH9104" s="3"/>
      <c r="AI9104" s="3"/>
      <c r="AJ9104" s="3"/>
      <c r="AK9104" s="3"/>
      <c r="AL9104" s="3"/>
      <c r="AM9104" s="3"/>
      <c r="AN9104" s="3"/>
      <c r="AO9104" s="3"/>
      <c r="AP9104" s="3"/>
      <c r="AQ9104" s="3"/>
      <c r="AR9104" s="3"/>
      <c r="AS9104" s="3"/>
      <c r="AT9104" s="3"/>
      <c r="AU9104" s="3"/>
      <c r="AV9104" s="3"/>
      <c r="AW9104" s="3"/>
      <c r="AX9104" s="3"/>
      <c r="AY9104" s="3"/>
      <c r="AZ9104" s="3"/>
      <c r="BA9104" s="3"/>
    </row>
    <row r="9105" spans="1:53" x14ac:dyDescent="0.3">
      <c r="A9105" s="3"/>
      <c r="B9105" s="3"/>
      <c r="C9105" s="3"/>
      <c r="D9105" s="3"/>
      <c r="E9105" s="3"/>
      <c r="F9105" s="3"/>
      <c r="G9105" s="3"/>
      <c r="H9105" s="3"/>
      <c r="I9105" s="3"/>
      <c r="J9105" s="3"/>
      <c r="K9105" s="3"/>
      <c r="L9105" s="3"/>
      <c r="M9105" s="3"/>
      <c r="N9105" s="3"/>
      <c r="O9105" s="3"/>
      <c r="P9105" s="3"/>
      <c r="Q9105" s="3"/>
      <c r="R9105" s="3"/>
      <c r="S9105" s="120"/>
      <c r="T9105" s="3"/>
      <c r="U9105" s="3"/>
      <c r="V9105" s="3"/>
      <c r="W9105" s="3"/>
      <c r="X9105" s="3"/>
      <c r="Y9105" s="3"/>
      <c r="Z9105" s="3"/>
      <c r="AA9105" s="3"/>
      <c r="AB9105" s="3"/>
      <c r="AC9105" s="3"/>
      <c r="AD9105" s="3"/>
      <c r="AE9105" s="3"/>
      <c r="AF9105" s="3"/>
      <c r="AG9105" s="3"/>
      <c r="AH9105" s="3"/>
      <c r="AI9105" s="3"/>
      <c r="AJ9105" s="3"/>
      <c r="AK9105" s="3"/>
      <c r="AL9105" s="3"/>
      <c r="AM9105" s="3"/>
      <c r="AN9105" s="3"/>
      <c r="AO9105" s="3"/>
      <c r="AP9105" s="3"/>
      <c r="AQ9105" s="3"/>
      <c r="AR9105" s="3"/>
      <c r="AS9105" s="3"/>
      <c r="AT9105" s="3"/>
      <c r="AU9105" s="3"/>
      <c r="AV9105" s="3"/>
      <c r="AW9105" s="3"/>
      <c r="AX9105" s="3"/>
      <c r="AY9105" s="3"/>
      <c r="AZ9105" s="3"/>
      <c r="BA9105" s="3"/>
    </row>
    <row r="9106" spans="1:53" x14ac:dyDescent="0.3">
      <c r="A9106" s="3"/>
      <c r="B9106" s="3"/>
      <c r="C9106" s="3"/>
      <c r="D9106" s="3"/>
      <c r="E9106" s="3"/>
      <c r="F9106" s="3"/>
      <c r="G9106" s="3"/>
      <c r="H9106" s="3"/>
      <c r="I9106" s="3"/>
      <c r="J9106" s="3"/>
      <c r="K9106" s="3"/>
      <c r="L9106" s="3"/>
      <c r="M9106" s="3"/>
      <c r="N9106" s="3"/>
      <c r="O9106" s="3"/>
      <c r="P9106" s="3"/>
      <c r="Q9106" s="3"/>
      <c r="R9106" s="3"/>
      <c r="S9106" s="120"/>
      <c r="T9106" s="3"/>
      <c r="U9106" s="3"/>
      <c r="V9106" s="3"/>
      <c r="W9106" s="3"/>
      <c r="X9106" s="3"/>
      <c r="Y9106" s="3"/>
      <c r="Z9106" s="3"/>
      <c r="AA9106" s="3"/>
      <c r="AB9106" s="3"/>
      <c r="AC9106" s="3"/>
      <c r="AD9106" s="3"/>
      <c r="AE9106" s="3"/>
      <c r="AF9106" s="3"/>
      <c r="AG9106" s="3"/>
      <c r="AH9106" s="3"/>
      <c r="AI9106" s="3"/>
      <c r="AJ9106" s="3"/>
      <c r="AK9106" s="3"/>
      <c r="AL9106" s="3"/>
      <c r="AM9106" s="3"/>
      <c r="AN9106" s="3"/>
      <c r="AO9106" s="3"/>
      <c r="AP9106" s="3"/>
      <c r="AQ9106" s="3"/>
      <c r="AR9106" s="3"/>
      <c r="AS9106" s="3"/>
      <c r="AT9106" s="3"/>
      <c r="AU9106" s="3"/>
      <c r="AV9106" s="3"/>
      <c r="AW9106" s="3"/>
      <c r="AX9106" s="3"/>
      <c r="AY9106" s="3"/>
      <c r="AZ9106" s="3"/>
      <c r="BA9106" s="3"/>
    </row>
    <row r="9107" spans="1:53" x14ac:dyDescent="0.3">
      <c r="A9107" s="3"/>
      <c r="B9107" s="3"/>
      <c r="C9107" s="3"/>
      <c r="D9107" s="3"/>
      <c r="E9107" s="3"/>
      <c r="F9107" s="3"/>
      <c r="G9107" s="3"/>
      <c r="H9107" s="3"/>
      <c r="I9107" s="3"/>
      <c r="J9107" s="3"/>
      <c r="K9107" s="3"/>
      <c r="L9107" s="3"/>
      <c r="M9107" s="3"/>
      <c r="N9107" s="3"/>
      <c r="O9107" s="3"/>
      <c r="P9107" s="3"/>
      <c r="Q9107" s="3"/>
      <c r="R9107" s="3"/>
      <c r="S9107" s="120"/>
      <c r="T9107" s="3"/>
      <c r="U9107" s="3"/>
      <c r="V9107" s="3"/>
      <c r="W9107" s="3"/>
      <c r="X9107" s="3"/>
      <c r="Y9107" s="3"/>
      <c r="Z9107" s="3"/>
      <c r="AA9107" s="3"/>
      <c r="AB9107" s="3"/>
      <c r="AC9107" s="3"/>
      <c r="AD9107" s="3"/>
      <c r="AE9107" s="3"/>
      <c r="AF9107" s="3"/>
      <c r="AG9107" s="3"/>
      <c r="AH9107" s="3"/>
      <c r="AI9107" s="3"/>
      <c r="AJ9107" s="3"/>
      <c r="AK9107" s="3"/>
      <c r="AL9107" s="3"/>
      <c r="AM9107" s="3"/>
      <c r="AN9107" s="3"/>
      <c r="AO9107" s="3"/>
      <c r="AP9107" s="3"/>
      <c r="AQ9107" s="3"/>
      <c r="AR9107" s="3"/>
      <c r="AS9107" s="3"/>
      <c r="AT9107" s="3"/>
      <c r="AU9107" s="3"/>
      <c r="AV9107" s="3"/>
      <c r="AW9107" s="3"/>
      <c r="AX9107" s="3"/>
      <c r="AY9107" s="3"/>
      <c r="AZ9107" s="3"/>
      <c r="BA9107" s="3"/>
    </row>
    <row r="9108" spans="1:53" x14ac:dyDescent="0.3">
      <c r="A9108" s="3"/>
      <c r="B9108" s="3"/>
      <c r="C9108" s="3"/>
      <c r="D9108" s="3"/>
      <c r="E9108" s="3"/>
      <c r="F9108" s="3"/>
      <c r="G9108" s="3"/>
      <c r="H9108" s="3"/>
      <c r="I9108" s="3"/>
      <c r="J9108" s="3"/>
      <c r="K9108" s="3"/>
      <c r="L9108" s="3"/>
      <c r="M9108" s="3"/>
      <c r="N9108" s="3"/>
      <c r="O9108" s="3"/>
      <c r="P9108" s="3"/>
      <c r="Q9108" s="3"/>
      <c r="R9108" s="3"/>
      <c r="S9108" s="120"/>
      <c r="T9108" s="3"/>
      <c r="U9108" s="3"/>
      <c r="V9108" s="3"/>
      <c r="W9108" s="3"/>
      <c r="X9108" s="3"/>
      <c r="Y9108" s="3"/>
      <c r="Z9108" s="3"/>
      <c r="AA9108" s="3"/>
      <c r="AB9108" s="3"/>
      <c r="AC9108" s="3"/>
      <c r="AD9108" s="3"/>
      <c r="AE9108" s="3"/>
      <c r="AF9108" s="3"/>
      <c r="AG9108" s="3"/>
      <c r="AH9108" s="3"/>
      <c r="AI9108" s="3"/>
      <c r="AJ9108" s="3"/>
      <c r="AK9108" s="3"/>
      <c r="AL9108" s="3"/>
      <c r="AM9108" s="3"/>
      <c r="AN9108" s="3"/>
      <c r="AO9108" s="3"/>
      <c r="AP9108" s="3"/>
      <c r="AQ9108" s="3"/>
      <c r="AR9108" s="3"/>
      <c r="AS9108" s="3"/>
      <c r="AT9108" s="3"/>
      <c r="AU9108" s="3"/>
      <c r="AV9108" s="3"/>
      <c r="AW9108" s="3"/>
      <c r="AX9108" s="3"/>
      <c r="AY9108" s="3"/>
      <c r="AZ9108" s="3"/>
      <c r="BA9108" s="3"/>
    </row>
    <row r="9109" spans="1:53" x14ac:dyDescent="0.3">
      <c r="A9109" s="3"/>
      <c r="B9109" s="3"/>
      <c r="C9109" s="3"/>
      <c r="D9109" s="3"/>
      <c r="E9109" s="3"/>
      <c r="F9109" s="3"/>
      <c r="G9109" s="3"/>
      <c r="H9109" s="3"/>
      <c r="I9109" s="3"/>
      <c r="J9109" s="3"/>
      <c r="K9109" s="3"/>
      <c r="L9109" s="3"/>
      <c r="M9109" s="3"/>
      <c r="N9109" s="3"/>
      <c r="O9109" s="3"/>
      <c r="P9109" s="3"/>
      <c r="Q9109" s="3"/>
      <c r="R9109" s="3"/>
      <c r="S9109" s="120"/>
      <c r="T9109" s="3"/>
      <c r="U9109" s="3"/>
      <c r="V9109" s="3"/>
      <c r="W9109" s="3"/>
      <c r="X9109" s="3"/>
      <c r="Y9109" s="3"/>
      <c r="Z9109" s="3"/>
      <c r="AA9109" s="3"/>
      <c r="AB9109" s="3"/>
      <c r="AC9109" s="3"/>
      <c r="AD9109" s="3"/>
      <c r="AE9109" s="3"/>
      <c r="AF9109" s="3"/>
      <c r="AG9109" s="3"/>
      <c r="AH9109" s="3"/>
      <c r="AI9109" s="3"/>
      <c r="AJ9109" s="3"/>
      <c r="AK9109" s="3"/>
      <c r="AL9109" s="3"/>
      <c r="AM9109" s="3"/>
      <c r="AN9109" s="3"/>
      <c r="AO9109" s="3"/>
      <c r="AP9109" s="3"/>
      <c r="AQ9109" s="3"/>
      <c r="AR9109" s="3"/>
      <c r="AS9109" s="3"/>
      <c r="AT9109" s="3"/>
      <c r="AU9109" s="3"/>
      <c r="AV9109" s="3"/>
      <c r="AW9109" s="3"/>
      <c r="AX9109" s="3"/>
      <c r="AY9109" s="3"/>
      <c r="AZ9109" s="3"/>
      <c r="BA9109" s="3"/>
    </row>
    <row r="9110" spans="1:53" x14ac:dyDescent="0.3">
      <c r="A9110" s="3"/>
      <c r="B9110" s="3"/>
      <c r="C9110" s="3"/>
      <c r="D9110" s="3"/>
      <c r="E9110" s="3"/>
      <c r="F9110" s="3"/>
      <c r="G9110" s="3"/>
      <c r="H9110" s="3"/>
      <c r="I9110" s="3"/>
      <c r="J9110" s="3"/>
      <c r="K9110" s="3"/>
      <c r="L9110" s="3"/>
      <c r="M9110" s="3"/>
      <c r="N9110" s="3"/>
      <c r="O9110" s="3"/>
      <c r="P9110" s="3"/>
      <c r="Q9110" s="3"/>
      <c r="R9110" s="3"/>
      <c r="S9110" s="120"/>
      <c r="T9110" s="3"/>
      <c r="U9110" s="3"/>
      <c r="V9110" s="3"/>
      <c r="W9110" s="3"/>
      <c r="X9110" s="3"/>
      <c r="Y9110" s="3"/>
      <c r="Z9110" s="3"/>
      <c r="AA9110" s="3"/>
      <c r="AB9110" s="3"/>
      <c r="AC9110" s="3"/>
      <c r="AD9110" s="3"/>
      <c r="AE9110" s="3"/>
      <c r="AF9110" s="3"/>
      <c r="AG9110" s="3"/>
      <c r="AH9110" s="3"/>
      <c r="AI9110" s="3"/>
      <c r="AJ9110" s="3"/>
      <c r="AK9110" s="3"/>
      <c r="AL9110" s="3"/>
      <c r="AM9110" s="3"/>
      <c r="AN9110" s="3"/>
      <c r="AO9110" s="3"/>
      <c r="AP9110" s="3"/>
      <c r="AQ9110" s="3"/>
      <c r="AR9110" s="3"/>
      <c r="AS9110" s="3"/>
      <c r="AT9110" s="3"/>
      <c r="AU9110" s="3"/>
      <c r="AV9110" s="3"/>
      <c r="AW9110" s="3"/>
      <c r="AX9110" s="3"/>
      <c r="AY9110" s="3"/>
      <c r="AZ9110" s="3"/>
      <c r="BA9110" s="3"/>
    </row>
    <row r="9111" spans="1:53" x14ac:dyDescent="0.3">
      <c r="A9111" s="3"/>
      <c r="B9111" s="3"/>
      <c r="C9111" s="3"/>
      <c r="D9111" s="3"/>
      <c r="E9111" s="3"/>
      <c r="F9111" s="3"/>
      <c r="G9111" s="3"/>
      <c r="H9111" s="3"/>
      <c r="I9111" s="3"/>
      <c r="J9111" s="3"/>
      <c r="K9111" s="3"/>
      <c r="L9111" s="3"/>
      <c r="M9111" s="3"/>
      <c r="N9111" s="3"/>
      <c r="O9111" s="3"/>
      <c r="P9111" s="3"/>
      <c r="Q9111" s="3"/>
      <c r="R9111" s="3"/>
      <c r="S9111" s="120"/>
      <c r="T9111" s="3"/>
      <c r="U9111" s="3"/>
      <c r="V9111" s="3"/>
      <c r="W9111" s="3"/>
      <c r="X9111" s="3"/>
      <c r="Y9111" s="3"/>
      <c r="Z9111" s="3"/>
      <c r="AA9111" s="3"/>
      <c r="AB9111" s="3"/>
      <c r="AC9111" s="3"/>
      <c r="AD9111" s="3"/>
      <c r="AE9111" s="3"/>
      <c r="AF9111" s="3"/>
      <c r="AG9111" s="3"/>
      <c r="AH9111" s="3"/>
      <c r="AI9111" s="3"/>
      <c r="AJ9111" s="3"/>
      <c r="AK9111" s="3"/>
      <c r="AL9111" s="3"/>
      <c r="AM9111" s="3"/>
      <c r="AN9111" s="3"/>
      <c r="AO9111" s="3"/>
      <c r="AP9111" s="3"/>
      <c r="AQ9111" s="3"/>
      <c r="AR9111" s="3"/>
      <c r="AS9111" s="3"/>
      <c r="AT9111" s="3"/>
      <c r="AU9111" s="3"/>
      <c r="AV9111" s="3"/>
      <c r="AW9111" s="3"/>
      <c r="AX9111" s="3"/>
      <c r="AY9111" s="3"/>
      <c r="AZ9111" s="3"/>
      <c r="BA9111" s="3"/>
    </row>
    <row r="9112" spans="1:53" x14ac:dyDescent="0.3">
      <c r="A9112" s="3"/>
      <c r="B9112" s="3"/>
      <c r="C9112" s="3"/>
      <c r="D9112" s="3"/>
      <c r="E9112" s="3"/>
      <c r="F9112" s="3"/>
      <c r="G9112" s="3"/>
      <c r="H9112" s="3"/>
      <c r="I9112" s="3"/>
      <c r="J9112" s="3"/>
      <c r="K9112" s="3"/>
      <c r="L9112" s="3"/>
      <c r="M9112" s="3"/>
      <c r="N9112" s="3"/>
      <c r="O9112" s="3"/>
      <c r="P9112" s="3"/>
      <c r="Q9112" s="3"/>
      <c r="R9112" s="3"/>
      <c r="S9112" s="120"/>
      <c r="T9112" s="3"/>
      <c r="U9112" s="3"/>
      <c r="V9112" s="3"/>
      <c r="W9112" s="3"/>
      <c r="X9112" s="3"/>
      <c r="Y9112" s="3"/>
      <c r="Z9112" s="3"/>
      <c r="AA9112" s="3"/>
      <c r="AB9112" s="3"/>
      <c r="AC9112" s="3"/>
      <c r="AD9112" s="3"/>
      <c r="AE9112" s="3"/>
      <c r="AF9112" s="3"/>
      <c r="AG9112" s="3"/>
      <c r="AH9112" s="3"/>
      <c r="AI9112" s="3"/>
      <c r="AJ9112" s="3"/>
      <c r="AK9112" s="3"/>
      <c r="AL9112" s="3"/>
      <c r="AM9112" s="3"/>
      <c r="AN9112" s="3"/>
      <c r="AO9112" s="3"/>
      <c r="AP9112" s="3"/>
      <c r="AQ9112" s="3"/>
      <c r="AR9112" s="3"/>
      <c r="AS9112" s="3"/>
      <c r="AT9112" s="3"/>
      <c r="AU9112" s="3"/>
      <c r="AV9112" s="3"/>
      <c r="AW9112" s="3"/>
      <c r="AX9112" s="3"/>
      <c r="AY9112" s="3"/>
      <c r="AZ9112" s="3"/>
      <c r="BA9112" s="3"/>
    </row>
    <row r="9113" spans="1:53" x14ac:dyDescent="0.3">
      <c r="A9113" s="3"/>
      <c r="B9113" s="3"/>
      <c r="C9113" s="3"/>
      <c r="D9113" s="3"/>
      <c r="E9113" s="3"/>
      <c r="F9113" s="3"/>
      <c r="G9113" s="3"/>
      <c r="H9113" s="3"/>
      <c r="I9113" s="3"/>
      <c r="J9113" s="3"/>
      <c r="K9113" s="3"/>
      <c r="L9113" s="3"/>
      <c r="M9113" s="3"/>
      <c r="N9113" s="3"/>
      <c r="O9113" s="3"/>
      <c r="P9113" s="3"/>
      <c r="Q9113" s="3"/>
      <c r="R9113" s="3"/>
      <c r="S9113" s="120"/>
      <c r="T9113" s="3"/>
      <c r="U9113" s="3"/>
      <c r="V9113" s="3"/>
      <c r="W9113" s="3"/>
      <c r="X9113" s="3"/>
      <c r="Y9113" s="3"/>
      <c r="Z9113" s="3"/>
      <c r="AA9113" s="3"/>
      <c r="AB9113" s="3"/>
      <c r="AC9113" s="3"/>
      <c r="AD9113" s="3"/>
      <c r="AE9113" s="3"/>
      <c r="AF9113" s="3"/>
      <c r="AG9113" s="3"/>
      <c r="AH9113" s="3"/>
      <c r="AI9113" s="3"/>
      <c r="AJ9113" s="3"/>
      <c r="AK9113" s="3"/>
      <c r="AL9113" s="3"/>
      <c r="AM9113" s="3"/>
      <c r="AN9113" s="3"/>
      <c r="AO9113" s="3"/>
      <c r="AP9113" s="3"/>
      <c r="AQ9113" s="3"/>
      <c r="AR9113" s="3"/>
      <c r="AS9113" s="3"/>
      <c r="AT9113" s="3"/>
      <c r="AU9113" s="3"/>
      <c r="AV9113" s="3"/>
      <c r="AW9113" s="3"/>
      <c r="AX9113" s="3"/>
      <c r="AY9113" s="3"/>
      <c r="AZ9113" s="3"/>
      <c r="BA9113" s="3"/>
    </row>
    <row r="9114" spans="1:53" x14ac:dyDescent="0.3">
      <c r="A9114" s="3"/>
      <c r="B9114" s="3"/>
      <c r="C9114" s="3"/>
      <c r="D9114" s="3"/>
      <c r="E9114" s="3"/>
      <c r="F9114" s="3"/>
      <c r="G9114" s="3"/>
      <c r="H9114" s="3"/>
      <c r="I9114" s="3"/>
      <c r="J9114" s="3"/>
      <c r="K9114" s="3"/>
      <c r="L9114" s="3"/>
      <c r="M9114" s="3"/>
      <c r="N9114" s="3"/>
      <c r="O9114" s="3"/>
      <c r="P9114" s="3"/>
      <c r="Q9114" s="3"/>
      <c r="R9114" s="3"/>
      <c r="S9114" s="120"/>
      <c r="T9114" s="3"/>
      <c r="U9114" s="3"/>
      <c r="V9114" s="3"/>
      <c r="W9114" s="3"/>
      <c r="X9114" s="3"/>
      <c r="Y9114" s="3"/>
      <c r="Z9114" s="3"/>
      <c r="AA9114" s="3"/>
      <c r="AB9114" s="3"/>
      <c r="AC9114" s="3"/>
      <c r="AD9114" s="3"/>
      <c r="AE9114" s="3"/>
      <c r="AF9114" s="3"/>
      <c r="AG9114" s="3"/>
      <c r="AH9114" s="3"/>
      <c r="AI9114" s="3"/>
      <c r="AJ9114" s="3"/>
      <c r="AK9114" s="3"/>
      <c r="AL9114" s="3"/>
      <c r="AM9114" s="3"/>
      <c r="AN9114" s="3"/>
      <c r="AO9114" s="3"/>
      <c r="AP9114" s="3"/>
      <c r="AQ9114" s="3"/>
      <c r="AR9114" s="3"/>
      <c r="AS9114" s="3"/>
      <c r="AT9114" s="3"/>
      <c r="AU9114" s="3"/>
      <c r="AV9114" s="3"/>
      <c r="AW9114" s="3"/>
      <c r="AX9114" s="3"/>
      <c r="AY9114" s="3"/>
      <c r="AZ9114" s="3"/>
      <c r="BA9114" s="3"/>
    </row>
    <row r="9115" spans="1:53" x14ac:dyDescent="0.3">
      <c r="A9115" s="3"/>
      <c r="B9115" s="3"/>
      <c r="C9115" s="3"/>
      <c r="D9115" s="3"/>
      <c r="E9115" s="3"/>
      <c r="F9115" s="3"/>
      <c r="G9115" s="3"/>
      <c r="H9115" s="3"/>
      <c r="I9115" s="3"/>
      <c r="J9115" s="3"/>
      <c r="K9115" s="3"/>
      <c r="L9115" s="3"/>
      <c r="M9115" s="3"/>
      <c r="N9115" s="3"/>
      <c r="O9115" s="3"/>
      <c r="P9115" s="3"/>
      <c r="Q9115" s="3"/>
      <c r="R9115" s="3"/>
      <c r="S9115" s="120"/>
      <c r="T9115" s="3"/>
      <c r="U9115" s="3"/>
      <c r="V9115" s="3"/>
      <c r="W9115" s="3"/>
      <c r="X9115" s="3"/>
      <c r="Y9115" s="3"/>
      <c r="Z9115" s="3"/>
      <c r="AA9115" s="3"/>
      <c r="AB9115" s="3"/>
      <c r="AC9115" s="3"/>
      <c r="AD9115" s="3"/>
      <c r="AE9115" s="3"/>
      <c r="AF9115" s="3"/>
      <c r="AG9115" s="3"/>
      <c r="AH9115" s="3"/>
      <c r="AI9115" s="3"/>
      <c r="AJ9115" s="3"/>
      <c r="AK9115" s="3"/>
      <c r="AL9115" s="3"/>
      <c r="AM9115" s="3"/>
      <c r="AN9115" s="3"/>
      <c r="AO9115" s="3"/>
      <c r="AP9115" s="3"/>
      <c r="AQ9115" s="3"/>
      <c r="AR9115" s="3"/>
      <c r="AS9115" s="3"/>
      <c r="AT9115" s="3"/>
      <c r="AU9115" s="3"/>
      <c r="AV9115" s="3"/>
      <c r="AW9115" s="3"/>
      <c r="AX9115" s="3"/>
      <c r="AY9115" s="3"/>
      <c r="AZ9115" s="3"/>
      <c r="BA9115" s="3"/>
    </row>
    <row r="9116" spans="1:53" x14ac:dyDescent="0.3">
      <c r="A9116" s="3"/>
      <c r="B9116" s="3"/>
      <c r="C9116" s="3"/>
      <c r="D9116" s="3"/>
      <c r="E9116" s="3"/>
      <c r="F9116" s="3"/>
      <c r="G9116" s="3"/>
      <c r="H9116" s="3"/>
      <c r="I9116" s="3"/>
      <c r="J9116" s="3"/>
      <c r="K9116" s="3"/>
      <c r="L9116" s="3"/>
      <c r="M9116" s="3"/>
      <c r="N9116" s="3"/>
      <c r="O9116" s="3"/>
      <c r="P9116" s="3"/>
      <c r="Q9116" s="3"/>
      <c r="R9116" s="3"/>
      <c r="S9116" s="120"/>
      <c r="T9116" s="3"/>
      <c r="U9116" s="3"/>
      <c r="V9116" s="3"/>
      <c r="W9116" s="3"/>
      <c r="X9116" s="3"/>
      <c r="Y9116" s="3"/>
      <c r="Z9116" s="3"/>
      <c r="AA9116" s="3"/>
      <c r="AB9116" s="3"/>
      <c r="AC9116" s="3"/>
      <c r="AD9116" s="3"/>
      <c r="AE9116" s="3"/>
      <c r="AF9116" s="3"/>
      <c r="AG9116" s="3"/>
      <c r="AH9116" s="3"/>
      <c r="AI9116" s="3"/>
      <c r="AJ9116" s="3"/>
      <c r="AK9116" s="3"/>
      <c r="AL9116" s="3"/>
      <c r="AM9116" s="3"/>
      <c r="AN9116" s="3"/>
      <c r="AO9116" s="3"/>
      <c r="AP9116" s="3"/>
      <c r="AQ9116" s="3"/>
      <c r="AR9116" s="3"/>
      <c r="AS9116" s="3"/>
      <c r="AT9116" s="3"/>
      <c r="AU9116" s="3"/>
      <c r="AV9116" s="3"/>
      <c r="AW9116" s="3"/>
      <c r="AX9116" s="3"/>
      <c r="AY9116" s="3"/>
      <c r="AZ9116" s="3"/>
      <c r="BA9116" s="3"/>
    </row>
    <row r="9117" spans="1:53" x14ac:dyDescent="0.3">
      <c r="A9117" s="3"/>
      <c r="B9117" s="3"/>
      <c r="C9117" s="3"/>
      <c r="D9117" s="3"/>
      <c r="E9117" s="3"/>
      <c r="F9117" s="3"/>
      <c r="G9117" s="3"/>
      <c r="H9117" s="3"/>
      <c r="I9117" s="3"/>
      <c r="J9117" s="3"/>
      <c r="K9117" s="3"/>
      <c r="L9117" s="3"/>
      <c r="M9117" s="3"/>
      <c r="N9117" s="3"/>
      <c r="O9117" s="3"/>
      <c r="P9117" s="3"/>
      <c r="Q9117" s="3"/>
      <c r="R9117" s="3"/>
      <c r="S9117" s="120"/>
      <c r="T9117" s="3"/>
      <c r="U9117" s="3"/>
      <c r="V9117" s="3"/>
      <c r="W9117" s="3"/>
      <c r="X9117" s="3"/>
      <c r="Y9117" s="3"/>
      <c r="Z9117" s="3"/>
      <c r="AA9117" s="3"/>
      <c r="AB9117" s="3"/>
      <c r="AC9117" s="3"/>
      <c r="AD9117" s="3"/>
      <c r="AE9117" s="3"/>
      <c r="AF9117" s="3"/>
      <c r="AG9117" s="3"/>
      <c r="AH9117" s="3"/>
      <c r="AI9117" s="3"/>
      <c r="AJ9117" s="3"/>
      <c r="AK9117" s="3"/>
      <c r="AL9117" s="3"/>
      <c r="AM9117" s="3"/>
      <c r="AN9117" s="3"/>
      <c r="AO9117" s="3"/>
      <c r="AP9117" s="3"/>
      <c r="AQ9117" s="3"/>
      <c r="AR9117" s="3"/>
      <c r="AS9117" s="3"/>
      <c r="AT9117" s="3"/>
      <c r="AU9117" s="3"/>
      <c r="AV9117" s="3"/>
      <c r="AW9117" s="3"/>
      <c r="AX9117" s="3"/>
      <c r="AY9117" s="3"/>
      <c r="AZ9117" s="3"/>
      <c r="BA9117" s="3"/>
    </row>
    <row r="9118" spans="1:53" x14ac:dyDescent="0.3">
      <c r="A9118" s="3"/>
      <c r="B9118" s="3"/>
      <c r="C9118" s="3"/>
      <c r="D9118" s="3"/>
      <c r="E9118" s="3"/>
      <c r="F9118" s="3"/>
      <c r="G9118" s="3"/>
      <c r="H9118" s="3"/>
      <c r="I9118" s="3"/>
      <c r="J9118" s="3"/>
      <c r="K9118" s="3"/>
      <c r="L9118" s="3"/>
      <c r="M9118" s="3"/>
      <c r="N9118" s="3"/>
      <c r="O9118" s="3"/>
      <c r="P9118" s="3"/>
      <c r="Q9118" s="3"/>
      <c r="R9118" s="3"/>
      <c r="S9118" s="120"/>
      <c r="T9118" s="3"/>
      <c r="U9118" s="3"/>
      <c r="V9118" s="3"/>
      <c r="W9118" s="3"/>
      <c r="X9118" s="3"/>
      <c r="Y9118" s="3"/>
      <c r="Z9118" s="3"/>
      <c r="AA9118" s="3"/>
      <c r="AB9118" s="3"/>
      <c r="AC9118" s="3"/>
      <c r="AD9118" s="3"/>
      <c r="AE9118" s="3"/>
      <c r="AF9118" s="3"/>
      <c r="AG9118" s="3"/>
      <c r="AH9118" s="3"/>
      <c r="AI9118" s="3"/>
      <c r="AJ9118" s="3"/>
      <c r="AK9118" s="3"/>
      <c r="AL9118" s="3"/>
      <c r="AM9118" s="3"/>
      <c r="AN9118" s="3"/>
      <c r="AO9118" s="3"/>
      <c r="AP9118" s="3"/>
      <c r="AQ9118" s="3"/>
      <c r="AR9118" s="3"/>
      <c r="AS9118" s="3"/>
      <c r="AT9118" s="3"/>
      <c r="AU9118" s="3"/>
      <c r="AV9118" s="3"/>
      <c r="AW9118" s="3"/>
      <c r="AX9118" s="3"/>
      <c r="AY9118" s="3"/>
      <c r="AZ9118" s="3"/>
      <c r="BA9118" s="3"/>
    </row>
    <row r="9119" spans="1:53" x14ac:dyDescent="0.3">
      <c r="A9119" s="3"/>
      <c r="B9119" s="3"/>
      <c r="C9119" s="3"/>
      <c r="D9119" s="3"/>
      <c r="E9119" s="3"/>
      <c r="F9119" s="3"/>
      <c r="G9119" s="3"/>
      <c r="H9119" s="3"/>
      <c r="I9119" s="3"/>
      <c r="J9119" s="3"/>
      <c r="K9119" s="3"/>
      <c r="L9119" s="3"/>
      <c r="M9119" s="3"/>
      <c r="N9119" s="3"/>
      <c r="O9119" s="3"/>
      <c r="P9119" s="3"/>
      <c r="Q9119" s="3"/>
      <c r="R9119" s="3"/>
      <c r="S9119" s="120"/>
      <c r="T9119" s="3"/>
      <c r="U9119" s="3"/>
      <c r="V9119" s="3"/>
      <c r="W9119" s="3"/>
      <c r="X9119" s="3"/>
      <c r="Y9119" s="3"/>
      <c r="Z9119" s="3"/>
      <c r="AA9119" s="3"/>
      <c r="AB9119" s="3"/>
      <c r="AC9119" s="3"/>
      <c r="AD9119" s="3"/>
      <c r="AE9119" s="3"/>
      <c r="AF9119" s="3"/>
      <c r="AG9119" s="3"/>
      <c r="AH9119" s="3"/>
      <c r="AI9119" s="3"/>
      <c r="AJ9119" s="3"/>
      <c r="AK9119" s="3"/>
      <c r="AL9119" s="3"/>
      <c r="AM9119" s="3"/>
      <c r="AN9119" s="3"/>
      <c r="AO9119" s="3"/>
      <c r="AP9119" s="3"/>
      <c r="AQ9119" s="3"/>
      <c r="AR9119" s="3"/>
      <c r="AS9119" s="3"/>
      <c r="AT9119" s="3"/>
      <c r="AU9119" s="3"/>
      <c r="AV9119" s="3"/>
      <c r="AW9119" s="3"/>
      <c r="AX9119" s="3"/>
      <c r="AY9119" s="3"/>
      <c r="AZ9119" s="3"/>
      <c r="BA9119" s="3"/>
    </row>
    <row r="9120" spans="1:53" x14ac:dyDescent="0.3">
      <c r="A9120" s="3"/>
      <c r="B9120" s="3"/>
      <c r="C9120" s="3"/>
      <c r="D9120" s="3"/>
      <c r="E9120" s="3"/>
      <c r="F9120" s="3"/>
      <c r="G9120" s="3"/>
      <c r="H9120" s="3"/>
      <c r="I9120" s="3"/>
      <c r="J9120" s="3"/>
      <c r="K9120" s="3"/>
      <c r="L9120" s="3"/>
      <c r="M9120" s="3"/>
      <c r="N9120" s="3"/>
      <c r="O9120" s="3"/>
      <c r="P9120" s="3"/>
      <c r="Q9120" s="3"/>
      <c r="R9120" s="3"/>
      <c r="S9120" s="120"/>
      <c r="T9120" s="3"/>
      <c r="U9120" s="3"/>
      <c r="V9120" s="3"/>
      <c r="W9120" s="3"/>
      <c r="X9120" s="3"/>
      <c r="Y9120" s="3"/>
      <c r="Z9120" s="3"/>
      <c r="AA9120" s="3"/>
      <c r="AB9120" s="3"/>
      <c r="AC9120" s="3"/>
      <c r="AD9120" s="3"/>
      <c r="AE9120" s="3"/>
      <c r="AF9120" s="3"/>
      <c r="AG9120" s="3"/>
      <c r="AH9120" s="3"/>
      <c r="AI9120" s="3"/>
      <c r="AJ9120" s="3"/>
      <c r="AK9120" s="3"/>
      <c r="AL9120" s="3"/>
      <c r="AM9120" s="3"/>
      <c r="AN9120" s="3"/>
      <c r="AO9120" s="3"/>
      <c r="AP9120" s="3"/>
      <c r="AQ9120" s="3"/>
      <c r="AR9120" s="3"/>
      <c r="AS9120" s="3"/>
      <c r="AT9120" s="3"/>
      <c r="AU9120" s="3"/>
      <c r="AV9120" s="3"/>
      <c r="AW9120" s="3"/>
      <c r="AX9120" s="3"/>
      <c r="AY9120" s="3"/>
      <c r="AZ9120" s="3"/>
      <c r="BA9120" s="3"/>
    </row>
    <row r="9121" spans="1:53" x14ac:dyDescent="0.3">
      <c r="A9121" s="3"/>
      <c r="B9121" s="3"/>
      <c r="C9121" s="3"/>
      <c r="D9121" s="3"/>
      <c r="E9121" s="3"/>
      <c r="F9121" s="3"/>
      <c r="G9121" s="3"/>
      <c r="H9121" s="3"/>
      <c r="I9121" s="3"/>
      <c r="J9121" s="3"/>
      <c r="K9121" s="3"/>
      <c r="L9121" s="3"/>
      <c r="M9121" s="3"/>
      <c r="N9121" s="3"/>
      <c r="O9121" s="3"/>
      <c r="P9121" s="3"/>
      <c r="Q9121" s="3"/>
      <c r="R9121" s="3"/>
      <c r="S9121" s="120"/>
      <c r="T9121" s="3"/>
      <c r="U9121" s="3"/>
      <c r="V9121" s="3"/>
      <c r="W9121" s="3"/>
      <c r="X9121" s="3"/>
      <c r="Y9121" s="3"/>
      <c r="Z9121" s="3"/>
      <c r="AA9121" s="3"/>
      <c r="AB9121" s="3"/>
      <c r="AC9121" s="3"/>
      <c r="AD9121" s="3"/>
      <c r="AE9121" s="3"/>
      <c r="AF9121" s="3"/>
      <c r="AG9121" s="3"/>
      <c r="AH9121" s="3"/>
      <c r="AI9121" s="3"/>
      <c r="AJ9121" s="3"/>
      <c r="AK9121" s="3"/>
      <c r="AL9121" s="3"/>
      <c r="AM9121" s="3"/>
      <c r="AN9121" s="3"/>
      <c r="AO9121" s="3"/>
      <c r="AP9121" s="3"/>
      <c r="AQ9121" s="3"/>
      <c r="AR9121" s="3"/>
      <c r="AS9121" s="3"/>
      <c r="AT9121" s="3"/>
      <c r="AU9121" s="3"/>
      <c r="AV9121" s="3"/>
      <c r="AW9121" s="3"/>
      <c r="AX9121" s="3"/>
      <c r="AY9121" s="3"/>
      <c r="AZ9121" s="3"/>
      <c r="BA9121" s="3"/>
    </row>
    <row r="9122" spans="1:53" x14ac:dyDescent="0.3">
      <c r="A9122" s="3"/>
      <c r="B9122" s="3"/>
      <c r="C9122" s="3"/>
      <c r="D9122" s="3"/>
      <c r="E9122" s="3"/>
      <c r="F9122" s="3"/>
      <c r="G9122" s="3"/>
      <c r="H9122" s="3"/>
      <c r="I9122" s="3"/>
      <c r="J9122" s="3"/>
      <c r="K9122" s="3"/>
      <c r="L9122" s="3"/>
      <c r="M9122" s="3"/>
      <c r="N9122" s="3"/>
      <c r="O9122" s="3"/>
      <c r="P9122" s="3"/>
      <c r="Q9122" s="3"/>
      <c r="R9122" s="3"/>
      <c r="S9122" s="120"/>
      <c r="T9122" s="3"/>
      <c r="U9122" s="3"/>
      <c r="V9122" s="3"/>
      <c r="W9122" s="3"/>
      <c r="X9122" s="3"/>
      <c r="Y9122" s="3"/>
      <c r="Z9122" s="3"/>
      <c r="AA9122" s="3"/>
      <c r="AB9122" s="3"/>
      <c r="AC9122" s="3"/>
      <c r="AD9122" s="3"/>
      <c r="AE9122" s="3"/>
      <c r="AF9122" s="3"/>
      <c r="AG9122" s="3"/>
      <c r="AH9122" s="3"/>
      <c r="AI9122" s="3"/>
      <c r="AJ9122" s="3"/>
      <c r="AK9122" s="3"/>
      <c r="AL9122" s="3"/>
      <c r="AM9122" s="3"/>
      <c r="AN9122" s="3"/>
      <c r="AO9122" s="3"/>
      <c r="AP9122" s="3"/>
      <c r="AQ9122" s="3"/>
      <c r="AR9122" s="3"/>
      <c r="AS9122" s="3"/>
      <c r="AT9122" s="3"/>
      <c r="AU9122" s="3"/>
      <c r="AV9122" s="3"/>
      <c r="AW9122" s="3"/>
      <c r="AX9122" s="3"/>
      <c r="AY9122" s="3"/>
      <c r="AZ9122" s="3"/>
      <c r="BA9122" s="3"/>
    </row>
    <row r="9123" spans="1:53" x14ac:dyDescent="0.3">
      <c r="A9123" s="3"/>
      <c r="B9123" s="3"/>
      <c r="C9123" s="3"/>
      <c r="D9123" s="3"/>
      <c r="E9123" s="3"/>
      <c r="F9123" s="3"/>
      <c r="G9123" s="3"/>
      <c r="H9123" s="3"/>
      <c r="I9123" s="3"/>
      <c r="J9123" s="3"/>
      <c r="K9123" s="3"/>
      <c r="L9123" s="3"/>
      <c r="M9123" s="3"/>
      <c r="N9123" s="3"/>
      <c r="O9123" s="3"/>
      <c r="P9123" s="3"/>
      <c r="Q9123" s="3"/>
      <c r="R9123" s="3"/>
      <c r="S9123" s="120"/>
      <c r="T9123" s="3"/>
      <c r="U9123" s="3"/>
      <c r="V9123" s="3"/>
      <c r="W9123" s="3"/>
      <c r="X9123" s="3"/>
      <c r="Y9123" s="3"/>
      <c r="Z9123" s="3"/>
      <c r="AA9123" s="3"/>
      <c r="AB9123" s="3"/>
      <c r="AC9123" s="3"/>
      <c r="AD9123" s="3"/>
      <c r="AE9123" s="3"/>
      <c r="AF9123" s="3"/>
      <c r="AG9123" s="3"/>
      <c r="AH9123" s="3"/>
      <c r="AI9123" s="3"/>
      <c r="AJ9123" s="3"/>
      <c r="AK9123" s="3"/>
      <c r="AL9123" s="3"/>
      <c r="AM9123" s="3"/>
      <c r="AN9123" s="3"/>
      <c r="AO9123" s="3"/>
      <c r="AP9123" s="3"/>
      <c r="AQ9123" s="3"/>
      <c r="AR9123" s="3"/>
      <c r="AS9123" s="3"/>
      <c r="AT9123" s="3"/>
      <c r="AU9123" s="3"/>
      <c r="AV9123" s="3"/>
      <c r="AW9123" s="3"/>
      <c r="AX9123" s="3"/>
      <c r="AY9123" s="3"/>
      <c r="AZ9123" s="3"/>
      <c r="BA9123" s="3"/>
    </row>
    <row r="9124" spans="1:53" x14ac:dyDescent="0.3">
      <c r="A9124" s="3"/>
      <c r="B9124" s="3"/>
      <c r="C9124" s="3"/>
      <c r="D9124" s="3"/>
      <c r="E9124" s="3"/>
      <c r="F9124" s="3"/>
      <c r="G9124" s="3"/>
      <c r="H9124" s="3"/>
      <c r="I9124" s="3"/>
      <c r="J9124" s="3"/>
      <c r="K9124" s="3"/>
      <c r="L9124" s="3"/>
      <c r="M9124" s="3"/>
      <c r="N9124" s="3"/>
      <c r="O9124" s="3"/>
      <c r="P9124" s="3"/>
      <c r="Q9124" s="3"/>
      <c r="R9124" s="3"/>
      <c r="S9124" s="120"/>
      <c r="T9124" s="3"/>
      <c r="U9124" s="3"/>
      <c r="V9124" s="3"/>
      <c r="W9124" s="3"/>
      <c r="X9124" s="3"/>
      <c r="Y9124" s="3"/>
      <c r="Z9124" s="3"/>
      <c r="AA9124" s="3"/>
      <c r="AB9124" s="3"/>
      <c r="AC9124" s="3"/>
      <c r="AD9124" s="3"/>
      <c r="AE9124" s="3"/>
      <c r="AF9124" s="3"/>
      <c r="AG9124" s="3"/>
      <c r="AH9124" s="3"/>
      <c r="AI9124" s="3"/>
      <c r="AJ9124" s="3"/>
      <c r="AK9124" s="3"/>
      <c r="AL9124" s="3"/>
      <c r="AM9124" s="3"/>
      <c r="AN9124" s="3"/>
      <c r="AO9124" s="3"/>
      <c r="AP9124" s="3"/>
      <c r="AQ9124" s="3"/>
      <c r="AR9124" s="3"/>
      <c r="AS9124" s="3"/>
      <c r="AT9124" s="3"/>
      <c r="AU9124" s="3"/>
      <c r="AV9124" s="3"/>
      <c r="AW9124" s="3"/>
      <c r="AX9124" s="3"/>
      <c r="AY9124" s="3"/>
      <c r="AZ9124" s="3"/>
      <c r="BA9124" s="3"/>
    </row>
    <row r="9125" spans="1:53" x14ac:dyDescent="0.3">
      <c r="A9125" s="3"/>
      <c r="B9125" s="3"/>
      <c r="C9125" s="3"/>
      <c r="D9125" s="3"/>
      <c r="E9125" s="3"/>
      <c r="F9125" s="3"/>
      <c r="G9125" s="3"/>
      <c r="H9125" s="3"/>
      <c r="I9125" s="3"/>
      <c r="J9125" s="3"/>
      <c r="K9125" s="3"/>
      <c r="L9125" s="3"/>
      <c r="M9125" s="3"/>
      <c r="N9125" s="3"/>
      <c r="O9125" s="3"/>
      <c r="P9125" s="3"/>
      <c r="Q9125" s="3"/>
      <c r="R9125" s="3"/>
      <c r="S9125" s="120"/>
      <c r="T9125" s="3"/>
      <c r="U9125" s="3"/>
      <c r="V9125" s="3"/>
      <c r="W9125" s="3"/>
      <c r="X9125" s="3"/>
      <c r="Y9125" s="3"/>
      <c r="Z9125" s="3"/>
      <c r="AA9125" s="3"/>
      <c r="AB9125" s="3"/>
      <c r="AC9125" s="3"/>
      <c r="AD9125" s="3"/>
      <c r="AE9125" s="3"/>
      <c r="AF9125" s="3"/>
      <c r="AG9125" s="3"/>
      <c r="AH9125" s="3"/>
      <c r="AI9125" s="3"/>
      <c r="AJ9125" s="3"/>
      <c r="AK9125" s="3"/>
      <c r="AL9125" s="3"/>
      <c r="AM9125" s="3"/>
      <c r="AN9125" s="3"/>
      <c r="AO9125" s="3"/>
      <c r="AP9125" s="3"/>
      <c r="AQ9125" s="3"/>
      <c r="AR9125" s="3"/>
      <c r="AS9125" s="3"/>
      <c r="AT9125" s="3"/>
      <c r="AU9125" s="3"/>
      <c r="AV9125" s="3"/>
      <c r="AW9125" s="3"/>
      <c r="AX9125" s="3"/>
      <c r="AY9125" s="3"/>
      <c r="AZ9125" s="3"/>
      <c r="BA9125" s="3"/>
    </row>
    <row r="9126" spans="1:53" x14ac:dyDescent="0.3">
      <c r="A9126" s="3"/>
      <c r="B9126" s="3"/>
      <c r="C9126" s="3"/>
      <c r="D9126" s="3"/>
      <c r="E9126" s="3"/>
      <c r="F9126" s="3"/>
      <c r="G9126" s="3"/>
      <c r="H9126" s="3"/>
      <c r="I9126" s="3"/>
      <c r="J9126" s="3"/>
      <c r="K9126" s="3"/>
      <c r="L9126" s="3"/>
      <c r="M9126" s="3"/>
      <c r="N9126" s="3"/>
      <c r="O9126" s="3"/>
      <c r="P9126" s="3"/>
      <c r="Q9126" s="3"/>
      <c r="R9126" s="3"/>
      <c r="S9126" s="120"/>
      <c r="T9126" s="3"/>
      <c r="U9126" s="3"/>
      <c r="V9126" s="3"/>
      <c r="W9126" s="3"/>
      <c r="X9126" s="3"/>
      <c r="Y9126" s="3"/>
      <c r="Z9126" s="3"/>
      <c r="AA9126" s="3"/>
      <c r="AB9126" s="3"/>
      <c r="AC9126" s="3"/>
      <c r="AD9126" s="3"/>
      <c r="AE9126" s="3"/>
      <c r="AF9126" s="3"/>
      <c r="AG9126" s="3"/>
      <c r="AH9126" s="3"/>
      <c r="AI9126" s="3"/>
      <c r="AJ9126" s="3"/>
      <c r="AK9126" s="3"/>
      <c r="AL9126" s="3"/>
      <c r="AM9126" s="3"/>
      <c r="AN9126" s="3"/>
      <c r="AO9126" s="3"/>
      <c r="AP9126" s="3"/>
      <c r="AQ9126" s="3"/>
      <c r="AR9126" s="3"/>
      <c r="AS9126" s="3"/>
      <c r="AT9126" s="3"/>
      <c r="AU9126" s="3"/>
      <c r="AV9126" s="3"/>
      <c r="AW9126" s="3"/>
      <c r="AX9126" s="3"/>
      <c r="AY9126" s="3"/>
      <c r="AZ9126" s="3"/>
      <c r="BA9126" s="3"/>
    </row>
    <row r="9127" spans="1:53" x14ac:dyDescent="0.3">
      <c r="A9127" s="3"/>
      <c r="B9127" s="3"/>
      <c r="C9127" s="3"/>
      <c r="D9127" s="3"/>
      <c r="E9127" s="3"/>
      <c r="F9127" s="3"/>
      <c r="G9127" s="3"/>
      <c r="H9127" s="3"/>
      <c r="I9127" s="3"/>
      <c r="J9127" s="3"/>
      <c r="K9127" s="3"/>
      <c r="L9127" s="3"/>
      <c r="M9127" s="3"/>
      <c r="N9127" s="3"/>
      <c r="O9127" s="3"/>
      <c r="P9127" s="3"/>
      <c r="Q9127" s="3"/>
      <c r="R9127" s="3"/>
      <c r="S9127" s="120"/>
      <c r="T9127" s="3"/>
      <c r="U9127" s="3"/>
      <c r="V9127" s="3"/>
      <c r="W9127" s="3"/>
      <c r="X9127" s="3"/>
      <c r="Y9127" s="3"/>
      <c r="Z9127" s="3"/>
      <c r="AA9127" s="3"/>
      <c r="AB9127" s="3"/>
      <c r="AC9127" s="3"/>
      <c r="AD9127" s="3"/>
      <c r="AE9127" s="3"/>
      <c r="AF9127" s="3"/>
      <c r="AG9127" s="3"/>
      <c r="AH9127" s="3"/>
      <c r="AI9127" s="3"/>
      <c r="AJ9127" s="3"/>
      <c r="AK9127" s="3"/>
      <c r="AL9127" s="3"/>
      <c r="AM9127" s="3"/>
      <c r="AN9127" s="3"/>
      <c r="AO9127" s="3"/>
      <c r="AP9127" s="3"/>
      <c r="AQ9127" s="3"/>
      <c r="AR9127" s="3"/>
      <c r="AS9127" s="3"/>
      <c r="AT9127" s="3"/>
      <c r="AU9127" s="3"/>
      <c r="AV9127" s="3"/>
      <c r="AW9127" s="3"/>
      <c r="AX9127" s="3"/>
      <c r="AY9127" s="3"/>
      <c r="AZ9127" s="3"/>
      <c r="BA9127" s="3"/>
    </row>
    <row r="9128" spans="1:53" x14ac:dyDescent="0.3">
      <c r="A9128" s="3"/>
      <c r="B9128" s="3"/>
      <c r="C9128" s="3"/>
      <c r="D9128" s="3"/>
      <c r="E9128" s="3"/>
      <c r="F9128" s="3"/>
      <c r="G9128" s="3"/>
      <c r="H9128" s="3"/>
      <c r="I9128" s="3"/>
      <c r="J9128" s="3"/>
      <c r="K9128" s="3"/>
      <c r="L9128" s="3"/>
      <c r="M9128" s="3"/>
      <c r="N9128" s="3"/>
      <c r="O9128" s="3"/>
      <c r="P9128" s="3"/>
      <c r="Q9128" s="3"/>
      <c r="R9128" s="3"/>
      <c r="S9128" s="120"/>
      <c r="T9128" s="3"/>
      <c r="U9128" s="3"/>
      <c r="V9128" s="3"/>
      <c r="W9128" s="3"/>
      <c r="X9128" s="3"/>
      <c r="Y9128" s="3"/>
      <c r="Z9128" s="3"/>
      <c r="AA9128" s="3"/>
      <c r="AB9128" s="3"/>
      <c r="AC9128" s="3"/>
      <c r="AD9128" s="3"/>
      <c r="AE9128" s="3"/>
      <c r="AF9128" s="3"/>
      <c r="AG9128" s="3"/>
      <c r="AH9128" s="3"/>
      <c r="AI9128" s="3"/>
      <c r="AJ9128" s="3"/>
      <c r="AK9128" s="3"/>
      <c r="AL9128" s="3"/>
      <c r="AM9128" s="3"/>
      <c r="AN9128" s="3"/>
      <c r="AO9128" s="3"/>
      <c r="AP9128" s="3"/>
      <c r="AQ9128" s="3"/>
      <c r="AR9128" s="3"/>
      <c r="AS9128" s="3"/>
      <c r="AT9128" s="3"/>
      <c r="AU9128" s="3"/>
      <c r="AV9128" s="3"/>
      <c r="AW9128" s="3"/>
      <c r="AX9128" s="3"/>
      <c r="AY9128" s="3"/>
      <c r="AZ9128" s="3"/>
      <c r="BA9128" s="3"/>
    </row>
    <row r="9129" spans="1:53" x14ac:dyDescent="0.3">
      <c r="A9129" s="3"/>
      <c r="B9129" s="3"/>
      <c r="C9129" s="3"/>
      <c r="D9129" s="3"/>
      <c r="E9129" s="3"/>
      <c r="F9129" s="3"/>
      <c r="G9129" s="3"/>
      <c r="H9129" s="3"/>
      <c r="I9129" s="3"/>
      <c r="J9129" s="3"/>
      <c r="K9129" s="3"/>
      <c r="L9129" s="3"/>
      <c r="M9129" s="3"/>
      <c r="N9129" s="3"/>
      <c r="O9129" s="3"/>
      <c r="P9129" s="3"/>
      <c r="Q9129" s="3"/>
      <c r="R9129" s="3"/>
      <c r="S9129" s="120"/>
      <c r="T9129" s="3"/>
      <c r="U9129" s="3"/>
      <c r="V9129" s="3"/>
      <c r="W9129" s="3"/>
      <c r="X9129" s="3"/>
      <c r="Y9129" s="3"/>
      <c r="Z9129" s="3"/>
      <c r="AA9129" s="3"/>
      <c r="AB9129" s="3"/>
      <c r="AC9129" s="3"/>
      <c r="AD9129" s="3"/>
      <c r="AE9129" s="3"/>
      <c r="AF9129" s="3"/>
      <c r="AG9129" s="3"/>
      <c r="AH9129" s="3"/>
      <c r="AI9129" s="3"/>
      <c r="AJ9129" s="3"/>
      <c r="AK9129" s="3"/>
      <c r="AL9129" s="3"/>
      <c r="AM9129" s="3"/>
      <c r="AN9129" s="3"/>
      <c r="AO9129" s="3"/>
      <c r="AP9129" s="3"/>
      <c r="AQ9129" s="3"/>
      <c r="AR9129" s="3"/>
      <c r="AS9129" s="3"/>
      <c r="AT9129" s="3"/>
      <c r="AU9129" s="3"/>
      <c r="AV9129" s="3"/>
      <c r="AW9129" s="3"/>
      <c r="AX9129" s="3"/>
      <c r="AY9129" s="3"/>
      <c r="AZ9129" s="3"/>
      <c r="BA9129" s="3"/>
    </row>
    <row r="9130" spans="1:53" x14ac:dyDescent="0.3">
      <c r="A9130" s="3"/>
      <c r="B9130" s="3"/>
      <c r="C9130" s="3"/>
      <c r="D9130" s="3"/>
      <c r="E9130" s="3"/>
      <c r="F9130" s="3"/>
      <c r="G9130" s="3"/>
      <c r="H9130" s="3"/>
      <c r="I9130" s="3"/>
      <c r="J9130" s="3"/>
      <c r="K9130" s="3"/>
      <c r="L9130" s="3"/>
      <c r="M9130" s="3"/>
      <c r="N9130" s="3"/>
      <c r="O9130" s="3"/>
      <c r="P9130" s="3"/>
      <c r="Q9130" s="3"/>
      <c r="R9130" s="3"/>
      <c r="S9130" s="120"/>
      <c r="T9130" s="3"/>
      <c r="U9130" s="3"/>
      <c r="V9130" s="3"/>
      <c r="W9130" s="3"/>
      <c r="X9130" s="3"/>
      <c r="Y9130" s="3"/>
      <c r="Z9130" s="3"/>
      <c r="AA9130" s="3"/>
      <c r="AB9130" s="3"/>
      <c r="AC9130" s="3"/>
      <c r="AD9130" s="3"/>
      <c r="AE9130" s="3"/>
      <c r="AF9130" s="3"/>
      <c r="AG9130" s="3"/>
      <c r="AH9130" s="3"/>
      <c r="AI9130" s="3"/>
      <c r="AJ9130" s="3"/>
      <c r="AK9130" s="3"/>
      <c r="AL9130" s="3"/>
      <c r="AM9130" s="3"/>
      <c r="AN9130" s="3"/>
      <c r="AO9130" s="3"/>
      <c r="AP9130" s="3"/>
      <c r="AQ9130" s="3"/>
      <c r="AR9130" s="3"/>
      <c r="AS9130" s="3"/>
      <c r="AT9130" s="3"/>
      <c r="AU9130" s="3"/>
      <c r="AV9130" s="3"/>
      <c r="AW9130" s="3"/>
      <c r="AX9130" s="3"/>
      <c r="AY9130" s="3"/>
      <c r="AZ9130" s="3"/>
      <c r="BA9130" s="3"/>
    </row>
    <row r="9131" spans="1:53" x14ac:dyDescent="0.3">
      <c r="A9131" s="3"/>
      <c r="B9131" s="3"/>
      <c r="C9131" s="3"/>
      <c r="D9131" s="3"/>
      <c r="E9131" s="3"/>
      <c r="F9131" s="3"/>
      <c r="G9131" s="3"/>
      <c r="H9131" s="3"/>
      <c r="I9131" s="3"/>
      <c r="J9131" s="3"/>
      <c r="K9131" s="3"/>
      <c r="L9131" s="3"/>
      <c r="M9131" s="3"/>
      <c r="N9131" s="3"/>
      <c r="O9131" s="3"/>
      <c r="P9131" s="3"/>
      <c r="Q9131" s="3"/>
      <c r="R9131" s="3"/>
      <c r="S9131" s="120"/>
      <c r="T9131" s="3"/>
      <c r="U9131" s="3"/>
      <c r="V9131" s="3"/>
      <c r="W9131" s="3"/>
      <c r="X9131" s="3"/>
      <c r="Y9131" s="3"/>
      <c r="Z9131" s="3"/>
      <c r="AA9131" s="3"/>
      <c r="AB9131" s="3"/>
      <c r="AC9131" s="3"/>
      <c r="AD9131" s="3"/>
      <c r="AE9131" s="3"/>
      <c r="AF9131" s="3"/>
      <c r="AG9131" s="3"/>
      <c r="AH9131" s="3"/>
      <c r="AI9131" s="3"/>
      <c r="AJ9131" s="3"/>
      <c r="AK9131" s="3"/>
      <c r="AL9131" s="3"/>
      <c r="AM9131" s="3"/>
      <c r="AN9131" s="3"/>
      <c r="AO9131" s="3"/>
      <c r="AP9131" s="3"/>
      <c r="AQ9131" s="3"/>
      <c r="AR9131" s="3"/>
      <c r="AS9131" s="3"/>
      <c r="AT9131" s="3"/>
      <c r="AU9131" s="3"/>
      <c r="AV9131" s="3"/>
      <c r="AW9131" s="3"/>
      <c r="AX9131" s="3"/>
      <c r="AY9131" s="3"/>
      <c r="AZ9131" s="3"/>
      <c r="BA9131" s="3"/>
    </row>
    <row r="9132" spans="1:53" x14ac:dyDescent="0.3">
      <c r="A9132" s="3"/>
      <c r="B9132" s="3"/>
      <c r="C9132" s="3"/>
      <c r="D9132" s="3"/>
      <c r="E9132" s="3"/>
      <c r="F9132" s="3"/>
      <c r="G9132" s="3"/>
      <c r="H9132" s="3"/>
      <c r="I9132" s="3"/>
      <c r="J9132" s="3"/>
      <c r="K9132" s="3"/>
      <c r="L9132" s="3"/>
      <c r="M9132" s="3"/>
      <c r="N9132" s="3"/>
      <c r="O9132" s="3"/>
      <c r="P9132" s="3"/>
      <c r="Q9132" s="3"/>
      <c r="R9132" s="3"/>
      <c r="S9132" s="120"/>
      <c r="T9132" s="3"/>
      <c r="U9132" s="3"/>
      <c r="V9132" s="3"/>
      <c r="W9132" s="3"/>
      <c r="X9132" s="3"/>
      <c r="Y9132" s="3"/>
      <c r="Z9132" s="3"/>
      <c r="AA9132" s="3"/>
      <c r="AB9132" s="3"/>
      <c r="AC9132" s="3"/>
      <c r="AD9132" s="3"/>
      <c r="AE9132" s="3"/>
      <c r="AF9132" s="3"/>
      <c r="AG9132" s="3"/>
      <c r="AH9132" s="3"/>
      <c r="AI9132" s="3"/>
      <c r="AJ9132" s="3"/>
      <c r="AK9132" s="3"/>
      <c r="AL9132" s="3"/>
      <c r="AM9132" s="3"/>
      <c r="AN9132" s="3"/>
      <c r="AO9132" s="3"/>
      <c r="AP9132" s="3"/>
      <c r="AQ9132" s="3"/>
      <c r="AR9132" s="3"/>
      <c r="AS9132" s="3"/>
      <c r="AT9132" s="3"/>
      <c r="AU9132" s="3"/>
      <c r="AV9132" s="3"/>
      <c r="AW9132" s="3"/>
      <c r="AX9132" s="3"/>
      <c r="AY9132" s="3"/>
      <c r="AZ9132" s="3"/>
      <c r="BA9132" s="3"/>
    </row>
    <row r="9133" spans="1:53" x14ac:dyDescent="0.3">
      <c r="A9133" s="3"/>
      <c r="B9133" s="3"/>
      <c r="C9133" s="3"/>
      <c r="D9133" s="3"/>
      <c r="E9133" s="3"/>
      <c r="F9133" s="3"/>
      <c r="G9133" s="3"/>
      <c r="H9133" s="3"/>
      <c r="I9133" s="3"/>
      <c r="J9133" s="3"/>
      <c r="K9133" s="3"/>
      <c r="L9133" s="3"/>
      <c r="M9133" s="3"/>
      <c r="N9133" s="3"/>
      <c r="O9133" s="3"/>
      <c r="P9133" s="3"/>
      <c r="Q9133" s="3"/>
      <c r="R9133" s="3"/>
      <c r="S9133" s="120"/>
      <c r="T9133" s="3"/>
      <c r="U9133" s="3"/>
      <c r="V9133" s="3"/>
      <c r="W9133" s="3"/>
      <c r="X9133" s="3"/>
      <c r="Y9133" s="3"/>
      <c r="Z9133" s="3"/>
      <c r="AA9133" s="3"/>
      <c r="AB9133" s="3"/>
      <c r="AC9133" s="3"/>
      <c r="AD9133" s="3"/>
      <c r="AE9133" s="3"/>
      <c r="AF9133" s="3"/>
      <c r="AG9133" s="3"/>
      <c r="AH9133" s="3"/>
      <c r="AI9133" s="3"/>
      <c r="AJ9133" s="3"/>
      <c r="AK9133" s="3"/>
      <c r="AL9133" s="3"/>
      <c r="AM9133" s="3"/>
      <c r="AN9133" s="3"/>
      <c r="AO9133" s="3"/>
      <c r="AP9133" s="3"/>
      <c r="AQ9133" s="3"/>
      <c r="AR9133" s="3"/>
      <c r="AS9133" s="3"/>
      <c r="AT9133" s="3"/>
      <c r="AU9133" s="3"/>
      <c r="AV9133" s="3"/>
      <c r="AW9133" s="3"/>
      <c r="AX9133" s="3"/>
      <c r="AY9133" s="3"/>
      <c r="AZ9133" s="3"/>
      <c r="BA9133" s="3"/>
    </row>
    <row r="9134" spans="1:53" x14ac:dyDescent="0.3">
      <c r="A9134" s="3"/>
      <c r="B9134" s="3"/>
      <c r="C9134" s="3"/>
      <c r="D9134" s="3"/>
      <c r="E9134" s="3"/>
      <c r="F9134" s="3"/>
      <c r="G9134" s="3"/>
      <c r="H9134" s="3"/>
      <c r="I9134" s="3"/>
      <c r="J9134" s="3"/>
      <c r="K9134" s="3"/>
      <c r="L9134" s="3"/>
      <c r="M9134" s="3"/>
      <c r="N9134" s="3"/>
      <c r="O9134" s="3"/>
      <c r="P9134" s="3"/>
      <c r="Q9134" s="3"/>
      <c r="R9134" s="3"/>
      <c r="S9134" s="120"/>
      <c r="T9134" s="3"/>
      <c r="U9134" s="3"/>
      <c r="V9134" s="3"/>
      <c r="W9134" s="3"/>
      <c r="X9134" s="3"/>
      <c r="Y9134" s="3"/>
      <c r="Z9134" s="3"/>
      <c r="AA9134" s="3"/>
      <c r="AB9134" s="3"/>
      <c r="AC9134" s="3"/>
      <c r="AD9134" s="3"/>
      <c r="AE9134" s="3"/>
      <c r="AF9134" s="3"/>
      <c r="AG9134" s="3"/>
      <c r="AH9134" s="3"/>
      <c r="AI9134" s="3"/>
      <c r="AJ9134" s="3"/>
      <c r="AK9134" s="3"/>
      <c r="AL9134" s="3"/>
      <c r="AM9134" s="3"/>
      <c r="AN9134" s="3"/>
      <c r="AO9134" s="3"/>
      <c r="AP9134" s="3"/>
      <c r="AQ9134" s="3"/>
      <c r="AR9134" s="3"/>
      <c r="AS9134" s="3"/>
      <c r="AT9134" s="3"/>
      <c r="AU9134" s="3"/>
      <c r="AV9134" s="3"/>
      <c r="AW9134" s="3"/>
      <c r="AX9134" s="3"/>
      <c r="AY9134" s="3"/>
      <c r="AZ9134" s="3"/>
      <c r="BA9134" s="3"/>
    </row>
    <row r="9135" spans="1:53" x14ac:dyDescent="0.3">
      <c r="A9135" s="3"/>
      <c r="B9135" s="3"/>
      <c r="C9135" s="3"/>
      <c r="D9135" s="3"/>
      <c r="E9135" s="3"/>
      <c r="F9135" s="3"/>
      <c r="G9135" s="3"/>
      <c r="H9135" s="3"/>
      <c r="I9135" s="3"/>
      <c r="J9135" s="3"/>
      <c r="K9135" s="3"/>
      <c r="L9135" s="3"/>
      <c r="M9135" s="3"/>
      <c r="N9135" s="3"/>
      <c r="O9135" s="3"/>
      <c r="P9135" s="3"/>
      <c r="Q9135" s="3"/>
      <c r="R9135" s="3"/>
      <c r="S9135" s="120"/>
      <c r="T9135" s="3"/>
      <c r="U9135" s="3"/>
      <c r="V9135" s="3"/>
      <c r="W9135" s="3"/>
      <c r="X9135" s="3"/>
      <c r="Y9135" s="3"/>
      <c r="Z9135" s="3"/>
      <c r="AA9135" s="3"/>
      <c r="AB9135" s="3"/>
      <c r="AC9135" s="3"/>
      <c r="AD9135" s="3"/>
      <c r="AE9135" s="3"/>
      <c r="AF9135" s="3"/>
      <c r="AG9135" s="3"/>
      <c r="AH9135" s="3"/>
      <c r="AI9135" s="3"/>
      <c r="AJ9135" s="3"/>
      <c r="AK9135" s="3"/>
      <c r="AL9135" s="3"/>
      <c r="AM9135" s="3"/>
      <c r="AN9135" s="3"/>
      <c r="AO9135" s="3"/>
      <c r="AP9135" s="3"/>
      <c r="AQ9135" s="3"/>
      <c r="AR9135" s="3"/>
      <c r="AS9135" s="3"/>
      <c r="AT9135" s="3"/>
      <c r="AU9135" s="3"/>
      <c r="AV9135" s="3"/>
      <c r="AW9135" s="3"/>
      <c r="AX9135" s="3"/>
      <c r="AY9135" s="3"/>
      <c r="AZ9135" s="3"/>
      <c r="BA9135" s="3"/>
    </row>
    <row r="9136" spans="1:53" x14ac:dyDescent="0.3">
      <c r="A9136" s="3"/>
      <c r="B9136" s="3"/>
      <c r="C9136" s="3"/>
      <c r="D9136" s="3"/>
      <c r="E9136" s="3"/>
      <c r="F9136" s="3"/>
      <c r="G9136" s="3"/>
      <c r="H9136" s="3"/>
      <c r="I9136" s="3"/>
      <c r="J9136" s="3"/>
      <c r="K9136" s="3"/>
      <c r="L9136" s="3"/>
      <c r="M9136" s="3"/>
      <c r="N9136" s="3"/>
      <c r="O9136" s="3"/>
      <c r="P9136" s="3"/>
      <c r="Q9136" s="3"/>
      <c r="R9136" s="3"/>
      <c r="S9136" s="120"/>
      <c r="T9136" s="3"/>
      <c r="U9136" s="3"/>
      <c r="V9136" s="3"/>
      <c r="W9136" s="3"/>
      <c r="X9136" s="3"/>
      <c r="Y9136" s="3"/>
      <c r="Z9136" s="3"/>
      <c r="AA9136" s="3"/>
      <c r="AB9136" s="3"/>
      <c r="AC9136" s="3"/>
      <c r="AD9136" s="3"/>
      <c r="AE9136" s="3"/>
      <c r="AF9136" s="3"/>
      <c r="AG9136" s="3"/>
      <c r="AH9136" s="3"/>
      <c r="AI9136" s="3"/>
      <c r="AJ9136" s="3"/>
      <c r="AK9136" s="3"/>
      <c r="AL9136" s="3"/>
      <c r="AM9136" s="3"/>
      <c r="AN9136" s="3"/>
      <c r="AO9136" s="3"/>
      <c r="AP9136" s="3"/>
      <c r="AQ9136" s="3"/>
      <c r="AR9136" s="3"/>
      <c r="AS9136" s="3"/>
      <c r="AT9136" s="3"/>
      <c r="AU9136" s="3"/>
      <c r="AV9136" s="3"/>
      <c r="AW9136" s="3"/>
      <c r="AX9136" s="3"/>
      <c r="AY9136" s="3"/>
      <c r="AZ9136" s="3"/>
      <c r="BA9136" s="3"/>
    </row>
    <row r="9137" spans="1:53" x14ac:dyDescent="0.3">
      <c r="A9137" s="3"/>
      <c r="B9137" s="3"/>
      <c r="C9137" s="3"/>
      <c r="D9137" s="3"/>
      <c r="E9137" s="3"/>
      <c r="F9137" s="3"/>
      <c r="G9137" s="3"/>
      <c r="H9137" s="3"/>
      <c r="I9137" s="3"/>
      <c r="J9137" s="3"/>
      <c r="K9137" s="3"/>
      <c r="L9137" s="3"/>
      <c r="M9137" s="3"/>
      <c r="N9137" s="3"/>
      <c r="O9137" s="3"/>
      <c r="P9137" s="3"/>
      <c r="Q9137" s="3"/>
      <c r="R9137" s="3"/>
      <c r="S9137" s="120"/>
      <c r="T9137" s="3"/>
      <c r="U9137" s="3"/>
      <c r="V9137" s="3"/>
      <c r="W9137" s="3"/>
      <c r="X9137" s="3"/>
      <c r="Y9137" s="3"/>
      <c r="Z9137" s="3"/>
      <c r="AA9137" s="3"/>
      <c r="AB9137" s="3"/>
      <c r="AC9137" s="3"/>
      <c r="AD9137" s="3"/>
      <c r="AE9137" s="3"/>
      <c r="AF9137" s="3"/>
      <c r="AG9137" s="3"/>
      <c r="AH9137" s="3"/>
      <c r="AI9137" s="3"/>
      <c r="AJ9137" s="3"/>
      <c r="AK9137" s="3"/>
      <c r="AL9137" s="3"/>
      <c r="AM9137" s="3"/>
      <c r="AN9137" s="3"/>
      <c r="AO9137" s="3"/>
      <c r="AP9137" s="3"/>
      <c r="AQ9137" s="3"/>
      <c r="AR9137" s="3"/>
      <c r="AS9137" s="3"/>
      <c r="AT9137" s="3"/>
      <c r="AU9137" s="3"/>
      <c r="AV9137" s="3"/>
      <c r="AW9137" s="3"/>
      <c r="AX9137" s="3"/>
      <c r="AY9137" s="3"/>
      <c r="AZ9137" s="3"/>
      <c r="BA9137" s="3"/>
    </row>
    <row r="9138" spans="1:53" x14ac:dyDescent="0.3">
      <c r="A9138" s="3"/>
      <c r="B9138" s="3"/>
      <c r="C9138" s="3"/>
      <c r="D9138" s="3"/>
      <c r="E9138" s="3"/>
      <c r="F9138" s="3"/>
      <c r="G9138" s="3"/>
      <c r="H9138" s="3"/>
      <c r="I9138" s="3"/>
      <c r="J9138" s="3"/>
      <c r="K9138" s="3"/>
      <c r="L9138" s="3"/>
      <c r="M9138" s="3"/>
      <c r="N9138" s="3"/>
      <c r="O9138" s="3"/>
      <c r="P9138" s="3"/>
      <c r="Q9138" s="3"/>
      <c r="R9138" s="3"/>
      <c r="S9138" s="120"/>
      <c r="T9138" s="3"/>
      <c r="U9138" s="3"/>
      <c r="V9138" s="3"/>
      <c r="W9138" s="3"/>
      <c r="X9138" s="3"/>
      <c r="Y9138" s="3"/>
      <c r="Z9138" s="3"/>
      <c r="AA9138" s="3"/>
      <c r="AB9138" s="3"/>
      <c r="AC9138" s="3"/>
      <c r="AD9138" s="3"/>
      <c r="AE9138" s="3"/>
      <c r="AF9138" s="3"/>
      <c r="AG9138" s="3"/>
      <c r="AH9138" s="3"/>
      <c r="AI9138" s="3"/>
      <c r="AJ9138" s="3"/>
      <c r="AK9138" s="3"/>
      <c r="AL9138" s="3"/>
      <c r="AM9138" s="3"/>
      <c r="AN9138" s="3"/>
      <c r="AO9138" s="3"/>
      <c r="AP9138" s="3"/>
      <c r="AQ9138" s="3"/>
      <c r="AR9138" s="3"/>
      <c r="AS9138" s="3"/>
      <c r="AT9138" s="3"/>
      <c r="AU9138" s="3"/>
      <c r="AV9138" s="3"/>
      <c r="AW9138" s="3"/>
      <c r="AX9138" s="3"/>
      <c r="AY9138" s="3"/>
      <c r="AZ9138" s="3"/>
      <c r="BA9138" s="3"/>
    </row>
    <row r="9139" spans="1:53" x14ac:dyDescent="0.3">
      <c r="A9139" s="3"/>
      <c r="B9139" s="3"/>
      <c r="C9139" s="3"/>
      <c r="D9139" s="3"/>
      <c r="E9139" s="3"/>
      <c r="F9139" s="3"/>
      <c r="G9139" s="3"/>
      <c r="H9139" s="3"/>
      <c r="I9139" s="3"/>
      <c r="J9139" s="3"/>
      <c r="K9139" s="3"/>
      <c r="L9139" s="3"/>
      <c r="M9139" s="3"/>
      <c r="N9139" s="3"/>
      <c r="O9139" s="3"/>
      <c r="P9139" s="3"/>
      <c r="Q9139" s="3"/>
      <c r="R9139" s="3"/>
      <c r="S9139" s="120"/>
      <c r="T9139" s="3"/>
      <c r="U9139" s="3"/>
      <c r="V9139" s="3"/>
      <c r="W9139" s="3"/>
      <c r="X9139" s="3"/>
      <c r="Y9139" s="3"/>
      <c r="Z9139" s="3"/>
      <c r="AA9139" s="3"/>
      <c r="AB9139" s="3"/>
      <c r="AC9139" s="3"/>
      <c r="AD9139" s="3"/>
      <c r="AE9139" s="3"/>
      <c r="AF9139" s="3"/>
      <c r="AG9139" s="3"/>
      <c r="AH9139" s="3"/>
      <c r="AI9139" s="3"/>
      <c r="AJ9139" s="3"/>
      <c r="AK9139" s="3"/>
      <c r="AL9139" s="3"/>
      <c r="AM9139" s="3"/>
      <c r="AN9139" s="3"/>
      <c r="AO9139" s="3"/>
      <c r="AP9139" s="3"/>
      <c r="AQ9139" s="3"/>
      <c r="AR9139" s="3"/>
      <c r="AS9139" s="3"/>
      <c r="AT9139" s="3"/>
      <c r="AU9139" s="3"/>
      <c r="AV9139" s="3"/>
      <c r="AW9139" s="3"/>
      <c r="AX9139" s="3"/>
      <c r="AY9139" s="3"/>
      <c r="AZ9139" s="3"/>
      <c r="BA9139" s="3"/>
    </row>
    <row r="9140" spans="1:53" x14ac:dyDescent="0.3">
      <c r="A9140" s="3"/>
      <c r="B9140" s="3"/>
      <c r="C9140" s="3"/>
      <c r="D9140" s="3"/>
      <c r="E9140" s="3"/>
      <c r="F9140" s="3"/>
      <c r="G9140" s="3"/>
      <c r="H9140" s="3"/>
      <c r="I9140" s="3"/>
      <c r="J9140" s="3"/>
      <c r="K9140" s="3"/>
      <c r="L9140" s="3"/>
      <c r="M9140" s="3"/>
      <c r="N9140" s="3"/>
      <c r="O9140" s="3"/>
      <c r="P9140" s="3"/>
      <c r="Q9140" s="3"/>
      <c r="R9140" s="3"/>
      <c r="S9140" s="120"/>
      <c r="T9140" s="3"/>
      <c r="U9140" s="3"/>
      <c r="V9140" s="3"/>
      <c r="W9140" s="3"/>
      <c r="X9140" s="3"/>
      <c r="Y9140" s="3"/>
      <c r="Z9140" s="3"/>
      <c r="AA9140" s="3"/>
      <c r="AB9140" s="3"/>
      <c r="AC9140" s="3"/>
      <c r="AD9140" s="3"/>
      <c r="AE9140" s="3"/>
      <c r="AF9140" s="3"/>
      <c r="AG9140" s="3"/>
      <c r="AH9140" s="3"/>
      <c r="AI9140" s="3"/>
      <c r="AJ9140" s="3"/>
      <c r="AK9140" s="3"/>
      <c r="AL9140" s="3"/>
      <c r="AM9140" s="3"/>
      <c r="AN9140" s="3"/>
      <c r="AO9140" s="3"/>
      <c r="AP9140" s="3"/>
      <c r="AQ9140" s="3"/>
      <c r="AR9140" s="3"/>
      <c r="AS9140" s="3"/>
      <c r="AT9140" s="3"/>
      <c r="AU9140" s="3"/>
      <c r="AV9140" s="3"/>
      <c r="AW9140" s="3"/>
      <c r="AX9140" s="3"/>
      <c r="AY9140" s="3"/>
      <c r="AZ9140" s="3"/>
      <c r="BA9140" s="3"/>
    </row>
    <row r="9141" spans="1:53" x14ac:dyDescent="0.3">
      <c r="A9141" s="3"/>
      <c r="B9141" s="3"/>
      <c r="C9141" s="3"/>
      <c r="D9141" s="3"/>
      <c r="E9141" s="3"/>
      <c r="F9141" s="3"/>
      <c r="G9141" s="3"/>
      <c r="H9141" s="3"/>
      <c r="I9141" s="3"/>
      <c r="J9141" s="3"/>
      <c r="K9141" s="3"/>
      <c r="L9141" s="3"/>
      <c r="M9141" s="3"/>
      <c r="N9141" s="3"/>
      <c r="O9141" s="3"/>
      <c r="P9141" s="3"/>
      <c r="Q9141" s="3"/>
      <c r="R9141" s="3"/>
      <c r="S9141" s="120"/>
      <c r="T9141" s="3"/>
      <c r="U9141" s="3"/>
      <c r="V9141" s="3"/>
      <c r="W9141" s="3"/>
      <c r="X9141" s="3"/>
      <c r="Y9141" s="3"/>
      <c r="Z9141" s="3"/>
      <c r="AA9141" s="3"/>
      <c r="AB9141" s="3"/>
      <c r="AC9141" s="3"/>
      <c r="AD9141" s="3"/>
      <c r="AE9141" s="3"/>
      <c r="AF9141" s="3"/>
      <c r="AG9141" s="3"/>
      <c r="AH9141" s="3"/>
      <c r="AI9141" s="3"/>
      <c r="AJ9141" s="3"/>
      <c r="AK9141" s="3"/>
      <c r="AL9141" s="3"/>
      <c r="AM9141" s="3"/>
      <c r="AN9141" s="3"/>
      <c r="AO9141" s="3"/>
      <c r="AP9141" s="3"/>
      <c r="AQ9141" s="3"/>
      <c r="AR9141" s="3"/>
      <c r="AS9141" s="3"/>
      <c r="AT9141" s="3"/>
      <c r="AU9141" s="3"/>
      <c r="AV9141" s="3"/>
      <c r="AW9141" s="3"/>
      <c r="AX9141" s="3"/>
      <c r="AY9141" s="3"/>
      <c r="AZ9141" s="3"/>
      <c r="BA9141" s="3"/>
    </row>
    <row r="9142" spans="1:53" x14ac:dyDescent="0.3">
      <c r="A9142" s="3"/>
      <c r="B9142" s="3"/>
      <c r="C9142" s="3"/>
      <c r="D9142" s="3"/>
      <c r="E9142" s="3"/>
      <c r="F9142" s="3"/>
      <c r="G9142" s="3"/>
      <c r="H9142" s="3"/>
      <c r="I9142" s="3"/>
      <c r="J9142" s="3"/>
      <c r="K9142" s="3"/>
      <c r="L9142" s="3"/>
      <c r="M9142" s="3"/>
      <c r="N9142" s="3"/>
      <c r="O9142" s="3"/>
      <c r="P9142" s="3"/>
      <c r="Q9142" s="3"/>
      <c r="R9142" s="3"/>
      <c r="S9142" s="120"/>
      <c r="T9142" s="3"/>
      <c r="U9142" s="3"/>
      <c r="V9142" s="3"/>
      <c r="W9142" s="3"/>
      <c r="X9142" s="3"/>
      <c r="Y9142" s="3"/>
      <c r="Z9142" s="3"/>
      <c r="AA9142" s="3"/>
      <c r="AB9142" s="3"/>
      <c r="AC9142" s="3"/>
      <c r="AD9142" s="3"/>
      <c r="AE9142" s="3"/>
      <c r="AF9142" s="3"/>
      <c r="AG9142" s="3"/>
      <c r="AH9142" s="3"/>
      <c r="AI9142" s="3"/>
      <c r="AJ9142" s="3"/>
      <c r="AK9142" s="3"/>
      <c r="AL9142" s="3"/>
      <c r="AM9142" s="3"/>
      <c r="AN9142" s="3"/>
      <c r="AO9142" s="3"/>
      <c r="AP9142" s="3"/>
      <c r="AQ9142" s="3"/>
      <c r="AR9142" s="3"/>
      <c r="AS9142" s="3"/>
      <c r="AT9142" s="3"/>
      <c r="AU9142" s="3"/>
      <c r="AV9142" s="3"/>
      <c r="AW9142" s="3"/>
      <c r="AX9142" s="3"/>
      <c r="AY9142" s="3"/>
      <c r="AZ9142" s="3"/>
      <c r="BA9142" s="3"/>
    </row>
    <row r="9143" spans="1:53" x14ac:dyDescent="0.3">
      <c r="A9143" s="3"/>
      <c r="B9143" s="3"/>
      <c r="C9143" s="3"/>
      <c r="D9143" s="3"/>
      <c r="E9143" s="3"/>
      <c r="F9143" s="3"/>
      <c r="G9143" s="3"/>
      <c r="H9143" s="3"/>
      <c r="I9143" s="3"/>
      <c r="J9143" s="3"/>
      <c r="K9143" s="3"/>
      <c r="L9143" s="3"/>
      <c r="M9143" s="3"/>
      <c r="N9143" s="3"/>
      <c r="O9143" s="3"/>
      <c r="P9143" s="3"/>
      <c r="Q9143" s="3"/>
      <c r="R9143" s="3"/>
      <c r="S9143" s="120"/>
      <c r="T9143" s="3"/>
      <c r="U9143" s="3"/>
      <c r="V9143" s="3"/>
      <c r="W9143" s="3"/>
      <c r="X9143" s="3"/>
      <c r="Y9143" s="3"/>
      <c r="Z9143" s="3"/>
      <c r="AA9143" s="3"/>
      <c r="AB9143" s="3"/>
      <c r="AC9143" s="3"/>
      <c r="AD9143" s="3"/>
      <c r="AE9143" s="3"/>
      <c r="AF9143" s="3"/>
      <c r="AG9143" s="3"/>
      <c r="AH9143" s="3"/>
      <c r="AI9143" s="3"/>
      <c r="AJ9143" s="3"/>
      <c r="AK9143" s="3"/>
      <c r="AL9143" s="3"/>
      <c r="AM9143" s="3"/>
      <c r="AN9143" s="3"/>
      <c r="AO9143" s="3"/>
      <c r="AP9143" s="3"/>
      <c r="AQ9143" s="3"/>
      <c r="AR9143" s="3"/>
      <c r="AS9143" s="3"/>
      <c r="AT9143" s="3"/>
      <c r="AU9143" s="3"/>
      <c r="AV9143" s="3"/>
      <c r="AW9143" s="3"/>
      <c r="AX9143" s="3"/>
      <c r="AY9143" s="3"/>
      <c r="AZ9143" s="3"/>
      <c r="BA9143" s="3"/>
    </row>
    <row r="9144" spans="1:53" x14ac:dyDescent="0.3">
      <c r="A9144" s="3"/>
      <c r="B9144" s="3"/>
      <c r="C9144" s="3"/>
      <c r="D9144" s="3"/>
      <c r="E9144" s="3"/>
      <c r="F9144" s="3"/>
      <c r="G9144" s="3"/>
      <c r="H9144" s="3"/>
      <c r="I9144" s="3"/>
      <c r="J9144" s="3"/>
      <c r="K9144" s="3"/>
      <c r="L9144" s="3"/>
      <c r="M9144" s="3"/>
      <c r="N9144" s="3"/>
      <c r="O9144" s="3"/>
      <c r="P9144" s="3"/>
      <c r="Q9144" s="3"/>
      <c r="R9144" s="3"/>
      <c r="S9144" s="120"/>
      <c r="T9144" s="3"/>
      <c r="U9144" s="3"/>
      <c r="V9144" s="3"/>
      <c r="W9144" s="3"/>
      <c r="X9144" s="3"/>
      <c r="Y9144" s="3"/>
      <c r="Z9144" s="3"/>
      <c r="AA9144" s="3"/>
      <c r="AB9144" s="3"/>
      <c r="AC9144" s="3"/>
      <c r="AD9144" s="3"/>
      <c r="AE9144" s="3"/>
      <c r="AF9144" s="3"/>
      <c r="AG9144" s="3"/>
      <c r="AH9144" s="3"/>
      <c r="AI9144" s="3"/>
      <c r="AJ9144" s="3"/>
      <c r="AK9144" s="3"/>
      <c r="AL9144" s="3"/>
      <c r="AM9144" s="3"/>
      <c r="AN9144" s="3"/>
      <c r="AO9144" s="3"/>
      <c r="AP9144" s="3"/>
      <c r="AQ9144" s="3"/>
      <c r="AR9144" s="3"/>
      <c r="AS9144" s="3"/>
      <c r="AT9144" s="3"/>
      <c r="AU9144" s="3"/>
      <c r="AV9144" s="3"/>
      <c r="AW9144" s="3"/>
      <c r="AX9144" s="3"/>
      <c r="AY9144" s="3"/>
      <c r="AZ9144" s="3"/>
      <c r="BA9144" s="3"/>
    </row>
    <row r="9145" spans="1:53" x14ac:dyDescent="0.3">
      <c r="A9145" s="3"/>
      <c r="B9145" s="3"/>
      <c r="C9145" s="3"/>
      <c r="D9145" s="3"/>
      <c r="E9145" s="3"/>
      <c r="F9145" s="3"/>
      <c r="G9145" s="3"/>
      <c r="H9145" s="3"/>
      <c r="I9145" s="3"/>
      <c r="J9145" s="3"/>
      <c r="K9145" s="3"/>
      <c r="L9145" s="3"/>
      <c r="M9145" s="3"/>
      <c r="N9145" s="3"/>
      <c r="O9145" s="3"/>
      <c r="P9145" s="3"/>
      <c r="Q9145" s="3"/>
      <c r="R9145" s="3"/>
      <c r="S9145" s="120"/>
      <c r="T9145" s="3"/>
      <c r="U9145" s="3"/>
      <c r="V9145" s="3"/>
      <c r="W9145" s="3"/>
      <c r="X9145" s="3"/>
      <c r="Y9145" s="3"/>
      <c r="Z9145" s="3"/>
      <c r="AA9145" s="3"/>
      <c r="AB9145" s="3"/>
      <c r="AC9145" s="3"/>
      <c r="AD9145" s="3"/>
      <c r="AE9145" s="3"/>
      <c r="AF9145" s="3"/>
      <c r="AG9145" s="3"/>
      <c r="AH9145" s="3"/>
      <c r="AI9145" s="3"/>
      <c r="AJ9145" s="3"/>
      <c r="AK9145" s="3"/>
      <c r="AL9145" s="3"/>
      <c r="AM9145" s="3"/>
      <c r="AN9145" s="3"/>
      <c r="AO9145" s="3"/>
      <c r="AP9145" s="3"/>
      <c r="AQ9145" s="3"/>
      <c r="AR9145" s="3"/>
      <c r="AS9145" s="3"/>
      <c r="AT9145" s="3"/>
      <c r="AU9145" s="3"/>
      <c r="AV9145" s="3"/>
      <c r="AW9145" s="3"/>
      <c r="AX9145" s="3"/>
      <c r="AY9145" s="3"/>
      <c r="AZ9145" s="3"/>
      <c r="BA9145" s="3"/>
    </row>
    <row r="9146" spans="1:53" x14ac:dyDescent="0.3">
      <c r="A9146" s="3"/>
      <c r="B9146" s="3"/>
      <c r="C9146" s="3"/>
      <c r="D9146" s="3"/>
      <c r="E9146" s="3"/>
      <c r="F9146" s="3"/>
      <c r="G9146" s="3"/>
      <c r="H9146" s="3"/>
      <c r="I9146" s="3"/>
      <c r="J9146" s="3"/>
      <c r="K9146" s="3"/>
      <c r="L9146" s="3"/>
      <c r="M9146" s="3"/>
      <c r="N9146" s="3"/>
      <c r="O9146" s="3"/>
      <c r="P9146" s="3"/>
      <c r="Q9146" s="3"/>
      <c r="R9146" s="3"/>
      <c r="S9146" s="120"/>
      <c r="T9146" s="3"/>
      <c r="U9146" s="3"/>
      <c r="V9146" s="3"/>
      <c r="W9146" s="3"/>
      <c r="X9146" s="3"/>
      <c r="Y9146" s="3"/>
      <c r="Z9146" s="3"/>
      <c r="AA9146" s="3"/>
      <c r="AB9146" s="3"/>
      <c r="AC9146" s="3"/>
      <c r="AD9146" s="3"/>
      <c r="AE9146" s="3"/>
      <c r="AF9146" s="3"/>
      <c r="AG9146" s="3"/>
      <c r="AH9146" s="3"/>
      <c r="AI9146" s="3"/>
      <c r="AJ9146" s="3"/>
      <c r="AK9146" s="3"/>
      <c r="AL9146" s="3"/>
      <c r="AM9146" s="3"/>
      <c r="AN9146" s="3"/>
      <c r="AO9146" s="3"/>
      <c r="AP9146" s="3"/>
      <c r="AQ9146" s="3"/>
      <c r="AR9146" s="3"/>
      <c r="AS9146" s="3"/>
      <c r="AT9146" s="3"/>
      <c r="AU9146" s="3"/>
      <c r="AV9146" s="3"/>
      <c r="AW9146" s="3"/>
      <c r="AX9146" s="3"/>
      <c r="AY9146" s="3"/>
      <c r="AZ9146" s="3"/>
      <c r="BA9146" s="3"/>
    </row>
    <row r="9147" spans="1:53" x14ac:dyDescent="0.3">
      <c r="A9147" s="3"/>
      <c r="B9147" s="3"/>
      <c r="C9147" s="3"/>
      <c r="D9147" s="3"/>
      <c r="E9147" s="3"/>
      <c r="F9147" s="3"/>
      <c r="G9147" s="3"/>
      <c r="H9147" s="3"/>
      <c r="I9147" s="3"/>
      <c r="J9147" s="3"/>
      <c r="K9147" s="3"/>
      <c r="L9147" s="3"/>
      <c r="M9147" s="3"/>
      <c r="N9147" s="3"/>
      <c r="O9147" s="3"/>
      <c r="P9147" s="3"/>
      <c r="Q9147" s="3"/>
      <c r="R9147" s="3"/>
      <c r="S9147" s="120"/>
      <c r="T9147" s="3"/>
      <c r="U9147" s="3"/>
      <c r="V9147" s="3"/>
      <c r="W9147" s="3"/>
      <c r="X9147" s="3"/>
      <c r="Y9147" s="3"/>
      <c r="Z9147" s="3"/>
      <c r="AA9147" s="3"/>
      <c r="AB9147" s="3"/>
      <c r="AC9147" s="3"/>
      <c r="AD9147" s="3"/>
      <c r="AE9147" s="3"/>
      <c r="AF9147" s="3"/>
      <c r="AG9147" s="3"/>
      <c r="AH9147" s="3"/>
      <c r="AI9147" s="3"/>
      <c r="AJ9147" s="3"/>
      <c r="AK9147" s="3"/>
      <c r="AL9147" s="3"/>
      <c r="AM9147" s="3"/>
      <c r="AN9147" s="3"/>
      <c r="AO9147" s="3"/>
      <c r="AP9147" s="3"/>
      <c r="AQ9147" s="3"/>
      <c r="AR9147" s="3"/>
      <c r="AS9147" s="3"/>
      <c r="AT9147" s="3"/>
      <c r="AU9147" s="3"/>
      <c r="AV9147" s="3"/>
      <c r="AW9147" s="3"/>
      <c r="AX9147" s="3"/>
      <c r="AY9147" s="3"/>
      <c r="AZ9147" s="3"/>
      <c r="BA9147" s="3"/>
    </row>
    <row r="9148" spans="1:53" x14ac:dyDescent="0.3">
      <c r="A9148" s="3"/>
      <c r="B9148" s="3"/>
      <c r="C9148" s="3"/>
      <c r="D9148" s="3"/>
      <c r="E9148" s="3"/>
      <c r="F9148" s="3"/>
      <c r="G9148" s="3"/>
      <c r="H9148" s="3"/>
      <c r="I9148" s="3"/>
      <c r="J9148" s="3"/>
      <c r="K9148" s="3"/>
      <c r="L9148" s="3"/>
      <c r="M9148" s="3"/>
      <c r="N9148" s="3"/>
      <c r="O9148" s="3"/>
      <c r="P9148" s="3"/>
      <c r="Q9148" s="3"/>
      <c r="R9148" s="3"/>
      <c r="S9148" s="120"/>
      <c r="T9148" s="3"/>
      <c r="U9148" s="3"/>
      <c r="V9148" s="3"/>
      <c r="W9148" s="3"/>
      <c r="X9148" s="3"/>
      <c r="Y9148" s="3"/>
      <c r="Z9148" s="3"/>
      <c r="AA9148" s="3"/>
      <c r="AB9148" s="3"/>
      <c r="AC9148" s="3"/>
      <c r="AD9148" s="3"/>
      <c r="AE9148" s="3"/>
      <c r="AF9148" s="3"/>
      <c r="AG9148" s="3"/>
      <c r="AH9148" s="3"/>
      <c r="AI9148" s="3"/>
      <c r="AJ9148" s="3"/>
      <c r="AK9148" s="3"/>
      <c r="AL9148" s="3"/>
      <c r="AM9148" s="3"/>
      <c r="AN9148" s="3"/>
      <c r="AO9148" s="3"/>
      <c r="AP9148" s="3"/>
      <c r="AQ9148" s="3"/>
      <c r="AR9148" s="3"/>
      <c r="AS9148" s="3"/>
      <c r="AT9148" s="3"/>
      <c r="AU9148" s="3"/>
      <c r="AV9148" s="3"/>
      <c r="AW9148" s="3"/>
      <c r="AX9148" s="3"/>
      <c r="AY9148" s="3"/>
      <c r="AZ9148" s="3"/>
      <c r="BA9148" s="3"/>
    </row>
    <row r="9149" spans="1:53" x14ac:dyDescent="0.3">
      <c r="A9149" s="3"/>
      <c r="B9149" s="3"/>
      <c r="C9149" s="3"/>
      <c r="D9149" s="3"/>
      <c r="E9149" s="3"/>
      <c r="F9149" s="3"/>
      <c r="G9149" s="3"/>
      <c r="H9149" s="3"/>
      <c r="I9149" s="3"/>
      <c r="J9149" s="3"/>
      <c r="K9149" s="3"/>
      <c r="L9149" s="3"/>
      <c r="M9149" s="3"/>
      <c r="N9149" s="3"/>
      <c r="O9149" s="3"/>
      <c r="P9149" s="3"/>
      <c r="Q9149" s="3"/>
      <c r="R9149" s="3"/>
      <c r="S9149" s="120"/>
      <c r="T9149" s="3"/>
      <c r="U9149" s="3"/>
      <c r="V9149" s="3"/>
      <c r="W9149" s="3"/>
      <c r="X9149" s="3"/>
      <c r="Y9149" s="3"/>
      <c r="Z9149" s="3"/>
      <c r="AA9149" s="3"/>
      <c r="AB9149" s="3"/>
      <c r="AC9149" s="3"/>
      <c r="AD9149" s="3"/>
      <c r="AE9149" s="3"/>
      <c r="AF9149" s="3"/>
      <c r="AG9149" s="3"/>
      <c r="AH9149" s="3"/>
      <c r="AI9149" s="3"/>
      <c r="AJ9149" s="3"/>
      <c r="AK9149" s="3"/>
      <c r="AL9149" s="3"/>
      <c r="AM9149" s="3"/>
      <c r="AN9149" s="3"/>
      <c r="AO9149" s="3"/>
      <c r="AP9149" s="3"/>
      <c r="AQ9149" s="3"/>
      <c r="AR9149" s="3"/>
      <c r="AS9149" s="3"/>
      <c r="AT9149" s="3"/>
      <c r="AU9149" s="3"/>
      <c r="AV9149" s="3"/>
      <c r="AW9149" s="3"/>
      <c r="AX9149" s="3"/>
      <c r="AY9149" s="3"/>
      <c r="AZ9149" s="3"/>
      <c r="BA9149" s="3"/>
    </row>
    <row r="9150" spans="1:53" x14ac:dyDescent="0.3">
      <c r="A9150" s="3"/>
      <c r="B9150" s="3"/>
      <c r="C9150" s="3"/>
      <c r="D9150" s="3"/>
      <c r="E9150" s="3"/>
      <c r="F9150" s="3"/>
      <c r="G9150" s="3"/>
      <c r="H9150" s="3"/>
      <c r="I9150" s="3"/>
      <c r="J9150" s="3"/>
      <c r="K9150" s="3"/>
      <c r="L9150" s="3"/>
      <c r="M9150" s="3"/>
      <c r="N9150" s="3"/>
      <c r="O9150" s="3"/>
      <c r="P9150" s="3"/>
      <c r="Q9150" s="3"/>
      <c r="R9150" s="3"/>
      <c r="S9150" s="120"/>
      <c r="T9150" s="3"/>
      <c r="U9150" s="3"/>
      <c r="V9150" s="3"/>
      <c r="W9150" s="3"/>
      <c r="X9150" s="3"/>
      <c r="Y9150" s="3"/>
      <c r="Z9150" s="3"/>
      <c r="AA9150" s="3"/>
      <c r="AB9150" s="3"/>
      <c r="AC9150" s="3"/>
      <c r="AD9150" s="3"/>
      <c r="AE9150" s="3"/>
      <c r="AF9150" s="3"/>
      <c r="AG9150" s="3"/>
      <c r="AH9150" s="3"/>
      <c r="AI9150" s="3"/>
      <c r="AJ9150" s="3"/>
      <c r="AK9150" s="3"/>
      <c r="AL9150" s="3"/>
      <c r="AM9150" s="3"/>
      <c r="AN9150" s="3"/>
      <c r="AO9150" s="3"/>
      <c r="AP9150" s="3"/>
      <c r="AQ9150" s="3"/>
      <c r="AR9150" s="3"/>
      <c r="AS9150" s="3"/>
      <c r="AT9150" s="3"/>
      <c r="AU9150" s="3"/>
      <c r="AV9150" s="3"/>
      <c r="AW9150" s="3"/>
      <c r="AX9150" s="3"/>
      <c r="AY9150" s="3"/>
      <c r="AZ9150" s="3"/>
      <c r="BA9150" s="3"/>
    </row>
    <row r="9151" spans="1:53" x14ac:dyDescent="0.3">
      <c r="A9151" s="3"/>
      <c r="B9151" s="3"/>
      <c r="C9151" s="3"/>
      <c r="D9151" s="3"/>
      <c r="E9151" s="3"/>
      <c r="F9151" s="3"/>
      <c r="G9151" s="3"/>
      <c r="H9151" s="3"/>
      <c r="I9151" s="3"/>
      <c r="J9151" s="3"/>
      <c r="K9151" s="3"/>
      <c r="L9151" s="3"/>
      <c r="M9151" s="3"/>
      <c r="N9151" s="3"/>
      <c r="O9151" s="3"/>
      <c r="P9151" s="3"/>
      <c r="Q9151" s="3"/>
      <c r="R9151" s="3"/>
      <c r="S9151" s="120"/>
      <c r="T9151" s="3"/>
      <c r="U9151" s="3"/>
      <c r="V9151" s="3"/>
      <c r="W9151" s="3"/>
      <c r="X9151" s="3"/>
      <c r="Y9151" s="3"/>
      <c r="Z9151" s="3"/>
      <c r="AA9151" s="3"/>
      <c r="AB9151" s="3"/>
      <c r="AC9151" s="3"/>
      <c r="AD9151" s="3"/>
      <c r="AE9151" s="3"/>
      <c r="AF9151" s="3"/>
      <c r="AG9151" s="3"/>
      <c r="AH9151" s="3"/>
      <c r="AI9151" s="3"/>
      <c r="AJ9151" s="3"/>
      <c r="AK9151" s="3"/>
      <c r="AL9151" s="3"/>
      <c r="AM9151" s="3"/>
      <c r="AN9151" s="3"/>
      <c r="AO9151" s="3"/>
      <c r="AP9151" s="3"/>
      <c r="AQ9151" s="3"/>
      <c r="AR9151" s="3"/>
      <c r="AS9151" s="3"/>
      <c r="AT9151" s="3"/>
      <c r="AU9151" s="3"/>
      <c r="AV9151" s="3"/>
      <c r="AW9151" s="3"/>
      <c r="AX9151" s="3"/>
      <c r="AY9151" s="3"/>
      <c r="AZ9151" s="3"/>
      <c r="BA9151" s="3"/>
    </row>
    <row r="9152" spans="1:53" x14ac:dyDescent="0.3">
      <c r="A9152" s="3"/>
      <c r="B9152" s="3"/>
      <c r="C9152" s="3"/>
      <c r="D9152" s="3"/>
      <c r="E9152" s="3"/>
      <c r="F9152" s="3"/>
      <c r="G9152" s="3"/>
      <c r="H9152" s="3"/>
      <c r="I9152" s="3"/>
      <c r="J9152" s="3"/>
      <c r="K9152" s="3"/>
      <c r="L9152" s="3"/>
      <c r="M9152" s="3"/>
      <c r="N9152" s="3"/>
      <c r="O9152" s="3"/>
      <c r="P9152" s="3"/>
      <c r="Q9152" s="3"/>
      <c r="R9152" s="3"/>
      <c r="S9152" s="120"/>
      <c r="T9152" s="3"/>
      <c r="U9152" s="3"/>
      <c r="V9152" s="3"/>
      <c r="W9152" s="3"/>
      <c r="X9152" s="3"/>
      <c r="Y9152" s="3"/>
      <c r="Z9152" s="3"/>
      <c r="AA9152" s="3"/>
      <c r="AB9152" s="3"/>
      <c r="AC9152" s="3"/>
      <c r="AD9152" s="3"/>
      <c r="AE9152" s="3"/>
      <c r="AF9152" s="3"/>
      <c r="AG9152" s="3"/>
      <c r="AH9152" s="3"/>
      <c r="AI9152" s="3"/>
      <c r="AJ9152" s="3"/>
      <c r="AK9152" s="3"/>
      <c r="AL9152" s="3"/>
      <c r="AM9152" s="3"/>
      <c r="AN9152" s="3"/>
      <c r="AO9152" s="3"/>
      <c r="AP9152" s="3"/>
      <c r="AQ9152" s="3"/>
      <c r="AR9152" s="3"/>
      <c r="AS9152" s="3"/>
      <c r="AT9152" s="3"/>
      <c r="AU9152" s="3"/>
      <c r="AV9152" s="3"/>
      <c r="AW9152" s="3"/>
      <c r="AX9152" s="3"/>
      <c r="AY9152" s="3"/>
      <c r="AZ9152" s="3"/>
      <c r="BA9152" s="3"/>
    </row>
    <row r="9153" spans="1:53" x14ac:dyDescent="0.3">
      <c r="A9153" s="3"/>
      <c r="B9153" s="3"/>
      <c r="C9153" s="3"/>
      <c r="D9153" s="3"/>
      <c r="E9153" s="3"/>
      <c r="F9153" s="3"/>
      <c r="G9153" s="3"/>
      <c r="H9153" s="3"/>
      <c r="I9153" s="3"/>
      <c r="J9153" s="3"/>
      <c r="K9153" s="3"/>
      <c r="L9153" s="3"/>
      <c r="M9153" s="3"/>
      <c r="N9153" s="3"/>
      <c r="O9153" s="3"/>
      <c r="P9153" s="3"/>
      <c r="Q9153" s="3"/>
      <c r="R9153" s="3"/>
      <c r="S9153" s="120"/>
      <c r="T9153" s="3"/>
      <c r="U9153" s="3"/>
      <c r="V9153" s="3"/>
      <c r="W9153" s="3"/>
      <c r="X9153" s="3"/>
      <c r="Y9153" s="3"/>
      <c r="Z9153" s="3"/>
      <c r="AA9153" s="3"/>
      <c r="AB9153" s="3"/>
      <c r="AC9153" s="3"/>
      <c r="AD9153" s="3"/>
      <c r="AE9153" s="3"/>
      <c r="AF9153" s="3"/>
      <c r="AG9153" s="3"/>
      <c r="AH9153" s="3"/>
      <c r="AI9153" s="3"/>
      <c r="AJ9153" s="3"/>
      <c r="AK9153" s="3"/>
      <c r="AL9153" s="3"/>
      <c r="AM9153" s="3"/>
      <c r="AN9153" s="3"/>
      <c r="AO9153" s="3"/>
      <c r="AP9153" s="3"/>
      <c r="AQ9153" s="3"/>
      <c r="AR9153" s="3"/>
      <c r="AS9153" s="3"/>
      <c r="AT9153" s="3"/>
      <c r="AU9153" s="3"/>
      <c r="AV9153" s="3"/>
      <c r="AW9153" s="3"/>
      <c r="AX9153" s="3"/>
      <c r="AY9153" s="3"/>
      <c r="AZ9153" s="3"/>
      <c r="BA9153" s="3"/>
    </row>
    <row r="9154" spans="1:53" x14ac:dyDescent="0.3">
      <c r="A9154" s="3"/>
      <c r="B9154" s="3"/>
      <c r="C9154" s="3"/>
      <c r="D9154" s="3"/>
      <c r="E9154" s="3"/>
      <c r="F9154" s="3"/>
      <c r="G9154" s="3"/>
      <c r="H9154" s="3"/>
      <c r="I9154" s="3"/>
      <c r="J9154" s="3"/>
      <c r="K9154" s="3"/>
      <c r="L9154" s="3"/>
      <c r="M9154" s="3"/>
      <c r="N9154" s="3"/>
      <c r="O9154" s="3"/>
      <c r="P9154" s="3"/>
      <c r="Q9154" s="3"/>
      <c r="R9154" s="3"/>
      <c r="S9154" s="120"/>
      <c r="T9154" s="3"/>
      <c r="U9154" s="3"/>
      <c r="V9154" s="3"/>
      <c r="W9154" s="3"/>
      <c r="X9154" s="3"/>
      <c r="Y9154" s="3"/>
      <c r="Z9154" s="3"/>
      <c r="AA9154" s="3"/>
      <c r="AB9154" s="3"/>
      <c r="AC9154" s="3"/>
      <c r="AD9154" s="3"/>
      <c r="AE9154" s="3"/>
      <c r="AF9154" s="3"/>
      <c r="AG9154" s="3"/>
      <c r="AH9154" s="3"/>
      <c r="AI9154" s="3"/>
      <c r="AJ9154" s="3"/>
      <c r="AK9154" s="3"/>
      <c r="AL9154" s="3"/>
      <c r="AM9154" s="3"/>
      <c r="AN9154" s="3"/>
      <c r="AO9154" s="3"/>
      <c r="AP9154" s="3"/>
      <c r="AQ9154" s="3"/>
      <c r="AR9154" s="3"/>
      <c r="AS9154" s="3"/>
      <c r="AT9154" s="3"/>
      <c r="AU9154" s="3"/>
      <c r="AV9154" s="3"/>
      <c r="AW9154" s="3"/>
      <c r="AX9154" s="3"/>
      <c r="AY9154" s="3"/>
      <c r="AZ9154" s="3"/>
      <c r="BA9154" s="3"/>
    </row>
    <row r="9155" spans="1:53" x14ac:dyDescent="0.3">
      <c r="A9155" s="3"/>
      <c r="B9155" s="3"/>
      <c r="C9155" s="3"/>
      <c r="D9155" s="3"/>
      <c r="E9155" s="3"/>
      <c r="F9155" s="3"/>
      <c r="G9155" s="3"/>
      <c r="H9155" s="3"/>
      <c r="I9155" s="3"/>
      <c r="J9155" s="3"/>
      <c r="K9155" s="3"/>
      <c r="L9155" s="3"/>
      <c r="M9155" s="3"/>
      <c r="N9155" s="3"/>
      <c r="O9155" s="3"/>
      <c r="P9155" s="3"/>
      <c r="Q9155" s="3"/>
      <c r="R9155" s="3"/>
      <c r="S9155" s="120"/>
      <c r="T9155" s="3"/>
      <c r="U9155" s="3"/>
      <c r="V9155" s="3"/>
      <c r="W9155" s="3"/>
      <c r="X9155" s="3"/>
      <c r="Y9155" s="3"/>
      <c r="Z9155" s="3"/>
      <c r="AA9155" s="3"/>
      <c r="AB9155" s="3"/>
      <c r="AC9155" s="3"/>
      <c r="AD9155" s="3"/>
      <c r="AE9155" s="3"/>
      <c r="AF9155" s="3"/>
      <c r="AG9155" s="3"/>
      <c r="AH9155" s="3"/>
      <c r="AI9155" s="3"/>
      <c r="AJ9155" s="3"/>
      <c r="AK9155" s="3"/>
      <c r="AL9155" s="3"/>
      <c r="AM9155" s="3"/>
      <c r="AN9155" s="3"/>
      <c r="AO9155" s="3"/>
      <c r="AP9155" s="3"/>
      <c r="AQ9155" s="3"/>
      <c r="AR9155" s="3"/>
      <c r="AS9155" s="3"/>
      <c r="AT9155" s="3"/>
      <c r="AU9155" s="3"/>
      <c r="AV9155" s="3"/>
      <c r="AW9155" s="3"/>
      <c r="AX9155" s="3"/>
      <c r="AY9155" s="3"/>
      <c r="AZ9155" s="3"/>
      <c r="BA9155" s="3"/>
    </row>
    <row r="9156" spans="1:53" x14ac:dyDescent="0.3">
      <c r="A9156" s="3"/>
      <c r="B9156" s="3"/>
      <c r="C9156" s="3"/>
      <c r="D9156" s="3"/>
      <c r="E9156" s="3"/>
      <c r="F9156" s="3"/>
      <c r="G9156" s="3"/>
      <c r="H9156" s="3"/>
      <c r="I9156" s="3"/>
      <c r="J9156" s="3"/>
      <c r="K9156" s="3"/>
      <c r="L9156" s="3"/>
      <c r="M9156" s="3"/>
      <c r="N9156" s="3"/>
      <c r="O9156" s="3"/>
      <c r="P9156" s="3"/>
      <c r="Q9156" s="3"/>
      <c r="R9156" s="3"/>
      <c r="S9156" s="120"/>
      <c r="T9156" s="3"/>
      <c r="U9156" s="3"/>
      <c r="V9156" s="3"/>
      <c r="W9156" s="3"/>
      <c r="X9156" s="3"/>
      <c r="Y9156" s="3"/>
      <c r="Z9156" s="3"/>
      <c r="AA9156" s="3"/>
      <c r="AB9156" s="3"/>
      <c r="AC9156" s="3"/>
      <c r="AD9156" s="3"/>
      <c r="AE9156" s="3"/>
      <c r="AF9156" s="3"/>
      <c r="AG9156" s="3"/>
      <c r="AH9156" s="3"/>
      <c r="AI9156" s="3"/>
      <c r="AJ9156" s="3"/>
      <c r="AK9156" s="3"/>
      <c r="AL9156" s="3"/>
      <c r="AM9156" s="3"/>
      <c r="AN9156" s="3"/>
      <c r="AO9156" s="3"/>
      <c r="AP9156" s="3"/>
      <c r="AQ9156" s="3"/>
      <c r="AR9156" s="3"/>
      <c r="AS9156" s="3"/>
      <c r="AT9156" s="3"/>
      <c r="AU9156" s="3"/>
      <c r="AV9156" s="3"/>
      <c r="AW9156" s="3"/>
      <c r="AX9156" s="3"/>
      <c r="AY9156" s="3"/>
      <c r="AZ9156" s="3"/>
      <c r="BA9156" s="3"/>
    </row>
    <row r="9157" spans="1:53" x14ac:dyDescent="0.3">
      <c r="A9157" s="3"/>
      <c r="B9157" s="3"/>
      <c r="C9157" s="3"/>
      <c r="D9157" s="3"/>
      <c r="E9157" s="3"/>
      <c r="F9157" s="3"/>
      <c r="G9157" s="3"/>
      <c r="H9157" s="3"/>
      <c r="I9157" s="3"/>
      <c r="J9157" s="3"/>
      <c r="K9157" s="3"/>
      <c r="L9157" s="3"/>
      <c r="M9157" s="3"/>
      <c r="N9157" s="3"/>
      <c r="O9157" s="3"/>
      <c r="P9157" s="3"/>
      <c r="Q9157" s="3"/>
      <c r="R9157" s="3"/>
      <c r="S9157" s="120"/>
      <c r="T9157" s="3"/>
      <c r="U9157" s="3"/>
      <c r="V9157" s="3"/>
      <c r="W9157" s="3"/>
      <c r="X9157" s="3"/>
      <c r="Y9157" s="3"/>
      <c r="Z9157" s="3"/>
      <c r="AA9157" s="3"/>
      <c r="AB9157" s="3"/>
      <c r="AC9157" s="3"/>
      <c r="AD9157" s="3"/>
      <c r="AE9157" s="3"/>
      <c r="AF9157" s="3"/>
      <c r="AG9157" s="3"/>
      <c r="AH9157" s="3"/>
      <c r="AI9157" s="3"/>
      <c r="AJ9157" s="3"/>
      <c r="AK9157" s="3"/>
      <c r="AL9157" s="3"/>
      <c r="AM9157" s="3"/>
      <c r="AN9157" s="3"/>
      <c r="AO9157" s="3"/>
      <c r="AP9157" s="3"/>
      <c r="AQ9157" s="3"/>
      <c r="AR9157" s="3"/>
      <c r="AS9157" s="3"/>
      <c r="AT9157" s="3"/>
      <c r="AU9157" s="3"/>
      <c r="AV9157" s="3"/>
      <c r="AW9157" s="3"/>
      <c r="AX9157" s="3"/>
      <c r="AY9157" s="3"/>
      <c r="AZ9157" s="3"/>
      <c r="BA9157" s="3"/>
    </row>
    <row r="9158" spans="1:53" x14ac:dyDescent="0.3">
      <c r="A9158" s="3"/>
      <c r="B9158" s="3"/>
      <c r="C9158" s="3"/>
      <c r="D9158" s="3"/>
      <c r="E9158" s="3"/>
      <c r="F9158" s="3"/>
      <c r="G9158" s="3"/>
      <c r="H9158" s="3"/>
      <c r="I9158" s="3"/>
      <c r="J9158" s="3"/>
      <c r="K9158" s="3"/>
      <c r="L9158" s="3"/>
      <c r="M9158" s="3"/>
      <c r="N9158" s="3"/>
      <c r="O9158" s="3"/>
      <c r="P9158" s="3"/>
      <c r="Q9158" s="3"/>
      <c r="R9158" s="3"/>
      <c r="S9158" s="120"/>
      <c r="T9158" s="3"/>
      <c r="U9158" s="3"/>
      <c r="V9158" s="3"/>
      <c r="W9158" s="3"/>
      <c r="X9158" s="3"/>
      <c r="Y9158" s="3"/>
      <c r="Z9158" s="3"/>
      <c r="AA9158" s="3"/>
      <c r="AB9158" s="3"/>
      <c r="AC9158" s="3"/>
      <c r="AD9158" s="3"/>
      <c r="AE9158" s="3"/>
      <c r="AF9158" s="3"/>
      <c r="AG9158" s="3"/>
      <c r="AH9158" s="3"/>
      <c r="AI9158" s="3"/>
      <c r="AJ9158" s="3"/>
      <c r="AK9158" s="3"/>
      <c r="AL9158" s="3"/>
      <c r="AM9158" s="3"/>
      <c r="AN9158" s="3"/>
      <c r="AO9158" s="3"/>
      <c r="AP9158" s="3"/>
      <c r="AQ9158" s="3"/>
      <c r="AR9158" s="3"/>
      <c r="AS9158" s="3"/>
      <c r="AT9158" s="3"/>
      <c r="AU9158" s="3"/>
      <c r="AV9158" s="3"/>
      <c r="AW9158" s="3"/>
      <c r="AX9158" s="3"/>
      <c r="AY9158" s="3"/>
      <c r="AZ9158" s="3"/>
      <c r="BA9158" s="3"/>
    </row>
    <row r="9159" spans="1:53" x14ac:dyDescent="0.3">
      <c r="A9159" s="3"/>
      <c r="B9159" s="3"/>
      <c r="C9159" s="3"/>
      <c r="D9159" s="3"/>
      <c r="E9159" s="3"/>
      <c r="F9159" s="3"/>
      <c r="G9159" s="3"/>
      <c r="H9159" s="3"/>
      <c r="I9159" s="3"/>
      <c r="J9159" s="3"/>
      <c r="K9159" s="3"/>
      <c r="L9159" s="3"/>
      <c r="M9159" s="3"/>
      <c r="N9159" s="3"/>
      <c r="O9159" s="3"/>
      <c r="P9159" s="3"/>
      <c r="Q9159" s="3"/>
      <c r="R9159" s="3"/>
      <c r="S9159" s="120"/>
      <c r="T9159" s="3"/>
      <c r="U9159" s="3"/>
      <c r="V9159" s="3"/>
      <c r="W9159" s="3"/>
      <c r="X9159" s="3"/>
      <c r="Y9159" s="3"/>
      <c r="Z9159" s="3"/>
      <c r="AA9159" s="3"/>
      <c r="AB9159" s="3"/>
      <c r="AC9159" s="3"/>
      <c r="AD9159" s="3"/>
      <c r="AE9159" s="3"/>
      <c r="AF9159" s="3"/>
      <c r="AG9159" s="3"/>
      <c r="AH9159" s="3"/>
      <c r="AI9159" s="3"/>
      <c r="AJ9159" s="3"/>
      <c r="AK9159" s="3"/>
      <c r="AL9159" s="3"/>
      <c r="AM9159" s="3"/>
      <c r="AN9159" s="3"/>
      <c r="AO9159" s="3"/>
      <c r="AP9159" s="3"/>
      <c r="AQ9159" s="3"/>
      <c r="AR9159" s="3"/>
      <c r="AS9159" s="3"/>
      <c r="AT9159" s="3"/>
      <c r="AU9159" s="3"/>
      <c r="AV9159" s="3"/>
      <c r="AW9159" s="3"/>
      <c r="AX9159" s="3"/>
      <c r="AY9159" s="3"/>
      <c r="AZ9159" s="3"/>
      <c r="BA9159" s="3"/>
    </row>
    <row r="9160" spans="1:53" x14ac:dyDescent="0.3">
      <c r="A9160" s="3"/>
      <c r="B9160" s="3"/>
      <c r="C9160" s="3"/>
      <c r="D9160" s="3"/>
      <c r="E9160" s="3"/>
      <c r="F9160" s="3"/>
      <c r="G9160" s="3"/>
      <c r="H9160" s="3"/>
      <c r="I9160" s="3"/>
      <c r="J9160" s="3"/>
      <c r="K9160" s="3"/>
      <c r="L9160" s="3"/>
      <c r="M9160" s="3"/>
      <c r="N9160" s="3"/>
      <c r="O9160" s="3"/>
      <c r="P9160" s="3"/>
      <c r="Q9160" s="3"/>
      <c r="R9160" s="3"/>
      <c r="S9160" s="120"/>
      <c r="T9160" s="3"/>
      <c r="U9160" s="3"/>
      <c r="V9160" s="3"/>
      <c r="W9160" s="3"/>
      <c r="X9160" s="3"/>
      <c r="Y9160" s="3"/>
      <c r="Z9160" s="3"/>
      <c r="AA9160" s="3"/>
      <c r="AB9160" s="3"/>
      <c r="AC9160" s="3"/>
      <c r="AD9160" s="3"/>
      <c r="AE9160" s="3"/>
      <c r="AF9160" s="3"/>
      <c r="AG9160" s="3"/>
      <c r="AH9160" s="3"/>
      <c r="AI9160" s="3"/>
      <c r="AJ9160" s="3"/>
      <c r="AK9160" s="3"/>
      <c r="AL9160" s="3"/>
      <c r="AM9160" s="3"/>
      <c r="AN9160" s="3"/>
      <c r="AO9160" s="3"/>
      <c r="AP9160" s="3"/>
      <c r="AQ9160" s="3"/>
      <c r="AR9160" s="3"/>
      <c r="AS9160" s="3"/>
      <c r="AT9160" s="3"/>
      <c r="AU9160" s="3"/>
      <c r="AV9160" s="3"/>
      <c r="AW9160" s="3"/>
      <c r="AX9160" s="3"/>
      <c r="AY9160" s="3"/>
      <c r="AZ9160" s="3"/>
      <c r="BA9160" s="3"/>
    </row>
    <row r="9161" spans="1:53" x14ac:dyDescent="0.3">
      <c r="A9161" s="3"/>
      <c r="B9161" s="3"/>
      <c r="C9161" s="3"/>
      <c r="D9161" s="3"/>
      <c r="E9161" s="3"/>
      <c r="F9161" s="3"/>
      <c r="G9161" s="3"/>
      <c r="H9161" s="3"/>
      <c r="I9161" s="3"/>
      <c r="J9161" s="3"/>
      <c r="K9161" s="3"/>
      <c r="L9161" s="3"/>
      <c r="M9161" s="3"/>
      <c r="N9161" s="3"/>
      <c r="O9161" s="3"/>
      <c r="P9161" s="3"/>
      <c r="Q9161" s="3"/>
      <c r="R9161" s="3"/>
      <c r="S9161" s="120"/>
      <c r="T9161" s="3"/>
      <c r="U9161" s="3"/>
      <c r="V9161" s="3"/>
      <c r="W9161" s="3"/>
      <c r="X9161" s="3"/>
      <c r="Y9161" s="3"/>
      <c r="Z9161" s="3"/>
      <c r="AA9161" s="3"/>
      <c r="AB9161" s="3"/>
      <c r="AC9161" s="3"/>
      <c r="AD9161" s="3"/>
      <c r="AE9161" s="3"/>
      <c r="AF9161" s="3"/>
      <c r="AG9161" s="3"/>
      <c r="AH9161" s="3"/>
      <c r="AI9161" s="3"/>
      <c r="AJ9161" s="3"/>
      <c r="AK9161" s="3"/>
      <c r="AL9161" s="3"/>
      <c r="AM9161" s="3"/>
      <c r="AN9161" s="3"/>
      <c r="AO9161" s="3"/>
      <c r="AP9161" s="3"/>
      <c r="AQ9161" s="3"/>
      <c r="AR9161" s="3"/>
      <c r="AS9161" s="3"/>
      <c r="AT9161" s="3"/>
      <c r="AU9161" s="3"/>
      <c r="AV9161" s="3"/>
      <c r="AW9161" s="3"/>
      <c r="AX9161" s="3"/>
      <c r="AY9161" s="3"/>
      <c r="AZ9161" s="3"/>
      <c r="BA9161" s="3"/>
    </row>
    <row r="9162" spans="1:53" x14ac:dyDescent="0.3">
      <c r="A9162" s="3"/>
      <c r="B9162" s="3"/>
      <c r="C9162" s="3"/>
      <c r="D9162" s="3"/>
      <c r="E9162" s="3"/>
      <c r="F9162" s="3"/>
      <c r="G9162" s="3"/>
      <c r="H9162" s="3"/>
      <c r="I9162" s="3"/>
      <c r="J9162" s="3"/>
      <c r="K9162" s="3"/>
      <c r="L9162" s="3"/>
      <c r="M9162" s="3"/>
      <c r="N9162" s="3"/>
      <c r="O9162" s="3"/>
      <c r="P9162" s="3"/>
      <c r="Q9162" s="3"/>
      <c r="R9162" s="3"/>
      <c r="S9162" s="120"/>
      <c r="T9162" s="3"/>
      <c r="U9162" s="3"/>
      <c r="V9162" s="3"/>
      <c r="W9162" s="3"/>
      <c r="X9162" s="3"/>
      <c r="Y9162" s="3"/>
      <c r="Z9162" s="3"/>
      <c r="AA9162" s="3"/>
      <c r="AB9162" s="3"/>
      <c r="AC9162" s="3"/>
      <c r="AD9162" s="3"/>
      <c r="AE9162" s="3"/>
      <c r="AF9162" s="3"/>
      <c r="AG9162" s="3"/>
      <c r="AH9162" s="3"/>
      <c r="AI9162" s="3"/>
      <c r="AJ9162" s="3"/>
      <c r="AK9162" s="3"/>
      <c r="AL9162" s="3"/>
      <c r="AM9162" s="3"/>
      <c r="AN9162" s="3"/>
      <c r="AO9162" s="3"/>
      <c r="AP9162" s="3"/>
      <c r="AQ9162" s="3"/>
      <c r="AR9162" s="3"/>
      <c r="AS9162" s="3"/>
      <c r="AT9162" s="3"/>
      <c r="AU9162" s="3"/>
      <c r="AV9162" s="3"/>
      <c r="AW9162" s="3"/>
      <c r="AX9162" s="3"/>
      <c r="AY9162" s="3"/>
      <c r="AZ9162" s="3"/>
      <c r="BA9162" s="3"/>
    </row>
    <row r="9163" spans="1:53" x14ac:dyDescent="0.3">
      <c r="A9163" s="3"/>
      <c r="B9163" s="3"/>
      <c r="C9163" s="3"/>
      <c r="D9163" s="3"/>
      <c r="E9163" s="3"/>
      <c r="F9163" s="3"/>
      <c r="G9163" s="3"/>
      <c r="H9163" s="3"/>
      <c r="I9163" s="3"/>
      <c r="J9163" s="3"/>
      <c r="K9163" s="3"/>
      <c r="L9163" s="3"/>
      <c r="M9163" s="3"/>
      <c r="N9163" s="3"/>
      <c r="O9163" s="3"/>
      <c r="P9163" s="3"/>
      <c r="Q9163" s="3"/>
      <c r="R9163" s="3"/>
      <c r="S9163" s="120"/>
      <c r="T9163" s="3"/>
      <c r="U9163" s="3"/>
      <c r="V9163" s="3"/>
      <c r="W9163" s="3"/>
      <c r="X9163" s="3"/>
      <c r="Y9163" s="3"/>
      <c r="Z9163" s="3"/>
      <c r="AA9163" s="3"/>
      <c r="AB9163" s="3"/>
      <c r="AC9163" s="3"/>
      <c r="AD9163" s="3"/>
      <c r="AE9163" s="3"/>
      <c r="AF9163" s="3"/>
      <c r="AG9163" s="3"/>
      <c r="AH9163" s="3"/>
      <c r="AI9163" s="3"/>
      <c r="AJ9163" s="3"/>
      <c r="AK9163" s="3"/>
      <c r="AL9163" s="3"/>
      <c r="AM9163" s="3"/>
      <c r="AN9163" s="3"/>
      <c r="AO9163" s="3"/>
      <c r="AP9163" s="3"/>
      <c r="AQ9163" s="3"/>
      <c r="AR9163" s="3"/>
      <c r="AS9163" s="3"/>
      <c r="AT9163" s="3"/>
      <c r="AU9163" s="3"/>
      <c r="AV9163" s="3"/>
      <c r="AW9163" s="3"/>
      <c r="AX9163" s="3"/>
      <c r="AY9163" s="3"/>
      <c r="AZ9163" s="3"/>
      <c r="BA9163" s="3"/>
    </row>
    <row r="9164" spans="1:53" x14ac:dyDescent="0.3">
      <c r="A9164" s="3"/>
      <c r="B9164" s="3"/>
      <c r="C9164" s="3"/>
      <c r="D9164" s="3"/>
      <c r="E9164" s="3"/>
      <c r="F9164" s="3"/>
      <c r="G9164" s="3"/>
      <c r="H9164" s="3"/>
      <c r="I9164" s="3"/>
      <c r="J9164" s="3"/>
      <c r="K9164" s="3"/>
      <c r="L9164" s="3"/>
      <c r="M9164" s="3"/>
      <c r="N9164" s="3"/>
      <c r="O9164" s="3"/>
      <c r="P9164" s="3"/>
      <c r="Q9164" s="3"/>
      <c r="R9164" s="3"/>
      <c r="S9164" s="120"/>
      <c r="T9164" s="3"/>
      <c r="U9164" s="3"/>
      <c r="V9164" s="3"/>
      <c r="W9164" s="3"/>
      <c r="X9164" s="3"/>
      <c r="Y9164" s="3"/>
      <c r="Z9164" s="3"/>
      <c r="AA9164" s="3"/>
      <c r="AB9164" s="3"/>
      <c r="AC9164" s="3"/>
      <c r="AD9164" s="3"/>
      <c r="AE9164" s="3"/>
      <c r="AF9164" s="3"/>
      <c r="AG9164" s="3"/>
      <c r="AH9164" s="3"/>
      <c r="AI9164" s="3"/>
      <c r="AJ9164" s="3"/>
      <c r="AK9164" s="3"/>
      <c r="AL9164" s="3"/>
      <c r="AM9164" s="3"/>
      <c r="AN9164" s="3"/>
      <c r="AO9164" s="3"/>
      <c r="AP9164" s="3"/>
      <c r="AQ9164" s="3"/>
      <c r="AR9164" s="3"/>
      <c r="AS9164" s="3"/>
      <c r="AT9164" s="3"/>
      <c r="AU9164" s="3"/>
      <c r="AV9164" s="3"/>
      <c r="AW9164" s="3"/>
      <c r="AX9164" s="3"/>
      <c r="AY9164" s="3"/>
      <c r="AZ9164" s="3"/>
      <c r="BA9164" s="3"/>
    </row>
    <row r="9165" spans="1:53" x14ac:dyDescent="0.3">
      <c r="A9165" s="3"/>
      <c r="B9165" s="3"/>
      <c r="C9165" s="3"/>
      <c r="D9165" s="3"/>
      <c r="E9165" s="3"/>
      <c r="F9165" s="3"/>
      <c r="G9165" s="3"/>
      <c r="H9165" s="3"/>
      <c r="I9165" s="3"/>
      <c r="J9165" s="3"/>
      <c r="K9165" s="3"/>
      <c r="L9165" s="3"/>
      <c r="M9165" s="3"/>
      <c r="N9165" s="3"/>
      <c r="O9165" s="3"/>
      <c r="P9165" s="3"/>
      <c r="Q9165" s="3"/>
      <c r="R9165" s="3"/>
      <c r="S9165" s="120"/>
      <c r="T9165" s="3"/>
      <c r="U9165" s="3"/>
      <c r="V9165" s="3"/>
      <c r="W9165" s="3"/>
      <c r="X9165" s="3"/>
      <c r="Y9165" s="3"/>
      <c r="Z9165" s="3"/>
      <c r="AA9165" s="3"/>
      <c r="AB9165" s="3"/>
      <c r="AC9165" s="3"/>
      <c r="AD9165" s="3"/>
      <c r="AE9165" s="3"/>
      <c r="AF9165" s="3"/>
      <c r="AG9165" s="3"/>
      <c r="AH9165" s="3"/>
      <c r="AI9165" s="3"/>
      <c r="AJ9165" s="3"/>
      <c r="AK9165" s="3"/>
      <c r="AL9165" s="3"/>
      <c r="AM9165" s="3"/>
      <c r="AN9165" s="3"/>
      <c r="AO9165" s="3"/>
      <c r="AP9165" s="3"/>
      <c r="AQ9165" s="3"/>
      <c r="AR9165" s="3"/>
      <c r="AS9165" s="3"/>
      <c r="AT9165" s="3"/>
      <c r="AU9165" s="3"/>
      <c r="AV9165" s="3"/>
      <c r="AW9165" s="3"/>
      <c r="AX9165" s="3"/>
      <c r="AY9165" s="3"/>
      <c r="AZ9165" s="3"/>
      <c r="BA9165" s="3"/>
    </row>
    <row r="9166" spans="1:53" x14ac:dyDescent="0.3">
      <c r="A9166" s="3"/>
      <c r="B9166" s="3"/>
      <c r="C9166" s="3"/>
      <c r="D9166" s="3"/>
      <c r="E9166" s="3"/>
      <c r="F9166" s="3"/>
      <c r="G9166" s="3"/>
      <c r="H9166" s="3"/>
      <c r="I9166" s="3"/>
      <c r="J9166" s="3"/>
      <c r="K9166" s="3"/>
      <c r="L9166" s="3"/>
      <c r="M9166" s="3"/>
      <c r="N9166" s="3"/>
      <c r="O9166" s="3"/>
      <c r="P9166" s="3"/>
      <c r="Q9166" s="3"/>
      <c r="R9166" s="3"/>
      <c r="S9166" s="120"/>
      <c r="T9166" s="3"/>
      <c r="U9166" s="3"/>
      <c r="V9166" s="3"/>
      <c r="W9166" s="3"/>
      <c r="X9166" s="3"/>
      <c r="Y9166" s="3"/>
      <c r="Z9166" s="3"/>
      <c r="AA9166" s="3"/>
      <c r="AB9166" s="3"/>
      <c r="AC9166" s="3"/>
      <c r="AD9166" s="3"/>
      <c r="AE9166" s="3"/>
      <c r="AF9166" s="3"/>
      <c r="AG9166" s="3"/>
      <c r="AH9166" s="3"/>
      <c r="AI9166" s="3"/>
      <c r="AJ9166" s="3"/>
      <c r="AK9166" s="3"/>
      <c r="AL9166" s="3"/>
      <c r="AM9166" s="3"/>
      <c r="AN9166" s="3"/>
      <c r="AO9166" s="3"/>
      <c r="AP9166" s="3"/>
      <c r="AQ9166" s="3"/>
      <c r="AR9166" s="3"/>
      <c r="AS9166" s="3"/>
      <c r="AT9166" s="3"/>
      <c r="AU9166" s="3"/>
      <c r="AV9166" s="3"/>
      <c r="AW9166" s="3"/>
      <c r="AX9166" s="3"/>
      <c r="AY9166" s="3"/>
      <c r="AZ9166" s="3"/>
      <c r="BA9166" s="3"/>
    </row>
    <row r="9167" spans="1:53" x14ac:dyDescent="0.3">
      <c r="A9167" s="3"/>
      <c r="B9167" s="3"/>
      <c r="C9167" s="3"/>
      <c r="D9167" s="3"/>
      <c r="E9167" s="3"/>
      <c r="F9167" s="3"/>
      <c r="G9167" s="3"/>
      <c r="H9167" s="3"/>
      <c r="I9167" s="3"/>
      <c r="J9167" s="3"/>
      <c r="K9167" s="3"/>
      <c r="L9167" s="3"/>
      <c r="M9167" s="3"/>
      <c r="N9167" s="3"/>
      <c r="O9167" s="3"/>
      <c r="P9167" s="3"/>
      <c r="Q9167" s="3"/>
      <c r="R9167" s="3"/>
      <c r="S9167" s="120"/>
      <c r="T9167" s="3"/>
      <c r="U9167" s="3"/>
      <c r="V9167" s="3"/>
      <c r="W9167" s="3"/>
      <c r="X9167" s="3"/>
      <c r="Y9167" s="3"/>
      <c r="Z9167" s="3"/>
      <c r="AA9167" s="3"/>
      <c r="AB9167" s="3"/>
      <c r="AC9167" s="3"/>
      <c r="AD9167" s="3"/>
      <c r="AE9167" s="3"/>
      <c r="AF9167" s="3"/>
      <c r="AG9167" s="3"/>
      <c r="AH9167" s="3"/>
      <c r="AI9167" s="3"/>
      <c r="AJ9167" s="3"/>
      <c r="AK9167" s="3"/>
      <c r="AL9167" s="3"/>
      <c r="AM9167" s="3"/>
      <c r="AN9167" s="3"/>
      <c r="AO9167" s="3"/>
      <c r="AP9167" s="3"/>
      <c r="AQ9167" s="3"/>
      <c r="AR9167" s="3"/>
      <c r="AS9167" s="3"/>
      <c r="AT9167" s="3"/>
      <c r="AU9167" s="3"/>
      <c r="AV9167" s="3"/>
      <c r="AW9167" s="3"/>
      <c r="AX9167" s="3"/>
      <c r="AY9167" s="3"/>
      <c r="AZ9167" s="3"/>
      <c r="BA9167" s="3"/>
    </row>
    <row r="9168" spans="1:53" x14ac:dyDescent="0.3">
      <c r="A9168" s="3"/>
      <c r="B9168" s="3"/>
      <c r="C9168" s="3"/>
      <c r="D9168" s="3"/>
      <c r="E9168" s="3"/>
      <c r="F9168" s="3"/>
      <c r="G9168" s="3"/>
      <c r="H9168" s="3"/>
      <c r="I9168" s="3"/>
      <c r="J9168" s="3"/>
      <c r="K9168" s="3"/>
      <c r="L9168" s="3"/>
      <c r="M9168" s="3"/>
      <c r="N9168" s="3"/>
      <c r="O9168" s="3"/>
      <c r="P9168" s="3"/>
      <c r="Q9168" s="3"/>
      <c r="R9168" s="3"/>
      <c r="S9168" s="120"/>
      <c r="T9168" s="3"/>
      <c r="U9168" s="3"/>
      <c r="V9168" s="3"/>
      <c r="W9168" s="3"/>
      <c r="X9168" s="3"/>
      <c r="Y9168" s="3"/>
      <c r="Z9168" s="3"/>
      <c r="AA9168" s="3"/>
      <c r="AB9168" s="3"/>
      <c r="AC9168" s="3"/>
      <c r="AD9168" s="3"/>
      <c r="AE9168" s="3"/>
      <c r="AF9168" s="3"/>
      <c r="AG9168" s="3"/>
      <c r="AH9168" s="3"/>
      <c r="AI9168" s="3"/>
      <c r="AJ9168" s="3"/>
      <c r="AK9168" s="3"/>
      <c r="AL9168" s="3"/>
      <c r="AM9168" s="3"/>
      <c r="AN9168" s="3"/>
      <c r="AO9168" s="3"/>
      <c r="AP9168" s="3"/>
      <c r="AQ9168" s="3"/>
      <c r="AR9168" s="3"/>
      <c r="AS9168" s="3"/>
      <c r="AT9168" s="3"/>
      <c r="AU9168" s="3"/>
      <c r="AV9168" s="3"/>
      <c r="AW9168" s="3"/>
      <c r="AX9168" s="3"/>
      <c r="AY9168" s="3"/>
      <c r="AZ9168" s="3"/>
      <c r="BA9168" s="3"/>
    </row>
    <row r="9169" spans="1:53" x14ac:dyDescent="0.3">
      <c r="A9169" s="3"/>
      <c r="B9169" s="3"/>
      <c r="C9169" s="3"/>
      <c r="D9169" s="3"/>
      <c r="E9169" s="3"/>
      <c r="F9169" s="3"/>
      <c r="G9169" s="3"/>
      <c r="H9169" s="3"/>
      <c r="I9169" s="3"/>
      <c r="J9169" s="3"/>
      <c r="K9169" s="3"/>
      <c r="L9169" s="3"/>
      <c r="M9169" s="3"/>
      <c r="N9169" s="3"/>
      <c r="O9169" s="3"/>
      <c r="P9169" s="3"/>
      <c r="Q9169" s="3"/>
      <c r="R9169" s="3"/>
      <c r="S9169" s="120"/>
      <c r="T9169" s="3"/>
      <c r="U9169" s="3"/>
      <c r="V9169" s="3"/>
      <c r="W9169" s="3"/>
      <c r="X9169" s="3"/>
      <c r="Y9169" s="3"/>
      <c r="Z9169" s="3"/>
      <c r="AA9169" s="3"/>
      <c r="AB9169" s="3"/>
      <c r="AC9169" s="3"/>
      <c r="AD9169" s="3"/>
      <c r="AE9169" s="3"/>
      <c r="AF9169" s="3"/>
      <c r="AG9169" s="3"/>
      <c r="AH9169" s="3"/>
      <c r="AI9169" s="3"/>
      <c r="AJ9169" s="3"/>
      <c r="AK9169" s="3"/>
      <c r="AL9169" s="3"/>
      <c r="AM9169" s="3"/>
      <c r="AN9169" s="3"/>
      <c r="AO9169" s="3"/>
      <c r="AP9169" s="3"/>
      <c r="AQ9169" s="3"/>
      <c r="AR9169" s="3"/>
      <c r="AS9169" s="3"/>
      <c r="AT9169" s="3"/>
      <c r="AU9169" s="3"/>
      <c r="AV9169" s="3"/>
      <c r="AW9169" s="3"/>
      <c r="AX9169" s="3"/>
      <c r="AY9169" s="3"/>
      <c r="AZ9169" s="3"/>
      <c r="BA9169" s="3"/>
    </row>
    <row r="9170" spans="1:53" x14ac:dyDescent="0.3">
      <c r="A9170" s="3"/>
      <c r="B9170" s="3"/>
      <c r="C9170" s="3"/>
      <c r="D9170" s="3"/>
      <c r="E9170" s="3"/>
      <c r="F9170" s="3"/>
      <c r="G9170" s="3"/>
      <c r="H9170" s="3"/>
      <c r="I9170" s="3"/>
      <c r="J9170" s="3"/>
      <c r="K9170" s="3"/>
      <c r="L9170" s="3"/>
      <c r="M9170" s="3"/>
      <c r="N9170" s="3"/>
      <c r="O9170" s="3"/>
      <c r="P9170" s="3"/>
      <c r="Q9170" s="3"/>
      <c r="R9170" s="3"/>
      <c r="S9170" s="120"/>
      <c r="T9170" s="3"/>
      <c r="U9170" s="3"/>
      <c r="V9170" s="3"/>
      <c r="W9170" s="3"/>
      <c r="X9170" s="3"/>
      <c r="Y9170" s="3"/>
      <c r="Z9170" s="3"/>
      <c r="AA9170" s="3"/>
      <c r="AB9170" s="3"/>
      <c r="AC9170" s="3"/>
      <c r="AD9170" s="3"/>
      <c r="AE9170" s="3"/>
      <c r="AF9170" s="3"/>
      <c r="AG9170" s="3"/>
      <c r="AH9170" s="3"/>
      <c r="AI9170" s="3"/>
      <c r="AJ9170" s="3"/>
      <c r="AK9170" s="3"/>
      <c r="AL9170" s="3"/>
      <c r="AM9170" s="3"/>
      <c r="AN9170" s="3"/>
      <c r="AO9170" s="3"/>
      <c r="AP9170" s="3"/>
      <c r="AQ9170" s="3"/>
      <c r="AR9170" s="3"/>
      <c r="AS9170" s="3"/>
      <c r="AT9170" s="3"/>
      <c r="AU9170" s="3"/>
      <c r="AV9170" s="3"/>
      <c r="AW9170" s="3"/>
      <c r="AX9170" s="3"/>
      <c r="AY9170" s="3"/>
      <c r="AZ9170" s="3"/>
      <c r="BA9170" s="3"/>
    </row>
    <row r="9171" spans="1:53" x14ac:dyDescent="0.3">
      <c r="A9171" s="3"/>
      <c r="B9171" s="3"/>
      <c r="C9171" s="3"/>
      <c r="D9171" s="3"/>
      <c r="E9171" s="3"/>
      <c r="F9171" s="3"/>
      <c r="G9171" s="3"/>
      <c r="H9171" s="3"/>
      <c r="I9171" s="3"/>
      <c r="J9171" s="3"/>
      <c r="K9171" s="3"/>
      <c r="L9171" s="3"/>
      <c r="M9171" s="3"/>
      <c r="N9171" s="3"/>
      <c r="O9171" s="3"/>
      <c r="P9171" s="3"/>
      <c r="Q9171" s="3"/>
      <c r="R9171" s="3"/>
      <c r="S9171" s="120"/>
      <c r="T9171" s="3"/>
      <c r="U9171" s="3"/>
      <c r="V9171" s="3"/>
      <c r="W9171" s="3"/>
      <c r="X9171" s="3"/>
      <c r="Y9171" s="3"/>
      <c r="Z9171" s="3"/>
      <c r="AA9171" s="3"/>
      <c r="AB9171" s="3"/>
      <c r="AC9171" s="3"/>
      <c r="AD9171" s="3"/>
      <c r="AE9171" s="3"/>
      <c r="AF9171" s="3"/>
      <c r="AG9171" s="3"/>
      <c r="AH9171" s="3"/>
      <c r="AI9171" s="3"/>
      <c r="AJ9171" s="3"/>
      <c r="AK9171" s="3"/>
      <c r="AL9171" s="3"/>
      <c r="AM9171" s="3"/>
      <c r="AN9171" s="3"/>
      <c r="AO9171" s="3"/>
      <c r="AP9171" s="3"/>
      <c r="AQ9171" s="3"/>
      <c r="AR9171" s="3"/>
      <c r="AS9171" s="3"/>
      <c r="AT9171" s="3"/>
      <c r="AU9171" s="3"/>
      <c r="AV9171" s="3"/>
      <c r="AW9171" s="3"/>
      <c r="AX9171" s="3"/>
      <c r="AY9171" s="3"/>
      <c r="AZ9171" s="3"/>
      <c r="BA9171" s="3"/>
    </row>
    <row r="9172" spans="1:53" x14ac:dyDescent="0.3">
      <c r="A9172" s="3"/>
      <c r="B9172" s="3"/>
      <c r="C9172" s="3"/>
      <c r="D9172" s="3"/>
      <c r="E9172" s="3"/>
      <c r="F9172" s="3"/>
      <c r="G9172" s="3"/>
      <c r="H9172" s="3"/>
      <c r="I9172" s="3"/>
      <c r="J9172" s="3"/>
      <c r="K9172" s="3"/>
      <c r="L9172" s="3"/>
      <c r="M9172" s="3"/>
      <c r="N9172" s="3"/>
      <c r="O9172" s="3"/>
      <c r="P9172" s="3"/>
      <c r="Q9172" s="3"/>
      <c r="R9172" s="3"/>
      <c r="S9172" s="120"/>
      <c r="T9172" s="3"/>
      <c r="U9172" s="3"/>
      <c r="V9172" s="3"/>
      <c r="W9172" s="3"/>
      <c r="X9172" s="3"/>
      <c r="Y9172" s="3"/>
      <c r="Z9172" s="3"/>
      <c r="AA9172" s="3"/>
      <c r="AB9172" s="3"/>
      <c r="AC9172" s="3"/>
      <c r="AD9172" s="3"/>
      <c r="AE9172" s="3"/>
      <c r="AF9172" s="3"/>
      <c r="AG9172" s="3"/>
      <c r="AH9172" s="3"/>
      <c r="AI9172" s="3"/>
      <c r="AJ9172" s="3"/>
      <c r="AK9172" s="3"/>
      <c r="AL9172" s="3"/>
      <c r="AM9172" s="3"/>
      <c r="AN9172" s="3"/>
      <c r="AO9172" s="3"/>
      <c r="AP9172" s="3"/>
      <c r="AQ9172" s="3"/>
      <c r="AR9172" s="3"/>
      <c r="AS9172" s="3"/>
      <c r="AT9172" s="3"/>
      <c r="AU9172" s="3"/>
      <c r="AV9172" s="3"/>
      <c r="AW9172" s="3"/>
      <c r="AX9172" s="3"/>
      <c r="AY9172" s="3"/>
      <c r="AZ9172" s="3"/>
      <c r="BA9172" s="3"/>
    </row>
    <row r="9173" spans="1:53" x14ac:dyDescent="0.3">
      <c r="A9173" s="3"/>
      <c r="B9173" s="3"/>
      <c r="C9173" s="3"/>
      <c r="D9173" s="3"/>
      <c r="E9173" s="3"/>
      <c r="F9173" s="3"/>
      <c r="G9173" s="3"/>
      <c r="H9173" s="3"/>
      <c r="I9173" s="3"/>
      <c r="J9173" s="3"/>
      <c r="K9173" s="3"/>
      <c r="L9173" s="3"/>
      <c r="M9173" s="3"/>
      <c r="N9173" s="3"/>
      <c r="O9173" s="3"/>
      <c r="P9173" s="3"/>
      <c r="Q9173" s="3"/>
      <c r="R9173" s="3"/>
      <c r="S9173" s="120"/>
      <c r="T9173" s="3"/>
      <c r="U9173" s="3"/>
      <c r="V9173" s="3"/>
      <c r="W9173" s="3"/>
      <c r="X9173" s="3"/>
      <c r="Y9173" s="3"/>
      <c r="Z9173" s="3"/>
      <c r="AA9173" s="3"/>
      <c r="AB9173" s="3"/>
      <c r="AC9173" s="3"/>
      <c r="AD9173" s="3"/>
      <c r="AE9173" s="3"/>
      <c r="AF9173" s="3"/>
      <c r="AG9173" s="3"/>
      <c r="AH9173" s="3"/>
      <c r="AI9173" s="3"/>
      <c r="AJ9173" s="3"/>
      <c r="AK9173" s="3"/>
      <c r="AL9173" s="3"/>
      <c r="AM9173" s="3"/>
      <c r="AN9173" s="3"/>
      <c r="AO9173" s="3"/>
      <c r="AP9173" s="3"/>
      <c r="AQ9173" s="3"/>
      <c r="AR9173" s="3"/>
      <c r="AS9173" s="3"/>
      <c r="AT9173" s="3"/>
      <c r="AU9173" s="3"/>
      <c r="AV9173" s="3"/>
      <c r="AW9173" s="3"/>
      <c r="AX9173" s="3"/>
      <c r="AY9173" s="3"/>
      <c r="AZ9173" s="3"/>
      <c r="BA9173" s="3"/>
    </row>
    <row r="9174" spans="1:53" x14ac:dyDescent="0.3">
      <c r="A9174" s="3"/>
      <c r="B9174" s="3"/>
      <c r="C9174" s="3"/>
      <c r="D9174" s="3"/>
      <c r="E9174" s="3"/>
      <c r="F9174" s="3"/>
      <c r="G9174" s="3"/>
      <c r="H9174" s="3"/>
      <c r="I9174" s="3"/>
      <c r="J9174" s="3"/>
      <c r="K9174" s="3"/>
      <c r="L9174" s="3"/>
      <c r="M9174" s="3"/>
      <c r="N9174" s="3"/>
      <c r="O9174" s="3"/>
      <c r="P9174" s="3"/>
      <c r="Q9174" s="3"/>
      <c r="R9174" s="3"/>
      <c r="S9174" s="120"/>
      <c r="T9174" s="3"/>
      <c r="U9174" s="3"/>
      <c r="V9174" s="3"/>
      <c r="W9174" s="3"/>
      <c r="X9174" s="3"/>
      <c r="Y9174" s="3"/>
      <c r="Z9174" s="3"/>
      <c r="AA9174" s="3"/>
      <c r="AB9174" s="3"/>
      <c r="AC9174" s="3"/>
      <c r="AD9174" s="3"/>
      <c r="AE9174" s="3"/>
      <c r="AF9174" s="3"/>
      <c r="AG9174" s="3"/>
      <c r="AH9174" s="3"/>
      <c r="AI9174" s="3"/>
      <c r="AJ9174" s="3"/>
      <c r="AK9174" s="3"/>
      <c r="AL9174" s="3"/>
      <c r="AM9174" s="3"/>
      <c r="AN9174" s="3"/>
      <c r="AO9174" s="3"/>
      <c r="AP9174" s="3"/>
      <c r="AQ9174" s="3"/>
      <c r="AR9174" s="3"/>
      <c r="AS9174" s="3"/>
      <c r="AT9174" s="3"/>
      <c r="AU9174" s="3"/>
      <c r="AV9174" s="3"/>
      <c r="AW9174" s="3"/>
      <c r="AX9174" s="3"/>
      <c r="AY9174" s="3"/>
      <c r="AZ9174" s="3"/>
      <c r="BA9174" s="3"/>
    </row>
    <row r="9175" spans="1:53" x14ac:dyDescent="0.3">
      <c r="A9175" s="3"/>
      <c r="B9175" s="3"/>
      <c r="C9175" s="3"/>
      <c r="D9175" s="3"/>
      <c r="E9175" s="3"/>
      <c r="F9175" s="3"/>
      <c r="G9175" s="3"/>
      <c r="H9175" s="3"/>
      <c r="I9175" s="3"/>
      <c r="J9175" s="3"/>
      <c r="K9175" s="3"/>
      <c r="L9175" s="3"/>
      <c r="M9175" s="3"/>
      <c r="N9175" s="3"/>
      <c r="O9175" s="3"/>
      <c r="P9175" s="3"/>
      <c r="Q9175" s="3"/>
      <c r="R9175" s="3"/>
      <c r="S9175" s="120"/>
      <c r="T9175" s="3"/>
      <c r="U9175" s="3"/>
      <c r="V9175" s="3"/>
      <c r="W9175" s="3"/>
      <c r="X9175" s="3"/>
      <c r="Y9175" s="3"/>
      <c r="Z9175" s="3"/>
      <c r="AA9175" s="3"/>
      <c r="AB9175" s="3"/>
      <c r="AC9175" s="3"/>
      <c r="AD9175" s="3"/>
      <c r="AE9175" s="3"/>
      <c r="AF9175" s="3"/>
      <c r="AG9175" s="3"/>
      <c r="AH9175" s="3"/>
      <c r="AI9175" s="3"/>
      <c r="AJ9175" s="3"/>
      <c r="AK9175" s="3"/>
      <c r="AL9175" s="3"/>
      <c r="AM9175" s="3"/>
      <c r="AN9175" s="3"/>
      <c r="AO9175" s="3"/>
      <c r="AP9175" s="3"/>
      <c r="AQ9175" s="3"/>
      <c r="AR9175" s="3"/>
      <c r="AS9175" s="3"/>
      <c r="AT9175" s="3"/>
      <c r="AU9175" s="3"/>
      <c r="AV9175" s="3"/>
      <c r="AW9175" s="3"/>
      <c r="AX9175" s="3"/>
      <c r="AY9175" s="3"/>
      <c r="AZ9175" s="3"/>
      <c r="BA9175" s="3"/>
    </row>
    <row r="9176" spans="1:53" x14ac:dyDescent="0.3">
      <c r="A9176" s="3"/>
      <c r="B9176" s="3"/>
      <c r="C9176" s="3"/>
      <c r="D9176" s="3"/>
      <c r="E9176" s="3"/>
      <c r="F9176" s="3"/>
      <c r="G9176" s="3"/>
      <c r="H9176" s="3"/>
      <c r="I9176" s="3"/>
      <c r="J9176" s="3"/>
      <c r="K9176" s="3"/>
      <c r="L9176" s="3"/>
      <c r="M9176" s="3"/>
      <c r="N9176" s="3"/>
      <c r="O9176" s="3"/>
      <c r="P9176" s="3"/>
      <c r="Q9176" s="3"/>
      <c r="R9176" s="3"/>
      <c r="S9176" s="120"/>
      <c r="T9176" s="3"/>
      <c r="U9176" s="3"/>
      <c r="V9176" s="3"/>
      <c r="W9176" s="3"/>
      <c r="X9176" s="3"/>
      <c r="Y9176" s="3"/>
      <c r="Z9176" s="3"/>
      <c r="AA9176" s="3"/>
      <c r="AB9176" s="3"/>
      <c r="AC9176" s="3"/>
      <c r="AD9176" s="3"/>
      <c r="AE9176" s="3"/>
      <c r="AF9176" s="3"/>
      <c r="AG9176" s="3"/>
      <c r="AH9176" s="3"/>
      <c r="AI9176" s="3"/>
      <c r="AJ9176" s="3"/>
      <c r="AK9176" s="3"/>
      <c r="AL9176" s="3"/>
      <c r="AM9176" s="3"/>
      <c r="AN9176" s="3"/>
      <c r="AO9176" s="3"/>
      <c r="AP9176" s="3"/>
      <c r="AQ9176" s="3"/>
      <c r="AR9176" s="3"/>
      <c r="AS9176" s="3"/>
      <c r="AT9176" s="3"/>
      <c r="AU9176" s="3"/>
      <c r="AV9176" s="3"/>
      <c r="AW9176" s="3"/>
      <c r="AX9176" s="3"/>
      <c r="AY9176" s="3"/>
      <c r="AZ9176" s="3"/>
      <c r="BA9176" s="3"/>
    </row>
    <row r="9177" spans="1:53" x14ac:dyDescent="0.3">
      <c r="A9177" s="3"/>
      <c r="B9177" s="3"/>
      <c r="C9177" s="3"/>
      <c r="D9177" s="3"/>
      <c r="E9177" s="3"/>
      <c r="F9177" s="3"/>
      <c r="G9177" s="3"/>
      <c r="H9177" s="3"/>
      <c r="I9177" s="3"/>
      <c r="J9177" s="3"/>
      <c r="K9177" s="3"/>
      <c r="L9177" s="3"/>
      <c r="M9177" s="3"/>
      <c r="N9177" s="3"/>
      <c r="O9177" s="3"/>
      <c r="P9177" s="3"/>
      <c r="Q9177" s="3"/>
      <c r="R9177" s="3"/>
      <c r="S9177" s="120"/>
      <c r="T9177" s="3"/>
      <c r="U9177" s="3"/>
      <c r="V9177" s="3"/>
      <c r="W9177" s="3"/>
      <c r="X9177" s="3"/>
      <c r="Y9177" s="3"/>
      <c r="Z9177" s="3"/>
      <c r="AA9177" s="3"/>
      <c r="AB9177" s="3"/>
      <c r="AC9177" s="3"/>
      <c r="AD9177" s="3"/>
      <c r="AE9177" s="3"/>
      <c r="AF9177" s="3"/>
      <c r="AG9177" s="3"/>
      <c r="AH9177" s="3"/>
      <c r="AI9177" s="3"/>
      <c r="AJ9177" s="3"/>
      <c r="AK9177" s="3"/>
      <c r="AL9177" s="3"/>
      <c r="AM9177" s="3"/>
      <c r="AN9177" s="3"/>
      <c r="AO9177" s="3"/>
      <c r="AP9177" s="3"/>
      <c r="AQ9177" s="3"/>
      <c r="AR9177" s="3"/>
      <c r="AS9177" s="3"/>
      <c r="AT9177" s="3"/>
      <c r="AU9177" s="3"/>
      <c r="AV9177" s="3"/>
      <c r="AW9177" s="3"/>
      <c r="AX9177" s="3"/>
      <c r="AY9177" s="3"/>
      <c r="AZ9177" s="3"/>
      <c r="BA9177" s="3"/>
    </row>
    <row r="9178" spans="1:53" x14ac:dyDescent="0.3">
      <c r="A9178" s="3"/>
      <c r="B9178" s="3"/>
      <c r="C9178" s="3"/>
      <c r="D9178" s="3"/>
      <c r="E9178" s="3"/>
      <c r="F9178" s="3"/>
      <c r="G9178" s="3"/>
      <c r="H9178" s="3"/>
      <c r="I9178" s="3"/>
      <c r="J9178" s="3"/>
      <c r="K9178" s="3"/>
      <c r="L9178" s="3"/>
      <c r="M9178" s="3"/>
      <c r="N9178" s="3"/>
      <c r="O9178" s="3"/>
      <c r="P9178" s="3"/>
      <c r="Q9178" s="3"/>
      <c r="R9178" s="3"/>
      <c r="S9178" s="120"/>
      <c r="T9178" s="3"/>
      <c r="U9178" s="3"/>
      <c r="V9178" s="3"/>
      <c r="W9178" s="3"/>
      <c r="X9178" s="3"/>
      <c r="Y9178" s="3"/>
      <c r="Z9178" s="3"/>
      <c r="AA9178" s="3"/>
      <c r="AB9178" s="3"/>
      <c r="AC9178" s="3"/>
      <c r="AD9178" s="3"/>
      <c r="AE9178" s="3"/>
      <c r="AF9178" s="3"/>
      <c r="AG9178" s="3"/>
      <c r="AH9178" s="3"/>
      <c r="AI9178" s="3"/>
      <c r="AJ9178" s="3"/>
      <c r="AK9178" s="3"/>
      <c r="AL9178" s="3"/>
      <c r="AM9178" s="3"/>
      <c r="AN9178" s="3"/>
      <c r="AO9178" s="3"/>
      <c r="AP9178" s="3"/>
      <c r="AQ9178" s="3"/>
      <c r="AR9178" s="3"/>
      <c r="AS9178" s="3"/>
      <c r="AT9178" s="3"/>
      <c r="AU9178" s="3"/>
      <c r="AV9178" s="3"/>
      <c r="AW9178" s="3"/>
      <c r="AX9178" s="3"/>
      <c r="AY9178" s="3"/>
      <c r="AZ9178" s="3"/>
      <c r="BA9178" s="3"/>
    </row>
    <row r="9179" spans="1:53" x14ac:dyDescent="0.3">
      <c r="A9179" s="3"/>
      <c r="B9179" s="3"/>
      <c r="C9179" s="3"/>
      <c r="D9179" s="3"/>
      <c r="E9179" s="3"/>
      <c r="F9179" s="3"/>
      <c r="G9179" s="3"/>
      <c r="H9179" s="3"/>
      <c r="I9179" s="3"/>
      <c r="J9179" s="3"/>
      <c r="K9179" s="3"/>
      <c r="L9179" s="3"/>
      <c r="M9179" s="3"/>
      <c r="N9179" s="3"/>
      <c r="O9179" s="3"/>
      <c r="P9179" s="3"/>
      <c r="Q9179" s="3"/>
      <c r="R9179" s="3"/>
      <c r="S9179" s="120"/>
      <c r="T9179" s="3"/>
      <c r="U9179" s="3"/>
      <c r="V9179" s="3"/>
      <c r="W9179" s="3"/>
      <c r="X9179" s="3"/>
      <c r="Y9179" s="3"/>
      <c r="Z9179" s="3"/>
      <c r="AA9179" s="3"/>
      <c r="AB9179" s="3"/>
      <c r="AC9179" s="3"/>
      <c r="AD9179" s="3"/>
      <c r="AE9179" s="3"/>
      <c r="AF9179" s="3"/>
      <c r="AG9179" s="3"/>
      <c r="AH9179" s="3"/>
      <c r="AI9179" s="3"/>
      <c r="AJ9179" s="3"/>
      <c r="AK9179" s="3"/>
      <c r="AL9179" s="3"/>
      <c r="AM9179" s="3"/>
      <c r="AN9179" s="3"/>
      <c r="AO9179" s="3"/>
      <c r="AP9179" s="3"/>
      <c r="AQ9179" s="3"/>
      <c r="AR9179" s="3"/>
      <c r="AS9179" s="3"/>
      <c r="AT9179" s="3"/>
      <c r="AU9179" s="3"/>
      <c r="AV9179" s="3"/>
      <c r="AW9179" s="3"/>
      <c r="AX9179" s="3"/>
      <c r="AY9179" s="3"/>
      <c r="AZ9179" s="3"/>
      <c r="BA9179" s="3"/>
    </row>
    <row r="9180" spans="1:53" x14ac:dyDescent="0.3">
      <c r="A9180" s="3"/>
      <c r="B9180" s="3"/>
      <c r="C9180" s="3"/>
      <c r="D9180" s="3"/>
      <c r="E9180" s="3"/>
      <c r="F9180" s="3"/>
      <c r="G9180" s="3"/>
      <c r="H9180" s="3"/>
      <c r="I9180" s="3"/>
      <c r="J9180" s="3"/>
      <c r="K9180" s="3"/>
      <c r="L9180" s="3"/>
      <c r="M9180" s="3"/>
      <c r="N9180" s="3"/>
      <c r="O9180" s="3"/>
      <c r="P9180" s="3"/>
      <c r="Q9180" s="3"/>
      <c r="R9180" s="3"/>
      <c r="S9180" s="120"/>
      <c r="T9180" s="3"/>
      <c r="U9180" s="3"/>
      <c r="V9180" s="3"/>
      <c r="W9180" s="3"/>
      <c r="X9180" s="3"/>
      <c r="Y9180" s="3"/>
      <c r="Z9180" s="3"/>
      <c r="AA9180" s="3"/>
      <c r="AB9180" s="3"/>
      <c r="AC9180" s="3"/>
      <c r="AD9180" s="3"/>
      <c r="AE9180" s="3"/>
      <c r="AF9180" s="3"/>
      <c r="AG9180" s="3"/>
      <c r="AH9180" s="3"/>
      <c r="AI9180" s="3"/>
      <c r="AJ9180" s="3"/>
      <c r="AK9180" s="3"/>
      <c r="AL9180" s="3"/>
      <c r="AM9180" s="3"/>
      <c r="AN9180" s="3"/>
      <c r="AO9180" s="3"/>
      <c r="AP9180" s="3"/>
      <c r="AQ9180" s="3"/>
      <c r="AR9180" s="3"/>
      <c r="AS9180" s="3"/>
      <c r="AT9180" s="3"/>
      <c r="AU9180" s="3"/>
      <c r="AV9180" s="3"/>
      <c r="AW9180" s="3"/>
      <c r="AX9180" s="3"/>
      <c r="AY9180" s="3"/>
      <c r="AZ9180" s="3"/>
      <c r="BA9180" s="3"/>
    </row>
    <row r="9181" spans="1:53" x14ac:dyDescent="0.3">
      <c r="A9181" s="3"/>
      <c r="B9181" s="3"/>
      <c r="C9181" s="3"/>
      <c r="D9181" s="3"/>
      <c r="E9181" s="3"/>
      <c r="F9181" s="3"/>
      <c r="G9181" s="3"/>
      <c r="H9181" s="3"/>
      <c r="I9181" s="3"/>
      <c r="J9181" s="3"/>
      <c r="K9181" s="3"/>
      <c r="L9181" s="3"/>
      <c r="M9181" s="3"/>
      <c r="N9181" s="3"/>
      <c r="O9181" s="3"/>
      <c r="P9181" s="3"/>
      <c r="Q9181" s="3"/>
      <c r="R9181" s="3"/>
      <c r="S9181" s="120"/>
      <c r="T9181" s="3"/>
      <c r="U9181" s="3"/>
      <c r="V9181" s="3"/>
      <c r="W9181" s="3"/>
      <c r="X9181" s="3"/>
      <c r="Y9181" s="3"/>
      <c r="Z9181" s="3"/>
      <c r="AA9181" s="3"/>
      <c r="AB9181" s="3"/>
      <c r="AC9181" s="3"/>
      <c r="AD9181" s="3"/>
      <c r="AE9181" s="3"/>
      <c r="AF9181" s="3"/>
      <c r="AG9181" s="3"/>
      <c r="AH9181" s="3"/>
      <c r="AI9181" s="3"/>
      <c r="AJ9181" s="3"/>
      <c r="AK9181" s="3"/>
      <c r="AL9181" s="3"/>
      <c r="AM9181" s="3"/>
      <c r="AN9181" s="3"/>
      <c r="AO9181" s="3"/>
      <c r="AP9181" s="3"/>
      <c r="AQ9181" s="3"/>
      <c r="AR9181" s="3"/>
      <c r="AS9181" s="3"/>
      <c r="AT9181" s="3"/>
      <c r="AU9181" s="3"/>
      <c r="AV9181" s="3"/>
      <c r="AW9181" s="3"/>
      <c r="AX9181" s="3"/>
      <c r="AY9181" s="3"/>
      <c r="AZ9181" s="3"/>
      <c r="BA9181" s="3"/>
    </row>
    <row r="9182" spans="1:53" x14ac:dyDescent="0.3">
      <c r="A9182" s="3"/>
      <c r="B9182" s="3"/>
      <c r="C9182" s="3"/>
      <c r="D9182" s="3"/>
      <c r="E9182" s="3"/>
      <c r="F9182" s="3"/>
      <c r="G9182" s="3"/>
      <c r="H9182" s="3"/>
      <c r="I9182" s="3"/>
      <c r="J9182" s="3"/>
      <c r="K9182" s="3"/>
      <c r="L9182" s="3"/>
      <c r="M9182" s="3"/>
      <c r="N9182" s="3"/>
      <c r="O9182" s="3"/>
      <c r="P9182" s="3"/>
      <c r="Q9182" s="3"/>
      <c r="R9182" s="3"/>
      <c r="S9182" s="120"/>
      <c r="T9182" s="3"/>
      <c r="U9182" s="3"/>
      <c r="V9182" s="3"/>
      <c r="W9182" s="3"/>
      <c r="X9182" s="3"/>
      <c r="Y9182" s="3"/>
      <c r="Z9182" s="3"/>
      <c r="AA9182" s="3"/>
      <c r="AB9182" s="3"/>
      <c r="AC9182" s="3"/>
      <c r="AD9182" s="3"/>
      <c r="AE9182" s="3"/>
      <c r="AF9182" s="3"/>
      <c r="AG9182" s="3"/>
      <c r="AH9182" s="3"/>
      <c r="AI9182" s="3"/>
      <c r="AJ9182" s="3"/>
      <c r="AK9182" s="3"/>
      <c r="AL9182" s="3"/>
      <c r="AM9182" s="3"/>
      <c r="AN9182" s="3"/>
      <c r="AO9182" s="3"/>
      <c r="AP9182" s="3"/>
      <c r="AQ9182" s="3"/>
      <c r="AR9182" s="3"/>
      <c r="AS9182" s="3"/>
      <c r="AT9182" s="3"/>
      <c r="AU9182" s="3"/>
      <c r="AV9182" s="3"/>
      <c r="AW9182" s="3"/>
      <c r="AX9182" s="3"/>
      <c r="AY9182" s="3"/>
      <c r="AZ9182" s="3"/>
      <c r="BA9182" s="3"/>
    </row>
    <row r="9183" spans="1:53" x14ac:dyDescent="0.3">
      <c r="A9183" s="3"/>
      <c r="B9183" s="3"/>
      <c r="C9183" s="3"/>
      <c r="D9183" s="3"/>
      <c r="E9183" s="3"/>
      <c r="F9183" s="3"/>
      <c r="G9183" s="3"/>
      <c r="H9183" s="3"/>
      <c r="I9183" s="3"/>
      <c r="J9183" s="3"/>
      <c r="K9183" s="3"/>
      <c r="L9183" s="3"/>
      <c r="M9183" s="3"/>
      <c r="N9183" s="3"/>
      <c r="O9183" s="3"/>
      <c r="P9183" s="3"/>
      <c r="Q9183" s="3"/>
      <c r="R9183" s="3"/>
      <c r="S9183" s="120"/>
      <c r="T9183" s="3"/>
      <c r="U9183" s="3"/>
      <c r="V9183" s="3"/>
      <c r="W9183" s="3"/>
      <c r="X9183" s="3"/>
      <c r="Y9183" s="3"/>
      <c r="Z9183" s="3"/>
      <c r="AA9183" s="3"/>
      <c r="AB9183" s="3"/>
      <c r="AC9183" s="3"/>
      <c r="AD9183" s="3"/>
      <c r="AE9183" s="3"/>
      <c r="AF9183" s="3"/>
      <c r="AG9183" s="3"/>
      <c r="AH9183" s="3"/>
      <c r="AI9183" s="3"/>
      <c r="AJ9183" s="3"/>
      <c r="AK9183" s="3"/>
      <c r="AL9183" s="3"/>
      <c r="AM9183" s="3"/>
      <c r="AN9183" s="3"/>
      <c r="AO9183" s="3"/>
      <c r="AP9183" s="3"/>
      <c r="AQ9183" s="3"/>
      <c r="AR9183" s="3"/>
      <c r="AS9183" s="3"/>
      <c r="AT9183" s="3"/>
      <c r="AU9183" s="3"/>
      <c r="AV9183" s="3"/>
      <c r="AW9183" s="3"/>
      <c r="AX9183" s="3"/>
      <c r="AY9183" s="3"/>
      <c r="AZ9183" s="3"/>
      <c r="BA9183" s="3"/>
    </row>
    <row r="9184" spans="1:53" x14ac:dyDescent="0.3">
      <c r="A9184" s="3"/>
      <c r="B9184" s="3"/>
      <c r="C9184" s="3"/>
      <c r="D9184" s="3"/>
      <c r="E9184" s="3"/>
      <c r="F9184" s="3"/>
      <c r="G9184" s="3"/>
      <c r="H9184" s="3"/>
      <c r="I9184" s="3"/>
      <c r="J9184" s="3"/>
      <c r="K9184" s="3"/>
      <c r="L9184" s="3"/>
      <c r="M9184" s="3"/>
      <c r="N9184" s="3"/>
      <c r="O9184" s="3"/>
      <c r="P9184" s="3"/>
      <c r="Q9184" s="3"/>
      <c r="R9184" s="3"/>
      <c r="S9184" s="120"/>
      <c r="T9184" s="3"/>
      <c r="U9184" s="3"/>
      <c r="V9184" s="3"/>
      <c r="W9184" s="3"/>
      <c r="X9184" s="3"/>
      <c r="Y9184" s="3"/>
      <c r="Z9184" s="3"/>
      <c r="AA9184" s="3"/>
      <c r="AB9184" s="3"/>
      <c r="AC9184" s="3"/>
      <c r="AD9184" s="3"/>
      <c r="AE9184" s="3"/>
      <c r="AF9184" s="3"/>
      <c r="AG9184" s="3"/>
      <c r="AH9184" s="3"/>
      <c r="AI9184" s="3"/>
      <c r="AJ9184" s="3"/>
      <c r="AK9184" s="3"/>
      <c r="AL9184" s="3"/>
      <c r="AM9184" s="3"/>
      <c r="AN9184" s="3"/>
      <c r="AO9184" s="3"/>
      <c r="AP9184" s="3"/>
      <c r="AQ9184" s="3"/>
      <c r="AR9184" s="3"/>
      <c r="AS9184" s="3"/>
      <c r="AT9184" s="3"/>
      <c r="AU9184" s="3"/>
      <c r="AV9184" s="3"/>
      <c r="AW9184" s="3"/>
      <c r="AX9184" s="3"/>
      <c r="AY9184" s="3"/>
      <c r="AZ9184" s="3"/>
      <c r="BA9184" s="3"/>
    </row>
    <row r="9185" spans="1:53" x14ac:dyDescent="0.3">
      <c r="A9185" s="3"/>
      <c r="B9185" s="3"/>
      <c r="C9185" s="3"/>
      <c r="D9185" s="3"/>
      <c r="E9185" s="3"/>
      <c r="F9185" s="3"/>
      <c r="G9185" s="3"/>
      <c r="H9185" s="3"/>
      <c r="I9185" s="3"/>
      <c r="J9185" s="3"/>
      <c r="K9185" s="3"/>
      <c r="L9185" s="3"/>
      <c r="M9185" s="3"/>
      <c r="N9185" s="3"/>
      <c r="O9185" s="3"/>
      <c r="P9185" s="3"/>
      <c r="Q9185" s="3"/>
      <c r="R9185" s="3"/>
      <c r="S9185" s="120"/>
      <c r="T9185" s="3"/>
      <c r="U9185" s="3"/>
      <c r="V9185" s="3"/>
      <c r="W9185" s="3"/>
      <c r="X9185" s="3"/>
      <c r="Y9185" s="3"/>
      <c r="Z9185" s="3"/>
      <c r="AA9185" s="3"/>
      <c r="AB9185" s="3"/>
      <c r="AC9185" s="3"/>
      <c r="AD9185" s="3"/>
      <c r="AE9185" s="3"/>
      <c r="AF9185" s="3"/>
      <c r="AG9185" s="3"/>
      <c r="AH9185" s="3"/>
      <c r="AI9185" s="3"/>
      <c r="AJ9185" s="3"/>
      <c r="AK9185" s="3"/>
      <c r="AL9185" s="3"/>
      <c r="AM9185" s="3"/>
      <c r="AN9185" s="3"/>
      <c r="AO9185" s="3"/>
      <c r="AP9185" s="3"/>
      <c r="AQ9185" s="3"/>
      <c r="AR9185" s="3"/>
      <c r="AS9185" s="3"/>
      <c r="AT9185" s="3"/>
      <c r="AU9185" s="3"/>
      <c r="AV9185" s="3"/>
      <c r="AW9185" s="3"/>
      <c r="AX9185" s="3"/>
      <c r="AY9185" s="3"/>
      <c r="AZ9185" s="3"/>
      <c r="BA9185" s="3"/>
    </row>
    <row r="9186" spans="1:53" x14ac:dyDescent="0.3">
      <c r="A9186" s="3"/>
      <c r="B9186" s="3"/>
      <c r="C9186" s="3"/>
      <c r="D9186" s="3"/>
      <c r="E9186" s="3"/>
      <c r="F9186" s="3"/>
      <c r="G9186" s="3"/>
      <c r="H9186" s="3"/>
      <c r="I9186" s="3"/>
      <c r="J9186" s="3"/>
      <c r="K9186" s="3"/>
      <c r="L9186" s="3"/>
      <c r="M9186" s="3"/>
      <c r="N9186" s="3"/>
      <c r="O9186" s="3"/>
      <c r="P9186" s="3"/>
      <c r="Q9186" s="3"/>
      <c r="R9186" s="3"/>
      <c r="S9186" s="120"/>
      <c r="T9186" s="3"/>
      <c r="U9186" s="3"/>
      <c r="V9186" s="3"/>
      <c r="W9186" s="3"/>
      <c r="X9186" s="3"/>
      <c r="Y9186" s="3"/>
      <c r="Z9186" s="3"/>
      <c r="AA9186" s="3"/>
      <c r="AB9186" s="3"/>
      <c r="AC9186" s="3"/>
      <c r="AD9186" s="3"/>
      <c r="AE9186" s="3"/>
      <c r="AF9186" s="3"/>
      <c r="AG9186" s="3"/>
      <c r="AH9186" s="3"/>
      <c r="AI9186" s="3"/>
      <c r="AJ9186" s="3"/>
      <c r="AK9186" s="3"/>
      <c r="AL9186" s="3"/>
      <c r="AM9186" s="3"/>
      <c r="AN9186" s="3"/>
      <c r="AO9186" s="3"/>
      <c r="AP9186" s="3"/>
      <c r="AQ9186" s="3"/>
      <c r="AR9186" s="3"/>
      <c r="AS9186" s="3"/>
      <c r="AT9186" s="3"/>
      <c r="AU9186" s="3"/>
      <c r="AV9186" s="3"/>
      <c r="AW9186" s="3"/>
      <c r="AX9186" s="3"/>
      <c r="AY9186" s="3"/>
      <c r="AZ9186" s="3"/>
      <c r="BA9186" s="3"/>
    </row>
    <row r="9187" spans="1:53" x14ac:dyDescent="0.3">
      <c r="A9187" s="3"/>
      <c r="B9187" s="3"/>
      <c r="C9187" s="3"/>
      <c r="D9187" s="3"/>
      <c r="E9187" s="3"/>
      <c r="F9187" s="3"/>
      <c r="G9187" s="3"/>
      <c r="H9187" s="3"/>
      <c r="I9187" s="3"/>
      <c r="J9187" s="3"/>
      <c r="K9187" s="3"/>
      <c r="L9187" s="3"/>
      <c r="M9187" s="3"/>
      <c r="N9187" s="3"/>
      <c r="O9187" s="3"/>
      <c r="P9187" s="3"/>
      <c r="Q9187" s="3"/>
      <c r="R9187" s="3"/>
      <c r="S9187" s="120"/>
      <c r="T9187" s="3"/>
      <c r="U9187" s="3"/>
      <c r="V9187" s="3"/>
      <c r="W9187" s="3"/>
      <c r="X9187" s="3"/>
      <c r="Y9187" s="3"/>
      <c r="Z9187" s="3"/>
      <c r="AA9187" s="3"/>
      <c r="AB9187" s="3"/>
      <c r="AC9187" s="3"/>
      <c r="AD9187" s="3"/>
      <c r="AE9187" s="3"/>
      <c r="AF9187" s="3"/>
      <c r="AG9187" s="3"/>
      <c r="AH9187" s="3"/>
      <c r="AI9187" s="3"/>
      <c r="AJ9187" s="3"/>
      <c r="AK9187" s="3"/>
      <c r="AL9187" s="3"/>
      <c r="AM9187" s="3"/>
      <c r="AN9187" s="3"/>
      <c r="AO9187" s="3"/>
      <c r="AP9187" s="3"/>
      <c r="AQ9187" s="3"/>
      <c r="AR9187" s="3"/>
      <c r="AS9187" s="3"/>
      <c r="AT9187" s="3"/>
      <c r="AU9187" s="3"/>
      <c r="AV9187" s="3"/>
      <c r="AW9187" s="3"/>
      <c r="AX9187" s="3"/>
      <c r="AY9187" s="3"/>
      <c r="AZ9187" s="3"/>
      <c r="BA9187" s="3"/>
    </row>
    <row r="9188" spans="1:53" x14ac:dyDescent="0.3">
      <c r="A9188" s="3"/>
      <c r="B9188" s="3"/>
      <c r="C9188" s="3"/>
      <c r="D9188" s="3"/>
      <c r="E9188" s="3"/>
      <c r="F9188" s="3"/>
      <c r="G9188" s="3"/>
      <c r="H9188" s="3"/>
      <c r="I9188" s="3"/>
      <c r="J9188" s="3"/>
      <c r="K9188" s="3"/>
      <c r="L9188" s="3"/>
      <c r="M9188" s="3"/>
      <c r="N9188" s="3"/>
      <c r="O9188" s="3"/>
      <c r="P9188" s="3"/>
      <c r="Q9188" s="3"/>
      <c r="R9188" s="3"/>
      <c r="S9188" s="120"/>
      <c r="T9188" s="3"/>
      <c r="U9188" s="3"/>
      <c r="V9188" s="3"/>
      <c r="W9188" s="3"/>
      <c r="X9188" s="3"/>
      <c r="Y9188" s="3"/>
      <c r="Z9188" s="3"/>
      <c r="AA9188" s="3"/>
      <c r="AB9188" s="3"/>
      <c r="AC9188" s="3"/>
      <c r="AD9188" s="3"/>
      <c r="AE9188" s="3"/>
      <c r="AF9188" s="3"/>
      <c r="AG9188" s="3"/>
      <c r="AH9188" s="3"/>
      <c r="AI9188" s="3"/>
      <c r="AJ9188" s="3"/>
      <c r="AK9188" s="3"/>
      <c r="AL9188" s="3"/>
      <c r="AM9188" s="3"/>
      <c r="AN9188" s="3"/>
      <c r="AO9188" s="3"/>
      <c r="AP9188" s="3"/>
      <c r="AQ9188" s="3"/>
      <c r="AR9188" s="3"/>
      <c r="AS9188" s="3"/>
      <c r="AT9188" s="3"/>
      <c r="AU9188" s="3"/>
      <c r="AV9188" s="3"/>
      <c r="AW9188" s="3"/>
      <c r="AX9188" s="3"/>
      <c r="AY9188" s="3"/>
      <c r="AZ9188" s="3"/>
      <c r="BA9188" s="3"/>
    </row>
    <row r="9189" spans="1:53" x14ac:dyDescent="0.3">
      <c r="A9189" s="3"/>
      <c r="B9189" s="3"/>
      <c r="C9189" s="3"/>
      <c r="D9189" s="3"/>
      <c r="E9189" s="3"/>
      <c r="F9189" s="3"/>
      <c r="G9189" s="3"/>
      <c r="H9189" s="3"/>
      <c r="I9189" s="3"/>
      <c r="J9189" s="3"/>
      <c r="K9189" s="3"/>
      <c r="L9189" s="3"/>
      <c r="M9189" s="3"/>
      <c r="N9189" s="3"/>
      <c r="O9189" s="3"/>
      <c r="P9189" s="3"/>
      <c r="Q9189" s="3"/>
      <c r="R9189" s="3"/>
      <c r="S9189" s="120"/>
      <c r="T9189" s="3"/>
      <c r="U9189" s="3"/>
      <c r="V9189" s="3"/>
      <c r="W9189" s="3"/>
      <c r="X9189" s="3"/>
      <c r="Y9189" s="3"/>
      <c r="Z9189" s="3"/>
      <c r="AA9189" s="3"/>
      <c r="AB9189" s="3"/>
      <c r="AC9189" s="3"/>
      <c r="AD9189" s="3"/>
      <c r="AE9189" s="3"/>
      <c r="AF9189" s="3"/>
      <c r="AG9189" s="3"/>
      <c r="AH9189" s="3"/>
      <c r="AI9189" s="3"/>
      <c r="AJ9189" s="3"/>
      <c r="AK9189" s="3"/>
      <c r="AL9189" s="3"/>
      <c r="AM9189" s="3"/>
      <c r="AN9189" s="3"/>
      <c r="AO9189" s="3"/>
      <c r="AP9189" s="3"/>
      <c r="AQ9189" s="3"/>
      <c r="AR9189" s="3"/>
      <c r="AS9189" s="3"/>
      <c r="AT9189" s="3"/>
      <c r="AU9189" s="3"/>
      <c r="AV9189" s="3"/>
      <c r="AW9189" s="3"/>
      <c r="AX9189" s="3"/>
      <c r="AY9189" s="3"/>
      <c r="AZ9189" s="3"/>
      <c r="BA9189" s="3"/>
    </row>
    <row r="9190" spans="1:53" x14ac:dyDescent="0.3">
      <c r="A9190" s="3"/>
      <c r="B9190" s="3"/>
      <c r="C9190" s="3"/>
      <c r="D9190" s="3"/>
      <c r="E9190" s="3"/>
      <c r="F9190" s="3"/>
      <c r="G9190" s="3"/>
      <c r="H9190" s="3"/>
      <c r="I9190" s="3"/>
      <c r="J9190" s="3"/>
      <c r="K9190" s="3"/>
      <c r="L9190" s="3"/>
      <c r="M9190" s="3"/>
      <c r="N9190" s="3"/>
      <c r="O9190" s="3"/>
      <c r="P9190" s="3"/>
      <c r="Q9190" s="3"/>
      <c r="R9190" s="3"/>
      <c r="S9190" s="120"/>
      <c r="T9190" s="3"/>
      <c r="U9190" s="3"/>
      <c r="V9190" s="3"/>
      <c r="W9190" s="3"/>
      <c r="X9190" s="3"/>
      <c r="Y9190" s="3"/>
      <c r="Z9190" s="3"/>
      <c r="AA9190" s="3"/>
      <c r="AB9190" s="3"/>
      <c r="AC9190" s="3"/>
      <c r="AD9190" s="3"/>
      <c r="AE9190" s="3"/>
      <c r="AF9190" s="3"/>
      <c r="AG9190" s="3"/>
      <c r="AH9190" s="3"/>
      <c r="AI9190" s="3"/>
      <c r="AJ9190" s="3"/>
      <c r="AK9190" s="3"/>
      <c r="AL9190" s="3"/>
      <c r="AM9190" s="3"/>
      <c r="AN9190" s="3"/>
      <c r="AO9190" s="3"/>
      <c r="AP9190" s="3"/>
      <c r="AQ9190" s="3"/>
      <c r="AR9190" s="3"/>
      <c r="AS9190" s="3"/>
      <c r="AT9190" s="3"/>
      <c r="AU9190" s="3"/>
      <c r="AV9190" s="3"/>
      <c r="AW9190" s="3"/>
      <c r="AX9190" s="3"/>
      <c r="AY9190" s="3"/>
      <c r="AZ9190" s="3"/>
      <c r="BA9190" s="3"/>
    </row>
    <row r="9191" spans="1:53" x14ac:dyDescent="0.3">
      <c r="A9191" s="3"/>
      <c r="B9191" s="3"/>
      <c r="C9191" s="3"/>
      <c r="D9191" s="3"/>
      <c r="E9191" s="3"/>
      <c r="F9191" s="3"/>
      <c r="G9191" s="3"/>
      <c r="H9191" s="3"/>
      <c r="I9191" s="3"/>
      <c r="J9191" s="3"/>
      <c r="K9191" s="3"/>
      <c r="L9191" s="3"/>
      <c r="M9191" s="3"/>
      <c r="N9191" s="3"/>
      <c r="O9191" s="3"/>
      <c r="P9191" s="3"/>
      <c r="Q9191" s="3"/>
      <c r="R9191" s="3"/>
      <c r="S9191" s="120"/>
      <c r="T9191" s="3"/>
      <c r="U9191" s="3"/>
      <c r="V9191" s="3"/>
      <c r="W9191" s="3"/>
      <c r="X9191" s="3"/>
      <c r="Y9191" s="3"/>
      <c r="Z9191" s="3"/>
      <c r="AA9191" s="3"/>
      <c r="AB9191" s="3"/>
      <c r="AC9191" s="3"/>
      <c r="AD9191" s="3"/>
      <c r="AE9191" s="3"/>
      <c r="AF9191" s="3"/>
      <c r="AG9191" s="3"/>
      <c r="AH9191" s="3"/>
      <c r="AI9191" s="3"/>
      <c r="AJ9191" s="3"/>
      <c r="AK9191" s="3"/>
      <c r="AL9191" s="3"/>
      <c r="AM9191" s="3"/>
      <c r="AN9191" s="3"/>
      <c r="AO9191" s="3"/>
      <c r="AP9191" s="3"/>
      <c r="AQ9191" s="3"/>
      <c r="AR9191" s="3"/>
      <c r="AS9191" s="3"/>
      <c r="AT9191" s="3"/>
      <c r="AU9191" s="3"/>
      <c r="AV9191" s="3"/>
      <c r="AW9191" s="3"/>
      <c r="AX9191" s="3"/>
      <c r="AY9191" s="3"/>
      <c r="AZ9191" s="3"/>
      <c r="BA9191" s="3"/>
    </row>
    <row r="9192" spans="1:53" x14ac:dyDescent="0.3">
      <c r="A9192" s="3"/>
      <c r="B9192" s="3"/>
      <c r="C9192" s="3"/>
      <c r="D9192" s="3"/>
      <c r="E9192" s="3"/>
      <c r="F9192" s="3"/>
      <c r="G9192" s="3"/>
      <c r="H9192" s="3"/>
      <c r="I9192" s="3"/>
      <c r="J9192" s="3"/>
      <c r="K9192" s="3"/>
      <c r="L9192" s="3"/>
      <c r="M9192" s="3"/>
      <c r="N9192" s="3"/>
      <c r="O9192" s="3"/>
      <c r="P9192" s="3"/>
      <c r="Q9192" s="3"/>
      <c r="R9192" s="3"/>
      <c r="S9192" s="120"/>
      <c r="T9192" s="3"/>
      <c r="U9192" s="3"/>
      <c r="V9192" s="3"/>
      <c r="W9192" s="3"/>
      <c r="X9192" s="3"/>
      <c r="Y9192" s="3"/>
      <c r="Z9192" s="3"/>
      <c r="AA9192" s="3"/>
      <c r="AB9192" s="3"/>
      <c r="AC9192" s="3"/>
      <c r="AD9192" s="3"/>
      <c r="AE9192" s="3"/>
      <c r="AF9192" s="3"/>
      <c r="AG9192" s="3"/>
      <c r="AH9192" s="3"/>
      <c r="AI9192" s="3"/>
      <c r="AJ9192" s="3"/>
      <c r="AK9192" s="3"/>
      <c r="AL9192" s="3"/>
      <c r="AM9192" s="3"/>
      <c r="AN9192" s="3"/>
      <c r="AO9192" s="3"/>
      <c r="AP9192" s="3"/>
      <c r="AQ9192" s="3"/>
      <c r="AR9192" s="3"/>
      <c r="AS9192" s="3"/>
      <c r="AT9192" s="3"/>
      <c r="AU9192" s="3"/>
      <c r="AV9192" s="3"/>
      <c r="AW9192" s="3"/>
      <c r="AX9192" s="3"/>
      <c r="AY9192" s="3"/>
      <c r="AZ9192" s="3"/>
      <c r="BA9192" s="3"/>
    </row>
    <row r="9193" spans="1:53" x14ac:dyDescent="0.3">
      <c r="A9193" s="3"/>
      <c r="B9193" s="3"/>
      <c r="C9193" s="3"/>
      <c r="D9193" s="3"/>
      <c r="E9193" s="3"/>
      <c r="F9193" s="3"/>
      <c r="G9193" s="3"/>
      <c r="H9193" s="3"/>
      <c r="I9193" s="3"/>
      <c r="J9193" s="3"/>
      <c r="K9193" s="3"/>
      <c r="L9193" s="3"/>
      <c r="M9193" s="3"/>
      <c r="N9193" s="3"/>
      <c r="O9193" s="3"/>
      <c r="P9193" s="3"/>
      <c r="Q9193" s="3"/>
      <c r="R9193" s="3"/>
      <c r="S9193" s="120"/>
      <c r="T9193" s="3"/>
      <c r="U9193" s="3"/>
      <c r="V9193" s="3"/>
      <c r="W9193" s="3"/>
      <c r="X9193" s="3"/>
      <c r="Y9193" s="3"/>
      <c r="Z9193" s="3"/>
      <c r="AA9193" s="3"/>
      <c r="AB9193" s="3"/>
      <c r="AC9193" s="3"/>
      <c r="AD9193" s="3"/>
      <c r="AE9193" s="3"/>
      <c r="AF9193" s="3"/>
      <c r="AG9193" s="3"/>
      <c r="AH9193" s="3"/>
      <c r="AI9193" s="3"/>
      <c r="AJ9193" s="3"/>
      <c r="AK9193" s="3"/>
      <c r="AL9193" s="3"/>
      <c r="AM9193" s="3"/>
      <c r="AN9193" s="3"/>
      <c r="AO9193" s="3"/>
      <c r="AP9193" s="3"/>
      <c r="AQ9193" s="3"/>
      <c r="AR9193" s="3"/>
      <c r="AS9193" s="3"/>
      <c r="AT9193" s="3"/>
      <c r="AU9193" s="3"/>
      <c r="AV9193" s="3"/>
      <c r="AW9193" s="3"/>
      <c r="AX9193" s="3"/>
      <c r="AY9193" s="3"/>
      <c r="AZ9193" s="3"/>
      <c r="BA9193" s="3"/>
    </row>
    <row r="9194" spans="1:53" x14ac:dyDescent="0.3">
      <c r="A9194" s="3"/>
      <c r="B9194" s="3"/>
      <c r="C9194" s="3"/>
      <c r="D9194" s="3"/>
      <c r="E9194" s="3"/>
      <c r="F9194" s="3"/>
      <c r="G9194" s="3"/>
      <c r="H9194" s="3"/>
      <c r="I9194" s="3"/>
      <c r="J9194" s="3"/>
      <c r="K9194" s="3"/>
      <c r="L9194" s="3"/>
      <c r="M9194" s="3"/>
      <c r="N9194" s="3"/>
      <c r="O9194" s="3"/>
      <c r="P9194" s="3"/>
      <c r="Q9194" s="3"/>
      <c r="R9194" s="3"/>
      <c r="S9194" s="120"/>
      <c r="T9194" s="3"/>
      <c r="U9194" s="3"/>
      <c r="V9194" s="3"/>
      <c r="W9194" s="3"/>
      <c r="X9194" s="3"/>
      <c r="Y9194" s="3"/>
      <c r="Z9194" s="3"/>
      <c r="AA9194" s="3"/>
      <c r="AB9194" s="3"/>
      <c r="AC9194" s="3"/>
      <c r="AD9194" s="3"/>
      <c r="AE9194" s="3"/>
      <c r="AF9194" s="3"/>
      <c r="AG9194" s="3"/>
      <c r="AH9194" s="3"/>
      <c r="AI9194" s="3"/>
      <c r="AJ9194" s="3"/>
      <c r="AK9194" s="3"/>
      <c r="AL9194" s="3"/>
      <c r="AM9194" s="3"/>
      <c r="AN9194" s="3"/>
      <c r="AO9194" s="3"/>
      <c r="AP9194" s="3"/>
      <c r="AQ9194" s="3"/>
      <c r="AR9194" s="3"/>
      <c r="AS9194" s="3"/>
      <c r="AT9194" s="3"/>
      <c r="AU9194" s="3"/>
      <c r="AV9194" s="3"/>
      <c r="AW9194" s="3"/>
      <c r="AX9194" s="3"/>
      <c r="AY9194" s="3"/>
      <c r="AZ9194" s="3"/>
      <c r="BA9194" s="3"/>
    </row>
    <row r="9195" spans="1:53" x14ac:dyDescent="0.3">
      <c r="A9195" s="3"/>
      <c r="B9195" s="3"/>
      <c r="C9195" s="3"/>
      <c r="D9195" s="3"/>
      <c r="E9195" s="3"/>
      <c r="F9195" s="3"/>
      <c r="G9195" s="3"/>
      <c r="H9195" s="3"/>
      <c r="I9195" s="3"/>
      <c r="J9195" s="3"/>
      <c r="K9195" s="3"/>
      <c r="L9195" s="3"/>
      <c r="M9195" s="3"/>
      <c r="N9195" s="3"/>
      <c r="O9195" s="3"/>
      <c r="P9195" s="3"/>
      <c r="Q9195" s="3"/>
      <c r="R9195" s="3"/>
      <c r="S9195" s="120"/>
      <c r="T9195" s="3"/>
      <c r="U9195" s="3"/>
      <c r="V9195" s="3"/>
      <c r="W9195" s="3"/>
      <c r="X9195" s="3"/>
      <c r="Y9195" s="3"/>
      <c r="Z9195" s="3"/>
      <c r="AA9195" s="3"/>
      <c r="AB9195" s="3"/>
      <c r="AC9195" s="3"/>
      <c r="AD9195" s="3"/>
      <c r="AE9195" s="3"/>
      <c r="AF9195" s="3"/>
      <c r="AG9195" s="3"/>
      <c r="AH9195" s="3"/>
      <c r="AI9195" s="3"/>
      <c r="AJ9195" s="3"/>
      <c r="AK9195" s="3"/>
      <c r="AL9195" s="3"/>
      <c r="AM9195" s="3"/>
      <c r="AN9195" s="3"/>
      <c r="AO9195" s="3"/>
      <c r="AP9195" s="3"/>
      <c r="AQ9195" s="3"/>
      <c r="AR9195" s="3"/>
      <c r="AS9195" s="3"/>
      <c r="AT9195" s="3"/>
      <c r="AU9195" s="3"/>
      <c r="AV9195" s="3"/>
      <c r="AW9195" s="3"/>
      <c r="AX9195" s="3"/>
      <c r="AY9195" s="3"/>
      <c r="AZ9195" s="3"/>
      <c r="BA9195" s="3"/>
    </row>
    <row r="9196" spans="1:53" x14ac:dyDescent="0.3">
      <c r="A9196" s="3"/>
      <c r="B9196" s="3"/>
      <c r="C9196" s="3"/>
      <c r="D9196" s="3"/>
      <c r="E9196" s="3"/>
      <c r="F9196" s="3"/>
      <c r="G9196" s="3"/>
      <c r="H9196" s="3"/>
      <c r="I9196" s="3"/>
      <c r="J9196" s="3"/>
      <c r="K9196" s="3"/>
      <c r="L9196" s="3"/>
      <c r="M9196" s="3"/>
      <c r="N9196" s="3"/>
      <c r="O9196" s="3"/>
      <c r="P9196" s="3"/>
      <c r="Q9196" s="3"/>
      <c r="R9196" s="3"/>
      <c r="S9196" s="120"/>
      <c r="T9196" s="3"/>
      <c r="U9196" s="3"/>
      <c r="V9196" s="3"/>
      <c r="W9196" s="3"/>
      <c r="X9196" s="3"/>
      <c r="Y9196" s="3"/>
      <c r="Z9196" s="3"/>
      <c r="AA9196" s="3"/>
      <c r="AB9196" s="3"/>
      <c r="AC9196" s="3"/>
      <c r="AD9196" s="3"/>
      <c r="AE9196" s="3"/>
      <c r="AF9196" s="3"/>
      <c r="AG9196" s="3"/>
      <c r="AH9196" s="3"/>
      <c r="AI9196" s="3"/>
      <c r="AJ9196" s="3"/>
      <c r="AK9196" s="3"/>
      <c r="AL9196" s="3"/>
      <c r="AM9196" s="3"/>
      <c r="AN9196" s="3"/>
      <c r="AO9196" s="3"/>
      <c r="AP9196" s="3"/>
      <c r="AQ9196" s="3"/>
      <c r="AR9196" s="3"/>
      <c r="AS9196" s="3"/>
      <c r="AT9196" s="3"/>
      <c r="AU9196" s="3"/>
      <c r="AV9196" s="3"/>
      <c r="AW9196" s="3"/>
      <c r="AX9196" s="3"/>
      <c r="AY9196" s="3"/>
      <c r="AZ9196" s="3"/>
      <c r="BA9196" s="3"/>
    </row>
    <row r="9197" spans="1:53" x14ac:dyDescent="0.3">
      <c r="A9197" s="3"/>
      <c r="B9197" s="3"/>
      <c r="C9197" s="3"/>
      <c r="D9197" s="3"/>
      <c r="E9197" s="3"/>
      <c r="F9197" s="3"/>
      <c r="G9197" s="3"/>
      <c r="H9197" s="3"/>
      <c r="I9197" s="3"/>
      <c r="J9197" s="3"/>
      <c r="K9197" s="3"/>
      <c r="L9197" s="3"/>
      <c r="M9197" s="3"/>
      <c r="N9197" s="3"/>
      <c r="O9197" s="3"/>
      <c r="P9197" s="3"/>
      <c r="Q9197" s="3"/>
      <c r="R9197" s="3"/>
      <c r="S9197" s="120"/>
      <c r="T9197" s="3"/>
      <c r="U9197" s="3"/>
      <c r="V9197" s="3"/>
      <c r="W9197" s="3"/>
      <c r="X9197" s="3"/>
      <c r="Y9197" s="3"/>
      <c r="Z9197" s="3"/>
      <c r="AA9197" s="3"/>
      <c r="AB9197" s="3"/>
      <c r="AC9197" s="3"/>
      <c r="AD9197" s="3"/>
      <c r="AE9197" s="3"/>
      <c r="AF9197" s="3"/>
      <c r="AG9197" s="3"/>
      <c r="AH9197" s="3"/>
      <c r="AI9197" s="3"/>
      <c r="AJ9197" s="3"/>
      <c r="AK9197" s="3"/>
      <c r="AL9197" s="3"/>
      <c r="AM9197" s="3"/>
      <c r="AN9197" s="3"/>
      <c r="AO9197" s="3"/>
      <c r="AP9197" s="3"/>
      <c r="AQ9197" s="3"/>
      <c r="AR9197" s="3"/>
      <c r="AS9197" s="3"/>
      <c r="AT9197" s="3"/>
      <c r="AU9197" s="3"/>
      <c r="AV9197" s="3"/>
      <c r="AW9197" s="3"/>
      <c r="AX9197" s="3"/>
      <c r="AY9197" s="3"/>
      <c r="AZ9197" s="3"/>
      <c r="BA9197" s="3"/>
    </row>
    <row r="9198" spans="1:53" x14ac:dyDescent="0.3">
      <c r="A9198" s="3"/>
      <c r="B9198" s="3"/>
      <c r="C9198" s="3"/>
      <c r="D9198" s="3"/>
      <c r="E9198" s="3"/>
      <c r="F9198" s="3"/>
      <c r="G9198" s="3"/>
      <c r="H9198" s="3"/>
      <c r="I9198" s="3"/>
      <c r="J9198" s="3"/>
      <c r="K9198" s="3"/>
      <c r="L9198" s="3"/>
      <c r="M9198" s="3"/>
      <c r="N9198" s="3"/>
      <c r="O9198" s="3"/>
      <c r="P9198" s="3"/>
      <c r="Q9198" s="3"/>
      <c r="R9198" s="3"/>
      <c r="S9198" s="120"/>
      <c r="T9198" s="3"/>
      <c r="U9198" s="3"/>
      <c r="V9198" s="3"/>
      <c r="W9198" s="3"/>
      <c r="X9198" s="3"/>
      <c r="Y9198" s="3"/>
      <c r="Z9198" s="3"/>
      <c r="AA9198" s="3"/>
      <c r="AB9198" s="3"/>
      <c r="AC9198" s="3"/>
      <c r="AD9198" s="3"/>
      <c r="AE9198" s="3"/>
      <c r="AF9198" s="3"/>
      <c r="AG9198" s="3"/>
      <c r="AH9198" s="3"/>
      <c r="AI9198" s="3"/>
      <c r="AJ9198" s="3"/>
      <c r="AK9198" s="3"/>
      <c r="AL9198" s="3"/>
      <c r="AM9198" s="3"/>
      <c r="AN9198" s="3"/>
      <c r="AO9198" s="3"/>
      <c r="AP9198" s="3"/>
      <c r="AQ9198" s="3"/>
      <c r="AR9198" s="3"/>
      <c r="AS9198" s="3"/>
      <c r="AT9198" s="3"/>
      <c r="AU9198" s="3"/>
      <c r="AV9198" s="3"/>
      <c r="AW9198" s="3"/>
      <c r="AX9198" s="3"/>
      <c r="AY9198" s="3"/>
      <c r="AZ9198" s="3"/>
      <c r="BA9198" s="3"/>
    </row>
    <row r="9199" spans="1:53" x14ac:dyDescent="0.3">
      <c r="A9199" s="3"/>
      <c r="B9199" s="3"/>
      <c r="C9199" s="3"/>
      <c r="D9199" s="3"/>
      <c r="E9199" s="3"/>
      <c r="F9199" s="3"/>
      <c r="G9199" s="3"/>
      <c r="H9199" s="3"/>
      <c r="I9199" s="3"/>
      <c r="J9199" s="3"/>
      <c r="K9199" s="3"/>
      <c r="L9199" s="3"/>
      <c r="M9199" s="3"/>
      <c r="N9199" s="3"/>
      <c r="O9199" s="3"/>
      <c r="P9199" s="3"/>
      <c r="Q9199" s="3"/>
      <c r="R9199" s="3"/>
      <c r="S9199" s="120"/>
      <c r="T9199" s="3"/>
      <c r="U9199" s="3"/>
      <c r="V9199" s="3"/>
      <c r="W9199" s="3"/>
      <c r="X9199" s="3"/>
      <c r="Y9199" s="3"/>
      <c r="Z9199" s="3"/>
      <c r="AA9199" s="3"/>
      <c r="AB9199" s="3"/>
      <c r="AC9199" s="3"/>
      <c r="AD9199" s="3"/>
      <c r="AE9199" s="3"/>
      <c r="AF9199" s="3"/>
      <c r="AG9199" s="3"/>
      <c r="AH9199" s="3"/>
      <c r="AI9199" s="3"/>
      <c r="AJ9199" s="3"/>
      <c r="AK9199" s="3"/>
      <c r="AL9199" s="3"/>
      <c r="AM9199" s="3"/>
      <c r="AN9199" s="3"/>
      <c r="AO9199" s="3"/>
      <c r="AP9199" s="3"/>
      <c r="AQ9199" s="3"/>
      <c r="AR9199" s="3"/>
      <c r="AS9199" s="3"/>
      <c r="AT9199" s="3"/>
      <c r="AU9199" s="3"/>
      <c r="AV9199" s="3"/>
      <c r="AW9199" s="3"/>
      <c r="AX9199" s="3"/>
      <c r="AY9199" s="3"/>
      <c r="AZ9199" s="3"/>
      <c r="BA9199" s="3"/>
    </row>
    <row r="9200" spans="1:53" x14ac:dyDescent="0.3">
      <c r="A9200" s="3"/>
      <c r="B9200" s="3"/>
      <c r="C9200" s="3"/>
      <c r="D9200" s="3"/>
      <c r="E9200" s="3"/>
      <c r="F9200" s="3"/>
      <c r="G9200" s="3"/>
      <c r="H9200" s="3"/>
      <c r="I9200" s="3"/>
      <c r="J9200" s="3"/>
      <c r="K9200" s="3"/>
      <c r="L9200" s="3"/>
      <c r="M9200" s="3"/>
      <c r="N9200" s="3"/>
      <c r="O9200" s="3"/>
      <c r="P9200" s="3"/>
      <c r="Q9200" s="3"/>
      <c r="R9200" s="3"/>
      <c r="S9200" s="120"/>
      <c r="T9200" s="3"/>
      <c r="U9200" s="3"/>
      <c r="V9200" s="3"/>
      <c r="W9200" s="3"/>
      <c r="X9200" s="3"/>
      <c r="Y9200" s="3"/>
      <c r="Z9200" s="3"/>
      <c r="AA9200" s="3"/>
      <c r="AB9200" s="3"/>
      <c r="AC9200" s="3"/>
      <c r="AD9200" s="3"/>
      <c r="AE9200" s="3"/>
      <c r="AF9200" s="3"/>
      <c r="AG9200" s="3"/>
      <c r="AH9200" s="3"/>
      <c r="AI9200" s="3"/>
      <c r="AJ9200" s="3"/>
      <c r="AK9200" s="3"/>
      <c r="AL9200" s="3"/>
      <c r="AM9200" s="3"/>
      <c r="AN9200" s="3"/>
      <c r="AO9200" s="3"/>
      <c r="AP9200" s="3"/>
      <c r="AQ9200" s="3"/>
      <c r="AR9200" s="3"/>
      <c r="AS9200" s="3"/>
      <c r="AT9200" s="3"/>
      <c r="AU9200" s="3"/>
      <c r="AV9200" s="3"/>
      <c r="AW9200" s="3"/>
      <c r="AX9200" s="3"/>
      <c r="AY9200" s="3"/>
      <c r="AZ9200" s="3"/>
      <c r="BA9200" s="3"/>
    </row>
    <row r="9201" spans="1:53" x14ac:dyDescent="0.3">
      <c r="A9201" s="3"/>
      <c r="B9201" s="3"/>
      <c r="C9201" s="3"/>
      <c r="D9201" s="3"/>
      <c r="E9201" s="3"/>
      <c r="F9201" s="3"/>
      <c r="G9201" s="3"/>
      <c r="H9201" s="3"/>
      <c r="I9201" s="3"/>
      <c r="J9201" s="3"/>
      <c r="K9201" s="3"/>
      <c r="L9201" s="3"/>
      <c r="M9201" s="3"/>
      <c r="N9201" s="3"/>
      <c r="O9201" s="3"/>
      <c r="P9201" s="3"/>
      <c r="Q9201" s="3"/>
      <c r="R9201" s="3"/>
      <c r="S9201" s="120"/>
      <c r="T9201" s="3"/>
      <c r="U9201" s="3"/>
      <c r="V9201" s="3"/>
      <c r="W9201" s="3"/>
      <c r="X9201" s="3"/>
      <c r="Y9201" s="3"/>
      <c r="Z9201" s="3"/>
      <c r="AA9201" s="3"/>
      <c r="AB9201" s="3"/>
      <c r="AC9201" s="3"/>
      <c r="AD9201" s="3"/>
      <c r="AE9201" s="3"/>
      <c r="AF9201" s="3"/>
      <c r="AG9201" s="3"/>
      <c r="AH9201" s="3"/>
      <c r="AI9201" s="3"/>
      <c r="AJ9201" s="3"/>
      <c r="AK9201" s="3"/>
      <c r="AL9201" s="3"/>
      <c r="AM9201" s="3"/>
      <c r="AN9201" s="3"/>
      <c r="AO9201" s="3"/>
      <c r="AP9201" s="3"/>
      <c r="AQ9201" s="3"/>
      <c r="AR9201" s="3"/>
      <c r="AS9201" s="3"/>
      <c r="AT9201" s="3"/>
      <c r="AU9201" s="3"/>
      <c r="AV9201" s="3"/>
      <c r="AW9201" s="3"/>
      <c r="AX9201" s="3"/>
      <c r="AY9201" s="3"/>
      <c r="AZ9201" s="3"/>
      <c r="BA9201" s="3"/>
    </row>
    <row r="9202" spans="1:53" x14ac:dyDescent="0.3">
      <c r="A9202" s="3"/>
      <c r="B9202" s="3"/>
      <c r="C9202" s="3"/>
      <c r="D9202" s="3"/>
      <c r="E9202" s="3"/>
      <c r="F9202" s="3"/>
      <c r="G9202" s="3"/>
      <c r="H9202" s="3"/>
      <c r="I9202" s="3"/>
      <c r="J9202" s="3"/>
      <c r="K9202" s="3"/>
      <c r="L9202" s="3"/>
      <c r="M9202" s="3"/>
      <c r="N9202" s="3"/>
      <c r="O9202" s="3"/>
      <c r="P9202" s="3"/>
      <c r="Q9202" s="3"/>
      <c r="R9202" s="3"/>
      <c r="S9202" s="120"/>
      <c r="T9202" s="3"/>
      <c r="U9202" s="3"/>
      <c r="V9202" s="3"/>
      <c r="W9202" s="3"/>
      <c r="X9202" s="3"/>
      <c r="Y9202" s="3"/>
      <c r="Z9202" s="3"/>
      <c r="AA9202" s="3"/>
      <c r="AB9202" s="3"/>
      <c r="AC9202" s="3"/>
      <c r="AD9202" s="3"/>
      <c r="AE9202" s="3"/>
      <c r="AF9202" s="3"/>
      <c r="AG9202" s="3"/>
      <c r="AH9202" s="3"/>
      <c r="AI9202" s="3"/>
      <c r="AJ9202" s="3"/>
      <c r="AK9202" s="3"/>
      <c r="AL9202" s="3"/>
      <c r="AM9202" s="3"/>
      <c r="AN9202" s="3"/>
      <c r="AO9202" s="3"/>
      <c r="AP9202" s="3"/>
      <c r="AQ9202" s="3"/>
      <c r="AR9202" s="3"/>
      <c r="AS9202" s="3"/>
      <c r="AT9202" s="3"/>
      <c r="AU9202" s="3"/>
      <c r="AV9202" s="3"/>
      <c r="AW9202" s="3"/>
      <c r="AX9202" s="3"/>
      <c r="AY9202" s="3"/>
      <c r="AZ9202" s="3"/>
      <c r="BA9202" s="3"/>
    </row>
    <row r="9203" spans="1:53" x14ac:dyDescent="0.3">
      <c r="A9203" s="3"/>
      <c r="B9203" s="3"/>
      <c r="C9203" s="3"/>
      <c r="D9203" s="3"/>
      <c r="E9203" s="3"/>
      <c r="F9203" s="3"/>
      <c r="G9203" s="3"/>
      <c r="H9203" s="3"/>
      <c r="I9203" s="3"/>
      <c r="J9203" s="3"/>
      <c r="K9203" s="3"/>
      <c r="L9203" s="3"/>
      <c r="M9203" s="3"/>
      <c r="N9203" s="3"/>
      <c r="O9203" s="3"/>
      <c r="P9203" s="3"/>
      <c r="Q9203" s="3"/>
      <c r="R9203" s="3"/>
      <c r="S9203" s="120"/>
      <c r="T9203" s="3"/>
      <c r="U9203" s="3"/>
      <c r="V9203" s="3"/>
      <c r="W9203" s="3"/>
      <c r="X9203" s="3"/>
      <c r="Y9203" s="3"/>
      <c r="Z9203" s="3"/>
      <c r="AA9203" s="3"/>
      <c r="AB9203" s="3"/>
      <c r="AC9203" s="3"/>
      <c r="AD9203" s="3"/>
      <c r="AE9203" s="3"/>
      <c r="AF9203" s="3"/>
      <c r="AG9203" s="3"/>
      <c r="AH9203" s="3"/>
      <c r="AI9203" s="3"/>
      <c r="AJ9203" s="3"/>
      <c r="AK9203" s="3"/>
      <c r="AL9203" s="3"/>
      <c r="AM9203" s="3"/>
      <c r="AN9203" s="3"/>
      <c r="AO9203" s="3"/>
      <c r="AP9203" s="3"/>
      <c r="AQ9203" s="3"/>
      <c r="AR9203" s="3"/>
      <c r="AS9203" s="3"/>
      <c r="AT9203" s="3"/>
      <c r="AU9203" s="3"/>
      <c r="AV9203" s="3"/>
      <c r="AW9203" s="3"/>
      <c r="AX9203" s="3"/>
      <c r="AY9203" s="3"/>
      <c r="AZ9203" s="3"/>
      <c r="BA9203" s="3"/>
    </row>
    <row r="9204" spans="1:53" x14ac:dyDescent="0.3">
      <c r="A9204" s="3"/>
      <c r="B9204" s="3"/>
      <c r="C9204" s="3"/>
      <c r="D9204" s="3"/>
      <c r="E9204" s="3"/>
      <c r="F9204" s="3"/>
      <c r="G9204" s="3"/>
      <c r="H9204" s="3"/>
      <c r="I9204" s="3"/>
      <c r="J9204" s="3"/>
      <c r="K9204" s="3"/>
      <c r="L9204" s="3"/>
      <c r="M9204" s="3"/>
      <c r="N9204" s="3"/>
      <c r="O9204" s="3"/>
      <c r="P9204" s="3"/>
      <c r="Q9204" s="3"/>
      <c r="R9204" s="3"/>
      <c r="S9204" s="120"/>
      <c r="T9204" s="3"/>
      <c r="U9204" s="3"/>
      <c r="V9204" s="3"/>
      <c r="W9204" s="3"/>
      <c r="X9204" s="3"/>
      <c r="Y9204" s="3"/>
      <c r="Z9204" s="3"/>
      <c r="AA9204" s="3"/>
      <c r="AB9204" s="3"/>
      <c r="AC9204" s="3"/>
      <c r="AD9204" s="3"/>
      <c r="AE9204" s="3"/>
      <c r="AF9204" s="3"/>
      <c r="AG9204" s="3"/>
      <c r="AH9204" s="3"/>
      <c r="AI9204" s="3"/>
      <c r="AJ9204" s="3"/>
      <c r="AK9204" s="3"/>
      <c r="AL9204" s="3"/>
      <c r="AM9204" s="3"/>
      <c r="AN9204" s="3"/>
      <c r="AO9204" s="3"/>
      <c r="AP9204" s="3"/>
      <c r="AQ9204" s="3"/>
      <c r="AR9204" s="3"/>
      <c r="AS9204" s="3"/>
      <c r="AT9204" s="3"/>
      <c r="AU9204" s="3"/>
      <c r="AV9204" s="3"/>
      <c r="AW9204" s="3"/>
      <c r="AX9204" s="3"/>
      <c r="AY9204" s="3"/>
      <c r="AZ9204" s="3"/>
      <c r="BA9204" s="3"/>
    </row>
    <row r="9205" spans="1:53" x14ac:dyDescent="0.3">
      <c r="A9205" s="3"/>
      <c r="B9205" s="3"/>
      <c r="C9205" s="3"/>
      <c r="D9205" s="3"/>
      <c r="E9205" s="3"/>
      <c r="F9205" s="3"/>
      <c r="G9205" s="3"/>
      <c r="H9205" s="3"/>
      <c r="I9205" s="3"/>
      <c r="J9205" s="3"/>
      <c r="K9205" s="3"/>
      <c r="L9205" s="3"/>
      <c r="M9205" s="3"/>
      <c r="N9205" s="3"/>
      <c r="O9205" s="3"/>
      <c r="P9205" s="3"/>
      <c r="Q9205" s="3"/>
      <c r="R9205" s="3"/>
      <c r="S9205" s="120"/>
      <c r="T9205" s="3"/>
      <c r="U9205" s="3"/>
      <c r="V9205" s="3"/>
      <c r="W9205" s="3"/>
      <c r="X9205" s="3"/>
      <c r="Y9205" s="3"/>
      <c r="Z9205" s="3"/>
      <c r="AA9205" s="3"/>
      <c r="AB9205" s="3"/>
      <c r="AC9205" s="3"/>
      <c r="AD9205" s="3"/>
      <c r="AE9205" s="3"/>
      <c r="AF9205" s="3"/>
      <c r="AG9205" s="3"/>
      <c r="AH9205" s="3"/>
      <c r="AI9205" s="3"/>
      <c r="AJ9205" s="3"/>
      <c r="AK9205" s="3"/>
      <c r="AL9205" s="3"/>
      <c r="AM9205" s="3"/>
      <c r="AN9205" s="3"/>
      <c r="AO9205" s="3"/>
      <c r="AP9205" s="3"/>
      <c r="AQ9205" s="3"/>
      <c r="AR9205" s="3"/>
      <c r="AS9205" s="3"/>
      <c r="AT9205" s="3"/>
      <c r="AU9205" s="3"/>
      <c r="AV9205" s="3"/>
      <c r="AW9205" s="3"/>
      <c r="AX9205" s="3"/>
      <c r="AY9205" s="3"/>
      <c r="AZ9205" s="3"/>
      <c r="BA9205" s="3"/>
    </row>
    <row r="9206" spans="1:53" x14ac:dyDescent="0.3">
      <c r="A9206" s="3"/>
      <c r="B9206" s="3"/>
      <c r="C9206" s="3"/>
      <c r="D9206" s="3"/>
      <c r="E9206" s="3"/>
      <c r="F9206" s="3"/>
      <c r="G9206" s="3"/>
      <c r="H9206" s="3"/>
      <c r="I9206" s="3"/>
      <c r="J9206" s="3"/>
      <c r="K9206" s="3"/>
      <c r="L9206" s="3"/>
      <c r="M9206" s="3"/>
      <c r="N9206" s="3"/>
      <c r="O9206" s="3"/>
      <c r="P9206" s="3"/>
      <c r="Q9206" s="3"/>
      <c r="R9206" s="3"/>
      <c r="S9206" s="120"/>
      <c r="T9206" s="3"/>
      <c r="U9206" s="3"/>
      <c r="V9206" s="3"/>
      <c r="W9206" s="3"/>
      <c r="X9206" s="3"/>
      <c r="Y9206" s="3"/>
      <c r="Z9206" s="3"/>
      <c r="AA9206" s="3"/>
      <c r="AB9206" s="3"/>
      <c r="AC9206" s="3"/>
      <c r="AD9206" s="3"/>
      <c r="AE9206" s="3"/>
      <c r="AF9206" s="3"/>
      <c r="AG9206" s="3"/>
      <c r="AH9206" s="3"/>
      <c r="AI9206" s="3"/>
      <c r="AJ9206" s="3"/>
      <c r="AK9206" s="3"/>
      <c r="AL9206" s="3"/>
      <c r="AM9206" s="3"/>
      <c r="AN9206" s="3"/>
      <c r="AO9206" s="3"/>
      <c r="AP9206" s="3"/>
      <c r="AQ9206" s="3"/>
      <c r="AR9206" s="3"/>
      <c r="AS9206" s="3"/>
      <c r="AT9206" s="3"/>
      <c r="AU9206" s="3"/>
      <c r="AV9206" s="3"/>
      <c r="AW9206" s="3"/>
      <c r="AX9206" s="3"/>
      <c r="AY9206" s="3"/>
      <c r="AZ9206" s="3"/>
      <c r="BA9206" s="3"/>
    </row>
    <row r="9207" spans="1:53" x14ac:dyDescent="0.3">
      <c r="A9207" s="3"/>
      <c r="B9207" s="3"/>
      <c r="C9207" s="3"/>
      <c r="D9207" s="3"/>
      <c r="E9207" s="3"/>
      <c r="F9207" s="3"/>
      <c r="G9207" s="3"/>
      <c r="H9207" s="3"/>
      <c r="I9207" s="3"/>
      <c r="J9207" s="3"/>
      <c r="K9207" s="3"/>
      <c r="L9207" s="3"/>
      <c r="M9207" s="3"/>
      <c r="N9207" s="3"/>
      <c r="O9207" s="3"/>
      <c r="P9207" s="3"/>
      <c r="Q9207" s="3"/>
      <c r="R9207" s="3"/>
      <c r="S9207" s="120"/>
      <c r="T9207" s="3"/>
      <c r="U9207" s="3"/>
      <c r="V9207" s="3"/>
      <c r="W9207" s="3"/>
      <c r="X9207" s="3"/>
      <c r="Y9207" s="3"/>
      <c r="Z9207" s="3"/>
      <c r="AA9207" s="3"/>
      <c r="AB9207" s="3"/>
      <c r="AC9207" s="3"/>
      <c r="AD9207" s="3"/>
      <c r="AE9207" s="3"/>
      <c r="AF9207" s="3"/>
      <c r="AG9207" s="3"/>
      <c r="AH9207" s="3"/>
      <c r="AI9207" s="3"/>
      <c r="AJ9207" s="3"/>
      <c r="AK9207" s="3"/>
      <c r="AL9207" s="3"/>
      <c r="AM9207" s="3"/>
      <c r="AN9207" s="3"/>
      <c r="AO9207" s="3"/>
      <c r="AP9207" s="3"/>
      <c r="AQ9207" s="3"/>
      <c r="AR9207" s="3"/>
      <c r="AS9207" s="3"/>
      <c r="AT9207" s="3"/>
      <c r="AU9207" s="3"/>
      <c r="AV9207" s="3"/>
      <c r="AW9207" s="3"/>
      <c r="AX9207" s="3"/>
      <c r="AY9207" s="3"/>
      <c r="AZ9207" s="3"/>
      <c r="BA9207" s="3"/>
    </row>
    <row r="9208" spans="1:53" x14ac:dyDescent="0.3">
      <c r="A9208" s="3"/>
      <c r="B9208" s="3"/>
      <c r="C9208" s="3"/>
      <c r="D9208" s="3"/>
      <c r="E9208" s="3"/>
      <c r="F9208" s="3"/>
      <c r="G9208" s="3"/>
      <c r="H9208" s="3"/>
      <c r="I9208" s="3"/>
      <c r="J9208" s="3"/>
      <c r="K9208" s="3"/>
      <c r="L9208" s="3"/>
      <c r="M9208" s="3"/>
      <c r="N9208" s="3"/>
      <c r="O9208" s="3"/>
      <c r="P9208" s="3"/>
      <c r="Q9208" s="3"/>
      <c r="R9208" s="3"/>
      <c r="S9208" s="120"/>
      <c r="T9208" s="3"/>
      <c r="U9208" s="3"/>
      <c r="V9208" s="3"/>
      <c r="W9208" s="3"/>
      <c r="X9208" s="3"/>
      <c r="Y9208" s="3"/>
      <c r="Z9208" s="3"/>
      <c r="AA9208" s="3"/>
      <c r="AB9208" s="3"/>
      <c r="AC9208" s="3"/>
      <c r="AD9208" s="3"/>
      <c r="AE9208" s="3"/>
      <c r="AF9208" s="3"/>
      <c r="AG9208" s="3"/>
      <c r="AH9208" s="3"/>
      <c r="AI9208" s="3"/>
      <c r="AJ9208" s="3"/>
      <c r="AK9208" s="3"/>
      <c r="AL9208" s="3"/>
      <c r="AM9208" s="3"/>
      <c r="AN9208" s="3"/>
      <c r="AO9208" s="3"/>
      <c r="AP9208" s="3"/>
      <c r="AQ9208" s="3"/>
      <c r="AR9208" s="3"/>
      <c r="AS9208" s="3"/>
      <c r="AT9208" s="3"/>
      <c r="AU9208" s="3"/>
      <c r="AV9208" s="3"/>
      <c r="AW9208" s="3"/>
      <c r="AX9208" s="3"/>
      <c r="AY9208" s="3"/>
      <c r="AZ9208" s="3"/>
      <c r="BA9208" s="3"/>
    </row>
    <row r="9209" spans="1:53" x14ac:dyDescent="0.3">
      <c r="A9209" s="3"/>
      <c r="B9209" s="3"/>
      <c r="C9209" s="3"/>
      <c r="D9209" s="3"/>
      <c r="E9209" s="3"/>
      <c r="F9209" s="3"/>
      <c r="G9209" s="3"/>
      <c r="H9209" s="3"/>
      <c r="I9209" s="3"/>
      <c r="J9209" s="3"/>
      <c r="K9209" s="3"/>
      <c r="L9209" s="3"/>
      <c r="M9209" s="3"/>
      <c r="N9209" s="3"/>
      <c r="O9209" s="3"/>
      <c r="P9209" s="3"/>
      <c r="Q9209" s="3"/>
      <c r="R9209" s="3"/>
      <c r="S9209" s="120"/>
      <c r="T9209" s="3"/>
      <c r="U9209" s="3"/>
      <c r="V9209" s="3"/>
      <c r="W9209" s="3"/>
      <c r="X9209" s="3"/>
      <c r="Y9209" s="3"/>
      <c r="Z9209" s="3"/>
      <c r="AA9209" s="3"/>
      <c r="AB9209" s="3"/>
      <c r="AC9209" s="3"/>
      <c r="AD9209" s="3"/>
      <c r="AE9209" s="3"/>
      <c r="AF9209" s="3"/>
      <c r="AG9209" s="3"/>
      <c r="AH9209" s="3"/>
      <c r="AI9209" s="3"/>
      <c r="AJ9209" s="3"/>
      <c r="AK9209" s="3"/>
      <c r="AL9209" s="3"/>
      <c r="AM9209" s="3"/>
      <c r="AN9209" s="3"/>
      <c r="AO9209" s="3"/>
      <c r="AP9209" s="3"/>
      <c r="AQ9209" s="3"/>
      <c r="AR9209" s="3"/>
      <c r="AS9209" s="3"/>
      <c r="AT9209" s="3"/>
      <c r="AU9209" s="3"/>
      <c r="AV9209" s="3"/>
      <c r="AW9209" s="3"/>
      <c r="AX9209" s="3"/>
      <c r="AY9209" s="3"/>
      <c r="AZ9209" s="3"/>
      <c r="BA9209" s="3"/>
    </row>
    <row r="9210" spans="1:53" x14ac:dyDescent="0.3">
      <c r="A9210" s="3"/>
      <c r="B9210" s="3"/>
      <c r="C9210" s="3"/>
      <c r="D9210" s="3"/>
      <c r="E9210" s="3"/>
      <c r="F9210" s="3"/>
      <c r="G9210" s="3"/>
      <c r="H9210" s="3"/>
      <c r="I9210" s="3"/>
      <c r="J9210" s="3"/>
      <c r="K9210" s="3"/>
      <c r="L9210" s="3"/>
      <c r="M9210" s="3"/>
      <c r="N9210" s="3"/>
      <c r="O9210" s="3"/>
      <c r="P9210" s="3"/>
      <c r="Q9210" s="3"/>
      <c r="R9210" s="3"/>
      <c r="S9210" s="120"/>
      <c r="T9210" s="3"/>
      <c r="U9210" s="3"/>
      <c r="V9210" s="3"/>
      <c r="W9210" s="3"/>
      <c r="X9210" s="3"/>
      <c r="Y9210" s="3"/>
      <c r="Z9210" s="3"/>
      <c r="AA9210" s="3"/>
      <c r="AB9210" s="3"/>
      <c r="AC9210" s="3"/>
      <c r="AD9210" s="3"/>
      <c r="AE9210" s="3"/>
      <c r="AF9210" s="3"/>
      <c r="AG9210" s="3"/>
      <c r="AH9210" s="3"/>
      <c r="AI9210" s="3"/>
      <c r="AJ9210" s="3"/>
      <c r="AK9210" s="3"/>
      <c r="AL9210" s="3"/>
      <c r="AM9210" s="3"/>
      <c r="AN9210" s="3"/>
      <c r="AO9210" s="3"/>
      <c r="AP9210" s="3"/>
      <c r="AQ9210" s="3"/>
      <c r="AR9210" s="3"/>
      <c r="AS9210" s="3"/>
      <c r="AT9210" s="3"/>
      <c r="AU9210" s="3"/>
      <c r="AV9210" s="3"/>
      <c r="AW9210" s="3"/>
      <c r="AX9210" s="3"/>
      <c r="AY9210" s="3"/>
      <c r="AZ9210" s="3"/>
      <c r="BA9210" s="3"/>
    </row>
    <row r="9211" spans="1:53" x14ac:dyDescent="0.3">
      <c r="A9211" s="3"/>
      <c r="B9211" s="3"/>
      <c r="C9211" s="3"/>
      <c r="D9211" s="3"/>
      <c r="E9211" s="3"/>
      <c r="F9211" s="3"/>
      <c r="G9211" s="3"/>
      <c r="H9211" s="3"/>
      <c r="I9211" s="3"/>
      <c r="J9211" s="3"/>
      <c r="K9211" s="3"/>
      <c r="L9211" s="3"/>
      <c r="M9211" s="3"/>
      <c r="N9211" s="3"/>
      <c r="O9211" s="3"/>
      <c r="P9211" s="3"/>
      <c r="Q9211" s="3"/>
      <c r="R9211" s="3"/>
      <c r="S9211" s="120"/>
      <c r="T9211" s="3"/>
      <c r="U9211" s="3"/>
      <c r="V9211" s="3"/>
      <c r="W9211" s="3"/>
      <c r="X9211" s="3"/>
      <c r="Y9211" s="3"/>
      <c r="Z9211" s="3"/>
      <c r="AA9211" s="3"/>
      <c r="AB9211" s="3"/>
      <c r="AC9211" s="3"/>
      <c r="AD9211" s="3"/>
      <c r="AE9211" s="3"/>
      <c r="AF9211" s="3"/>
      <c r="AG9211" s="3"/>
      <c r="AH9211" s="3"/>
      <c r="AI9211" s="3"/>
      <c r="AJ9211" s="3"/>
      <c r="AK9211" s="3"/>
      <c r="AL9211" s="3"/>
      <c r="AM9211" s="3"/>
      <c r="AN9211" s="3"/>
      <c r="AO9211" s="3"/>
      <c r="AP9211" s="3"/>
      <c r="AQ9211" s="3"/>
      <c r="AR9211" s="3"/>
      <c r="AS9211" s="3"/>
      <c r="AT9211" s="3"/>
      <c r="AU9211" s="3"/>
      <c r="AV9211" s="3"/>
      <c r="AW9211" s="3"/>
      <c r="AX9211" s="3"/>
      <c r="AY9211" s="3"/>
      <c r="AZ9211" s="3"/>
      <c r="BA9211" s="3"/>
    </row>
    <row r="9212" spans="1:53" x14ac:dyDescent="0.3">
      <c r="A9212" s="3"/>
      <c r="B9212" s="3"/>
      <c r="C9212" s="3"/>
      <c r="D9212" s="3"/>
      <c r="E9212" s="3"/>
      <c r="F9212" s="3"/>
      <c r="G9212" s="3"/>
      <c r="H9212" s="3"/>
      <c r="I9212" s="3"/>
      <c r="J9212" s="3"/>
      <c r="K9212" s="3"/>
      <c r="L9212" s="3"/>
      <c r="M9212" s="3"/>
      <c r="N9212" s="3"/>
      <c r="O9212" s="3"/>
      <c r="P9212" s="3"/>
      <c r="Q9212" s="3"/>
      <c r="R9212" s="3"/>
      <c r="S9212" s="120"/>
      <c r="T9212" s="3"/>
      <c r="U9212" s="3"/>
      <c r="V9212" s="3"/>
      <c r="W9212" s="3"/>
      <c r="X9212" s="3"/>
      <c r="Y9212" s="3"/>
      <c r="Z9212" s="3"/>
      <c r="AA9212" s="3"/>
      <c r="AB9212" s="3"/>
      <c r="AC9212" s="3"/>
      <c r="AD9212" s="3"/>
      <c r="AE9212" s="3"/>
      <c r="AF9212" s="3"/>
      <c r="AG9212" s="3"/>
      <c r="AH9212" s="3"/>
      <c r="AI9212" s="3"/>
      <c r="AJ9212" s="3"/>
      <c r="AK9212" s="3"/>
      <c r="AL9212" s="3"/>
      <c r="AM9212" s="3"/>
      <c r="AN9212" s="3"/>
      <c r="AO9212" s="3"/>
      <c r="AP9212" s="3"/>
      <c r="AQ9212" s="3"/>
      <c r="AR9212" s="3"/>
      <c r="AS9212" s="3"/>
      <c r="AT9212" s="3"/>
      <c r="AU9212" s="3"/>
      <c r="AV9212" s="3"/>
      <c r="AW9212" s="3"/>
      <c r="AX9212" s="3"/>
      <c r="AY9212" s="3"/>
      <c r="AZ9212" s="3"/>
      <c r="BA9212" s="3"/>
    </row>
    <row r="9213" spans="1:53" x14ac:dyDescent="0.3">
      <c r="A9213" s="3"/>
      <c r="B9213" s="3"/>
      <c r="C9213" s="3"/>
      <c r="D9213" s="3"/>
      <c r="E9213" s="3"/>
      <c r="F9213" s="3"/>
      <c r="G9213" s="3"/>
      <c r="H9213" s="3"/>
      <c r="I9213" s="3"/>
      <c r="J9213" s="3"/>
      <c r="K9213" s="3"/>
      <c r="L9213" s="3"/>
      <c r="M9213" s="3"/>
      <c r="N9213" s="3"/>
      <c r="O9213" s="3"/>
      <c r="P9213" s="3"/>
      <c r="Q9213" s="3"/>
      <c r="R9213" s="3"/>
      <c r="S9213" s="120"/>
      <c r="T9213" s="3"/>
      <c r="U9213" s="3"/>
      <c r="V9213" s="3"/>
      <c r="W9213" s="3"/>
      <c r="X9213" s="3"/>
      <c r="Y9213" s="3"/>
      <c r="Z9213" s="3"/>
      <c r="AA9213" s="3"/>
      <c r="AB9213" s="3"/>
      <c r="AC9213" s="3"/>
      <c r="AD9213" s="3"/>
      <c r="AE9213" s="3"/>
      <c r="AF9213" s="3"/>
      <c r="AG9213" s="3"/>
      <c r="AH9213" s="3"/>
      <c r="AI9213" s="3"/>
      <c r="AJ9213" s="3"/>
      <c r="AK9213" s="3"/>
      <c r="AL9213" s="3"/>
      <c r="AM9213" s="3"/>
      <c r="AN9213" s="3"/>
      <c r="AO9213" s="3"/>
      <c r="AP9213" s="3"/>
      <c r="AQ9213" s="3"/>
      <c r="AR9213" s="3"/>
      <c r="AS9213" s="3"/>
      <c r="AT9213" s="3"/>
      <c r="AU9213" s="3"/>
      <c r="AV9213" s="3"/>
      <c r="AW9213" s="3"/>
      <c r="AX9213" s="3"/>
      <c r="AY9213" s="3"/>
      <c r="AZ9213" s="3"/>
      <c r="BA9213" s="3"/>
    </row>
    <row r="9214" spans="1:53" x14ac:dyDescent="0.3">
      <c r="A9214" s="3"/>
      <c r="B9214" s="3"/>
      <c r="C9214" s="3"/>
      <c r="D9214" s="3"/>
      <c r="E9214" s="3"/>
      <c r="F9214" s="3"/>
      <c r="G9214" s="3"/>
      <c r="H9214" s="3"/>
      <c r="I9214" s="3"/>
      <c r="J9214" s="3"/>
      <c r="K9214" s="3"/>
      <c r="L9214" s="3"/>
      <c r="M9214" s="3"/>
      <c r="N9214" s="3"/>
      <c r="O9214" s="3"/>
      <c r="P9214" s="3"/>
      <c r="Q9214" s="3"/>
      <c r="R9214" s="3"/>
      <c r="S9214" s="120"/>
      <c r="T9214" s="3"/>
      <c r="U9214" s="3"/>
      <c r="V9214" s="3"/>
      <c r="W9214" s="3"/>
      <c r="X9214" s="3"/>
      <c r="Y9214" s="3"/>
      <c r="Z9214" s="3"/>
      <c r="AA9214" s="3"/>
      <c r="AB9214" s="3"/>
      <c r="AC9214" s="3"/>
      <c r="AD9214" s="3"/>
      <c r="AE9214" s="3"/>
      <c r="AF9214" s="3"/>
      <c r="AG9214" s="3"/>
      <c r="AH9214" s="3"/>
      <c r="AI9214" s="3"/>
      <c r="AJ9214" s="3"/>
      <c r="AK9214" s="3"/>
      <c r="AL9214" s="3"/>
      <c r="AM9214" s="3"/>
      <c r="AN9214" s="3"/>
      <c r="AO9214" s="3"/>
      <c r="AP9214" s="3"/>
      <c r="AQ9214" s="3"/>
      <c r="AR9214" s="3"/>
      <c r="AS9214" s="3"/>
      <c r="AT9214" s="3"/>
      <c r="AU9214" s="3"/>
      <c r="AV9214" s="3"/>
      <c r="AW9214" s="3"/>
      <c r="AX9214" s="3"/>
      <c r="AY9214" s="3"/>
      <c r="AZ9214" s="3"/>
      <c r="BA9214" s="3"/>
    </row>
    <row r="9215" spans="1:53" x14ac:dyDescent="0.3">
      <c r="A9215" s="3"/>
      <c r="B9215" s="3"/>
      <c r="C9215" s="3"/>
      <c r="D9215" s="3"/>
      <c r="E9215" s="3"/>
      <c r="F9215" s="3"/>
      <c r="G9215" s="3"/>
      <c r="H9215" s="3"/>
      <c r="I9215" s="3"/>
      <c r="J9215" s="3"/>
      <c r="K9215" s="3"/>
      <c r="L9215" s="3"/>
      <c r="M9215" s="3"/>
      <c r="N9215" s="3"/>
      <c r="O9215" s="3"/>
      <c r="P9215" s="3"/>
      <c r="Q9215" s="3"/>
      <c r="R9215" s="3"/>
      <c r="S9215" s="120"/>
      <c r="T9215" s="3"/>
      <c r="U9215" s="3"/>
      <c r="V9215" s="3"/>
      <c r="W9215" s="3"/>
      <c r="X9215" s="3"/>
      <c r="Y9215" s="3"/>
      <c r="Z9215" s="3"/>
      <c r="AA9215" s="3"/>
      <c r="AB9215" s="3"/>
      <c r="AC9215" s="3"/>
      <c r="AD9215" s="3"/>
      <c r="AE9215" s="3"/>
      <c r="AF9215" s="3"/>
      <c r="AG9215" s="3"/>
      <c r="AH9215" s="3"/>
      <c r="AI9215" s="3"/>
      <c r="AJ9215" s="3"/>
      <c r="AK9215" s="3"/>
      <c r="AL9215" s="3"/>
      <c r="AM9215" s="3"/>
      <c r="AN9215" s="3"/>
      <c r="AO9215" s="3"/>
      <c r="AP9215" s="3"/>
      <c r="AQ9215" s="3"/>
      <c r="AR9215" s="3"/>
      <c r="AS9215" s="3"/>
      <c r="AT9215" s="3"/>
      <c r="AU9215" s="3"/>
      <c r="AV9215" s="3"/>
      <c r="AW9215" s="3"/>
      <c r="AX9215" s="3"/>
      <c r="AY9215" s="3"/>
      <c r="AZ9215" s="3"/>
      <c r="BA9215" s="3"/>
    </row>
    <row r="9216" spans="1:53" x14ac:dyDescent="0.3">
      <c r="A9216" s="3"/>
      <c r="B9216" s="3"/>
      <c r="C9216" s="3"/>
      <c r="D9216" s="3"/>
      <c r="E9216" s="3"/>
      <c r="F9216" s="3"/>
      <c r="G9216" s="3"/>
      <c r="H9216" s="3"/>
      <c r="I9216" s="3"/>
      <c r="J9216" s="3"/>
      <c r="K9216" s="3"/>
      <c r="L9216" s="3"/>
      <c r="M9216" s="3"/>
      <c r="N9216" s="3"/>
      <c r="O9216" s="3"/>
      <c r="P9216" s="3"/>
      <c r="Q9216" s="3"/>
      <c r="R9216" s="3"/>
      <c r="S9216" s="120"/>
      <c r="T9216" s="3"/>
      <c r="U9216" s="3"/>
      <c r="V9216" s="3"/>
      <c r="W9216" s="3"/>
      <c r="X9216" s="3"/>
      <c r="Y9216" s="3"/>
      <c r="Z9216" s="3"/>
      <c r="AA9216" s="3"/>
      <c r="AB9216" s="3"/>
      <c r="AC9216" s="3"/>
      <c r="AD9216" s="3"/>
      <c r="AE9216" s="3"/>
      <c r="AF9216" s="3"/>
      <c r="AG9216" s="3"/>
      <c r="AH9216" s="3"/>
      <c r="AI9216" s="3"/>
      <c r="AJ9216" s="3"/>
      <c r="AK9216" s="3"/>
      <c r="AL9216" s="3"/>
      <c r="AM9216" s="3"/>
      <c r="AN9216" s="3"/>
      <c r="AO9216" s="3"/>
      <c r="AP9216" s="3"/>
      <c r="AQ9216" s="3"/>
      <c r="AR9216" s="3"/>
      <c r="AS9216" s="3"/>
      <c r="AT9216" s="3"/>
      <c r="AU9216" s="3"/>
      <c r="AV9216" s="3"/>
      <c r="AW9216" s="3"/>
      <c r="AX9216" s="3"/>
      <c r="AY9216" s="3"/>
      <c r="AZ9216" s="3"/>
      <c r="BA9216" s="3"/>
    </row>
    <row r="9217" spans="1:53" x14ac:dyDescent="0.3">
      <c r="A9217" s="3"/>
      <c r="B9217" s="3"/>
      <c r="C9217" s="3"/>
      <c r="D9217" s="3"/>
      <c r="E9217" s="3"/>
      <c r="F9217" s="3"/>
      <c r="G9217" s="3"/>
      <c r="H9217" s="3"/>
      <c r="I9217" s="3"/>
      <c r="J9217" s="3"/>
      <c r="K9217" s="3"/>
      <c r="L9217" s="3"/>
      <c r="M9217" s="3"/>
      <c r="N9217" s="3"/>
      <c r="O9217" s="3"/>
      <c r="P9217" s="3"/>
      <c r="Q9217" s="3"/>
      <c r="R9217" s="3"/>
      <c r="S9217" s="120"/>
      <c r="T9217" s="3"/>
      <c r="U9217" s="3"/>
      <c r="V9217" s="3"/>
      <c r="W9217" s="3"/>
      <c r="X9217" s="3"/>
      <c r="Y9217" s="3"/>
      <c r="Z9217" s="3"/>
      <c r="AA9217" s="3"/>
      <c r="AB9217" s="3"/>
      <c r="AC9217" s="3"/>
      <c r="AD9217" s="3"/>
      <c r="AE9217" s="3"/>
      <c r="AF9217" s="3"/>
      <c r="AG9217" s="3"/>
      <c r="AH9217" s="3"/>
      <c r="AI9217" s="3"/>
      <c r="AJ9217" s="3"/>
      <c r="AK9217" s="3"/>
      <c r="AL9217" s="3"/>
      <c r="AM9217" s="3"/>
      <c r="AN9217" s="3"/>
      <c r="AO9217" s="3"/>
      <c r="AP9217" s="3"/>
      <c r="AQ9217" s="3"/>
      <c r="AR9217" s="3"/>
      <c r="AS9217" s="3"/>
      <c r="AT9217" s="3"/>
      <c r="AU9217" s="3"/>
      <c r="AV9217" s="3"/>
      <c r="AW9217" s="3"/>
      <c r="AX9217" s="3"/>
      <c r="AY9217" s="3"/>
      <c r="AZ9217" s="3"/>
      <c r="BA9217" s="3"/>
    </row>
    <row r="9218" spans="1:53" x14ac:dyDescent="0.3">
      <c r="A9218" s="3"/>
      <c r="B9218" s="3"/>
      <c r="C9218" s="3"/>
      <c r="D9218" s="3"/>
      <c r="E9218" s="3"/>
      <c r="F9218" s="3"/>
      <c r="G9218" s="3"/>
      <c r="H9218" s="3"/>
      <c r="I9218" s="3"/>
      <c r="J9218" s="3"/>
      <c r="K9218" s="3"/>
      <c r="L9218" s="3"/>
      <c r="M9218" s="3"/>
      <c r="N9218" s="3"/>
      <c r="O9218" s="3"/>
      <c r="P9218" s="3"/>
      <c r="Q9218" s="3"/>
      <c r="R9218" s="3"/>
      <c r="S9218" s="120"/>
      <c r="T9218" s="3"/>
      <c r="U9218" s="3"/>
      <c r="V9218" s="3"/>
      <c r="W9218" s="3"/>
      <c r="X9218" s="3"/>
      <c r="Y9218" s="3"/>
      <c r="Z9218" s="3"/>
      <c r="AA9218" s="3"/>
      <c r="AB9218" s="3"/>
      <c r="AC9218" s="3"/>
      <c r="AD9218" s="3"/>
      <c r="AE9218" s="3"/>
      <c r="AF9218" s="3"/>
      <c r="AG9218" s="3"/>
      <c r="AH9218" s="3"/>
      <c r="AI9218" s="3"/>
      <c r="AJ9218" s="3"/>
      <c r="AK9218" s="3"/>
      <c r="AL9218" s="3"/>
      <c r="AM9218" s="3"/>
      <c r="AN9218" s="3"/>
      <c r="AO9218" s="3"/>
      <c r="AP9218" s="3"/>
      <c r="AQ9218" s="3"/>
      <c r="AR9218" s="3"/>
      <c r="AS9218" s="3"/>
      <c r="AT9218" s="3"/>
      <c r="AU9218" s="3"/>
      <c r="AV9218" s="3"/>
      <c r="AW9218" s="3"/>
      <c r="AX9218" s="3"/>
      <c r="AY9218" s="3"/>
      <c r="AZ9218" s="3"/>
      <c r="BA9218" s="3"/>
    </row>
    <row r="9219" spans="1:53" x14ac:dyDescent="0.3">
      <c r="A9219" s="3"/>
      <c r="B9219" s="3"/>
      <c r="C9219" s="3"/>
      <c r="D9219" s="3"/>
      <c r="E9219" s="3"/>
      <c r="F9219" s="3"/>
      <c r="G9219" s="3"/>
      <c r="H9219" s="3"/>
      <c r="I9219" s="3"/>
      <c r="J9219" s="3"/>
      <c r="K9219" s="3"/>
      <c r="L9219" s="3"/>
      <c r="M9219" s="3"/>
      <c r="N9219" s="3"/>
      <c r="O9219" s="3"/>
      <c r="P9219" s="3"/>
      <c r="Q9219" s="3"/>
      <c r="R9219" s="3"/>
      <c r="S9219" s="120"/>
      <c r="T9219" s="3"/>
      <c r="U9219" s="3"/>
      <c r="V9219" s="3"/>
      <c r="W9219" s="3"/>
      <c r="X9219" s="3"/>
      <c r="Y9219" s="3"/>
      <c r="Z9219" s="3"/>
      <c r="AA9219" s="3"/>
      <c r="AB9219" s="3"/>
      <c r="AC9219" s="3"/>
      <c r="AD9219" s="3"/>
      <c r="AE9219" s="3"/>
      <c r="AF9219" s="3"/>
      <c r="AG9219" s="3"/>
      <c r="AH9219" s="3"/>
      <c r="AI9219" s="3"/>
      <c r="AJ9219" s="3"/>
      <c r="AK9219" s="3"/>
      <c r="AL9219" s="3"/>
      <c r="AM9219" s="3"/>
      <c r="AN9219" s="3"/>
      <c r="AO9219" s="3"/>
      <c r="AP9219" s="3"/>
      <c r="AQ9219" s="3"/>
      <c r="AR9219" s="3"/>
      <c r="AS9219" s="3"/>
      <c r="AT9219" s="3"/>
      <c r="AU9219" s="3"/>
      <c r="AV9219" s="3"/>
      <c r="AW9219" s="3"/>
      <c r="AX9219" s="3"/>
      <c r="AY9219" s="3"/>
      <c r="AZ9219" s="3"/>
      <c r="BA9219" s="3"/>
    </row>
    <row r="9220" spans="1:53" x14ac:dyDescent="0.3">
      <c r="A9220" s="3"/>
      <c r="B9220" s="3"/>
      <c r="C9220" s="3"/>
      <c r="D9220" s="3"/>
      <c r="E9220" s="3"/>
      <c r="F9220" s="3"/>
      <c r="G9220" s="3"/>
      <c r="H9220" s="3"/>
      <c r="I9220" s="3"/>
      <c r="J9220" s="3"/>
      <c r="K9220" s="3"/>
      <c r="L9220" s="3"/>
      <c r="M9220" s="3"/>
      <c r="N9220" s="3"/>
      <c r="O9220" s="3"/>
      <c r="P9220" s="3"/>
      <c r="Q9220" s="3"/>
      <c r="R9220" s="3"/>
      <c r="S9220" s="120"/>
      <c r="T9220" s="3"/>
      <c r="U9220" s="3"/>
      <c r="V9220" s="3"/>
      <c r="W9220" s="3"/>
      <c r="X9220" s="3"/>
      <c r="Y9220" s="3"/>
      <c r="Z9220" s="3"/>
      <c r="AA9220" s="3"/>
      <c r="AB9220" s="3"/>
      <c r="AC9220" s="3"/>
      <c r="AD9220" s="3"/>
      <c r="AE9220" s="3"/>
      <c r="AF9220" s="3"/>
      <c r="AG9220" s="3"/>
      <c r="AH9220" s="3"/>
      <c r="AI9220" s="3"/>
      <c r="AJ9220" s="3"/>
      <c r="AK9220" s="3"/>
      <c r="AL9220" s="3"/>
      <c r="AM9220" s="3"/>
      <c r="AN9220" s="3"/>
      <c r="AO9220" s="3"/>
      <c r="AP9220" s="3"/>
      <c r="AQ9220" s="3"/>
      <c r="AR9220" s="3"/>
      <c r="AS9220" s="3"/>
      <c r="AT9220" s="3"/>
      <c r="AU9220" s="3"/>
      <c r="AV9220" s="3"/>
      <c r="AW9220" s="3"/>
      <c r="AX9220" s="3"/>
      <c r="AY9220" s="3"/>
      <c r="AZ9220" s="3"/>
      <c r="BA9220" s="3"/>
    </row>
    <row r="9221" spans="1:53" x14ac:dyDescent="0.3">
      <c r="A9221" s="3"/>
      <c r="B9221" s="3"/>
      <c r="C9221" s="3"/>
      <c r="D9221" s="3"/>
      <c r="E9221" s="3"/>
      <c r="F9221" s="3"/>
      <c r="G9221" s="3"/>
      <c r="H9221" s="3"/>
      <c r="I9221" s="3"/>
      <c r="J9221" s="3"/>
      <c r="K9221" s="3"/>
      <c r="L9221" s="3"/>
      <c r="M9221" s="3"/>
      <c r="N9221" s="3"/>
      <c r="O9221" s="3"/>
      <c r="P9221" s="3"/>
      <c r="Q9221" s="3"/>
      <c r="R9221" s="3"/>
      <c r="S9221" s="120"/>
      <c r="T9221" s="3"/>
      <c r="U9221" s="3"/>
      <c r="V9221" s="3"/>
      <c r="W9221" s="3"/>
      <c r="X9221" s="3"/>
      <c r="Y9221" s="3"/>
      <c r="Z9221" s="3"/>
      <c r="AA9221" s="3"/>
      <c r="AB9221" s="3"/>
      <c r="AC9221" s="3"/>
      <c r="AD9221" s="3"/>
      <c r="AE9221" s="3"/>
      <c r="AF9221" s="3"/>
      <c r="AG9221" s="3"/>
      <c r="AH9221" s="3"/>
      <c r="AI9221" s="3"/>
      <c r="AJ9221" s="3"/>
      <c r="AK9221" s="3"/>
      <c r="AL9221" s="3"/>
      <c r="AM9221" s="3"/>
      <c r="AN9221" s="3"/>
      <c r="AO9221" s="3"/>
      <c r="AP9221" s="3"/>
      <c r="AQ9221" s="3"/>
      <c r="AR9221" s="3"/>
      <c r="AS9221" s="3"/>
      <c r="AT9221" s="3"/>
      <c r="AU9221" s="3"/>
      <c r="AV9221" s="3"/>
      <c r="AW9221" s="3"/>
      <c r="AX9221" s="3"/>
      <c r="AY9221" s="3"/>
      <c r="AZ9221" s="3"/>
      <c r="BA9221" s="3"/>
    </row>
    <row r="9222" spans="1:53" x14ac:dyDescent="0.3">
      <c r="A9222" s="3"/>
      <c r="B9222" s="3"/>
      <c r="C9222" s="3"/>
      <c r="D9222" s="3"/>
      <c r="E9222" s="3"/>
      <c r="F9222" s="3"/>
      <c r="G9222" s="3"/>
      <c r="H9222" s="3"/>
      <c r="I9222" s="3"/>
      <c r="J9222" s="3"/>
      <c r="K9222" s="3"/>
      <c r="L9222" s="3"/>
      <c r="M9222" s="3"/>
      <c r="N9222" s="3"/>
      <c r="O9222" s="3"/>
      <c r="P9222" s="3"/>
      <c r="Q9222" s="3"/>
      <c r="R9222" s="3"/>
      <c r="S9222" s="120"/>
      <c r="T9222" s="3"/>
      <c r="U9222" s="3"/>
      <c r="V9222" s="3"/>
      <c r="W9222" s="3"/>
      <c r="X9222" s="3"/>
      <c r="Y9222" s="3"/>
      <c r="Z9222" s="3"/>
      <c r="AA9222" s="3"/>
      <c r="AB9222" s="3"/>
      <c r="AC9222" s="3"/>
      <c r="AD9222" s="3"/>
      <c r="AE9222" s="3"/>
      <c r="AF9222" s="3"/>
      <c r="AG9222" s="3"/>
      <c r="AH9222" s="3"/>
      <c r="AI9222" s="3"/>
      <c r="AJ9222" s="3"/>
      <c r="AK9222" s="3"/>
      <c r="AL9222" s="3"/>
      <c r="AM9222" s="3"/>
      <c r="AN9222" s="3"/>
      <c r="AO9222" s="3"/>
      <c r="AP9222" s="3"/>
      <c r="AQ9222" s="3"/>
      <c r="AR9222" s="3"/>
      <c r="AS9222" s="3"/>
      <c r="AT9222" s="3"/>
      <c r="AU9222" s="3"/>
      <c r="AV9222" s="3"/>
      <c r="AW9222" s="3"/>
      <c r="AX9222" s="3"/>
      <c r="AY9222" s="3"/>
      <c r="AZ9222" s="3"/>
      <c r="BA9222" s="3"/>
    </row>
    <row r="9223" spans="1:53" x14ac:dyDescent="0.3">
      <c r="A9223" s="3"/>
      <c r="B9223" s="3"/>
      <c r="C9223" s="3"/>
      <c r="D9223" s="3"/>
      <c r="E9223" s="3"/>
      <c r="F9223" s="3"/>
      <c r="G9223" s="3"/>
      <c r="H9223" s="3"/>
      <c r="I9223" s="3"/>
      <c r="J9223" s="3"/>
      <c r="K9223" s="3"/>
      <c r="L9223" s="3"/>
      <c r="M9223" s="3"/>
      <c r="N9223" s="3"/>
      <c r="O9223" s="3"/>
      <c r="P9223" s="3"/>
      <c r="Q9223" s="3"/>
      <c r="R9223" s="3"/>
      <c r="S9223" s="120"/>
      <c r="T9223" s="3"/>
      <c r="U9223" s="3"/>
      <c r="V9223" s="3"/>
      <c r="W9223" s="3"/>
      <c r="X9223" s="3"/>
      <c r="Y9223" s="3"/>
      <c r="Z9223" s="3"/>
      <c r="AA9223" s="3"/>
      <c r="AB9223" s="3"/>
      <c r="AC9223" s="3"/>
      <c r="AD9223" s="3"/>
      <c r="AE9223" s="3"/>
      <c r="AF9223" s="3"/>
      <c r="AG9223" s="3"/>
      <c r="AH9223" s="3"/>
      <c r="AI9223" s="3"/>
      <c r="AJ9223" s="3"/>
      <c r="AK9223" s="3"/>
      <c r="AL9223" s="3"/>
      <c r="AM9223" s="3"/>
      <c r="AN9223" s="3"/>
      <c r="AO9223" s="3"/>
      <c r="AP9223" s="3"/>
      <c r="AQ9223" s="3"/>
      <c r="AR9223" s="3"/>
      <c r="AS9223" s="3"/>
      <c r="AT9223" s="3"/>
      <c r="AU9223" s="3"/>
      <c r="AV9223" s="3"/>
      <c r="AW9223" s="3"/>
      <c r="AX9223" s="3"/>
      <c r="AY9223" s="3"/>
      <c r="AZ9223" s="3"/>
      <c r="BA9223" s="3"/>
    </row>
    <row r="9224" spans="1:53" x14ac:dyDescent="0.3">
      <c r="A9224" s="3"/>
      <c r="B9224" s="3"/>
      <c r="C9224" s="3"/>
      <c r="D9224" s="3"/>
      <c r="E9224" s="3"/>
      <c r="F9224" s="3"/>
      <c r="G9224" s="3"/>
      <c r="H9224" s="3"/>
      <c r="I9224" s="3"/>
      <c r="J9224" s="3"/>
      <c r="K9224" s="3"/>
      <c r="L9224" s="3"/>
      <c r="M9224" s="3"/>
      <c r="N9224" s="3"/>
      <c r="O9224" s="3"/>
      <c r="P9224" s="3"/>
      <c r="Q9224" s="3"/>
      <c r="R9224" s="3"/>
      <c r="S9224" s="120"/>
      <c r="T9224" s="3"/>
      <c r="U9224" s="3"/>
      <c r="V9224" s="3"/>
      <c r="W9224" s="3"/>
      <c r="X9224" s="3"/>
      <c r="Y9224" s="3"/>
      <c r="Z9224" s="3"/>
      <c r="AA9224" s="3"/>
      <c r="AB9224" s="3"/>
      <c r="AC9224" s="3"/>
      <c r="AD9224" s="3"/>
      <c r="AE9224" s="3"/>
      <c r="AF9224" s="3"/>
      <c r="AG9224" s="3"/>
      <c r="AH9224" s="3"/>
      <c r="AI9224" s="3"/>
      <c r="AJ9224" s="3"/>
      <c r="AK9224" s="3"/>
      <c r="AL9224" s="3"/>
      <c r="AM9224" s="3"/>
      <c r="AN9224" s="3"/>
      <c r="AO9224" s="3"/>
      <c r="AP9224" s="3"/>
      <c r="AQ9224" s="3"/>
      <c r="AR9224" s="3"/>
      <c r="AS9224" s="3"/>
      <c r="AT9224" s="3"/>
      <c r="AU9224" s="3"/>
      <c r="AV9224" s="3"/>
      <c r="AW9224" s="3"/>
      <c r="AX9224" s="3"/>
      <c r="AY9224" s="3"/>
      <c r="AZ9224" s="3"/>
      <c r="BA9224" s="3"/>
    </row>
    <row r="9225" spans="1:53" x14ac:dyDescent="0.3">
      <c r="A9225" s="3"/>
      <c r="B9225" s="3"/>
      <c r="C9225" s="3"/>
      <c r="D9225" s="3"/>
      <c r="E9225" s="3"/>
      <c r="F9225" s="3"/>
      <c r="G9225" s="3"/>
      <c r="H9225" s="3"/>
      <c r="I9225" s="3"/>
      <c r="J9225" s="3"/>
      <c r="K9225" s="3"/>
      <c r="L9225" s="3"/>
      <c r="M9225" s="3"/>
      <c r="N9225" s="3"/>
      <c r="O9225" s="3"/>
      <c r="P9225" s="3"/>
      <c r="Q9225" s="3"/>
      <c r="R9225" s="3"/>
      <c r="S9225" s="120"/>
      <c r="T9225" s="3"/>
      <c r="U9225" s="3"/>
      <c r="V9225" s="3"/>
      <c r="W9225" s="3"/>
      <c r="X9225" s="3"/>
      <c r="Y9225" s="3"/>
      <c r="Z9225" s="3"/>
      <c r="AA9225" s="3"/>
      <c r="AB9225" s="3"/>
      <c r="AC9225" s="3"/>
      <c r="AD9225" s="3"/>
      <c r="AE9225" s="3"/>
      <c r="AF9225" s="3"/>
      <c r="AG9225" s="3"/>
      <c r="AH9225" s="3"/>
      <c r="AI9225" s="3"/>
      <c r="AJ9225" s="3"/>
      <c r="AK9225" s="3"/>
      <c r="AL9225" s="3"/>
      <c r="AM9225" s="3"/>
      <c r="AN9225" s="3"/>
      <c r="AO9225" s="3"/>
      <c r="AP9225" s="3"/>
      <c r="AQ9225" s="3"/>
      <c r="AR9225" s="3"/>
      <c r="AS9225" s="3"/>
      <c r="AT9225" s="3"/>
      <c r="AU9225" s="3"/>
      <c r="AV9225" s="3"/>
      <c r="AW9225" s="3"/>
      <c r="AX9225" s="3"/>
      <c r="AY9225" s="3"/>
      <c r="AZ9225" s="3"/>
      <c r="BA9225" s="3"/>
    </row>
    <row r="9226" spans="1:53" x14ac:dyDescent="0.3">
      <c r="A9226" s="3"/>
      <c r="B9226" s="3"/>
      <c r="C9226" s="3"/>
      <c r="D9226" s="3"/>
      <c r="E9226" s="3"/>
      <c r="F9226" s="3"/>
      <c r="G9226" s="3"/>
      <c r="H9226" s="3"/>
      <c r="I9226" s="3"/>
      <c r="J9226" s="3"/>
      <c r="K9226" s="3"/>
      <c r="L9226" s="3"/>
      <c r="M9226" s="3"/>
      <c r="N9226" s="3"/>
      <c r="O9226" s="3"/>
      <c r="P9226" s="3"/>
      <c r="Q9226" s="3"/>
      <c r="R9226" s="3"/>
      <c r="S9226" s="120"/>
      <c r="T9226" s="3"/>
      <c r="U9226" s="3"/>
      <c r="V9226" s="3"/>
      <c r="W9226" s="3"/>
      <c r="X9226" s="3"/>
      <c r="Y9226" s="3"/>
      <c r="Z9226" s="3"/>
      <c r="AA9226" s="3"/>
      <c r="AB9226" s="3"/>
      <c r="AC9226" s="3"/>
      <c r="AD9226" s="3"/>
      <c r="AE9226" s="3"/>
      <c r="AF9226" s="3"/>
      <c r="AG9226" s="3"/>
      <c r="AH9226" s="3"/>
      <c r="AI9226" s="3"/>
      <c r="AJ9226" s="3"/>
      <c r="AK9226" s="3"/>
      <c r="AL9226" s="3"/>
      <c r="AM9226" s="3"/>
      <c r="AN9226" s="3"/>
      <c r="AO9226" s="3"/>
      <c r="AP9226" s="3"/>
      <c r="AQ9226" s="3"/>
      <c r="AR9226" s="3"/>
      <c r="AS9226" s="3"/>
      <c r="AT9226" s="3"/>
      <c r="AU9226" s="3"/>
      <c r="AV9226" s="3"/>
      <c r="AW9226" s="3"/>
      <c r="AX9226" s="3"/>
      <c r="AY9226" s="3"/>
      <c r="AZ9226" s="3"/>
      <c r="BA9226" s="3"/>
    </row>
    <row r="9227" spans="1:53" x14ac:dyDescent="0.3">
      <c r="A9227" s="3"/>
      <c r="B9227" s="3"/>
      <c r="C9227" s="3"/>
      <c r="D9227" s="3"/>
      <c r="E9227" s="3"/>
      <c r="F9227" s="3"/>
      <c r="G9227" s="3"/>
      <c r="H9227" s="3"/>
      <c r="I9227" s="3"/>
      <c r="J9227" s="3"/>
      <c r="K9227" s="3"/>
      <c r="L9227" s="3"/>
      <c r="M9227" s="3"/>
      <c r="N9227" s="3"/>
      <c r="O9227" s="3"/>
      <c r="P9227" s="3"/>
      <c r="Q9227" s="3"/>
      <c r="R9227" s="3"/>
      <c r="S9227" s="120"/>
      <c r="T9227" s="3"/>
      <c r="U9227" s="3"/>
      <c r="V9227" s="3"/>
      <c r="W9227" s="3"/>
      <c r="X9227" s="3"/>
      <c r="Y9227" s="3"/>
      <c r="Z9227" s="3"/>
      <c r="AA9227" s="3"/>
      <c r="AB9227" s="3"/>
      <c r="AC9227" s="3"/>
      <c r="AD9227" s="3"/>
      <c r="AE9227" s="3"/>
      <c r="AF9227" s="3"/>
      <c r="AG9227" s="3"/>
      <c r="AH9227" s="3"/>
      <c r="AI9227" s="3"/>
      <c r="AJ9227" s="3"/>
      <c r="AK9227" s="3"/>
      <c r="AL9227" s="3"/>
      <c r="AM9227" s="3"/>
      <c r="AN9227" s="3"/>
      <c r="AO9227" s="3"/>
      <c r="AP9227" s="3"/>
      <c r="AQ9227" s="3"/>
      <c r="AR9227" s="3"/>
      <c r="AS9227" s="3"/>
      <c r="AT9227" s="3"/>
      <c r="AU9227" s="3"/>
      <c r="AV9227" s="3"/>
      <c r="AW9227" s="3"/>
      <c r="AX9227" s="3"/>
      <c r="AY9227" s="3"/>
      <c r="AZ9227" s="3"/>
      <c r="BA9227" s="3"/>
    </row>
    <row r="9228" spans="1:53" x14ac:dyDescent="0.3">
      <c r="A9228" s="3"/>
      <c r="B9228" s="3"/>
      <c r="C9228" s="3"/>
      <c r="D9228" s="3"/>
      <c r="E9228" s="3"/>
      <c r="F9228" s="3"/>
      <c r="G9228" s="3"/>
      <c r="H9228" s="3"/>
      <c r="I9228" s="3"/>
      <c r="J9228" s="3"/>
      <c r="K9228" s="3"/>
      <c r="L9228" s="3"/>
      <c r="M9228" s="3"/>
      <c r="N9228" s="3"/>
      <c r="O9228" s="3"/>
      <c r="P9228" s="3"/>
      <c r="Q9228" s="3"/>
      <c r="R9228" s="3"/>
      <c r="S9228" s="120"/>
      <c r="T9228" s="3"/>
      <c r="U9228" s="3"/>
      <c r="V9228" s="3"/>
      <c r="W9228" s="3"/>
      <c r="X9228" s="3"/>
      <c r="Y9228" s="3"/>
      <c r="Z9228" s="3"/>
      <c r="AA9228" s="3"/>
      <c r="AB9228" s="3"/>
      <c r="AC9228" s="3"/>
      <c r="AD9228" s="3"/>
      <c r="AE9228" s="3"/>
      <c r="AF9228" s="3"/>
      <c r="AG9228" s="3"/>
      <c r="AH9228" s="3"/>
      <c r="AI9228" s="3"/>
      <c r="AJ9228" s="3"/>
      <c r="AK9228" s="3"/>
      <c r="AL9228" s="3"/>
      <c r="AM9228" s="3"/>
      <c r="AN9228" s="3"/>
      <c r="AO9228" s="3"/>
      <c r="AP9228" s="3"/>
      <c r="AQ9228" s="3"/>
      <c r="AR9228" s="3"/>
      <c r="AS9228" s="3"/>
      <c r="AT9228" s="3"/>
      <c r="AU9228" s="3"/>
      <c r="AV9228" s="3"/>
      <c r="AW9228" s="3"/>
      <c r="AX9228" s="3"/>
      <c r="AY9228" s="3"/>
      <c r="AZ9228" s="3"/>
      <c r="BA9228" s="3"/>
    </row>
    <row r="9229" spans="1:53" x14ac:dyDescent="0.3">
      <c r="A9229" s="3"/>
      <c r="B9229" s="3"/>
      <c r="C9229" s="3"/>
      <c r="D9229" s="3"/>
      <c r="E9229" s="3"/>
      <c r="F9229" s="3"/>
      <c r="G9229" s="3"/>
      <c r="H9229" s="3"/>
      <c r="I9229" s="3"/>
      <c r="J9229" s="3"/>
      <c r="K9229" s="3"/>
      <c r="L9229" s="3"/>
      <c r="M9229" s="3"/>
      <c r="N9229" s="3"/>
      <c r="O9229" s="3"/>
      <c r="P9229" s="3"/>
      <c r="Q9229" s="3"/>
      <c r="R9229" s="3"/>
      <c r="S9229" s="120"/>
      <c r="T9229" s="3"/>
      <c r="U9229" s="3"/>
      <c r="V9229" s="3"/>
      <c r="W9229" s="3"/>
      <c r="X9229" s="3"/>
      <c r="Y9229" s="3"/>
      <c r="Z9229" s="3"/>
      <c r="AA9229" s="3"/>
      <c r="AB9229" s="3"/>
      <c r="AC9229" s="3"/>
      <c r="AD9229" s="3"/>
      <c r="AE9229" s="3"/>
      <c r="AF9229" s="3"/>
      <c r="AG9229" s="3"/>
      <c r="AH9229" s="3"/>
      <c r="AI9229" s="3"/>
      <c r="AJ9229" s="3"/>
      <c r="AK9229" s="3"/>
      <c r="AL9229" s="3"/>
      <c r="AM9229" s="3"/>
      <c r="AN9229" s="3"/>
      <c r="AO9229" s="3"/>
      <c r="AP9229" s="3"/>
      <c r="AQ9229" s="3"/>
      <c r="AR9229" s="3"/>
      <c r="AS9229" s="3"/>
      <c r="AT9229" s="3"/>
      <c r="AU9229" s="3"/>
      <c r="AV9229" s="3"/>
      <c r="AW9229" s="3"/>
      <c r="AX9229" s="3"/>
      <c r="AY9229" s="3"/>
      <c r="AZ9229" s="3"/>
      <c r="BA9229" s="3"/>
    </row>
    <row r="9230" spans="1:53" x14ac:dyDescent="0.3">
      <c r="A9230" s="3"/>
      <c r="B9230" s="3"/>
      <c r="C9230" s="3"/>
      <c r="D9230" s="3"/>
      <c r="E9230" s="3"/>
      <c r="F9230" s="3"/>
      <c r="G9230" s="3"/>
      <c r="H9230" s="3"/>
      <c r="I9230" s="3"/>
      <c r="J9230" s="3"/>
      <c r="K9230" s="3"/>
      <c r="L9230" s="3"/>
      <c r="M9230" s="3"/>
      <c r="N9230" s="3"/>
      <c r="O9230" s="3"/>
      <c r="P9230" s="3"/>
      <c r="Q9230" s="3"/>
      <c r="R9230" s="3"/>
      <c r="S9230" s="120"/>
      <c r="T9230" s="3"/>
      <c r="U9230" s="3"/>
      <c r="V9230" s="3"/>
      <c r="W9230" s="3"/>
      <c r="X9230" s="3"/>
      <c r="Y9230" s="3"/>
      <c r="Z9230" s="3"/>
      <c r="AA9230" s="3"/>
      <c r="AB9230" s="3"/>
      <c r="AC9230" s="3"/>
      <c r="AD9230" s="3"/>
      <c r="AE9230" s="3"/>
      <c r="AF9230" s="3"/>
      <c r="AG9230" s="3"/>
      <c r="AH9230" s="3"/>
      <c r="AI9230" s="3"/>
      <c r="AJ9230" s="3"/>
      <c r="AK9230" s="3"/>
      <c r="AL9230" s="3"/>
      <c r="AM9230" s="3"/>
      <c r="AN9230" s="3"/>
      <c r="AO9230" s="3"/>
      <c r="AP9230" s="3"/>
      <c r="AQ9230" s="3"/>
      <c r="AR9230" s="3"/>
      <c r="AS9230" s="3"/>
      <c r="AT9230" s="3"/>
      <c r="AU9230" s="3"/>
      <c r="AV9230" s="3"/>
      <c r="AW9230" s="3"/>
      <c r="AX9230" s="3"/>
      <c r="AY9230" s="3"/>
      <c r="AZ9230" s="3"/>
      <c r="BA9230" s="3"/>
    </row>
    <row r="9231" spans="1:53" x14ac:dyDescent="0.3">
      <c r="A9231" s="3"/>
      <c r="B9231" s="3"/>
      <c r="C9231" s="3"/>
      <c r="D9231" s="3"/>
      <c r="E9231" s="3"/>
      <c r="F9231" s="3"/>
      <c r="G9231" s="3"/>
      <c r="H9231" s="3"/>
      <c r="I9231" s="3"/>
      <c r="J9231" s="3"/>
      <c r="K9231" s="3"/>
      <c r="L9231" s="3"/>
      <c r="M9231" s="3"/>
      <c r="N9231" s="3"/>
      <c r="O9231" s="3"/>
      <c r="P9231" s="3"/>
      <c r="Q9231" s="3"/>
      <c r="R9231" s="3"/>
      <c r="S9231" s="120"/>
      <c r="T9231" s="3"/>
      <c r="U9231" s="3"/>
      <c r="V9231" s="3"/>
      <c r="W9231" s="3"/>
      <c r="X9231" s="3"/>
      <c r="Y9231" s="3"/>
      <c r="Z9231" s="3"/>
      <c r="AA9231" s="3"/>
      <c r="AB9231" s="3"/>
      <c r="AC9231" s="3"/>
      <c r="AD9231" s="3"/>
      <c r="AE9231" s="3"/>
      <c r="AF9231" s="3"/>
      <c r="AG9231" s="3"/>
      <c r="AH9231" s="3"/>
      <c r="AI9231" s="3"/>
      <c r="AJ9231" s="3"/>
      <c r="AK9231" s="3"/>
      <c r="AL9231" s="3"/>
      <c r="AM9231" s="3"/>
      <c r="AN9231" s="3"/>
      <c r="AO9231" s="3"/>
      <c r="AP9231" s="3"/>
      <c r="AQ9231" s="3"/>
      <c r="AR9231" s="3"/>
      <c r="AS9231" s="3"/>
      <c r="AT9231" s="3"/>
      <c r="AU9231" s="3"/>
      <c r="AV9231" s="3"/>
      <c r="AW9231" s="3"/>
      <c r="AX9231" s="3"/>
      <c r="AY9231" s="3"/>
      <c r="AZ9231" s="3"/>
      <c r="BA9231" s="3"/>
    </row>
    <row r="9232" spans="1:53" x14ac:dyDescent="0.3">
      <c r="A9232" s="3"/>
      <c r="B9232" s="3"/>
      <c r="C9232" s="3"/>
      <c r="D9232" s="3"/>
      <c r="E9232" s="3"/>
      <c r="F9232" s="3"/>
      <c r="G9232" s="3"/>
      <c r="H9232" s="3"/>
      <c r="I9232" s="3"/>
      <c r="J9232" s="3"/>
      <c r="K9232" s="3"/>
      <c r="L9232" s="3"/>
      <c r="M9232" s="3"/>
      <c r="N9232" s="3"/>
      <c r="O9232" s="3"/>
      <c r="P9232" s="3"/>
      <c r="Q9232" s="3"/>
      <c r="R9232" s="3"/>
      <c r="S9232" s="120"/>
      <c r="T9232" s="3"/>
      <c r="U9232" s="3"/>
      <c r="V9232" s="3"/>
      <c r="W9232" s="3"/>
      <c r="X9232" s="3"/>
      <c r="Y9232" s="3"/>
      <c r="Z9232" s="3"/>
      <c r="AA9232" s="3"/>
      <c r="AB9232" s="3"/>
      <c r="AC9232" s="3"/>
      <c r="AD9232" s="3"/>
      <c r="AE9232" s="3"/>
      <c r="AF9232" s="3"/>
      <c r="AG9232" s="3"/>
      <c r="AH9232" s="3"/>
      <c r="AI9232" s="3"/>
      <c r="AJ9232" s="3"/>
      <c r="AK9232" s="3"/>
      <c r="AL9232" s="3"/>
      <c r="AM9232" s="3"/>
      <c r="AN9232" s="3"/>
      <c r="AO9232" s="3"/>
      <c r="AP9232" s="3"/>
      <c r="AQ9232" s="3"/>
      <c r="AR9232" s="3"/>
      <c r="AS9232" s="3"/>
      <c r="AT9232" s="3"/>
      <c r="AU9232" s="3"/>
      <c r="AV9232" s="3"/>
      <c r="AW9232" s="3"/>
      <c r="AX9232" s="3"/>
      <c r="AY9232" s="3"/>
      <c r="AZ9232" s="3"/>
      <c r="BA9232" s="3"/>
    </row>
    <row r="9233" spans="1:53" x14ac:dyDescent="0.3">
      <c r="A9233" s="3"/>
      <c r="B9233" s="3"/>
      <c r="C9233" s="3"/>
      <c r="D9233" s="3"/>
      <c r="E9233" s="3"/>
      <c r="F9233" s="3"/>
      <c r="G9233" s="3"/>
      <c r="H9233" s="3"/>
      <c r="I9233" s="3"/>
      <c r="J9233" s="3"/>
      <c r="K9233" s="3"/>
      <c r="L9233" s="3"/>
      <c r="M9233" s="3"/>
      <c r="N9233" s="3"/>
      <c r="O9233" s="3"/>
      <c r="P9233" s="3"/>
      <c r="Q9233" s="3"/>
      <c r="R9233" s="3"/>
      <c r="S9233" s="120"/>
      <c r="T9233" s="3"/>
      <c r="U9233" s="3"/>
      <c r="V9233" s="3"/>
      <c r="W9233" s="3"/>
      <c r="X9233" s="3"/>
      <c r="Y9233" s="3"/>
      <c r="Z9233" s="3"/>
      <c r="AA9233" s="3"/>
      <c r="AB9233" s="3"/>
      <c r="AC9233" s="3"/>
      <c r="AD9233" s="3"/>
      <c r="AE9233" s="3"/>
      <c r="AF9233" s="3"/>
      <c r="AG9233" s="3"/>
      <c r="AH9233" s="3"/>
      <c r="AI9233" s="3"/>
      <c r="AJ9233" s="3"/>
      <c r="AK9233" s="3"/>
      <c r="AL9233" s="3"/>
      <c r="AM9233" s="3"/>
      <c r="AN9233" s="3"/>
      <c r="AO9233" s="3"/>
      <c r="AP9233" s="3"/>
      <c r="AQ9233" s="3"/>
      <c r="AR9233" s="3"/>
      <c r="AS9233" s="3"/>
      <c r="AT9233" s="3"/>
      <c r="AU9233" s="3"/>
      <c r="AV9233" s="3"/>
      <c r="AW9233" s="3"/>
      <c r="AX9233" s="3"/>
      <c r="AY9233" s="3"/>
      <c r="AZ9233" s="3"/>
      <c r="BA9233" s="3"/>
    </row>
    <row r="9234" spans="1:53" x14ac:dyDescent="0.3">
      <c r="A9234" s="3"/>
      <c r="B9234" s="3"/>
      <c r="C9234" s="3"/>
      <c r="D9234" s="3"/>
      <c r="E9234" s="3"/>
      <c r="F9234" s="3"/>
      <c r="G9234" s="3"/>
      <c r="H9234" s="3"/>
      <c r="I9234" s="3"/>
      <c r="J9234" s="3"/>
      <c r="K9234" s="3"/>
      <c r="L9234" s="3"/>
      <c r="M9234" s="3"/>
      <c r="N9234" s="3"/>
      <c r="O9234" s="3"/>
      <c r="P9234" s="3"/>
      <c r="Q9234" s="3"/>
      <c r="R9234" s="3"/>
      <c r="S9234" s="120"/>
      <c r="T9234" s="3"/>
      <c r="U9234" s="3"/>
      <c r="V9234" s="3"/>
      <c r="W9234" s="3"/>
      <c r="X9234" s="3"/>
      <c r="Y9234" s="3"/>
      <c r="Z9234" s="3"/>
      <c r="AA9234" s="3"/>
      <c r="AB9234" s="3"/>
      <c r="AC9234" s="3"/>
      <c r="AD9234" s="3"/>
      <c r="AE9234" s="3"/>
      <c r="AF9234" s="3"/>
      <c r="AG9234" s="3"/>
      <c r="AH9234" s="3"/>
      <c r="AI9234" s="3"/>
      <c r="AJ9234" s="3"/>
      <c r="AK9234" s="3"/>
      <c r="AL9234" s="3"/>
      <c r="AM9234" s="3"/>
      <c r="AN9234" s="3"/>
      <c r="AO9234" s="3"/>
      <c r="AP9234" s="3"/>
      <c r="AQ9234" s="3"/>
      <c r="AR9234" s="3"/>
      <c r="AS9234" s="3"/>
      <c r="AT9234" s="3"/>
      <c r="AU9234" s="3"/>
      <c r="AV9234" s="3"/>
      <c r="AW9234" s="3"/>
      <c r="AX9234" s="3"/>
      <c r="AY9234" s="3"/>
      <c r="AZ9234" s="3"/>
      <c r="BA9234" s="3"/>
    </row>
    <row r="9235" spans="1:53" x14ac:dyDescent="0.3">
      <c r="A9235" s="3"/>
      <c r="B9235" s="3"/>
      <c r="C9235" s="3"/>
      <c r="D9235" s="3"/>
      <c r="E9235" s="3"/>
      <c r="F9235" s="3"/>
      <c r="G9235" s="3"/>
      <c r="H9235" s="3"/>
      <c r="I9235" s="3"/>
      <c r="J9235" s="3"/>
      <c r="K9235" s="3"/>
      <c r="L9235" s="3"/>
      <c r="M9235" s="3"/>
      <c r="N9235" s="3"/>
      <c r="O9235" s="3"/>
      <c r="P9235" s="3"/>
      <c r="Q9235" s="3"/>
      <c r="R9235" s="3"/>
      <c r="S9235" s="120"/>
      <c r="T9235" s="3"/>
      <c r="U9235" s="3"/>
      <c r="V9235" s="3"/>
      <c r="W9235" s="3"/>
      <c r="X9235" s="3"/>
      <c r="Y9235" s="3"/>
      <c r="Z9235" s="3"/>
      <c r="AA9235" s="3"/>
      <c r="AB9235" s="3"/>
      <c r="AC9235" s="3"/>
      <c r="AD9235" s="3"/>
      <c r="AE9235" s="3"/>
      <c r="AF9235" s="3"/>
      <c r="AG9235" s="3"/>
      <c r="AH9235" s="3"/>
      <c r="AI9235" s="3"/>
      <c r="AJ9235" s="3"/>
      <c r="AK9235" s="3"/>
      <c r="AL9235" s="3"/>
      <c r="AM9235" s="3"/>
      <c r="AN9235" s="3"/>
      <c r="AO9235" s="3"/>
      <c r="AP9235" s="3"/>
      <c r="AQ9235" s="3"/>
      <c r="AR9235" s="3"/>
      <c r="AS9235" s="3"/>
      <c r="AT9235" s="3"/>
      <c r="AU9235" s="3"/>
      <c r="AV9235" s="3"/>
      <c r="AW9235" s="3"/>
      <c r="AX9235" s="3"/>
      <c r="AY9235" s="3"/>
      <c r="AZ9235" s="3"/>
      <c r="BA9235" s="3"/>
    </row>
    <row r="9236" spans="1:53" x14ac:dyDescent="0.3">
      <c r="A9236" s="3"/>
      <c r="B9236" s="3"/>
      <c r="C9236" s="3"/>
      <c r="D9236" s="3"/>
      <c r="E9236" s="3"/>
      <c r="F9236" s="3"/>
      <c r="G9236" s="3"/>
      <c r="H9236" s="3"/>
      <c r="I9236" s="3"/>
      <c r="J9236" s="3"/>
      <c r="K9236" s="3"/>
      <c r="L9236" s="3"/>
      <c r="M9236" s="3"/>
      <c r="N9236" s="3"/>
      <c r="O9236" s="3"/>
      <c r="P9236" s="3"/>
      <c r="Q9236" s="3"/>
      <c r="R9236" s="3"/>
      <c r="S9236" s="120"/>
      <c r="T9236" s="3"/>
      <c r="U9236" s="3"/>
      <c r="V9236" s="3"/>
      <c r="W9236" s="3"/>
      <c r="X9236" s="3"/>
      <c r="Y9236" s="3"/>
      <c r="Z9236" s="3"/>
      <c r="AA9236" s="3"/>
      <c r="AB9236" s="3"/>
      <c r="AC9236" s="3"/>
      <c r="AD9236" s="3"/>
      <c r="AE9236" s="3"/>
      <c r="AF9236" s="3"/>
      <c r="AG9236" s="3"/>
      <c r="AH9236" s="3"/>
      <c r="AI9236" s="3"/>
      <c r="AJ9236" s="3"/>
      <c r="AK9236" s="3"/>
      <c r="AL9236" s="3"/>
      <c r="AM9236" s="3"/>
      <c r="AN9236" s="3"/>
      <c r="AO9236" s="3"/>
      <c r="AP9236" s="3"/>
      <c r="AQ9236" s="3"/>
      <c r="AR9236" s="3"/>
      <c r="AS9236" s="3"/>
      <c r="AT9236" s="3"/>
      <c r="AU9236" s="3"/>
      <c r="AV9236" s="3"/>
      <c r="AW9236" s="3"/>
      <c r="AX9236" s="3"/>
      <c r="AY9236" s="3"/>
      <c r="AZ9236" s="3"/>
      <c r="BA9236" s="3"/>
    </row>
    <row r="9237" spans="1:53" x14ac:dyDescent="0.3">
      <c r="A9237" s="3"/>
      <c r="B9237" s="3"/>
      <c r="C9237" s="3"/>
      <c r="D9237" s="3"/>
      <c r="E9237" s="3"/>
      <c r="F9237" s="3"/>
      <c r="G9237" s="3"/>
      <c r="H9237" s="3"/>
      <c r="I9237" s="3"/>
      <c r="J9237" s="3"/>
      <c r="K9237" s="3"/>
      <c r="L9237" s="3"/>
      <c r="M9237" s="3"/>
      <c r="N9237" s="3"/>
      <c r="O9237" s="3"/>
      <c r="P9237" s="3"/>
      <c r="Q9237" s="3"/>
      <c r="R9237" s="3"/>
      <c r="S9237" s="120"/>
      <c r="T9237" s="3"/>
      <c r="U9237" s="3"/>
      <c r="V9237" s="3"/>
      <c r="W9237" s="3"/>
      <c r="X9237" s="3"/>
      <c r="Y9237" s="3"/>
      <c r="Z9237" s="3"/>
      <c r="AA9237" s="3"/>
      <c r="AB9237" s="3"/>
      <c r="AC9237" s="3"/>
      <c r="AD9237" s="3"/>
      <c r="AE9237" s="3"/>
      <c r="AF9237" s="3"/>
      <c r="AG9237" s="3"/>
      <c r="AH9237" s="3"/>
      <c r="AI9237" s="3"/>
      <c r="AJ9237" s="3"/>
      <c r="AK9237" s="3"/>
      <c r="AL9237" s="3"/>
      <c r="AM9237" s="3"/>
      <c r="AN9237" s="3"/>
      <c r="AO9237" s="3"/>
      <c r="AP9237" s="3"/>
      <c r="AQ9237" s="3"/>
      <c r="AR9237" s="3"/>
      <c r="AS9237" s="3"/>
      <c r="AT9237" s="3"/>
      <c r="AU9237" s="3"/>
      <c r="AV9237" s="3"/>
      <c r="AW9237" s="3"/>
      <c r="AX9237" s="3"/>
      <c r="AY9237" s="3"/>
      <c r="AZ9237" s="3"/>
      <c r="BA9237" s="3"/>
    </row>
    <row r="9238" spans="1:53" x14ac:dyDescent="0.3">
      <c r="A9238" s="3"/>
      <c r="B9238" s="3"/>
      <c r="C9238" s="3"/>
      <c r="D9238" s="3"/>
      <c r="E9238" s="3"/>
      <c r="F9238" s="3"/>
      <c r="G9238" s="3"/>
      <c r="H9238" s="3"/>
      <c r="I9238" s="3"/>
      <c r="J9238" s="3"/>
      <c r="K9238" s="3"/>
      <c r="L9238" s="3"/>
      <c r="M9238" s="3"/>
      <c r="N9238" s="3"/>
      <c r="O9238" s="3"/>
      <c r="P9238" s="3"/>
      <c r="Q9238" s="3"/>
      <c r="R9238" s="3"/>
      <c r="S9238" s="120"/>
      <c r="T9238" s="3"/>
      <c r="U9238" s="3"/>
      <c r="V9238" s="3"/>
      <c r="W9238" s="3"/>
      <c r="X9238" s="3"/>
      <c r="Y9238" s="3"/>
      <c r="Z9238" s="3"/>
      <c r="AA9238" s="3"/>
      <c r="AB9238" s="3"/>
      <c r="AC9238" s="3"/>
      <c r="AD9238" s="3"/>
      <c r="AE9238" s="3"/>
      <c r="AF9238" s="3"/>
      <c r="AG9238" s="3"/>
      <c r="AH9238" s="3"/>
      <c r="AI9238" s="3"/>
      <c r="AJ9238" s="3"/>
      <c r="AK9238" s="3"/>
      <c r="AL9238" s="3"/>
      <c r="AM9238" s="3"/>
      <c r="AN9238" s="3"/>
      <c r="AO9238" s="3"/>
      <c r="AP9238" s="3"/>
      <c r="AQ9238" s="3"/>
      <c r="AR9238" s="3"/>
      <c r="AS9238" s="3"/>
      <c r="AT9238" s="3"/>
      <c r="AU9238" s="3"/>
      <c r="AV9238" s="3"/>
      <c r="AW9238" s="3"/>
      <c r="AX9238" s="3"/>
      <c r="AY9238" s="3"/>
      <c r="AZ9238" s="3"/>
      <c r="BA9238" s="3"/>
    </row>
    <row r="9239" spans="1:53" x14ac:dyDescent="0.3">
      <c r="A9239" s="3"/>
      <c r="B9239" s="3"/>
      <c r="C9239" s="3"/>
      <c r="D9239" s="3"/>
      <c r="E9239" s="3"/>
      <c r="F9239" s="3"/>
      <c r="G9239" s="3"/>
      <c r="H9239" s="3"/>
      <c r="I9239" s="3"/>
      <c r="J9239" s="3"/>
      <c r="K9239" s="3"/>
      <c r="L9239" s="3"/>
      <c r="M9239" s="3"/>
      <c r="N9239" s="3"/>
      <c r="O9239" s="3"/>
      <c r="P9239" s="3"/>
      <c r="Q9239" s="3"/>
      <c r="R9239" s="3"/>
      <c r="S9239" s="120"/>
      <c r="T9239" s="3"/>
      <c r="U9239" s="3"/>
      <c r="V9239" s="3"/>
      <c r="W9239" s="3"/>
      <c r="X9239" s="3"/>
      <c r="Y9239" s="3"/>
      <c r="Z9239" s="3"/>
      <c r="AA9239" s="3"/>
      <c r="AB9239" s="3"/>
      <c r="AC9239" s="3"/>
      <c r="AD9239" s="3"/>
      <c r="AE9239" s="3"/>
      <c r="AF9239" s="3"/>
      <c r="AG9239" s="3"/>
      <c r="AH9239" s="3"/>
      <c r="AI9239" s="3"/>
      <c r="AJ9239" s="3"/>
      <c r="AK9239" s="3"/>
      <c r="AL9239" s="3"/>
      <c r="AM9239" s="3"/>
      <c r="AN9239" s="3"/>
      <c r="AO9239" s="3"/>
      <c r="AP9239" s="3"/>
      <c r="AQ9239" s="3"/>
      <c r="AR9239" s="3"/>
      <c r="AS9239" s="3"/>
      <c r="AT9239" s="3"/>
      <c r="AU9239" s="3"/>
      <c r="AV9239" s="3"/>
      <c r="AW9239" s="3"/>
      <c r="AX9239" s="3"/>
      <c r="AY9239" s="3"/>
      <c r="AZ9239" s="3"/>
      <c r="BA9239" s="3"/>
    </row>
    <row r="9240" spans="1:53" x14ac:dyDescent="0.3">
      <c r="A9240" s="3"/>
      <c r="B9240" s="3"/>
      <c r="C9240" s="3"/>
      <c r="D9240" s="3"/>
      <c r="E9240" s="3"/>
      <c r="F9240" s="3"/>
      <c r="G9240" s="3"/>
      <c r="H9240" s="3"/>
      <c r="I9240" s="3"/>
      <c r="J9240" s="3"/>
      <c r="K9240" s="3"/>
      <c r="L9240" s="3"/>
      <c r="M9240" s="3"/>
      <c r="N9240" s="3"/>
      <c r="O9240" s="3"/>
      <c r="P9240" s="3"/>
      <c r="Q9240" s="3"/>
      <c r="R9240" s="3"/>
      <c r="S9240" s="120"/>
      <c r="T9240" s="3"/>
      <c r="U9240" s="3"/>
      <c r="V9240" s="3"/>
      <c r="W9240" s="3"/>
      <c r="X9240" s="3"/>
      <c r="Y9240" s="3"/>
      <c r="Z9240" s="3"/>
      <c r="AA9240" s="3"/>
      <c r="AB9240" s="3"/>
      <c r="AC9240" s="3"/>
      <c r="AD9240" s="3"/>
      <c r="AE9240" s="3"/>
      <c r="AF9240" s="3"/>
      <c r="AG9240" s="3"/>
      <c r="AH9240" s="3"/>
      <c r="AI9240" s="3"/>
      <c r="AJ9240" s="3"/>
      <c r="AK9240" s="3"/>
      <c r="AL9240" s="3"/>
      <c r="AM9240" s="3"/>
      <c r="AN9240" s="3"/>
      <c r="AO9240" s="3"/>
      <c r="AP9240" s="3"/>
      <c r="AQ9240" s="3"/>
      <c r="AR9240" s="3"/>
      <c r="AS9240" s="3"/>
      <c r="AT9240" s="3"/>
      <c r="AU9240" s="3"/>
      <c r="AV9240" s="3"/>
      <c r="AW9240" s="3"/>
      <c r="AX9240" s="3"/>
      <c r="AY9240" s="3"/>
      <c r="AZ9240" s="3"/>
      <c r="BA9240" s="3"/>
    </row>
    <row r="9241" spans="1:53" x14ac:dyDescent="0.3">
      <c r="A9241" s="3"/>
      <c r="B9241" s="3"/>
      <c r="C9241" s="3"/>
      <c r="D9241" s="3"/>
      <c r="E9241" s="3"/>
      <c r="F9241" s="3"/>
      <c r="G9241" s="3"/>
      <c r="H9241" s="3"/>
      <c r="I9241" s="3"/>
      <c r="J9241" s="3"/>
      <c r="K9241" s="3"/>
      <c r="L9241" s="3"/>
      <c r="M9241" s="3"/>
      <c r="N9241" s="3"/>
      <c r="O9241" s="3"/>
      <c r="P9241" s="3"/>
      <c r="Q9241" s="3"/>
      <c r="R9241" s="3"/>
      <c r="S9241" s="120"/>
      <c r="T9241" s="3"/>
      <c r="U9241" s="3"/>
      <c r="V9241" s="3"/>
      <c r="W9241" s="3"/>
      <c r="X9241" s="3"/>
      <c r="Y9241" s="3"/>
      <c r="Z9241" s="3"/>
      <c r="AA9241" s="3"/>
      <c r="AB9241" s="3"/>
      <c r="AC9241" s="3"/>
      <c r="AD9241" s="3"/>
      <c r="AE9241" s="3"/>
      <c r="AF9241" s="3"/>
      <c r="AG9241" s="3"/>
      <c r="AH9241" s="3"/>
      <c r="AI9241" s="3"/>
      <c r="AJ9241" s="3"/>
      <c r="AK9241" s="3"/>
      <c r="AL9241" s="3"/>
      <c r="AM9241" s="3"/>
      <c r="AN9241" s="3"/>
      <c r="AO9241" s="3"/>
      <c r="AP9241" s="3"/>
      <c r="AQ9241" s="3"/>
      <c r="AR9241" s="3"/>
      <c r="AS9241" s="3"/>
      <c r="AT9241" s="3"/>
      <c r="AU9241" s="3"/>
      <c r="AV9241" s="3"/>
      <c r="AW9241" s="3"/>
      <c r="AX9241" s="3"/>
      <c r="AY9241" s="3"/>
      <c r="AZ9241" s="3"/>
      <c r="BA9241" s="3"/>
    </row>
    <row r="9242" spans="1:53" x14ac:dyDescent="0.3">
      <c r="A9242" s="3"/>
      <c r="B9242" s="3"/>
      <c r="C9242" s="3"/>
      <c r="D9242" s="3"/>
      <c r="E9242" s="3"/>
      <c r="F9242" s="3"/>
      <c r="G9242" s="3"/>
      <c r="H9242" s="3"/>
      <c r="I9242" s="3"/>
      <c r="J9242" s="3"/>
      <c r="K9242" s="3"/>
      <c r="L9242" s="3"/>
      <c r="M9242" s="3"/>
      <c r="N9242" s="3"/>
      <c r="O9242" s="3"/>
      <c r="P9242" s="3"/>
      <c r="Q9242" s="3"/>
      <c r="R9242" s="3"/>
      <c r="S9242" s="120"/>
      <c r="T9242" s="3"/>
      <c r="U9242" s="3"/>
      <c r="V9242" s="3"/>
      <c r="W9242" s="3"/>
      <c r="X9242" s="3"/>
      <c r="Y9242" s="3"/>
      <c r="Z9242" s="3"/>
      <c r="AA9242" s="3"/>
      <c r="AB9242" s="3"/>
      <c r="AC9242" s="3"/>
      <c r="AD9242" s="3"/>
      <c r="AE9242" s="3"/>
      <c r="AF9242" s="3"/>
      <c r="AG9242" s="3"/>
      <c r="AH9242" s="3"/>
      <c r="AI9242" s="3"/>
      <c r="AJ9242" s="3"/>
      <c r="AK9242" s="3"/>
      <c r="AL9242" s="3"/>
      <c r="AM9242" s="3"/>
      <c r="AN9242" s="3"/>
      <c r="AO9242" s="3"/>
      <c r="AP9242" s="3"/>
      <c r="AQ9242" s="3"/>
      <c r="AR9242" s="3"/>
      <c r="AS9242" s="3"/>
      <c r="AT9242" s="3"/>
      <c r="AU9242" s="3"/>
      <c r="AV9242" s="3"/>
      <c r="AW9242" s="3"/>
      <c r="AX9242" s="3"/>
      <c r="AY9242" s="3"/>
      <c r="AZ9242" s="3"/>
      <c r="BA9242" s="3"/>
    </row>
    <row r="9243" spans="1:53" x14ac:dyDescent="0.3">
      <c r="A9243" s="3"/>
      <c r="B9243" s="3"/>
      <c r="C9243" s="3"/>
      <c r="D9243" s="3"/>
      <c r="E9243" s="3"/>
      <c r="F9243" s="3"/>
      <c r="G9243" s="3"/>
      <c r="H9243" s="3"/>
      <c r="I9243" s="3"/>
      <c r="J9243" s="3"/>
      <c r="K9243" s="3"/>
      <c r="L9243" s="3"/>
      <c r="M9243" s="3"/>
      <c r="N9243" s="3"/>
      <c r="O9243" s="3"/>
      <c r="P9243" s="3"/>
      <c r="Q9243" s="3"/>
      <c r="R9243" s="3"/>
      <c r="S9243" s="120"/>
      <c r="T9243" s="3"/>
      <c r="U9243" s="3"/>
      <c r="V9243" s="3"/>
      <c r="W9243" s="3"/>
      <c r="X9243" s="3"/>
      <c r="Y9243" s="3"/>
      <c r="Z9243" s="3"/>
      <c r="AA9243" s="3"/>
      <c r="AB9243" s="3"/>
      <c r="AC9243" s="3"/>
      <c r="AD9243" s="3"/>
      <c r="AE9243" s="3"/>
      <c r="AF9243" s="3"/>
      <c r="AG9243" s="3"/>
      <c r="AH9243" s="3"/>
      <c r="AI9243" s="3"/>
      <c r="AJ9243" s="3"/>
      <c r="AK9243" s="3"/>
      <c r="AL9243" s="3"/>
      <c r="AM9243" s="3"/>
      <c r="AN9243" s="3"/>
      <c r="AO9243" s="3"/>
      <c r="AP9243" s="3"/>
      <c r="AQ9243" s="3"/>
      <c r="AR9243" s="3"/>
      <c r="AS9243" s="3"/>
      <c r="AT9243" s="3"/>
      <c r="AU9243" s="3"/>
      <c r="AV9243" s="3"/>
      <c r="AW9243" s="3"/>
      <c r="AX9243" s="3"/>
      <c r="AY9243" s="3"/>
      <c r="AZ9243" s="3"/>
      <c r="BA9243" s="3"/>
    </row>
    <row r="9244" spans="1:53" x14ac:dyDescent="0.3">
      <c r="A9244" s="3"/>
      <c r="B9244" s="3"/>
      <c r="C9244" s="3"/>
      <c r="D9244" s="3"/>
      <c r="E9244" s="3"/>
      <c r="F9244" s="3"/>
      <c r="G9244" s="3"/>
      <c r="H9244" s="3"/>
      <c r="I9244" s="3"/>
      <c r="J9244" s="3"/>
      <c r="K9244" s="3"/>
      <c r="L9244" s="3"/>
      <c r="M9244" s="3"/>
      <c r="N9244" s="3"/>
      <c r="O9244" s="3"/>
      <c r="P9244" s="3"/>
      <c r="Q9244" s="3"/>
      <c r="R9244" s="3"/>
      <c r="S9244" s="120"/>
      <c r="T9244" s="3"/>
      <c r="U9244" s="3"/>
      <c r="V9244" s="3"/>
      <c r="W9244" s="3"/>
      <c r="X9244" s="3"/>
      <c r="Y9244" s="3"/>
      <c r="Z9244" s="3"/>
      <c r="AA9244" s="3"/>
      <c r="AB9244" s="3"/>
      <c r="AC9244" s="3"/>
      <c r="AD9244" s="3"/>
      <c r="AE9244" s="3"/>
      <c r="AF9244" s="3"/>
      <c r="AG9244" s="3"/>
      <c r="AH9244" s="3"/>
      <c r="AI9244" s="3"/>
      <c r="AJ9244" s="3"/>
      <c r="AK9244" s="3"/>
      <c r="AL9244" s="3"/>
      <c r="AM9244" s="3"/>
      <c r="AN9244" s="3"/>
      <c r="AO9244" s="3"/>
      <c r="AP9244" s="3"/>
      <c r="AQ9244" s="3"/>
      <c r="AR9244" s="3"/>
      <c r="AS9244" s="3"/>
      <c r="AT9244" s="3"/>
      <c r="AU9244" s="3"/>
      <c r="AV9244" s="3"/>
      <c r="AW9244" s="3"/>
      <c r="AX9244" s="3"/>
      <c r="AY9244" s="3"/>
      <c r="AZ9244" s="3"/>
      <c r="BA9244" s="3"/>
    </row>
    <row r="9245" spans="1:53" x14ac:dyDescent="0.3">
      <c r="A9245" s="3"/>
      <c r="B9245" s="3"/>
      <c r="C9245" s="3"/>
      <c r="D9245" s="3"/>
      <c r="E9245" s="3"/>
      <c r="F9245" s="3"/>
      <c r="G9245" s="3"/>
      <c r="H9245" s="3"/>
      <c r="I9245" s="3"/>
      <c r="J9245" s="3"/>
      <c r="K9245" s="3"/>
      <c r="L9245" s="3"/>
      <c r="M9245" s="3"/>
      <c r="N9245" s="3"/>
      <c r="O9245" s="3"/>
      <c r="P9245" s="3"/>
      <c r="Q9245" s="3"/>
      <c r="R9245" s="3"/>
      <c r="S9245" s="120"/>
      <c r="T9245" s="3"/>
      <c r="U9245" s="3"/>
      <c r="V9245" s="3"/>
      <c r="W9245" s="3"/>
      <c r="X9245" s="3"/>
      <c r="Y9245" s="3"/>
      <c r="Z9245" s="3"/>
      <c r="AA9245" s="3"/>
      <c r="AB9245" s="3"/>
      <c r="AC9245" s="3"/>
      <c r="AD9245" s="3"/>
      <c r="AE9245" s="3"/>
      <c r="AF9245" s="3"/>
      <c r="AG9245" s="3"/>
      <c r="AH9245" s="3"/>
      <c r="AI9245" s="3"/>
      <c r="AJ9245" s="3"/>
      <c r="AK9245" s="3"/>
      <c r="AL9245" s="3"/>
      <c r="AM9245" s="3"/>
      <c r="AN9245" s="3"/>
      <c r="AO9245" s="3"/>
      <c r="AP9245" s="3"/>
      <c r="AQ9245" s="3"/>
      <c r="AR9245" s="3"/>
      <c r="AS9245" s="3"/>
      <c r="AT9245" s="3"/>
      <c r="AU9245" s="3"/>
      <c r="AV9245" s="3"/>
      <c r="AW9245" s="3"/>
      <c r="AX9245" s="3"/>
      <c r="AY9245" s="3"/>
      <c r="AZ9245" s="3"/>
      <c r="BA9245" s="3"/>
    </row>
    <row r="9246" spans="1:53" x14ac:dyDescent="0.3">
      <c r="A9246" s="3"/>
      <c r="B9246" s="3"/>
      <c r="C9246" s="3"/>
      <c r="D9246" s="3"/>
      <c r="E9246" s="3"/>
      <c r="F9246" s="3"/>
      <c r="G9246" s="3"/>
      <c r="H9246" s="3"/>
      <c r="I9246" s="3"/>
      <c r="J9246" s="3"/>
      <c r="K9246" s="3"/>
      <c r="L9246" s="3"/>
      <c r="M9246" s="3"/>
      <c r="N9246" s="3"/>
      <c r="O9246" s="3"/>
      <c r="P9246" s="3"/>
      <c r="Q9246" s="3"/>
      <c r="R9246" s="3"/>
      <c r="S9246" s="120"/>
      <c r="T9246" s="3"/>
      <c r="U9246" s="3"/>
      <c r="V9246" s="3"/>
      <c r="W9246" s="3"/>
      <c r="X9246" s="3"/>
      <c r="Y9246" s="3"/>
      <c r="Z9246" s="3"/>
      <c r="AA9246" s="3"/>
      <c r="AB9246" s="3"/>
      <c r="AC9246" s="3"/>
      <c r="AD9246" s="3"/>
      <c r="AE9246" s="3"/>
      <c r="AF9246" s="3"/>
      <c r="AG9246" s="3"/>
      <c r="AH9246" s="3"/>
      <c r="AI9246" s="3"/>
      <c r="AJ9246" s="3"/>
      <c r="AK9246" s="3"/>
      <c r="AL9246" s="3"/>
      <c r="AM9246" s="3"/>
      <c r="AN9246" s="3"/>
      <c r="AO9246" s="3"/>
      <c r="AP9246" s="3"/>
      <c r="AQ9246" s="3"/>
      <c r="AR9246" s="3"/>
      <c r="AS9246" s="3"/>
      <c r="AT9246" s="3"/>
      <c r="AU9246" s="3"/>
      <c r="AV9246" s="3"/>
      <c r="AW9246" s="3"/>
      <c r="AX9246" s="3"/>
      <c r="AY9246" s="3"/>
      <c r="AZ9246" s="3"/>
      <c r="BA9246" s="3"/>
    </row>
    <row r="9247" spans="1:53" x14ac:dyDescent="0.3">
      <c r="A9247" s="3"/>
      <c r="B9247" s="3"/>
      <c r="C9247" s="3"/>
      <c r="D9247" s="3"/>
      <c r="E9247" s="3"/>
      <c r="F9247" s="3"/>
      <c r="G9247" s="3"/>
      <c r="H9247" s="3"/>
      <c r="I9247" s="3"/>
      <c r="J9247" s="3"/>
      <c r="K9247" s="3"/>
      <c r="L9247" s="3"/>
      <c r="M9247" s="3"/>
      <c r="N9247" s="3"/>
      <c r="O9247" s="3"/>
      <c r="P9247" s="3"/>
      <c r="Q9247" s="3"/>
      <c r="R9247" s="3"/>
      <c r="S9247" s="120"/>
      <c r="T9247" s="3"/>
      <c r="U9247" s="3"/>
      <c r="V9247" s="3"/>
      <c r="W9247" s="3"/>
      <c r="X9247" s="3"/>
      <c r="Y9247" s="3"/>
      <c r="Z9247" s="3"/>
      <c r="AA9247" s="3"/>
      <c r="AB9247" s="3"/>
      <c r="AC9247" s="3"/>
      <c r="AD9247" s="3"/>
      <c r="AE9247" s="3"/>
      <c r="AF9247" s="3"/>
      <c r="AG9247" s="3"/>
      <c r="AH9247" s="3"/>
      <c r="AI9247" s="3"/>
      <c r="AJ9247" s="3"/>
      <c r="AK9247" s="3"/>
      <c r="AL9247" s="3"/>
      <c r="AM9247" s="3"/>
      <c r="AN9247" s="3"/>
      <c r="AO9247" s="3"/>
      <c r="AP9247" s="3"/>
      <c r="AQ9247" s="3"/>
      <c r="AR9247" s="3"/>
      <c r="AS9247" s="3"/>
      <c r="AT9247" s="3"/>
      <c r="AU9247" s="3"/>
      <c r="AV9247" s="3"/>
      <c r="AW9247" s="3"/>
      <c r="AX9247" s="3"/>
      <c r="AY9247" s="3"/>
      <c r="AZ9247" s="3"/>
      <c r="BA9247" s="3"/>
    </row>
    <row r="9248" spans="1:53" x14ac:dyDescent="0.3">
      <c r="A9248" s="3"/>
      <c r="B9248" s="3"/>
      <c r="C9248" s="3"/>
      <c r="D9248" s="3"/>
      <c r="E9248" s="3"/>
      <c r="F9248" s="3"/>
      <c r="G9248" s="3"/>
      <c r="H9248" s="3"/>
      <c r="I9248" s="3"/>
      <c r="J9248" s="3"/>
      <c r="K9248" s="3"/>
      <c r="L9248" s="3"/>
      <c r="M9248" s="3"/>
      <c r="N9248" s="3"/>
      <c r="O9248" s="3"/>
      <c r="P9248" s="3"/>
      <c r="Q9248" s="3"/>
      <c r="R9248" s="3"/>
      <c r="S9248" s="120"/>
      <c r="T9248" s="3"/>
      <c r="U9248" s="3"/>
      <c r="V9248" s="3"/>
      <c r="W9248" s="3"/>
      <c r="X9248" s="3"/>
      <c r="Y9248" s="3"/>
      <c r="Z9248" s="3"/>
      <c r="AA9248" s="3"/>
      <c r="AB9248" s="3"/>
      <c r="AC9248" s="3"/>
      <c r="AD9248" s="3"/>
      <c r="AE9248" s="3"/>
      <c r="AF9248" s="3"/>
      <c r="AG9248" s="3"/>
      <c r="AH9248" s="3"/>
      <c r="AI9248" s="3"/>
      <c r="AJ9248" s="3"/>
      <c r="AK9248" s="3"/>
      <c r="AL9248" s="3"/>
      <c r="AM9248" s="3"/>
      <c r="AN9248" s="3"/>
      <c r="AO9248" s="3"/>
      <c r="AP9248" s="3"/>
      <c r="AQ9248" s="3"/>
      <c r="AR9248" s="3"/>
      <c r="AS9248" s="3"/>
      <c r="AT9248" s="3"/>
      <c r="AU9248" s="3"/>
      <c r="AV9248" s="3"/>
      <c r="AW9248" s="3"/>
      <c r="AX9248" s="3"/>
      <c r="AY9248" s="3"/>
      <c r="AZ9248" s="3"/>
      <c r="BA9248" s="3"/>
    </row>
    <row r="9249" spans="1:53" x14ac:dyDescent="0.3">
      <c r="A9249" s="3"/>
      <c r="B9249" s="3"/>
      <c r="C9249" s="3"/>
      <c r="D9249" s="3"/>
      <c r="E9249" s="3"/>
      <c r="F9249" s="3"/>
      <c r="G9249" s="3"/>
      <c r="H9249" s="3"/>
      <c r="I9249" s="3"/>
      <c r="J9249" s="3"/>
      <c r="K9249" s="3"/>
      <c r="L9249" s="3"/>
      <c r="M9249" s="3"/>
      <c r="N9249" s="3"/>
      <c r="O9249" s="3"/>
      <c r="P9249" s="3"/>
      <c r="Q9249" s="3"/>
      <c r="R9249" s="3"/>
      <c r="S9249" s="120"/>
      <c r="T9249" s="3"/>
      <c r="U9249" s="3"/>
      <c r="V9249" s="3"/>
      <c r="W9249" s="3"/>
      <c r="X9249" s="3"/>
      <c r="Y9249" s="3"/>
      <c r="Z9249" s="3"/>
      <c r="AA9249" s="3"/>
      <c r="AB9249" s="3"/>
      <c r="AC9249" s="3"/>
      <c r="AD9249" s="3"/>
      <c r="AE9249" s="3"/>
      <c r="AF9249" s="3"/>
      <c r="AG9249" s="3"/>
      <c r="AH9249" s="3"/>
      <c r="AI9249" s="3"/>
      <c r="AJ9249" s="3"/>
      <c r="AK9249" s="3"/>
      <c r="AL9249" s="3"/>
      <c r="AM9249" s="3"/>
      <c r="AN9249" s="3"/>
      <c r="AO9249" s="3"/>
      <c r="AP9249" s="3"/>
      <c r="AQ9249" s="3"/>
      <c r="AR9249" s="3"/>
      <c r="AS9249" s="3"/>
      <c r="AT9249" s="3"/>
      <c r="AU9249" s="3"/>
      <c r="AV9249" s="3"/>
      <c r="AW9249" s="3"/>
      <c r="AX9249" s="3"/>
      <c r="AY9249" s="3"/>
      <c r="AZ9249" s="3"/>
      <c r="BA9249" s="3"/>
    </row>
    <row r="9250" spans="1:53" x14ac:dyDescent="0.3">
      <c r="A9250" s="3"/>
      <c r="B9250" s="3"/>
      <c r="C9250" s="3"/>
      <c r="D9250" s="3"/>
      <c r="E9250" s="3"/>
      <c r="F9250" s="3"/>
      <c r="G9250" s="3"/>
      <c r="H9250" s="3"/>
      <c r="I9250" s="3"/>
      <c r="J9250" s="3"/>
      <c r="K9250" s="3"/>
      <c r="L9250" s="3"/>
      <c r="M9250" s="3"/>
      <c r="N9250" s="3"/>
      <c r="O9250" s="3"/>
      <c r="P9250" s="3"/>
      <c r="Q9250" s="3"/>
      <c r="R9250" s="3"/>
      <c r="S9250" s="120"/>
      <c r="T9250" s="3"/>
      <c r="U9250" s="3"/>
      <c r="V9250" s="3"/>
      <c r="W9250" s="3"/>
      <c r="X9250" s="3"/>
      <c r="Y9250" s="3"/>
      <c r="Z9250" s="3"/>
      <c r="AA9250" s="3"/>
      <c r="AB9250" s="3"/>
      <c r="AC9250" s="3"/>
      <c r="AD9250" s="3"/>
      <c r="AE9250" s="3"/>
      <c r="AF9250" s="3"/>
      <c r="AG9250" s="3"/>
      <c r="AH9250" s="3"/>
      <c r="AI9250" s="3"/>
      <c r="AJ9250" s="3"/>
      <c r="AK9250" s="3"/>
      <c r="AL9250" s="3"/>
      <c r="AM9250" s="3"/>
      <c r="AN9250" s="3"/>
      <c r="AO9250" s="3"/>
      <c r="AP9250" s="3"/>
      <c r="AQ9250" s="3"/>
      <c r="AR9250" s="3"/>
      <c r="AS9250" s="3"/>
      <c r="AT9250" s="3"/>
      <c r="AU9250" s="3"/>
      <c r="AV9250" s="3"/>
      <c r="AW9250" s="3"/>
      <c r="AX9250" s="3"/>
      <c r="AY9250" s="3"/>
      <c r="AZ9250" s="3"/>
      <c r="BA9250" s="3"/>
    </row>
    <row r="9251" spans="1:53" x14ac:dyDescent="0.3">
      <c r="A9251" s="3"/>
      <c r="B9251" s="3"/>
      <c r="C9251" s="3"/>
      <c r="D9251" s="3"/>
      <c r="E9251" s="3"/>
      <c r="F9251" s="3"/>
      <c r="G9251" s="3"/>
      <c r="H9251" s="3"/>
      <c r="I9251" s="3"/>
      <c r="J9251" s="3"/>
      <c r="K9251" s="3"/>
      <c r="L9251" s="3"/>
      <c r="M9251" s="3"/>
      <c r="N9251" s="3"/>
      <c r="O9251" s="3"/>
      <c r="P9251" s="3"/>
      <c r="Q9251" s="3"/>
      <c r="R9251" s="3"/>
      <c r="S9251" s="120"/>
      <c r="T9251" s="3"/>
      <c r="U9251" s="3"/>
      <c r="V9251" s="3"/>
      <c r="W9251" s="3"/>
      <c r="X9251" s="3"/>
      <c r="Y9251" s="3"/>
      <c r="Z9251" s="3"/>
      <c r="AA9251" s="3"/>
      <c r="AB9251" s="3"/>
      <c r="AC9251" s="3"/>
      <c r="AD9251" s="3"/>
      <c r="AE9251" s="3"/>
      <c r="AF9251" s="3"/>
      <c r="AG9251" s="3"/>
      <c r="AH9251" s="3"/>
      <c r="AI9251" s="3"/>
      <c r="AJ9251" s="3"/>
      <c r="AK9251" s="3"/>
      <c r="AL9251" s="3"/>
      <c r="AM9251" s="3"/>
      <c r="AN9251" s="3"/>
      <c r="AO9251" s="3"/>
      <c r="AP9251" s="3"/>
      <c r="AQ9251" s="3"/>
      <c r="AR9251" s="3"/>
      <c r="AS9251" s="3"/>
      <c r="AT9251" s="3"/>
      <c r="AU9251" s="3"/>
      <c r="AV9251" s="3"/>
      <c r="AW9251" s="3"/>
      <c r="AX9251" s="3"/>
      <c r="AY9251" s="3"/>
      <c r="AZ9251" s="3"/>
      <c r="BA9251" s="3"/>
    </row>
    <row r="9252" spans="1:53" x14ac:dyDescent="0.3">
      <c r="A9252" s="3"/>
      <c r="B9252" s="3"/>
      <c r="C9252" s="3"/>
      <c r="D9252" s="3"/>
      <c r="E9252" s="3"/>
      <c r="F9252" s="3"/>
      <c r="G9252" s="3"/>
      <c r="H9252" s="3"/>
      <c r="I9252" s="3"/>
      <c r="J9252" s="3"/>
      <c r="K9252" s="3"/>
      <c r="L9252" s="3"/>
      <c r="M9252" s="3"/>
      <c r="N9252" s="3"/>
      <c r="O9252" s="3"/>
      <c r="P9252" s="3"/>
      <c r="Q9252" s="3"/>
      <c r="R9252" s="3"/>
      <c r="S9252" s="120"/>
      <c r="T9252" s="3"/>
      <c r="U9252" s="3"/>
      <c r="V9252" s="3"/>
      <c r="W9252" s="3"/>
      <c r="X9252" s="3"/>
      <c r="Y9252" s="3"/>
      <c r="Z9252" s="3"/>
      <c r="AA9252" s="3"/>
      <c r="AB9252" s="3"/>
      <c r="AC9252" s="3"/>
      <c r="AD9252" s="3"/>
      <c r="AE9252" s="3"/>
      <c r="AF9252" s="3"/>
      <c r="AG9252" s="3"/>
      <c r="AH9252" s="3"/>
      <c r="AI9252" s="3"/>
      <c r="AJ9252" s="3"/>
      <c r="AK9252" s="3"/>
      <c r="AL9252" s="3"/>
      <c r="AM9252" s="3"/>
      <c r="AN9252" s="3"/>
      <c r="AO9252" s="3"/>
      <c r="AP9252" s="3"/>
      <c r="AQ9252" s="3"/>
      <c r="AR9252" s="3"/>
      <c r="AS9252" s="3"/>
      <c r="AT9252" s="3"/>
      <c r="AU9252" s="3"/>
      <c r="AV9252" s="3"/>
      <c r="AW9252" s="3"/>
      <c r="AX9252" s="3"/>
      <c r="AY9252" s="3"/>
      <c r="AZ9252" s="3"/>
      <c r="BA9252" s="3"/>
    </row>
    <row r="9253" spans="1:53" x14ac:dyDescent="0.3">
      <c r="A9253" s="3"/>
      <c r="B9253" s="3"/>
      <c r="C9253" s="3"/>
      <c r="D9253" s="3"/>
      <c r="E9253" s="3"/>
      <c r="F9253" s="3"/>
      <c r="G9253" s="3"/>
      <c r="H9253" s="3"/>
      <c r="I9253" s="3"/>
      <c r="J9253" s="3"/>
      <c r="K9253" s="3"/>
      <c r="L9253" s="3"/>
      <c r="M9253" s="3"/>
      <c r="N9253" s="3"/>
      <c r="O9253" s="3"/>
      <c r="P9253" s="3"/>
      <c r="Q9253" s="3"/>
      <c r="R9253" s="3"/>
      <c r="S9253" s="120"/>
      <c r="T9253" s="3"/>
      <c r="U9253" s="3"/>
      <c r="V9253" s="3"/>
      <c r="W9253" s="3"/>
      <c r="X9253" s="3"/>
      <c r="Y9253" s="3"/>
      <c r="Z9253" s="3"/>
      <c r="AA9253" s="3"/>
      <c r="AB9253" s="3"/>
      <c r="AC9253" s="3"/>
      <c r="AD9253" s="3"/>
      <c r="AE9253" s="3"/>
      <c r="AF9253" s="3"/>
      <c r="AG9253" s="3"/>
      <c r="AH9253" s="3"/>
      <c r="AI9253" s="3"/>
      <c r="AJ9253" s="3"/>
      <c r="AK9253" s="3"/>
      <c r="AL9253" s="3"/>
      <c r="AM9253" s="3"/>
      <c r="AN9253" s="3"/>
      <c r="AO9253" s="3"/>
      <c r="AP9253" s="3"/>
      <c r="AQ9253" s="3"/>
      <c r="AR9253" s="3"/>
      <c r="AS9253" s="3"/>
      <c r="AT9253" s="3"/>
      <c r="AU9253" s="3"/>
      <c r="AV9253" s="3"/>
      <c r="AW9253" s="3"/>
      <c r="AX9253" s="3"/>
      <c r="AY9253" s="3"/>
      <c r="AZ9253" s="3"/>
      <c r="BA9253" s="3"/>
    </row>
    <row r="9254" spans="1:53" x14ac:dyDescent="0.3">
      <c r="A9254" s="3"/>
      <c r="B9254" s="3"/>
      <c r="C9254" s="3"/>
      <c r="D9254" s="3"/>
      <c r="E9254" s="3"/>
      <c r="F9254" s="3"/>
      <c r="G9254" s="3"/>
      <c r="H9254" s="3"/>
      <c r="I9254" s="3"/>
      <c r="J9254" s="3"/>
      <c r="K9254" s="3"/>
      <c r="L9254" s="3"/>
      <c r="M9254" s="3"/>
      <c r="N9254" s="3"/>
      <c r="O9254" s="3"/>
      <c r="P9254" s="3"/>
      <c r="Q9254" s="3"/>
      <c r="R9254" s="3"/>
      <c r="S9254" s="120"/>
      <c r="T9254" s="3"/>
      <c r="U9254" s="3"/>
      <c r="V9254" s="3"/>
      <c r="W9254" s="3"/>
      <c r="X9254" s="3"/>
      <c r="Y9254" s="3"/>
      <c r="Z9254" s="3"/>
      <c r="AA9254" s="3"/>
      <c r="AB9254" s="3"/>
      <c r="AC9254" s="3"/>
      <c r="AD9254" s="3"/>
      <c r="AE9254" s="3"/>
      <c r="AF9254" s="3"/>
      <c r="AG9254" s="3"/>
      <c r="AH9254" s="3"/>
      <c r="AI9254" s="3"/>
      <c r="AJ9254" s="3"/>
      <c r="AK9254" s="3"/>
      <c r="AL9254" s="3"/>
      <c r="AM9254" s="3"/>
      <c r="AN9254" s="3"/>
      <c r="AO9254" s="3"/>
      <c r="AP9254" s="3"/>
      <c r="AQ9254" s="3"/>
      <c r="AR9254" s="3"/>
      <c r="AS9254" s="3"/>
      <c r="AT9254" s="3"/>
      <c r="AU9254" s="3"/>
      <c r="AV9254" s="3"/>
      <c r="AW9254" s="3"/>
      <c r="AX9254" s="3"/>
      <c r="AY9254" s="3"/>
      <c r="AZ9254" s="3"/>
      <c r="BA9254" s="3"/>
    </row>
    <row r="9255" spans="1:53" x14ac:dyDescent="0.3">
      <c r="A9255" s="3"/>
      <c r="B9255" s="3"/>
      <c r="C9255" s="3"/>
      <c r="D9255" s="3"/>
      <c r="E9255" s="3"/>
      <c r="F9255" s="3"/>
      <c r="G9255" s="3"/>
      <c r="H9255" s="3"/>
      <c r="I9255" s="3"/>
      <c r="J9255" s="3"/>
      <c r="K9255" s="3"/>
      <c r="L9255" s="3"/>
      <c r="M9255" s="3"/>
      <c r="N9255" s="3"/>
      <c r="O9255" s="3"/>
      <c r="P9255" s="3"/>
      <c r="Q9255" s="3"/>
      <c r="R9255" s="3"/>
      <c r="S9255" s="120"/>
      <c r="T9255" s="3"/>
      <c r="U9255" s="3"/>
      <c r="V9255" s="3"/>
      <c r="W9255" s="3"/>
      <c r="X9255" s="3"/>
      <c r="Y9255" s="3"/>
      <c r="Z9255" s="3"/>
      <c r="AA9255" s="3"/>
      <c r="AB9255" s="3"/>
      <c r="AC9255" s="3"/>
      <c r="AD9255" s="3"/>
      <c r="AE9255" s="3"/>
      <c r="AF9255" s="3"/>
      <c r="AG9255" s="3"/>
      <c r="AH9255" s="3"/>
      <c r="AI9255" s="3"/>
      <c r="AJ9255" s="3"/>
      <c r="AK9255" s="3"/>
      <c r="AL9255" s="3"/>
      <c r="AM9255" s="3"/>
      <c r="AN9255" s="3"/>
      <c r="AO9255" s="3"/>
      <c r="AP9255" s="3"/>
      <c r="AQ9255" s="3"/>
      <c r="AR9255" s="3"/>
      <c r="AS9255" s="3"/>
      <c r="AT9255" s="3"/>
      <c r="AU9255" s="3"/>
      <c r="AV9255" s="3"/>
      <c r="AW9255" s="3"/>
      <c r="AX9255" s="3"/>
      <c r="AY9255" s="3"/>
      <c r="AZ9255" s="3"/>
      <c r="BA9255" s="3"/>
    </row>
    <row r="9256" spans="1:53" x14ac:dyDescent="0.3">
      <c r="A9256" s="3"/>
      <c r="B9256" s="3"/>
      <c r="C9256" s="3"/>
      <c r="D9256" s="3"/>
      <c r="E9256" s="3"/>
      <c r="F9256" s="3"/>
      <c r="G9256" s="3"/>
      <c r="H9256" s="3"/>
      <c r="I9256" s="3"/>
      <c r="J9256" s="3"/>
      <c r="K9256" s="3"/>
      <c r="L9256" s="3"/>
      <c r="M9256" s="3"/>
      <c r="N9256" s="3"/>
      <c r="O9256" s="3"/>
      <c r="P9256" s="3"/>
      <c r="Q9256" s="3"/>
      <c r="R9256" s="3"/>
      <c r="S9256" s="120"/>
      <c r="T9256" s="3"/>
      <c r="U9256" s="3"/>
      <c r="V9256" s="3"/>
      <c r="W9256" s="3"/>
      <c r="X9256" s="3"/>
      <c r="Y9256" s="3"/>
      <c r="Z9256" s="3"/>
      <c r="AA9256" s="3"/>
      <c r="AB9256" s="3"/>
      <c r="AC9256" s="3"/>
      <c r="AD9256" s="3"/>
      <c r="AE9256" s="3"/>
      <c r="AF9256" s="3"/>
      <c r="AG9256" s="3"/>
      <c r="AH9256" s="3"/>
      <c r="AI9256" s="3"/>
      <c r="AJ9256" s="3"/>
      <c r="AK9256" s="3"/>
      <c r="AL9256" s="3"/>
      <c r="AM9256" s="3"/>
      <c r="AN9256" s="3"/>
      <c r="AO9256" s="3"/>
      <c r="AP9256" s="3"/>
      <c r="AQ9256" s="3"/>
      <c r="AR9256" s="3"/>
      <c r="AS9256" s="3"/>
      <c r="AT9256" s="3"/>
      <c r="AU9256" s="3"/>
      <c r="AV9256" s="3"/>
      <c r="AW9256" s="3"/>
      <c r="AX9256" s="3"/>
      <c r="AY9256" s="3"/>
      <c r="AZ9256" s="3"/>
      <c r="BA9256" s="3"/>
    </row>
    <row r="9257" spans="1:53" x14ac:dyDescent="0.3">
      <c r="A9257" s="3"/>
      <c r="B9257" s="3"/>
      <c r="C9257" s="3"/>
      <c r="D9257" s="3"/>
      <c r="E9257" s="3"/>
      <c r="F9257" s="3"/>
      <c r="G9257" s="3"/>
      <c r="H9257" s="3"/>
      <c r="I9257" s="3"/>
      <c r="J9257" s="3"/>
      <c r="K9257" s="3"/>
      <c r="L9257" s="3"/>
      <c r="M9257" s="3"/>
      <c r="N9257" s="3"/>
      <c r="O9257" s="3"/>
      <c r="P9257" s="3"/>
      <c r="Q9257" s="3"/>
      <c r="R9257" s="3"/>
      <c r="S9257" s="120"/>
      <c r="T9257" s="3"/>
      <c r="U9257" s="3"/>
      <c r="V9257" s="3"/>
      <c r="W9257" s="3"/>
      <c r="X9257" s="3"/>
      <c r="Y9257" s="3"/>
      <c r="Z9257" s="3"/>
      <c r="AA9257" s="3"/>
      <c r="AB9257" s="3"/>
      <c r="AC9257" s="3"/>
      <c r="AD9257" s="3"/>
      <c r="AE9257" s="3"/>
      <c r="AF9257" s="3"/>
      <c r="AG9257" s="3"/>
      <c r="AH9257" s="3"/>
      <c r="AI9257" s="3"/>
      <c r="AJ9257" s="3"/>
      <c r="AK9257" s="3"/>
      <c r="AL9257" s="3"/>
      <c r="AM9257" s="3"/>
      <c r="AN9257" s="3"/>
      <c r="AO9257" s="3"/>
      <c r="AP9257" s="3"/>
      <c r="AQ9257" s="3"/>
      <c r="AR9257" s="3"/>
      <c r="AS9257" s="3"/>
      <c r="AT9257" s="3"/>
      <c r="AU9257" s="3"/>
      <c r="AV9257" s="3"/>
      <c r="AW9257" s="3"/>
      <c r="AX9257" s="3"/>
      <c r="AY9257" s="3"/>
      <c r="AZ9257" s="3"/>
      <c r="BA9257" s="3"/>
    </row>
    <row r="9258" spans="1:53" x14ac:dyDescent="0.3">
      <c r="A9258" s="3"/>
      <c r="B9258" s="3"/>
      <c r="C9258" s="3"/>
      <c r="D9258" s="3"/>
      <c r="E9258" s="3"/>
      <c r="F9258" s="3"/>
      <c r="G9258" s="3"/>
      <c r="H9258" s="3"/>
      <c r="I9258" s="3"/>
      <c r="J9258" s="3"/>
      <c r="K9258" s="3"/>
      <c r="L9258" s="3"/>
      <c r="M9258" s="3"/>
      <c r="N9258" s="3"/>
      <c r="O9258" s="3"/>
      <c r="P9258" s="3"/>
      <c r="Q9258" s="3"/>
      <c r="R9258" s="3"/>
      <c r="S9258" s="120"/>
      <c r="T9258" s="3"/>
      <c r="U9258" s="3"/>
      <c r="V9258" s="3"/>
      <c r="W9258" s="3"/>
      <c r="X9258" s="3"/>
      <c r="Y9258" s="3"/>
      <c r="Z9258" s="3"/>
      <c r="AA9258" s="3"/>
      <c r="AB9258" s="3"/>
      <c r="AC9258" s="3"/>
      <c r="AD9258" s="3"/>
      <c r="AE9258" s="3"/>
      <c r="AF9258" s="3"/>
      <c r="AG9258" s="3"/>
      <c r="AH9258" s="3"/>
      <c r="AI9258" s="3"/>
      <c r="AJ9258" s="3"/>
      <c r="AK9258" s="3"/>
      <c r="AL9258" s="3"/>
      <c r="AM9258" s="3"/>
      <c r="AN9258" s="3"/>
      <c r="AO9258" s="3"/>
      <c r="AP9258" s="3"/>
      <c r="AQ9258" s="3"/>
      <c r="AR9258" s="3"/>
      <c r="AS9258" s="3"/>
      <c r="AT9258" s="3"/>
      <c r="AU9258" s="3"/>
      <c r="AV9258" s="3"/>
      <c r="AW9258" s="3"/>
      <c r="AX9258" s="3"/>
      <c r="AY9258" s="3"/>
      <c r="AZ9258" s="3"/>
      <c r="BA9258" s="3"/>
    </row>
    <row r="9259" spans="1:53" x14ac:dyDescent="0.3">
      <c r="A9259" s="3"/>
      <c r="B9259" s="3"/>
      <c r="C9259" s="3"/>
      <c r="D9259" s="3"/>
      <c r="E9259" s="3"/>
      <c r="F9259" s="3"/>
      <c r="G9259" s="3"/>
      <c r="H9259" s="3"/>
      <c r="I9259" s="3"/>
      <c r="J9259" s="3"/>
      <c r="K9259" s="3"/>
      <c r="L9259" s="3"/>
      <c r="M9259" s="3"/>
      <c r="N9259" s="3"/>
      <c r="O9259" s="3"/>
      <c r="P9259" s="3"/>
      <c r="Q9259" s="3"/>
      <c r="R9259" s="3"/>
      <c r="S9259" s="120"/>
      <c r="T9259" s="3"/>
      <c r="U9259" s="3"/>
      <c r="V9259" s="3"/>
      <c r="W9259" s="3"/>
      <c r="X9259" s="3"/>
      <c r="Y9259" s="3"/>
      <c r="Z9259" s="3"/>
      <c r="AA9259" s="3"/>
      <c r="AB9259" s="3"/>
      <c r="AC9259" s="3"/>
      <c r="AD9259" s="3"/>
      <c r="AE9259" s="3"/>
      <c r="AF9259" s="3"/>
      <c r="AG9259" s="3"/>
      <c r="AH9259" s="3"/>
      <c r="AI9259" s="3"/>
      <c r="AJ9259" s="3"/>
      <c r="AK9259" s="3"/>
      <c r="AL9259" s="3"/>
      <c r="AM9259" s="3"/>
      <c r="AN9259" s="3"/>
      <c r="AO9259" s="3"/>
      <c r="AP9259" s="3"/>
      <c r="AQ9259" s="3"/>
      <c r="AR9259" s="3"/>
      <c r="AS9259" s="3"/>
      <c r="AT9259" s="3"/>
      <c r="AU9259" s="3"/>
      <c r="AV9259" s="3"/>
      <c r="AW9259" s="3"/>
      <c r="AX9259" s="3"/>
      <c r="AY9259" s="3"/>
      <c r="AZ9259" s="3"/>
      <c r="BA9259" s="3"/>
    </row>
    <row r="9260" spans="1:53" x14ac:dyDescent="0.3">
      <c r="A9260" s="3"/>
      <c r="B9260" s="3"/>
      <c r="C9260" s="3"/>
      <c r="D9260" s="3"/>
      <c r="E9260" s="3"/>
      <c r="F9260" s="3"/>
      <c r="G9260" s="3"/>
      <c r="H9260" s="3"/>
      <c r="I9260" s="3"/>
      <c r="J9260" s="3"/>
      <c r="K9260" s="3"/>
      <c r="L9260" s="3"/>
      <c r="M9260" s="3"/>
      <c r="N9260" s="3"/>
      <c r="O9260" s="3"/>
      <c r="P9260" s="3"/>
      <c r="Q9260" s="3"/>
      <c r="R9260" s="3"/>
      <c r="S9260" s="120"/>
      <c r="T9260" s="3"/>
      <c r="U9260" s="3"/>
      <c r="V9260" s="3"/>
      <c r="W9260" s="3"/>
      <c r="X9260" s="3"/>
      <c r="Y9260" s="3"/>
      <c r="Z9260" s="3"/>
      <c r="AA9260" s="3"/>
      <c r="AB9260" s="3"/>
      <c r="AC9260" s="3"/>
      <c r="AD9260" s="3"/>
      <c r="AE9260" s="3"/>
      <c r="AF9260" s="3"/>
      <c r="AG9260" s="3"/>
      <c r="AH9260" s="3"/>
      <c r="AI9260" s="3"/>
      <c r="AJ9260" s="3"/>
      <c r="AK9260" s="3"/>
      <c r="AL9260" s="3"/>
      <c r="AM9260" s="3"/>
      <c r="AN9260" s="3"/>
      <c r="AO9260" s="3"/>
      <c r="AP9260" s="3"/>
      <c r="AQ9260" s="3"/>
      <c r="AR9260" s="3"/>
      <c r="AS9260" s="3"/>
      <c r="AT9260" s="3"/>
      <c r="AU9260" s="3"/>
      <c r="AV9260" s="3"/>
      <c r="AW9260" s="3"/>
      <c r="AX9260" s="3"/>
      <c r="AY9260" s="3"/>
      <c r="AZ9260" s="3"/>
      <c r="BA9260" s="3"/>
    </row>
    <row r="9261" spans="1:53" x14ac:dyDescent="0.3">
      <c r="A9261" s="3"/>
      <c r="B9261" s="3"/>
      <c r="C9261" s="3"/>
      <c r="D9261" s="3"/>
      <c r="E9261" s="3"/>
      <c r="F9261" s="3"/>
      <c r="G9261" s="3"/>
      <c r="H9261" s="3"/>
      <c r="I9261" s="3"/>
      <c r="J9261" s="3"/>
      <c r="K9261" s="3"/>
      <c r="L9261" s="3"/>
      <c r="M9261" s="3"/>
      <c r="N9261" s="3"/>
      <c r="O9261" s="3"/>
      <c r="P9261" s="3"/>
      <c r="Q9261" s="3"/>
      <c r="R9261" s="3"/>
      <c r="S9261" s="120"/>
      <c r="T9261" s="3"/>
      <c r="U9261" s="3"/>
      <c r="V9261" s="3"/>
      <c r="W9261" s="3"/>
      <c r="X9261" s="3"/>
      <c r="Y9261" s="3"/>
      <c r="Z9261" s="3"/>
      <c r="AA9261" s="3"/>
      <c r="AB9261" s="3"/>
      <c r="AC9261" s="3"/>
      <c r="AD9261" s="3"/>
      <c r="AE9261" s="3"/>
      <c r="AF9261" s="3"/>
      <c r="AG9261" s="3"/>
      <c r="AH9261" s="3"/>
      <c r="AI9261" s="3"/>
      <c r="AJ9261" s="3"/>
      <c r="AK9261" s="3"/>
      <c r="AL9261" s="3"/>
      <c r="AM9261" s="3"/>
      <c r="AN9261" s="3"/>
      <c r="AO9261" s="3"/>
      <c r="AP9261" s="3"/>
      <c r="AQ9261" s="3"/>
      <c r="AR9261" s="3"/>
      <c r="AS9261" s="3"/>
      <c r="AT9261" s="3"/>
      <c r="AU9261" s="3"/>
      <c r="AV9261" s="3"/>
      <c r="AW9261" s="3"/>
      <c r="AX9261" s="3"/>
      <c r="AY9261" s="3"/>
      <c r="AZ9261" s="3"/>
      <c r="BA9261" s="3"/>
    </row>
    <row r="9262" spans="1:53" x14ac:dyDescent="0.3">
      <c r="A9262" s="3"/>
      <c r="B9262" s="3"/>
      <c r="C9262" s="3"/>
      <c r="D9262" s="3"/>
      <c r="E9262" s="3"/>
      <c r="F9262" s="3"/>
      <c r="G9262" s="3"/>
      <c r="H9262" s="3"/>
      <c r="I9262" s="3"/>
      <c r="J9262" s="3"/>
      <c r="K9262" s="3"/>
      <c r="L9262" s="3"/>
      <c r="M9262" s="3"/>
      <c r="N9262" s="3"/>
      <c r="O9262" s="3"/>
      <c r="P9262" s="3"/>
      <c r="Q9262" s="3"/>
      <c r="R9262" s="3"/>
      <c r="S9262" s="120"/>
      <c r="T9262" s="3"/>
      <c r="U9262" s="3"/>
      <c r="V9262" s="3"/>
      <c r="W9262" s="3"/>
      <c r="X9262" s="3"/>
      <c r="Y9262" s="3"/>
      <c r="Z9262" s="3"/>
      <c r="AA9262" s="3"/>
      <c r="AB9262" s="3"/>
      <c r="AC9262" s="3"/>
      <c r="AD9262" s="3"/>
      <c r="AE9262" s="3"/>
      <c r="AF9262" s="3"/>
      <c r="AG9262" s="3"/>
      <c r="AH9262" s="3"/>
      <c r="AI9262" s="3"/>
      <c r="AJ9262" s="3"/>
      <c r="AK9262" s="3"/>
      <c r="AL9262" s="3"/>
      <c r="AM9262" s="3"/>
      <c r="AN9262" s="3"/>
      <c r="AO9262" s="3"/>
      <c r="AP9262" s="3"/>
      <c r="AQ9262" s="3"/>
      <c r="AR9262" s="3"/>
      <c r="AS9262" s="3"/>
      <c r="AT9262" s="3"/>
      <c r="AU9262" s="3"/>
      <c r="AV9262" s="3"/>
      <c r="AW9262" s="3"/>
      <c r="AX9262" s="3"/>
      <c r="AY9262" s="3"/>
      <c r="AZ9262" s="3"/>
      <c r="BA9262" s="3"/>
    </row>
    <row r="9263" spans="1:53" x14ac:dyDescent="0.3">
      <c r="A9263" s="3"/>
      <c r="B9263" s="3"/>
      <c r="C9263" s="3"/>
      <c r="D9263" s="3"/>
      <c r="E9263" s="3"/>
      <c r="F9263" s="3"/>
      <c r="G9263" s="3"/>
      <c r="H9263" s="3"/>
      <c r="I9263" s="3"/>
      <c r="J9263" s="3"/>
      <c r="K9263" s="3"/>
      <c r="L9263" s="3"/>
      <c r="M9263" s="3"/>
      <c r="N9263" s="3"/>
      <c r="O9263" s="3"/>
      <c r="P9263" s="3"/>
      <c r="Q9263" s="3"/>
      <c r="R9263" s="3"/>
      <c r="S9263" s="120"/>
      <c r="T9263" s="3"/>
      <c r="U9263" s="3"/>
      <c r="V9263" s="3"/>
      <c r="W9263" s="3"/>
      <c r="X9263" s="3"/>
      <c r="Y9263" s="3"/>
      <c r="Z9263" s="3"/>
      <c r="AA9263" s="3"/>
      <c r="AB9263" s="3"/>
      <c r="AC9263" s="3"/>
      <c r="AD9263" s="3"/>
      <c r="AE9263" s="3"/>
      <c r="AF9263" s="3"/>
      <c r="AG9263" s="3"/>
      <c r="AH9263" s="3"/>
      <c r="AI9263" s="3"/>
      <c r="AJ9263" s="3"/>
      <c r="AK9263" s="3"/>
      <c r="AL9263" s="3"/>
      <c r="AM9263" s="3"/>
      <c r="AN9263" s="3"/>
      <c r="AO9263" s="3"/>
      <c r="AP9263" s="3"/>
      <c r="AQ9263" s="3"/>
      <c r="AR9263" s="3"/>
      <c r="AS9263" s="3"/>
      <c r="AT9263" s="3"/>
      <c r="AU9263" s="3"/>
      <c r="AV9263" s="3"/>
      <c r="AW9263" s="3"/>
      <c r="AX9263" s="3"/>
      <c r="AY9263" s="3"/>
      <c r="AZ9263" s="3"/>
      <c r="BA9263" s="3"/>
    </row>
    <row r="9264" spans="1:53" x14ac:dyDescent="0.3">
      <c r="A9264" s="3"/>
      <c r="B9264" s="3"/>
      <c r="C9264" s="3"/>
      <c r="D9264" s="3"/>
      <c r="E9264" s="3"/>
      <c r="F9264" s="3"/>
      <c r="G9264" s="3"/>
      <c r="H9264" s="3"/>
      <c r="I9264" s="3"/>
      <c r="J9264" s="3"/>
      <c r="K9264" s="3"/>
      <c r="L9264" s="3"/>
      <c r="M9264" s="3"/>
      <c r="N9264" s="3"/>
      <c r="O9264" s="3"/>
      <c r="P9264" s="3"/>
      <c r="Q9264" s="3"/>
      <c r="R9264" s="3"/>
      <c r="S9264" s="120"/>
      <c r="T9264" s="3"/>
      <c r="U9264" s="3"/>
      <c r="V9264" s="3"/>
      <c r="W9264" s="3"/>
      <c r="X9264" s="3"/>
      <c r="Y9264" s="3"/>
      <c r="Z9264" s="3"/>
      <c r="AA9264" s="3"/>
      <c r="AB9264" s="3"/>
      <c r="AC9264" s="3"/>
      <c r="AD9264" s="3"/>
      <c r="AE9264" s="3"/>
      <c r="AF9264" s="3"/>
      <c r="AG9264" s="3"/>
      <c r="AH9264" s="3"/>
      <c r="AI9264" s="3"/>
      <c r="AJ9264" s="3"/>
      <c r="AK9264" s="3"/>
      <c r="AL9264" s="3"/>
      <c r="AM9264" s="3"/>
      <c r="AN9264" s="3"/>
      <c r="AO9264" s="3"/>
      <c r="AP9264" s="3"/>
      <c r="AQ9264" s="3"/>
      <c r="AR9264" s="3"/>
      <c r="AS9264" s="3"/>
      <c r="AT9264" s="3"/>
      <c r="AU9264" s="3"/>
      <c r="AV9264" s="3"/>
      <c r="AW9264" s="3"/>
      <c r="AX9264" s="3"/>
      <c r="AY9264" s="3"/>
      <c r="AZ9264" s="3"/>
      <c r="BA9264" s="3"/>
    </row>
    <row r="9265" spans="1:53" x14ac:dyDescent="0.3">
      <c r="A9265" s="3"/>
      <c r="B9265" s="3"/>
      <c r="C9265" s="3"/>
      <c r="D9265" s="3"/>
      <c r="E9265" s="3"/>
      <c r="F9265" s="3"/>
      <c r="G9265" s="3"/>
      <c r="H9265" s="3"/>
      <c r="I9265" s="3"/>
      <c r="J9265" s="3"/>
      <c r="K9265" s="3"/>
      <c r="L9265" s="3"/>
      <c r="M9265" s="3"/>
      <c r="N9265" s="3"/>
      <c r="O9265" s="3"/>
      <c r="P9265" s="3"/>
      <c r="Q9265" s="3"/>
      <c r="R9265" s="3"/>
      <c r="S9265" s="120"/>
      <c r="T9265" s="3"/>
      <c r="U9265" s="3"/>
      <c r="V9265" s="3"/>
      <c r="W9265" s="3"/>
      <c r="X9265" s="3"/>
      <c r="Y9265" s="3"/>
      <c r="Z9265" s="3"/>
      <c r="AA9265" s="3"/>
      <c r="AB9265" s="3"/>
      <c r="AC9265" s="3"/>
      <c r="AD9265" s="3"/>
      <c r="AE9265" s="3"/>
      <c r="AF9265" s="3"/>
      <c r="AG9265" s="3"/>
      <c r="AH9265" s="3"/>
      <c r="AI9265" s="3"/>
      <c r="AJ9265" s="3"/>
      <c r="AK9265" s="3"/>
      <c r="AL9265" s="3"/>
      <c r="AM9265" s="3"/>
      <c r="AN9265" s="3"/>
      <c r="AO9265" s="3"/>
      <c r="AP9265" s="3"/>
      <c r="AQ9265" s="3"/>
      <c r="AR9265" s="3"/>
      <c r="AS9265" s="3"/>
      <c r="AT9265" s="3"/>
      <c r="AU9265" s="3"/>
      <c r="AV9265" s="3"/>
      <c r="AW9265" s="3"/>
      <c r="AX9265" s="3"/>
      <c r="AY9265" s="3"/>
      <c r="AZ9265" s="3"/>
      <c r="BA9265" s="3"/>
    </row>
    <row r="9266" spans="1:53" x14ac:dyDescent="0.3">
      <c r="A9266" s="3"/>
      <c r="B9266" s="3"/>
      <c r="C9266" s="3"/>
      <c r="D9266" s="3"/>
      <c r="E9266" s="3"/>
      <c r="F9266" s="3"/>
      <c r="G9266" s="3"/>
      <c r="H9266" s="3"/>
      <c r="I9266" s="3"/>
      <c r="J9266" s="3"/>
      <c r="K9266" s="3"/>
      <c r="L9266" s="3"/>
      <c r="M9266" s="3"/>
      <c r="N9266" s="3"/>
      <c r="O9266" s="3"/>
      <c r="P9266" s="3"/>
      <c r="Q9266" s="3"/>
      <c r="R9266" s="3"/>
      <c r="S9266" s="120"/>
      <c r="T9266" s="3"/>
      <c r="U9266" s="3"/>
      <c r="V9266" s="3"/>
      <c r="W9266" s="3"/>
      <c r="X9266" s="3"/>
      <c r="Y9266" s="3"/>
      <c r="Z9266" s="3"/>
      <c r="AA9266" s="3"/>
      <c r="AB9266" s="3"/>
      <c r="AC9266" s="3"/>
      <c r="AD9266" s="3"/>
      <c r="AE9266" s="3"/>
      <c r="AF9266" s="3"/>
      <c r="AG9266" s="3"/>
      <c r="AH9266" s="3"/>
      <c r="AI9266" s="3"/>
      <c r="AJ9266" s="3"/>
      <c r="AK9266" s="3"/>
      <c r="AL9266" s="3"/>
      <c r="AM9266" s="3"/>
      <c r="AN9266" s="3"/>
      <c r="AO9266" s="3"/>
      <c r="AP9266" s="3"/>
      <c r="AQ9266" s="3"/>
      <c r="AR9266" s="3"/>
      <c r="AS9266" s="3"/>
      <c r="AT9266" s="3"/>
      <c r="AU9266" s="3"/>
      <c r="AV9266" s="3"/>
      <c r="AW9266" s="3"/>
      <c r="AX9266" s="3"/>
      <c r="AY9266" s="3"/>
      <c r="AZ9266" s="3"/>
      <c r="BA9266" s="3"/>
    </row>
    <row r="9267" spans="1:53" x14ac:dyDescent="0.3">
      <c r="A9267" s="3"/>
      <c r="B9267" s="3"/>
      <c r="C9267" s="3"/>
      <c r="D9267" s="3"/>
      <c r="E9267" s="3"/>
      <c r="F9267" s="3"/>
      <c r="G9267" s="3"/>
      <c r="H9267" s="3"/>
      <c r="I9267" s="3"/>
      <c r="J9267" s="3"/>
      <c r="K9267" s="3"/>
      <c r="L9267" s="3"/>
      <c r="M9267" s="3"/>
      <c r="N9267" s="3"/>
      <c r="O9267" s="3"/>
      <c r="P9267" s="3"/>
      <c r="Q9267" s="3"/>
      <c r="R9267" s="3"/>
      <c r="S9267" s="120"/>
      <c r="T9267" s="3"/>
      <c r="U9267" s="3"/>
      <c r="V9267" s="3"/>
      <c r="W9267" s="3"/>
      <c r="X9267" s="3"/>
      <c r="Y9267" s="3"/>
      <c r="Z9267" s="3"/>
      <c r="AA9267" s="3"/>
      <c r="AB9267" s="3"/>
      <c r="AC9267" s="3"/>
      <c r="AD9267" s="3"/>
      <c r="AE9267" s="3"/>
      <c r="AF9267" s="3"/>
      <c r="AG9267" s="3"/>
      <c r="AH9267" s="3"/>
      <c r="AI9267" s="3"/>
      <c r="AJ9267" s="3"/>
      <c r="AK9267" s="3"/>
      <c r="AL9267" s="3"/>
      <c r="AM9267" s="3"/>
      <c r="AN9267" s="3"/>
      <c r="AO9267" s="3"/>
      <c r="AP9267" s="3"/>
      <c r="AQ9267" s="3"/>
      <c r="AR9267" s="3"/>
      <c r="AS9267" s="3"/>
      <c r="AT9267" s="3"/>
      <c r="AU9267" s="3"/>
      <c r="AV9267" s="3"/>
      <c r="AW9267" s="3"/>
      <c r="AX9267" s="3"/>
      <c r="AY9267" s="3"/>
      <c r="AZ9267" s="3"/>
      <c r="BA9267" s="3"/>
    </row>
    <row r="9268" spans="1:53" x14ac:dyDescent="0.3">
      <c r="A9268" s="3"/>
      <c r="B9268" s="3"/>
      <c r="C9268" s="3"/>
      <c r="D9268" s="3"/>
      <c r="E9268" s="3"/>
      <c r="F9268" s="3"/>
      <c r="G9268" s="3"/>
      <c r="H9268" s="3"/>
      <c r="I9268" s="3"/>
      <c r="J9268" s="3"/>
      <c r="K9268" s="3"/>
      <c r="L9268" s="3"/>
      <c r="M9268" s="3"/>
      <c r="N9268" s="3"/>
      <c r="O9268" s="3"/>
      <c r="P9268" s="3"/>
      <c r="Q9268" s="3"/>
      <c r="R9268" s="3"/>
      <c r="S9268" s="120"/>
      <c r="T9268" s="3"/>
      <c r="U9268" s="3"/>
      <c r="V9268" s="3"/>
      <c r="W9268" s="3"/>
      <c r="X9268" s="3"/>
      <c r="Y9268" s="3"/>
      <c r="Z9268" s="3"/>
      <c r="AA9268" s="3"/>
      <c r="AB9268" s="3"/>
      <c r="AC9268" s="3"/>
      <c r="AD9268" s="3"/>
      <c r="AE9268" s="3"/>
      <c r="AF9268" s="3"/>
      <c r="AG9268" s="3"/>
      <c r="AH9268" s="3"/>
      <c r="AI9268" s="3"/>
      <c r="AJ9268" s="3"/>
      <c r="AK9268" s="3"/>
      <c r="AL9268" s="3"/>
      <c r="AM9268" s="3"/>
      <c r="AN9268" s="3"/>
      <c r="AO9268" s="3"/>
      <c r="AP9268" s="3"/>
      <c r="AQ9268" s="3"/>
      <c r="AR9268" s="3"/>
      <c r="AS9268" s="3"/>
      <c r="AT9268" s="3"/>
      <c r="AU9268" s="3"/>
      <c r="AV9268" s="3"/>
      <c r="AW9268" s="3"/>
      <c r="AX9268" s="3"/>
      <c r="AY9268" s="3"/>
      <c r="AZ9268" s="3"/>
      <c r="BA9268" s="3"/>
    </row>
    <row r="9269" spans="1:53" x14ac:dyDescent="0.3">
      <c r="A9269" s="3"/>
      <c r="B9269" s="3"/>
      <c r="C9269" s="3"/>
      <c r="D9269" s="3"/>
      <c r="E9269" s="3"/>
      <c r="F9269" s="3"/>
      <c r="G9269" s="3"/>
      <c r="H9269" s="3"/>
      <c r="I9269" s="3"/>
      <c r="J9269" s="3"/>
      <c r="K9269" s="3"/>
      <c r="L9269" s="3"/>
      <c r="M9269" s="3"/>
      <c r="N9269" s="3"/>
      <c r="O9269" s="3"/>
      <c r="P9269" s="3"/>
      <c r="Q9269" s="3"/>
      <c r="R9269" s="3"/>
      <c r="S9269" s="120"/>
      <c r="T9269" s="3"/>
      <c r="U9269" s="3"/>
      <c r="V9269" s="3"/>
      <c r="W9269" s="3"/>
      <c r="X9269" s="3"/>
      <c r="Y9269" s="3"/>
      <c r="Z9269" s="3"/>
      <c r="AA9269" s="3"/>
      <c r="AB9269" s="3"/>
      <c r="AC9269" s="3"/>
      <c r="AD9269" s="3"/>
      <c r="AE9269" s="3"/>
      <c r="AF9269" s="3"/>
      <c r="AG9269" s="3"/>
      <c r="AH9269" s="3"/>
      <c r="AI9269" s="3"/>
      <c r="AJ9269" s="3"/>
      <c r="AK9269" s="3"/>
      <c r="AL9269" s="3"/>
      <c r="AM9269" s="3"/>
      <c r="AN9269" s="3"/>
      <c r="AO9269" s="3"/>
      <c r="AP9269" s="3"/>
      <c r="AQ9269" s="3"/>
      <c r="AR9269" s="3"/>
      <c r="AS9269" s="3"/>
      <c r="AT9269" s="3"/>
      <c r="AU9269" s="3"/>
      <c r="AV9269" s="3"/>
      <c r="AW9269" s="3"/>
      <c r="AX9269" s="3"/>
      <c r="AY9269" s="3"/>
      <c r="AZ9269" s="3"/>
      <c r="BA9269" s="3"/>
    </row>
    <row r="9270" spans="1:53" x14ac:dyDescent="0.3">
      <c r="A9270" s="3"/>
      <c r="B9270" s="3"/>
      <c r="C9270" s="3"/>
      <c r="D9270" s="3"/>
      <c r="E9270" s="3"/>
      <c r="F9270" s="3"/>
      <c r="G9270" s="3"/>
      <c r="H9270" s="3"/>
      <c r="I9270" s="3"/>
      <c r="J9270" s="3"/>
      <c r="K9270" s="3"/>
      <c r="L9270" s="3"/>
      <c r="M9270" s="3"/>
      <c r="N9270" s="3"/>
      <c r="O9270" s="3"/>
      <c r="P9270" s="3"/>
      <c r="Q9270" s="3"/>
      <c r="R9270" s="3"/>
      <c r="S9270" s="120"/>
      <c r="T9270" s="3"/>
      <c r="U9270" s="3"/>
      <c r="V9270" s="3"/>
      <c r="W9270" s="3"/>
      <c r="X9270" s="3"/>
      <c r="Y9270" s="3"/>
      <c r="Z9270" s="3"/>
      <c r="AA9270" s="3"/>
      <c r="AB9270" s="3"/>
      <c r="AC9270" s="3"/>
      <c r="AD9270" s="3"/>
      <c r="AE9270" s="3"/>
      <c r="AF9270" s="3"/>
      <c r="AG9270" s="3"/>
      <c r="AH9270" s="3"/>
      <c r="AI9270" s="3"/>
      <c r="AJ9270" s="3"/>
      <c r="AK9270" s="3"/>
      <c r="AL9270" s="3"/>
      <c r="AM9270" s="3"/>
      <c r="AN9270" s="3"/>
      <c r="AO9270" s="3"/>
      <c r="AP9270" s="3"/>
      <c r="AQ9270" s="3"/>
      <c r="AR9270" s="3"/>
      <c r="AS9270" s="3"/>
      <c r="AT9270" s="3"/>
      <c r="AU9270" s="3"/>
      <c r="AV9270" s="3"/>
      <c r="AW9270" s="3"/>
      <c r="AX9270" s="3"/>
      <c r="AY9270" s="3"/>
      <c r="AZ9270" s="3"/>
      <c r="BA9270" s="3"/>
    </row>
    <row r="9271" spans="1:53" x14ac:dyDescent="0.3">
      <c r="A9271" s="3"/>
      <c r="B9271" s="3"/>
      <c r="C9271" s="3"/>
      <c r="D9271" s="3"/>
      <c r="E9271" s="3"/>
      <c r="F9271" s="3"/>
      <c r="G9271" s="3"/>
      <c r="H9271" s="3"/>
      <c r="I9271" s="3"/>
      <c r="J9271" s="3"/>
      <c r="K9271" s="3"/>
      <c r="L9271" s="3"/>
      <c r="M9271" s="3"/>
      <c r="N9271" s="3"/>
      <c r="O9271" s="3"/>
      <c r="P9271" s="3"/>
      <c r="Q9271" s="3"/>
      <c r="R9271" s="3"/>
      <c r="S9271" s="120"/>
      <c r="T9271" s="3"/>
      <c r="U9271" s="3"/>
      <c r="V9271" s="3"/>
      <c r="W9271" s="3"/>
      <c r="X9271" s="3"/>
      <c r="Y9271" s="3"/>
      <c r="Z9271" s="3"/>
      <c r="AA9271" s="3"/>
      <c r="AB9271" s="3"/>
      <c r="AC9271" s="3"/>
      <c r="AD9271" s="3"/>
      <c r="AE9271" s="3"/>
      <c r="AF9271" s="3"/>
      <c r="AG9271" s="3"/>
      <c r="AH9271" s="3"/>
      <c r="AI9271" s="3"/>
      <c r="AJ9271" s="3"/>
      <c r="AK9271" s="3"/>
      <c r="AL9271" s="3"/>
      <c r="AM9271" s="3"/>
      <c r="AN9271" s="3"/>
      <c r="AO9271" s="3"/>
      <c r="AP9271" s="3"/>
      <c r="AQ9271" s="3"/>
      <c r="AR9271" s="3"/>
      <c r="AS9271" s="3"/>
      <c r="AT9271" s="3"/>
      <c r="AU9271" s="3"/>
      <c r="AV9271" s="3"/>
      <c r="AW9271" s="3"/>
      <c r="AX9271" s="3"/>
      <c r="AY9271" s="3"/>
      <c r="AZ9271" s="3"/>
      <c r="BA9271" s="3"/>
    </row>
    <row r="9272" spans="1:53" x14ac:dyDescent="0.3">
      <c r="A9272" s="3"/>
      <c r="B9272" s="3"/>
      <c r="C9272" s="3"/>
      <c r="D9272" s="3"/>
      <c r="E9272" s="3"/>
      <c r="F9272" s="3"/>
      <c r="G9272" s="3"/>
      <c r="H9272" s="3"/>
      <c r="I9272" s="3"/>
      <c r="J9272" s="3"/>
      <c r="K9272" s="3"/>
      <c r="L9272" s="3"/>
      <c r="M9272" s="3"/>
      <c r="N9272" s="3"/>
      <c r="O9272" s="3"/>
      <c r="P9272" s="3"/>
      <c r="Q9272" s="3"/>
      <c r="R9272" s="3"/>
      <c r="S9272" s="120"/>
      <c r="T9272" s="3"/>
      <c r="U9272" s="3"/>
      <c r="V9272" s="3"/>
      <c r="W9272" s="3"/>
      <c r="X9272" s="3"/>
      <c r="Y9272" s="3"/>
      <c r="Z9272" s="3"/>
      <c r="AA9272" s="3"/>
      <c r="AB9272" s="3"/>
      <c r="AC9272" s="3"/>
      <c r="AD9272" s="3"/>
      <c r="AE9272" s="3"/>
      <c r="AF9272" s="3"/>
      <c r="AG9272" s="3"/>
      <c r="AH9272" s="3"/>
      <c r="AI9272" s="3"/>
      <c r="AJ9272" s="3"/>
      <c r="AK9272" s="3"/>
      <c r="AL9272" s="3"/>
      <c r="AM9272" s="3"/>
      <c r="AN9272" s="3"/>
      <c r="AO9272" s="3"/>
      <c r="AP9272" s="3"/>
      <c r="AQ9272" s="3"/>
      <c r="AR9272" s="3"/>
      <c r="AS9272" s="3"/>
      <c r="AT9272" s="3"/>
      <c r="AU9272" s="3"/>
      <c r="AV9272" s="3"/>
      <c r="AW9272" s="3"/>
      <c r="AX9272" s="3"/>
      <c r="AY9272" s="3"/>
      <c r="AZ9272" s="3"/>
      <c r="BA9272" s="3"/>
    </row>
    <row r="9273" spans="1:53" x14ac:dyDescent="0.3">
      <c r="A9273" s="3"/>
      <c r="B9273" s="3"/>
      <c r="C9273" s="3"/>
      <c r="D9273" s="3"/>
      <c r="E9273" s="3"/>
      <c r="F9273" s="3"/>
      <c r="G9273" s="3"/>
      <c r="H9273" s="3"/>
      <c r="I9273" s="3"/>
      <c r="J9273" s="3"/>
      <c r="K9273" s="3"/>
      <c r="L9273" s="3"/>
      <c r="M9273" s="3"/>
      <c r="N9273" s="3"/>
      <c r="O9273" s="3"/>
      <c r="P9273" s="3"/>
      <c r="Q9273" s="3"/>
      <c r="R9273" s="3"/>
      <c r="S9273" s="120"/>
      <c r="T9273" s="3"/>
      <c r="U9273" s="3"/>
      <c r="V9273" s="3"/>
      <c r="W9273" s="3"/>
      <c r="X9273" s="3"/>
      <c r="Y9273" s="3"/>
      <c r="Z9273" s="3"/>
      <c r="AA9273" s="3"/>
      <c r="AB9273" s="3"/>
      <c r="AC9273" s="3"/>
      <c r="AD9273" s="3"/>
      <c r="AE9273" s="3"/>
      <c r="AF9273" s="3"/>
      <c r="AG9273" s="3"/>
      <c r="AH9273" s="3"/>
      <c r="AI9273" s="3"/>
      <c r="AJ9273" s="3"/>
      <c r="AK9273" s="3"/>
      <c r="AL9273" s="3"/>
      <c r="AM9273" s="3"/>
      <c r="AN9273" s="3"/>
      <c r="AO9273" s="3"/>
      <c r="AP9273" s="3"/>
      <c r="AQ9273" s="3"/>
      <c r="AR9273" s="3"/>
      <c r="AS9273" s="3"/>
      <c r="AT9273" s="3"/>
      <c r="AU9273" s="3"/>
      <c r="AV9273" s="3"/>
      <c r="AW9273" s="3"/>
      <c r="AX9273" s="3"/>
      <c r="AY9273" s="3"/>
      <c r="AZ9273" s="3"/>
      <c r="BA9273" s="3"/>
    </row>
    <row r="9274" spans="1:53" x14ac:dyDescent="0.3">
      <c r="A9274" s="3"/>
      <c r="B9274" s="3"/>
      <c r="C9274" s="3"/>
      <c r="D9274" s="3"/>
      <c r="E9274" s="3"/>
      <c r="F9274" s="3"/>
      <c r="G9274" s="3"/>
      <c r="H9274" s="3"/>
      <c r="I9274" s="3"/>
      <c r="J9274" s="3"/>
      <c r="K9274" s="3"/>
      <c r="L9274" s="3"/>
      <c r="M9274" s="3"/>
      <c r="N9274" s="3"/>
      <c r="O9274" s="3"/>
      <c r="P9274" s="3"/>
      <c r="Q9274" s="3"/>
      <c r="R9274" s="3"/>
      <c r="S9274" s="120"/>
      <c r="T9274" s="3"/>
      <c r="U9274" s="3"/>
      <c r="V9274" s="3"/>
      <c r="W9274" s="3"/>
      <c r="X9274" s="3"/>
      <c r="Y9274" s="3"/>
      <c r="Z9274" s="3"/>
      <c r="AA9274" s="3"/>
      <c r="AB9274" s="3"/>
      <c r="AC9274" s="3"/>
      <c r="AD9274" s="3"/>
      <c r="AE9274" s="3"/>
      <c r="AF9274" s="3"/>
      <c r="AG9274" s="3"/>
      <c r="AH9274" s="3"/>
      <c r="AI9274" s="3"/>
      <c r="AJ9274" s="3"/>
      <c r="AK9274" s="3"/>
      <c r="AL9274" s="3"/>
      <c r="AM9274" s="3"/>
      <c r="AN9274" s="3"/>
      <c r="AO9274" s="3"/>
      <c r="AP9274" s="3"/>
      <c r="AQ9274" s="3"/>
      <c r="AR9274" s="3"/>
      <c r="AS9274" s="3"/>
      <c r="AT9274" s="3"/>
      <c r="AU9274" s="3"/>
      <c r="AV9274" s="3"/>
      <c r="AW9274" s="3"/>
      <c r="AX9274" s="3"/>
      <c r="AY9274" s="3"/>
      <c r="AZ9274" s="3"/>
      <c r="BA9274" s="3"/>
    </row>
    <row r="9275" spans="1:53" x14ac:dyDescent="0.3">
      <c r="A9275" s="3"/>
      <c r="B9275" s="3"/>
      <c r="C9275" s="3"/>
      <c r="D9275" s="3"/>
      <c r="E9275" s="3"/>
      <c r="F9275" s="3"/>
      <c r="G9275" s="3"/>
      <c r="H9275" s="3"/>
      <c r="I9275" s="3"/>
      <c r="J9275" s="3"/>
      <c r="K9275" s="3"/>
      <c r="L9275" s="3"/>
      <c r="M9275" s="3"/>
      <c r="N9275" s="3"/>
      <c r="O9275" s="3"/>
      <c r="P9275" s="3"/>
      <c r="Q9275" s="3"/>
      <c r="R9275" s="3"/>
      <c r="S9275" s="120"/>
      <c r="T9275" s="3"/>
      <c r="U9275" s="3"/>
      <c r="V9275" s="3"/>
      <c r="W9275" s="3"/>
      <c r="X9275" s="3"/>
      <c r="Y9275" s="3"/>
      <c r="Z9275" s="3"/>
      <c r="AA9275" s="3"/>
      <c r="AB9275" s="3"/>
      <c r="AC9275" s="3"/>
      <c r="AD9275" s="3"/>
      <c r="AE9275" s="3"/>
      <c r="AF9275" s="3"/>
      <c r="AG9275" s="3"/>
      <c r="AH9275" s="3"/>
      <c r="AI9275" s="3"/>
      <c r="AJ9275" s="3"/>
      <c r="AK9275" s="3"/>
      <c r="AL9275" s="3"/>
      <c r="AM9275" s="3"/>
      <c r="AN9275" s="3"/>
      <c r="AO9275" s="3"/>
      <c r="AP9275" s="3"/>
      <c r="AQ9275" s="3"/>
      <c r="AR9275" s="3"/>
      <c r="AS9275" s="3"/>
      <c r="AT9275" s="3"/>
      <c r="AU9275" s="3"/>
      <c r="AV9275" s="3"/>
      <c r="AW9275" s="3"/>
      <c r="AX9275" s="3"/>
      <c r="AY9275" s="3"/>
      <c r="AZ9275" s="3"/>
      <c r="BA9275" s="3"/>
    </row>
    <row r="9276" spans="1:53" x14ac:dyDescent="0.3">
      <c r="A9276" s="3"/>
      <c r="B9276" s="3"/>
      <c r="C9276" s="3"/>
      <c r="D9276" s="3"/>
      <c r="E9276" s="3"/>
      <c r="F9276" s="3"/>
      <c r="G9276" s="3"/>
      <c r="H9276" s="3"/>
      <c r="I9276" s="3"/>
      <c r="J9276" s="3"/>
      <c r="K9276" s="3"/>
      <c r="L9276" s="3"/>
      <c r="M9276" s="3"/>
      <c r="N9276" s="3"/>
      <c r="O9276" s="3"/>
      <c r="P9276" s="3"/>
      <c r="Q9276" s="3"/>
      <c r="R9276" s="3"/>
      <c r="S9276" s="120"/>
      <c r="T9276" s="3"/>
      <c r="U9276" s="3"/>
      <c r="V9276" s="3"/>
      <c r="W9276" s="3"/>
      <c r="X9276" s="3"/>
      <c r="Y9276" s="3"/>
      <c r="Z9276" s="3"/>
      <c r="AA9276" s="3"/>
      <c r="AB9276" s="3"/>
      <c r="AC9276" s="3"/>
      <c r="AD9276" s="3"/>
      <c r="AE9276" s="3"/>
      <c r="AF9276" s="3"/>
      <c r="AG9276" s="3"/>
      <c r="AH9276" s="3"/>
      <c r="AI9276" s="3"/>
      <c r="AJ9276" s="3"/>
      <c r="AK9276" s="3"/>
      <c r="AL9276" s="3"/>
      <c r="AM9276" s="3"/>
      <c r="AN9276" s="3"/>
      <c r="AO9276" s="3"/>
      <c r="AP9276" s="3"/>
      <c r="AQ9276" s="3"/>
      <c r="AR9276" s="3"/>
      <c r="AS9276" s="3"/>
      <c r="AT9276" s="3"/>
      <c r="AU9276" s="3"/>
      <c r="AV9276" s="3"/>
      <c r="AW9276" s="3"/>
      <c r="AX9276" s="3"/>
      <c r="AY9276" s="3"/>
      <c r="AZ9276" s="3"/>
      <c r="BA9276" s="3"/>
    </row>
    <row r="9277" spans="1:53" x14ac:dyDescent="0.3">
      <c r="A9277" s="3"/>
      <c r="B9277" s="3"/>
      <c r="C9277" s="3"/>
      <c r="D9277" s="3"/>
      <c r="E9277" s="3"/>
      <c r="F9277" s="3"/>
      <c r="G9277" s="3"/>
      <c r="H9277" s="3"/>
      <c r="I9277" s="3"/>
      <c r="J9277" s="3"/>
      <c r="K9277" s="3"/>
      <c r="L9277" s="3"/>
      <c r="M9277" s="3"/>
      <c r="N9277" s="3"/>
      <c r="O9277" s="3"/>
      <c r="P9277" s="3"/>
      <c r="Q9277" s="3"/>
      <c r="R9277" s="3"/>
      <c r="S9277" s="120"/>
      <c r="T9277" s="3"/>
      <c r="U9277" s="3"/>
      <c r="V9277" s="3"/>
      <c r="W9277" s="3"/>
      <c r="X9277" s="3"/>
      <c r="Y9277" s="3"/>
      <c r="Z9277" s="3"/>
      <c r="AA9277" s="3"/>
      <c r="AB9277" s="3"/>
      <c r="AC9277" s="3"/>
      <c r="AD9277" s="3"/>
      <c r="AE9277" s="3"/>
      <c r="AF9277" s="3"/>
      <c r="AG9277" s="3"/>
      <c r="AH9277" s="3"/>
      <c r="AI9277" s="3"/>
      <c r="AJ9277" s="3"/>
      <c r="AK9277" s="3"/>
      <c r="AL9277" s="3"/>
      <c r="AM9277" s="3"/>
      <c r="AN9277" s="3"/>
      <c r="AO9277" s="3"/>
      <c r="AP9277" s="3"/>
      <c r="AQ9277" s="3"/>
      <c r="AR9277" s="3"/>
      <c r="AS9277" s="3"/>
      <c r="AT9277" s="3"/>
      <c r="AU9277" s="3"/>
      <c r="AV9277" s="3"/>
      <c r="AW9277" s="3"/>
      <c r="AX9277" s="3"/>
      <c r="AY9277" s="3"/>
      <c r="AZ9277" s="3"/>
      <c r="BA9277" s="3"/>
    </row>
    <row r="9278" spans="1:53" x14ac:dyDescent="0.3">
      <c r="A9278" s="3"/>
      <c r="B9278" s="3"/>
      <c r="C9278" s="3"/>
      <c r="D9278" s="3"/>
      <c r="E9278" s="3"/>
      <c r="F9278" s="3"/>
      <c r="G9278" s="3"/>
      <c r="H9278" s="3"/>
      <c r="I9278" s="3"/>
      <c r="J9278" s="3"/>
      <c r="K9278" s="3"/>
      <c r="L9278" s="3"/>
      <c r="M9278" s="3"/>
      <c r="N9278" s="3"/>
      <c r="O9278" s="3"/>
      <c r="P9278" s="3"/>
      <c r="Q9278" s="3"/>
      <c r="R9278" s="3"/>
      <c r="S9278" s="120"/>
      <c r="T9278" s="3"/>
      <c r="U9278" s="3"/>
      <c r="V9278" s="3"/>
      <c r="W9278" s="3"/>
      <c r="X9278" s="3"/>
      <c r="Y9278" s="3"/>
      <c r="Z9278" s="3"/>
      <c r="AA9278" s="3"/>
      <c r="AB9278" s="3"/>
      <c r="AC9278" s="3"/>
      <c r="AD9278" s="3"/>
      <c r="AE9278" s="3"/>
      <c r="AF9278" s="3"/>
      <c r="AG9278" s="3"/>
      <c r="AH9278" s="3"/>
      <c r="AI9278" s="3"/>
      <c r="AJ9278" s="3"/>
      <c r="AK9278" s="3"/>
      <c r="AL9278" s="3"/>
      <c r="AM9278" s="3"/>
      <c r="AN9278" s="3"/>
      <c r="AO9278" s="3"/>
      <c r="AP9278" s="3"/>
      <c r="AQ9278" s="3"/>
      <c r="AR9278" s="3"/>
      <c r="AS9278" s="3"/>
      <c r="AT9278" s="3"/>
      <c r="AU9278" s="3"/>
      <c r="AV9278" s="3"/>
      <c r="AW9278" s="3"/>
      <c r="AX9278" s="3"/>
      <c r="AY9278" s="3"/>
      <c r="AZ9278" s="3"/>
      <c r="BA9278" s="3"/>
    </row>
    <row r="9279" spans="1:53" x14ac:dyDescent="0.3">
      <c r="A9279" s="3"/>
      <c r="B9279" s="3"/>
      <c r="C9279" s="3"/>
      <c r="D9279" s="3"/>
      <c r="E9279" s="3"/>
      <c r="F9279" s="3"/>
      <c r="G9279" s="3"/>
      <c r="H9279" s="3"/>
      <c r="I9279" s="3"/>
      <c r="J9279" s="3"/>
      <c r="K9279" s="3"/>
      <c r="L9279" s="3"/>
      <c r="M9279" s="3"/>
      <c r="N9279" s="3"/>
      <c r="O9279" s="3"/>
      <c r="P9279" s="3"/>
      <c r="Q9279" s="3"/>
      <c r="R9279" s="3"/>
      <c r="S9279" s="120"/>
      <c r="T9279" s="3"/>
      <c r="U9279" s="3"/>
      <c r="V9279" s="3"/>
      <c r="W9279" s="3"/>
      <c r="X9279" s="3"/>
      <c r="Y9279" s="3"/>
      <c r="Z9279" s="3"/>
      <c r="AA9279" s="3"/>
      <c r="AB9279" s="3"/>
      <c r="AC9279" s="3"/>
      <c r="AD9279" s="3"/>
      <c r="AE9279" s="3"/>
      <c r="AF9279" s="3"/>
      <c r="AG9279" s="3"/>
      <c r="AH9279" s="3"/>
      <c r="AI9279" s="3"/>
      <c r="AJ9279" s="3"/>
      <c r="AK9279" s="3"/>
      <c r="AL9279" s="3"/>
      <c r="AM9279" s="3"/>
      <c r="AN9279" s="3"/>
      <c r="AO9279" s="3"/>
      <c r="AP9279" s="3"/>
      <c r="AQ9279" s="3"/>
      <c r="AR9279" s="3"/>
      <c r="AS9279" s="3"/>
      <c r="AT9279" s="3"/>
      <c r="AU9279" s="3"/>
      <c r="AV9279" s="3"/>
      <c r="AW9279" s="3"/>
      <c r="AX9279" s="3"/>
      <c r="AY9279" s="3"/>
      <c r="AZ9279" s="3"/>
      <c r="BA9279" s="3"/>
    </row>
    <row r="9280" spans="1:53" x14ac:dyDescent="0.3">
      <c r="A9280" s="3"/>
      <c r="B9280" s="3"/>
      <c r="C9280" s="3"/>
      <c r="D9280" s="3"/>
      <c r="E9280" s="3"/>
      <c r="F9280" s="3"/>
      <c r="G9280" s="3"/>
      <c r="H9280" s="3"/>
      <c r="I9280" s="3"/>
      <c r="J9280" s="3"/>
      <c r="K9280" s="3"/>
      <c r="L9280" s="3"/>
      <c r="M9280" s="3"/>
      <c r="N9280" s="3"/>
      <c r="O9280" s="3"/>
      <c r="P9280" s="3"/>
      <c r="Q9280" s="3"/>
      <c r="R9280" s="3"/>
      <c r="S9280" s="120"/>
      <c r="T9280" s="3"/>
      <c r="U9280" s="3"/>
      <c r="V9280" s="3"/>
      <c r="W9280" s="3"/>
      <c r="X9280" s="3"/>
      <c r="Y9280" s="3"/>
      <c r="Z9280" s="3"/>
      <c r="AA9280" s="3"/>
      <c r="AB9280" s="3"/>
      <c r="AC9280" s="3"/>
      <c r="AD9280" s="3"/>
      <c r="AE9280" s="3"/>
      <c r="AF9280" s="3"/>
      <c r="AG9280" s="3"/>
      <c r="AH9280" s="3"/>
      <c r="AI9280" s="3"/>
      <c r="AJ9280" s="3"/>
      <c r="AK9280" s="3"/>
      <c r="AL9280" s="3"/>
      <c r="AM9280" s="3"/>
      <c r="AN9280" s="3"/>
      <c r="AO9280" s="3"/>
      <c r="AP9280" s="3"/>
      <c r="AQ9280" s="3"/>
      <c r="AR9280" s="3"/>
      <c r="AS9280" s="3"/>
      <c r="AT9280" s="3"/>
      <c r="AU9280" s="3"/>
      <c r="AV9280" s="3"/>
      <c r="AW9280" s="3"/>
      <c r="AX9280" s="3"/>
      <c r="AY9280" s="3"/>
      <c r="AZ9280" s="3"/>
      <c r="BA9280" s="3"/>
    </row>
    <row r="9281" spans="1:53" x14ac:dyDescent="0.3">
      <c r="A9281" s="3"/>
      <c r="B9281" s="3"/>
      <c r="C9281" s="3"/>
      <c r="D9281" s="3"/>
      <c r="E9281" s="3"/>
      <c r="F9281" s="3"/>
      <c r="G9281" s="3"/>
      <c r="H9281" s="3"/>
      <c r="I9281" s="3"/>
      <c r="J9281" s="3"/>
      <c r="K9281" s="3"/>
      <c r="L9281" s="3"/>
      <c r="M9281" s="3"/>
      <c r="N9281" s="3"/>
      <c r="O9281" s="3"/>
      <c r="P9281" s="3"/>
      <c r="Q9281" s="3"/>
      <c r="R9281" s="3"/>
      <c r="S9281" s="120"/>
      <c r="T9281" s="3"/>
      <c r="U9281" s="3"/>
      <c r="V9281" s="3"/>
      <c r="W9281" s="3"/>
      <c r="X9281" s="3"/>
      <c r="Y9281" s="3"/>
      <c r="Z9281" s="3"/>
      <c r="AA9281" s="3"/>
      <c r="AB9281" s="3"/>
      <c r="AC9281" s="3"/>
      <c r="AD9281" s="3"/>
      <c r="AE9281" s="3"/>
      <c r="AF9281" s="3"/>
      <c r="AG9281" s="3"/>
      <c r="AH9281" s="3"/>
      <c r="AI9281" s="3"/>
      <c r="AJ9281" s="3"/>
      <c r="AK9281" s="3"/>
      <c r="AL9281" s="3"/>
      <c r="AM9281" s="3"/>
      <c r="AN9281" s="3"/>
      <c r="AO9281" s="3"/>
      <c r="AP9281" s="3"/>
      <c r="AQ9281" s="3"/>
      <c r="AR9281" s="3"/>
      <c r="AS9281" s="3"/>
      <c r="AT9281" s="3"/>
      <c r="AU9281" s="3"/>
      <c r="AV9281" s="3"/>
      <c r="AW9281" s="3"/>
      <c r="AX9281" s="3"/>
      <c r="AY9281" s="3"/>
      <c r="AZ9281" s="3"/>
      <c r="BA9281" s="3"/>
    </row>
    <row r="9282" spans="1:53" x14ac:dyDescent="0.3">
      <c r="A9282" s="3"/>
      <c r="B9282" s="3"/>
      <c r="C9282" s="3"/>
      <c r="D9282" s="3"/>
      <c r="E9282" s="3"/>
      <c r="F9282" s="3"/>
      <c r="G9282" s="3"/>
      <c r="H9282" s="3"/>
      <c r="I9282" s="3"/>
      <c r="J9282" s="3"/>
      <c r="K9282" s="3"/>
      <c r="L9282" s="3"/>
      <c r="M9282" s="3"/>
      <c r="N9282" s="3"/>
      <c r="O9282" s="3"/>
      <c r="P9282" s="3"/>
      <c r="Q9282" s="3"/>
      <c r="R9282" s="3"/>
      <c r="S9282" s="120"/>
      <c r="T9282" s="3"/>
      <c r="U9282" s="3"/>
      <c r="V9282" s="3"/>
      <c r="W9282" s="3"/>
      <c r="X9282" s="3"/>
      <c r="Y9282" s="3"/>
      <c r="Z9282" s="3"/>
      <c r="AA9282" s="3"/>
      <c r="AB9282" s="3"/>
      <c r="AC9282" s="3"/>
      <c r="AD9282" s="3"/>
      <c r="AE9282" s="3"/>
      <c r="AF9282" s="3"/>
      <c r="AG9282" s="3"/>
      <c r="AH9282" s="3"/>
      <c r="AI9282" s="3"/>
      <c r="AJ9282" s="3"/>
      <c r="AK9282" s="3"/>
      <c r="AL9282" s="3"/>
      <c r="AM9282" s="3"/>
      <c r="AN9282" s="3"/>
      <c r="AO9282" s="3"/>
      <c r="AP9282" s="3"/>
      <c r="AQ9282" s="3"/>
      <c r="AR9282" s="3"/>
      <c r="AS9282" s="3"/>
      <c r="AT9282" s="3"/>
      <c r="AU9282" s="3"/>
      <c r="AV9282" s="3"/>
      <c r="AW9282" s="3"/>
      <c r="AX9282" s="3"/>
      <c r="AY9282" s="3"/>
      <c r="AZ9282" s="3"/>
      <c r="BA9282" s="3"/>
    </row>
    <row r="9283" spans="1:53" x14ac:dyDescent="0.3">
      <c r="A9283" s="3"/>
      <c r="B9283" s="3"/>
      <c r="C9283" s="3"/>
      <c r="D9283" s="3"/>
      <c r="E9283" s="3"/>
      <c r="F9283" s="3"/>
      <c r="G9283" s="3"/>
      <c r="H9283" s="3"/>
      <c r="I9283" s="3"/>
      <c r="J9283" s="3"/>
      <c r="K9283" s="3"/>
      <c r="L9283" s="3"/>
      <c r="M9283" s="3"/>
      <c r="N9283" s="3"/>
      <c r="O9283" s="3"/>
      <c r="P9283" s="3"/>
      <c r="Q9283" s="3"/>
      <c r="R9283" s="3"/>
      <c r="S9283" s="120"/>
      <c r="T9283" s="3"/>
      <c r="U9283" s="3"/>
      <c r="V9283" s="3"/>
      <c r="W9283" s="3"/>
      <c r="X9283" s="3"/>
      <c r="Y9283" s="3"/>
      <c r="Z9283" s="3"/>
      <c r="AA9283" s="3"/>
      <c r="AB9283" s="3"/>
      <c r="AC9283" s="3"/>
      <c r="AD9283" s="3"/>
      <c r="AE9283" s="3"/>
      <c r="AF9283" s="3"/>
      <c r="AG9283" s="3"/>
      <c r="AH9283" s="3"/>
      <c r="AI9283" s="3"/>
      <c r="AJ9283" s="3"/>
      <c r="AK9283" s="3"/>
      <c r="AL9283" s="3"/>
      <c r="AM9283" s="3"/>
      <c r="AN9283" s="3"/>
      <c r="AO9283" s="3"/>
      <c r="AP9283" s="3"/>
      <c r="AQ9283" s="3"/>
      <c r="AR9283" s="3"/>
      <c r="AS9283" s="3"/>
      <c r="AT9283" s="3"/>
      <c r="AU9283" s="3"/>
      <c r="AV9283" s="3"/>
      <c r="AW9283" s="3"/>
      <c r="AX9283" s="3"/>
      <c r="AY9283" s="3"/>
      <c r="AZ9283" s="3"/>
      <c r="BA9283" s="3"/>
    </row>
    <row r="9284" spans="1:53" x14ac:dyDescent="0.3">
      <c r="A9284" s="3"/>
      <c r="B9284" s="3"/>
      <c r="C9284" s="3"/>
      <c r="D9284" s="3"/>
      <c r="E9284" s="3"/>
      <c r="F9284" s="3"/>
      <c r="G9284" s="3"/>
      <c r="H9284" s="3"/>
      <c r="I9284" s="3"/>
      <c r="J9284" s="3"/>
      <c r="K9284" s="3"/>
      <c r="L9284" s="3"/>
      <c r="M9284" s="3"/>
      <c r="N9284" s="3"/>
      <c r="O9284" s="3"/>
      <c r="P9284" s="3"/>
      <c r="Q9284" s="3"/>
      <c r="R9284" s="3"/>
      <c r="S9284" s="120"/>
      <c r="T9284" s="3"/>
      <c r="U9284" s="3"/>
      <c r="V9284" s="3"/>
      <c r="W9284" s="3"/>
      <c r="X9284" s="3"/>
      <c r="Y9284" s="3"/>
      <c r="Z9284" s="3"/>
      <c r="AA9284" s="3"/>
      <c r="AB9284" s="3"/>
      <c r="AC9284" s="3"/>
      <c r="AD9284" s="3"/>
      <c r="AE9284" s="3"/>
      <c r="AF9284" s="3"/>
      <c r="AG9284" s="3"/>
      <c r="AH9284" s="3"/>
      <c r="AI9284" s="3"/>
      <c r="AJ9284" s="3"/>
      <c r="AK9284" s="3"/>
      <c r="AL9284" s="3"/>
      <c r="AM9284" s="3"/>
      <c r="AN9284" s="3"/>
      <c r="AO9284" s="3"/>
      <c r="AP9284" s="3"/>
      <c r="AQ9284" s="3"/>
      <c r="AR9284" s="3"/>
      <c r="AS9284" s="3"/>
      <c r="AT9284" s="3"/>
      <c r="AU9284" s="3"/>
      <c r="AV9284" s="3"/>
      <c r="AW9284" s="3"/>
      <c r="AX9284" s="3"/>
      <c r="AY9284" s="3"/>
      <c r="AZ9284" s="3"/>
      <c r="BA9284" s="3"/>
    </row>
    <row r="9285" spans="1:53" x14ac:dyDescent="0.3">
      <c r="A9285" s="3"/>
      <c r="B9285" s="3"/>
      <c r="C9285" s="3"/>
      <c r="D9285" s="3"/>
      <c r="E9285" s="3"/>
      <c r="F9285" s="3"/>
      <c r="G9285" s="3"/>
      <c r="H9285" s="3"/>
      <c r="I9285" s="3"/>
      <c r="J9285" s="3"/>
      <c r="K9285" s="3"/>
      <c r="L9285" s="3"/>
      <c r="M9285" s="3"/>
      <c r="N9285" s="3"/>
      <c r="O9285" s="3"/>
      <c r="P9285" s="3"/>
      <c r="Q9285" s="3"/>
      <c r="R9285" s="3"/>
      <c r="S9285" s="120"/>
      <c r="T9285" s="3"/>
      <c r="U9285" s="3"/>
      <c r="V9285" s="3"/>
      <c r="W9285" s="3"/>
      <c r="X9285" s="3"/>
      <c r="Y9285" s="3"/>
      <c r="Z9285" s="3"/>
      <c r="AA9285" s="3"/>
      <c r="AB9285" s="3"/>
      <c r="AC9285" s="3"/>
      <c r="AD9285" s="3"/>
      <c r="AE9285" s="3"/>
      <c r="AF9285" s="3"/>
      <c r="AG9285" s="3"/>
      <c r="AH9285" s="3"/>
      <c r="AI9285" s="3"/>
      <c r="AJ9285" s="3"/>
      <c r="AK9285" s="3"/>
      <c r="AL9285" s="3"/>
      <c r="AM9285" s="3"/>
      <c r="AN9285" s="3"/>
      <c r="AO9285" s="3"/>
      <c r="AP9285" s="3"/>
      <c r="AQ9285" s="3"/>
      <c r="AR9285" s="3"/>
      <c r="AS9285" s="3"/>
      <c r="AT9285" s="3"/>
      <c r="AU9285" s="3"/>
      <c r="AV9285" s="3"/>
      <c r="AW9285" s="3"/>
      <c r="AX9285" s="3"/>
      <c r="AY9285" s="3"/>
      <c r="AZ9285" s="3"/>
      <c r="BA9285" s="3"/>
    </row>
    <row r="9286" spans="1:53" x14ac:dyDescent="0.3">
      <c r="A9286" s="3"/>
      <c r="B9286" s="3"/>
      <c r="C9286" s="3"/>
      <c r="D9286" s="3"/>
      <c r="E9286" s="3"/>
      <c r="F9286" s="3"/>
      <c r="G9286" s="3"/>
      <c r="H9286" s="3"/>
      <c r="I9286" s="3"/>
      <c r="J9286" s="3"/>
      <c r="K9286" s="3"/>
      <c r="L9286" s="3"/>
      <c r="M9286" s="3"/>
      <c r="N9286" s="3"/>
      <c r="O9286" s="3"/>
      <c r="P9286" s="3"/>
      <c r="Q9286" s="3"/>
      <c r="R9286" s="3"/>
      <c r="S9286" s="120"/>
      <c r="T9286" s="3"/>
      <c r="U9286" s="3"/>
      <c r="V9286" s="3"/>
      <c r="W9286" s="3"/>
      <c r="X9286" s="3"/>
      <c r="Y9286" s="3"/>
      <c r="Z9286" s="3"/>
      <c r="AA9286" s="3"/>
      <c r="AB9286" s="3"/>
      <c r="AC9286" s="3"/>
      <c r="AD9286" s="3"/>
      <c r="AE9286" s="3"/>
      <c r="AF9286" s="3"/>
      <c r="AG9286" s="3"/>
      <c r="AH9286" s="3"/>
      <c r="AI9286" s="3"/>
      <c r="AJ9286" s="3"/>
      <c r="AK9286" s="3"/>
      <c r="AL9286" s="3"/>
      <c r="AM9286" s="3"/>
      <c r="AN9286" s="3"/>
      <c r="AO9286" s="3"/>
      <c r="AP9286" s="3"/>
      <c r="AQ9286" s="3"/>
      <c r="AR9286" s="3"/>
      <c r="AS9286" s="3"/>
      <c r="AT9286" s="3"/>
      <c r="AU9286" s="3"/>
      <c r="AV9286" s="3"/>
      <c r="AW9286" s="3"/>
      <c r="AX9286" s="3"/>
      <c r="AY9286" s="3"/>
      <c r="AZ9286" s="3"/>
      <c r="BA9286" s="3"/>
    </row>
    <row r="9287" spans="1:53" x14ac:dyDescent="0.3">
      <c r="A9287" s="3"/>
      <c r="B9287" s="3"/>
      <c r="C9287" s="3"/>
      <c r="D9287" s="3"/>
      <c r="E9287" s="3"/>
      <c r="F9287" s="3"/>
      <c r="G9287" s="3"/>
      <c r="H9287" s="3"/>
      <c r="I9287" s="3"/>
      <c r="J9287" s="3"/>
      <c r="K9287" s="3"/>
      <c r="L9287" s="3"/>
      <c r="M9287" s="3"/>
      <c r="N9287" s="3"/>
      <c r="O9287" s="3"/>
      <c r="P9287" s="3"/>
      <c r="Q9287" s="3"/>
      <c r="R9287" s="3"/>
      <c r="S9287" s="120"/>
      <c r="T9287" s="3"/>
      <c r="U9287" s="3"/>
      <c r="V9287" s="3"/>
      <c r="W9287" s="3"/>
      <c r="X9287" s="3"/>
      <c r="Y9287" s="3"/>
      <c r="Z9287" s="3"/>
      <c r="AA9287" s="3"/>
      <c r="AB9287" s="3"/>
      <c r="AC9287" s="3"/>
      <c r="AD9287" s="3"/>
      <c r="AE9287" s="3"/>
      <c r="AF9287" s="3"/>
      <c r="AG9287" s="3"/>
      <c r="AH9287" s="3"/>
      <c r="AI9287" s="3"/>
      <c r="AJ9287" s="3"/>
      <c r="AK9287" s="3"/>
      <c r="AL9287" s="3"/>
      <c r="AM9287" s="3"/>
      <c r="AN9287" s="3"/>
      <c r="AO9287" s="3"/>
      <c r="AP9287" s="3"/>
      <c r="AQ9287" s="3"/>
      <c r="AR9287" s="3"/>
      <c r="AS9287" s="3"/>
      <c r="AT9287" s="3"/>
      <c r="AU9287" s="3"/>
      <c r="AV9287" s="3"/>
      <c r="AW9287" s="3"/>
      <c r="AX9287" s="3"/>
      <c r="AY9287" s="3"/>
      <c r="AZ9287" s="3"/>
      <c r="BA9287" s="3"/>
    </row>
    <row r="9288" spans="1:53" x14ac:dyDescent="0.3">
      <c r="A9288" s="3"/>
      <c r="B9288" s="3"/>
      <c r="C9288" s="3"/>
      <c r="D9288" s="3"/>
      <c r="E9288" s="3"/>
      <c r="F9288" s="3"/>
      <c r="G9288" s="3"/>
      <c r="H9288" s="3"/>
      <c r="I9288" s="3"/>
      <c r="J9288" s="3"/>
      <c r="K9288" s="3"/>
      <c r="L9288" s="3"/>
      <c r="M9288" s="3"/>
      <c r="N9288" s="3"/>
      <c r="O9288" s="3"/>
      <c r="P9288" s="3"/>
      <c r="Q9288" s="3"/>
      <c r="R9288" s="3"/>
      <c r="S9288" s="120"/>
      <c r="T9288" s="3"/>
      <c r="U9288" s="3"/>
      <c r="V9288" s="3"/>
      <c r="W9288" s="3"/>
      <c r="X9288" s="3"/>
      <c r="Y9288" s="3"/>
      <c r="Z9288" s="3"/>
      <c r="AA9288" s="3"/>
      <c r="AB9288" s="3"/>
      <c r="AC9288" s="3"/>
      <c r="AD9288" s="3"/>
      <c r="AE9288" s="3"/>
      <c r="AF9288" s="3"/>
      <c r="AG9288" s="3"/>
      <c r="AH9288" s="3"/>
      <c r="AI9288" s="3"/>
      <c r="AJ9288" s="3"/>
      <c r="AK9288" s="3"/>
      <c r="AL9288" s="3"/>
      <c r="AM9288" s="3"/>
      <c r="AN9288" s="3"/>
      <c r="AO9288" s="3"/>
      <c r="AP9288" s="3"/>
      <c r="AQ9288" s="3"/>
      <c r="AR9288" s="3"/>
      <c r="AS9288" s="3"/>
      <c r="AT9288" s="3"/>
      <c r="AU9288" s="3"/>
      <c r="AV9288" s="3"/>
      <c r="AW9288" s="3"/>
      <c r="AX9288" s="3"/>
      <c r="AY9288" s="3"/>
      <c r="AZ9288" s="3"/>
      <c r="BA9288" s="3"/>
    </row>
    <row r="9289" spans="1:53" x14ac:dyDescent="0.3">
      <c r="A9289" s="3"/>
      <c r="B9289" s="3"/>
      <c r="C9289" s="3"/>
      <c r="D9289" s="3"/>
      <c r="E9289" s="3"/>
      <c r="F9289" s="3"/>
      <c r="G9289" s="3"/>
      <c r="H9289" s="3"/>
      <c r="I9289" s="3"/>
      <c r="J9289" s="3"/>
      <c r="K9289" s="3"/>
      <c r="L9289" s="3"/>
      <c r="M9289" s="3"/>
      <c r="N9289" s="3"/>
      <c r="O9289" s="3"/>
      <c r="P9289" s="3"/>
      <c r="Q9289" s="3"/>
      <c r="R9289" s="3"/>
      <c r="S9289" s="120"/>
      <c r="T9289" s="3"/>
      <c r="U9289" s="3"/>
      <c r="V9289" s="3"/>
      <c r="W9289" s="3"/>
      <c r="X9289" s="3"/>
      <c r="Y9289" s="3"/>
      <c r="Z9289" s="3"/>
      <c r="AA9289" s="3"/>
      <c r="AB9289" s="3"/>
      <c r="AC9289" s="3"/>
      <c r="AD9289" s="3"/>
      <c r="AE9289" s="3"/>
      <c r="AF9289" s="3"/>
      <c r="AG9289" s="3"/>
      <c r="AH9289" s="3"/>
      <c r="AI9289" s="3"/>
      <c r="AJ9289" s="3"/>
      <c r="AK9289" s="3"/>
      <c r="AL9289" s="3"/>
      <c r="AM9289" s="3"/>
      <c r="AN9289" s="3"/>
      <c r="AO9289" s="3"/>
      <c r="AP9289" s="3"/>
      <c r="AQ9289" s="3"/>
      <c r="AR9289" s="3"/>
      <c r="AS9289" s="3"/>
      <c r="AT9289" s="3"/>
      <c r="AU9289" s="3"/>
      <c r="AV9289" s="3"/>
      <c r="AW9289" s="3"/>
      <c r="AX9289" s="3"/>
      <c r="AY9289" s="3"/>
      <c r="AZ9289" s="3"/>
      <c r="BA9289" s="3"/>
    </row>
    <row r="9290" spans="1:53" x14ac:dyDescent="0.3">
      <c r="A9290" s="3"/>
      <c r="B9290" s="3"/>
      <c r="C9290" s="3"/>
      <c r="D9290" s="3"/>
      <c r="E9290" s="3"/>
      <c r="F9290" s="3"/>
      <c r="G9290" s="3"/>
      <c r="H9290" s="3"/>
      <c r="I9290" s="3"/>
      <c r="J9290" s="3"/>
      <c r="K9290" s="3"/>
      <c r="L9290" s="3"/>
      <c r="M9290" s="3"/>
      <c r="N9290" s="3"/>
      <c r="O9290" s="3"/>
      <c r="P9290" s="3"/>
      <c r="Q9290" s="3"/>
      <c r="R9290" s="3"/>
      <c r="S9290" s="120"/>
      <c r="T9290" s="3"/>
      <c r="U9290" s="3"/>
      <c r="V9290" s="3"/>
      <c r="W9290" s="3"/>
      <c r="X9290" s="3"/>
      <c r="Y9290" s="3"/>
      <c r="Z9290" s="3"/>
      <c r="AA9290" s="3"/>
      <c r="AB9290" s="3"/>
      <c r="AC9290" s="3"/>
      <c r="AD9290" s="3"/>
      <c r="AE9290" s="3"/>
      <c r="AF9290" s="3"/>
      <c r="AG9290" s="3"/>
      <c r="AH9290" s="3"/>
      <c r="AI9290" s="3"/>
      <c r="AJ9290" s="3"/>
      <c r="AK9290" s="3"/>
      <c r="AL9290" s="3"/>
      <c r="AM9290" s="3"/>
      <c r="AN9290" s="3"/>
      <c r="AO9290" s="3"/>
      <c r="AP9290" s="3"/>
      <c r="AQ9290" s="3"/>
      <c r="AR9290" s="3"/>
      <c r="AS9290" s="3"/>
      <c r="AT9290" s="3"/>
      <c r="AU9290" s="3"/>
      <c r="AV9290" s="3"/>
      <c r="AW9290" s="3"/>
      <c r="AX9290" s="3"/>
      <c r="AY9290" s="3"/>
      <c r="AZ9290" s="3"/>
      <c r="BA9290" s="3"/>
    </row>
    <row r="9291" spans="1:53" x14ac:dyDescent="0.3">
      <c r="A9291" s="3"/>
      <c r="B9291" s="3"/>
      <c r="C9291" s="3"/>
      <c r="D9291" s="3"/>
      <c r="E9291" s="3"/>
      <c r="F9291" s="3"/>
      <c r="G9291" s="3"/>
      <c r="H9291" s="3"/>
      <c r="I9291" s="3"/>
      <c r="J9291" s="3"/>
      <c r="K9291" s="3"/>
      <c r="L9291" s="3"/>
      <c r="M9291" s="3"/>
      <c r="N9291" s="3"/>
      <c r="O9291" s="3"/>
      <c r="P9291" s="3"/>
      <c r="Q9291" s="3"/>
      <c r="R9291" s="3"/>
      <c r="S9291" s="120"/>
      <c r="T9291" s="3"/>
      <c r="U9291" s="3"/>
      <c r="V9291" s="3"/>
      <c r="W9291" s="3"/>
      <c r="X9291" s="3"/>
      <c r="Y9291" s="3"/>
      <c r="Z9291" s="3"/>
      <c r="AA9291" s="3"/>
      <c r="AB9291" s="3"/>
      <c r="AC9291" s="3"/>
      <c r="AD9291" s="3"/>
      <c r="AE9291" s="3"/>
      <c r="AF9291" s="3"/>
      <c r="AG9291" s="3"/>
      <c r="AH9291" s="3"/>
      <c r="AI9291" s="3"/>
      <c r="AJ9291" s="3"/>
      <c r="AK9291" s="3"/>
      <c r="AL9291" s="3"/>
      <c r="AM9291" s="3"/>
      <c r="AN9291" s="3"/>
      <c r="AO9291" s="3"/>
      <c r="AP9291" s="3"/>
      <c r="AQ9291" s="3"/>
      <c r="AR9291" s="3"/>
      <c r="AS9291" s="3"/>
      <c r="AT9291" s="3"/>
      <c r="AU9291" s="3"/>
      <c r="AV9291" s="3"/>
      <c r="AW9291" s="3"/>
      <c r="AX9291" s="3"/>
      <c r="AY9291" s="3"/>
      <c r="AZ9291" s="3"/>
      <c r="BA9291" s="3"/>
    </row>
    <row r="9292" spans="1:53" x14ac:dyDescent="0.3">
      <c r="A9292" s="3"/>
      <c r="B9292" s="3"/>
      <c r="C9292" s="3"/>
      <c r="D9292" s="3"/>
      <c r="E9292" s="3"/>
      <c r="F9292" s="3"/>
      <c r="G9292" s="3"/>
      <c r="H9292" s="3"/>
      <c r="I9292" s="3"/>
      <c r="J9292" s="3"/>
      <c r="K9292" s="3"/>
      <c r="L9292" s="3"/>
      <c r="M9292" s="3"/>
      <c r="N9292" s="3"/>
      <c r="O9292" s="3"/>
      <c r="P9292" s="3"/>
      <c r="Q9292" s="3"/>
      <c r="R9292" s="3"/>
      <c r="S9292" s="120"/>
      <c r="T9292" s="3"/>
      <c r="U9292" s="3"/>
      <c r="V9292" s="3"/>
      <c r="W9292" s="3"/>
      <c r="X9292" s="3"/>
      <c r="Y9292" s="3"/>
      <c r="Z9292" s="3"/>
      <c r="AA9292" s="3"/>
      <c r="AB9292" s="3"/>
      <c r="AC9292" s="3"/>
      <c r="AD9292" s="3"/>
      <c r="AE9292" s="3"/>
      <c r="AF9292" s="3"/>
      <c r="AG9292" s="3"/>
      <c r="AH9292" s="3"/>
      <c r="AI9292" s="3"/>
      <c r="AJ9292" s="3"/>
      <c r="AK9292" s="3"/>
      <c r="AL9292" s="3"/>
      <c r="AM9292" s="3"/>
      <c r="AN9292" s="3"/>
      <c r="AO9292" s="3"/>
      <c r="AP9292" s="3"/>
      <c r="AQ9292" s="3"/>
      <c r="AR9292" s="3"/>
      <c r="AS9292" s="3"/>
      <c r="AT9292" s="3"/>
      <c r="AU9292" s="3"/>
      <c r="AV9292" s="3"/>
      <c r="AW9292" s="3"/>
      <c r="AX9292" s="3"/>
      <c r="AY9292" s="3"/>
      <c r="AZ9292" s="3"/>
      <c r="BA9292" s="3"/>
    </row>
    <row r="9293" spans="1:53" x14ac:dyDescent="0.3">
      <c r="A9293" s="3"/>
      <c r="B9293" s="3"/>
      <c r="C9293" s="3"/>
      <c r="D9293" s="3"/>
      <c r="E9293" s="3"/>
      <c r="F9293" s="3"/>
      <c r="G9293" s="3"/>
      <c r="H9293" s="3"/>
      <c r="I9293" s="3"/>
      <c r="J9293" s="3"/>
      <c r="K9293" s="3"/>
      <c r="L9293" s="3"/>
      <c r="M9293" s="3"/>
      <c r="N9293" s="3"/>
      <c r="O9293" s="3"/>
      <c r="P9293" s="3"/>
      <c r="Q9293" s="3"/>
      <c r="R9293" s="3"/>
      <c r="S9293" s="120"/>
      <c r="T9293" s="3"/>
      <c r="U9293" s="3"/>
      <c r="V9293" s="3"/>
      <c r="W9293" s="3"/>
      <c r="X9293" s="3"/>
      <c r="Y9293" s="3"/>
      <c r="Z9293" s="3"/>
      <c r="AA9293" s="3"/>
      <c r="AB9293" s="3"/>
      <c r="AC9293" s="3"/>
      <c r="AD9293" s="3"/>
      <c r="AE9293" s="3"/>
      <c r="AF9293" s="3"/>
      <c r="AG9293" s="3"/>
      <c r="AH9293" s="3"/>
      <c r="AI9293" s="3"/>
      <c r="AJ9293" s="3"/>
      <c r="AK9293" s="3"/>
      <c r="AL9293" s="3"/>
      <c r="AM9293" s="3"/>
      <c r="AN9293" s="3"/>
      <c r="AO9293" s="3"/>
      <c r="AP9293" s="3"/>
      <c r="AQ9293" s="3"/>
      <c r="AR9293" s="3"/>
      <c r="AS9293" s="3"/>
      <c r="AT9293" s="3"/>
      <c r="AU9293" s="3"/>
      <c r="AV9293" s="3"/>
      <c r="AW9293" s="3"/>
      <c r="AX9293" s="3"/>
      <c r="AY9293" s="3"/>
      <c r="AZ9293" s="3"/>
      <c r="BA9293" s="3"/>
    </row>
    <row r="9294" spans="1:53" x14ac:dyDescent="0.3">
      <c r="A9294" s="3"/>
      <c r="B9294" s="3"/>
      <c r="C9294" s="3"/>
      <c r="D9294" s="3"/>
      <c r="E9294" s="3"/>
      <c r="F9294" s="3"/>
      <c r="G9294" s="3"/>
      <c r="H9294" s="3"/>
      <c r="I9294" s="3"/>
      <c r="J9294" s="3"/>
      <c r="K9294" s="3"/>
      <c r="L9294" s="3"/>
      <c r="M9294" s="3"/>
      <c r="N9294" s="3"/>
      <c r="O9294" s="3"/>
      <c r="P9294" s="3"/>
      <c r="Q9294" s="3"/>
      <c r="R9294" s="3"/>
      <c r="S9294" s="120"/>
      <c r="T9294" s="3"/>
      <c r="U9294" s="3"/>
      <c r="V9294" s="3"/>
      <c r="W9294" s="3"/>
      <c r="X9294" s="3"/>
      <c r="Y9294" s="3"/>
      <c r="Z9294" s="3"/>
      <c r="AA9294" s="3"/>
      <c r="AB9294" s="3"/>
      <c r="AC9294" s="3"/>
      <c r="AD9294" s="3"/>
      <c r="AE9294" s="3"/>
      <c r="AF9294" s="3"/>
      <c r="AG9294" s="3"/>
      <c r="AH9294" s="3"/>
      <c r="AI9294" s="3"/>
      <c r="AJ9294" s="3"/>
      <c r="AK9294" s="3"/>
      <c r="AL9294" s="3"/>
      <c r="AM9294" s="3"/>
      <c r="AN9294" s="3"/>
      <c r="AO9294" s="3"/>
      <c r="AP9294" s="3"/>
      <c r="AQ9294" s="3"/>
      <c r="AR9294" s="3"/>
      <c r="AS9294" s="3"/>
      <c r="AT9294" s="3"/>
      <c r="AU9294" s="3"/>
      <c r="AV9294" s="3"/>
      <c r="AW9294" s="3"/>
      <c r="AX9294" s="3"/>
      <c r="AY9294" s="3"/>
      <c r="AZ9294" s="3"/>
      <c r="BA9294" s="3"/>
    </row>
    <row r="9295" spans="1:53" x14ac:dyDescent="0.3">
      <c r="A9295" s="3"/>
      <c r="B9295" s="3"/>
      <c r="C9295" s="3"/>
      <c r="D9295" s="3"/>
      <c r="E9295" s="3"/>
      <c r="F9295" s="3"/>
      <c r="G9295" s="3"/>
      <c r="H9295" s="3"/>
      <c r="I9295" s="3"/>
      <c r="J9295" s="3"/>
      <c r="K9295" s="3"/>
      <c r="L9295" s="3"/>
      <c r="M9295" s="3"/>
      <c r="N9295" s="3"/>
      <c r="O9295" s="3"/>
      <c r="P9295" s="3"/>
      <c r="Q9295" s="3"/>
      <c r="R9295" s="3"/>
      <c r="S9295" s="120"/>
      <c r="T9295" s="3"/>
      <c r="U9295" s="3"/>
      <c r="V9295" s="3"/>
      <c r="W9295" s="3"/>
      <c r="X9295" s="3"/>
      <c r="Y9295" s="3"/>
      <c r="Z9295" s="3"/>
      <c r="AA9295" s="3"/>
      <c r="AB9295" s="3"/>
      <c r="AC9295" s="3"/>
      <c r="AD9295" s="3"/>
      <c r="AE9295" s="3"/>
      <c r="AF9295" s="3"/>
      <c r="AG9295" s="3"/>
      <c r="AH9295" s="3"/>
      <c r="AI9295" s="3"/>
      <c r="AJ9295" s="3"/>
      <c r="AK9295" s="3"/>
      <c r="AL9295" s="3"/>
      <c r="AM9295" s="3"/>
      <c r="AN9295" s="3"/>
      <c r="AO9295" s="3"/>
      <c r="AP9295" s="3"/>
      <c r="AQ9295" s="3"/>
      <c r="AR9295" s="3"/>
      <c r="AS9295" s="3"/>
      <c r="AT9295" s="3"/>
      <c r="AU9295" s="3"/>
      <c r="AV9295" s="3"/>
      <c r="AW9295" s="3"/>
      <c r="AX9295" s="3"/>
      <c r="AY9295" s="3"/>
      <c r="AZ9295" s="3"/>
      <c r="BA9295" s="3"/>
    </row>
    <row r="9296" spans="1:53" x14ac:dyDescent="0.3">
      <c r="A9296" s="3"/>
      <c r="B9296" s="3"/>
      <c r="C9296" s="3"/>
      <c r="D9296" s="3"/>
      <c r="E9296" s="3"/>
      <c r="F9296" s="3"/>
      <c r="G9296" s="3"/>
      <c r="H9296" s="3"/>
      <c r="I9296" s="3"/>
      <c r="J9296" s="3"/>
      <c r="K9296" s="3"/>
      <c r="L9296" s="3"/>
      <c r="M9296" s="3"/>
      <c r="N9296" s="3"/>
      <c r="O9296" s="3"/>
      <c r="P9296" s="3"/>
      <c r="Q9296" s="3"/>
      <c r="R9296" s="3"/>
      <c r="S9296" s="120"/>
      <c r="T9296" s="3"/>
      <c r="U9296" s="3"/>
      <c r="V9296" s="3"/>
      <c r="W9296" s="3"/>
      <c r="X9296" s="3"/>
      <c r="Y9296" s="3"/>
      <c r="Z9296" s="3"/>
      <c r="AA9296" s="3"/>
      <c r="AB9296" s="3"/>
      <c r="AC9296" s="3"/>
      <c r="AD9296" s="3"/>
      <c r="AE9296" s="3"/>
      <c r="AF9296" s="3"/>
      <c r="AG9296" s="3"/>
      <c r="AH9296" s="3"/>
      <c r="AI9296" s="3"/>
      <c r="AJ9296" s="3"/>
      <c r="AK9296" s="3"/>
      <c r="AL9296" s="3"/>
      <c r="AM9296" s="3"/>
      <c r="AN9296" s="3"/>
      <c r="AO9296" s="3"/>
      <c r="AP9296" s="3"/>
      <c r="AQ9296" s="3"/>
      <c r="AR9296" s="3"/>
      <c r="AS9296" s="3"/>
      <c r="AT9296" s="3"/>
      <c r="AU9296" s="3"/>
      <c r="AV9296" s="3"/>
      <c r="AW9296" s="3"/>
      <c r="AX9296" s="3"/>
      <c r="AY9296" s="3"/>
      <c r="AZ9296" s="3"/>
      <c r="BA9296" s="3"/>
    </row>
    <row r="9297" spans="1:53" x14ac:dyDescent="0.3">
      <c r="A9297" s="3"/>
      <c r="B9297" s="3"/>
      <c r="C9297" s="3"/>
      <c r="D9297" s="3"/>
      <c r="E9297" s="3"/>
      <c r="F9297" s="3"/>
      <c r="G9297" s="3"/>
      <c r="H9297" s="3"/>
      <c r="I9297" s="3"/>
      <c r="J9297" s="3"/>
      <c r="K9297" s="3"/>
      <c r="L9297" s="3"/>
      <c r="M9297" s="3"/>
      <c r="N9297" s="3"/>
      <c r="O9297" s="3"/>
      <c r="P9297" s="3"/>
      <c r="Q9297" s="3"/>
      <c r="R9297" s="3"/>
      <c r="S9297" s="120"/>
      <c r="T9297" s="3"/>
      <c r="U9297" s="3"/>
      <c r="V9297" s="3"/>
      <c r="W9297" s="3"/>
      <c r="X9297" s="3"/>
      <c r="Y9297" s="3"/>
      <c r="Z9297" s="3"/>
      <c r="AA9297" s="3"/>
      <c r="AB9297" s="3"/>
      <c r="AC9297" s="3"/>
      <c r="AD9297" s="3"/>
      <c r="AE9297" s="3"/>
      <c r="AF9297" s="3"/>
      <c r="AG9297" s="3"/>
      <c r="AH9297" s="3"/>
      <c r="AI9297" s="3"/>
      <c r="AJ9297" s="3"/>
      <c r="AK9297" s="3"/>
      <c r="AL9297" s="3"/>
      <c r="AM9297" s="3"/>
      <c r="AN9297" s="3"/>
      <c r="AO9297" s="3"/>
      <c r="AP9297" s="3"/>
      <c r="AQ9297" s="3"/>
      <c r="AR9297" s="3"/>
      <c r="AS9297" s="3"/>
      <c r="AT9297" s="3"/>
      <c r="AU9297" s="3"/>
      <c r="AV9297" s="3"/>
      <c r="AW9297" s="3"/>
      <c r="AX9297" s="3"/>
      <c r="AY9297" s="3"/>
      <c r="AZ9297" s="3"/>
      <c r="BA9297" s="3"/>
    </row>
    <row r="9298" spans="1:53" x14ac:dyDescent="0.3">
      <c r="A9298" s="3"/>
      <c r="B9298" s="3"/>
      <c r="C9298" s="3"/>
      <c r="D9298" s="3"/>
      <c r="E9298" s="3"/>
      <c r="F9298" s="3"/>
      <c r="G9298" s="3"/>
      <c r="H9298" s="3"/>
      <c r="I9298" s="3"/>
      <c r="J9298" s="3"/>
      <c r="K9298" s="3"/>
      <c r="L9298" s="3"/>
      <c r="M9298" s="3"/>
      <c r="N9298" s="3"/>
      <c r="O9298" s="3"/>
      <c r="P9298" s="3"/>
      <c r="Q9298" s="3"/>
      <c r="R9298" s="3"/>
      <c r="S9298" s="120"/>
      <c r="T9298" s="3"/>
      <c r="U9298" s="3"/>
      <c r="V9298" s="3"/>
      <c r="W9298" s="3"/>
      <c r="X9298" s="3"/>
      <c r="Y9298" s="3"/>
      <c r="Z9298" s="3"/>
      <c r="AA9298" s="3"/>
      <c r="AB9298" s="3"/>
      <c r="AC9298" s="3"/>
      <c r="AD9298" s="3"/>
      <c r="AE9298" s="3"/>
      <c r="AF9298" s="3"/>
      <c r="AG9298" s="3"/>
      <c r="AH9298" s="3"/>
      <c r="AI9298" s="3"/>
      <c r="AJ9298" s="3"/>
      <c r="AK9298" s="3"/>
      <c r="AL9298" s="3"/>
      <c r="AM9298" s="3"/>
      <c r="AN9298" s="3"/>
      <c r="AO9298" s="3"/>
      <c r="AP9298" s="3"/>
      <c r="AQ9298" s="3"/>
      <c r="AR9298" s="3"/>
      <c r="AS9298" s="3"/>
      <c r="AT9298" s="3"/>
      <c r="AU9298" s="3"/>
      <c r="AV9298" s="3"/>
      <c r="AW9298" s="3"/>
      <c r="AX9298" s="3"/>
      <c r="AY9298" s="3"/>
      <c r="AZ9298" s="3"/>
      <c r="BA9298" s="3"/>
    </row>
    <row r="9299" spans="1:53" x14ac:dyDescent="0.3">
      <c r="A9299" s="3"/>
      <c r="B9299" s="3"/>
      <c r="C9299" s="3"/>
      <c r="D9299" s="3"/>
      <c r="E9299" s="3"/>
      <c r="F9299" s="3"/>
      <c r="G9299" s="3"/>
      <c r="H9299" s="3"/>
      <c r="I9299" s="3"/>
      <c r="J9299" s="3"/>
      <c r="K9299" s="3"/>
      <c r="L9299" s="3"/>
      <c r="M9299" s="3"/>
      <c r="N9299" s="3"/>
      <c r="O9299" s="3"/>
      <c r="P9299" s="3"/>
      <c r="Q9299" s="3"/>
      <c r="R9299" s="3"/>
      <c r="S9299" s="120"/>
      <c r="T9299" s="3"/>
      <c r="U9299" s="3"/>
      <c r="V9299" s="3"/>
      <c r="W9299" s="3"/>
      <c r="X9299" s="3"/>
      <c r="Y9299" s="3"/>
      <c r="Z9299" s="3"/>
      <c r="AA9299" s="3"/>
      <c r="AB9299" s="3"/>
      <c r="AC9299" s="3"/>
      <c r="AD9299" s="3"/>
      <c r="AE9299" s="3"/>
      <c r="AF9299" s="3"/>
      <c r="AG9299" s="3"/>
      <c r="AH9299" s="3"/>
      <c r="AI9299" s="3"/>
      <c r="AJ9299" s="3"/>
      <c r="AK9299" s="3"/>
      <c r="AL9299" s="3"/>
      <c r="AM9299" s="3"/>
      <c r="AN9299" s="3"/>
      <c r="AO9299" s="3"/>
      <c r="AP9299" s="3"/>
      <c r="AQ9299" s="3"/>
      <c r="AR9299" s="3"/>
      <c r="AS9299" s="3"/>
      <c r="AT9299" s="3"/>
      <c r="AU9299" s="3"/>
      <c r="AV9299" s="3"/>
      <c r="AW9299" s="3"/>
      <c r="AX9299" s="3"/>
      <c r="AY9299" s="3"/>
      <c r="AZ9299" s="3"/>
      <c r="BA9299" s="3"/>
    </row>
    <row r="9300" spans="1:53" x14ac:dyDescent="0.3">
      <c r="A9300" s="3"/>
      <c r="B9300" s="3"/>
      <c r="C9300" s="3"/>
      <c r="D9300" s="3"/>
      <c r="E9300" s="3"/>
      <c r="F9300" s="3"/>
      <c r="G9300" s="3"/>
      <c r="H9300" s="3"/>
      <c r="I9300" s="3"/>
      <c r="J9300" s="3"/>
      <c r="K9300" s="3"/>
      <c r="L9300" s="3"/>
      <c r="M9300" s="3"/>
      <c r="N9300" s="3"/>
      <c r="O9300" s="3"/>
      <c r="P9300" s="3"/>
      <c r="Q9300" s="3"/>
      <c r="R9300" s="3"/>
      <c r="S9300" s="120"/>
      <c r="T9300" s="3"/>
      <c r="U9300" s="3"/>
      <c r="V9300" s="3"/>
      <c r="W9300" s="3"/>
      <c r="X9300" s="3"/>
      <c r="Y9300" s="3"/>
      <c r="Z9300" s="3"/>
      <c r="AA9300" s="3"/>
      <c r="AB9300" s="3"/>
      <c r="AC9300" s="3"/>
      <c r="AD9300" s="3"/>
      <c r="AE9300" s="3"/>
      <c r="AF9300" s="3"/>
      <c r="AG9300" s="3"/>
      <c r="AH9300" s="3"/>
      <c r="AI9300" s="3"/>
      <c r="AJ9300" s="3"/>
      <c r="AK9300" s="3"/>
      <c r="AL9300" s="3"/>
      <c r="AM9300" s="3"/>
      <c r="AN9300" s="3"/>
      <c r="AO9300" s="3"/>
      <c r="AP9300" s="3"/>
      <c r="AQ9300" s="3"/>
      <c r="AR9300" s="3"/>
      <c r="AS9300" s="3"/>
      <c r="AT9300" s="3"/>
      <c r="AU9300" s="3"/>
      <c r="AV9300" s="3"/>
      <c r="AW9300" s="3"/>
      <c r="AX9300" s="3"/>
      <c r="AY9300" s="3"/>
      <c r="AZ9300" s="3"/>
      <c r="BA9300" s="3"/>
    </row>
    <row r="9301" spans="1:53" x14ac:dyDescent="0.3">
      <c r="A9301" s="3"/>
      <c r="B9301" s="3"/>
      <c r="C9301" s="3"/>
      <c r="D9301" s="3"/>
      <c r="E9301" s="3"/>
      <c r="F9301" s="3"/>
      <c r="G9301" s="3"/>
      <c r="H9301" s="3"/>
      <c r="I9301" s="3"/>
      <c r="J9301" s="3"/>
      <c r="K9301" s="3"/>
      <c r="L9301" s="3"/>
      <c r="M9301" s="3"/>
      <c r="N9301" s="3"/>
      <c r="O9301" s="3"/>
      <c r="P9301" s="3"/>
      <c r="Q9301" s="3"/>
      <c r="R9301" s="3"/>
      <c r="S9301" s="120"/>
      <c r="T9301" s="3"/>
      <c r="U9301" s="3"/>
      <c r="V9301" s="3"/>
      <c r="W9301" s="3"/>
      <c r="X9301" s="3"/>
      <c r="Y9301" s="3"/>
      <c r="Z9301" s="3"/>
      <c r="AA9301" s="3"/>
      <c r="AB9301" s="3"/>
      <c r="AC9301" s="3"/>
      <c r="AD9301" s="3"/>
      <c r="AE9301" s="3"/>
      <c r="AF9301" s="3"/>
      <c r="AG9301" s="3"/>
      <c r="AH9301" s="3"/>
      <c r="AI9301" s="3"/>
      <c r="AJ9301" s="3"/>
      <c r="AK9301" s="3"/>
      <c r="AL9301" s="3"/>
      <c r="AM9301" s="3"/>
      <c r="AN9301" s="3"/>
      <c r="AO9301" s="3"/>
      <c r="AP9301" s="3"/>
      <c r="AQ9301" s="3"/>
      <c r="AR9301" s="3"/>
      <c r="AS9301" s="3"/>
      <c r="AT9301" s="3"/>
      <c r="AU9301" s="3"/>
      <c r="AV9301" s="3"/>
      <c r="AW9301" s="3"/>
      <c r="AX9301" s="3"/>
      <c r="AY9301" s="3"/>
      <c r="AZ9301" s="3"/>
      <c r="BA9301" s="3"/>
    </row>
    <row r="9302" spans="1:53" x14ac:dyDescent="0.3">
      <c r="A9302" s="3"/>
      <c r="B9302" s="3"/>
      <c r="C9302" s="3"/>
      <c r="D9302" s="3"/>
      <c r="E9302" s="3"/>
      <c r="F9302" s="3"/>
      <c r="G9302" s="3"/>
      <c r="H9302" s="3"/>
      <c r="I9302" s="3"/>
      <c r="J9302" s="3"/>
      <c r="K9302" s="3"/>
      <c r="L9302" s="3"/>
      <c r="M9302" s="3"/>
      <c r="N9302" s="3"/>
      <c r="O9302" s="3"/>
      <c r="P9302" s="3"/>
      <c r="Q9302" s="3"/>
      <c r="R9302" s="3"/>
      <c r="S9302" s="120"/>
      <c r="T9302" s="3"/>
      <c r="U9302" s="3"/>
      <c r="V9302" s="3"/>
      <c r="W9302" s="3"/>
      <c r="X9302" s="3"/>
      <c r="Y9302" s="3"/>
      <c r="Z9302" s="3"/>
      <c r="AA9302" s="3"/>
      <c r="AB9302" s="3"/>
      <c r="AC9302" s="3"/>
      <c r="AD9302" s="3"/>
      <c r="AE9302" s="3"/>
      <c r="AF9302" s="3"/>
      <c r="AG9302" s="3"/>
      <c r="AH9302" s="3"/>
      <c r="AI9302" s="3"/>
      <c r="AJ9302" s="3"/>
      <c r="AK9302" s="3"/>
      <c r="AL9302" s="3"/>
      <c r="AM9302" s="3"/>
      <c r="AN9302" s="3"/>
      <c r="AO9302" s="3"/>
      <c r="AP9302" s="3"/>
      <c r="AQ9302" s="3"/>
      <c r="AR9302" s="3"/>
      <c r="AS9302" s="3"/>
      <c r="AT9302" s="3"/>
      <c r="AU9302" s="3"/>
      <c r="AV9302" s="3"/>
      <c r="AW9302" s="3"/>
      <c r="AX9302" s="3"/>
      <c r="AY9302" s="3"/>
      <c r="AZ9302" s="3"/>
      <c r="BA9302" s="3"/>
    </row>
    <row r="9303" spans="1:53" x14ac:dyDescent="0.3">
      <c r="A9303" s="3"/>
      <c r="B9303" s="3"/>
      <c r="C9303" s="3"/>
      <c r="D9303" s="3"/>
      <c r="E9303" s="3"/>
      <c r="F9303" s="3"/>
      <c r="G9303" s="3"/>
      <c r="H9303" s="3"/>
      <c r="I9303" s="3"/>
      <c r="J9303" s="3"/>
      <c r="K9303" s="3"/>
      <c r="L9303" s="3"/>
      <c r="M9303" s="3"/>
      <c r="N9303" s="3"/>
      <c r="O9303" s="3"/>
      <c r="P9303" s="3"/>
      <c r="Q9303" s="3"/>
      <c r="R9303" s="3"/>
      <c r="S9303" s="120"/>
      <c r="T9303" s="3"/>
      <c r="U9303" s="3"/>
      <c r="V9303" s="3"/>
      <c r="W9303" s="3"/>
      <c r="X9303" s="3"/>
      <c r="Y9303" s="3"/>
      <c r="Z9303" s="3"/>
      <c r="AA9303" s="3"/>
      <c r="AB9303" s="3"/>
      <c r="AC9303" s="3"/>
      <c r="AD9303" s="3"/>
      <c r="AE9303" s="3"/>
      <c r="AF9303" s="3"/>
      <c r="AG9303" s="3"/>
      <c r="AH9303" s="3"/>
      <c r="AI9303" s="3"/>
      <c r="AJ9303" s="3"/>
      <c r="AK9303" s="3"/>
      <c r="AL9303" s="3"/>
      <c r="AM9303" s="3"/>
      <c r="AN9303" s="3"/>
      <c r="AO9303" s="3"/>
      <c r="AP9303" s="3"/>
      <c r="AQ9303" s="3"/>
      <c r="AR9303" s="3"/>
      <c r="AS9303" s="3"/>
      <c r="AT9303" s="3"/>
      <c r="AU9303" s="3"/>
      <c r="AV9303" s="3"/>
      <c r="AW9303" s="3"/>
      <c r="AX9303" s="3"/>
      <c r="AY9303" s="3"/>
      <c r="AZ9303" s="3"/>
      <c r="BA9303" s="3"/>
    </row>
    <row r="9304" spans="1:53" x14ac:dyDescent="0.3">
      <c r="A9304" s="3"/>
      <c r="B9304" s="3"/>
      <c r="C9304" s="3"/>
      <c r="D9304" s="3"/>
      <c r="E9304" s="3"/>
      <c r="F9304" s="3"/>
      <c r="G9304" s="3"/>
      <c r="H9304" s="3"/>
      <c r="I9304" s="3"/>
      <c r="J9304" s="3"/>
      <c r="K9304" s="3"/>
      <c r="L9304" s="3"/>
      <c r="M9304" s="3"/>
      <c r="N9304" s="3"/>
      <c r="O9304" s="3"/>
      <c r="P9304" s="3"/>
      <c r="Q9304" s="3"/>
      <c r="R9304" s="3"/>
      <c r="S9304" s="120"/>
      <c r="T9304" s="3"/>
      <c r="U9304" s="3"/>
      <c r="V9304" s="3"/>
      <c r="W9304" s="3"/>
      <c r="X9304" s="3"/>
      <c r="Y9304" s="3"/>
      <c r="Z9304" s="3"/>
      <c r="AA9304" s="3"/>
      <c r="AB9304" s="3"/>
      <c r="AC9304" s="3"/>
      <c r="AD9304" s="3"/>
      <c r="AE9304" s="3"/>
      <c r="AF9304" s="3"/>
      <c r="AG9304" s="3"/>
      <c r="AH9304" s="3"/>
      <c r="AI9304" s="3"/>
      <c r="AJ9304" s="3"/>
      <c r="AK9304" s="3"/>
      <c r="AL9304" s="3"/>
      <c r="AM9304" s="3"/>
      <c r="AN9304" s="3"/>
      <c r="AO9304" s="3"/>
      <c r="AP9304" s="3"/>
      <c r="AQ9304" s="3"/>
      <c r="AR9304" s="3"/>
      <c r="AS9304" s="3"/>
      <c r="AT9304" s="3"/>
      <c r="AU9304" s="3"/>
      <c r="AV9304" s="3"/>
      <c r="AW9304" s="3"/>
      <c r="AX9304" s="3"/>
      <c r="AY9304" s="3"/>
      <c r="AZ9304" s="3"/>
      <c r="BA9304" s="3"/>
    </row>
    <row r="9305" spans="1:53" x14ac:dyDescent="0.3">
      <c r="A9305" s="3"/>
      <c r="B9305" s="3"/>
      <c r="C9305" s="3"/>
      <c r="D9305" s="3"/>
      <c r="E9305" s="3"/>
      <c r="F9305" s="3"/>
      <c r="G9305" s="3"/>
      <c r="H9305" s="3"/>
      <c r="I9305" s="3"/>
      <c r="J9305" s="3"/>
      <c r="K9305" s="3"/>
      <c r="L9305" s="3"/>
      <c r="M9305" s="3"/>
      <c r="N9305" s="3"/>
      <c r="O9305" s="3"/>
      <c r="P9305" s="3"/>
      <c r="Q9305" s="3"/>
      <c r="R9305" s="3"/>
      <c r="S9305" s="120"/>
      <c r="T9305" s="3"/>
      <c r="U9305" s="3"/>
      <c r="V9305" s="3"/>
      <c r="W9305" s="3"/>
      <c r="X9305" s="3"/>
      <c r="Y9305" s="3"/>
      <c r="Z9305" s="3"/>
      <c r="AA9305" s="3"/>
      <c r="AB9305" s="3"/>
      <c r="AC9305" s="3"/>
      <c r="AD9305" s="3"/>
      <c r="AE9305" s="3"/>
      <c r="AF9305" s="3"/>
      <c r="AG9305" s="3"/>
      <c r="AH9305" s="3"/>
      <c r="AI9305" s="3"/>
      <c r="AJ9305" s="3"/>
      <c r="AK9305" s="3"/>
      <c r="AL9305" s="3"/>
      <c r="AM9305" s="3"/>
      <c r="AN9305" s="3"/>
      <c r="AO9305" s="3"/>
      <c r="AP9305" s="3"/>
      <c r="AQ9305" s="3"/>
      <c r="AR9305" s="3"/>
      <c r="AS9305" s="3"/>
      <c r="AT9305" s="3"/>
      <c r="AU9305" s="3"/>
      <c r="AV9305" s="3"/>
      <c r="AW9305" s="3"/>
      <c r="AX9305" s="3"/>
      <c r="AY9305" s="3"/>
      <c r="AZ9305" s="3"/>
      <c r="BA9305" s="3"/>
    </row>
    <row r="9306" spans="1:53" x14ac:dyDescent="0.3">
      <c r="A9306" s="3"/>
      <c r="B9306" s="3"/>
      <c r="C9306" s="3"/>
      <c r="D9306" s="3"/>
      <c r="E9306" s="3"/>
      <c r="F9306" s="3"/>
      <c r="G9306" s="3"/>
      <c r="H9306" s="3"/>
      <c r="I9306" s="3"/>
      <c r="J9306" s="3"/>
      <c r="K9306" s="3"/>
      <c r="L9306" s="3"/>
      <c r="M9306" s="3"/>
      <c r="N9306" s="3"/>
      <c r="O9306" s="3"/>
      <c r="P9306" s="3"/>
      <c r="Q9306" s="3"/>
      <c r="R9306" s="3"/>
      <c r="S9306" s="120"/>
      <c r="T9306" s="3"/>
      <c r="U9306" s="3"/>
      <c r="V9306" s="3"/>
      <c r="W9306" s="3"/>
      <c r="X9306" s="3"/>
      <c r="Y9306" s="3"/>
      <c r="Z9306" s="3"/>
      <c r="AA9306" s="3"/>
      <c r="AB9306" s="3"/>
      <c r="AC9306" s="3"/>
      <c r="AD9306" s="3"/>
      <c r="AE9306" s="3"/>
      <c r="AF9306" s="3"/>
      <c r="AG9306" s="3"/>
      <c r="AH9306" s="3"/>
      <c r="AI9306" s="3"/>
      <c r="AJ9306" s="3"/>
      <c r="AK9306" s="3"/>
      <c r="AL9306" s="3"/>
      <c r="AM9306" s="3"/>
      <c r="AN9306" s="3"/>
      <c r="AO9306" s="3"/>
      <c r="AP9306" s="3"/>
      <c r="AQ9306" s="3"/>
      <c r="AR9306" s="3"/>
      <c r="AS9306" s="3"/>
      <c r="AT9306" s="3"/>
      <c r="AU9306" s="3"/>
      <c r="AV9306" s="3"/>
      <c r="AW9306" s="3"/>
      <c r="AX9306" s="3"/>
      <c r="AY9306" s="3"/>
      <c r="AZ9306" s="3"/>
      <c r="BA9306" s="3"/>
    </row>
    <row r="9307" spans="1:53" x14ac:dyDescent="0.3">
      <c r="A9307" s="3"/>
      <c r="B9307" s="3"/>
      <c r="C9307" s="3"/>
      <c r="D9307" s="3"/>
      <c r="E9307" s="3"/>
      <c r="F9307" s="3"/>
      <c r="G9307" s="3"/>
      <c r="H9307" s="3"/>
      <c r="I9307" s="3"/>
      <c r="J9307" s="3"/>
      <c r="K9307" s="3"/>
      <c r="L9307" s="3"/>
      <c r="M9307" s="3"/>
      <c r="N9307" s="3"/>
      <c r="O9307" s="3"/>
      <c r="P9307" s="3"/>
      <c r="Q9307" s="3"/>
      <c r="R9307" s="3"/>
      <c r="S9307" s="120"/>
      <c r="T9307" s="3"/>
      <c r="U9307" s="3"/>
      <c r="V9307" s="3"/>
      <c r="W9307" s="3"/>
      <c r="X9307" s="3"/>
      <c r="Y9307" s="3"/>
      <c r="Z9307" s="3"/>
      <c r="AA9307" s="3"/>
      <c r="AB9307" s="3"/>
      <c r="AC9307" s="3"/>
      <c r="AD9307" s="3"/>
      <c r="AE9307" s="3"/>
      <c r="AF9307" s="3"/>
      <c r="AG9307" s="3"/>
      <c r="AH9307" s="3"/>
      <c r="AI9307" s="3"/>
      <c r="AJ9307" s="3"/>
      <c r="AK9307" s="3"/>
      <c r="AL9307" s="3"/>
      <c r="AM9307" s="3"/>
      <c r="AN9307" s="3"/>
      <c r="AO9307" s="3"/>
      <c r="AP9307" s="3"/>
      <c r="AQ9307" s="3"/>
      <c r="AR9307" s="3"/>
      <c r="AS9307" s="3"/>
      <c r="AT9307" s="3"/>
      <c r="AU9307" s="3"/>
      <c r="AV9307" s="3"/>
      <c r="AW9307" s="3"/>
      <c r="AX9307" s="3"/>
      <c r="AY9307" s="3"/>
      <c r="AZ9307" s="3"/>
      <c r="BA9307" s="3"/>
    </row>
    <row r="9308" spans="1:53" x14ac:dyDescent="0.3">
      <c r="A9308" s="3"/>
      <c r="B9308" s="3"/>
      <c r="C9308" s="3"/>
      <c r="D9308" s="3"/>
      <c r="E9308" s="3"/>
      <c r="F9308" s="3"/>
      <c r="G9308" s="3"/>
      <c r="H9308" s="3"/>
      <c r="I9308" s="3"/>
      <c r="J9308" s="3"/>
      <c r="K9308" s="3"/>
      <c r="L9308" s="3"/>
      <c r="M9308" s="3"/>
      <c r="N9308" s="3"/>
      <c r="O9308" s="3"/>
      <c r="P9308" s="3"/>
      <c r="Q9308" s="3"/>
      <c r="R9308" s="3"/>
      <c r="S9308" s="120"/>
      <c r="T9308" s="3"/>
      <c r="U9308" s="3"/>
      <c r="V9308" s="3"/>
      <c r="W9308" s="3"/>
      <c r="X9308" s="3"/>
      <c r="Y9308" s="3"/>
      <c r="Z9308" s="3"/>
      <c r="AA9308" s="3"/>
      <c r="AB9308" s="3"/>
      <c r="AC9308" s="3"/>
      <c r="AD9308" s="3"/>
      <c r="AE9308" s="3"/>
      <c r="AF9308" s="3"/>
      <c r="AG9308" s="3"/>
      <c r="AH9308" s="3"/>
      <c r="AI9308" s="3"/>
      <c r="AJ9308" s="3"/>
      <c r="AK9308" s="3"/>
      <c r="AL9308" s="3"/>
      <c r="AM9308" s="3"/>
      <c r="AN9308" s="3"/>
      <c r="AO9308" s="3"/>
      <c r="AP9308" s="3"/>
      <c r="AQ9308" s="3"/>
      <c r="AR9308" s="3"/>
      <c r="AS9308" s="3"/>
      <c r="AT9308" s="3"/>
      <c r="AU9308" s="3"/>
      <c r="AV9308" s="3"/>
      <c r="AW9308" s="3"/>
      <c r="AX9308" s="3"/>
      <c r="AY9308" s="3"/>
      <c r="AZ9308" s="3"/>
      <c r="BA9308" s="3"/>
    </row>
    <row r="9309" spans="1:53" x14ac:dyDescent="0.3">
      <c r="A9309" s="3"/>
      <c r="B9309" s="3"/>
      <c r="C9309" s="3"/>
      <c r="D9309" s="3"/>
      <c r="E9309" s="3"/>
      <c r="F9309" s="3"/>
      <c r="G9309" s="3"/>
      <c r="H9309" s="3"/>
      <c r="I9309" s="3"/>
      <c r="J9309" s="3"/>
      <c r="K9309" s="3"/>
      <c r="L9309" s="3"/>
      <c r="M9309" s="3"/>
      <c r="N9309" s="3"/>
      <c r="O9309" s="3"/>
      <c r="P9309" s="3"/>
      <c r="Q9309" s="3"/>
      <c r="R9309" s="3"/>
      <c r="S9309" s="120"/>
      <c r="T9309" s="3"/>
      <c r="U9309" s="3"/>
      <c r="V9309" s="3"/>
      <c r="W9309" s="3"/>
      <c r="X9309" s="3"/>
      <c r="Y9309" s="3"/>
      <c r="Z9309" s="3"/>
      <c r="AA9309" s="3"/>
      <c r="AB9309" s="3"/>
      <c r="AC9309" s="3"/>
      <c r="AD9309" s="3"/>
      <c r="AE9309" s="3"/>
      <c r="AF9309" s="3"/>
      <c r="AG9309" s="3"/>
      <c r="AH9309" s="3"/>
      <c r="AI9309" s="3"/>
      <c r="AJ9309" s="3"/>
      <c r="AK9309" s="3"/>
      <c r="AL9309" s="3"/>
      <c r="AM9309" s="3"/>
      <c r="AN9309" s="3"/>
      <c r="AO9309" s="3"/>
      <c r="AP9309" s="3"/>
      <c r="AQ9309" s="3"/>
      <c r="AR9309" s="3"/>
      <c r="AS9309" s="3"/>
      <c r="AT9309" s="3"/>
      <c r="AU9309" s="3"/>
      <c r="AV9309" s="3"/>
      <c r="AW9309" s="3"/>
      <c r="AX9309" s="3"/>
      <c r="AY9309" s="3"/>
      <c r="AZ9309" s="3"/>
      <c r="BA9309" s="3"/>
    </row>
    <row r="9310" spans="1:53" x14ac:dyDescent="0.3">
      <c r="A9310" s="3"/>
      <c r="B9310" s="3"/>
      <c r="C9310" s="3"/>
      <c r="D9310" s="3"/>
      <c r="E9310" s="3"/>
      <c r="F9310" s="3"/>
      <c r="G9310" s="3"/>
      <c r="H9310" s="3"/>
      <c r="I9310" s="3"/>
      <c r="J9310" s="3"/>
      <c r="K9310" s="3"/>
      <c r="L9310" s="3"/>
      <c r="M9310" s="3"/>
      <c r="N9310" s="3"/>
      <c r="O9310" s="3"/>
      <c r="P9310" s="3"/>
      <c r="Q9310" s="3"/>
      <c r="R9310" s="3"/>
      <c r="S9310" s="120"/>
      <c r="T9310" s="3"/>
      <c r="U9310" s="3"/>
      <c r="V9310" s="3"/>
      <c r="W9310" s="3"/>
      <c r="X9310" s="3"/>
      <c r="Y9310" s="3"/>
      <c r="Z9310" s="3"/>
      <c r="AA9310" s="3"/>
      <c r="AB9310" s="3"/>
      <c r="AC9310" s="3"/>
      <c r="AD9310" s="3"/>
      <c r="AE9310" s="3"/>
      <c r="AF9310" s="3"/>
      <c r="AG9310" s="3"/>
      <c r="AH9310" s="3"/>
      <c r="AI9310" s="3"/>
      <c r="AJ9310" s="3"/>
      <c r="AK9310" s="3"/>
      <c r="AL9310" s="3"/>
      <c r="AM9310" s="3"/>
      <c r="AN9310" s="3"/>
      <c r="AO9310" s="3"/>
      <c r="AP9310" s="3"/>
      <c r="AQ9310" s="3"/>
      <c r="AR9310" s="3"/>
      <c r="AS9310" s="3"/>
      <c r="AT9310" s="3"/>
      <c r="AU9310" s="3"/>
      <c r="AV9310" s="3"/>
      <c r="AW9310" s="3"/>
      <c r="AX9310" s="3"/>
      <c r="AY9310" s="3"/>
      <c r="AZ9310" s="3"/>
      <c r="BA9310" s="3"/>
    </row>
    <row r="9311" spans="1:53" x14ac:dyDescent="0.3">
      <c r="A9311" s="3"/>
      <c r="B9311" s="3"/>
      <c r="C9311" s="3"/>
      <c r="D9311" s="3"/>
      <c r="E9311" s="3"/>
      <c r="F9311" s="3"/>
      <c r="G9311" s="3"/>
      <c r="H9311" s="3"/>
      <c r="I9311" s="3"/>
      <c r="J9311" s="3"/>
      <c r="K9311" s="3"/>
      <c r="L9311" s="3"/>
      <c r="M9311" s="3"/>
      <c r="N9311" s="3"/>
      <c r="O9311" s="3"/>
      <c r="P9311" s="3"/>
      <c r="Q9311" s="3"/>
      <c r="R9311" s="3"/>
      <c r="S9311" s="120"/>
      <c r="T9311" s="3"/>
      <c r="U9311" s="3"/>
      <c r="V9311" s="3"/>
      <c r="W9311" s="3"/>
      <c r="X9311" s="3"/>
      <c r="Y9311" s="3"/>
      <c r="Z9311" s="3"/>
      <c r="AA9311" s="3"/>
      <c r="AB9311" s="3"/>
      <c r="AC9311" s="3"/>
      <c r="AD9311" s="3"/>
      <c r="AE9311" s="3"/>
      <c r="AF9311" s="3"/>
      <c r="AG9311" s="3"/>
      <c r="AH9311" s="3"/>
      <c r="AI9311" s="3"/>
      <c r="AJ9311" s="3"/>
      <c r="AK9311" s="3"/>
      <c r="AL9311" s="3"/>
      <c r="AM9311" s="3"/>
      <c r="AN9311" s="3"/>
      <c r="AO9311" s="3"/>
      <c r="AP9311" s="3"/>
      <c r="AQ9311" s="3"/>
      <c r="AR9311" s="3"/>
      <c r="AS9311" s="3"/>
      <c r="AT9311" s="3"/>
      <c r="AU9311" s="3"/>
      <c r="AV9311" s="3"/>
      <c r="AW9311" s="3"/>
      <c r="AX9311" s="3"/>
      <c r="AY9311" s="3"/>
      <c r="AZ9311" s="3"/>
      <c r="BA9311" s="3"/>
    </row>
    <row r="9312" spans="1:53" x14ac:dyDescent="0.3">
      <c r="A9312" s="3"/>
      <c r="B9312" s="3"/>
      <c r="C9312" s="3"/>
      <c r="D9312" s="3"/>
      <c r="E9312" s="3"/>
      <c r="F9312" s="3"/>
      <c r="G9312" s="3"/>
      <c r="H9312" s="3"/>
      <c r="I9312" s="3"/>
      <c r="J9312" s="3"/>
      <c r="K9312" s="3"/>
      <c r="L9312" s="3"/>
      <c r="M9312" s="3"/>
      <c r="N9312" s="3"/>
      <c r="O9312" s="3"/>
      <c r="P9312" s="3"/>
      <c r="Q9312" s="3"/>
      <c r="R9312" s="3"/>
      <c r="S9312" s="120"/>
      <c r="T9312" s="3"/>
      <c r="U9312" s="3"/>
      <c r="V9312" s="3"/>
      <c r="W9312" s="3"/>
      <c r="X9312" s="3"/>
      <c r="Y9312" s="3"/>
      <c r="Z9312" s="3"/>
      <c r="AA9312" s="3"/>
      <c r="AB9312" s="3"/>
      <c r="AC9312" s="3"/>
      <c r="AD9312" s="3"/>
      <c r="AE9312" s="3"/>
      <c r="AF9312" s="3"/>
      <c r="AG9312" s="3"/>
      <c r="AH9312" s="3"/>
      <c r="AI9312" s="3"/>
      <c r="AJ9312" s="3"/>
      <c r="AK9312" s="3"/>
      <c r="AL9312" s="3"/>
      <c r="AM9312" s="3"/>
      <c r="AN9312" s="3"/>
      <c r="AO9312" s="3"/>
      <c r="AP9312" s="3"/>
      <c r="AQ9312" s="3"/>
      <c r="AR9312" s="3"/>
      <c r="AS9312" s="3"/>
      <c r="AT9312" s="3"/>
      <c r="AU9312" s="3"/>
      <c r="AV9312" s="3"/>
      <c r="AW9312" s="3"/>
      <c r="AX9312" s="3"/>
      <c r="AY9312" s="3"/>
      <c r="AZ9312" s="3"/>
      <c r="BA9312" s="3"/>
    </row>
    <row r="9313" spans="1:53" x14ac:dyDescent="0.3">
      <c r="A9313" s="3"/>
      <c r="B9313" s="3"/>
      <c r="C9313" s="3"/>
      <c r="D9313" s="3"/>
      <c r="E9313" s="3"/>
      <c r="F9313" s="3"/>
      <c r="G9313" s="3"/>
      <c r="H9313" s="3"/>
      <c r="I9313" s="3"/>
      <c r="J9313" s="3"/>
      <c r="K9313" s="3"/>
      <c r="L9313" s="3"/>
      <c r="M9313" s="3"/>
      <c r="N9313" s="3"/>
      <c r="O9313" s="3"/>
      <c r="P9313" s="3"/>
      <c r="Q9313" s="3"/>
      <c r="R9313" s="3"/>
      <c r="S9313" s="120"/>
      <c r="T9313" s="3"/>
      <c r="U9313" s="3"/>
      <c r="V9313" s="3"/>
      <c r="W9313" s="3"/>
      <c r="X9313" s="3"/>
      <c r="Y9313" s="3"/>
      <c r="Z9313" s="3"/>
      <c r="AA9313" s="3"/>
      <c r="AB9313" s="3"/>
      <c r="AC9313" s="3"/>
      <c r="AD9313" s="3"/>
      <c r="AE9313" s="3"/>
      <c r="AF9313" s="3"/>
      <c r="AG9313" s="3"/>
      <c r="AH9313" s="3"/>
      <c r="AI9313" s="3"/>
      <c r="AJ9313" s="3"/>
      <c r="AK9313" s="3"/>
      <c r="AL9313" s="3"/>
      <c r="AM9313" s="3"/>
      <c r="AN9313" s="3"/>
      <c r="AO9313" s="3"/>
      <c r="AP9313" s="3"/>
      <c r="AQ9313" s="3"/>
      <c r="AR9313" s="3"/>
      <c r="AS9313" s="3"/>
      <c r="AT9313" s="3"/>
      <c r="AU9313" s="3"/>
      <c r="AV9313" s="3"/>
      <c r="AW9313" s="3"/>
      <c r="AX9313" s="3"/>
      <c r="AY9313" s="3"/>
      <c r="AZ9313" s="3"/>
      <c r="BA9313" s="3"/>
    </row>
    <row r="9314" spans="1:53" x14ac:dyDescent="0.3">
      <c r="A9314" s="3"/>
      <c r="B9314" s="3"/>
      <c r="C9314" s="3"/>
      <c r="D9314" s="3"/>
      <c r="E9314" s="3"/>
      <c r="F9314" s="3"/>
      <c r="G9314" s="3"/>
      <c r="H9314" s="3"/>
      <c r="I9314" s="3"/>
      <c r="J9314" s="3"/>
      <c r="K9314" s="3"/>
      <c r="L9314" s="3"/>
      <c r="M9314" s="3"/>
      <c r="N9314" s="3"/>
      <c r="O9314" s="3"/>
      <c r="P9314" s="3"/>
      <c r="Q9314" s="3"/>
      <c r="R9314" s="3"/>
      <c r="S9314" s="120"/>
      <c r="T9314" s="3"/>
      <c r="U9314" s="3"/>
      <c r="V9314" s="3"/>
      <c r="W9314" s="3"/>
      <c r="X9314" s="3"/>
      <c r="Y9314" s="3"/>
      <c r="Z9314" s="3"/>
      <c r="AA9314" s="3"/>
      <c r="AB9314" s="3"/>
      <c r="AC9314" s="3"/>
      <c r="AD9314" s="3"/>
      <c r="AE9314" s="3"/>
      <c r="AF9314" s="3"/>
      <c r="AG9314" s="3"/>
      <c r="AH9314" s="3"/>
      <c r="AI9314" s="3"/>
      <c r="AJ9314" s="3"/>
      <c r="AK9314" s="3"/>
      <c r="AL9314" s="3"/>
      <c r="AM9314" s="3"/>
      <c r="AN9314" s="3"/>
      <c r="AO9314" s="3"/>
      <c r="AP9314" s="3"/>
      <c r="AQ9314" s="3"/>
      <c r="AR9314" s="3"/>
      <c r="AS9314" s="3"/>
      <c r="AT9314" s="3"/>
      <c r="AU9314" s="3"/>
      <c r="AV9314" s="3"/>
      <c r="AW9314" s="3"/>
      <c r="AX9314" s="3"/>
      <c r="AY9314" s="3"/>
      <c r="AZ9314" s="3"/>
      <c r="BA9314" s="3"/>
    </row>
    <row r="9315" spans="1:53" x14ac:dyDescent="0.3">
      <c r="A9315" s="3"/>
      <c r="B9315" s="3"/>
      <c r="C9315" s="3"/>
      <c r="D9315" s="3"/>
      <c r="E9315" s="3"/>
      <c r="F9315" s="3"/>
      <c r="G9315" s="3"/>
      <c r="H9315" s="3"/>
      <c r="I9315" s="3"/>
      <c r="J9315" s="3"/>
      <c r="K9315" s="3"/>
      <c r="L9315" s="3"/>
      <c r="M9315" s="3"/>
      <c r="N9315" s="3"/>
      <c r="O9315" s="3"/>
      <c r="P9315" s="3"/>
      <c r="Q9315" s="3"/>
      <c r="R9315" s="3"/>
      <c r="S9315" s="120"/>
      <c r="T9315" s="3"/>
      <c r="U9315" s="3"/>
      <c r="V9315" s="3"/>
      <c r="W9315" s="3"/>
      <c r="X9315" s="3"/>
      <c r="Y9315" s="3"/>
      <c r="Z9315" s="3"/>
      <c r="AA9315" s="3"/>
      <c r="AB9315" s="3"/>
      <c r="AC9315" s="3"/>
      <c r="AD9315" s="3"/>
      <c r="AE9315" s="3"/>
      <c r="AF9315" s="3"/>
      <c r="AG9315" s="3"/>
      <c r="AH9315" s="3"/>
      <c r="AI9315" s="3"/>
      <c r="AJ9315" s="3"/>
      <c r="AK9315" s="3"/>
      <c r="AL9315" s="3"/>
      <c r="AM9315" s="3"/>
      <c r="AN9315" s="3"/>
      <c r="AO9315" s="3"/>
      <c r="AP9315" s="3"/>
      <c r="AQ9315" s="3"/>
      <c r="AR9315" s="3"/>
      <c r="AS9315" s="3"/>
      <c r="AT9315" s="3"/>
      <c r="AU9315" s="3"/>
      <c r="AV9315" s="3"/>
      <c r="AW9315" s="3"/>
      <c r="AX9315" s="3"/>
      <c r="AY9315" s="3"/>
      <c r="AZ9315" s="3"/>
      <c r="BA9315" s="3"/>
    </row>
    <row r="9316" spans="1:53" x14ac:dyDescent="0.3">
      <c r="A9316" s="3"/>
      <c r="B9316" s="3"/>
      <c r="C9316" s="3"/>
      <c r="D9316" s="3"/>
      <c r="E9316" s="3"/>
      <c r="F9316" s="3"/>
      <c r="G9316" s="3"/>
      <c r="H9316" s="3"/>
      <c r="I9316" s="3"/>
      <c r="J9316" s="3"/>
      <c r="K9316" s="3"/>
      <c r="L9316" s="3"/>
      <c r="M9316" s="3"/>
      <c r="N9316" s="3"/>
      <c r="O9316" s="3"/>
      <c r="P9316" s="3"/>
      <c r="Q9316" s="3"/>
      <c r="R9316" s="3"/>
      <c r="S9316" s="120"/>
      <c r="T9316" s="3"/>
      <c r="U9316" s="3"/>
      <c r="V9316" s="3"/>
      <c r="W9316" s="3"/>
      <c r="X9316" s="3"/>
      <c r="Y9316" s="3"/>
      <c r="Z9316" s="3"/>
      <c r="AA9316" s="3"/>
      <c r="AB9316" s="3"/>
      <c r="AC9316" s="3"/>
      <c r="AD9316" s="3"/>
      <c r="AE9316" s="3"/>
      <c r="AF9316" s="3"/>
      <c r="AG9316" s="3"/>
      <c r="AH9316" s="3"/>
      <c r="AI9316" s="3"/>
      <c r="AJ9316" s="3"/>
      <c r="AK9316" s="3"/>
      <c r="AL9316" s="3"/>
      <c r="AM9316" s="3"/>
      <c r="AN9316" s="3"/>
      <c r="AO9316" s="3"/>
      <c r="AP9316" s="3"/>
      <c r="AQ9316" s="3"/>
      <c r="AR9316" s="3"/>
      <c r="AS9316" s="3"/>
      <c r="AT9316" s="3"/>
      <c r="AU9316" s="3"/>
      <c r="AV9316" s="3"/>
      <c r="AW9316" s="3"/>
      <c r="AX9316" s="3"/>
      <c r="AY9316" s="3"/>
      <c r="AZ9316" s="3"/>
      <c r="BA9316" s="3"/>
    </row>
    <row r="9317" spans="1:53" x14ac:dyDescent="0.3">
      <c r="A9317" s="3"/>
      <c r="B9317" s="3"/>
      <c r="C9317" s="3"/>
      <c r="D9317" s="3"/>
      <c r="E9317" s="3"/>
      <c r="F9317" s="3"/>
      <c r="G9317" s="3"/>
      <c r="H9317" s="3"/>
      <c r="I9317" s="3"/>
      <c r="J9317" s="3"/>
      <c r="K9317" s="3"/>
      <c r="L9317" s="3"/>
      <c r="M9317" s="3"/>
      <c r="N9317" s="3"/>
      <c r="O9317" s="3"/>
      <c r="P9317" s="3"/>
      <c r="Q9317" s="3"/>
      <c r="R9317" s="3"/>
      <c r="S9317" s="120"/>
      <c r="T9317" s="3"/>
      <c r="U9317" s="3"/>
      <c r="V9317" s="3"/>
      <c r="W9317" s="3"/>
      <c r="X9317" s="3"/>
      <c r="Y9317" s="3"/>
      <c r="Z9317" s="3"/>
      <c r="AA9317" s="3"/>
      <c r="AB9317" s="3"/>
      <c r="AC9317" s="3"/>
      <c r="AD9317" s="3"/>
      <c r="AE9317" s="3"/>
      <c r="AF9317" s="3"/>
      <c r="AG9317" s="3"/>
      <c r="AH9317" s="3"/>
      <c r="AI9317" s="3"/>
      <c r="AJ9317" s="3"/>
      <c r="AK9317" s="3"/>
      <c r="AL9317" s="3"/>
      <c r="AM9317" s="3"/>
      <c r="AN9317" s="3"/>
      <c r="AO9317" s="3"/>
      <c r="AP9317" s="3"/>
      <c r="AQ9317" s="3"/>
      <c r="AR9317" s="3"/>
      <c r="AS9317" s="3"/>
      <c r="AT9317" s="3"/>
      <c r="AU9317" s="3"/>
      <c r="AV9317" s="3"/>
      <c r="AW9317" s="3"/>
      <c r="AX9317" s="3"/>
      <c r="AY9317" s="3"/>
      <c r="AZ9317" s="3"/>
      <c r="BA9317" s="3"/>
    </row>
    <row r="9318" spans="1:53" x14ac:dyDescent="0.3">
      <c r="A9318" s="3"/>
      <c r="B9318" s="3"/>
      <c r="C9318" s="3"/>
      <c r="D9318" s="3"/>
      <c r="E9318" s="3"/>
      <c r="F9318" s="3"/>
      <c r="G9318" s="3"/>
      <c r="H9318" s="3"/>
      <c r="I9318" s="3"/>
      <c r="J9318" s="3"/>
      <c r="K9318" s="3"/>
      <c r="L9318" s="3"/>
      <c r="M9318" s="3"/>
      <c r="N9318" s="3"/>
      <c r="O9318" s="3"/>
      <c r="P9318" s="3"/>
      <c r="Q9318" s="3"/>
      <c r="R9318" s="3"/>
      <c r="S9318" s="120"/>
      <c r="T9318" s="3"/>
      <c r="U9318" s="3"/>
      <c r="V9318" s="3"/>
      <c r="W9318" s="3"/>
      <c r="X9318" s="3"/>
      <c r="Y9318" s="3"/>
      <c r="Z9318" s="3"/>
      <c r="AA9318" s="3"/>
      <c r="AB9318" s="3"/>
      <c r="AC9318" s="3"/>
      <c r="AD9318" s="3"/>
      <c r="AE9318" s="3"/>
      <c r="AF9318" s="3"/>
      <c r="AG9318" s="3"/>
      <c r="AH9318" s="3"/>
      <c r="AI9318" s="3"/>
      <c r="AJ9318" s="3"/>
      <c r="AK9318" s="3"/>
      <c r="AL9318" s="3"/>
      <c r="AM9318" s="3"/>
      <c r="AN9318" s="3"/>
      <c r="AO9318" s="3"/>
      <c r="AP9318" s="3"/>
      <c r="AQ9318" s="3"/>
      <c r="AR9318" s="3"/>
      <c r="AS9318" s="3"/>
      <c r="AT9318" s="3"/>
      <c r="AU9318" s="3"/>
      <c r="AV9318" s="3"/>
      <c r="AW9318" s="3"/>
      <c r="AX9318" s="3"/>
      <c r="AY9318" s="3"/>
      <c r="AZ9318" s="3"/>
      <c r="BA9318" s="3"/>
    </row>
    <row r="9319" spans="1:53" x14ac:dyDescent="0.3">
      <c r="A9319" s="3"/>
      <c r="B9319" s="3"/>
      <c r="C9319" s="3"/>
      <c r="D9319" s="3"/>
      <c r="E9319" s="3"/>
      <c r="F9319" s="3"/>
      <c r="G9319" s="3"/>
      <c r="H9319" s="3"/>
      <c r="I9319" s="3"/>
      <c r="J9319" s="3"/>
      <c r="K9319" s="3"/>
      <c r="L9319" s="3"/>
      <c r="M9319" s="3"/>
      <c r="N9319" s="3"/>
      <c r="O9319" s="3"/>
      <c r="P9319" s="3"/>
      <c r="Q9319" s="3"/>
      <c r="R9319" s="3"/>
      <c r="S9319" s="120"/>
      <c r="T9319" s="3"/>
      <c r="U9319" s="3"/>
      <c r="V9319" s="3"/>
      <c r="W9319" s="3"/>
      <c r="X9319" s="3"/>
      <c r="Y9319" s="3"/>
      <c r="Z9319" s="3"/>
      <c r="AA9319" s="3"/>
      <c r="AB9319" s="3"/>
      <c r="AC9319" s="3"/>
      <c r="AD9319" s="3"/>
      <c r="AE9319" s="3"/>
      <c r="AF9319" s="3"/>
      <c r="AG9319" s="3"/>
      <c r="AH9319" s="3"/>
      <c r="AI9319" s="3"/>
      <c r="AJ9319" s="3"/>
      <c r="AK9319" s="3"/>
      <c r="AL9319" s="3"/>
      <c r="AM9319" s="3"/>
      <c r="AN9319" s="3"/>
      <c r="AO9319" s="3"/>
      <c r="AP9319" s="3"/>
      <c r="AQ9319" s="3"/>
      <c r="AR9319" s="3"/>
      <c r="AS9319" s="3"/>
      <c r="AT9319" s="3"/>
      <c r="AU9319" s="3"/>
      <c r="AV9319" s="3"/>
      <c r="AW9319" s="3"/>
      <c r="AX9319" s="3"/>
      <c r="AY9319" s="3"/>
      <c r="AZ9319" s="3"/>
      <c r="BA9319" s="3"/>
    </row>
    <row r="9320" spans="1:53" x14ac:dyDescent="0.3">
      <c r="A9320" s="3"/>
      <c r="B9320" s="3"/>
      <c r="C9320" s="3"/>
      <c r="D9320" s="3"/>
      <c r="E9320" s="3"/>
      <c r="F9320" s="3"/>
      <c r="G9320" s="3"/>
      <c r="H9320" s="3"/>
      <c r="I9320" s="3"/>
      <c r="J9320" s="3"/>
      <c r="K9320" s="3"/>
      <c r="L9320" s="3"/>
      <c r="M9320" s="3"/>
      <c r="N9320" s="3"/>
      <c r="O9320" s="3"/>
      <c r="P9320" s="3"/>
      <c r="Q9320" s="3"/>
      <c r="R9320" s="3"/>
      <c r="S9320" s="120"/>
      <c r="T9320" s="3"/>
      <c r="U9320" s="3"/>
      <c r="V9320" s="3"/>
      <c r="W9320" s="3"/>
      <c r="X9320" s="3"/>
      <c r="Y9320" s="3"/>
      <c r="Z9320" s="3"/>
      <c r="AA9320" s="3"/>
      <c r="AB9320" s="3"/>
      <c r="AC9320" s="3"/>
      <c r="AD9320" s="3"/>
      <c r="AE9320" s="3"/>
      <c r="AF9320" s="3"/>
      <c r="AG9320" s="3"/>
      <c r="AH9320" s="3"/>
      <c r="AI9320" s="3"/>
      <c r="AJ9320" s="3"/>
      <c r="AK9320" s="3"/>
      <c r="AL9320" s="3"/>
      <c r="AM9320" s="3"/>
      <c r="AN9320" s="3"/>
      <c r="AO9320" s="3"/>
      <c r="AP9320" s="3"/>
      <c r="AQ9320" s="3"/>
      <c r="AR9320" s="3"/>
      <c r="AS9320" s="3"/>
      <c r="AT9320" s="3"/>
      <c r="AU9320" s="3"/>
      <c r="AV9320" s="3"/>
      <c r="AW9320" s="3"/>
      <c r="AX9320" s="3"/>
      <c r="AY9320" s="3"/>
      <c r="AZ9320" s="3"/>
      <c r="BA9320" s="3"/>
    </row>
    <row r="9321" spans="1:53" x14ac:dyDescent="0.3">
      <c r="A9321" s="3"/>
      <c r="B9321" s="3"/>
      <c r="C9321" s="3"/>
      <c r="D9321" s="3"/>
      <c r="E9321" s="3"/>
      <c r="F9321" s="3"/>
      <c r="G9321" s="3"/>
      <c r="H9321" s="3"/>
      <c r="I9321" s="3"/>
      <c r="J9321" s="3"/>
      <c r="K9321" s="3"/>
      <c r="L9321" s="3"/>
      <c r="M9321" s="3"/>
      <c r="N9321" s="3"/>
      <c r="O9321" s="3"/>
      <c r="P9321" s="3"/>
      <c r="Q9321" s="3"/>
      <c r="R9321" s="3"/>
      <c r="S9321" s="120"/>
      <c r="T9321" s="3"/>
      <c r="U9321" s="3"/>
      <c r="V9321" s="3"/>
      <c r="W9321" s="3"/>
      <c r="X9321" s="3"/>
      <c r="Y9321" s="3"/>
      <c r="Z9321" s="3"/>
      <c r="AA9321" s="3"/>
      <c r="AB9321" s="3"/>
      <c r="AC9321" s="3"/>
      <c r="AD9321" s="3"/>
      <c r="AE9321" s="3"/>
      <c r="AF9321" s="3"/>
      <c r="AG9321" s="3"/>
      <c r="AH9321" s="3"/>
      <c r="AI9321" s="3"/>
      <c r="AJ9321" s="3"/>
      <c r="AK9321" s="3"/>
      <c r="AL9321" s="3"/>
      <c r="AM9321" s="3"/>
      <c r="AN9321" s="3"/>
      <c r="AO9321" s="3"/>
      <c r="AP9321" s="3"/>
      <c r="AQ9321" s="3"/>
      <c r="AR9321" s="3"/>
      <c r="AS9321" s="3"/>
      <c r="AT9321" s="3"/>
      <c r="AU9321" s="3"/>
      <c r="AV9321" s="3"/>
      <c r="AW9321" s="3"/>
      <c r="AX9321" s="3"/>
      <c r="AY9321" s="3"/>
      <c r="AZ9321" s="3"/>
      <c r="BA9321" s="3"/>
    </row>
    <row r="9322" spans="1:53" x14ac:dyDescent="0.3">
      <c r="A9322" s="3"/>
      <c r="B9322" s="3"/>
      <c r="C9322" s="3"/>
      <c r="D9322" s="3"/>
      <c r="E9322" s="3"/>
      <c r="F9322" s="3"/>
      <c r="G9322" s="3"/>
      <c r="H9322" s="3"/>
      <c r="I9322" s="3"/>
      <c r="J9322" s="3"/>
      <c r="K9322" s="3"/>
      <c r="L9322" s="3"/>
      <c r="M9322" s="3"/>
      <c r="N9322" s="3"/>
      <c r="O9322" s="3"/>
      <c r="P9322" s="3"/>
      <c r="Q9322" s="3"/>
      <c r="R9322" s="3"/>
      <c r="S9322" s="120"/>
      <c r="T9322" s="3"/>
      <c r="U9322" s="3"/>
      <c r="V9322" s="3"/>
      <c r="W9322" s="3"/>
      <c r="X9322" s="3"/>
      <c r="Y9322" s="3"/>
      <c r="Z9322" s="3"/>
      <c r="AA9322" s="3"/>
      <c r="AB9322" s="3"/>
      <c r="AC9322" s="3"/>
      <c r="AD9322" s="3"/>
      <c r="AE9322" s="3"/>
      <c r="AF9322" s="3"/>
      <c r="AG9322" s="3"/>
      <c r="AH9322" s="3"/>
      <c r="AI9322" s="3"/>
      <c r="AJ9322" s="3"/>
      <c r="AK9322" s="3"/>
      <c r="AL9322" s="3"/>
      <c r="AM9322" s="3"/>
      <c r="AN9322" s="3"/>
      <c r="AO9322" s="3"/>
      <c r="AP9322" s="3"/>
      <c r="AQ9322" s="3"/>
      <c r="AR9322" s="3"/>
      <c r="AS9322" s="3"/>
      <c r="AT9322" s="3"/>
      <c r="AU9322" s="3"/>
      <c r="AV9322" s="3"/>
      <c r="AW9322" s="3"/>
      <c r="AX9322" s="3"/>
      <c r="AY9322" s="3"/>
      <c r="AZ9322" s="3"/>
      <c r="BA9322" s="3"/>
    </row>
    <row r="9323" spans="1:53" x14ac:dyDescent="0.3">
      <c r="A9323" s="3"/>
      <c r="B9323" s="3"/>
      <c r="C9323" s="3"/>
      <c r="D9323" s="3"/>
      <c r="E9323" s="3"/>
      <c r="F9323" s="3"/>
      <c r="G9323" s="3"/>
      <c r="H9323" s="3"/>
      <c r="I9323" s="3"/>
      <c r="J9323" s="3"/>
      <c r="K9323" s="3"/>
      <c r="L9323" s="3"/>
      <c r="M9323" s="3"/>
      <c r="N9323" s="3"/>
      <c r="O9323" s="3"/>
      <c r="P9323" s="3"/>
      <c r="Q9323" s="3"/>
      <c r="R9323" s="3"/>
      <c r="S9323" s="120"/>
      <c r="T9323" s="3"/>
      <c r="U9323" s="3"/>
      <c r="V9323" s="3"/>
      <c r="W9323" s="3"/>
      <c r="X9323" s="3"/>
      <c r="Y9323" s="3"/>
      <c r="Z9323" s="3"/>
      <c r="AA9323" s="3"/>
      <c r="AB9323" s="3"/>
      <c r="AC9323" s="3"/>
      <c r="AD9323" s="3"/>
      <c r="AE9323" s="3"/>
      <c r="AF9323" s="3"/>
      <c r="AG9323" s="3"/>
      <c r="AH9323" s="3"/>
      <c r="AI9323" s="3"/>
      <c r="AJ9323" s="3"/>
      <c r="AK9323" s="3"/>
      <c r="AL9323" s="3"/>
      <c r="AM9323" s="3"/>
      <c r="AN9323" s="3"/>
      <c r="AO9323" s="3"/>
      <c r="AP9323" s="3"/>
      <c r="AQ9323" s="3"/>
      <c r="AR9323" s="3"/>
      <c r="AS9323" s="3"/>
      <c r="AT9323" s="3"/>
      <c r="AU9323" s="3"/>
      <c r="AV9323" s="3"/>
      <c r="AW9323" s="3"/>
      <c r="AX9323" s="3"/>
      <c r="AY9323" s="3"/>
      <c r="AZ9323" s="3"/>
      <c r="BA9323" s="3"/>
    </row>
    <row r="9324" spans="1:53" x14ac:dyDescent="0.3">
      <c r="A9324" s="3"/>
      <c r="B9324" s="3"/>
      <c r="C9324" s="3"/>
      <c r="D9324" s="3"/>
      <c r="E9324" s="3"/>
      <c r="F9324" s="3"/>
      <c r="G9324" s="3"/>
      <c r="H9324" s="3"/>
      <c r="I9324" s="3"/>
      <c r="J9324" s="3"/>
      <c r="K9324" s="3"/>
      <c r="L9324" s="3"/>
      <c r="M9324" s="3"/>
      <c r="N9324" s="3"/>
      <c r="O9324" s="3"/>
      <c r="P9324" s="3"/>
      <c r="Q9324" s="3"/>
      <c r="R9324" s="3"/>
      <c r="S9324" s="120"/>
      <c r="T9324" s="3"/>
      <c r="U9324" s="3"/>
      <c r="V9324" s="3"/>
      <c r="W9324" s="3"/>
      <c r="X9324" s="3"/>
      <c r="Y9324" s="3"/>
      <c r="Z9324" s="3"/>
      <c r="AA9324" s="3"/>
      <c r="AB9324" s="3"/>
      <c r="AC9324" s="3"/>
      <c r="AD9324" s="3"/>
      <c r="AE9324" s="3"/>
      <c r="AF9324" s="3"/>
      <c r="AG9324" s="3"/>
      <c r="AH9324" s="3"/>
      <c r="AI9324" s="3"/>
      <c r="AJ9324" s="3"/>
      <c r="AK9324" s="3"/>
      <c r="AL9324" s="3"/>
      <c r="AM9324" s="3"/>
      <c r="AN9324" s="3"/>
      <c r="AO9324" s="3"/>
      <c r="AP9324" s="3"/>
      <c r="AQ9324" s="3"/>
      <c r="AR9324" s="3"/>
      <c r="AS9324" s="3"/>
      <c r="AT9324" s="3"/>
      <c r="AU9324" s="3"/>
      <c r="AV9324" s="3"/>
      <c r="AW9324" s="3"/>
      <c r="AX9324" s="3"/>
      <c r="AY9324" s="3"/>
      <c r="AZ9324" s="3"/>
      <c r="BA9324" s="3"/>
    </row>
    <row r="9325" spans="1:53" x14ac:dyDescent="0.3">
      <c r="A9325" s="3"/>
      <c r="B9325" s="3"/>
      <c r="C9325" s="3"/>
      <c r="D9325" s="3"/>
      <c r="E9325" s="3"/>
      <c r="F9325" s="3"/>
      <c r="G9325" s="3"/>
      <c r="H9325" s="3"/>
      <c r="I9325" s="3"/>
      <c r="J9325" s="3"/>
      <c r="K9325" s="3"/>
      <c r="L9325" s="3"/>
      <c r="M9325" s="3"/>
      <c r="N9325" s="3"/>
      <c r="O9325" s="3"/>
      <c r="P9325" s="3"/>
      <c r="Q9325" s="3"/>
      <c r="R9325" s="3"/>
      <c r="S9325" s="120"/>
      <c r="T9325" s="3"/>
      <c r="U9325" s="3"/>
      <c r="V9325" s="3"/>
      <c r="W9325" s="3"/>
      <c r="X9325" s="3"/>
      <c r="Y9325" s="3"/>
      <c r="Z9325" s="3"/>
      <c r="AA9325" s="3"/>
      <c r="AB9325" s="3"/>
      <c r="AC9325" s="3"/>
      <c r="AD9325" s="3"/>
      <c r="AE9325" s="3"/>
      <c r="AF9325" s="3"/>
      <c r="AG9325" s="3"/>
      <c r="AH9325" s="3"/>
      <c r="AI9325" s="3"/>
      <c r="AJ9325" s="3"/>
      <c r="AK9325" s="3"/>
      <c r="AL9325" s="3"/>
      <c r="AM9325" s="3"/>
      <c r="AN9325" s="3"/>
      <c r="AO9325" s="3"/>
      <c r="AP9325" s="3"/>
      <c r="AQ9325" s="3"/>
      <c r="AR9325" s="3"/>
      <c r="AS9325" s="3"/>
      <c r="AT9325" s="3"/>
      <c r="AU9325" s="3"/>
      <c r="AV9325" s="3"/>
      <c r="AW9325" s="3"/>
      <c r="AX9325" s="3"/>
      <c r="AY9325" s="3"/>
      <c r="AZ9325" s="3"/>
      <c r="BA9325" s="3"/>
    </row>
    <row r="9326" spans="1:53" x14ac:dyDescent="0.3">
      <c r="A9326" s="3"/>
      <c r="B9326" s="3"/>
      <c r="C9326" s="3"/>
      <c r="D9326" s="3"/>
      <c r="E9326" s="3"/>
      <c r="F9326" s="3"/>
      <c r="G9326" s="3"/>
      <c r="H9326" s="3"/>
      <c r="I9326" s="3"/>
      <c r="J9326" s="3"/>
      <c r="K9326" s="3"/>
      <c r="L9326" s="3"/>
      <c r="M9326" s="3"/>
      <c r="N9326" s="3"/>
      <c r="O9326" s="3"/>
      <c r="P9326" s="3"/>
      <c r="Q9326" s="3"/>
      <c r="R9326" s="3"/>
      <c r="S9326" s="120"/>
      <c r="T9326" s="3"/>
      <c r="U9326" s="3"/>
      <c r="V9326" s="3"/>
      <c r="W9326" s="3"/>
      <c r="X9326" s="3"/>
      <c r="Y9326" s="3"/>
      <c r="Z9326" s="3"/>
      <c r="AA9326" s="3"/>
      <c r="AB9326" s="3"/>
      <c r="AC9326" s="3"/>
      <c r="AD9326" s="3"/>
      <c r="AE9326" s="3"/>
      <c r="AF9326" s="3"/>
      <c r="AG9326" s="3"/>
      <c r="AH9326" s="3"/>
      <c r="AI9326" s="3"/>
      <c r="AJ9326" s="3"/>
      <c r="AK9326" s="3"/>
      <c r="AL9326" s="3"/>
      <c r="AM9326" s="3"/>
      <c r="AN9326" s="3"/>
      <c r="AO9326" s="3"/>
      <c r="AP9326" s="3"/>
      <c r="AQ9326" s="3"/>
      <c r="AR9326" s="3"/>
      <c r="AS9326" s="3"/>
      <c r="AT9326" s="3"/>
      <c r="AU9326" s="3"/>
      <c r="AV9326" s="3"/>
      <c r="AW9326" s="3"/>
      <c r="AX9326" s="3"/>
      <c r="AY9326" s="3"/>
      <c r="AZ9326" s="3"/>
      <c r="BA9326" s="3"/>
    </row>
    <row r="9327" spans="1:53" x14ac:dyDescent="0.3">
      <c r="A9327" s="3"/>
      <c r="B9327" s="3"/>
      <c r="C9327" s="3"/>
      <c r="D9327" s="3"/>
      <c r="E9327" s="3"/>
      <c r="F9327" s="3"/>
      <c r="G9327" s="3"/>
      <c r="H9327" s="3"/>
      <c r="I9327" s="3"/>
      <c r="J9327" s="3"/>
      <c r="K9327" s="3"/>
      <c r="L9327" s="3"/>
      <c r="M9327" s="3"/>
      <c r="N9327" s="3"/>
      <c r="O9327" s="3"/>
      <c r="P9327" s="3"/>
      <c r="Q9327" s="3"/>
      <c r="R9327" s="3"/>
      <c r="S9327" s="120"/>
      <c r="T9327" s="3"/>
      <c r="U9327" s="3"/>
      <c r="V9327" s="3"/>
      <c r="W9327" s="3"/>
      <c r="X9327" s="3"/>
      <c r="Y9327" s="3"/>
      <c r="Z9327" s="3"/>
      <c r="AA9327" s="3"/>
      <c r="AB9327" s="3"/>
      <c r="AC9327" s="3"/>
      <c r="AD9327" s="3"/>
      <c r="AE9327" s="3"/>
      <c r="AF9327" s="3"/>
      <c r="AG9327" s="3"/>
      <c r="AH9327" s="3"/>
      <c r="AI9327" s="3"/>
      <c r="AJ9327" s="3"/>
      <c r="AK9327" s="3"/>
      <c r="AL9327" s="3"/>
      <c r="AM9327" s="3"/>
      <c r="AN9327" s="3"/>
      <c r="AO9327" s="3"/>
      <c r="AP9327" s="3"/>
      <c r="AQ9327" s="3"/>
      <c r="AR9327" s="3"/>
      <c r="AS9327" s="3"/>
      <c r="AT9327" s="3"/>
      <c r="AU9327" s="3"/>
      <c r="AV9327" s="3"/>
      <c r="AW9327" s="3"/>
      <c r="AX9327" s="3"/>
      <c r="AY9327" s="3"/>
      <c r="AZ9327" s="3"/>
      <c r="BA9327" s="3"/>
    </row>
    <row r="9328" spans="1:53" x14ac:dyDescent="0.3">
      <c r="A9328" s="3"/>
      <c r="B9328" s="3"/>
      <c r="C9328" s="3"/>
      <c r="D9328" s="3"/>
      <c r="E9328" s="3"/>
      <c r="F9328" s="3"/>
      <c r="G9328" s="3"/>
      <c r="H9328" s="3"/>
      <c r="I9328" s="3"/>
      <c r="J9328" s="3"/>
      <c r="K9328" s="3"/>
      <c r="L9328" s="3"/>
      <c r="M9328" s="3"/>
      <c r="N9328" s="3"/>
      <c r="O9328" s="3"/>
      <c r="P9328" s="3"/>
      <c r="Q9328" s="3"/>
      <c r="R9328" s="3"/>
      <c r="S9328" s="120"/>
      <c r="T9328" s="3"/>
      <c r="U9328" s="3"/>
      <c r="V9328" s="3"/>
      <c r="W9328" s="3"/>
      <c r="X9328" s="3"/>
      <c r="Y9328" s="3"/>
      <c r="Z9328" s="3"/>
      <c r="AA9328" s="3"/>
      <c r="AB9328" s="3"/>
      <c r="AC9328" s="3"/>
      <c r="AD9328" s="3"/>
      <c r="AE9328" s="3"/>
      <c r="AF9328" s="3"/>
      <c r="AG9328" s="3"/>
      <c r="AH9328" s="3"/>
      <c r="AI9328" s="3"/>
      <c r="AJ9328" s="3"/>
      <c r="AK9328" s="3"/>
      <c r="AL9328" s="3"/>
      <c r="AM9328" s="3"/>
      <c r="AN9328" s="3"/>
      <c r="AO9328" s="3"/>
      <c r="AP9328" s="3"/>
      <c r="AQ9328" s="3"/>
      <c r="AR9328" s="3"/>
      <c r="AS9328" s="3"/>
      <c r="AT9328" s="3"/>
      <c r="AU9328" s="3"/>
      <c r="AV9328" s="3"/>
      <c r="AW9328" s="3"/>
      <c r="AX9328" s="3"/>
      <c r="AY9328" s="3"/>
      <c r="AZ9328" s="3"/>
      <c r="BA9328" s="3"/>
    </row>
    <row r="9329" spans="1:53" x14ac:dyDescent="0.3">
      <c r="A9329" s="3"/>
      <c r="B9329" s="3"/>
      <c r="C9329" s="3"/>
      <c r="D9329" s="3"/>
      <c r="E9329" s="3"/>
      <c r="F9329" s="3"/>
      <c r="G9329" s="3"/>
      <c r="H9329" s="3"/>
      <c r="I9329" s="3"/>
      <c r="J9329" s="3"/>
      <c r="K9329" s="3"/>
      <c r="L9329" s="3"/>
      <c r="M9329" s="3"/>
      <c r="N9329" s="3"/>
      <c r="O9329" s="3"/>
      <c r="P9329" s="3"/>
      <c r="Q9329" s="3"/>
      <c r="R9329" s="3"/>
      <c r="S9329" s="120"/>
      <c r="T9329" s="3"/>
      <c r="U9329" s="3"/>
      <c r="V9329" s="3"/>
      <c r="W9329" s="3"/>
      <c r="X9329" s="3"/>
      <c r="Y9329" s="3"/>
      <c r="Z9329" s="3"/>
      <c r="AA9329" s="3"/>
      <c r="AB9329" s="3"/>
      <c r="AC9329" s="3"/>
      <c r="AD9329" s="3"/>
      <c r="AE9329" s="3"/>
      <c r="AF9329" s="3"/>
      <c r="AG9329" s="3"/>
      <c r="AH9329" s="3"/>
      <c r="AI9329" s="3"/>
      <c r="AJ9329" s="3"/>
      <c r="AK9329" s="3"/>
      <c r="AL9329" s="3"/>
      <c r="AM9329" s="3"/>
      <c r="AN9329" s="3"/>
      <c r="AO9329" s="3"/>
      <c r="AP9329" s="3"/>
      <c r="AQ9329" s="3"/>
      <c r="AR9329" s="3"/>
      <c r="AS9329" s="3"/>
      <c r="AT9329" s="3"/>
      <c r="AU9329" s="3"/>
      <c r="AV9329" s="3"/>
      <c r="AW9329" s="3"/>
      <c r="AX9329" s="3"/>
      <c r="AY9329" s="3"/>
      <c r="AZ9329" s="3"/>
      <c r="BA9329" s="3"/>
    </row>
    <row r="9330" spans="1:53" x14ac:dyDescent="0.3">
      <c r="A9330" s="3"/>
      <c r="B9330" s="3"/>
      <c r="C9330" s="3"/>
      <c r="D9330" s="3"/>
      <c r="E9330" s="3"/>
      <c r="F9330" s="3"/>
      <c r="G9330" s="3"/>
      <c r="H9330" s="3"/>
      <c r="I9330" s="3"/>
      <c r="J9330" s="3"/>
      <c r="K9330" s="3"/>
      <c r="L9330" s="3"/>
      <c r="M9330" s="3"/>
      <c r="N9330" s="3"/>
      <c r="O9330" s="3"/>
      <c r="P9330" s="3"/>
      <c r="Q9330" s="3"/>
      <c r="R9330" s="3"/>
      <c r="S9330" s="120"/>
      <c r="T9330" s="3"/>
      <c r="U9330" s="3"/>
      <c r="V9330" s="3"/>
      <c r="W9330" s="3"/>
      <c r="X9330" s="3"/>
      <c r="Y9330" s="3"/>
      <c r="Z9330" s="3"/>
      <c r="AA9330" s="3"/>
      <c r="AB9330" s="3"/>
      <c r="AC9330" s="3"/>
      <c r="AD9330" s="3"/>
      <c r="AE9330" s="3"/>
      <c r="AF9330" s="3"/>
      <c r="AG9330" s="3"/>
      <c r="AH9330" s="3"/>
      <c r="AI9330" s="3"/>
      <c r="AJ9330" s="3"/>
      <c r="AK9330" s="3"/>
      <c r="AL9330" s="3"/>
      <c r="AM9330" s="3"/>
      <c r="AN9330" s="3"/>
      <c r="AO9330" s="3"/>
      <c r="AP9330" s="3"/>
      <c r="AQ9330" s="3"/>
      <c r="AR9330" s="3"/>
      <c r="AS9330" s="3"/>
      <c r="AT9330" s="3"/>
      <c r="AU9330" s="3"/>
      <c r="AV9330" s="3"/>
      <c r="AW9330" s="3"/>
      <c r="AX9330" s="3"/>
      <c r="AY9330" s="3"/>
      <c r="AZ9330" s="3"/>
      <c r="BA9330" s="3"/>
    </row>
    <row r="9331" spans="1:53" x14ac:dyDescent="0.3">
      <c r="A9331" s="3"/>
      <c r="B9331" s="3"/>
      <c r="C9331" s="3"/>
      <c r="D9331" s="3"/>
      <c r="E9331" s="3"/>
      <c r="F9331" s="3"/>
      <c r="G9331" s="3"/>
      <c r="H9331" s="3"/>
      <c r="I9331" s="3"/>
      <c r="J9331" s="3"/>
      <c r="K9331" s="3"/>
      <c r="L9331" s="3"/>
      <c r="M9331" s="3"/>
      <c r="N9331" s="3"/>
      <c r="O9331" s="3"/>
      <c r="P9331" s="3"/>
      <c r="Q9331" s="3"/>
      <c r="R9331" s="3"/>
      <c r="S9331" s="120"/>
      <c r="T9331" s="3"/>
      <c r="U9331" s="3"/>
      <c r="V9331" s="3"/>
      <c r="W9331" s="3"/>
      <c r="X9331" s="3"/>
      <c r="Y9331" s="3"/>
      <c r="Z9331" s="3"/>
      <c r="AA9331" s="3"/>
      <c r="AB9331" s="3"/>
      <c r="AC9331" s="3"/>
      <c r="AD9331" s="3"/>
      <c r="AE9331" s="3"/>
      <c r="AF9331" s="3"/>
      <c r="AG9331" s="3"/>
      <c r="AH9331" s="3"/>
      <c r="AI9331" s="3"/>
      <c r="AJ9331" s="3"/>
      <c r="AK9331" s="3"/>
      <c r="AL9331" s="3"/>
      <c r="AM9331" s="3"/>
      <c r="AN9331" s="3"/>
      <c r="AO9331" s="3"/>
      <c r="AP9331" s="3"/>
      <c r="AQ9331" s="3"/>
      <c r="AR9331" s="3"/>
      <c r="AS9331" s="3"/>
      <c r="AT9331" s="3"/>
      <c r="AU9331" s="3"/>
      <c r="AV9331" s="3"/>
      <c r="AW9331" s="3"/>
      <c r="AX9331" s="3"/>
      <c r="AY9331" s="3"/>
      <c r="AZ9331" s="3"/>
      <c r="BA9331" s="3"/>
    </row>
    <row r="9332" spans="1:53" x14ac:dyDescent="0.3">
      <c r="A9332" s="3"/>
      <c r="B9332" s="3"/>
      <c r="C9332" s="3"/>
      <c r="D9332" s="3"/>
      <c r="E9332" s="3"/>
      <c r="F9332" s="3"/>
      <c r="G9332" s="3"/>
      <c r="H9332" s="3"/>
      <c r="I9332" s="3"/>
      <c r="J9332" s="3"/>
      <c r="K9332" s="3"/>
      <c r="L9332" s="3"/>
      <c r="M9332" s="3"/>
      <c r="N9332" s="3"/>
      <c r="O9332" s="3"/>
      <c r="P9332" s="3"/>
      <c r="Q9332" s="3"/>
      <c r="R9332" s="3"/>
      <c r="S9332" s="120"/>
      <c r="T9332" s="3"/>
      <c r="U9332" s="3"/>
      <c r="V9332" s="3"/>
      <c r="W9332" s="3"/>
      <c r="X9332" s="3"/>
      <c r="Y9332" s="3"/>
      <c r="Z9332" s="3"/>
      <c r="AA9332" s="3"/>
      <c r="AB9332" s="3"/>
      <c r="AC9332" s="3"/>
      <c r="AD9332" s="3"/>
      <c r="AE9332" s="3"/>
      <c r="AF9332" s="3"/>
      <c r="AG9332" s="3"/>
      <c r="AH9332" s="3"/>
      <c r="AI9332" s="3"/>
      <c r="AJ9332" s="3"/>
      <c r="AK9332" s="3"/>
      <c r="AL9332" s="3"/>
      <c r="AM9332" s="3"/>
      <c r="AN9332" s="3"/>
      <c r="AO9332" s="3"/>
      <c r="AP9332" s="3"/>
      <c r="AQ9332" s="3"/>
      <c r="AR9332" s="3"/>
      <c r="AS9332" s="3"/>
      <c r="AT9332" s="3"/>
      <c r="AU9332" s="3"/>
      <c r="AV9332" s="3"/>
      <c r="AW9332" s="3"/>
      <c r="AX9332" s="3"/>
      <c r="AY9332" s="3"/>
      <c r="AZ9332" s="3"/>
      <c r="BA9332" s="3"/>
    </row>
    <row r="9333" spans="1:53" x14ac:dyDescent="0.3">
      <c r="A9333" s="3"/>
      <c r="B9333" s="3"/>
      <c r="C9333" s="3"/>
      <c r="D9333" s="3"/>
      <c r="E9333" s="3"/>
      <c r="F9333" s="3"/>
      <c r="G9333" s="3"/>
      <c r="H9333" s="3"/>
      <c r="I9333" s="3"/>
      <c r="J9333" s="3"/>
      <c r="K9333" s="3"/>
      <c r="L9333" s="3"/>
      <c r="M9333" s="3"/>
      <c r="N9333" s="3"/>
      <c r="O9333" s="3"/>
      <c r="P9333" s="3"/>
      <c r="Q9333" s="3"/>
      <c r="R9333" s="3"/>
      <c r="S9333" s="120"/>
      <c r="T9333" s="3"/>
      <c r="U9333" s="3"/>
      <c r="V9333" s="3"/>
      <c r="W9333" s="3"/>
      <c r="X9333" s="3"/>
      <c r="Y9333" s="3"/>
      <c r="Z9333" s="3"/>
      <c r="AA9333" s="3"/>
      <c r="AB9333" s="3"/>
      <c r="AC9333" s="3"/>
      <c r="AD9333" s="3"/>
      <c r="AE9333" s="3"/>
      <c r="AF9333" s="3"/>
      <c r="AG9333" s="3"/>
      <c r="AH9333" s="3"/>
      <c r="AI9333" s="3"/>
      <c r="AJ9333" s="3"/>
      <c r="AK9333" s="3"/>
      <c r="AL9333" s="3"/>
      <c r="AM9333" s="3"/>
      <c r="AN9333" s="3"/>
      <c r="AO9333" s="3"/>
      <c r="AP9333" s="3"/>
      <c r="AQ9333" s="3"/>
      <c r="AR9333" s="3"/>
      <c r="AS9333" s="3"/>
      <c r="AT9333" s="3"/>
      <c r="AU9333" s="3"/>
      <c r="AV9333" s="3"/>
      <c r="AW9333" s="3"/>
      <c r="AX9333" s="3"/>
      <c r="AY9333" s="3"/>
      <c r="AZ9333" s="3"/>
      <c r="BA9333" s="3"/>
    </row>
    <row r="9334" spans="1:53" x14ac:dyDescent="0.3">
      <c r="A9334" s="3"/>
      <c r="B9334" s="3"/>
      <c r="C9334" s="3"/>
      <c r="D9334" s="3"/>
      <c r="E9334" s="3"/>
      <c r="F9334" s="3"/>
      <c r="G9334" s="3"/>
      <c r="H9334" s="3"/>
      <c r="I9334" s="3"/>
      <c r="J9334" s="3"/>
      <c r="K9334" s="3"/>
      <c r="L9334" s="3"/>
      <c r="M9334" s="3"/>
      <c r="N9334" s="3"/>
      <c r="O9334" s="3"/>
      <c r="P9334" s="3"/>
      <c r="Q9334" s="3"/>
      <c r="R9334" s="3"/>
      <c r="S9334" s="120"/>
      <c r="T9334" s="3"/>
      <c r="U9334" s="3"/>
      <c r="V9334" s="3"/>
      <c r="W9334" s="3"/>
      <c r="X9334" s="3"/>
      <c r="Y9334" s="3"/>
      <c r="Z9334" s="3"/>
      <c r="AA9334" s="3"/>
      <c r="AB9334" s="3"/>
      <c r="AC9334" s="3"/>
      <c r="AD9334" s="3"/>
      <c r="AE9334" s="3"/>
      <c r="AF9334" s="3"/>
      <c r="AG9334" s="3"/>
      <c r="AH9334" s="3"/>
      <c r="AI9334" s="3"/>
      <c r="AJ9334" s="3"/>
      <c r="AK9334" s="3"/>
      <c r="AL9334" s="3"/>
      <c r="AM9334" s="3"/>
      <c r="AN9334" s="3"/>
      <c r="AO9334" s="3"/>
      <c r="AP9334" s="3"/>
      <c r="AQ9334" s="3"/>
      <c r="AR9334" s="3"/>
      <c r="AS9334" s="3"/>
      <c r="AT9334" s="3"/>
      <c r="AU9334" s="3"/>
      <c r="AV9334" s="3"/>
      <c r="AW9334" s="3"/>
      <c r="AX9334" s="3"/>
      <c r="AY9334" s="3"/>
      <c r="AZ9334" s="3"/>
      <c r="BA9334" s="3"/>
    </row>
    <row r="9335" spans="1:53" x14ac:dyDescent="0.3">
      <c r="A9335" s="3"/>
      <c r="B9335" s="3"/>
      <c r="C9335" s="3"/>
      <c r="D9335" s="3"/>
      <c r="E9335" s="3"/>
      <c r="F9335" s="3"/>
      <c r="G9335" s="3"/>
      <c r="H9335" s="3"/>
      <c r="I9335" s="3"/>
      <c r="J9335" s="3"/>
      <c r="K9335" s="3"/>
      <c r="L9335" s="3"/>
      <c r="M9335" s="3"/>
      <c r="N9335" s="3"/>
      <c r="O9335" s="3"/>
      <c r="P9335" s="3"/>
      <c r="Q9335" s="3"/>
      <c r="R9335" s="3"/>
      <c r="S9335" s="120"/>
      <c r="T9335" s="3"/>
      <c r="U9335" s="3"/>
      <c r="V9335" s="3"/>
      <c r="W9335" s="3"/>
      <c r="X9335" s="3"/>
      <c r="Y9335" s="3"/>
      <c r="Z9335" s="3"/>
      <c r="AA9335" s="3"/>
      <c r="AB9335" s="3"/>
      <c r="AC9335" s="3"/>
      <c r="AD9335" s="3"/>
      <c r="AE9335" s="3"/>
      <c r="AF9335" s="3"/>
      <c r="AG9335" s="3"/>
      <c r="AH9335" s="3"/>
      <c r="AI9335" s="3"/>
      <c r="AJ9335" s="3"/>
      <c r="AK9335" s="3"/>
      <c r="AL9335" s="3"/>
      <c r="AM9335" s="3"/>
      <c r="AN9335" s="3"/>
      <c r="AO9335" s="3"/>
      <c r="AP9335" s="3"/>
      <c r="AQ9335" s="3"/>
      <c r="AR9335" s="3"/>
      <c r="AS9335" s="3"/>
      <c r="AT9335" s="3"/>
      <c r="AU9335" s="3"/>
      <c r="AV9335" s="3"/>
      <c r="AW9335" s="3"/>
      <c r="AX9335" s="3"/>
      <c r="AY9335" s="3"/>
      <c r="AZ9335" s="3"/>
      <c r="BA9335" s="3"/>
    </row>
    <row r="9336" spans="1:53" x14ac:dyDescent="0.3">
      <c r="A9336" s="3"/>
      <c r="B9336" s="3"/>
      <c r="C9336" s="3"/>
      <c r="D9336" s="3"/>
      <c r="E9336" s="3"/>
      <c r="F9336" s="3"/>
      <c r="G9336" s="3"/>
      <c r="H9336" s="3"/>
      <c r="I9336" s="3"/>
      <c r="J9336" s="3"/>
      <c r="K9336" s="3"/>
      <c r="L9336" s="3"/>
      <c r="M9336" s="3"/>
      <c r="N9336" s="3"/>
      <c r="O9336" s="3"/>
      <c r="P9336" s="3"/>
      <c r="Q9336" s="3"/>
      <c r="R9336" s="3"/>
      <c r="S9336" s="120"/>
      <c r="T9336" s="3"/>
      <c r="U9336" s="3"/>
      <c r="V9336" s="3"/>
      <c r="W9336" s="3"/>
      <c r="X9336" s="3"/>
      <c r="Y9336" s="3"/>
      <c r="Z9336" s="3"/>
      <c r="AA9336" s="3"/>
      <c r="AB9336" s="3"/>
      <c r="AC9336" s="3"/>
      <c r="AD9336" s="3"/>
      <c r="AE9336" s="3"/>
      <c r="AF9336" s="3"/>
      <c r="AG9336" s="3"/>
      <c r="AH9336" s="3"/>
      <c r="AI9336" s="3"/>
      <c r="AJ9336" s="3"/>
      <c r="AK9336" s="3"/>
      <c r="AL9336" s="3"/>
      <c r="AM9336" s="3"/>
      <c r="AN9336" s="3"/>
      <c r="AO9336" s="3"/>
      <c r="AP9336" s="3"/>
      <c r="AQ9336" s="3"/>
      <c r="AR9336" s="3"/>
      <c r="AS9336" s="3"/>
      <c r="AT9336" s="3"/>
      <c r="AU9336" s="3"/>
      <c r="AV9336" s="3"/>
      <c r="AW9336" s="3"/>
      <c r="AX9336" s="3"/>
      <c r="AY9336" s="3"/>
      <c r="AZ9336" s="3"/>
      <c r="BA9336" s="3"/>
    </row>
    <row r="9337" spans="1:53" x14ac:dyDescent="0.3">
      <c r="A9337" s="3"/>
      <c r="B9337" s="3"/>
      <c r="C9337" s="3"/>
      <c r="D9337" s="3"/>
      <c r="E9337" s="3"/>
      <c r="F9337" s="3"/>
      <c r="G9337" s="3"/>
      <c r="H9337" s="3"/>
      <c r="I9337" s="3"/>
      <c r="J9337" s="3"/>
      <c r="K9337" s="3"/>
      <c r="L9337" s="3"/>
      <c r="M9337" s="3"/>
      <c r="N9337" s="3"/>
      <c r="O9337" s="3"/>
      <c r="P9337" s="3"/>
      <c r="Q9337" s="3"/>
      <c r="R9337" s="3"/>
      <c r="S9337" s="120"/>
      <c r="T9337" s="3"/>
      <c r="U9337" s="3"/>
      <c r="V9337" s="3"/>
      <c r="W9337" s="3"/>
      <c r="X9337" s="3"/>
      <c r="Y9337" s="3"/>
      <c r="Z9337" s="3"/>
      <c r="AA9337" s="3"/>
      <c r="AB9337" s="3"/>
      <c r="AC9337" s="3"/>
      <c r="AD9337" s="3"/>
      <c r="AE9337" s="3"/>
      <c r="AF9337" s="3"/>
      <c r="AG9337" s="3"/>
      <c r="AH9337" s="3"/>
      <c r="AI9337" s="3"/>
      <c r="AJ9337" s="3"/>
      <c r="AK9337" s="3"/>
      <c r="AL9337" s="3"/>
      <c r="AM9337" s="3"/>
      <c r="AN9337" s="3"/>
      <c r="AO9337" s="3"/>
      <c r="AP9337" s="3"/>
      <c r="AQ9337" s="3"/>
      <c r="AR9337" s="3"/>
      <c r="AS9337" s="3"/>
      <c r="AT9337" s="3"/>
      <c r="AU9337" s="3"/>
      <c r="AV9337" s="3"/>
      <c r="AW9337" s="3"/>
      <c r="AX9337" s="3"/>
      <c r="AY9337" s="3"/>
      <c r="AZ9337" s="3"/>
      <c r="BA9337" s="3"/>
    </row>
    <row r="9338" spans="1:53" x14ac:dyDescent="0.3">
      <c r="A9338" s="3"/>
      <c r="B9338" s="3"/>
      <c r="C9338" s="3"/>
      <c r="D9338" s="3"/>
      <c r="E9338" s="3"/>
      <c r="F9338" s="3"/>
      <c r="G9338" s="3"/>
      <c r="H9338" s="3"/>
      <c r="I9338" s="3"/>
      <c r="J9338" s="3"/>
      <c r="K9338" s="3"/>
      <c r="L9338" s="3"/>
      <c r="M9338" s="3"/>
      <c r="N9338" s="3"/>
      <c r="O9338" s="3"/>
      <c r="P9338" s="3"/>
      <c r="Q9338" s="3"/>
      <c r="R9338" s="3"/>
      <c r="S9338" s="120"/>
      <c r="T9338" s="3"/>
      <c r="U9338" s="3"/>
      <c r="V9338" s="3"/>
      <c r="W9338" s="3"/>
      <c r="X9338" s="3"/>
      <c r="Y9338" s="3"/>
      <c r="Z9338" s="3"/>
      <c r="AA9338" s="3"/>
      <c r="AB9338" s="3"/>
      <c r="AC9338" s="3"/>
      <c r="AD9338" s="3"/>
      <c r="AE9338" s="3"/>
      <c r="AF9338" s="3"/>
      <c r="AG9338" s="3"/>
      <c r="AH9338" s="3"/>
      <c r="AI9338" s="3"/>
      <c r="AJ9338" s="3"/>
      <c r="AK9338" s="3"/>
      <c r="AL9338" s="3"/>
      <c r="AM9338" s="3"/>
      <c r="AN9338" s="3"/>
      <c r="AO9338" s="3"/>
      <c r="AP9338" s="3"/>
      <c r="AQ9338" s="3"/>
      <c r="AR9338" s="3"/>
      <c r="AS9338" s="3"/>
      <c r="AT9338" s="3"/>
      <c r="AU9338" s="3"/>
      <c r="AV9338" s="3"/>
      <c r="AW9338" s="3"/>
      <c r="AX9338" s="3"/>
      <c r="AY9338" s="3"/>
      <c r="AZ9338" s="3"/>
      <c r="BA9338" s="3"/>
    </row>
    <row r="9339" spans="1:53" x14ac:dyDescent="0.3">
      <c r="A9339" s="3"/>
      <c r="B9339" s="3"/>
      <c r="C9339" s="3"/>
      <c r="D9339" s="3"/>
      <c r="E9339" s="3"/>
      <c r="F9339" s="3"/>
      <c r="G9339" s="3"/>
      <c r="H9339" s="3"/>
      <c r="I9339" s="3"/>
      <c r="J9339" s="3"/>
      <c r="K9339" s="3"/>
      <c r="L9339" s="3"/>
      <c r="M9339" s="3"/>
      <c r="N9339" s="3"/>
      <c r="O9339" s="3"/>
      <c r="P9339" s="3"/>
      <c r="Q9339" s="3"/>
      <c r="R9339" s="3"/>
      <c r="S9339" s="120"/>
      <c r="T9339" s="3"/>
      <c r="U9339" s="3"/>
      <c r="V9339" s="3"/>
      <c r="W9339" s="3"/>
      <c r="X9339" s="3"/>
      <c r="Y9339" s="3"/>
      <c r="Z9339" s="3"/>
      <c r="AA9339" s="3"/>
      <c r="AB9339" s="3"/>
      <c r="AC9339" s="3"/>
      <c r="AD9339" s="3"/>
      <c r="AE9339" s="3"/>
      <c r="AF9339" s="3"/>
      <c r="AG9339" s="3"/>
      <c r="AH9339" s="3"/>
      <c r="AI9339" s="3"/>
      <c r="AJ9339" s="3"/>
      <c r="AK9339" s="3"/>
      <c r="AL9339" s="3"/>
      <c r="AM9339" s="3"/>
      <c r="AN9339" s="3"/>
      <c r="AO9339" s="3"/>
      <c r="AP9339" s="3"/>
      <c r="AQ9339" s="3"/>
      <c r="AR9339" s="3"/>
      <c r="AS9339" s="3"/>
      <c r="AT9339" s="3"/>
      <c r="AU9339" s="3"/>
      <c r="AV9339" s="3"/>
      <c r="AW9339" s="3"/>
      <c r="AX9339" s="3"/>
      <c r="AY9339" s="3"/>
      <c r="AZ9339" s="3"/>
      <c r="BA9339" s="3"/>
    </row>
    <row r="9340" spans="1:53" x14ac:dyDescent="0.3">
      <c r="A9340" s="3"/>
      <c r="B9340" s="3"/>
      <c r="C9340" s="3"/>
      <c r="D9340" s="3"/>
      <c r="E9340" s="3"/>
      <c r="F9340" s="3"/>
      <c r="G9340" s="3"/>
      <c r="H9340" s="3"/>
      <c r="I9340" s="3"/>
      <c r="J9340" s="3"/>
      <c r="K9340" s="3"/>
      <c r="L9340" s="3"/>
      <c r="M9340" s="3"/>
      <c r="N9340" s="3"/>
      <c r="O9340" s="3"/>
      <c r="P9340" s="3"/>
      <c r="Q9340" s="3"/>
      <c r="R9340" s="3"/>
      <c r="S9340" s="120"/>
      <c r="T9340" s="3"/>
      <c r="U9340" s="3"/>
      <c r="V9340" s="3"/>
      <c r="W9340" s="3"/>
      <c r="X9340" s="3"/>
      <c r="Y9340" s="3"/>
      <c r="Z9340" s="3"/>
      <c r="AA9340" s="3"/>
      <c r="AB9340" s="3"/>
      <c r="AC9340" s="3"/>
      <c r="AD9340" s="3"/>
      <c r="AE9340" s="3"/>
      <c r="AF9340" s="3"/>
      <c r="AG9340" s="3"/>
      <c r="AH9340" s="3"/>
      <c r="AI9340" s="3"/>
      <c r="AJ9340" s="3"/>
      <c r="AK9340" s="3"/>
      <c r="AL9340" s="3"/>
      <c r="AM9340" s="3"/>
      <c r="AN9340" s="3"/>
      <c r="AO9340" s="3"/>
      <c r="AP9340" s="3"/>
      <c r="AQ9340" s="3"/>
      <c r="AR9340" s="3"/>
      <c r="AS9340" s="3"/>
      <c r="AT9340" s="3"/>
      <c r="AU9340" s="3"/>
      <c r="AV9340" s="3"/>
      <c r="AW9340" s="3"/>
      <c r="AX9340" s="3"/>
      <c r="AY9340" s="3"/>
      <c r="AZ9340" s="3"/>
      <c r="BA9340" s="3"/>
    </row>
    <row r="9341" spans="1:53" x14ac:dyDescent="0.3">
      <c r="A9341" s="3"/>
      <c r="B9341" s="3"/>
      <c r="C9341" s="3"/>
      <c r="D9341" s="3"/>
      <c r="E9341" s="3"/>
      <c r="F9341" s="3"/>
      <c r="G9341" s="3"/>
      <c r="H9341" s="3"/>
      <c r="I9341" s="3"/>
      <c r="J9341" s="3"/>
      <c r="K9341" s="3"/>
      <c r="L9341" s="3"/>
      <c r="M9341" s="3"/>
      <c r="N9341" s="3"/>
      <c r="O9341" s="3"/>
      <c r="P9341" s="3"/>
      <c r="Q9341" s="3"/>
      <c r="R9341" s="3"/>
      <c r="S9341" s="120"/>
      <c r="T9341" s="3"/>
      <c r="U9341" s="3"/>
      <c r="V9341" s="3"/>
      <c r="W9341" s="3"/>
      <c r="X9341" s="3"/>
      <c r="Y9341" s="3"/>
      <c r="Z9341" s="3"/>
      <c r="AA9341" s="3"/>
      <c r="AB9341" s="3"/>
      <c r="AC9341" s="3"/>
      <c r="AD9341" s="3"/>
      <c r="AE9341" s="3"/>
      <c r="AF9341" s="3"/>
      <c r="AG9341" s="3"/>
      <c r="AH9341" s="3"/>
      <c r="AI9341" s="3"/>
      <c r="AJ9341" s="3"/>
      <c r="AK9341" s="3"/>
      <c r="AL9341" s="3"/>
      <c r="AM9341" s="3"/>
      <c r="AN9341" s="3"/>
      <c r="AO9341" s="3"/>
      <c r="AP9341" s="3"/>
      <c r="AQ9341" s="3"/>
      <c r="AR9341" s="3"/>
      <c r="AS9341" s="3"/>
      <c r="AT9341" s="3"/>
      <c r="AU9341" s="3"/>
      <c r="AV9341" s="3"/>
      <c r="AW9341" s="3"/>
      <c r="AX9341" s="3"/>
      <c r="AY9341" s="3"/>
      <c r="AZ9341" s="3"/>
      <c r="BA9341" s="3"/>
    </row>
    <row r="9342" spans="1:53" x14ac:dyDescent="0.3">
      <c r="A9342" s="3"/>
      <c r="B9342" s="3"/>
      <c r="C9342" s="3"/>
      <c r="D9342" s="3"/>
      <c r="E9342" s="3"/>
      <c r="F9342" s="3"/>
      <c r="G9342" s="3"/>
      <c r="H9342" s="3"/>
      <c r="I9342" s="3"/>
      <c r="J9342" s="3"/>
      <c r="K9342" s="3"/>
      <c r="L9342" s="3"/>
      <c r="M9342" s="3"/>
      <c r="N9342" s="3"/>
      <c r="O9342" s="3"/>
      <c r="P9342" s="3"/>
      <c r="Q9342" s="3"/>
      <c r="R9342" s="3"/>
      <c r="S9342" s="120"/>
      <c r="T9342" s="3"/>
      <c r="U9342" s="3"/>
      <c r="V9342" s="3"/>
      <c r="W9342" s="3"/>
      <c r="X9342" s="3"/>
      <c r="Y9342" s="3"/>
      <c r="Z9342" s="3"/>
      <c r="AA9342" s="3"/>
      <c r="AB9342" s="3"/>
      <c r="AC9342" s="3"/>
      <c r="AD9342" s="3"/>
      <c r="AE9342" s="3"/>
      <c r="AF9342" s="3"/>
      <c r="AG9342" s="3"/>
      <c r="AH9342" s="3"/>
      <c r="AI9342" s="3"/>
      <c r="AJ9342" s="3"/>
      <c r="AK9342" s="3"/>
      <c r="AL9342" s="3"/>
      <c r="AM9342" s="3"/>
      <c r="AN9342" s="3"/>
      <c r="AO9342" s="3"/>
      <c r="AP9342" s="3"/>
      <c r="AQ9342" s="3"/>
      <c r="AR9342" s="3"/>
      <c r="AS9342" s="3"/>
      <c r="AT9342" s="3"/>
      <c r="AU9342" s="3"/>
      <c r="AV9342" s="3"/>
      <c r="AW9342" s="3"/>
      <c r="AX9342" s="3"/>
      <c r="AY9342" s="3"/>
      <c r="AZ9342" s="3"/>
      <c r="BA9342" s="3"/>
    </row>
    <row r="9343" spans="1:53" x14ac:dyDescent="0.3">
      <c r="A9343" s="3"/>
      <c r="B9343" s="3"/>
      <c r="C9343" s="3"/>
      <c r="D9343" s="3"/>
      <c r="E9343" s="3"/>
      <c r="F9343" s="3"/>
      <c r="G9343" s="3"/>
      <c r="H9343" s="3"/>
      <c r="I9343" s="3"/>
      <c r="J9343" s="3"/>
      <c r="K9343" s="3"/>
      <c r="L9343" s="3"/>
      <c r="M9343" s="3"/>
      <c r="N9343" s="3"/>
      <c r="O9343" s="3"/>
      <c r="P9343" s="3"/>
      <c r="Q9343" s="3"/>
      <c r="R9343" s="3"/>
      <c r="S9343" s="120"/>
      <c r="T9343" s="3"/>
      <c r="U9343" s="3"/>
      <c r="V9343" s="3"/>
      <c r="W9343" s="3"/>
      <c r="X9343" s="3"/>
      <c r="Y9343" s="3"/>
      <c r="Z9343" s="3"/>
      <c r="AA9343" s="3"/>
      <c r="AB9343" s="3"/>
      <c r="AC9343" s="3"/>
      <c r="AD9343" s="3"/>
      <c r="AE9343" s="3"/>
      <c r="AF9343" s="3"/>
      <c r="AG9343" s="3"/>
      <c r="AH9343" s="3"/>
      <c r="AI9343" s="3"/>
      <c r="AJ9343" s="3"/>
      <c r="AK9343" s="3"/>
      <c r="AL9343" s="3"/>
      <c r="AM9343" s="3"/>
      <c r="AN9343" s="3"/>
      <c r="AO9343" s="3"/>
      <c r="AP9343" s="3"/>
      <c r="AQ9343" s="3"/>
      <c r="AR9343" s="3"/>
      <c r="AS9343" s="3"/>
      <c r="AT9343" s="3"/>
      <c r="AU9343" s="3"/>
      <c r="AV9343" s="3"/>
      <c r="AW9343" s="3"/>
      <c r="AX9343" s="3"/>
      <c r="AY9343" s="3"/>
      <c r="AZ9343" s="3"/>
      <c r="BA9343" s="3"/>
    </row>
    <row r="9344" spans="1:53" x14ac:dyDescent="0.3">
      <c r="A9344" s="3"/>
      <c r="B9344" s="3"/>
      <c r="C9344" s="3"/>
      <c r="D9344" s="3"/>
      <c r="E9344" s="3"/>
      <c r="F9344" s="3"/>
      <c r="G9344" s="3"/>
      <c r="H9344" s="3"/>
      <c r="I9344" s="3"/>
      <c r="J9344" s="3"/>
      <c r="K9344" s="3"/>
      <c r="L9344" s="3"/>
      <c r="M9344" s="3"/>
      <c r="N9344" s="3"/>
      <c r="O9344" s="3"/>
      <c r="P9344" s="3"/>
      <c r="Q9344" s="3"/>
      <c r="R9344" s="3"/>
      <c r="S9344" s="120"/>
      <c r="T9344" s="3"/>
      <c r="U9344" s="3"/>
      <c r="V9344" s="3"/>
      <c r="W9344" s="3"/>
      <c r="X9344" s="3"/>
      <c r="Y9344" s="3"/>
      <c r="Z9344" s="3"/>
      <c r="AA9344" s="3"/>
      <c r="AB9344" s="3"/>
      <c r="AC9344" s="3"/>
      <c r="AD9344" s="3"/>
      <c r="AE9344" s="3"/>
      <c r="AF9344" s="3"/>
      <c r="AG9344" s="3"/>
      <c r="AH9344" s="3"/>
      <c r="AI9344" s="3"/>
      <c r="AJ9344" s="3"/>
      <c r="AK9344" s="3"/>
      <c r="AL9344" s="3"/>
      <c r="AM9344" s="3"/>
      <c r="AN9344" s="3"/>
      <c r="AO9344" s="3"/>
      <c r="AP9344" s="3"/>
      <c r="AQ9344" s="3"/>
      <c r="AR9344" s="3"/>
      <c r="AS9344" s="3"/>
      <c r="AT9344" s="3"/>
      <c r="AU9344" s="3"/>
      <c r="AV9344" s="3"/>
      <c r="AW9344" s="3"/>
      <c r="AX9344" s="3"/>
      <c r="AY9344" s="3"/>
      <c r="AZ9344" s="3"/>
      <c r="BA9344" s="3"/>
    </row>
    <row r="9345" spans="1:53" x14ac:dyDescent="0.3">
      <c r="A9345" s="3"/>
      <c r="B9345" s="3"/>
      <c r="C9345" s="3"/>
      <c r="D9345" s="3"/>
      <c r="E9345" s="3"/>
      <c r="F9345" s="3"/>
      <c r="G9345" s="3"/>
      <c r="H9345" s="3"/>
      <c r="I9345" s="3"/>
      <c r="J9345" s="3"/>
      <c r="K9345" s="3"/>
      <c r="L9345" s="3"/>
      <c r="M9345" s="3"/>
      <c r="N9345" s="3"/>
      <c r="O9345" s="3"/>
      <c r="P9345" s="3"/>
      <c r="Q9345" s="3"/>
      <c r="R9345" s="3"/>
      <c r="S9345" s="120"/>
      <c r="T9345" s="3"/>
      <c r="U9345" s="3"/>
      <c r="V9345" s="3"/>
      <c r="W9345" s="3"/>
      <c r="X9345" s="3"/>
      <c r="Y9345" s="3"/>
      <c r="Z9345" s="3"/>
      <c r="AA9345" s="3"/>
      <c r="AB9345" s="3"/>
      <c r="AC9345" s="3"/>
      <c r="AD9345" s="3"/>
      <c r="AE9345" s="3"/>
      <c r="AF9345" s="3"/>
      <c r="AG9345" s="3"/>
      <c r="AH9345" s="3"/>
      <c r="AI9345" s="3"/>
      <c r="AJ9345" s="3"/>
      <c r="AK9345" s="3"/>
      <c r="AL9345" s="3"/>
      <c r="AM9345" s="3"/>
      <c r="AN9345" s="3"/>
      <c r="AO9345" s="3"/>
      <c r="AP9345" s="3"/>
      <c r="AQ9345" s="3"/>
      <c r="AR9345" s="3"/>
      <c r="AS9345" s="3"/>
      <c r="AT9345" s="3"/>
      <c r="AU9345" s="3"/>
      <c r="AV9345" s="3"/>
      <c r="AW9345" s="3"/>
      <c r="AX9345" s="3"/>
      <c r="AY9345" s="3"/>
      <c r="AZ9345" s="3"/>
      <c r="BA9345" s="3"/>
    </row>
    <row r="9346" spans="1:53" x14ac:dyDescent="0.3">
      <c r="A9346" s="3"/>
      <c r="B9346" s="3"/>
      <c r="C9346" s="3"/>
      <c r="D9346" s="3"/>
      <c r="E9346" s="3"/>
      <c r="F9346" s="3"/>
      <c r="G9346" s="3"/>
      <c r="H9346" s="3"/>
      <c r="I9346" s="3"/>
      <c r="J9346" s="3"/>
      <c r="K9346" s="3"/>
      <c r="L9346" s="3"/>
      <c r="M9346" s="3"/>
      <c r="N9346" s="3"/>
      <c r="O9346" s="3"/>
      <c r="P9346" s="3"/>
      <c r="Q9346" s="3"/>
      <c r="R9346" s="3"/>
      <c r="S9346" s="120"/>
      <c r="T9346" s="3"/>
      <c r="U9346" s="3"/>
      <c r="V9346" s="3"/>
      <c r="W9346" s="3"/>
      <c r="X9346" s="3"/>
      <c r="Y9346" s="3"/>
      <c r="Z9346" s="3"/>
      <c r="AA9346" s="3"/>
      <c r="AB9346" s="3"/>
      <c r="AC9346" s="3"/>
      <c r="AD9346" s="3"/>
      <c r="AE9346" s="3"/>
      <c r="AF9346" s="3"/>
      <c r="AG9346" s="3"/>
      <c r="AH9346" s="3"/>
      <c r="AI9346" s="3"/>
      <c r="AJ9346" s="3"/>
      <c r="AK9346" s="3"/>
      <c r="AL9346" s="3"/>
      <c r="AM9346" s="3"/>
      <c r="AN9346" s="3"/>
      <c r="AO9346" s="3"/>
      <c r="AP9346" s="3"/>
      <c r="AQ9346" s="3"/>
      <c r="AR9346" s="3"/>
      <c r="AS9346" s="3"/>
      <c r="AT9346" s="3"/>
      <c r="AU9346" s="3"/>
      <c r="AV9346" s="3"/>
      <c r="AW9346" s="3"/>
      <c r="AX9346" s="3"/>
      <c r="AY9346" s="3"/>
      <c r="AZ9346" s="3"/>
      <c r="BA9346" s="3"/>
    </row>
    <row r="9347" spans="1:53" x14ac:dyDescent="0.3">
      <c r="A9347" s="3"/>
      <c r="B9347" s="3"/>
      <c r="C9347" s="3"/>
      <c r="D9347" s="3"/>
      <c r="E9347" s="3"/>
      <c r="F9347" s="3"/>
      <c r="G9347" s="3"/>
      <c r="H9347" s="3"/>
      <c r="I9347" s="3"/>
      <c r="J9347" s="3"/>
      <c r="K9347" s="3"/>
      <c r="L9347" s="3"/>
      <c r="M9347" s="3"/>
      <c r="N9347" s="3"/>
      <c r="O9347" s="3"/>
      <c r="P9347" s="3"/>
      <c r="Q9347" s="3"/>
      <c r="R9347" s="3"/>
      <c r="S9347" s="120"/>
      <c r="T9347" s="3"/>
      <c r="U9347" s="3"/>
      <c r="V9347" s="3"/>
      <c r="W9347" s="3"/>
      <c r="X9347" s="3"/>
      <c r="Y9347" s="3"/>
      <c r="Z9347" s="3"/>
      <c r="AA9347" s="3"/>
      <c r="AB9347" s="3"/>
      <c r="AC9347" s="3"/>
      <c r="AD9347" s="3"/>
      <c r="AE9347" s="3"/>
      <c r="AF9347" s="3"/>
      <c r="AG9347" s="3"/>
      <c r="AH9347" s="3"/>
      <c r="AI9347" s="3"/>
      <c r="AJ9347" s="3"/>
      <c r="AK9347" s="3"/>
      <c r="AL9347" s="3"/>
      <c r="AM9347" s="3"/>
      <c r="AN9347" s="3"/>
      <c r="AO9347" s="3"/>
      <c r="AP9347" s="3"/>
      <c r="AQ9347" s="3"/>
      <c r="AR9347" s="3"/>
      <c r="AS9347" s="3"/>
      <c r="AT9347" s="3"/>
      <c r="AU9347" s="3"/>
      <c r="AV9347" s="3"/>
      <c r="AW9347" s="3"/>
      <c r="AX9347" s="3"/>
      <c r="AY9347" s="3"/>
      <c r="AZ9347" s="3"/>
      <c r="BA9347" s="3"/>
    </row>
    <row r="9348" spans="1:53" x14ac:dyDescent="0.3">
      <c r="A9348" s="3"/>
      <c r="B9348" s="3"/>
      <c r="C9348" s="3"/>
      <c r="D9348" s="3"/>
      <c r="E9348" s="3"/>
      <c r="F9348" s="3"/>
      <c r="G9348" s="3"/>
      <c r="H9348" s="3"/>
      <c r="I9348" s="3"/>
      <c r="J9348" s="3"/>
      <c r="K9348" s="3"/>
      <c r="L9348" s="3"/>
      <c r="M9348" s="3"/>
      <c r="N9348" s="3"/>
      <c r="O9348" s="3"/>
      <c r="P9348" s="3"/>
      <c r="Q9348" s="3"/>
      <c r="R9348" s="3"/>
      <c r="S9348" s="120"/>
      <c r="T9348" s="3"/>
      <c r="U9348" s="3"/>
      <c r="V9348" s="3"/>
      <c r="W9348" s="3"/>
      <c r="X9348" s="3"/>
      <c r="Y9348" s="3"/>
      <c r="Z9348" s="3"/>
      <c r="AA9348" s="3"/>
      <c r="AB9348" s="3"/>
      <c r="AC9348" s="3"/>
      <c r="AD9348" s="3"/>
      <c r="AE9348" s="3"/>
      <c r="AF9348" s="3"/>
      <c r="AG9348" s="3"/>
      <c r="AH9348" s="3"/>
      <c r="AI9348" s="3"/>
      <c r="AJ9348" s="3"/>
      <c r="AK9348" s="3"/>
      <c r="AL9348" s="3"/>
      <c r="AM9348" s="3"/>
      <c r="AN9348" s="3"/>
      <c r="AO9348" s="3"/>
      <c r="AP9348" s="3"/>
      <c r="AQ9348" s="3"/>
      <c r="AR9348" s="3"/>
      <c r="AS9348" s="3"/>
      <c r="AT9348" s="3"/>
      <c r="AU9348" s="3"/>
      <c r="AV9348" s="3"/>
      <c r="AW9348" s="3"/>
      <c r="AX9348" s="3"/>
      <c r="AY9348" s="3"/>
      <c r="AZ9348" s="3"/>
      <c r="BA9348" s="3"/>
    </row>
    <row r="9349" spans="1:53" x14ac:dyDescent="0.3">
      <c r="A9349" s="3"/>
      <c r="B9349" s="3"/>
      <c r="C9349" s="3"/>
      <c r="D9349" s="3"/>
      <c r="E9349" s="3"/>
      <c r="F9349" s="3"/>
      <c r="G9349" s="3"/>
      <c r="H9349" s="3"/>
      <c r="I9349" s="3"/>
      <c r="J9349" s="3"/>
      <c r="K9349" s="3"/>
      <c r="L9349" s="3"/>
      <c r="M9349" s="3"/>
      <c r="N9349" s="3"/>
      <c r="O9349" s="3"/>
      <c r="P9349" s="3"/>
      <c r="Q9349" s="3"/>
      <c r="R9349" s="3"/>
      <c r="S9349" s="120"/>
      <c r="T9349" s="3"/>
      <c r="U9349" s="3"/>
      <c r="V9349" s="3"/>
      <c r="W9349" s="3"/>
      <c r="X9349" s="3"/>
      <c r="Y9349" s="3"/>
      <c r="Z9349" s="3"/>
      <c r="AA9349" s="3"/>
      <c r="AB9349" s="3"/>
      <c r="AC9349" s="3"/>
      <c r="AD9349" s="3"/>
      <c r="AE9349" s="3"/>
      <c r="AF9349" s="3"/>
      <c r="AG9349" s="3"/>
      <c r="AH9349" s="3"/>
      <c r="AI9349" s="3"/>
      <c r="AJ9349" s="3"/>
      <c r="AK9349" s="3"/>
      <c r="AL9349" s="3"/>
      <c r="AM9349" s="3"/>
      <c r="AN9349" s="3"/>
      <c r="AO9349" s="3"/>
      <c r="AP9349" s="3"/>
      <c r="AQ9349" s="3"/>
      <c r="AR9349" s="3"/>
      <c r="AS9349" s="3"/>
      <c r="AT9349" s="3"/>
      <c r="AU9349" s="3"/>
      <c r="AV9349" s="3"/>
      <c r="AW9349" s="3"/>
      <c r="AX9349" s="3"/>
      <c r="AY9349" s="3"/>
      <c r="AZ9349" s="3"/>
      <c r="BA9349" s="3"/>
    </row>
    <row r="9350" spans="1:53" x14ac:dyDescent="0.3">
      <c r="A9350" s="3"/>
      <c r="B9350" s="3"/>
      <c r="C9350" s="3"/>
      <c r="D9350" s="3"/>
      <c r="E9350" s="3"/>
      <c r="F9350" s="3"/>
      <c r="G9350" s="3"/>
      <c r="H9350" s="3"/>
      <c r="I9350" s="3"/>
      <c r="J9350" s="3"/>
      <c r="K9350" s="3"/>
      <c r="L9350" s="3"/>
      <c r="M9350" s="3"/>
      <c r="N9350" s="3"/>
      <c r="O9350" s="3"/>
      <c r="P9350" s="3"/>
      <c r="Q9350" s="3"/>
      <c r="R9350" s="3"/>
      <c r="S9350" s="120"/>
      <c r="T9350" s="3"/>
      <c r="U9350" s="3"/>
      <c r="V9350" s="3"/>
      <c r="W9350" s="3"/>
      <c r="X9350" s="3"/>
      <c r="Y9350" s="3"/>
      <c r="Z9350" s="3"/>
      <c r="AA9350" s="3"/>
      <c r="AB9350" s="3"/>
      <c r="AC9350" s="3"/>
      <c r="AD9350" s="3"/>
      <c r="AE9350" s="3"/>
      <c r="AF9350" s="3"/>
      <c r="AG9350" s="3"/>
      <c r="AH9350" s="3"/>
      <c r="AI9350" s="3"/>
      <c r="AJ9350" s="3"/>
      <c r="AK9350" s="3"/>
      <c r="AL9350" s="3"/>
      <c r="AM9350" s="3"/>
      <c r="AN9350" s="3"/>
      <c r="AO9350" s="3"/>
      <c r="AP9350" s="3"/>
      <c r="AQ9350" s="3"/>
      <c r="AR9350" s="3"/>
      <c r="AS9350" s="3"/>
      <c r="AT9350" s="3"/>
      <c r="AU9350" s="3"/>
      <c r="AV9350" s="3"/>
      <c r="AW9350" s="3"/>
      <c r="AX9350" s="3"/>
      <c r="AY9350" s="3"/>
      <c r="AZ9350" s="3"/>
      <c r="BA9350" s="3"/>
    </row>
    <row r="9351" spans="1:53" x14ac:dyDescent="0.3">
      <c r="A9351" s="3"/>
      <c r="B9351" s="3"/>
      <c r="C9351" s="3"/>
      <c r="D9351" s="3"/>
      <c r="E9351" s="3"/>
      <c r="F9351" s="3"/>
      <c r="G9351" s="3"/>
      <c r="H9351" s="3"/>
      <c r="I9351" s="3"/>
      <c r="J9351" s="3"/>
      <c r="K9351" s="3"/>
      <c r="L9351" s="3"/>
      <c r="M9351" s="3"/>
      <c r="N9351" s="3"/>
      <c r="O9351" s="3"/>
      <c r="P9351" s="3"/>
      <c r="Q9351" s="3"/>
      <c r="R9351" s="3"/>
      <c r="S9351" s="120"/>
      <c r="T9351" s="3"/>
      <c r="U9351" s="3"/>
      <c r="V9351" s="3"/>
      <c r="W9351" s="3"/>
      <c r="X9351" s="3"/>
      <c r="Y9351" s="3"/>
      <c r="Z9351" s="3"/>
      <c r="AA9351" s="3"/>
      <c r="AB9351" s="3"/>
      <c r="AC9351" s="3"/>
      <c r="AD9351" s="3"/>
      <c r="AE9351" s="3"/>
      <c r="AF9351" s="3"/>
      <c r="AG9351" s="3"/>
      <c r="AH9351" s="3"/>
      <c r="AI9351" s="3"/>
      <c r="AJ9351" s="3"/>
      <c r="AK9351" s="3"/>
      <c r="AL9351" s="3"/>
      <c r="AM9351" s="3"/>
      <c r="AN9351" s="3"/>
      <c r="AO9351" s="3"/>
      <c r="AP9351" s="3"/>
      <c r="AQ9351" s="3"/>
      <c r="AR9351" s="3"/>
      <c r="AS9351" s="3"/>
      <c r="AT9351" s="3"/>
      <c r="AU9351" s="3"/>
      <c r="AV9351" s="3"/>
      <c r="AW9351" s="3"/>
      <c r="AX9351" s="3"/>
      <c r="AY9351" s="3"/>
      <c r="AZ9351" s="3"/>
      <c r="BA9351" s="3"/>
    </row>
    <row r="9352" spans="1:53" x14ac:dyDescent="0.3">
      <c r="A9352" s="3"/>
      <c r="B9352" s="3"/>
      <c r="C9352" s="3"/>
      <c r="D9352" s="3"/>
      <c r="E9352" s="3"/>
      <c r="F9352" s="3"/>
      <c r="G9352" s="3"/>
      <c r="H9352" s="3"/>
      <c r="I9352" s="3"/>
      <c r="J9352" s="3"/>
      <c r="K9352" s="3"/>
      <c r="L9352" s="3"/>
      <c r="M9352" s="3"/>
      <c r="N9352" s="3"/>
      <c r="O9352" s="3"/>
      <c r="P9352" s="3"/>
      <c r="Q9352" s="3"/>
      <c r="R9352" s="3"/>
      <c r="S9352" s="120"/>
      <c r="T9352" s="3"/>
      <c r="U9352" s="3"/>
      <c r="V9352" s="3"/>
      <c r="W9352" s="3"/>
      <c r="X9352" s="3"/>
      <c r="Y9352" s="3"/>
      <c r="Z9352" s="3"/>
      <c r="AA9352" s="3"/>
      <c r="AB9352" s="3"/>
      <c r="AC9352" s="3"/>
      <c r="AD9352" s="3"/>
      <c r="AE9352" s="3"/>
      <c r="AF9352" s="3"/>
      <c r="AG9352" s="3"/>
      <c r="AH9352" s="3"/>
      <c r="AI9352" s="3"/>
      <c r="AJ9352" s="3"/>
      <c r="AK9352" s="3"/>
      <c r="AL9352" s="3"/>
      <c r="AM9352" s="3"/>
      <c r="AN9352" s="3"/>
      <c r="AO9352" s="3"/>
      <c r="AP9352" s="3"/>
      <c r="AQ9352" s="3"/>
      <c r="AR9352" s="3"/>
      <c r="AS9352" s="3"/>
      <c r="AT9352" s="3"/>
      <c r="AU9352" s="3"/>
      <c r="AV9352" s="3"/>
      <c r="AW9352" s="3"/>
      <c r="AX9352" s="3"/>
      <c r="AY9352" s="3"/>
      <c r="AZ9352" s="3"/>
      <c r="BA9352" s="3"/>
    </row>
    <row r="9353" spans="1:53" x14ac:dyDescent="0.3">
      <c r="A9353" s="3"/>
      <c r="B9353" s="3"/>
      <c r="C9353" s="3"/>
      <c r="D9353" s="3"/>
      <c r="E9353" s="3"/>
      <c r="F9353" s="3"/>
      <c r="G9353" s="3"/>
      <c r="H9353" s="3"/>
      <c r="I9353" s="3"/>
      <c r="J9353" s="3"/>
      <c r="K9353" s="3"/>
      <c r="L9353" s="3"/>
      <c r="M9353" s="3"/>
      <c r="N9353" s="3"/>
      <c r="O9353" s="3"/>
      <c r="P9353" s="3"/>
      <c r="Q9353" s="3"/>
      <c r="R9353" s="3"/>
      <c r="S9353" s="120"/>
      <c r="T9353" s="3"/>
      <c r="U9353" s="3"/>
      <c r="V9353" s="3"/>
      <c r="W9353" s="3"/>
      <c r="X9353" s="3"/>
      <c r="Y9353" s="3"/>
      <c r="Z9353" s="3"/>
      <c r="AA9353" s="3"/>
      <c r="AB9353" s="3"/>
      <c r="AC9353" s="3"/>
      <c r="AD9353" s="3"/>
      <c r="AE9353" s="3"/>
      <c r="AF9353" s="3"/>
      <c r="AG9353" s="3"/>
      <c r="AH9353" s="3"/>
      <c r="AI9353" s="3"/>
      <c r="AJ9353" s="3"/>
      <c r="AK9353" s="3"/>
      <c r="AL9353" s="3"/>
      <c r="AM9353" s="3"/>
      <c r="AN9353" s="3"/>
      <c r="AO9353" s="3"/>
      <c r="AP9353" s="3"/>
      <c r="AQ9353" s="3"/>
      <c r="AR9353" s="3"/>
      <c r="AS9353" s="3"/>
      <c r="AT9353" s="3"/>
      <c r="AU9353" s="3"/>
      <c r="AV9353" s="3"/>
      <c r="AW9353" s="3"/>
      <c r="AX9353" s="3"/>
      <c r="AY9353" s="3"/>
      <c r="AZ9353" s="3"/>
      <c r="BA9353" s="3"/>
    </row>
    <row r="9354" spans="1:53" x14ac:dyDescent="0.3">
      <c r="A9354" s="3"/>
      <c r="B9354" s="3"/>
      <c r="C9354" s="3"/>
      <c r="D9354" s="3"/>
      <c r="E9354" s="3"/>
      <c r="F9354" s="3"/>
      <c r="G9354" s="3"/>
      <c r="H9354" s="3"/>
      <c r="I9354" s="3"/>
      <c r="J9354" s="3"/>
      <c r="K9354" s="3"/>
      <c r="L9354" s="3"/>
      <c r="M9354" s="3"/>
      <c r="N9354" s="3"/>
      <c r="O9354" s="3"/>
      <c r="P9354" s="3"/>
      <c r="Q9354" s="3"/>
      <c r="R9354" s="3"/>
      <c r="S9354" s="120"/>
      <c r="T9354" s="3"/>
      <c r="U9354" s="3"/>
      <c r="V9354" s="3"/>
      <c r="W9354" s="3"/>
      <c r="X9354" s="3"/>
      <c r="Y9354" s="3"/>
      <c r="Z9354" s="3"/>
      <c r="AA9354" s="3"/>
      <c r="AB9354" s="3"/>
      <c r="AC9354" s="3"/>
      <c r="AD9354" s="3"/>
      <c r="AE9354" s="3"/>
      <c r="AF9354" s="3"/>
      <c r="AG9354" s="3"/>
      <c r="AH9354" s="3"/>
      <c r="AI9354" s="3"/>
      <c r="AJ9354" s="3"/>
      <c r="AK9354" s="3"/>
      <c r="AL9354" s="3"/>
      <c r="AM9354" s="3"/>
      <c r="AN9354" s="3"/>
      <c r="AO9354" s="3"/>
      <c r="AP9354" s="3"/>
      <c r="AQ9354" s="3"/>
      <c r="AR9354" s="3"/>
      <c r="AS9354" s="3"/>
      <c r="AT9354" s="3"/>
      <c r="AU9354" s="3"/>
      <c r="AV9354" s="3"/>
      <c r="AW9354" s="3"/>
      <c r="AX9354" s="3"/>
      <c r="AY9354" s="3"/>
      <c r="AZ9354" s="3"/>
      <c r="BA9354" s="3"/>
    </row>
    <row r="9355" spans="1:53" x14ac:dyDescent="0.3">
      <c r="A9355" s="3"/>
      <c r="B9355" s="3"/>
      <c r="C9355" s="3"/>
      <c r="D9355" s="3"/>
      <c r="E9355" s="3"/>
      <c r="F9355" s="3"/>
      <c r="G9355" s="3"/>
      <c r="H9355" s="3"/>
      <c r="I9355" s="3"/>
      <c r="J9355" s="3"/>
      <c r="K9355" s="3"/>
      <c r="L9355" s="3"/>
      <c r="M9355" s="3"/>
      <c r="N9355" s="3"/>
      <c r="O9355" s="3"/>
      <c r="P9355" s="3"/>
      <c r="Q9355" s="3"/>
      <c r="R9355" s="3"/>
      <c r="S9355" s="120"/>
      <c r="T9355" s="3"/>
      <c r="U9355" s="3"/>
      <c r="V9355" s="3"/>
      <c r="W9355" s="3"/>
      <c r="X9355" s="3"/>
      <c r="Y9355" s="3"/>
      <c r="Z9355" s="3"/>
      <c r="AA9355" s="3"/>
      <c r="AB9355" s="3"/>
      <c r="AC9355" s="3"/>
      <c r="AD9355" s="3"/>
      <c r="AE9355" s="3"/>
      <c r="AF9355" s="3"/>
      <c r="AG9355" s="3"/>
      <c r="AH9355" s="3"/>
      <c r="AI9355" s="3"/>
      <c r="AJ9355" s="3"/>
      <c r="AK9355" s="3"/>
      <c r="AL9355" s="3"/>
      <c r="AM9355" s="3"/>
      <c r="AN9355" s="3"/>
      <c r="AO9355" s="3"/>
      <c r="AP9355" s="3"/>
      <c r="AQ9355" s="3"/>
      <c r="AR9355" s="3"/>
      <c r="AS9355" s="3"/>
      <c r="AT9355" s="3"/>
      <c r="AU9355" s="3"/>
      <c r="AV9355" s="3"/>
      <c r="AW9355" s="3"/>
      <c r="AX9355" s="3"/>
      <c r="AY9355" s="3"/>
      <c r="AZ9355" s="3"/>
      <c r="BA9355" s="3"/>
    </row>
    <row r="9356" spans="1:53" x14ac:dyDescent="0.3">
      <c r="A9356" s="3"/>
      <c r="B9356" s="3"/>
      <c r="C9356" s="3"/>
      <c r="D9356" s="3"/>
      <c r="E9356" s="3"/>
      <c r="F9356" s="3"/>
      <c r="G9356" s="3"/>
      <c r="H9356" s="3"/>
      <c r="I9356" s="3"/>
      <c r="J9356" s="3"/>
      <c r="K9356" s="3"/>
      <c r="L9356" s="3"/>
      <c r="M9356" s="3"/>
      <c r="N9356" s="3"/>
      <c r="O9356" s="3"/>
      <c r="P9356" s="3"/>
      <c r="Q9356" s="3"/>
      <c r="R9356" s="3"/>
      <c r="S9356" s="120"/>
      <c r="T9356" s="3"/>
      <c r="U9356" s="3"/>
      <c r="V9356" s="3"/>
      <c r="W9356" s="3"/>
      <c r="X9356" s="3"/>
      <c r="Y9356" s="3"/>
      <c r="Z9356" s="3"/>
      <c r="AA9356" s="3"/>
      <c r="AB9356" s="3"/>
      <c r="AC9356" s="3"/>
      <c r="AD9356" s="3"/>
      <c r="AE9356" s="3"/>
      <c r="AF9356" s="3"/>
      <c r="AG9356" s="3"/>
      <c r="AH9356" s="3"/>
      <c r="AI9356" s="3"/>
      <c r="AJ9356" s="3"/>
      <c r="AK9356" s="3"/>
      <c r="AL9356" s="3"/>
      <c r="AM9356" s="3"/>
      <c r="AN9356" s="3"/>
      <c r="AO9356" s="3"/>
      <c r="AP9356" s="3"/>
      <c r="AQ9356" s="3"/>
      <c r="AR9356" s="3"/>
      <c r="AS9356" s="3"/>
      <c r="AT9356" s="3"/>
      <c r="AU9356" s="3"/>
      <c r="AV9356" s="3"/>
      <c r="AW9356" s="3"/>
      <c r="AX9356" s="3"/>
      <c r="AY9356" s="3"/>
      <c r="AZ9356" s="3"/>
      <c r="BA9356" s="3"/>
    </row>
    <row r="9357" spans="1:53" x14ac:dyDescent="0.3">
      <c r="A9357" s="3"/>
      <c r="B9357" s="3"/>
      <c r="C9357" s="3"/>
      <c r="D9357" s="3"/>
      <c r="E9357" s="3"/>
      <c r="F9357" s="3"/>
      <c r="G9357" s="3"/>
      <c r="H9357" s="3"/>
      <c r="I9357" s="3"/>
      <c r="J9357" s="3"/>
      <c r="K9357" s="3"/>
      <c r="L9357" s="3"/>
      <c r="M9357" s="3"/>
      <c r="N9357" s="3"/>
      <c r="O9357" s="3"/>
      <c r="P9357" s="3"/>
      <c r="Q9357" s="3"/>
      <c r="R9357" s="3"/>
      <c r="S9357" s="120"/>
      <c r="T9357" s="3"/>
      <c r="U9357" s="3"/>
      <c r="V9357" s="3"/>
      <c r="W9357" s="3"/>
      <c r="X9357" s="3"/>
      <c r="Y9357" s="3"/>
      <c r="Z9357" s="3"/>
      <c r="AA9357" s="3"/>
      <c r="AB9357" s="3"/>
      <c r="AC9357" s="3"/>
      <c r="AD9357" s="3"/>
      <c r="AE9357" s="3"/>
      <c r="AF9357" s="3"/>
      <c r="AG9357" s="3"/>
      <c r="AH9357" s="3"/>
      <c r="AI9357" s="3"/>
      <c r="AJ9357" s="3"/>
      <c r="AK9357" s="3"/>
      <c r="AL9357" s="3"/>
      <c r="AM9357" s="3"/>
      <c r="AN9357" s="3"/>
      <c r="AO9357" s="3"/>
      <c r="AP9357" s="3"/>
      <c r="AQ9357" s="3"/>
      <c r="AR9357" s="3"/>
      <c r="AS9357" s="3"/>
      <c r="AT9357" s="3"/>
      <c r="AU9357" s="3"/>
      <c r="AV9357" s="3"/>
      <c r="AW9357" s="3"/>
      <c r="AX9357" s="3"/>
      <c r="AY9357" s="3"/>
      <c r="AZ9357" s="3"/>
      <c r="BA9357" s="3"/>
    </row>
    <row r="9358" spans="1:53" x14ac:dyDescent="0.3">
      <c r="A9358" s="3"/>
      <c r="B9358" s="3"/>
      <c r="C9358" s="3"/>
      <c r="D9358" s="3"/>
      <c r="E9358" s="3"/>
      <c r="F9358" s="3"/>
      <c r="G9358" s="3"/>
      <c r="H9358" s="3"/>
      <c r="I9358" s="3"/>
      <c r="J9358" s="3"/>
      <c r="K9358" s="3"/>
      <c r="L9358" s="3"/>
      <c r="M9358" s="3"/>
      <c r="N9358" s="3"/>
      <c r="O9358" s="3"/>
      <c r="P9358" s="3"/>
      <c r="Q9358" s="3"/>
      <c r="R9358" s="3"/>
      <c r="S9358" s="120"/>
      <c r="T9358" s="3"/>
      <c r="U9358" s="3"/>
      <c r="V9358" s="3"/>
      <c r="W9358" s="3"/>
      <c r="X9358" s="3"/>
      <c r="Y9358" s="3"/>
      <c r="Z9358" s="3"/>
      <c r="AA9358" s="3"/>
      <c r="AB9358" s="3"/>
      <c r="AC9358" s="3"/>
      <c r="AD9358" s="3"/>
      <c r="AE9358" s="3"/>
      <c r="AF9358" s="3"/>
      <c r="AG9358" s="3"/>
      <c r="AH9358" s="3"/>
      <c r="AI9358" s="3"/>
      <c r="AJ9358" s="3"/>
      <c r="AK9358" s="3"/>
      <c r="AL9358" s="3"/>
      <c r="AM9358" s="3"/>
      <c r="AN9358" s="3"/>
      <c r="AO9358" s="3"/>
      <c r="AP9358" s="3"/>
      <c r="AQ9358" s="3"/>
      <c r="AR9358" s="3"/>
      <c r="AS9358" s="3"/>
      <c r="AT9358" s="3"/>
      <c r="AU9358" s="3"/>
      <c r="AV9358" s="3"/>
      <c r="AW9358" s="3"/>
      <c r="AX9358" s="3"/>
      <c r="AY9358" s="3"/>
      <c r="AZ9358" s="3"/>
      <c r="BA9358" s="3"/>
    </row>
    <row r="9359" spans="1:53" x14ac:dyDescent="0.3">
      <c r="A9359" s="3"/>
      <c r="B9359" s="3"/>
      <c r="C9359" s="3"/>
      <c r="D9359" s="3"/>
      <c r="E9359" s="3"/>
      <c r="F9359" s="3"/>
      <c r="G9359" s="3"/>
      <c r="H9359" s="3"/>
      <c r="I9359" s="3"/>
      <c r="J9359" s="3"/>
      <c r="K9359" s="3"/>
      <c r="L9359" s="3"/>
      <c r="M9359" s="3"/>
      <c r="N9359" s="3"/>
      <c r="O9359" s="3"/>
      <c r="P9359" s="3"/>
      <c r="Q9359" s="3"/>
      <c r="R9359" s="3"/>
      <c r="S9359" s="120"/>
      <c r="T9359" s="3"/>
      <c r="U9359" s="3"/>
      <c r="V9359" s="3"/>
      <c r="W9359" s="3"/>
      <c r="X9359" s="3"/>
      <c r="Y9359" s="3"/>
      <c r="Z9359" s="3"/>
      <c r="AA9359" s="3"/>
      <c r="AB9359" s="3"/>
      <c r="AC9359" s="3"/>
      <c r="AD9359" s="3"/>
      <c r="AE9359" s="3"/>
      <c r="AF9359" s="3"/>
      <c r="AG9359" s="3"/>
      <c r="AH9359" s="3"/>
      <c r="AI9359" s="3"/>
      <c r="AJ9359" s="3"/>
      <c r="AK9359" s="3"/>
      <c r="AL9359" s="3"/>
      <c r="AM9359" s="3"/>
      <c r="AN9359" s="3"/>
      <c r="AO9359" s="3"/>
      <c r="AP9359" s="3"/>
      <c r="AQ9359" s="3"/>
      <c r="AR9359" s="3"/>
      <c r="AS9359" s="3"/>
      <c r="AT9359" s="3"/>
      <c r="AU9359" s="3"/>
      <c r="AV9359" s="3"/>
      <c r="AW9359" s="3"/>
      <c r="AX9359" s="3"/>
      <c r="AY9359" s="3"/>
      <c r="AZ9359" s="3"/>
      <c r="BA9359" s="3"/>
    </row>
    <row r="9360" spans="1:53" x14ac:dyDescent="0.3">
      <c r="A9360" s="3"/>
      <c r="B9360" s="3"/>
      <c r="C9360" s="3"/>
      <c r="D9360" s="3"/>
      <c r="E9360" s="3"/>
      <c r="F9360" s="3"/>
      <c r="G9360" s="3"/>
      <c r="H9360" s="3"/>
      <c r="I9360" s="3"/>
      <c r="J9360" s="3"/>
      <c r="K9360" s="3"/>
      <c r="L9360" s="3"/>
      <c r="M9360" s="3"/>
      <c r="N9360" s="3"/>
      <c r="O9360" s="3"/>
      <c r="P9360" s="3"/>
      <c r="Q9360" s="3"/>
      <c r="R9360" s="3"/>
      <c r="S9360" s="120"/>
      <c r="T9360" s="3"/>
      <c r="U9360" s="3"/>
      <c r="V9360" s="3"/>
      <c r="W9360" s="3"/>
      <c r="X9360" s="3"/>
      <c r="Y9360" s="3"/>
      <c r="Z9360" s="3"/>
      <c r="AA9360" s="3"/>
      <c r="AB9360" s="3"/>
      <c r="AC9360" s="3"/>
      <c r="AD9360" s="3"/>
      <c r="AE9360" s="3"/>
      <c r="AF9360" s="3"/>
      <c r="AG9360" s="3"/>
      <c r="AH9360" s="3"/>
      <c r="AI9360" s="3"/>
      <c r="AJ9360" s="3"/>
      <c r="AK9360" s="3"/>
      <c r="AL9360" s="3"/>
      <c r="AM9360" s="3"/>
      <c r="AN9360" s="3"/>
      <c r="AO9360" s="3"/>
      <c r="AP9360" s="3"/>
      <c r="AQ9360" s="3"/>
      <c r="AR9360" s="3"/>
      <c r="AS9360" s="3"/>
      <c r="AT9360" s="3"/>
      <c r="AU9360" s="3"/>
      <c r="AV9360" s="3"/>
      <c r="AW9360" s="3"/>
      <c r="AX9360" s="3"/>
      <c r="AY9360" s="3"/>
      <c r="AZ9360" s="3"/>
      <c r="BA9360" s="3"/>
    </row>
    <row r="9361" spans="1:53" x14ac:dyDescent="0.3">
      <c r="A9361" s="3"/>
      <c r="B9361" s="3"/>
      <c r="C9361" s="3"/>
      <c r="D9361" s="3"/>
      <c r="E9361" s="3"/>
      <c r="F9361" s="3"/>
      <c r="G9361" s="3"/>
      <c r="H9361" s="3"/>
      <c r="I9361" s="3"/>
      <c r="J9361" s="3"/>
      <c r="K9361" s="3"/>
      <c r="L9361" s="3"/>
      <c r="M9361" s="3"/>
      <c r="N9361" s="3"/>
      <c r="O9361" s="3"/>
      <c r="P9361" s="3"/>
      <c r="Q9361" s="3"/>
      <c r="R9361" s="3"/>
      <c r="S9361" s="120"/>
      <c r="T9361" s="3"/>
      <c r="U9361" s="3"/>
      <c r="V9361" s="3"/>
      <c r="W9361" s="3"/>
      <c r="X9361" s="3"/>
      <c r="Y9361" s="3"/>
      <c r="Z9361" s="3"/>
      <c r="AA9361" s="3"/>
      <c r="AB9361" s="3"/>
      <c r="AC9361" s="3"/>
      <c r="AD9361" s="3"/>
      <c r="AE9361" s="3"/>
      <c r="AF9361" s="3"/>
      <c r="AG9361" s="3"/>
      <c r="AH9361" s="3"/>
      <c r="AI9361" s="3"/>
      <c r="AJ9361" s="3"/>
      <c r="AK9361" s="3"/>
      <c r="AL9361" s="3"/>
      <c r="AM9361" s="3"/>
      <c r="AN9361" s="3"/>
      <c r="AO9361" s="3"/>
      <c r="AP9361" s="3"/>
      <c r="AQ9361" s="3"/>
      <c r="AR9361" s="3"/>
      <c r="AS9361" s="3"/>
      <c r="AT9361" s="3"/>
      <c r="AU9361" s="3"/>
      <c r="AV9361" s="3"/>
      <c r="AW9361" s="3"/>
      <c r="AX9361" s="3"/>
      <c r="AY9361" s="3"/>
      <c r="AZ9361" s="3"/>
      <c r="BA9361" s="3"/>
    </row>
    <row r="9362" spans="1:53" x14ac:dyDescent="0.3">
      <c r="A9362" s="3"/>
      <c r="B9362" s="3"/>
      <c r="C9362" s="3"/>
      <c r="D9362" s="3"/>
      <c r="E9362" s="3"/>
      <c r="F9362" s="3"/>
      <c r="G9362" s="3"/>
      <c r="H9362" s="3"/>
      <c r="I9362" s="3"/>
      <c r="J9362" s="3"/>
      <c r="K9362" s="3"/>
      <c r="L9362" s="3"/>
      <c r="M9362" s="3"/>
      <c r="N9362" s="3"/>
      <c r="O9362" s="3"/>
      <c r="P9362" s="3"/>
      <c r="Q9362" s="3"/>
      <c r="R9362" s="3"/>
      <c r="S9362" s="120"/>
      <c r="T9362" s="3"/>
      <c r="U9362" s="3"/>
      <c r="V9362" s="3"/>
      <c r="W9362" s="3"/>
      <c r="X9362" s="3"/>
      <c r="Y9362" s="3"/>
      <c r="Z9362" s="3"/>
      <c r="AA9362" s="3"/>
      <c r="AB9362" s="3"/>
      <c r="AC9362" s="3"/>
      <c r="AD9362" s="3"/>
      <c r="AE9362" s="3"/>
      <c r="AF9362" s="3"/>
      <c r="AG9362" s="3"/>
      <c r="AH9362" s="3"/>
      <c r="AI9362" s="3"/>
      <c r="AJ9362" s="3"/>
      <c r="AK9362" s="3"/>
      <c r="AL9362" s="3"/>
      <c r="AM9362" s="3"/>
      <c r="AN9362" s="3"/>
      <c r="AO9362" s="3"/>
      <c r="AP9362" s="3"/>
      <c r="AQ9362" s="3"/>
      <c r="AR9362" s="3"/>
      <c r="AS9362" s="3"/>
      <c r="AT9362" s="3"/>
      <c r="AU9362" s="3"/>
      <c r="AV9362" s="3"/>
      <c r="AW9362" s="3"/>
      <c r="AX9362" s="3"/>
      <c r="AY9362" s="3"/>
      <c r="AZ9362" s="3"/>
      <c r="BA9362" s="3"/>
    </row>
    <row r="9363" spans="1:53" x14ac:dyDescent="0.3">
      <c r="A9363" s="3"/>
      <c r="B9363" s="3"/>
      <c r="C9363" s="3"/>
      <c r="D9363" s="3"/>
      <c r="E9363" s="3"/>
      <c r="F9363" s="3"/>
      <c r="G9363" s="3"/>
      <c r="H9363" s="3"/>
      <c r="I9363" s="3"/>
      <c r="J9363" s="3"/>
      <c r="K9363" s="3"/>
      <c r="L9363" s="3"/>
      <c r="M9363" s="3"/>
      <c r="N9363" s="3"/>
      <c r="O9363" s="3"/>
      <c r="P9363" s="3"/>
      <c r="Q9363" s="3"/>
      <c r="R9363" s="3"/>
      <c r="S9363" s="120"/>
      <c r="T9363" s="3"/>
      <c r="U9363" s="3"/>
      <c r="V9363" s="3"/>
      <c r="W9363" s="3"/>
      <c r="X9363" s="3"/>
      <c r="Y9363" s="3"/>
      <c r="Z9363" s="3"/>
      <c r="AA9363" s="3"/>
      <c r="AB9363" s="3"/>
      <c r="AC9363" s="3"/>
      <c r="AD9363" s="3"/>
      <c r="AE9363" s="3"/>
      <c r="AF9363" s="3"/>
      <c r="AG9363" s="3"/>
      <c r="AH9363" s="3"/>
      <c r="AI9363" s="3"/>
      <c r="AJ9363" s="3"/>
      <c r="AK9363" s="3"/>
      <c r="AL9363" s="3"/>
      <c r="AM9363" s="3"/>
      <c r="AN9363" s="3"/>
      <c r="AO9363" s="3"/>
      <c r="AP9363" s="3"/>
      <c r="AQ9363" s="3"/>
      <c r="AR9363" s="3"/>
      <c r="AS9363" s="3"/>
      <c r="AT9363" s="3"/>
      <c r="AU9363" s="3"/>
      <c r="AV9363" s="3"/>
      <c r="AW9363" s="3"/>
      <c r="AX9363" s="3"/>
      <c r="AY9363" s="3"/>
      <c r="AZ9363" s="3"/>
      <c r="BA9363" s="3"/>
    </row>
    <row r="9364" spans="1:53" x14ac:dyDescent="0.3">
      <c r="A9364" s="3"/>
      <c r="B9364" s="3"/>
      <c r="C9364" s="3"/>
      <c r="D9364" s="3"/>
      <c r="E9364" s="3"/>
      <c r="F9364" s="3"/>
      <c r="G9364" s="3"/>
      <c r="H9364" s="3"/>
      <c r="I9364" s="3"/>
      <c r="J9364" s="3"/>
      <c r="K9364" s="3"/>
      <c r="L9364" s="3"/>
      <c r="M9364" s="3"/>
      <c r="N9364" s="3"/>
      <c r="O9364" s="3"/>
      <c r="P9364" s="3"/>
      <c r="Q9364" s="3"/>
      <c r="R9364" s="3"/>
      <c r="S9364" s="120"/>
      <c r="T9364" s="3"/>
      <c r="U9364" s="3"/>
      <c r="V9364" s="3"/>
      <c r="W9364" s="3"/>
      <c r="X9364" s="3"/>
      <c r="Y9364" s="3"/>
      <c r="Z9364" s="3"/>
      <c r="AA9364" s="3"/>
      <c r="AB9364" s="3"/>
      <c r="AC9364" s="3"/>
      <c r="AD9364" s="3"/>
      <c r="AE9364" s="3"/>
      <c r="AF9364" s="3"/>
      <c r="AG9364" s="3"/>
      <c r="AH9364" s="3"/>
      <c r="AI9364" s="3"/>
      <c r="AJ9364" s="3"/>
      <c r="AK9364" s="3"/>
      <c r="AL9364" s="3"/>
      <c r="AM9364" s="3"/>
      <c r="AN9364" s="3"/>
      <c r="AO9364" s="3"/>
      <c r="AP9364" s="3"/>
      <c r="AQ9364" s="3"/>
      <c r="AR9364" s="3"/>
      <c r="AS9364" s="3"/>
      <c r="AT9364" s="3"/>
      <c r="AU9364" s="3"/>
      <c r="AV9364" s="3"/>
      <c r="AW9364" s="3"/>
      <c r="AX9364" s="3"/>
      <c r="AY9364" s="3"/>
      <c r="AZ9364" s="3"/>
      <c r="BA9364" s="3"/>
    </row>
    <row r="9365" spans="1:53" x14ac:dyDescent="0.3">
      <c r="A9365" s="3"/>
      <c r="B9365" s="3"/>
      <c r="C9365" s="3"/>
      <c r="D9365" s="3"/>
      <c r="E9365" s="3"/>
      <c r="F9365" s="3"/>
      <c r="G9365" s="3"/>
      <c r="H9365" s="3"/>
      <c r="I9365" s="3"/>
      <c r="J9365" s="3"/>
      <c r="K9365" s="3"/>
      <c r="L9365" s="3"/>
      <c r="M9365" s="3"/>
      <c r="N9365" s="3"/>
      <c r="O9365" s="3"/>
      <c r="P9365" s="3"/>
      <c r="Q9365" s="3"/>
      <c r="R9365" s="3"/>
      <c r="S9365" s="120"/>
      <c r="T9365" s="3"/>
      <c r="U9365" s="3"/>
      <c r="V9365" s="3"/>
      <c r="W9365" s="3"/>
      <c r="X9365" s="3"/>
      <c r="Y9365" s="3"/>
      <c r="Z9365" s="3"/>
      <c r="AA9365" s="3"/>
      <c r="AB9365" s="3"/>
      <c r="AC9365" s="3"/>
      <c r="AD9365" s="3"/>
      <c r="AE9365" s="3"/>
      <c r="AF9365" s="3"/>
      <c r="AG9365" s="3"/>
      <c r="AH9365" s="3"/>
      <c r="AI9365" s="3"/>
      <c r="AJ9365" s="3"/>
      <c r="AK9365" s="3"/>
      <c r="AL9365" s="3"/>
      <c r="AM9365" s="3"/>
      <c r="AN9365" s="3"/>
      <c r="AO9365" s="3"/>
      <c r="AP9365" s="3"/>
      <c r="AQ9365" s="3"/>
      <c r="AR9365" s="3"/>
      <c r="AS9365" s="3"/>
      <c r="AT9365" s="3"/>
      <c r="AU9365" s="3"/>
      <c r="AV9365" s="3"/>
      <c r="AW9365" s="3"/>
      <c r="AX9365" s="3"/>
      <c r="AY9365" s="3"/>
      <c r="AZ9365" s="3"/>
      <c r="BA9365" s="3"/>
    </row>
    <row r="9366" spans="1:53" x14ac:dyDescent="0.3">
      <c r="A9366" s="3"/>
      <c r="B9366" s="3"/>
      <c r="C9366" s="3"/>
      <c r="D9366" s="3"/>
      <c r="E9366" s="3"/>
      <c r="F9366" s="3"/>
      <c r="G9366" s="3"/>
      <c r="H9366" s="3"/>
      <c r="I9366" s="3"/>
      <c r="J9366" s="3"/>
      <c r="K9366" s="3"/>
      <c r="L9366" s="3"/>
      <c r="M9366" s="3"/>
      <c r="N9366" s="3"/>
      <c r="O9366" s="3"/>
      <c r="P9366" s="3"/>
      <c r="Q9366" s="3"/>
      <c r="R9366" s="3"/>
      <c r="S9366" s="120"/>
      <c r="T9366" s="3"/>
      <c r="U9366" s="3"/>
      <c r="V9366" s="3"/>
      <c r="W9366" s="3"/>
      <c r="X9366" s="3"/>
      <c r="Y9366" s="3"/>
      <c r="Z9366" s="3"/>
      <c r="AA9366" s="3"/>
      <c r="AB9366" s="3"/>
      <c r="AC9366" s="3"/>
      <c r="AD9366" s="3"/>
      <c r="AE9366" s="3"/>
      <c r="AF9366" s="3"/>
      <c r="AG9366" s="3"/>
      <c r="AH9366" s="3"/>
      <c r="AI9366" s="3"/>
      <c r="AJ9366" s="3"/>
      <c r="AK9366" s="3"/>
      <c r="AL9366" s="3"/>
      <c r="AM9366" s="3"/>
      <c r="AN9366" s="3"/>
      <c r="AO9366" s="3"/>
      <c r="AP9366" s="3"/>
      <c r="AQ9366" s="3"/>
      <c r="AR9366" s="3"/>
      <c r="AS9366" s="3"/>
      <c r="AT9366" s="3"/>
      <c r="AU9366" s="3"/>
      <c r="AV9366" s="3"/>
      <c r="AW9366" s="3"/>
      <c r="AX9366" s="3"/>
      <c r="AY9366" s="3"/>
      <c r="AZ9366" s="3"/>
      <c r="BA9366" s="3"/>
    </row>
    <row r="9367" spans="1:53" x14ac:dyDescent="0.3">
      <c r="A9367" s="3"/>
      <c r="B9367" s="3"/>
      <c r="C9367" s="3"/>
      <c r="D9367" s="3"/>
      <c r="E9367" s="3"/>
      <c r="F9367" s="3"/>
      <c r="G9367" s="3"/>
      <c r="H9367" s="3"/>
      <c r="I9367" s="3"/>
      <c r="J9367" s="3"/>
      <c r="K9367" s="3"/>
      <c r="L9367" s="3"/>
      <c r="M9367" s="3"/>
      <c r="N9367" s="3"/>
      <c r="O9367" s="3"/>
      <c r="P9367" s="3"/>
      <c r="Q9367" s="3"/>
      <c r="R9367" s="3"/>
      <c r="S9367" s="120"/>
      <c r="T9367" s="3"/>
      <c r="U9367" s="3"/>
      <c r="V9367" s="3"/>
      <c r="W9367" s="3"/>
      <c r="X9367" s="3"/>
      <c r="Y9367" s="3"/>
      <c r="Z9367" s="3"/>
      <c r="AA9367" s="3"/>
      <c r="AB9367" s="3"/>
      <c r="AC9367" s="3"/>
      <c r="AD9367" s="3"/>
      <c r="AE9367" s="3"/>
      <c r="AF9367" s="3"/>
      <c r="AG9367" s="3"/>
      <c r="AH9367" s="3"/>
      <c r="AI9367" s="3"/>
      <c r="AJ9367" s="3"/>
      <c r="AK9367" s="3"/>
      <c r="AL9367" s="3"/>
      <c r="AM9367" s="3"/>
      <c r="AN9367" s="3"/>
      <c r="AO9367" s="3"/>
      <c r="AP9367" s="3"/>
      <c r="AQ9367" s="3"/>
      <c r="AR9367" s="3"/>
      <c r="AS9367" s="3"/>
      <c r="AT9367" s="3"/>
      <c r="AU9367" s="3"/>
      <c r="AV9367" s="3"/>
      <c r="AW9367" s="3"/>
      <c r="AX9367" s="3"/>
      <c r="AY9367" s="3"/>
      <c r="AZ9367" s="3"/>
      <c r="BA9367" s="3"/>
    </row>
    <row r="9368" spans="1:53" x14ac:dyDescent="0.3">
      <c r="A9368" s="3"/>
      <c r="B9368" s="3"/>
      <c r="C9368" s="3"/>
      <c r="D9368" s="3"/>
      <c r="E9368" s="3"/>
      <c r="F9368" s="3"/>
      <c r="G9368" s="3"/>
      <c r="H9368" s="3"/>
      <c r="I9368" s="3"/>
      <c r="J9368" s="3"/>
      <c r="K9368" s="3"/>
      <c r="L9368" s="3"/>
      <c r="M9368" s="3"/>
      <c r="N9368" s="3"/>
      <c r="O9368" s="3"/>
      <c r="P9368" s="3"/>
      <c r="Q9368" s="3"/>
      <c r="R9368" s="3"/>
      <c r="S9368" s="120"/>
      <c r="T9368" s="3"/>
      <c r="U9368" s="3"/>
      <c r="V9368" s="3"/>
      <c r="W9368" s="3"/>
      <c r="X9368" s="3"/>
      <c r="Y9368" s="3"/>
      <c r="Z9368" s="3"/>
      <c r="AA9368" s="3"/>
      <c r="AB9368" s="3"/>
      <c r="AC9368" s="3"/>
      <c r="AD9368" s="3"/>
      <c r="AE9368" s="3"/>
      <c r="AF9368" s="3"/>
      <c r="AG9368" s="3"/>
      <c r="AH9368" s="3"/>
      <c r="AI9368" s="3"/>
      <c r="AJ9368" s="3"/>
      <c r="AK9368" s="3"/>
      <c r="AL9368" s="3"/>
      <c r="AM9368" s="3"/>
      <c r="AN9368" s="3"/>
      <c r="AO9368" s="3"/>
      <c r="AP9368" s="3"/>
      <c r="AQ9368" s="3"/>
      <c r="AR9368" s="3"/>
      <c r="AS9368" s="3"/>
      <c r="AT9368" s="3"/>
      <c r="AU9368" s="3"/>
      <c r="AV9368" s="3"/>
      <c r="AW9368" s="3"/>
      <c r="AX9368" s="3"/>
      <c r="AY9368" s="3"/>
      <c r="AZ9368" s="3"/>
      <c r="BA9368" s="3"/>
    </row>
    <row r="9369" spans="1:53" x14ac:dyDescent="0.3">
      <c r="A9369" s="3"/>
      <c r="B9369" s="3"/>
      <c r="C9369" s="3"/>
      <c r="D9369" s="3"/>
      <c r="E9369" s="3"/>
      <c r="F9369" s="3"/>
      <c r="G9369" s="3"/>
      <c r="H9369" s="3"/>
      <c r="I9369" s="3"/>
      <c r="J9369" s="3"/>
      <c r="K9369" s="3"/>
      <c r="L9369" s="3"/>
      <c r="M9369" s="3"/>
      <c r="N9369" s="3"/>
      <c r="O9369" s="3"/>
      <c r="P9369" s="3"/>
      <c r="Q9369" s="3"/>
      <c r="R9369" s="3"/>
      <c r="S9369" s="120"/>
      <c r="T9369" s="3"/>
      <c r="U9369" s="3"/>
      <c r="V9369" s="3"/>
      <c r="W9369" s="3"/>
      <c r="X9369" s="3"/>
      <c r="Y9369" s="3"/>
      <c r="Z9369" s="3"/>
      <c r="AA9369" s="3"/>
      <c r="AB9369" s="3"/>
      <c r="AC9369" s="3"/>
      <c r="AD9369" s="3"/>
      <c r="AE9369" s="3"/>
      <c r="AF9369" s="3"/>
      <c r="AG9369" s="3"/>
      <c r="AH9369" s="3"/>
      <c r="AI9369" s="3"/>
      <c r="AJ9369" s="3"/>
      <c r="AK9369" s="3"/>
      <c r="AL9369" s="3"/>
      <c r="AM9369" s="3"/>
      <c r="AN9369" s="3"/>
      <c r="AO9369" s="3"/>
      <c r="AP9369" s="3"/>
      <c r="AQ9369" s="3"/>
      <c r="AR9369" s="3"/>
      <c r="AS9369" s="3"/>
      <c r="AT9369" s="3"/>
      <c r="AU9369" s="3"/>
      <c r="AV9369" s="3"/>
      <c r="AW9369" s="3"/>
      <c r="AX9369" s="3"/>
      <c r="AY9369" s="3"/>
      <c r="AZ9369" s="3"/>
      <c r="BA9369" s="3"/>
    </row>
    <row r="9370" spans="1:53" x14ac:dyDescent="0.3">
      <c r="A9370" s="3"/>
      <c r="B9370" s="3"/>
      <c r="C9370" s="3"/>
      <c r="D9370" s="3"/>
      <c r="E9370" s="3"/>
      <c r="F9370" s="3"/>
      <c r="G9370" s="3"/>
      <c r="H9370" s="3"/>
      <c r="I9370" s="3"/>
      <c r="J9370" s="3"/>
      <c r="K9370" s="3"/>
      <c r="L9370" s="3"/>
      <c r="M9370" s="3"/>
      <c r="N9370" s="3"/>
      <c r="O9370" s="3"/>
      <c r="P9370" s="3"/>
      <c r="Q9370" s="3"/>
      <c r="R9370" s="3"/>
      <c r="S9370" s="120"/>
      <c r="T9370" s="3"/>
      <c r="U9370" s="3"/>
      <c r="V9370" s="3"/>
      <c r="W9370" s="3"/>
      <c r="X9370" s="3"/>
      <c r="Y9370" s="3"/>
      <c r="Z9370" s="3"/>
      <c r="AA9370" s="3"/>
      <c r="AB9370" s="3"/>
      <c r="AC9370" s="3"/>
      <c r="AD9370" s="3"/>
      <c r="AE9370" s="3"/>
      <c r="AF9370" s="3"/>
      <c r="AG9370" s="3"/>
      <c r="AH9370" s="3"/>
      <c r="AI9370" s="3"/>
      <c r="AJ9370" s="3"/>
      <c r="AK9370" s="3"/>
      <c r="AL9370" s="3"/>
      <c r="AM9370" s="3"/>
      <c r="AN9370" s="3"/>
      <c r="AO9370" s="3"/>
      <c r="AP9370" s="3"/>
      <c r="AQ9370" s="3"/>
      <c r="AR9370" s="3"/>
      <c r="AS9370" s="3"/>
      <c r="AT9370" s="3"/>
      <c r="AU9370" s="3"/>
      <c r="AV9370" s="3"/>
      <c r="AW9370" s="3"/>
      <c r="AX9370" s="3"/>
      <c r="AY9370" s="3"/>
      <c r="AZ9370" s="3"/>
      <c r="BA9370" s="3"/>
    </row>
    <row r="9371" spans="1:53" x14ac:dyDescent="0.3">
      <c r="A9371" s="3"/>
      <c r="B9371" s="3"/>
      <c r="C9371" s="3"/>
      <c r="D9371" s="3"/>
      <c r="E9371" s="3"/>
      <c r="F9371" s="3"/>
      <c r="G9371" s="3"/>
      <c r="H9371" s="3"/>
      <c r="I9371" s="3"/>
      <c r="J9371" s="3"/>
      <c r="K9371" s="3"/>
      <c r="L9371" s="3"/>
      <c r="M9371" s="3"/>
      <c r="N9371" s="3"/>
      <c r="O9371" s="3"/>
      <c r="P9371" s="3"/>
      <c r="Q9371" s="3"/>
      <c r="R9371" s="3"/>
      <c r="S9371" s="120"/>
      <c r="T9371" s="3"/>
      <c r="U9371" s="3"/>
      <c r="V9371" s="3"/>
      <c r="W9371" s="3"/>
      <c r="X9371" s="3"/>
      <c r="Y9371" s="3"/>
      <c r="Z9371" s="3"/>
      <c r="AA9371" s="3"/>
      <c r="AB9371" s="3"/>
      <c r="AC9371" s="3"/>
      <c r="AD9371" s="3"/>
      <c r="AE9371" s="3"/>
      <c r="AF9371" s="3"/>
      <c r="AG9371" s="3"/>
      <c r="AH9371" s="3"/>
      <c r="AI9371" s="3"/>
      <c r="AJ9371" s="3"/>
      <c r="AK9371" s="3"/>
      <c r="AL9371" s="3"/>
      <c r="AM9371" s="3"/>
      <c r="AN9371" s="3"/>
      <c r="AO9371" s="3"/>
      <c r="AP9371" s="3"/>
      <c r="AQ9371" s="3"/>
      <c r="AR9371" s="3"/>
      <c r="AS9371" s="3"/>
      <c r="AT9371" s="3"/>
      <c r="AU9371" s="3"/>
      <c r="AV9371" s="3"/>
      <c r="AW9371" s="3"/>
      <c r="AX9371" s="3"/>
      <c r="AY9371" s="3"/>
      <c r="AZ9371" s="3"/>
      <c r="BA9371" s="3"/>
    </row>
    <row r="9372" spans="1:53" x14ac:dyDescent="0.3">
      <c r="A9372" s="3"/>
      <c r="B9372" s="3"/>
      <c r="C9372" s="3"/>
      <c r="D9372" s="3"/>
      <c r="E9372" s="3"/>
      <c r="F9372" s="3"/>
      <c r="G9372" s="3"/>
      <c r="H9372" s="3"/>
      <c r="I9372" s="3"/>
      <c r="J9372" s="3"/>
      <c r="K9372" s="3"/>
      <c r="L9372" s="3"/>
      <c r="M9372" s="3"/>
      <c r="N9372" s="3"/>
      <c r="O9372" s="3"/>
      <c r="P9372" s="3"/>
      <c r="Q9372" s="3"/>
      <c r="R9372" s="3"/>
      <c r="S9372" s="120"/>
      <c r="T9372" s="3"/>
      <c r="U9372" s="3"/>
      <c r="V9372" s="3"/>
      <c r="W9372" s="3"/>
      <c r="X9372" s="3"/>
      <c r="Y9372" s="3"/>
      <c r="Z9372" s="3"/>
      <c r="AA9372" s="3"/>
      <c r="AB9372" s="3"/>
      <c r="AC9372" s="3"/>
      <c r="AD9372" s="3"/>
      <c r="AE9372" s="3"/>
      <c r="AF9372" s="3"/>
      <c r="AG9372" s="3"/>
      <c r="AH9372" s="3"/>
      <c r="AI9372" s="3"/>
      <c r="AJ9372" s="3"/>
      <c r="AK9372" s="3"/>
      <c r="AL9372" s="3"/>
      <c r="AM9372" s="3"/>
      <c r="AN9372" s="3"/>
      <c r="AO9372" s="3"/>
      <c r="AP9372" s="3"/>
      <c r="AQ9372" s="3"/>
      <c r="AR9372" s="3"/>
      <c r="AS9372" s="3"/>
      <c r="AT9372" s="3"/>
      <c r="AU9372" s="3"/>
      <c r="AV9372" s="3"/>
      <c r="AW9372" s="3"/>
      <c r="AX9372" s="3"/>
      <c r="AY9372" s="3"/>
      <c r="AZ9372" s="3"/>
      <c r="BA9372" s="3"/>
    </row>
    <row r="9373" spans="1:53" x14ac:dyDescent="0.3">
      <c r="A9373" s="3"/>
      <c r="B9373" s="3"/>
      <c r="C9373" s="3"/>
      <c r="D9373" s="3"/>
      <c r="E9373" s="3"/>
      <c r="F9373" s="3"/>
      <c r="G9373" s="3"/>
      <c r="H9373" s="3"/>
      <c r="I9373" s="3"/>
      <c r="J9373" s="3"/>
      <c r="K9373" s="3"/>
      <c r="L9373" s="3"/>
      <c r="M9373" s="3"/>
      <c r="N9373" s="3"/>
      <c r="O9373" s="3"/>
      <c r="P9373" s="3"/>
      <c r="Q9373" s="3"/>
      <c r="R9373" s="3"/>
      <c r="S9373" s="120"/>
      <c r="T9373" s="3"/>
      <c r="U9373" s="3"/>
      <c r="V9373" s="3"/>
      <c r="W9373" s="3"/>
      <c r="X9373" s="3"/>
      <c r="Y9373" s="3"/>
      <c r="Z9373" s="3"/>
      <c r="AA9373" s="3"/>
      <c r="AB9373" s="3"/>
      <c r="AC9373" s="3"/>
      <c r="AD9373" s="3"/>
      <c r="AE9373" s="3"/>
      <c r="AF9373" s="3"/>
      <c r="AG9373" s="3"/>
      <c r="AH9373" s="3"/>
      <c r="AI9373" s="3"/>
      <c r="AJ9373" s="3"/>
      <c r="AK9373" s="3"/>
      <c r="AL9373" s="3"/>
      <c r="AM9373" s="3"/>
      <c r="AN9373" s="3"/>
      <c r="AO9373" s="3"/>
      <c r="AP9373" s="3"/>
      <c r="AQ9373" s="3"/>
      <c r="AR9373" s="3"/>
      <c r="AS9373" s="3"/>
      <c r="AT9373" s="3"/>
      <c r="AU9373" s="3"/>
      <c r="AV9373" s="3"/>
      <c r="AW9373" s="3"/>
      <c r="AX9373" s="3"/>
      <c r="AY9373" s="3"/>
      <c r="AZ9373" s="3"/>
      <c r="BA9373" s="3"/>
    </row>
    <row r="9374" spans="1:53" x14ac:dyDescent="0.3">
      <c r="A9374" s="3"/>
      <c r="B9374" s="3"/>
      <c r="C9374" s="3"/>
      <c r="D9374" s="3"/>
      <c r="E9374" s="3"/>
      <c r="F9374" s="3"/>
      <c r="G9374" s="3"/>
      <c r="H9374" s="3"/>
      <c r="I9374" s="3"/>
      <c r="J9374" s="3"/>
      <c r="K9374" s="3"/>
      <c r="L9374" s="3"/>
      <c r="M9374" s="3"/>
      <c r="N9374" s="3"/>
      <c r="O9374" s="3"/>
      <c r="P9374" s="3"/>
      <c r="Q9374" s="3"/>
      <c r="R9374" s="3"/>
      <c r="S9374" s="120"/>
      <c r="T9374" s="3"/>
      <c r="U9374" s="3"/>
      <c r="V9374" s="3"/>
      <c r="W9374" s="3"/>
      <c r="X9374" s="3"/>
      <c r="Y9374" s="3"/>
      <c r="Z9374" s="3"/>
      <c r="AA9374" s="3"/>
      <c r="AB9374" s="3"/>
      <c r="AC9374" s="3"/>
      <c r="AD9374" s="3"/>
      <c r="AE9374" s="3"/>
      <c r="AF9374" s="3"/>
      <c r="AG9374" s="3"/>
      <c r="AH9374" s="3"/>
      <c r="AI9374" s="3"/>
      <c r="AJ9374" s="3"/>
      <c r="AK9374" s="3"/>
      <c r="AL9374" s="3"/>
      <c r="AM9374" s="3"/>
      <c r="AN9374" s="3"/>
      <c r="AO9374" s="3"/>
      <c r="AP9374" s="3"/>
      <c r="AQ9374" s="3"/>
      <c r="AR9374" s="3"/>
      <c r="AS9374" s="3"/>
      <c r="AT9374" s="3"/>
      <c r="AU9374" s="3"/>
      <c r="AV9374" s="3"/>
      <c r="AW9374" s="3"/>
      <c r="AX9374" s="3"/>
      <c r="AY9374" s="3"/>
      <c r="AZ9374" s="3"/>
      <c r="BA9374" s="3"/>
    </row>
    <row r="9375" spans="1:53" x14ac:dyDescent="0.3">
      <c r="A9375" s="3"/>
      <c r="B9375" s="3"/>
      <c r="C9375" s="3"/>
      <c r="D9375" s="3"/>
      <c r="E9375" s="3"/>
      <c r="F9375" s="3"/>
      <c r="G9375" s="3"/>
      <c r="H9375" s="3"/>
      <c r="I9375" s="3"/>
      <c r="J9375" s="3"/>
      <c r="K9375" s="3"/>
      <c r="L9375" s="3"/>
      <c r="M9375" s="3"/>
      <c r="N9375" s="3"/>
      <c r="O9375" s="3"/>
      <c r="P9375" s="3"/>
      <c r="Q9375" s="3"/>
      <c r="R9375" s="3"/>
      <c r="S9375" s="120"/>
      <c r="T9375" s="3"/>
      <c r="U9375" s="3"/>
      <c r="V9375" s="3"/>
      <c r="W9375" s="3"/>
      <c r="X9375" s="3"/>
      <c r="Y9375" s="3"/>
      <c r="Z9375" s="3"/>
      <c r="AA9375" s="3"/>
      <c r="AB9375" s="3"/>
      <c r="AC9375" s="3"/>
      <c r="AD9375" s="3"/>
      <c r="AE9375" s="3"/>
      <c r="AF9375" s="3"/>
      <c r="AG9375" s="3"/>
      <c r="AH9375" s="3"/>
      <c r="AI9375" s="3"/>
      <c r="AJ9375" s="3"/>
      <c r="AK9375" s="3"/>
      <c r="AL9375" s="3"/>
      <c r="AM9375" s="3"/>
      <c r="AN9375" s="3"/>
      <c r="AO9375" s="3"/>
      <c r="AP9375" s="3"/>
      <c r="AQ9375" s="3"/>
      <c r="AR9375" s="3"/>
      <c r="AS9375" s="3"/>
      <c r="AT9375" s="3"/>
      <c r="AU9375" s="3"/>
      <c r="AV9375" s="3"/>
      <c r="AW9375" s="3"/>
      <c r="AX9375" s="3"/>
      <c r="AY9375" s="3"/>
      <c r="AZ9375" s="3"/>
      <c r="BA9375" s="3"/>
    </row>
    <row r="9376" spans="1:53" x14ac:dyDescent="0.3">
      <c r="A9376" s="3"/>
      <c r="B9376" s="3"/>
      <c r="C9376" s="3"/>
      <c r="D9376" s="3"/>
      <c r="E9376" s="3"/>
      <c r="F9376" s="3"/>
      <c r="G9376" s="3"/>
      <c r="H9376" s="3"/>
      <c r="I9376" s="3"/>
      <c r="J9376" s="3"/>
      <c r="K9376" s="3"/>
      <c r="L9376" s="3"/>
      <c r="M9376" s="3"/>
      <c r="N9376" s="3"/>
      <c r="O9376" s="3"/>
      <c r="P9376" s="3"/>
      <c r="Q9376" s="3"/>
      <c r="R9376" s="3"/>
      <c r="S9376" s="120"/>
      <c r="T9376" s="3"/>
      <c r="U9376" s="3"/>
      <c r="V9376" s="3"/>
      <c r="W9376" s="3"/>
      <c r="X9376" s="3"/>
      <c r="Y9376" s="3"/>
      <c r="Z9376" s="3"/>
      <c r="AA9376" s="3"/>
      <c r="AB9376" s="3"/>
      <c r="AC9376" s="3"/>
      <c r="AD9376" s="3"/>
      <c r="AE9376" s="3"/>
      <c r="AF9376" s="3"/>
      <c r="AG9376" s="3"/>
      <c r="AH9376" s="3"/>
      <c r="AI9376" s="3"/>
      <c r="AJ9376" s="3"/>
      <c r="AK9376" s="3"/>
      <c r="AL9376" s="3"/>
      <c r="AM9376" s="3"/>
      <c r="AN9376" s="3"/>
      <c r="AO9376" s="3"/>
      <c r="AP9376" s="3"/>
      <c r="AQ9376" s="3"/>
      <c r="AR9376" s="3"/>
      <c r="AS9376" s="3"/>
      <c r="AT9376" s="3"/>
      <c r="AU9376" s="3"/>
      <c r="AV9376" s="3"/>
      <c r="AW9376" s="3"/>
      <c r="AX9376" s="3"/>
      <c r="AY9376" s="3"/>
      <c r="AZ9376" s="3"/>
      <c r="BA9376" s="3"/>
    </row>
    <row r="9377" spans="1:53" x14ac:dyDescent="0.3">
      <c r="A9377" s="3"/>
      <c r="B9377" s="3"/>
      <c r="C9377" s="3"/>
      <c r="D9377" s="3"/>
      <c r="E9377" s="3"/>
      <c r="F9377" s="3"/>
      <c r="G9377" s="3"/>
      <c r="H9377" s="3"/>
      <c r="I9377" s="3"/>
      <c r="J9377" s="3"/>
      <c r="K9377" s="3"/>
      <c r="L9377" s="3"/>
      <c r="M9377" s="3"/>
      <c r="N9377" s="3"/>
      <c r="O9377" s="3"/>
      <c r="P9377" s="3"/>
      <c r="Q9377" s="3"/>
      <c r="R9377" s="3"/>
      <c r="S9377" s="120"/>
      <c r="T9377" s="3"/>
      <c r="U9377" s="3"/>
      <c r="V9377" s="3"/>
      <c r="W9377" s="3"/>
      <c r="X9377" s="3"/>
      <c r="Y9377" s="3"/>
      <c r="Z9377" s="3"/>
      <c r="AA9377" s="3"/>
      <c r="AB9377" s="3"/>
      <c r="AC9377" s="3"/>
      <c r="AD9377" s="3"/>
      <c r="AE9377" s="3"/>
      <c r="AF9377" s="3"/>
      <c r="AG9377" s="3"/>
      <c r="AH9377" s="3"/>
      <c r="AI9377" s="3"/>
      <c r="AJ9377" s="3"/>
      <c r="AK9377" s="3"/>
      <c r="AL9377" s="3"/>
      <c r="AM9377" s="3"/>
      <c r="AN9377" s="3"/>
      <c r="AO9377" s="3"/>
      <c r="AP9377" s="3"/>
      <c r="AQ9377" s="3"/>
      <c r="AR9377" s="3"/>
      <c r="AS9377" s="3"/>
      <c r="AT9377" s="3"/>
      <c r="AU9377" s="3"/>
      <c r="AV9377" s="3"/>
      <c r="AW9377" s="3"/>
      <c r="AX9377" s="3"/>
      <c r="AY9377" s="3"/>
      <c r="AZ9377" s="3"/>
      <c r="BA9377" s="3"/>
    </row>
    <row r="9378" spans="1:53" x14ac:dyDescent="0.3">
      <c r="A9378" s="3"/>
      <c r="B9378" s="3"/>
      <c r="C9378" s="3"/>
      <c r="D9378" s="3"/>
      <c r="E9378" s="3"/>
      <c r="F9378" s="3"/>
      <c r="G9378" s="3"/>
      <c r="H9378" s="3"/>
      <c r="I9378" s="3"/>
      <c r="J9378" s="3"/>
      <c r="K9378" s="3"/>
      <c r="L9378" s="3"/>
      <c r="M9378" s="3"/>
      <c r="N9378" s="3"/>
      <c r="O9378" s="3"/>
      <c r="P9378" s="3"/>
      <c r="Q9378" s="3"/>
      <c r="R9378" s="3"/>
      <c r="S9378" s="120"/>
      <c r="T9378" s="3"/>
      <c r="U9378" s="3"/>
      <c r="V9378" s="3"/>
      <c r="W9378" s="3"/>
      <c r="X9378" s="3"/>
      <c r="Y9378" s="3"/>
      <c r="Z9378" s="3"/>
      <c r="AA9378" s="3"/>
      <c r="AB9378" s="3"/>
      <c r="AC9378" s="3"/>
      <c r="AD9378" s="3"/>
      <c r="AE9378" s="3"/>
      <c r="AF9378" s="3"/>
      <c r="AG9378" s="3"/>
      <c r="AH9378" s="3"/>
      <c r="AI9378" s="3"/>
      <c r="AJ9378" s="3"/>
      <c r="AK9378" s="3"/>
      <c r="AL9378" s="3"/>
      <c r="AM9378" s="3"/>
      <c r="AN9378" s="3"/>
      <c r="AO9378" s="3"/>
      <c r="AP9378" s="3"/>
      <c r="AQ9378" s="3"/>
      <c r="AR9378" s="3"/>
      <c r="AS9378" s="3"/>
      <c r="AT9378" s="3"/>
      <c r="AU9378" s="3"/>
      <c r="AV9378" s="3"/>
      <c r="AW9378" s="3"/>
      <c r="AX9378" s="3"/>
      <c r="AY9378" s="3"/>
      <c r="AZ9378" s="3"/>
      <c r="BA9378" s="3"/>
    </row>
    <row r="9379" spans="1:53" x14ac:dyDescent="0.3">
      <c r="A9379" s="3"/>
      <c r="B9379" s="3"/>
      <c r="C9379" s="3"/>
      <c r="D9379" s="3"/>
      <c r="E9379" s="3"/>
      <c r="F9379" s="3"/>
      <c r="G9379" s="3"/>
      <c r="H9379" s="3"/>
      <c r="I9379" s="3"/>
      <c r="J9379" s="3"/>
      <c r="K9379" s="3"/>
      <c r="L9379" s="3"/>
      <c r="M9379" s="3"/>
      <c r="N9379" s="3"/>
      <c r="O9379" s="3"/>
      <c r="P9379" s="3"/>
      <c r="Q9379" s="3"/>
      <c r="R9379" s="3"/>
      <c r="S9379" s="120"/>
      <c r="T9379" s="3"/>
      <c r="U9379" s="3"/>
      <c r="V9379" s="3"/>
      <c r="W9379" s="3"/>
      <c r="X9379" s="3"/>
      <c r="Y9379" s="3"/>
      <c r="Z9379" s="3"/>
      <c r="AA9379" s="3"/>
      <c r="AB9379" s="3"/>
      <c r="AC9379" s="3"/>
      <c r="AD9379" s="3"/>
      <c r="AE9379" s="3"/>
      <c r="AF9379" s="3"/>
      <c r="AG9379" s="3"/>
      <c r="AH9379" s="3"/>
      <c r="AI9379" s="3"/>
      <c r="AJ9379" s="3"/>
      <c r="AK9379" s="3"/>
      <c r="AL9379" s="3"/>
      <c r="AM9379" s="3"/>
      <c r="AN9379" s="3"/>
      <c r="AO9379" s="3"/>
      <c r="AP9379" s="3"/>
      <c r="AQ9379" s="3"/>
      <c r="AR9379" s="3"/>
      <c r="AS9379" s="3"/>
      <c r="AT9379" s="3"/>
      <c r="AU9379" s="3"/>
      <c r="AV9379" s="3"/>
      <c r="AW9379" s="3"/>
      <c r="AX9379" s="3"/>
      <c r="AY9379" s="3"/>
      <c r="AZ9379" s="3"/>
      <c r="BA9379" s="3"/>
    </row>
    <row r="9380" spans="1:53" x14ac:dyDescent="0.3">
      <c r="A9380" s="3"/>
      <c r="B9380" s="3"/>
      <c r="C9380" s="3"/>
      <c r="D9380" s="3"/>
      <c r="E9380" s="3"/>
      <c r="F9380" s="3"/>
      <c r="G9380" s="3"/>
      <c r="H9380" s="3"/>
      <c r="I9380" s="3"/>
      <c r="J9380" s="3"/>
      <c r="K9380" s="3"/>
      <c r="L9380" s="3"/>
      <c r="M9380" s="3"/>
      <c r="N9380" s="3"/>
      <c r="O9380" s="3"/>
      <c r="P9380" s="3"/>
      <c r="Q9380" s="3"/>
      <c r="R9380" s="3"/>
      <c r="S9380" s="120"/>
      <c r="T9380" s="3"/>
      <c r="U9380" s="3"/>
      <c r="V9380" s="3"/>
      <c r="W9380" s="3"/>
      <c r="X9380" s="3"/>
      <c r="Y9380" s="3"/>
      <c r="Z9380" s="3"/>
      <c r="AA9380" s="3"/>
      <c r="AB9380" s="3"/>
      <c r="AC9380" s="3"/>
      <c r="AD9380" s="3"/>
      <c r="AE9380" s="3"/>
      <c r="AF9380" s="3"/>
      <c r="AG9380" s="3"/>
      <c r="AH9380" s="3"/>
      <c r="AI9380" s="3"/>
      <c r="AJ9380" s="3"/>
      <c r="AK9380" s="3"/>
      <c r="AL9380" s="3"/>
      <c r="AM9380" s="3"/>
      <c r="AN9380" s="3"/>
      <c r="AO9380" s="3"/>
      <c r="AP9380" s="3"/>
      <c r="AQ9380" s="3"/>
      <c r="AR9380" s="3"/>
      <c r="AS9380" s="3"/>
      <c r="AT9380" s="3"/>
      <c r="AU9380" s="3"/>
      <c r="AV9380" s="3"/>
      <c r="AW9380" s="3"/>
      <c r="AX9380" s="3"/>
      <c r="AY9380" s="3"/>
      <c r="AZ9380" s="3"/>
      <c r="BA9380" s="3"/>
    </row>
    <row r="9381" spans="1:53" x14ac:dyDescent="0.3">
      <c r="A9381" s="3"/>
      <c r="B9381" s="3"/>
      <c r="C9381" s="3"/>
      <c r="D9381" s="3"/>
      <c r="E9381" s="3"/>
      <c r="F9381" s="3"/>
      <c r="G9381" s="3"/>
      <c r="H9381" s="3"/>
      <c r="I9381" s="3"/>
      <c r="J9381" s="3"/>
      <c r="K9381" s="3"/>
      <c r="L9381" s="3"/>
      <c r="M9381" s="3"/>
      <c r="N9381" s="3"/>
      <c r="O9381" s="3"/>
      <c r="P9381" s="3"/>
      <c r="Q9381" s="3"/>
      <c r="R9381" s="3"/>
      <c r="S9381" s="120"/>
      <c r="T9381" s="3"/>
      <c r="U9381" s="3"/>
      <c r="V9381" s="3"/>
      <c r="W9381" s="3"/>
      <c r="X9381" s="3"/>
      <c r="Y9381" s="3"/>
      <c r="Z9381" s="3"/>
      <c r="AA9381" s="3"/>
      <c r="AB9381" s="3"/>
      <c r="AC9381" s="3"/>
      <c r="AD9381" s="3"/>
      <c r="AE9381" s="3"/>
      <c r="AF9381" s="3"/>
      <c r="AG9381" s="3"/>
      <c r="AH9381" s="3"/>
      <c r="AI9381" s="3"/>
      <c r="AJ9381" s="3"/>
      <c r="AK9381" s="3"/>
      <c r="AL9381" s="3"/>
      <c r="AM9381" s="3"/>
      <c r="AN9381" s="3"/>
      <c r="AO9381" s="3"/>
      <c r="AP9381" s="3"/>
      <c r="AQ9381" s="3"/>
      <c r="AR9381" s="3"/>
      <c r="AS9381" s="3"/>
      <c r="AT9381" s="3"/>
      <c r="AU9381" s="3"/>
      <c r="AV9381" s="3"/>
      <c r="AW9381" s="3"/>
      <c r="AX9381" s="3"/>
      <c r="AY9381" s="3"/>
      <c r="AZ9381" s="3"/>
      <c r="BA9381" s="3"/>
    </row>
    <row r="9382" spans="1:53" x14ac:dyDescent="0.3">
      <c r="A9382" s="3"/>
      <c r="B9382" s="3"/>
      <c r="C9382" s="3"/>
      <c r="D9382" s="3"/>
      <c r="E9382" s="3"/>
      <c r="F9382" s="3"/>
      <c r="G9382" s="3"/>
      <c r="H9382" s="3"/>
      <c r="I9382" s="3"/>
      <c r="J9382" s="3"/>
      <c r="K9382" s="3"/>
      <c r="L9382" s="3"/>
      <c r="M9382" s="3"/>
      <c r="N9382" s="3"/>
      <c r="O9382" s="3"/>
      <c r="P9382" s="3"/>
      <c r="Q9382" s="3"/>
      <c r="R9382" s="3"/>
      <c r="S9382" s="120"/>
      <c r="T9382" s="3"/>
      <c r="U9382" s="3"/>
      <c r="V9382" s="3"/>
      <c r="W9382" s="3"/>
      <c r="X9382" s="3"/>
      <c r="Y9382" s="3"/>
      <c r="Z9382" s="3"/>
      <c r="AA9382" s="3"/>
      <c r="AB9382" s="3"/>
      <c r="AC9382" s="3"/>
      <c r="AD9382" s="3"/>
      <c r="AE9382" s="3"/>
      <c r="AF9382" s="3"/>
      <c r="AG9382" s="3"/>
      <c r="AH9382" s="3"/>
      <c r="AI9382" s="3"/>
      <c r="AJ9382" s="3"/>
      <c r="AK9382" s="3"/>
      <c r="AL9382" s="3"/>
      <c r="AM9382" s="3"/>
      <c r="AN9382" s="3"/>
      <c r="AO9382" s="3"/>
      <c r="AP9382" s="3"/>
      <c r="AQ9382" s="3"/>
      <c r="AR9382" s="3"/>
      <c r="AS9382" s="3"/>
      <c r="AT9382" s="3"/>
      <c r="AU9382" s="3"/>
      <c r="AV9382" s="3"/>
      <c r="AW9382" s="3"/>
      <c r="AX9382" s="3"/>
      <c r="AY9382" s="3"/>
      <c r="AZ9382" s="3"/>
      <c r="BA9382" s="3"/>
    </row>
    <row r="9383" spans="1:53" x14ac:dyDescent="0.3">
      <c r="A9383" s="3"/>
      <c r="B9383" s="3"/>
      <c r="C9383" s="3"/>
      <c r="D9383" s="3"/>
      <c r="E9383" s="3"/>
      <c r="F9383" s="3"/>
      <c r="G9383" s="3"/>
      <c r="H9383" s="3"/>
      <c r="I9383" s="3"/>
      <c r="J9383" s="3"/>
      <c r="K9383" s="3"/>
      <c r="L9383" s="3"/>
      <c r="M9383" s="3"/>
      <c r="N9383" s="3"/>
      <c r="O9383" s="3"/>
      <c r="P9383" s="3"/>
      <c r="Q9383" s="3"/>
      <c r="R9383" s="3"/>
      <c r="S9383" s="120"/>
      <c r="T9383" s="3"/>
      <c r="U9383" s="3"/>
      <c r="V9383" s="3"/>
      <c r="W9383" s="3"/>
      <c r="X9383" s="3"/>
      <c r="Y9383" s="3"/>
      <c r="Z9383" s="3"/>
      <c r="AA9383" s="3"/>
      <c r="AB9383" s="3"/>
      <c r="AC9383" s="3"/>
      <c r="AD9383" s="3"/>
      <c r="AE9383" s="3"/>
      <c r="AF9383" s="3"/>
      <c r="AG9383" s="3"/>
      <c r="AH9383" s="3"/>
      <c r="AI9383" s="3"/>
      <c r="AJ9383" s="3"/>
      <c r="AK9383" s="3"/>
      <c r="AL9383" s="3"/>
      <c r="AM9383" s="3"/>
      <c r="AN9383" s="3"/>
      <c r="AO9383" s="3"/>
      <c r="AP9383" s="3"/>
      <c r="AQ9383" s="3"/>
      <c r="AR9383" s="3"/>
      <c r="AS9383" s="3"/>
      <c r="AT9383" s="3"/>
      <c r="AU9383" s="3"/>
      <c r="AV9383" s="3"/>
      <c r="AW9383" s="3"/>
      <c r="AX9383" s="3"/>
      <c r="AY9383" s="3"/>
      <c r="AZ9383" s="3"/>
      <c r="BA9383" s="3"/>
    </row>
    <row r="9384" spans="1:53" x14ac:dyDescent="0.3">
      <c r="A9384" s="3"/>
      <c r="B9384" s="3"/>
      <c r="C9384" s="3"/>
      <c r="D9384" s="3"/>
      <c r="E9384" s="3"/>
      <c r="F9384" s="3"/>
      <c r="G9384" s="3"/>
      <c r="H9384" s="3"/>
      <c r="I9384" s="3"/>
      <c r="J9384" s="3"/>
      <c r="K9384" s="3"/>
      <c r="L9384" s="3"/>
      <c r="M9384" s="3"/>
      <c r="N9384" s="3"/>
      <c r="O9384" s="3"/>
      <c r="P9384" s="3"/>
      <c r="Q9384" s="3"/>
      <c r="R9384" s="3"/>
      <c r="S9384" s="120"/>
      <c r="T9384" s="3"/>
      <c r="U9384" s="3"/>
      <c r="V9384" s="3"/>
      <c r="W9384" s="3"/>
      <c r="X9384" s="3"/>
      <c r="Y9384" s="3"/>
      <c r="Z9384" s="3"/>
      <c r="AA9384" s="3"/>
      <c r="AB9384" s="3"/>
      <c r="AC9384" s="3"/>
      <c r="AD9384" s="3"/>
      <c r="AE9384" s="3"/>
      <c r="AF9384" s="3"/>
      <c r="AG9384" s="3"/>
      <c r="AH9384" s="3"/>
      <c r="AI9384" s="3"/>
      <c r="AJ9384" s="3"/>
      <c r="AK9384" s="3"/>
      <c r="AL9384" s="3"/>
      <c r="AM9384" s="3"/>
      <c r="AN9384" s="3"/>
      <c r="AO9384" s="3"/>
      <c r="AP9384" s="3"/>
      <c r="AQ9384" s="3"/>
      <c r="AR9384" s="3"/>
      <c r="AS9384" s="3"/>
      <c r="AT9384" s="3"/>
      <c r="AU9384" s="3"/>
      <c r="AV9384" s="3"/>
      <c r="AW9384" s="3"/>
      <c r="AX9384" s="3"/>
      <c r="AY9384" s="3"/>
      <c r="AZ9384" s="3"/>
      <c r="BA9384" s="3"/>
    </row>
    <row r="9385" spans="1:53" x14ac:dyDescent="0.3">
      <c r="A9385" s="3"/>
      <c r="B9385" s="3"/>
      <c r="C9385" s="3"/>
      <c r="D9385" s="3"/>
      <c r="E9385" s="3"/>
      <c r="F9385" s="3"/>
      <c r="G9385" s="3"/>
      <c r="H9385" s="3"/>
      <c r="I9385" s="3"/>
      <c r="J9385" s="3"/>
      <c r="K9385" s="3"/>
      <c r="L9385" s="3"/>
      <c r="M9385" s="3"/>
      <c r="N9385" s="3"/>
      <c r="O9385" s="3"/>
      <c r="P9385" s="3"/>
      <c r="Q9385" s="3"/>
      <c r="R9385" s="3"/>
      <c r="S9385" s="120"/>
      <c r="T9385" s="3"/>
      <c r="U9385" s="3"/>
      <c r="V9385" s="3"/>
      <c r="W9385" s="3"/>
      <c r="X9385" s="3"/>
      <c r="Y9385" s="3"/>
      <c r="Z9385" s="3"/>
      <c r="AA9385" s="3"/>
      <c r="AB9385" s="3"/>
      <c r="AC9385" s="3"/>
      <c r="AD9385" s="3"/>
      <c r="AE9385" s="3"/>
      <c r="AF9385" s="3"/>
      <c r="AG9385" s="3"/>
      <c r="AH9385" s="3"/>
      <c r="AI9385" s="3"/>
      <c r="AJ9385" s="3"/>
      <c r="AK9385" s="3"/>
      <c r="AL9385" s="3"/>
      <c r="AM9385" s="3"/>
      <c r="AN9385" s="3"/>
      <c r="AO9385" s="3"/>
      <c r="AP9385" s="3"/>
      <c r="AQ9385" s="3"/>
      <c r="AR9385" s="3"/>
      <c r="AS9385" s="3"/>
      <c r="AT9385" s="3"/>
      <c r="AU9385" s="3"/>
      <c r="AV9385" s="3"/>
      <c r="AW9385" s="3"/>
      <c r="AX9385" s="3"/>
      <c r="AY9385" s="3"/>
      <c r="AZ9385" s="3"/>
      <c r="BA9385" s="3"/>
    </row>
    <row r="9386" spans="1:53" x14ac:dyDescent="0.3">
      <c r="A9386" s="3"/>
      <c r="B9386" s="3"/>
      <c r="C9386" s="3"/>
      <c r="D9386" s="3"/>
      <c r="E9386" s="3"/>
      <c r="F9386" s="3"/>
      <c r="G9386" s="3"/>
      <c r="H9386" s="3"/>
      <c r="I9386" s="3"/>
      <c r="J9386" s="3"/>
      <c r="K9386" s="3"/>
      <c r="L9386" s="3"/>
      <c r="M9386" s="3"/>
      <c r="N9386" s="3"/>
      <c r="O9386" s="3"/>
      <c r="P9386" s="3"/>
      <c r="Q9386" s="3"/>
      <c r="R9386" s="3"/>
      <c r="S9386" s="120"/>
      <c r="T9386" s="3"/>
      <c r="U9386" s="3"/>
      <c r="V9386" s="3"/>
      <c r="W9386" s="3"/>
      <c r="X9386" s="3"/>
      <c r="Y9386" s="3"/>
      <c r="Z9386" s="3"/>
      <c r="AA9386" s="3"/>
      <c r="AB9386" s="3"/>
      <c r="AC9386" s="3"/>
      <c r="AD9386" s="3"/>
      <c r="AE9386" s="3"/>
      <c r="AF9386" s="3"/>
      <c r="AG9386" s="3"/>
      <c r="AH9386" s="3"/>
      <c r="AI9386" s="3"/>
      <c r="AJ9386" s="3"/>
      <c r="AK9386" s="3"/>
      <c r="AL9386" s="3"/>
      <c r="AM9386" s="3"/>
      <c r="AN9386" s="3"/>
      <c r="AO9386" s="3"/>
      <c r="AP9386" s="3"/>
      <c r="AQ9386" s="3"/>
      <c r="AR9386" s="3"/>
      <c r="AS9386" s="3"/>
      <c r="AT9386" s="3"/>
      <c r="AU9386" s="3"/>
      <c r="AV9386" s="3"/>
      <c r="AW9386" s="3"/>
      <c r="AX9386" s="3"/>
      <c r="AY9386" s="3"/>
      <c r="AZ9386" s="3"/>
      <c r="BA9386" s="3"/>
    </row>
    <row r="9387" spans="1:53" x14ac:dyDescent="0.3">
      <c r="A9387" s="3"/>
      <c r="B9387" s="3"/>
      <c r="C9387" s="3"/>
      <c r="D9387" s="3"/>
      <c r="E9387" s="3"/>
      <c r="F9387" s="3"/>
      <c r="G9387" s="3"/>
      <c r="H9387" s="3"/>
      <c r="I9387" s="3"/>
      <c r="J9387" s="3"/>
      <c r="K9387" s="3"/>
      <c r="L9387" s="3"/>
      <c r="M9387" s="3"/>
      <c r="N9387" s="3"/>
      <c r="O9387" s="3"/>
      <c r="P9387" s="3"/>
      <c r="Q9387" s="3"/>
      <c r="R9387" s="3"/>
      <c r="S9387" s="120"/>
      <c r="T9387" s="3"/>
      <c r="U9387" s="3"/>
      <c r="V9387" s="3"/>
      <c r="W9387" s="3"/>
      <c r="X9387" s="3"/>
      <c r="Y9387" s="3"/>
      <c r="Z9387" s="3"/>
      <c r="AA9387" s="3"/>
      <c r="AB9387" s="3"/>
      <c r="AC9387" s="3"/>
      <c r="AD9387" s="3"/>
      <c r="AE9387" s="3"/>
      <c r="AF9387" s="3"/>
      <c r="AG9387" s="3"/>
      <c r="AH9387" s="3"/>
      <c r="AI9387" s="3"/>
      <c r="AJ9387" s="3"/>
      <c r="AK9387" s="3"/>
      <c r="AL9387" s="3"/>
      <c r="AM9387" s="3"/>
      <c r="AN9387" s="3"/>
      <c r="AO9387" s="3"/>
      <c r="AP9387" s="3"/>
      <c r="AQ9387" s="3"/>
      <c r="AR9387" s="3"/>
      <c r="AS9387" s="3"/>
      <c r="AT9387" s="3"/>
      <c r="AU9387" s="3"/>
      <c r="AV9387" s="3"/>
      <c r="AW9387" s="3"/>
      <c r="AX9387" s="3"/>
      <c r="AY9387" s="3"/>
      <c r="AZ9387" s="3"/>
      <c r="BA9387" s="3"/>
    </row>
    <row r="9388" spans="1:53" x14ac:dyDescent="0.3">
      <c r="A9388" s="3"/>
      <c r="B9388" s="3"/>
      <c r="C9388" s="3"/>
      <c r="D9388" s="3"/>
      <c r="E9388" s="3"/>
      <c r="F9388" s="3"/>
      <c r="G9388" s="3"/>
      <c r="H9388" s="3"/>
      <c r="I9388" s="3"/>
      <c r="J9388" s="3"/>
      <c r="K9388" s="3"/>
      <c r="L9388" s="3"/>
      <c r="M9388" s="3"/>
      <c r="N9388" s="3"/>
      <c r="O9388" s="3"/>
      <c r="P9388" s="3"/>
      <c r="Q9388" s="3"/>
      <c r="R9388" s="3"/>
      <c r="S9388" s="120"/>
      <c r="T9388" s="3"/>
      <c r="U9388" s="3"/>
      <c r="V9388" s="3"/>
      <c r="W9388" s="3"/>
      <c r="X9388" s="3"/>
      <c r="Y9388" s="3"/>
      <c r="Z9388" s="3"/>
      <c r="AA9388" s="3"/>
      <c r="AB9388" s="3"/>
      <c r="AC9388" s="3"/>
      <c r="AD9388" s="3"/>
      <c r="AE9388" s="3"/>
      <c r="AF9388" s="3"/>
      <c r="AG9388" s="3"/>
      <c r="AH9388" s="3"/>
      <c r="AI9388" s="3"/>
      <c r="AJ9388" s="3"/>
      <c r="AK9388" s="3"/>
      <c r="AL9388" s="3"/>
      <c r="AM9388" s="3"/>
      <c r="AN9388" s="3"/>
      <c r="AO9388" s="3"/>
      <c r="AP9388" s="3"/>
      <c r="AQ9388" s="3"/>
      <c r="AR9388" s="3"/>
      <c r="AS9388" s="3"/>
      <c r="AT9388" s="3"/>
      <c r="AU9388" s="3"/>
      <c r="AV9388" s="3"/>
      <c r="AW9388" s="3"/>
      <c r="AX9388" s="3"/>
      <c r="AY9388" s="3"/>
      <c r="AZ9388" s="3"/>
      <c r="BA9388" s="3"/>
    </row>
    <row r="9389" spans="1:53" x14ac:dyDescent="0.3">
      <c r="A9389" s="3"/>
      <c r="B9389" s="3"/>
      <c r="C9389" s="3"/>
      <c r="D9389" s="3"/>
      <c r="E9389" s="3"/>
      <c r="F9389" s="3"/>
      <c r="G9389" s="3"/>
      <c r="H9389" s="3"/>
      <c r="I9389" s="3"/>
      <c r="J9389" s="3"/>
      <c r="K9389" s="3"/>
      <c r="L9389" s="3"/>
      <c r="M9389" s="3"/>
      <c r="N9389" s="3"/>
      <c r="O9389" s="3"/>
      <c r="P9389" s="3"/>
      <c r="Q9389" s="3"/>
      <c r="R9389" s="3"/>
      <c r="S9389" s="120"/>
      <c r="T9389" s="3"/>
      <c r="U9389" s="3"/>
      <c r="V9389" s="3"/>
      <c r="W9389" s="3"/>
      <c r="X9389" s="3"/>
      <c r="Y9389" s="3"/>
      <c r="Z9389" s="3"/>
      <c r="AA9389" s="3"/>
      <c r="AB9389" s="3"/>
      <c r="AC9389" s="3"/>
      <c r="AD9389" s="3"/>
      <c r="AE9389" s="3"/>
      <c r="AF9389" s="3"/>
      <c r="AG9389" s="3"/>
      <c r="AH9389" s="3"/>
      <c r="AI9389" s="3"/>
      <c r="AJ9389" s="3"/>
      <c r="AK9389" s="3"/>
      <c r="AL9389" s="3"/>
      <c r="AM9389" s="3"/>
      <c r="AN9389" s="3"/>
      <c r="AO9389" s="3"/>
      <c r="AP9389" s="3"/>
      <c r="AQ9389" s="3"/>
      <c r="AR9389" s="3"/>
      <c r="AS9389" s="3"/>
      <c r="AT9389" s="3"/>
      <c r="AU9389" s="3"/>
      <c r="AV9389" s="3"/>
      <c r="AW9389" s="3"/>
      <c r="AX9389" s="3"/>
      <c r="AY9389" s="3"/>
      <c r="AZ9389" s="3"/>
      <c r="BA9389" s="3"/>
    </row>
    <row r="9390" spans="1:53" x14ac:dyDescent="0.3">
      <c r="A9390" s="3"/>
      <c r="B9390" s="3"/>
      <c r="C9390" s="3"/>
      <c r="D9390" s="3"/>
      <c r="E9390" s="3"/>
      <c r="F9390" s="3"/>
      <c r="G9390" s="3"/>
      <c r="H9390" s="3"/>
      <c r="I9390" s="3"/>
      <c r="J9390" s="3"/>
      <c r="K9390" s="3"/>
      <c r="L9390" s="3"/>
      <c r="M9390" s="3"/>
      <c r="N9390" s="3"/>
      <c r="O9390" s="3"/>
      <c r="P9390" s="3"/>
      <c r="Q9390" s="3"/>
      <c r="R9390" s="3"/>
      <c r="S9390" s="120"/>
      <c r="T9390" s="3"/>
      <c r="U9390" s="3"/>
      <c r="V9390" s="3"/>
      <c r="W9390" s="3"/>
      <c r="X9390" s="3"/>
      <c r="Y9390" s="3"/>
      <c r="Z9390" s="3"/>
      <c r="AA9390" s="3"/>
      <c r="AB9390" s="3"/>
      <c r="AC9390" s="3"/>
      <c r="AD9390" s="3"/>
      <c r="AE9390" s="3"/>
      <c r="AF9390" s="3"/>
      <c r="AG9390" s="3"/>
      <c r="AH9390" s="3"/>
      <c r="AI9390" s="3"/>
      <c r="AJ9390" s="3"/>
      <c r="AK9390" s="3"/>
      <c r="AL9390" s="3"/>
      <c r="AM9390" s="3"/>
      <c r="AN9390" s="3"/>
      <c r="AO9390" s="3"/>
      <c r="AP9390" s="3"/>
      <c r="AQ9390" s="3"/>
      <c r="AR9390" s="3"/>
      <c r="AS9390" s="3"/>
      <c r="AT9390" s="3"/>
      <c r="AU9390" s="3"/>
      <c r="AV9390" s="3"/>
      <c r="AW9390" s="3"/>
      <c r="AX9390" s="3"/>
      <c r="AY9390" s="3"/>
      <c r="AZ9390" s="3"/>
      <c r="BA9390" s="3"/>
    </row>
    <row r="9391" spans="1:53" x14ac:dyDescent="0.3">
      <c r="A9391" s="3"/>
      <c r="B9391" s="3"/>
      <c r="C9391" s="3"/>
      <c r="D9391" s="3"/>
      <c r="E9391" s="3"/>
      <c r="F9391" s="3"/>
      <c r="G9391" s="3"/>
      <c r="H9391" s="3"/>
      <c r="I9391" s="3"/>
      <c r="J9391" s="3"/>
      <c r="K9391" s="3"/>
      <c r="L9391" s="3"/>
      <c r="M9391" s="3"/>
      <c r="N9391" s="3"/>
      <c r="O9391" s="3"/>
      <c r="P9391" s="3"/>
      <c r="Q9391" s="3"/>
      <c r="R9391" s="3"/>
      <c r="S9391" s="120"/>
      <c r="T9391" s="3"/>
      <c r="U9391" s="3"/>
      <c r="V9391" s="3"/>
      <c r="W9391" s="3"/>
      <c r="X9391" s="3"/>
      <c r="Y9391" s="3"/>
      <c r="Z9391" s="3"/>
      <c r="AA9391" s="3"/>
      <c r="AB9391" s="3"/>
      <c r="AC9391" s="3"/>
      <c r="AD9391" s="3"/>
      <c r="AE9391" s="3"/>
      <c r="AF9391" s="3"/>
      <c r="AG9391" s="3"/>
      <c r="AH9391" s="3"/>
      <c r="AI9391" s="3"/>
      <c r="AJ9391" s="3"/>
      <c r="AK9391" s="3"/>
      <c r="AL9391" s="3"/>
      <c r="AM9391" s="3"/>
      <c r="AN9391" s="3"/>
      <c r="AO9391" s="3"/>
      <c r="AP9391" s="3"/>
      <c r="AQ9391" s="3"/>
      <c r="AR9391" s="3"/>
      <c r="AS9391" s="3"/>
      <c r="AT9391" s="3"/>
      <c r="AU9391" s="3"/>
      <c r="AV9391" s="3"/>
      <c r="AW9391" s="3"/>
      <c r="AX9391" s="3"/>
      <c r="AY9391" s="3"/>
      <c r="AZ9391" s="3"/>
      <c r="BA9391" s="3"/>
    </row>
    <row r="9392" spans="1:53" x14ac:dyDescent="0.3">
      <c r="A9392" s="3"/>
      <c r="B9392" s="3"/>
      <c r="C9392" s="3"/>
      <c r="D9392" s="3"/>
      <c r="E9392" s="3"/>
      <c r="F9392" s="3"/>
      <c r="G9392" s="3"/>
      <c r="H9392" s="3"/>
      <c r="I9392" s="3"/>
      <c r="J9392" s="3"/>
      <c r="K9392" s="3"/>
      <c r="L9392" s="3"/>
      <c r="M9392" s="3"/>
      <c r="N9392" s="3"/>
      <c r="O9392" s="3"/>
      <c r="P9392" s="3"/>
      <c r="Q9392" s="3"/>
      <c r="R9392" s="3"/>
      <c r="S9392" s="120"/>
      <c r="T9392" s="3"/>
      <c r="U9392" s="3"/>
      <c r="V9392" s="3"/>
      <c r="W9392" s="3"/>
      <c r="X9392" s="3"/>
      <c r="Y9392" s="3"/>
      <c r="Z9392" s="3"/>
      <c r="AA9392" s="3"/>
      <c r="AB9392" s="3"/>
      <c r="AC9392" s="3"/>
      <c r="AD9392" s="3"/>
      <c r="AE9392" s="3"/>
      <c r="AF9392" s="3"/>
      <c r="AG9392" s="3"/>
      <c r="AH9392" s="3"/>
      <c r="AI9392" s="3"/>
      <c r="AJ9392" s="3"/>
      <c r="AK9392" s="3"/>
      <c r="AL9392" s="3"/>
      <c r="AM9392" s="3"/>
      <c r="AN9392" s="3"/>
      <c r="AO9392" s="3"/>
      <c r="AP9392" s="3"/>
      <c r="AQ9392" s="3"/>
      <c r="AR9392" s="3"/>
      <c r="AS9392" s="3"/>
      <c r="AT9392" s="3"/>
      <c r="AU9392" s="3"/>
      <c r="AV9392" s="3"/>
      <c r="AW9392" s="3"/>
      <c r="AX9392" s="3"/>
      <c r="AY9392" s="3"/>
      <c r="AZ9392" s="3"/>
      <c r="BA9392" s="3"/>
    </row>
    <row r="9393" spans="1:53" x14ac:dyDescent="0.3">
      <c r="A9393" s="3"/>
      <c r="B9393" s="3"/>
      <c r="C9393" s="3"/>
      <c r="D9393" s="3"/>
      <c r="E9393" s="3"/>
      <c r="F9393" s="3"/>
      <c r="G9393" s="3"/>
      <c r="H9393" s="3"/>
      <c r="I9393" s="3"/>
      <c r="J9393" s="3"/>
      <c r="K9393" s="3"/>
      <c r="L9393" s="3"/>
      <c r="M9393" s="3"/>
      <c r="N9393" s="3"/>
      <c r="O9393" s="3"/>
      <c r="P9393" s="3"/>
      <c r="Q9393" s="3"/>
      <c r="R9393" s="3"/>
      <c r="S9393" s="120"/>
      <c r="T9393" s="3"/>
      <c r="U9393" s="3"/>
      <c r="V9393" s="3"/>
      <c r="W9393" s="3"/>
      <c r="X9393" s="3"/>
      <c r="Y9393" s="3"/>
      <c r="Z9393" s="3"/>
      <c r="AA9393" s="3"/>
      <c r="AB9393" s="3"/>
      <c r="AC9393" s="3"/>
      <c r="AD9393" s="3"/>
      <c r="AE9393" s="3"/>
      <c r="AF9393" s="3"/>
      <c r="AG9393" s="3"/>
      <c r="AH9393" s="3"/>
      <c r="AI9393" s="3"/>
      <c r="AJ9393" s="3"/>
      <c r="AK9393" s="3"/>
      <c r="AL9393" s="3"/>
      <c r="AM9393" s="3"/>
      <c r="AN9393" s="3"/>
      <c r="AO9393" s="3"/>
      <c r="AP9393" s="3"/>
      <c r="AQ9393" s="3"/>
      <c r="AR9393" s="3"/>
      <c r="AS9393" s="3"/>
      <c r="AT9393" s="3"/>
      <c r="AU9393" s="3"/>
      <c r="AV9393" s="3"/>
      <c r="AW9393" s="3"/>
      <c r="AX9393" s="3"/>
      <c r="AY9393" s="3"/>
      <c r="AZ9393" s="3"/>
      <c r="BA9393" s="3"/>
    </row>
    <row r="9394" spans="1:53" x14ac:dyDescent="0.3">
      <c r="A9394" s="3"/>
      <c r="B9394" s="3"/>
      <c r="C9394" s="3"/>
      <c r="D9394" s="3"/>
      <c r="E9394" s="3"/>
      <c r="F9394" s="3"/>
      <c r="G9394" s="3"/>
      <c r="H9394" s="3"/>
      <c r="I9394" s="3"/>
      <c r="J9394" s="3"/>
      <c r="K9394" s="3"/>
      <c r="L9394" s="3"/>
      <c r="M9394" s="3"/>
      <c r="N9394" s="3"/>
      <c r="O9394" s="3"/>
      <c r="P9394" s="3"/>
      <c r="Q9394" s="3"/>
      <c r="R9394" s="3"/>
      <c r="S9394" s="120"/>
      <c r="T9394" s="3"/>
      <c r="U9394" s="3"/>
      <c r="V9394" s="3"/>
      <c r="W9394" s="3"/>
      <c r="X9394" s="3"/>
      <c r="Y9394" s="3"/>
      <c r="Z9394" s="3"/>
      <c r="AA9394" s="3"/>
      <c r="AB9394" s="3"/>
      <c r="AC9394" s="3"/>
      <c r="AD9394" s="3"/>
      <c r="AE9394" s="3"/>
      <c r="AF9394" s="3"/>
      <c r="AG9394" s="3"/>
      <c r="AH9394" s="3"/>
      <c r="AI9394" s="3"/>
      <c r="AJ9394" s="3"/>
      <c r="AK9394" s="3"/>
      <c r="AL9394" s="3"/>
      <c r="AM9394" s="3"/>
      <c r="AN9394" s="3"/>
      <c r="AO9394" s="3"/>
      <c r="AP9394" s="3"/>
      <c r="AQ9394" s="3"/>
      <c r="AR9394" s="3"/>
      <c r="AS9394" s="3"/>
      <c r="AT9394" s="3"/>
      <c r="AU9394" s="3"/>
      <c r="AV9394" s="3"/>
      <c r="AW9394" s="3"/>
      <c r="AX9394" s="3"/>
      <c r="AY9394" s="3"/>
      <c r="AZ9394" s="3"/>
      <c r="BA9394" s="3"/>
    </row>
    <row r="9395" spans="1:53" x14ac:dyDescent="0.3">
      <c r="A9395" s="3"/>
      <c r="B9395" s="3"/>
      <c r="C9395" s="3"/>
      <c r="D9395" s="3"/>
      <c r="E9395" s="3"/>
      <c r="F9395" s="3"/>
      <c r="G9395" s="3"/>
      <c r="H9395" s="3"/>
      <c r="I9395" s="3"/>
      <c r="J9395" s="3"/>
      <c r="K9395" s="3"/>
      <c r="L9395" s="3"/>
      <c r="M9395" s="3"/>
      <c r="N9395" s="3"/>
      <c r="O9395" s="3"/>
      <c r="P9395" s="3"/>
      <c r="Q9395" s="3"/>
      <c r="R9395" s="3"/>
      <c r="S9395" s="120"/>
      <c r="T9395" s="3"/>
      <c r="U9395" s="3"/>
      <c r="V9395" s="3"/>
      <c r="W9395" s="3"/>
      <c r="X9395" s="3"/>
      <c r="Y9395" s="3"/>
      <c r="Z9395" s="3"/>
      <c r="AA9395" s="3"/>
      <c r="AB9395" s="3"/>
      <c r="AC9395" s="3"/>
      <c r="AD9395" s="3"/>
      <c r="AE9395" s="3"/>
      <c r="AF9395" s="3"/>
      <c r="AG9395" s="3"/>
      <c r="AH9395" s="3"/>
      <c r="AI9395" s="3"/>
      <c r="AJ9395" s="3"/>
      <c r="AK9395" s="3"/>
      <c r="AL9395" s="3"/>
      <c r="AM9395" s="3"/>
      <c r="AN9395" s="3"/>
      <c r="AO9395" s="3"/>
      <c r="AP9395" s="3"/>
      <c r="AQ9395" s="3"/>
      <c r="AR9395" s="3"/>
      <c r="AS9395" s="3"/>
      <c r="AT9395" s="3"/>
      <c r="AU9395" s="3"/>
      <c r="AV9395" s="3"/>
      <c r="AW9395" s="3"/>
      <c r="AX9395" s="3"/>
      <c r="AY9395" s="3"/>
      <c r="AZ9395" s="3"/>
      <c r="BA9395" s="3"/>
    </row>
    <row r="9396" spans="1:53" x14ac:dyDescent="0.3">
      <c r="A9396" s="3"/>
      <c r="B9396" s="3"/>
      <c r="C9396" s="3"/>
      <c r="D9396" s="3"/>
      <c r="E9396" s="3"/>
      <c r="F9396" s="3"/>
      <c r="G9396" s="3"/>
      <c r="H9396" s="3"/>
      <c r="I9396" s="3"/>
      <c r="J9396" s="3"/>
      <c r="K9396" s="3"/>
      <c r="L9396" s="3"/>
      <c r="M9396" s="3"/>
      <c r="N9396" s="3"/>
      <c r="O9396" s="3"/>
      <c r="P9396" s="3"/>
      <c r="Q9396" s="3"/>
      <c r="R9396" s="3"/>
      <c r="S9396" s="120"/>
      <c r="T9396" s="3"/>
      <c r="U9396" s="3"/>
      <c r="V9396" s="3"/>
      <c r="W9396" s="3"/>
      <c r="X9396" s="3"/>
      <c r="Y9396" s="3"/>
      <c r="Z9396" s="3"/>
      <c r="AA9396" s="3"/>
      <c r="AB9396" s="3"/>
      <c r="AC9396" s="3"/>
      <c r="AD9396" s="3"/>
      <c r="AE9396" s="3"/>
      <c r="AF9396" s="3"/>
      <c r="AG9396" s="3"/>
      <c r="AH9396" s="3"/>
      <c r="AI9396" s="3"/>
      <c r="AJ9396" s="3"/>
      <c r="AK9396" s="3"/>
      <c r="AL9396" s="3"/>
      <c r="AM9396" s="3"/>
      <c r="AN9396" s="3"/>
      <c r="AO9396" s="3"/>
      <c r="AP9396" s="3"/>
      <c r="AQ9396" s="3"/>
      <c r="AR9396" s="3"/>
      <c r="AS9396" s="3"/>
      <c r="AT9396" s="3"/>
      <c r="AU9396" s="3"/>
      <c r="AV9396" s="3"/>
      <c r="AW9396" s="3"/>
      <c r="AX9396" s="3"/>
      <c r="AY9396" s="3"/>
      <c r="AZ9396" s="3"/>
      <c r="BA9396" s="3"/>
    </row>
    <row r="9397" spans="1:53" x14ac:dyDescent="0.3">
      <c r="A9397" s="3"/>
      <c r="B9397" s="3"/>
      <c r="C9397" s="3"/>
      <c r="D9397" s="3"/>
      <c r="E9397" s="3"/>
      <c r="F9397" s="3"/>
      <c r="G9397" s="3"/>
      <c r="H9397" s="3"/>
      <c r="I9397" s="3"/>
      <c r="J9397" s="3"/>
      <c r="K9397" s="3"/>
      <c r="L9397" s="3"/>
      <c r="M9397" s="3"/>
      <c r="N9397" s="3"/>
      <c r="O9397" s="3"/>
      <c r="P9397" s="3"/>
      <c r="Q9397" s="3"/>
      <c r="R9397" s="3"/>
      <c r="S9397" s="120"/>
      <c r="T9397" s="3"/>
      <c r="U9397" s="3"/>
      <c r="V9397" s="3"/>
      <c r="W9397" s="3"/>
      <c r="X9397" s="3"/>
      <c r="Y9397" s="3"/>
      <c r="Z9397" s="3"/>
      <c r="AA9397" s="3"/>
      <c r="AB9397" s="3"/>
      <c r="AC9397" s="3"/>
      <c r="AD9397" s="3"/>
      <c r="AE9397" s="3"/>
      <c r="AF9397" s="3"/>
      <c r="AG9397" s="3"/>
      <c r="AH9397" s="3"/>
      <c r="AI9397" s="3"/>
      <c r="AJ9397" s="3"/>
      <c r="AK9397" s="3"/>
      <c r="AL9397" s="3"/>
      <c r="AM9397" s="3"/>
      <c r="AN9397" s="3"/>
      <c r="AO9397" s="3"/>
      <c r="AP9397" s="3"/>
      <c r="AQ9397" s="3"/>
      <c r="AR9397" s="3"/>
      <c r="AS9397" s="3"/>
      <c r="AT9397" s="3"/>
      <c r="AU9397" s="3"/>
      <c r="AV9397" s="3"/>
      <c r="AW9397" s="3"/>
      <c r="AX9397" s="3"/>
      <c r="AY9397" s="3"/>
      <c r="AZ9397" s="3"/>
      <c r="BA9397" s="3"/>
    </row>
    <row r="9398" spans="1:53" x14ac:dyDescent="0.3">
      <c r="A9398" s="3"/>
      <c r="B9398" s="3"/>
      <c r="C9398" s="3"/>
      <c r="D9398" s="3"/>
      <c r="E9398" s="3"/>
      <c r="F9398" s="3"/>
      <c r="G9398" s="3"/>
      <c r="H9398" s="3"/>
      <c r="I9398" s="3"/>
      <c r="J9398" s="3"/>
      <c r="K9398" s="3"/>
      <c r="L9398" s="3"/>
      <c r="M9398" s="3"/>
      <c r="N9398" s="3"/>
      <c r="O9398" s="3"/>
      <c r="P9398" s="3"/>
      <c r="Q9398" s="3"/>
      <c r="R9398" s="3"/>
      <c r="S9398" s="120"/>
      <c r="T9398" s="3"/>
      <c r="U9398" s="3"/>
      <c r="V9398" s="3"/>
      <c r="W9398" s="3"/>
      <c r="X9398" s="3"/>
      <c r="Y9398" s="3"/>
      <c r="Z9398" s="3"/>
      <c r="AA9398" s="3"/>
      <c r="AB9398" s="3"/>
      <c r="AC9398" s="3"/>
      <c r="AD9398" s="3"/>
      <c r="AE9398" s="3"/>
      <c r="AF9398" s="3"/>
      <c r="AG9398" s="3"/>
      <c r="AH9398" s="3"/>
      <c r="AI9398" s="3"/>
      <c r="AJ9398" s="3"/>
      <c r="AK9398" s="3"/>
      <c r="AL9398" s="3"/>
      <c r="AM9398" s="3"/>
      <c r="AN9398" s="3"/>
      <c r="AO9398" s="3"/>
      <c r="AP9398" s="3"/>
      <c r="AQ9398" s="3"/>
      <c r="AR9398" s="3"/>
      <c r="AS9398" s="3"/>
      <c r="AT9398" s="3"/>
      <c r="AU9398" s="3"/>
      <c r="AV9398" s="3"/>
      <c r="AW9398" s="3"/>
      <c r="AX9398" s="3"/>
      <c r="AY9398" s="3"/>
      <c r="AZ9398" s="3"/>
      <c r="BA9398" s="3"/>
    </row>
    <row r="9399" spans="1:53" x14ac:dyDescent="0.3">
      <c r="A9399" s="3"/>
      <c r="B9399" s="3"/>
      <c r="C9399" s="3"/>
      <c r="D9399" s="3"/>
      <c r="E9399" s="3"/>
      <c r="F9399" s="3"/>
      <c r="G9399" s="3"/>
      <c r="H9399" s="3"/>
      <c r="I9399" s="3"/>
      <c r="J9399" s="3"/>
      <c r="K9399" s="3"/>
      <c r="L9399" s="3"/>
      <c r="M9399" s="3"/>
      <c r="N9399" s="3"/>
      <c r="O9399" s="3"/>
      <c r="P9399" s="3"/>
      <c r="Q9399" s="3"/>
      <c r="R9399" s="3"/>
      <c r="S9399" s="120"/>
      <c r="T9399" s="3"/>
      <c r="U9399" s="3"/>
      <c r="V9399" s="3"/>
      <c r="W9399" s="3"/>
      <c r="X9399" s="3"/>
      <c r="Y9399" s="3"/>
      <c r="Z9399" s="3"/>
      <c r="AA9399" s="3"/>
      <c r="AB9399" s="3"/>
      <c r="AC9399" s="3"/>
      <c r="AD9399" s="3"/>
      <c r="AE9399" s="3"/>
      <c r="AF9399" s="3"/>
      <c r="AG9399" s="3"/>
      <c r="AH9399" s="3"/>
      <c r="AI9399" s="3"/>
      <c r="AJ9399" s="3"/>
      <c r="AK9399" s="3"/>
      <c r="AL9399" s="3"/>
      <c r="AM9399" s="3"/>
      <c r="AN9399" s="3"/>
      <c r="AO9399" s="3"/>
      <c r="AP9399" s="3"/>
      <c r="AQ9399" s="3"/>
      <c r="AR9399" s="3"/>
      <c r="AS9399" s="3"/>
      <c r="AT9399" s="3"/>
      <c r="AU9399" s="3"/>
      <c r="AV9399" s="3"/>
      <c r="AW9399" s="3"/>
      <c r="AX9399" s="3"/>
      <c r="AY9399" s="3"/>
      <c r="AZ9399" s="3"/>
      <c r="BA9399" s="3"/>
    </row>
    <row r="9400" spans="1:53" x14ac:dyDescent="0.3">
      <c r="A9400" s="3"/>
      <c r="B9400" s="3"/>
      <c r="C9400" s="3"/>
      <c r="D9400" s="3"/>
      <c r="E9400" s="3"/>
      <c r="F9400" s="3"/>
      <c r="G9400" s="3"/>
      <c r="H9400" s="3"/>
      <c r="I9400" s="3"/>
      <c r="J9400" s="3"/>
      <c r="K9400" s="3"/>
      <c r="L9400" s="3"/>
      <c r="M9400" s="3"/>
      <c r="N9400" s="3"/>
      <c r="O9400" s="3"/>
      <c r="P9400" s="3"/>
      <c r="Q9400" s="3"/>
      <c r="R9400" s="3"/>
      <c r="S9400" s="120"/>
      <c r="T9400" s="3"/>
      <c r="U9400" s="3"/>
      <c r="V9400" s="3"/>
      <c r="W9400" s="3"/>
      <c r="X9400" s="3"/>
      <c r="Y9400" s="3"/>
      <c r="Z9400" s="3"/>
      <c r="AA9400" s="3"/>
      <c r="AB9400" s="3"/>
      <c r="AC9400" s="3"/>
      <c r="AD9400" s="3"/>
      <c r="AE9400" s="3"/>
      <c r="AF9400" s="3"/>
      <c r="AG9400" s="3"/>
      <c r="AH9400" s="3"/>
      <c r="AI9400" s="3"/>
      <c r="AJ9400" s="3"/>
      <c r="AK9400" s="3"/>
      <c r="AL9400" s="3"/>
      <c r="AM9400" s="3"/>
      <c r="AN9400" s="3"/>
      <c r="AO9400" s="3"/>
      <c r="AP9400" s="3"/>
      <c r="AQ9400" s="3"/>
      <c r="AR9400" s="3"/>
      <c r="AS9400" s="3"/>
      <c r="AT9400" s="3"/>
      <c r="AU9400" s="3"/>
      <c r="AV9400" s="3"/>
      <c r="AW9400" s="3"/>
      <c r="AX9400" s="3"/>
      <c r="AY9400" s="3"/>
      <c r="AZ9400" s="3"/>
      <c r="BA9400" s="3"/>
    </row>
    <row r="9401" spans="1:53" x14ac:dyDescent="0.3">
      <c r="A9401" s="3"/>
      <c r="B9401" s="3"/>
      <c r="C9401" s="3"/>
      <c r="D9401" s="3"/>
      <c r="E9401" s="3"/>
      <c r="F9401" s="3"/>
      <c r="G9401" s="3"/>
      <c r="H9401" s="3"/>
      <c r="I9401" s="3"/>
      <c r="J9401" s="3"/>
      <c r="K9401" s="3"/>
      <c r="L9401" s="3"/>
      <c r="M9401" s="3"/>
      <c r="N9401" s="3"/>
      <c r="O9401" s="3"/>
      <c r="P9401" s="3"/>
      <c r="Q9401" s="3"/>
      <c r="R9401" s="3"/>
      <c r="S9401" s="120"/>
      <c r="T9401" s="3"/>
      <c r="U9401" s="3"/>
      <c r="V9401" s="3"/>
      <c r="W9401" s="3"/>
      <c r="X9401" s="3"/>
      <c r="Y9401" s="3"/>
      <c r="Z9401" s="3"/>
      <c r="AA9401" s="3"/>
      <c r="AB9401" s="3"/>
      <c r="AC9401" s="3"/>
      <c r="AD9401" s="3"/>
      <c r="AE9401" s="3"/>
      <c r="AF9401" s="3"/>
      <c r="AG9401" s="3"/>
      <c r="AH9401" s="3"/>
      <c r="AI9401" s="3"/>
      <c r="AJ9401" s="3"/>
      <c r="AK9401" s="3"/>
      <c r="AL9401" s="3"/>
      <c r="AM9401" s="3"/>
      <c r="AN9401" s="3"/>
      <c r="AO9401" s="3"/>
      <c r="AP9401" s="3"/>
      <c r="AQ9401" s="3"/>
      <c r="AR9401" s="3"/>
      <c r="AS9401" s="3"/>
      <c r="AT9401" s="3"/>
      <c r="AU9401" s="3"/>
      <c r="AV9401" s="3"/>
      <c r="AW9401" s="3"/>
      <c r="AX9401" s="3"/>
      <c r="AY9401" s="3"/>
      <c r="AZ9401" s="3"/>
      <c r="BA9401" s="3"/>
    </row>
    <row r="9402" spans="1:53" x14ac:dyDescent="0.3">
      <c r="A9402" s="3"/>
      <c r="B9402" s="3"/>
      <c r="C9402" s="3"/>
      <c r="D9402" s="3"/>
      <c r="E9402" s="3"/>
      <c r="F9402" s="3"/>
      <c r="G9402" s="3"/>
      <c r="H9402" s="3"/>
      <c r="I9402" s="3"/>
      <c r="J9402" s="3"/>
      <c r="K9402" s="3"/>
      <c r="L9402" s="3"/>
      <c r="M9402" s="3"/>
      <c r="N9402" s="3"/>
      <c r="O9402" s="3"/>
      <c r="P9402" s="3"/>
      <c r="Q9402" s="3"/>
      <c r="R9402" s="3"/>
      <c r="S9402" s="120"/>
      <c r="T9402" s="3"/>
      <c r="U9402" s="3"/>
      <c r="V9402" s="3"/>
      <c r="W9402" s="3"/>
      <c r="X9402" s="3"/>
      <c r="Y9402" s="3"/>
      <c r="Z9402" s="3"/>
      <c r="AA9402" s="3"/>
      <c r="AB9402" s="3"/>
      <c r="AC9402" s="3"/>
      <c r="AD9402" s="3"/>
      <c r="AE9402" s="3"/>
      <c r="AF9402" s="3"/>
      <c r="AG9402" s="3"/>
      <c r="AH9402" s="3"/>
      <c r="AI9402" s="3"/>
      <c r="AJ9402" s="3"/>
      <c r="AK9402" s="3"/>
      <c r="AL9402" s="3"/>
      <c r="AM9402" s="3"/>
      <c r="AN9402" s="3"/>
      <c r="AO9402" s="3"/>
      <c r="AP9402" s="3"/>
      <c r="AQ9402" s="3"/>
      <c r="AR9402" s="3"/>
      <c r="AS9402" s="3"/>
      <c r="AT9402" s="3"/>
      <c r="AU9402" s="3"/>
      <c r="AV9402" s="3"/>
      <c r="AW9402" s="3"/>
      <c r="AX9402" s="3"/>
      <c r="AY9402" s="3"/>
      <c r="AZ9402" s="3"/>
      <c r="BA9402" s="3"/>
    </row>
    <row r="9403" spans="1:53" x14ac:dyDescent="0.3">
      <c r="A9403" s="3"/>
      <c r="B9403" s="3"/>
      <c r="C9403" s="3"/>
      <c r="D9403" s="3"/>
      <c r="E9403" s="3"/>
      <c r="F9403" s="3"/>
      <c r="G9403" s="3"/>
      <c r="H9403" s="3"/>
      <c r="I9403" s="3"/>
      <c r="J9403" s="3"/>
      <c r="K9403" s="3"/>
      <c r="L9403" s="3"/>
      <c r="M9403" s="3"/>
      <c r="N9403" s="3"/>
      <c r="O9403" s="3"/>
      <c r="P9403" s="3"/>
      <c r="Q9403" s="3"/>
      <c r="R9403" s="3"/>
      <c r="S9403" s="120"/>
      <c r="T9403" s="3"/>
      <c r="U9403" s="3"/>
      <c r="V9403" s="3"/>
      <c r="W9403" s="3"/>
      <c r="X9403" s="3"/>
      <c r="Y9403" s="3"/>
      <c r="Z9403" s="3"/>
      <c r="AA9403" s="3"/>
      <c r="AB9403" s="3"/>
      <c r="AC9403" s="3"/>
      <c r="AD9403" s="3"/>
      <c r="AE9403" s="3"/>
      <c r="AF9403" s="3"/>
      <c r="AG9403" s="3"/>
      <c r="AH9403" s="3"/>
      <c r="AI9403" s="3"/>
      <c r="AJ9403" s="3"/>
      <c r="AK9403" s="3"/>
      <c r="AL9403" s="3"/>
      <c r="AM9403" s="3"/>
      <c r="AN9403" s="3"/>
      <c r="AO9403" s="3"/>
      <c r="AP9403" s="3"/>
      <c r="AQ9403" s="3"/>
      <c r="AR9403" s="3"/>
      <c r="AS9403" s="3"/>
      <c r="AT9403" s="3"/>
      <c r="AU9403" s="3"/>
      <c r="AV9403" s="3"/>
      <c r="AW9403" s="3"/>
      <c r="AX9403" s="3"/>
      <c r="AY9403" s="3"/>
      <c r="AZ9403" s="3"/>
      <c r="BA9403" s="3"/>
    </row>
    <row r="9404" spans="1:53" x14ac:dyDescent="0.3">
      <c r="A9404" s="3"/>
      <c r="B9404" s="3"/>
      <c r="C9404" s="3"/>
      <c r="D9404" s="3"/>
      <c r="E9404" s="3"/>
      <c r="F9404" s="3"/>
      <c r="G9404" s="3"/>
      <c r="H9404" s="3"/>
      <c r="I9404" s="3"/>
      <c r="J9404" s="3"/>
      <c r="K9404" s="3"/>
      <c r="L9404" s="3"/>
      <c r="M9404" s="3"/>
      <c r="N9404" s="3"/>
      <c r="O9404" s="3"/>
      <c r="P9404" s="3"/>
      <c r="Q9404" s="3"/>
      <c r="R9404" s="3"/>
      <c r="S9404" s="120"/>
      <c r="T9404" s="3"/>
      <c r="U9404" s="3"/>
      <c r="V9404" s="3"/>
      <c r="W9404" s="3"/>
      <c r="X9404" s="3"/>
      <c r="Y9404" s="3"/>
      <c r="Z9404" s="3"/>
      <c r="AA9404" s="3"/>
      <c r="AB9404" s="3"/>
      <c r="AC9404" s="3"/>
      <c r="AD9404" s="3"/>
      <c r="AE9404" s="3"/>
      <c r="AF9404" s="3"/>
      <c r="AG9404" s="3"/>
      <c r="AH9404" s="3"/>
      <c r="AI9404" s="3"/>
      <c r="AJ9404" s="3"/>
      <c r="AK9404" s="3"/>
      <c r="AL9404" s="3"/>
      <c r="AM9404" s="3"/>
      <c r="AN9404" s="3"/>
      <c r="AO9404" s="3"/>
      <c r="AP9404" s="3"/>
      <c r="AQ9404" s="3"/>
      <c r="AR9404" s="3"/>
      <c r="AS9404" s="3"/>
      <c r="AT9404" s="3"/>
      <c r="AU9404" s="3"/>
      <c r="AV9404" s="3"/>
      <c r="AW9404" s="3"/>
      <c r="AX9404" s="3"/>
      <c r="AY9404" s="3"/>
      <c r="AZ9404" s="3"/>
      <c r="BA9404" s="3"/>
    </row>
    <row r="9405" spans="1:53" x14ac:dyDescent="0.3">
      <c r="A9405" s="3"/>
      <c r="B9405" s="3"/>
      <c r="C9405" s="3"/>
      <c r="D9405" s="3"/>
      <c r="E9405" s="3"/>
      <c r="F9405" s="3"/>
      <c r="G9405" s="3"/>
      <c r="H9405" s="3"/>
      <c r="I9405" s="3"/>
      <c r="J9405" s="3"/>
      <c r="K9405" s="3"/>
      <c r="L9405" s="3"/>
      <c r="M9405" s="3"/>
      <c r="N9405" s="3"/>
      <c r="O9405" s="3"/>
      <c r="P9405" s="3"/>
      <c r="Q9405" s="3"/>
      <c r="R9405" s="3"/>
      <c r="S9405" s="120"/>
      <c r="T9405" s="3"/>
      <c r="U9405" s="3"/>
      <c r="V9405" s="3"/>
      <c r="W9405" s="3"/>
      <c r="X9405" s="3"/>
      <c r="Y9405" s="3"/>
      <c r="Z9405" s="3"/>
      <c r="AA9405" s="3"/>
      <c r="AB9405" s="3"/>
      <c r="AC9405" s="3"/>
      <c r="AD9405" s="3"/>
      <c r="AE9405" s="3"/>
      <c r="AF9405" s="3"/>
      <c r="AG9405" s="3"/>
      <c r="AH9405" s="3"/>
      <c r="AI9405" s="3"/>
      <c r="AJ9405" s="3"/>
      <c r="AK9405" s="3"/>
      <c r="AL9405" s="3"/>
      <c r="AM9405" s="3"/>
      <c r="AN9405" s="3"/>
      <c r="AO9405" s="3"/>
      <c r="AP9405" s="3"/>
      <c r="AQ9405" s="3"/>
      <c r="AR9405" s="3"/>
      <c r="AS9405" s="3"/>
      <c r="AT9405" s="3"/>
      <c r="AU9405" s="3"/>
      <c r="AV9405" s="3"/>
      <c r="AW9405" s="3"/>
      <c r="AX9405" s="3"/>
      <c r="AY9405" s="3"/>
      <c r="AZ9405" s="3"/>
      <c r="BA9405" s="3"/>
    </row>
    <row r="9406" spans="1:53" x14ac:dyDescent="0.3">
      <c r="A9406" s="3"/>
      <c r="B9406" s="3"/>
      <c r="C9406" s="3"/>
      <c r="D9406" s="3"/>
      <c r="E9406" s="3"/>
      <c r="F9406" s="3"/>
      <c r="G9406" s="3"/>
      <c r="H9406" s="3"/>
      <c r="I9406" s="3"/>
      <c r="J9406" s="3"/>
      <c r="K9406" s="3"/>
      <c r="L9406" s="3"/>
      <c r="M9406" s="3"/>
      <c r="N9406" s="3"/>
      <c r="O9406" s="3"/>
      <c r="P9406" s="3"/>
      <c r="Q9406" s="3"/>
      <c r="R9406" s="3"/>
      <c r="S9406" s="120"/>
      <c r="T9406" s="3"/>
      <c r="U9406" s="3"/>
      <c r="V9406" s="3"/>
      <c r="W9406" s="3"/>
      <c r="X9406" s="3"/>
      <c r="Y9406" s="3"/>
      <c r="Z9406" s="3"/>
      <c r="AA9406" s="3"/>
      <c r="AB9406" s="3"/>
      <c r="AC9406" s="3"/>
      <c r="AD9406" s="3"/>
      <c r="AE9406" s="3"/>
      <c r="AF9406" s="3"/>
      <c r="AG9406" s="3"/>
      <c r="AH9406" s="3"/>
      <c r="AI9406" s="3"/>
      <c r="AJ9406" s="3"/>
      <c r="AK9406" s="3"/>
      <c r="AL9406" s="3"/>
      <c r="AM9406" s="3"/>
      <c r="AN9406" s="3"/>
      <c r="AO9406" s="3"/>
      <c r="AP9406" s="3"/>
      <c r="AQ9406" s="3"/>
      <c r="AR9406" s="3"/>
      <c r="AS9406" s="3"/>
      <c r="AT9406" s="3"/>
      <c r="AU9406" s="3"/>
      <c r="AV9406" s="3"/>
      <c r="AW9406" s="3"/>
      <c r="AX9406" s="3"/>
      <c r="AY9406" s="3"/>
      <c r="AZ9406" s="3"/>
      <c r="BA9406" s="3"/>
    </row>
    <row r="9407" spans="1:53" x14ac:dyDescent="0.3">
      <c r="A9407" s="3"/>
      <c r="B9407" s="3"/>
      <c r="C9407" s="3"/>
      <c r="D9407" s="3"/>
      <c r="E9407" s="3"/>
      <c r="F9407" s="3"/>
      <c r="G9407" s="3"/>
      <c r="H9407" s="3"/>
      <c r="I9407" s="3"/>
      <c r="J9407" s="3"/>
      <c r="K9407" s="3"/>
      <c r="L9407" s="3"/>
      <c r="M9407" s="3"/>
      <c r="N9407" s="3"/>
      <c r="O9407" s="3"/>
      <c r="P9407" s="3"/>
      <c r="Q9407" s="3"/>
      <c r="R9407" s="3"/>
      <c r="S9407" s="120"/>
      <c r="T9407" s="3"/>
      <c r="U9407" s="3"/>
      <c r="V9407" s="3"/>
      <c r="W9407" s="3"/>
      <c r="X9407" s="3"/>
      <c r="Y9407" s="3"/>
      <c r="Z9407" s="3"/>
      <c r="AA9407" s="3"/>
      <c r="AB9407" s="3"/>
      <c r="AC9407" s="3"/>
      <c r="AD9407" s="3"/>
      <c r="AE9407" s="3"/>
      <c r="AF9407" s="3"/>
      <c r="AG9407" s="3"/>
      <c r="AH9407" s="3"/>
      <c r="AI9407" s="3"/>
      <c r="AJ9407" s="3"/>
      <c r="AK9407" s="3"/>
      <c r="AL9407" s="3"/>
      <c r="AM9407" s="3"/>
      <c r="AN9407" s="3"/>
      <c r="AO9407" s="3"/>
      <c r="AP9407" s="3"/>
      <c r="AQ9407" s="3"/>
      <c r="AR9407" s="3"/>
      <c r="AS9407" s="3"/>
      <c r="AT9407" s="3"/>
      <c r="AU9407" s="3"/>
      <c r="AV9407" s="3"/>
      <c r="AW9407" s="3"/>
      <c r="AX9407" s="3"/>
      <c r="AY9407" s="3"/>
      <c r="AZ9407" s="3"/>
      <c r="BA9407" s="3"/>
    </row>
    <row r="9408" spans="1:53" x14ac:dyDescent="0.3">
      <c r="A9408" s="3"/>
      <c r="B9408" s="3"/>
      <c r="C9408" s="3"/>
      <c r="D9408" s="3"/>
      <c r="E9408" s="3"/>
      <c r="F9408" s="3"/>
      <c r="G9408" s="3"/>
      <c r="H9408" s="3"/>
      <c r="I9408" s="3"/>
      <c r="J9408" s="3"/>
      <c r="K9408" s="3"/>
      <c r="L9408" s="3"/>
      <c r="M9408" s="3"/>
      <c r="N9408" s="3"/>
      <c r="O9408" s="3"/>
      <c r="P9408" s="3"/>
      <c r="Q9408" s="3"/>
      <c r="R9408" s="3"/>
      <c r="S9408" s="120"/>
      <c r="T9408" s="3"/>
      <c r="U9408" s="3"/>
      <c r="V9408" s="3"/>
      <c r="W9408" s="3"/>
      <c r="X9408" s="3"/>
      <c r="Y9408" s="3"/>
      <c r="Z9408" s="3"/>
      <c r="AA9408" s="3"/>
      <c r="AB9408" s="3"/>
      <c r="AC9408" s="3"/>
      <c r="AD9408" s="3"/>
      <c r="AE9408" s="3"/>
      <c r="AF9408" s="3"/>
      <c r="AG9408" s="3"/>
      <c r="AH9408" s="3"/>
      <c r="AI9408" s="3"/>
      <c r="AJ9408" s="3"/>
      <c r="AK9408" s="3"/>
      <c r="AL9408" s="3"/>
      <c r="AM9408" s="3"/>
      <c r="AN9408" s="3"/>
      <c r="AO9408" s="3"/>
      <c r="AP9408" s="3"/>
      <c r="AQ9408" s="3"/>
      <c r="AR9408" s="3"/>
      <c r="AS9408" s="3"/>
      <c r="AT9408" s="3"/>
      <c r="AU9408" s="3"/>
      <c r="AV9408" s="3"/>
      <c r="AW9408" s="3"/>
      <c r="AX9408" s="3"/>
      <c r="AY9408" s="3"/>
      <c r="AZ9408" s="3"/>
      <c r="BA9408" s="3"/>
    </row>
    <row r="9409" spans="1:53" x14ac:dyDescent="0.3">
      <c r="A9409" s="3"/>
      <c r="B9409" s="3"/>
      <c r="C9409" s="3"/>
      <c r="D9409" s="3"/>
      <c r="E9409" s="3"/>
      <c r="F9409" s="3"/>
      <c r="G9409" s="3"/>
      <c r="H9409" s="3"/>
      <c r="I9409" s="3"/>
      <c r="J9409" s="3"/>
      <c r="K9409" s="3"/>
      <c r="L9409" s="3"/>
      <c r="M9409" s="3"/>
      <c r="N9409" s="3"/>
      <c r="O9409" s="3"/>
      <c r="P9409" s="3"/>
      <c r="Q9409" s="3"/>
      <c r="R9409" s="3"/>
      <c r="S9409" s="120"/>
      <c r="T9409" s="3"/>
      <c r="U9409" s="3"/>
      <c r="V9409" s="3"/>
      <c r="W9409" s="3"/>
      <c r="X9409" s="3"/>
      <c r="Y9409" s="3"/>
      <c r="Z9409" s="3"/>
      <c r="AA9409" s="3"/>
      <c r="AB9409" s="3"/>
      <c r="AC9409" s="3"/>
      <c r="AD9409" s="3"/>
      <c r="AE9409" s="3"/>
      <c r="AF9409" s="3"/>
      <c r="AG9409" s="3"/>
      <c r="AH9409" s="3"/>
      <c r="AI9409" s="3"/>
      <c r="AJ9409" s="3"/>
      <c r="AK9409" s="3"/>
      <c r="AL9409" s="3"/>
      <c r="AM9409" s="3"/>
      <c r="AN9409" s="3"/>
      <c r="AO9409" s="3"/>
      <c r="AP9409" s="3"/>
      <c r="AQ9409" s="3"/>
      <c r="AR9409" s="3"/>
      <c r="AS9409" s="3"/>
      <c r="AT9409" s="3"/>
      <c r="AU9409" s="3"/>
      <c r="AV9409" s="3"/>
      <c r="AW9409" s="3"/>
      <c r="AX9409" s="3"/>
      <c r="AY9409" s="3"/>
      <c r="AZ9409" s="3"/>
      <c r="BA9409" s="3"/>
    </row>
    <row r="9410" spans="1:53" x14ac:dyDescent="0.3">
      <c r="A9410" s="3"/>
      <c r="B9410" s="3"/>
      <c r="C9410" s="3"/>
      <c r="D9410" s="3"/>
      <c r="E9410" s="3"/>
      <c r="F9410" s="3"/>
      <c r="G9410" s="3"/>
      <c r="H9410" s="3"/>
      <c r="I9410" s="3"/>
      <c r="J9410" s="3"/>
      <c r="K9410" s="3"/>
      <c r="L9410" s="3"/>
      <c r="M9410" s="3"/>
      <c r="N9410" s="3"/>
      <c r="O9410" s="3"/>
      <c r="P9410" s="3"/>
      <c r="Q9410" s="3"/>
      <c r="R9410" s="3"/>
      <c r="S9410" s="120"/>
      <c r="T9410" s="3"/>
      <c r="U9410" s="3"/>
      <c r="V9410" s="3"/>
      <c r="W9410" s="3"/>
      <c r="X9410" s="3"/>
      <c r="Y9410" s="3"/>
      <c r="Z9410" s="3"/>
      <c r="AA9410" s="3"/>
      <c r="AB9410" s="3"/>
      <c r="AC9410" s="3"/>
      <c r="AD9410" s="3"/>
      <c r="AE9410" s="3"/>
      <c r="AF9410" s="3"/>
      <c r="AG9410" s="3"/>
      <c r="AH9410" s="3"/>
      <c r="AI9410" s="3"/>
      <c r="AJ9410" s="3"/>
      <c r="AK9410" s="3"/>
      <c r="AL9410" s="3"/>
      <c r="AM9410" s="3"/>
      <c r="AN9410" s="3"/>
      <c r="AO9410" s="3"/>
      <c r="AP9410" s="3"/>
      <c r="AQ9410" s="3"/>
      <c r="AR9410" s="3"/>
      <c r="AS9410" s="3"/>
      <c r="AT9410" s="3"/>
      <c r="AU9410" s="3"/>
      <c r="AV9410" s="3"/>
      <c r="AW9410" s="3"/>
      <c r="AX9410" s="3"/>
      <c r="AY9410" s="3"/>
      <c r="AZ9410" s="3"/>
      <c r="BA9410" s="3"/>
    </row>
    <row r="9411" spans="1:53" x14ac:dyDescent="0.3">
      <c r="A9411" s="3"/>
      <c r="B9411" s="3"/>
      <c r="C9411" s="3"/>
      <c r="D9411" s="3"/>
      <c r="E9411" s="3"/>
      <c r="F9411" s="3"/>
      <c r="G9411" s="3"/>
      <c r="H9411" s="3"/>
      <c r="I9411" s="3"/>
      <c r="J9411" s="3"/>
      <c r="K9411" s="3"/>
      <c r="L9411" s="3"/>
      <c r="M9411" s="3"/>
      <c r="N9411" s="3"/>
      <c r="O9411" s="3"/>
      <c r="P9411" s="3"/>
      <c r="Q9411" s="3"/>
      <c r="R9411" s="3"/>
      <c r="S9411" s="120"/>
      <c r="T9411" s="3"/>
      <c r="U9411" s="3"/>
      <c r="V9411" s="3"/>
      <c r="W9411" s="3"/>
      <c r="X9411" s="3"/>
      <c r="Y9411" s="3"/>
      <c r="Z9411" s="3"/>
      <c r="AA9411" s="3"/>
      <c r="AB9411" s="3"/>
      <c r="AC9411" s="3"/>
      <c r="AD9411" s="3"/>
      <c r="AE9411" s="3"/>
      <c r="AF9411" s="3"/>
      <c r="AG9411" s="3"/>
      <c r="AH9411" s="3"/>
      <c r="AI9411" s="3"/>
      <c r="AJ9411" s="3"/>
      <c r="AK9411" s="3"/>
      <c r="AL9411" s="3"/>
      <c r="AM9411" s="3"/>
      <c r="AN9411" s="3"/>
      <c r="AO9411" s="3"/>
      <c r="AP9411" s="3"/>
      <c r="AQ9411" s="3"/>
      <c r="AR9411" s="3"/>
      <c r="AS9411" s="3"/>
      <c r="AT9411" s="3"/>
      <c r="AU9411" s="3"/>
      <c r="AV9411" s="3"/>
      <c r="AW9411" s="3"/>
      <c r="AX9411" s="3"/>
      <c r="AY9411" s="3"/>
      <c r="AZ9411" s="3"/>
      <c r="BA9411" s="3"/>
    </row>
    <row r="9412" spans="1:53" x14ac:dyDescent="0.3">
      <c r="A9412" s="3"/>
      <c r="B9412" s="3"/>
      <c r="C9412" s="3"/>
      <c r="D9412" s="3"/>
      <c r="E9412" s="3"/>
      <c r="F9412" s="3"/>
      <c r="G9412" s="3"/>
      <c r="H9412" s="3"/>
      <c r="I9412" s="3"/>
      <c r="J9412" s="3"/>
      <c r="K9412" s="3"/>
      <c r="L9412" s="3"/>
      <c r="M9412" s="3"/>
      <c r="N9412" s="3"/>
      <c r="O9412" s="3"/>
      <c r="P9412" s="3"/>
      <c r="Q9412" s="3"/>
      <c r="R9412" s="3"/>
      <c r="S9412" s="120"/>
      <c r="T9412" s="3"/>
      <c r="U9412" s="3"/>
      <c r="V9412" s="3"/>
      <c r="W9412" s="3"/>
      <c r="X9412" s="3"/>
      <c r="Y9412" s="3"/>
      <c r="Z9412" s="3"/>
      <c r="AA9412" s="3"/>
      <c r="AB9412" s="3"/>
      <c r="AC9412" s="3"/>
      <c r="AD9412" s="3"/>
      <c r="AE9412" s="3"/>
      <c r="AF9412" s="3"/>
      <c r="AG9412" s="3"/>
      <c r="AH9412" s="3"/>
      <c r="AI9412" s="3"/>
      <c r="AJ9412" s="3"/>
      <c r="AK9412" s="3"/>
      <c r="AL9412" s="3"/>
      <c r="AM9412" s="3"/>
      <c r="AN9412" s="3"/>
      <c r="AO9412" s="3"/>
      <c r="AP9412" s="3"/>
      <c r="AQ9412" s="3"/>
      <c r="AR9412" s="3"/>
      <c r="AS9412" s="3"/>
      <c r="AT9412" s="3"/>
      <c r="AU9412" s="3"/>
      <c r="AV9412" s="3"/>
      <c r="AW9412" s="3"/>
      <c r="AX9412" s="3"/>
      <c r="AY9412" s="3"/>
      <c r="AZ9412" s="3"/>
      <c r="BA9412" s="3"/>
    </row>
    <row r="9413" spans="1:53" x14ac:dyDescent="0.3">
      <c r="A9413" s="3"/>
      <c r="B9413" s="3"/>
      <c r="C9413" s="3"/>
      <c r="D9413" s="3"/>
      <c r="E9413" s="3"/>
      <c r="F9413" s="3"/>
      <c r="G9413" s="3"/>
      <c r="H9413" s="3"/>
      <c r="I9413" s="3"/>
      <c r="J9413" s="3"/>
      <c r="K9413" s="3"/>
      <c r="L9413" s="3"/>
      <c r="M9413" s="3"/>
      <c r="N9413" s="3"/>
      <c r="O9413" s="3"/>
      <c r="P9413" s="3"/>
      <c r="Q9413" s="3"/>
      <c r="R9413" s="3"/>
      <c r="S9413" s="120"/>
      <c r="T9413" s="3"/>
      <c r="U9413" s="3"/>
      <c r="V9413" s="3"/>
      <c r="W9413" s="3"/>
      <c r="X9413" s="3"/>
      <c r="Y9413" s="3"/>
      <c r="Z9413" s="3"/>
      <c r="AA9413" s="3"/>
      <c r="AB9413" s="3"/>
      <c r="AC9413" s="3"/>
      <c r="AD9413" s="3"/>
      <c r="AE9413" s="3"/>
      <c r="AF9413" s="3"/>
      <c r="AG9413" s="3"/>
      <c r="AH9413" s="3"/>
      <c r="AI9413" s="3"/>
      <c r="AJ9413" s="3"/>
      <c r="AK9413" s="3"/>
      <c r="AL9413" s="3"/>
      <c r="AM9413" s="3"/>
      <c r="AN9413" s="3"/>
      <c r="AO9413" s="3"/>
      <c r="AP9413" s="3"/>
      <c r="AQ9413" s="3"/>
      <c r="AR9413" s="3"/>
      <c r="AS9413" s="3"/>
      <c r="AT9413" s="3"/>
      <c r="AU9413" s="3"/>
      <c r="AV9413" s="3"/>
      <c r="AW9413" s="3"/>
      <c r="AX9413" s="3"/>
      <c r="AY9413" s="3"/>
      <c r="AZ9413" s="3"/>
      <c r="BA9413" s="3"/>
    </row>
    <row r="9414" spans="1:53" x14ac:dyDescent="0.3">
      <c r="A9414" s="3"/>
      <c r="B9414" s="3"/>
      <c r="C9414" s="3"/>
      <c r="D9414" s="3"/>
      <c r="E9414" s="3"/>
      <c r="F9414" s="3"/>
      <c r="G9414" s="3"/>
      <c r="H9414" s="3"/>
      <c r="I9414" s="3"/>
      <c r="J9414" s="3"/>
      <c r="K9414" s="3"/>
      <c r="L9414" s="3"/>
      <c r="M9414" s="3"/>
      <c r="N9414" s="3"/>
      <c r="O9414" s="3"/>
      <c r="P9414" s="3"/>
      <c r="Q9414" s="3"/>
      <c r="R9414" s="3"/>
      <c r="S9414" s="120"/>
      <c r="T9414" s="3"/>
      <c r="U9414" s="3"/>
      <c r="V9414" s="3"/>
      <c r="W9414" s="3"/>
      <c r="X9414" s="3"/>
      <c r="Y9414" s="3"/>
      <c r="Z9414" s="3"/>
      <c r="AA9414" s="3"/>
      <c r="AB9414" s="3"/>
      <c r="AC9414" s="3"/>
      <c r="AD9414" s="3"/>
      <c r="AE9414" s="3"/>
      <c r="AF9414" s="3"/>
      <c r="AG9414" s="3"/>
      <c r="AH9414" s="3"/>
      <c r="AI9414" s="3"/>
      <c r="AJ9414" s="3"/>
      <c r="AK9414" s="3"/>
      <c r="AL9414" s="3"/>
      <c r="AM9414" s="3"/>
      <c r="AN9414" s="3"/>
      <c r="AO9414" s="3"/>
      <c r="AP9414" s="3"/>
      <c r="AQ9414" s="3"/>
      <c r="AR9414" s="3"/>
      <c r="AS9414" s="3"/>
      <c r="AT9414" s="3"/>
      <c r="AU9414" s="3"/>
      <c r="AV9414" s="3"/>
      <c r="AW9414" s="3"/>
      <c r="AX9414" s="3"/>
      <c r="AY9414" s="3"/>
      <c r="AZ9414" s="3"/>
      <c r="BA9414" s="3"/>
    </row>
    <row r="9415" spans="1:53" x14ac:dyDescent="0.3">
      <c r="A9415" s="3"/>
      <c r="B9415" s="3"/>
      <c r="C9415" s="3"/>
      <c r="D9415" s="3"/>
      <c r="E9415" s="3"/>
      <c r="F9415" s="3"/>
      <c r="G9415" s="3"/>
      <c r="H9415" s="3"/>
      <c r="I9415" s="3"/>
      <c r="J9415" s="3"/>
      <c r="K9415" s="3"/>
      <c r="L9415" s="3"/>
      <c r="M9415" s="3"/>
      <c r="N9415" s="3"/>
      <c r="O9415" s="3"/>
      <c r="P9415" s="3"/>
      <c r="Q9415" s="3"/>
      <c r="R9415" s="3"/>
      <c r="S9415" s="120"/>
      <c r="T9415" s="3"/>
      <c r="U9415" s="3"/>
      <c r="V9415" s="3"/>
      <c r="W9415" s="3"/>
      <c r="X9415" s="3"/>
      <c r="Y9415" s="3"/>
      <c r="Z9415" s="3"/>
      <c r="AA9415" s="3"/>
      <c r="AB9415" s="3"/>
      <c r="AC9415" s="3"/>
      <c r="AD9415" s="3"/>
      <c r="AE9415" s="3"/>
      <c r="AF9415" s="3"/>
      <c r="AG9415" s="3"/>
      <c r="AH9415" s="3"/>
      <c r="AI9415" s="3"/>
      <c r="AJ9415" s="3"/>
      <c r="AK9415" s="3"/>
      <c r="AL9415" s="3"/>
      <c r="AM9415" s="3"/>
      <c r="AN9415" s="3"/>
      <c r="AO9415" s="3"/>
      <c r="AP9415" s="3"/>
      <c r="AQ9415" s="3"/>
      <c r="AR9415" s="3"/>
      <c r="AS9415" s="3"/>
      <c r="AT9415" s="3"/>
      <c r="AU9415" s="3"/>
      <c r="AV9415" s="3"/>
      <c r="AW9415" s="3"/>
      <c r="AX9415" s="3"/>
      <c r="AY9415" s="3"/>
      <c r="AZ9415" s="3"/>
      <c r="BA9415" s="3"/>
    </row>
    <row r="9416" spans="1:53" x14ac:dyDescent="0.3">
      <c r="A9416" s="3"/>
      <c r="B9416" s="3"/>
      <c r="C9416" s="3"/>
      <c r="D9416" s="3"/>
      <c r="E9416" s="3"/>
      <c r="F9416" s="3"/>
      <c r="G9416" s="3"/>
      <c r="H9416" s="3"/>
      <c r="I9416" s="3"/>
      <c r="J9416" s="3"/>
      <c r="K9416" s="3"/>
      <c r="L9416" s="3"/>
      <c r="M9416" s="3"/>
      <c r="N9416" s="3"/>
      <c r="O9416" s="3"/>
      <c r="P9416" s="3"/>
      <c r="Q9416" s="3"/>
      <c r="R9416" s="3"/>
      <c r="S9416" s="120"/>
      <c r="T9416" s="3"/>
      <c r="U9416" s="3"/>
      <c r="V9416" s="3"/>
      <c r="W9416" s="3"/>
      <c r="X9416" s="3"/>
      <c r="Y9416" s="3"/>
      <c r="Z9416" s="3"/>
      <c r="AA9416" s="3"/>
      <c r="AB9416" s="3"/>
      <c r="AC9416" s="3"/>
      <c r="AD9416" s="3"/>
      <c r="AE9416" s="3"/>
      <c r="AF9416" s="3"/>
      <c r="AG9416" s="3"/>
      <c r="AH9416" s="3"/>
      <c r="AI9416" s="3"/>
      <c r="AJ9416" s="3"/>
      <c r="AK9416" s="3"/>
      <c r="AL9416" s="3"/>
      <c r="AM9416" s="3"/>
      <c r="AN9416" s="3"/>
      <c r="AO9416" s="3"/>
      <c r="AP9416" s="3"/>
      <c r="AQ9416" s="3"/>
      <c r="AR9416" s="3"/>
      <c r="AS9416" s="3"/>
      <c r="AT9416" s="3"/>
      <c r="AU9416" s="3"/>
      <c r="AV9416" s="3"/>
      <c r="AW9416" s="3"/>
      <c r="AX9416" s="3"/>
      <c r="AY9416" s="3"/>
      <c r="AZ9416" s="3"/>
      <c r="BA9416" s="3"/>
    </row>
    <row r="9417" spans="1:53" x14ac:dyDescent="0.3">
      <c r="A9417" s="3"/>
      <c r="B9417" s="3"/>
      <c r="C9417" s="3"/>
      <c r="D9417" s="3"/>
      <c r="E9417" s="3"/>
      <c r="F9417" s="3"/>
      <c r="G9417" s="3"/>
      <c r="H9417" s="3"/>
      <c r="I9417" s="3"/>
      <c r="J9417" s="3"/>
      <c r="K9417" s="3"/>
      <c r="L9417" s="3"/>
      <c r="M9417" s="3"/>
      <c r="N9417" s="3"/>
      <c r="O9417" s="3"/>
      <c r="P9417" s="3"/>
      <c r="Q9417" s="3"/>
      <c r="R9417" s="3"/>
      <c r="S9417" s="120"/>
      <c r="T9417" s="3"/>
      <c r="U9417" s="3"/>
      <c r="V9417" s="3"/>
      <c r="W9417" s="3"/>
      <c r="X9417" s="3"/>
      <c r="Y9417" s="3"/>
      <c r="Z9417" s="3"/>
      <c r="AA9417" s="3"/>
      <c r="AB9417" s="3"/>
      <c r="AC9417" s="3"/>
      <c r="AD9417" s="3"/>
      <c r="AE9417" s="3"/>
      <c r="AF9417" s="3"/>
      <c r="AG9417" s="3"/>
      <c r="AH9417" s="3"/>
      <c r="AI9417" s="3"/>
      <c r="AJ9417" s="3"/>
      <c r="AK9417" s="3"/>
      <c r="AL9417" s="3"/>
      <c r="AM9417" s="3"/>
      <c r="AN9417" s="3"/>
      <c r="AO9417" s="3"/>
      <c r="AP9417" s="3"/>
      <c r="AQ9417" s="3"/>
      <c r="AR9417" s="3"/>
      <c r="AS9417" s="3"/>
      <c r="AT9417" s="3"/>
      <c r="AU9417" s="3"/>
      <c r="AV9417" s="3"/>
      <c r="AW9417" s="3"/>
      <c r="AX9417" s="3"/>
      <c r="AY9417" s="3"/>
      <c r="AZ9417" s="3"/>
      <c r="BA9417" s="3"/>
    </row>
    <row r="9418" spans="1:53" x14ac:dyDescent="0.3">
      <c r="A9418" s="3"/>
      <c r="B9418" s="3"/>
      <c r="C9418" s="3"/>
      <c r="D9418" s="3"/>
      <c r="E9418" s="3"/>
      <c r="F9418" s="3"/>
      <c r="G9418" s="3"/>
      <c r="H9418" s="3"/>
      <c r="I9418" s="3"/>
      <c r="J9418" s="3"/>
      <c r="K9418" s="3"/>
      <c r="L9418" s="3"/>
      <c r="M9418" s="3"/>
      <c r="N9418" s="3"/>
      <c r="O9418" s="3"/>
      <c r="P9418" s="3"/>
      <c r="Q9418" s="3"/>
      <c r="R9418" s="3"/>
      <c r="S9418" s="120"/>
      <c r="T9418" s="3"/>
      <c r="U9418" s="3"/>
      <c r="V9418" s="3"/>
      <c r="W9418" s="3"/>
      <c r="X9418" s="3"/>
      <c r="Y9418" s="3"/>
      <c r="Z9418" s="3"/>
      <c r="AA9418" s="3"/>
      <c r="AB9418" s="3"/>
      <c r="AC9418" s="3"/>
      <c r="AD9418" s="3"/>
      <c r="AE9418" s="3"/>
      <c r="AF9418" s="3"/>
      <c r="AG9418" s="3"/>
      <c r="AH9418" s="3"/>
      <c r="AI9418" s="3"/>
      <c r="AJ9418" s="3"/>
      <c r="AK9418" s="3"/>
      <c r="AL9418" s="3"/>
      <c r="AM9418" s="3"/>
      <c r="AN9418" s="3"/>
      <c r="AO9418" s="3"/>
      <c r="AP9418" s="3"/>
      <c r="AQ9418" s="3"/>
      <c r="AR9418" s="3"/>
      <c r="AS9418" s="3"/>
      <c r="AT9418" s="3"/>
      <c r="AU9418" s="3"/>
      <c r="AV9418" s="3"/>
      <c r="AW9418" s="3"/>
      <c r="AX9418" s="3"/>
      <c r="AY9418" s="3"/>
      <c r="AZ9418" s="3"/>
      <c r="BA9418" s="3"/>
    </row>
    <row r="9419" spans="1:53" x14ac:dyDescent="0.3">
      <c r="A9419" s="3"/>
      <c r="B9419" s="3"/>
      <c r="C9419" s="3"/>
      <c r="D9419" s="3"/>
      <c r="E9419" s="3"/>
      <c r="F9419" s="3"/>
      <c r="G9419" s="3"/>
      <c r="H9419" s="3"/>
      <c r="I9419" s="3"/>
      <c r="J9419" s="3"/>
      <c r="K9419" s="3"/>
      <c r="L9419" s="3"/>
      <c r="M9419" s="3"/>
      <c r="N9419" s="3"/>
      <c r="O9419" s="3"/>
      <c r="P9419" s="3"/>
      <c r="Q9419" s="3"/>
      <c r="R9419" s="3"/>
      <c r="S9419" s="120"/>
      <c r="T9419" s="3"/>
      <c r="U9419" s="3"/>
      <c r="V9419" s="3"/>
      <c r="W9419" s="3"/>
      <c r="X9419" s="3"/>
      <c r="Y9419" s="3"/>
      <c r="Z9419" s="3"/>
      <c r="AA9419" s="3"/>
      <c r="AB9419" s="3"/>
      <c r="AC9419" s="3"/>
      <c r="AD9419" s="3"/>
      <c r="AE9419" s="3"/>
      <c r="AF9419" s="3"/>
      <c r="AG9419" s="3"/>
      <c r="AH9419" s="3"/>
      <c r="AI9419" s="3"/>
      <c r="AJ9419" s="3"/>
      <c r="AK9419" s="3"/>
      <c r="AL9419" s="3"/>
      <c r="AM9419" s="3"/>
      <c r="AN9419" s="3"/>
      <c r="AO9419" s="3"/>
      <c r="AP9419" s="3"/>
      <c r="AQ9419" s="3"/>
      <c r="AR9419" s="3"/>
      <c r="AS9419" s="3"/>
      <c r="AT9419" s="3"/>
      <c r="AU9419" s="3"/>
      <c r="AV9419" s="3"/>
      <c r="AW9419" s="3"/>
      <c r="AX9419" s="3"/>
      <c r="AY9419" s="3"/>
      <c r="AZ9419" s="3"/>
      <c r="BA9419" s="3"/>
    </row>
    <row r="9420" spans="1:53" x14ac:dyDescent="0.3">
      <c r="A9420" s="3"/>
      <c r="B9420" s="3"/>
      <c r="C9420" s="3"/>
      <c r="D9420" s="3"/>
      <c r="E9420" s="3"/>
      <c r="F9420" s="3"/>
      <c r="G9420" s="3"/>
      <c r="H9420" s="3"/>
      <c r="I9420" s="3"/>
      <c r="J9420" s="3"/>
      <c r="K9420" s="3"/>
      <c r="L9420" s="3"/>
      <c r="M9420" s="3"/>
      <c r="N9420" s="3"/>
      <c r="O9420" s="3"/>
      <c r="P9420" s="3"/>
      <c r="Q9420" s="3"/>
      <c r="R9420" s="3"/>
      <c r="S9420" s="120"/>
      <c r="T9420" s="3"/>
      <c r="U9420" s="3"/>
      <c r="V9420" s="3"/>
      <c r="W9420" s="3"/>
      <c r="X9420" s="3"/>
      <c r="Y9420" s="3"/>
      <c r="Z9420" s="3"/>
      <c r="AA9420" s="3"/>
      <c r="AB9420" s="3"/>
      <c r="AC9420" s="3"/>
      <c r="AD9420" s="3"/>
      <c r="AE9420" s="3"/>
      <c r="AF9420" s="3"/>
      <c r="AG9420" s="3"/>
      <c r="AH9420" s="3"/>
      <c r="AI9420" s="3"/>
      <c r="AJ9420" s="3"/>
      <c r="AK9420" s="3"/>
      <c r="AL9420" s="3"/>
      <c r="AM9420" s="3"/>
      <c r="AN9420" s="3"/>
      <c r="AO9420" s="3"/>
      <c r="AP9420" s="3"/>
      <c r="AQ9420" s="3"/>
      <c r="AR9420" s="3"/>
      <c r="AS9420" s="3"/>
      <c r="AT9420" s="3"/>
      <c r="AU9420" s="3"/>
      <c r="AV9420" s="3"/>
      <c r="AW9420" s="3"/>
      <c r="AX9420" s="3"/>
      <c r="AY9420" s="3"/>
      <c r="AZ9420" s="3"/>
      <c r="BA9420" s="3"/>
    </row>
    <row r="9421" spans="1:53" x14ac:dyDescent="0.3">
      <c r="A9421" s="3"/>
      <c r="B9421" s="3"/>
      <c r="C9421" s="3"/>
      <c r="D9421" s="3"/>
      <c r="E9421" s="3"/>
      <c r="F9421" s="3"/>
      <c r="G9421" s="3"/>
      <c r="H9421" s="3"/>
      <c r="I9421" s="3"/>
      <c r="J9421" s="3"/>
      <c r="K9421" s="3"/>
      <c r="L9421" s="3"/>
      <c r="M9421" s="3"/>
      <c r="N9421" s="3"/>
      <c r="O9421" s="3"/>
      <c r="P9421" s="3"/>
      <c r="Q9421" s="3"/>
      <c r="R9421" s="3"/>
      <c r="S9421" s="120"/>
      <c r="T9421" s="3"/>
      <c r="U9421" s="3"/>
      <c r="V9421" s="3"/>
      <c r="W9421" s="3"/>
      <c r="X9421" s="3"/>
      <c r="Y9421" s="3"/>
      <c r="Z9421" s="3"/>
      <c r="AA9421" s="3"/>
      <c r="AB9421" s="3"/>
      <c r="AC9421" s="3"/>
      <c r="AD9421" s="3"/>
      <c r="AE9421" s="3"/>
      <c r="AF9421" s="3"/>
      <c r="AG9421" s="3"/>
      <c r="AH9421" s="3"/>
      <c r="AI9421" s="3"/>
      <c r="AJ9421" s="3"/>
      <c r="AK9421" s="3"/>
      <c r="AL9421" s="3"/>
      <c r="AM9421" s="3"/>
      <c r="AN9421" s="3"/>
      <c r="AO9421" s="3"/>
      <c r="AP9421" s="3"/>
      <c r="AQ9421" s="3"/>
      <c r="AR9421" s="3"/>
      <c r="AS9421" s="3"/>
      <c r="AT9421" s="3"/>
      <c r="AU9421" s="3"/>
      <c r="AV9421" s="3"/>
      <c r="AW9421" s="3"/>
      <c r="AX9421" s="3"/>
      <c r="AY9421" s="3"/>
      <c r="AZ9421" s="3"/>
      <c r="BA9421" s="3"/>
    </row>
    <row r="9422" spans="1:53" x14ac:dyDescent="0.3">
      <c r="A9422" s="3"/>
      <c r="B9422" s="3"/>
      <c r="C9422" s="3"/>
      <c r="D9422" s="3"/>
      <c r="E9422" s="3"/>
      <c r="F9422" s="3"/>
      <c r="G9422" s="3"/>
      <c r="H9422" s="3"/>
      <c r="I9422" s="3"/>
      <c r="J9422" s="3"/>
      <c r="K9422" s="3"/>
      <c r="L9422" s="3"/>
      <c r="M9422" s="3"/>
      <c r="N9422" s="3"/>
      <c r="O9422" s="3"/>
      <c r="P9422" s="3"/>
      <c r="Q9422" s="3"/>
      <c r="R9422" s="3"/>
      <c r="S9422" s="120"/>
      <c r="T9422" s="3"/>
      <c r="U9422" s="3"/>
      <c r="V9422" s="3"/>
      <c r="W9422" s="3"/>
      <c r="X9422" s="3"/>
      <c r="Y9422" s="3"/>
      <c r="Z9422" s="3"/>
      <c r="AA9422" s="3"/>
      <c r="AB9422" s="3"/>
      <c r="AC9422" s="3"/>
      <c r="AD9422" s="3"/>
      <c r="AE9422" s="3"/>
      <c r="AF9422" s="3"/>
      <c r="AG9422" s="3"/>
      <c r="AH9422" s="3"/>
      <c r="AI9422" s="3"/>
      <c r="AJ9422" s="3"/>
      <c r="AK9422" s="3"/>
      <c r="AL9422" s="3"/>
      <c r="AM9422" s="3"/>
      <c r="AN9422" s="3"/>
      <c r="AO9422" s="3"/>
      <c r="AP9422" s="3"/>
      <c r="AQ9422" s="3"/>
      <c r="AR9422" s="3"/>
      <c r="AS9422" s="3"/>
      <c r="AT9422" s="3"/>
      <c r="AU9422" s="3"/>
      <c r="AV9422" s="3"/>
      <c r="AW9422" s="3"/>
      <c r="AX9422" s="3"/>
      <c r="AY9422" s="3"/>
      <c r="AZ9422" s="3"/>
      <c r="BA9422" s="3"/>
    </row>
    <row r="9423" spans="1:53" x14ac:dyDescent="0.3">
      <c r="A9423" s="3"/>
      <c r="B9423" s="3"/>
      <c r="C9423" s="3"/>
      <c r="D9423" s="3"/>
      <c r="E9423" s="3"/>
      <c r="F9423" s="3"/>
      <c r="G9423" s="3"/>
      <c r="H9423" s="3"/>
      <c r="I9423" s="3"/>
      <c r="J9423" s="3"/>
      <c r="K9423" s="3"/>
      <c r="L9423" s="3"/>
      <c r="M9423" s="3"/>
      <c r="N9423" s="3"/>
      <c r="O9423" s="3"/>
      <c r="P9423" s="3"/>
      <c r="Q9423" s="3"/>
      <c r="R9423" s="3"/>
      <c r="S9423" s="120"/>
      <c r="T9423" s="3"/>
      <c r="U9423" s="3"/>
      <c r="V9423" s="3"/>
      <c r="W9423" s="3"/>
      <c r="X9423" s="3"/>
      <c r="Y9423" s="3"/>
      <c r="Z9423" s="3"/>
      <c r="AA9423" s="3"/>
      <c r="AB9423" s="3"/>
      <c r="AC9423" s="3"/>
      <c r="AD9423" s="3"/>
      <c r="AE9423" s="3"/>
      <c r="AF9423" s="3"/>
      <c r="AG9423" s="3"/>
      <c r="AH9423" s="3"/>
      <c r="AI9423" s="3"/>
      <c r="AJ9423" s="3"/>
      <c r="AK9423" s="3"/>
      <c r="AL9423" s="3"/>
      <c r="AM9423" s="3"/>
      <c r="AN9423" s="3"/>
      <c r="AO9423" s="3"/>
      <c r="AP9423" s="3"/>
      <c r="AQ9423" s="3"/>
      <c r="AR9423" s="3"/>
      <c r="AS9423" s="3"/>
      <c r="AT9423" s="3"/>
      <c r="AU9423" s="3"/>
      <c r="AV9423" s="3"/>
      <c r="AW9423" s="3"/>
      <c r="AX9423" s="3"/>
      <c r="AY9423" s="3"/>
      <c r="AZ9423" s="3"/>
      <c r="BA9423" s="3"/>
    </row>
    <row r="9424" spans="1:53" x14ac:dyDescent="0.3">
      <c r="A9424" s="3"/>
      <c r="B9424" s="3"/>
      <c r="C9424" s="3"/>
      <c r="D9424" s="3"/>
      <c r="E9424" s="3"/>
      <c r="F9424" s="3"/>
      <c r="G9424" s="3"/>
      <c r="H9424" s="3"/>
      <c r="I9424" s="3"/>
      <c r="J9424" s="3"/>
      <c r="K9424" s="3"/>
      <c r="L9424" s="3"/>
      <c r="M9424" s="3"/>
      <c r="N9424" s="3"/>
      <c r="O9424" s="3"/>
      <c r="P9424" s="3"/>
      <c r="Q9424" s="3"/>
      <c r="R9424" s="3"/>
      <c r="S9424" s="120"/>
      <c r="T9424" s="3"/>
      <c r="U9424" s="3"/>
      <c r="V9424" s="3"/>
      <c r="W9424" s="3"/>
      <c r="X9424" s="3"/>
      <c r="Y9424" s="3"/>
      <c r="Z9424" s="3"/>
      <c r="AA9424" s="3"/>
      <c r="AB9424" s="3"/>
      <c r="AC9424" s="3"/>
      <c r="AD9424" s="3"/>
      <c r="AE9424" s="3"/>
      <c r="AF9424" s="3"/>
      <c r="AG9424" s="3"/>
      <c r="AH9424" s="3"/>
      <c r="AI9424" s="3"/>
      <c r="AJ9424" s="3"/>
      <c r="AK9424" s="3"/>
      <c r="AL9424" s="3"/>
      <c r="AM9424" s="3"/>
      <c r="AN9424" s="3"/>
      <c r="AO9424" s="3"/>
      <c r="AP9424" s="3"/>
      <c r="AQ9424" s="3"/>
      <c r="AR9424" s="3"/>
      <c r="AS9424" s="3"/>
      <c r="AT9424" s="3"/>
      <c r="AU9424" s="3"/>
      <c r="AV9424" s="3"/>
      <c r="AW9424" s="3"/>
      <c r="AX9424" s="3"/>
      <c r="AY9424" s="3"/>
      <c r="AZ9424" s="3"/>
      <c r="BA9424" s="3"/>
    </row>
    <row r="9425" spans="1:53" x14ac:dyDescent="0.3">
      <c r="A9425" s="3"/>
      <c r="B9425" s="3"/>
      <c r="C9425" s="3"/>
      <c r="D9425" s="3"/>
      <c r="E9425" s="3"/>
      <c r="F9425" s="3"/>
      <c r="G9425" s="3"/>
      <c r="H9425" s="3"/>
      <c r="I9425" s="3"/>
      <c r="J9425" s="3"/>
      <c r="K9425" s="3"/>
      <c r="L9425" s="3"/>
      <c r="M9425" s="3"/>
      <c r="N9425" s="3"/>
      <c r="O9425" s="3"/>
      <c r="P9425" s="3"/>
      <c r="Q9425" s="3"/>
      <c r="R9425" s="3"/>
      <c r="S9425" s="120"/>
      <c r="T9425" s="3"/>
      <c r="U9425" s="3"/>
      <c r="V9425" s="3"/>
      <c r="W9425" s="3"/>
      <c r="X9425" s="3"/>
      <c r="Y9425" s="3"/>
      <c r="Z9425" s="3"/>
      <c r="AA9425" s="3"/>
      <c r="AB9425" s="3"/>
      <c r="AC9425" s="3"/>
      <c r="AD9425" s="3"/>
      <c r="AE9425" s="3"/>
      <c r="AF9425" s="3"/>
      <c r="AG9425" s="3"/>
      <c r="AH9425" s="3"/>
      <c r="AI9425" s="3"/>
      <c r="AJ9425" s="3"/>
      <c r="AK9425" s="3"/>
      <c r="AL9425" s="3"/>
      <c r="AM9425" s="3"/>
      <c r="AN9425" s="3"/>
      <c r="AO9425" s="3"/>
      <c r="AP9425" s="3"/>
      <c r="AQ9425" s="3"/>
      <c r="AR9425" s="3"/>
      <c r="AS9425" s="3"/>
      <c r="AT9425" s="3"/>
      <c r="AU9425" s="3"/>
      <c r="AV9425" s="3"/>
      <c r="AW9425" s="3"/>
      <c r="AX9425" s="3"/>
      <c r="AY9425" s="3"/>
      <c r="AZ9425" s="3"/>
      <c r="BA9425" s="3"/>
    </row>
    <row r="9426" spans="1:53" x14ac:dyDescent="0.3">
      <c r="A9426" s="3"/>
      <c r="B9426" s="3"/>
      <c r="C9426" s="3"/>
      <c r="D9426" s="3"/>
      <c r="E9426" s="3"/>
      <c r="F9426" s="3"/>
      <c r="G9426" s="3"/>
      <c r="H9426" s="3"/>
      <c r="I9426" s="3"/>
      <c r="J9426" s="3"/>
      <c r="K9426" s="3"/>
      <c r="L9426" s="3"/>
      <c r="M9426" s="3"/>
      <c r="N9426" s="3"/>
      <c r="O9426" s="3"/>
      <c r="P9426" s="3"/>
      <c r="Q9426" s="3"/>
      <c r="R9426" s="3"/>
      <c r="S9426" s="120"/>
      <c r="T9426" s="3"/>
      <c r="U9426" s="3"/>
      <c r="V9426" s="3"/>
      <c r="W9426" s="3"/>
      <c r="X9426" s="3"/>
      <c r="Y9426" s="3"/>
      <c r="Z9426" s="3"/>
      <c r="AA9426" s="3"/>
      <c r="AB9426" s="3"/>
      <c r="AC9426" s="3"/>
      <c r="AD9426" s="3"/>
      <c r="AE9426" s="3"/>
      <c r="AF9426" s="3"/>
      <c r="AG9426" s="3"/>
      <c r="AH9426" s="3"/>
      <c r="AI9426" s="3"/>
      <c r="AJ9426" s="3"/>
      <c r="AK9426" s="3"/>
      <c r="AL9426" s="3"/>
      <c r="AM9426" s="3"/>
      <c r="AN9426" s="3"/>
      <c r="AO9426" s="3"/>
      <c r="AP9426" s="3"/>
      <c r="AQ9426" s="3"/>
      <c r="AR9426" s="3"/>
      <c r="AS9426" s="3"/>
      <c r="AT9426" s="3"/>
      <c r="AU9426" s="3"/>
      <c r="AV9426" s="3"/>
      <c r="AW9426" s="3"/>
      <c r="AX9426" s="3"/>
      <c r="AY9426" s="3"/>
      <c r="AZ9426" s="3"/>
      <c r="BA9426" s="3"/>
    </row>
    <row r="9427" spans="1:53" x14ac:dyDescent="0.3">
      <c r="A9427" s="3"/>
      <c r="B9427" s="3"/>
      <c r="C9427" s="3"/>
      <c r="D9427" s="3"/>
      <c r="E9427" s="3"/>
      <c r="F9427" s="3"/>
      <c r="G9427" s="3"/>
      <c r="H9427" s="3"/>
      <c r="I9427" s="3"/>
      <c r="J9427" s="3"/>
      <c r="K9427" s="3"/>
      <c r="L9427" s="3"/>
      <c r="M9427" s="3"/>
      <c r="N9427" s="3"/>
      <c r="O9427" s="3"/>
      <c r="P9427" s="3"/>
      <c r="Q9427" s="3"/>
      <c r="R9427" s="3"/>
      <c r="S9427" s="120"/>
      <c r="T9427" s="3"/>
      <c r="U9427" s="3"/>
      <c r="V9427" s="3"/>
      <c r="W9427" s="3"/>
      <c r="X9427" s="3"/>
      <c r="Y9427" s="3"/>
      <c r="Z9427" s="3"/>
      <c r="AA9427" s="3"/>
      <c r="AB9427" s="3"/>
      <c r="AC9427" s="3"/>
      <c r="AD9427" s="3"/>
      <c r="AE9427" s="3"/>
      <c r="AF9427" s="3"/>
      <c r="AG9427" s="3"/>
      <c r="AH9427" s="3"/>
      <c r="AI9427" s="3"/>
      <c r="AJ9427" s="3"/>
      <c r="AK9427" s="3"/>
      <c r="AL9427" s="3"/>
      <c r="AM9427" s="3"/>
      <c r="AN9427" s="3"/>
      <c r="AO9427" s="3"/>
      <c r="AP9427" s="3"/>
      <c r="AQ9427" s="3"/>
      <c r="AR9427" s="3"/>
      <c r="AS9427" s="3"/>
      <c r="AT9427" s="3"/>
      <c r="AU9427" s="3"/>
      <c r="AV9427" s="3"/>
      <c r="AW9427" s="3"/>
      <c r="AX9427" s="3"/>
      <c r="AY9427" s="3"/>
      <c r="AZ9427" s="3"/>
      <c r="BA9427" s="3"/>
    </row>
    <row r="9428" spans="1:53" x14ac:dyDescent="0.3">
      <c r="A9428" s="3"/>
      <c r="B9428" s="3"/>
      <c r="C9428" s="3"/>
      <c r="D9428" s="3"/>
      <c r="E9428" s="3"/>
      <c r="F9428" s="3"/>
      <c r="G9428" s="3"/>
      <c r="H9428" s="3"/>
      <c r="I9428" s="3"/>
      <c r="J9428" s="3"/>
      <c r="K9428" s="3"/>
      <c r="L9428" s="3"/>
      <c r="M9428" s="3"/>
      <c r="N9428" s="3"/>
      <c r="O9428" s="3"/>
      <c r="P9428" s="3"/>
      <c r="Q9428" s="3"/>
      <c r="R9428" s="3"/>
      <c r="S9428" s="120"/>
      <c r="T9428" s="3"/>
      <c r="U9428" s="3"/>
      <c r="V9428" s="3"/>
      <c r="W9428" s="3"/>
      <c r="X9428" s="3"/>
      <c r="Y9428" s="3"/>
      <c r="Z9428" s="3"/>
      <c r="AA9428" s="3"/>
      <c r="AB9428" s="3"/>
      <c r="AC9428" s="3"/>
      <c r="AD9428" s="3"/>
      <c r="AE9428" s="3"/>
      <c r="AF9428" s="3"/>
      <c r="AG9428" s="3"/>
      <c r="AH9428" s="3"/>
      <c r="AI9428" s="3"/>
      <c r="AJ9428" s="3"/>
      <c r="AK9428" s="3"/>
      <c r="AL9428" s="3"/>
      <c r="AM9428" s="3"/>
      <c r="AN9428" s="3"/>
      <c r="AO9428" s="3"/>
      <c r="AP9428" s="3"/>
      <c r="AQ9428" s="3"/>
      <c r="AR9428" s="3"/>
      <c r="AS9428" s="3"/>
      <c r="AT9428" s="3"/>
      <c r="AU9428" s="3"/>
      <c r="AV9428" s="3"/>
      <c r="AW9428" s="3"/>
      <c r="AX9428" s="3"/>
      <c r="AY9428" s="3"/>
      <c r="AZ9428" s="3"/>
      <c r="BA9428" s="3"/>
    </row>
    <row r="9429" spans="1:53" x14ac:dyDescent="0.3">
      <c r="A9429" s="3"/>
      <c r="B9429" s="3"/>
      <c r="C9429" s="3"/>
      <c r="D9429" s="3"/>
      <c r="E9429" s="3"/>
      <c r="F9429" s="3"/>
      <c r="G9429" s="3"/>
      <c r="H9429" s="3"/>
      <c r="I9429" s="3"/>
      <c r="J9429" s="3"/>
      <c r="K9429" s="3"/>
      <c r="L9429" s="3"/>
      <c r="M9429" s="3"/>
      <c r="N9429" s="3"/>
      <c r="O9429" s="3"/>
      <c r="P9429" s="3"/>
      <c r="Q9429" s="3"/>
      <c r="R9429" s="3"/>
      <c r="S9429" s="120"/>
      <c r="T9429" s="3"/>
      <c r="U9429" s="3"/>
      <c r="V9429" s="3"/>
      <c r="W9429" s="3"/>
      <c r="X9429" s="3"/>
      <c r="Y9429" s="3"/>
      <c r="Z9429" s="3"/>
      <c r="AA9429" s="3"/>
      <c r="AB9429" s="3"/>
      <c r="AC9429" s="3"/>
      <c r="AD9429" s="3"/>
      <c r="AE9429" s="3"/>
      <c r="AF9429" s="3"/>
      <c r="AG9429" s="3"/>
      <c r="AH9429" s="3"/>
      <c r="AI9429" s="3"/>
      <c r="AJ9429" s="3"/>
      <c r="AK9429" s="3"/>
      <c r="AL9429" s="3"/>
      <c r="AM9429" s="3"/>
      <c r="AN9429" s="3"/>
      <c r="AO9429" s="3"/>
      <c r="AP9429" s="3"/>
      <c r="AQ9429" s="3"/>
      <c r="AR9429" s="3"/>
      <c r="AS9429" s="3"/>
      <c r="AT9429" s="3"/>
      <c r="AU9429" s="3"/>
      <c r="AV9429" s="3"/>
      <c r="AW9429" s="3"/>
      <c r="AX9429" s="3"/>
      <c r="AY9429" s="3"/>
      <c r="AZ9429" s="3"/>
      <c r="BA9429" s="3"/>
    </row>
    <row r="9430" spans="1:53" x14ac:dyDescent="0.3">
      <c r="A9430" s="3"/>
      <c r="B9430" s="3"/>
      <c r="C9430" s="3"/>
      <c r="D9430" s="3"/>
      <c r="E9430" s="3"/>
      <c r="F9430" s="3"/>
      <c r="G9430" s="3"/>
      <c r="H9430" s="3"/>
      <c r="I9430" s="3"/>
      <c r="J9430" s="3"/>
      <c r="K9430" s="3"/>
      <c r="L9430" s="3"/>
      <c r="M9430" s="3"/>
      <c r="N9430" s="3"/>
      <c r="O9430" s="3"/>
      <c r="P9430" s="3"/>
      <c r="Q9430" s="3"/>
      <c r="R9430" s="3"/>
      <c r="S9430" s="120"/>
      <c r="T9430" s="3"/>
      <c r="U9430" s="3"/>
      <c r="V9430" s="3"/>
      <c r="W9430" s="3"/>
      <c r="X9430" s="3"/>
      <c r="Y9430" s="3"/>
      <c r="Z9430" s="3"/>
      <c r="AA9430" s="3"/>
      <c r="AB9430" s="3"/>
      <c r="AC9430" s="3"/>
      <c r="AD9430" s="3"/>
      <c r="AE9430" s="3"/>
      <c r="AF9430" s="3"/>
      <c r="AG9430" s="3"/>
      <c r="AH9430" s="3"/>
      <c r="AI9430" s="3"/>
      <c r="AJ9430" s="3"/>
      <c r="AK9430" s="3"/>
      <c r="AL9430" s="3"/>
      <c r="AM9430" s="3"/>
      <c r="AN9430" s="3"/>
      <c r="AO9430" s="3"/>
      <c r="AP9430" s="3"/>
      <c r="AQ9430" s="3"/>
      <c r="AR9430" s="3"/>
      <c r="AS9430" s="3"/>
      <c r="AT9430" s="3"/>
      <c r="AU9430" s="3"/>
      <c r="AV9430" s="3"/>
      <c r="AW9430" s="3"/>
      <c r="AX9430" s="3"/>
      <c r="AY9430" s="3"/>
      <c r="AZ9430" s="3"/>
      <c r="BA9430" s="3"/>
    </row>
    <row r="9431" spans="1:53" x14ac:dyDescent="0.3">
      <c r="A9431" s="3"/>
      <c r="B9431" s="3"/>
      <c r="C9431" s="3"/>
      <c r="D9431" s="3"/>
      <c r="E9431" s="3"/>
      <c r="F9431" s="3"/>
      <c r="G9431" s="3"/>
      <c r="H9431" s="3"/>
      <c r="I9431" s="3"/>
      <c r="J9431" s="3"/>
      <c r="K9431" s="3"/>
      <c r="L9431" s="3"/>
      <c r="M9431" s="3"/>
      <c r="N9431" s="3"/>
      <c r="O9431" s="3"/>
      <c r="P9431" s="3"/>
      <c r="Q9431" s="3"/>
      <c r="R9431" s="3"/>
      <c r="S9431" s="120"/>
      <c r="T9431" s="3"/>
      <c r="U9431" s="3"/>
      <c r="V9431" s="3"/>
      <c r="W9431" s="3"/>
      <c r="X9431" s="3"/>
      <c r="Y9431" s="3"/>
      <c r="Z9431" s="3"/>
      <c r="AA9431" s="3"/>
      <c r="AB9431" s="3"/>
      <c r="AC9431" s="3"/>
      <c r="AD9431" s="3"/>
      <c r="AE9431" s="3"/>
      <c r="AF9431" s="3"/>
      <c r="AG9431" s="3"/>
      <c r="AH9431" s="3"/>
      <c r="AI9431" s="3"/>
      <c r="AJ9431" s="3"/>
      <c r="AK9431" s="3"/>
      <c r="AL9431" s="3"/>
      <c r="AM9431" s="3"/>
      <c r="AN9431" s="3"/>
      <c r="AO9431" s="3"/>
      <c r="AP9431" s="3"/>
      <c r="AQ9431" s="3"/>
      <c r="AR9431" s="3"/>
      <c r="AS9431" s="3"/>
      <c r="AT9431" s="3"/>
      <c r="AU9431" s="3"/>
      <c r="AV9431" s="3"/>
      <c r="AW9431" s="3"/>
      <c r="AX9431" s="3"/>
      <c r="AY9431" s="3"/>
      <c r="AZ9431" s="3"/>
      <c r="BA9431" s="3"/>
    </row>
    <row r="9432" spans="1:53" x14ac:dyDescent="0.3">
      <c r="A9432" s="3"/>
      <c r="B9432" s="3"/>
      <c r="C9432" s="3"/>
      <c r="D9432" s="3"/>
      <c r="E9432" s="3"/>
      <c r="F9432" s="3"/>
      <c r="G9432" s="3"/>
      <c r="H9432" s="3"/>
      <c r="I9432" s="3"/>
      <c r="J9432" s="3"/>
      <c r="K9432" s="3"/>
      <c r="L9432" s="3"/>
      <c r="M9432" s="3"/>
      <c r="N9432" s="3"/>
      <c r="O9432" s="3"/>
      <c r="P9432" s="3"/>
      <c r="Q9432" s="3"/>
      <c r="R9432" s="3"/>
      <c r="S9432" s="120"/>
      <c r="T9432" s="3"/>
      <c r="U9432" s="3"/>
      <c r="V9432" s="3"/>
      <c r="W9432" s="3"/>
      <c r="X9432" s="3"/>
      <c r="Y9432" s="3"/>
      <c r="Z9432" s="3"/>
      <c r="AA9432" s="3"/>
      <c r="AB9432" s="3"/>
      <c r="AC9432" s="3"/>
      <c r="AD9432" s="3"/>
      <c r="AE9432" s="3"/>
      <c r="AF9432" s="3"/>
      <c r="AG9432" s="3"/>
      <c r="AH9432" s="3"/>
      <c r="AI9432" s="3"/>
      <c r="AJ9432" s="3"/>
      <c r="AK9432" s="3"/>
      <c r="AL9432" s="3"/>
      <c r="AM9432" s="3"/>
      <c r="AN9432" s="3"/>
      <c r="AO9432" s="3"/>
      <c r="AP9432" s="3"/>
      <c r="AQ9432" s="3"/>
      <c r="AR9432" s="3"/>
      <c r="AS9432" s="3"/>
      <c r="AT9432" s="3"/>
      <c r="AU9432" s="3"/>
      <c r="AV9432" s="3"/>
      <c r="AW9432" s="3"/>
      <c r="AX9432" s="3"/>
      <c r="AY9432" s="3"/>
      <c r="AZ9432" s="3"/>
      <c r="BA9432" s="3"/>
    </row>
    <row r="9433" spans="1:53" x14ac:dyDescent="0.3">
      <c r="A9433" s="3"/>
      <c r="B9433" s="3"/>
      <c r="C9433" s="3"/>
      <c r="D9433" s="3"/>
      <c r="E9433" s="3"/>
      <c r="F9433" s="3"/>
      <c r="G9433" s="3"/>
      <c r="H9433" s="3"/>
      <c r="I9433" s="3"/>
      <c r="J9433" s="3"/>
      <c r="K9433" s="3"/>
      <c r="L9433" s="3"/>
      <c r="M9433" s="3"/>
      <c r="N9433" s="3"/>
      <c r="O9433" s="3"/>
      <c r="P9433" s="3"/>
      <c r="Q9433" s="3"/>
      <c r="R9433" s="3"/>
      <c r="S9433" s="120"/>
      <c r="T9433" s="3"/>
      <c r="U9433" s="3"/>
      <c r="V9433" s="3"/>
      <c r="W9433" s="3"/>
      <c r="X9433" s="3"/>
      <c r="Y9433" s="3"/>
      <c r="Z9433" s="3"/>
      <c r="AA9433" s="3"/>
      <c r="AB9433" s="3"/>
      <c r="AC9433" s="3"/>
      <c r="AD9433" s="3"/>
      <c r="AE9433" s="3"/>
      <c r="AF9433" s="3"/>
      <c r="AG9433" s="3"/>
      <c r="AH9433" s="3"/>
      <c r="AI9433" s="3"/>
      <c r="AJ9433" s="3"/>
      <c r="AK9433" s="3"/>
      <c r="AL9433" s="3"/>
      <c r="AM9433" s="3"/>
      <c r="AN9433" s="3"/>
      <c r="AO9433" s="3"/>
      <c r="AP9433" s="3"/>
      <c r="AQ9433" s="3"/>
      <c r="AR9433" s="3"/>
      <c r="AS9433" s="3"/>
      <c r="AT9433" s="3"/>
      <c r="AU9433" s="3"/>
      <c r="AV9433" s="3"/>
      <c r="AW9433" s="3"/>
      <c r="AX9433" s="3"/>
      <c r="AY9433" s="3"/>
      <c r="AZ9433" s="3"/>
      <c r="BA9433" s="3"/>
    </row>
    <row r="9434" spans="1:53" x14ac:dyDescent="0.3">
      <c r="A9434" s="3"/>
      <c r="B9434" s="3"/>
      <c r="C9434" s="3"/>
      <c r="D9434" s="3"/>
      <c r="E9434" s="3"/>
      <c r="F9434" s="3"/>
      <c r="G9434" s="3"/>
      <c r="H9434" s="3"/>
      <c r="I9434" s="3"/>
      <c r="J9434" s="3"/>
      <c r="K9434" s="3"/>
      <c r="L9434" s="3"/>
      <c r="M9434" s="3"/>
      <c r="N9434" s="3"/>
      <c r="O9434" s="3"/>
      <c r="P9434" s="3"/>
      <c r="Q9434" s="3"/>
      <c r="R9434" s="3"/>
      <c r="S9434" s="120"/>
      <c r="T9434" s="3"/>
      <c r="U9434" s="3"/>
      <c r="V9434" s="3"/>
      <c r="W9434" s="3"/>
      <c r="X9434" s="3"/>
      <c r="Y9434" s="3"/>
      <c r="Z9434" s="3"/>
      <c r="AA9434" s="3"/>
      <c r="AB9434" s="3"/>
      <c r="AC9434" s="3"/>
      <c r="AD9434" s="3"/>
      <c r="AE9434" s="3"/>
      <c r="AF9434" s="3"/>
      <c r="AG9434" s="3"/>
      <c r="AH9434" s="3"/>
      <c r="AI9434" s="3"/>
      <c r="AJ9434" s="3"/>
      <c r="AK9434" s="3"/>
      <c r="AL9434" s="3"/>
      <c r="AM9434" s="3"/>
      <c r="AN9434" s="3"/>
      <c r="AO9434" s="3"/>
      <c r="AP9434" s="3"/>
      <c r="AQ9434" s="3"/>
      <c r="AR9434" s="3"/>
      <c r="AS9434" s="3"/>
      <c r="AT9434" s="3"/>
      <c r="AU9434" s="3"/>
      <c r="AV9434" s="3"/>
      <c r="AW9434" s="3"/>
      <c r="AX9434" s="3"/>
      <c r="AY9434" s="3"/>
      <c r="AZ9434" s="3"/>
      <c r="BA9434" s="3"/>
    </row>
    <row r="9435" spans="1:53" x14ac:dyDescent="0.3">
      <c r="A9435" s="3"/>
      <c r="B9435" s="3"/>
      <c r="C9435" s="3"/>
      <c r="D9435" s="3"/>
      <c r="E9435" s="3"/>
      <c r="F9435" s="3"/>
      <c r="G9435" s="3"/>
      <c r="H9435" s="3"/>
      <c r="I9435" s="3"/>
      <c r="J9435" s="3"/>
      <c r="K9435" s="3"/>
      <c r="L9435" s="3"/>
      <c r="M9435" s="3"/>
      <c r="N9435" s="3"/>
      <c r="O9435" s="3"/>
      <c r="P9435" s="3"/>
      <c r="Q9435" s="3"/>
      <c r="R9435" s="3"/>
      <c r="S9435" s="120"/>
      <c r="T9435" s="3"/>
      <c r="U9435" s="3"/>
      <c r="V9435" s="3"/>
      <c r="W9435" s="3"/>
      <c r="X9435" s="3"/>
      <c r="Y9435" s="3"/>
      <c r="Z9435" s="3"/>
      <c r="AA9435" s="3"/>
      <c r="AB9435" s="3"/>
      <c r="AC9435" s="3"/>
      <c r="AD9435" s="3"/>
      <c r="AE9435" s="3"/>
      <c r="AF9435" s="3"/>
      <c r="AG9435" s="3"/>
      <c r="AH9435" s="3"/>
      <c r="AI9435" s="3"/>
      <c r="AJ9435" s="3"/>
      <c r="AK9435" s="3"/>
      <c r="AL9435" s="3"/>
      <c r="AM9435" s="3"/>
      <c r="AN9435" s="3"/>
      <c r="AO9435" s="3"/>
      <c r="AP9435" s="3"/>
      <c r="AQ9435" s="3"/>
      <c r="AR9435" s="3"/>
      <c r="AS9435" s="3"/>
      <c r="AT9435" s="3"/>
      <c r="AU9435" s="3"/>
      <c r="AV9435" s="3"/>
      <c r="AW9435" s="3"/>
      <c r="AX9435" s="3"/>
      <c r="AY9435" s="3"/>
      <c r="AZ9435" s="3"/>
      <c r="BA9435" s="3"/>
    </row>
    <row r="9436" spans="1:53" x14ac:dyDescent="0.3">
      <c r="A9436" s="3"/>
      <c r="B9436" s="3"/>
      <c r="C9436" s="3"/>
      <c r="D9436" s="3"/>
      <c r="E9436" s="3"/>
      <c r="F9436" s="3"/>
      <c r="G9436" s="3"/>
      <c r="H9436" s="3"/>
      <c r="I9436" s="3"/>
      <c r="J9436" s="3"/>
      <c r="K9436" s="3"/>
      <c r="L9436" s="3"/>
      <c r="M9436" s="3"/>
      <c r="N9436" s="3"/>
      <c r="O9436" s="3"/>
      <c r="P9436" s="3"/>
      <c r="Q9436" s="3"/>
      <c r="R9436" s="3"/>
      <c r="S9436" s="120"/>
      <c r="T9436" s="3"/>
      <c r="U9436" s="3"/>
      <c r="V9436" s="3"/>
      <c r="W9436" s="3"/>
      <c r="X9436" s="3"/>
      <c r="Y9436" s="3"/>
      <c r="Z9436" s="3"/>
      <c r="AA9436" s="3"/>
      <c r="AB9436" s="3"/>
      <c r="AC9436" s="3"/>
      <c r="AD9436" s="3"/>
      <c r="AE9436" s="3"/>
      <c r="AF9436" s="3"/>
      <c r="AG9436" s="3"/>
      <c r="AH9436" s="3"/>
      <c r="AI9436" s="3"/>
      <c r="AJ9436" s="3"/>
      <c r="AK9436" s="3"/>
      <c r="AL9436" s="3"/>
      <c r="AM9436" s="3"/>
      <c r="AN9436" s="3"/>
      <c r="AO9436" s="3"/>
      <c r="AP9436" s="3"/>
      <c r="AQ9436" s="3"/>
      <c r="AR9436" s="3"/>
      <c r="AS9436" s="3"/>
      <c r="AT9436" s="3"/>
      <c r="AU9436" s="3"/>
      <c r="AV9436" s="3"/>
      <c r="AW9436" s="3"/>
      <c r="AX9436" s="3"/>
      <c r="AY9436" s="3"/>
      <c r="AZ9436" s="3"/>
      <c r="BA9436" s="3"/>
    </row>
    <row r="9437" spans="1:53" x14ac:dyDescent="0.3">
      <c r="A9437" s="3"/>
      <c r="B9437" s="3"/>
      <c r="C9437" s="3"/>
      <c r="D9437" s="3"/>
      <c r="E9437" s="3"/>
      <c r="F9437" s="3"/>
      <c r="G9437" s="3"/>
      <c r="H9437" s="3"/>
      <c r="I9437" s="3"/>
      <c r="J9437" s="3"/>
      <c r="K9437" s="3"/>
      <c r="L9437" s="3"/>
      <c r="M9437" s="3"/>
      <c r="N9437" s="3"/>
      <c r="O9437" s="3"/>
      <c r="P9437" s="3"/>
      <c r="Q9437" s="3"/>
      <c r="R9437" s="3"/>
      <c r="S9437" s="120"/>
      <c r="T9437" s="3"/>
      <c r="U9437" s="3"/>
      <c r="V9437" s="3"/>
      <c r="W9437" s="3"/>
      <c r="X9437" s="3"/>
      <c r="Y9437" s="3"/>
      <c r="Z9437" s="3"/>
      <c r="AA9437" s="3"/>
      <c r="AB9437" s="3"/>
      <c r="AC9437" s="3"/>
      <c r="AD9437" s="3"/>
      <c r="AE9437" s="3"/>
      <c r="AF9437" s="3"/>
      <c r="AG9437" s="3"/>
      <c r="AH9437" s="3"/>
      <c r="AI9437" s="3"/>
      <c r="AJ9437" s="3"/>
      <c r="AK9437" s="3"/>
      <c r="AL9437" s="3"/>
      <c r="AM9437" s="3"/>
      <c r="AN9437" s="3"/>
      <c r="AO9437" s="3"/>
      <c r="AP9437" s="3"/>
      <c r="AQ9437" s="3"/>
      <c r="AR9437" s="3"/>
      <c r="AS9437" s="3"/>
      <c r="AT9437" s="3"/>
      <c r="AU9437" s="3"/>
      <c r="AV9437" s="3"/>
      <c r="AW9437" s="3"/>
      <c r="AX9437" s="3"/>
      <c r="AY9437" s="3"/>
      <c r="AZ9437" s="3"/>
      <c r="BA9437" s="3"/>
    </row>
    <row r="9438" spans="1:53" x14ac:dyDescent="0.3">
      <c r="A9438" s="3"/>
      <c r="B9438" s="3"/>
      <c r="C9438" s="3"/>
      <c r="D9438" s="3"/>
      <c r="E9438" s="3"/>
      <c r="F9438" s="3"/>
      <c r="G9438" s="3"/>
      <c r="H9438" s="3"/>
      <c r="I9438" s="3"/>
      <c r="J9438" s="3"/>
      <c r="K9438" s="3"/>
      <c r="L9438" s="3"/>
      <c r="M9438" s="3"/>
      <c r="N9438" s="3"/>
      <c r="O9438" s="3"/>
      <c r="P9438" s="3"/>
      <c r="Q9438" s="3"/>
      <c r="R9438" s="3"/>
      <c r="S9438" s="120"/>
      <c r="T9438" s="3"/>
      <c r="U9438" s="3"/>
      <c r="V9438" s="3"/>
      <c r="W9438" s="3"/>
      <c r="X9438" s="3"/>
      <c r="Y9438" s="3"/>
      <c r="Z9438" s="3"/>
      <c r="AA9438" s="3"/>
      <c r="AB9438" s="3"/>
      <c r="AC9438" s="3"/>
      <c r="AD9438" s="3"/>
      <c r="AE9438" s="3"/>
      <c r="AF9438" s="3"/>
      <c r="AG9438" s="3"/>
      <c r="AH9438" s="3"/>
      <c r="AI9438" s="3"/>
      <c r="AJ9438" s="3"/>
      <c r="AK9438" s="3"/>
      <c r="AL9438" s="3"/>
      <c r="AM9438" s="3"/>
      <c r="AN9438" s="3"/>
      <c r="AO9438" s="3"/>
      <c r="AP9438" s="3"/>
      <c r="AQ9438" s="3"/>
      <c r="AR9438" s="3"/>
      <c r="AS9438" s="3"/>
      <c r="AT9438" s="3"/>
      <c r="AU9438" s="3"/>
      <c r="AV9438" s="3"/>
      <c r="AW9438" s="3"/>
      <c r="AX9438" s="3"/>
      <c r="AY9438" s="3"/>
      <c r="AZ9438" s="3"/>
      <c r="BA9438" s="3"/>
    </row>
    <row r="9439" spans="1:53" x14ac:dyDescent="0.3">
      <c r="A9439" s="3"/>
      <c r="B9439" s="3"/>
      <c r="C9439" s="3"/>
      <c r="D9439" s="3"/>
      <c r="E9439" s="3"/>
      <c r="F9439" s="3"/>
      <c r="G9439" s="3"/>
      <c r="H9439" s="3"/>
      <c r="I9439" s="3"/>
      <c r="J9439" s="3"/>
      <c r="K9439" s="3"/>
      <c r="L9439" s="3"/>
      <c r="M9439" s="3"/>
      <c r="N9439" s="3"/>
      <c r="O9439" s="3"/>
      <c r="P9439" s="3"/>
      <c r="Q9439" s="3"/>
      <c r="R9439" s="3"/>
      <c r="S9439" s="120"/>
      <c r="T9439" s="3"/>
      <c r="U9439" s="3"/>
      <c r="V9439" s="3"/>
      <c r="W9439" s="3"/>
      <c r="X9439" s="3"/>
      <c r="Y9439" s="3"/>
      <c r="Z9439" s="3"/>
      <c r="AA9439" s="3"/>
      <c r="AB9439" s="3"/>
      <c r="AC9439" s="3"/>
      <c r="AD9439" s="3"/>
      <c r="AE9439" s="3"/>
      <c r="AF9439" s="3"/>
      <c r="AG9439" s="3"/>
      <c r="AH9439" s="3"/>
      <c r="AI9439" s="3"/>
      <c r="AJ9439" s="3"/>
      <c r="AK9439" s="3"/>
      <c r="AL9439" s="3"/>
      <c r="AM9439" s="3"/>
      <c r="AN9439" s="3"/>
      <c r="AO9439" s="3"/>
      <c r="AP9439" s="3"/>
      <c r="AQ9439" s="3"/>
      <c r="AR9439" s="3"/>
      <c r="AS9439" s="3"/>
      <c r="AT9439" s="3"/>
      <c r="AU9439" s="3"/>
      <c r="AV9439" s="3"/>
      <c r="AW9439" s="3"/>
      <c r="AX9439" s="3"/>
      <c r="AY9439" s="3"/>
      <c r="AZ9439" s="3"/>
      <c r="BA9439" s="3"/>
    </row>
    <row r="9440" spans="1:53" x14ac:dyDescent="0.3">
      <c r="A9440" s="3"/>
      <c r="B9440" s="3"/>
      <c r="C9440" s="3"/>
      <c r="D9440" s="3"/>
      <c r="E9440" s="3"/>
      <c r="F9440" s="3"/>
      <c r="G9440" s="3"/>
      <c r="H9440" s="3"/>
      <c r="I9440" s="3"/>
      <c r="J9440" s="3"/>
      <c r="K9440" s="3"/>
      <c r="L9440" s="3"/>
      <c r="M9440" s="3"/>
      <c r="N9440" s="3"/>
      <c r="O9440" s="3"/>
      <c r="P9440" s="3"/>
      <c r="Q9440" s="3"/>
      <c r="R9440" s="3"/>
      <c r="S9440" s="120"/>
      <c r="T9440" s="3"/>
      <c r="U9440" s="3"/>
      <c r="V9440" s="3"/>
      <c r="W9440" s="3"/>
      <c r="X9440" s="3"/>
      <c r="Y9440" s="3"/>
      <c r="Z9440" s="3"/>
      <c r="AA9440" s="3"/>
      <c r="AB9440" s="3"/>
      <c r="AC9440" s="3"/>
      <c r="AD9440" s="3"/>
      <c r="AE9440" s="3"/>
      <c r="AF9440" s="3"/>
      <c r="AG9440" s="3"/>
      <c r="AH9440" s="3"/>
      <c r="AI9440" s="3"/>
      <c r="AJ9440" s="3"/>
      <c r="AK9440" s="3"/>
      <c r="AL9440" s="3"/>
      <c r="AM9440" s="3"/>
      <c r="AN9440" s="3"/>
      <c r="AO9440" s="3"/>
      <c r="AP9440" s="3"/>
      <c r="AQ9440" s="3"/>
      <c r="AR9440" s="3"/>
      <c r="AS9440" s="3"/>
      <c r="AT9440" s="3"/>
      <c r="AU9440" s="3"/>
      <c r="AV9440" s="3"/>
      <c r="AW9440" s="3"/>
      <c r="AX9440" s="3"/>
      <c r="AY9440" s="3"/>
      <c r="AZ9440" s="3"/>
      <c r="BA9440" s="3"/>
    </row>
    <row r="9441" spans="1:53" x14ac:dyDescent="0.3">
      <c r="A9441" s="3"/>
      <c r="B9441" s="3"/>
      <c r="C9441" s="3"/>
      <c r="D9441" s="3"/>
      <c r="E9441" s="3"/>
      <c r="F9441" s="3"/>
      <c r="G9441" s="3"/>
      <c r="H9441" s="3"/>
      <c r="I9441" s="3"/>
      <c r="J9441" s="3"/>
      <c r="K9441" s="3"/>
      <c r="L9441" s="3"/>
      <c r="M9441" s="3"/>
      <c r="N9441" s="3"/>
      <c r="O9441" s="3"/>
      <c r="P9441" s="3"/>
      <c r="Q9441" s="3"/>
      <c r="R9441" s="3"/>
      <c r="S9441" s="120"/>
      <c r="T9441" s="3"/>
      <c r="U9441" s="3"/>
      <c r="V9441" s="3"/>
      <c r="W9441" s="3"/>
      <c r="X9441" s="3"/>
      <c r="Y9441" s="3"/>
      <c r="Z9441" s="3"/>
      <c r="AA9441" s="3"/>
      <c r="AB9441" s="3"/>
      <c r="AC9441" s="3"/>
      <c r="AD9441" s="3"/>
      <c r="AE9441" s="3"/>
      <c r="AF9441" s="3"/>
      <c r="AG9441" s="3"/>
      <c r="AH9441" s="3"/>
      <c r="AI9441" s="3"/>
      <c r="AJ9441" s="3"/>
      <c r="AK9441" s="3"/>
      <c r="AL9441" s="3"/>
      <c r="AM9441" s="3"/>
      <c r="AN9441" s="3"/>
      <c r="AO9441" s="3"/>
      <c r="AP9441" s="3"/>
      <c r="AQ9441" s="3"/>
      <c r="AR9441" s="3"/>
      <c r="AS9441" s="3"/>
      <c r="AT9441" s="3"/>
      <c r="AU9441" s="3"/>
      <c r="AV9441" s="3"/>
      <c r="AW9441" s="3"/>
      <c r="AX9441" s="3"/>
      <c r="AY9441" s="3"/>
      <c r="AZ9441" s="3"/>
      <c r="BA9441" s="3"/>
    </row>
    <row r="9442" spans="1:53" x14ac:dyDescent="0.3">
      <c r="A9442" s="3"/>
      <c r="B9442" s="3"/>
      <c r="C9442" s="3"/>
      <c r="D9442" s="3"/>
      <c r="E9442" s="3"/>
      <c r="F9442" s="3"/>
      <c r="G9442" s="3"/>
      <c r="H9442" s="3"/>
      <c r="I9442" s="3"/>
      <c r="J9442" s="3"/>
      <c r="K9442" s="3"/>
      <c r="L9442" s="3"/>
      <c r="M9442" s="3"/>
      <c r="N9442" s="3"/>
      <c r="O9442" s="3"/>
      <c r="P9442" s="3"/>
      <c r="Q9442" s="3"/>
      <c r="R9442" s="3"/>
      <c r="S9442" s="120"/>
      <c r="T9442" s="3"/>
      <c r="U9442" s="3"/>
      <c r="V9442" s="3"/>
      <c r="W9442" s="3"/>
      <c r="X9442" s="3"/>
      <c r="Y9442" s="3"/>
      <c r="Z9442" s="3"/>
      <c r="AA9442" s="3"/>
      <c r="AB9442" s="3"/>
      <c r="AC9442" s="3"/>
      <c r="AD9442" s="3"/>
      <c r="AE9442" s="3"/>
      <c r="AF9442" s="3"/>
      <c r="AG9442" s="3"/>
      <c r="AH9442" s="3"/>
      <c r="AI9442" s="3"/>
      <c r="AJ9442" s="3"/>
      <c r="AK9442" s="3"/>
      <c r="AL9442" s="3"/>
      <c r="AM9442" s="3"/>
      <c r="AN9442" s="3"/>
      <c r="AO9442" s="3"/>
      <c r="AP9442" s="3"/>
      <c r="AQ9442" s="3"/>
      <c r="AR9442" s="3"/>
      <c r="AS9442" s="3"/>
      <c r="AT9442" s="3"/>
      <c r="AU9442" s="3"/>
      <c r="AV9442" s="3"/>
      <c r="AW9442" s="3"/>
      <c r="AX9442" s="3"/>
      <c r="AY9442" s="3"/>
      <c r="AZ9442" s="3"/>
      <c r="BA9442" s="3"/>
    </row>
    <row r="9443" spans="1:53" x14ac:dyDescent="0.3">
      <c r="A9443" s="3"/>
      <c r="B9443" s="3"/>
      <c r="C9443" s="3"/>
      <c r="D9443" s="3"/>
      <c r="E9443" s="3"/>
      <c r="F9443" s="3"/>
      <c r="G9443" s="3"/>
      <c r="H9443" s="3"/>
      <c r="I9443" s="3"/>
      <c r="J9443" s="3"/>
      <c r="K9443" s="3"/>
      <c r="L9443" s="3"/>
      <c r="M9443" s="3"/>
      <c r="N9443" s="3"/>
      <c r="O9443" s="3"/>
      <c r="P9443" s="3"/>
      <c r="Q9443" s="3"/>
      <c r="R9443" s="3"/>
      <c r="S9443" s="120"/>
      <c r="T9443" s="3"/>
      <c r="U9443" s="3"/>
      <c r="V9443" s="3"/>
      <c r="W9443" s="3"/>
      <c r="X9443" s="3"/>
      <c r="Y9443" s="3"/>
      <c r="Z9443" s="3"/>
      <c r="AA9443" s="3"/>
      <c r="AB9443" s="3"/>
      <c r="AC9443" s="3"/>
      <c r="AD9443" s="3"/>
      <c r="AE9443" s="3"/>
      <c r="AF9443" s="3"/>
      <c r="AG9443" s="3"/>
      <c r="AH9443" s="3"/>
      <c r="AI9443" s="3"/>
      <c r="AJ9443" s="3"/>
      <c r="AK9443" s="3"/>
      <c r="AL9443" s="3"/>
      <c r="AM9443" s="3"/>
      <c r="AN9443" s="3"/>
      <c r="AO9443" s="3"/>
      <c r="AP9443" s="3"/>
      <c r="AQ9443" s="3"/>
      <c r="AR9443" s="3"/>
      <c r="AS9443" s="3"/>
      <c r="AT9443" s="3"/>
      <c r="AU9443" s="3"/>
      <c r="AV9443" s="3"/>
      <c r="AW9443" s="3"/>
      <c r="AX9443" s="3"/>
      <c r="AY9443" s="3"/>
      <c r="AZ9443" s="3"/>
      <c r="BA9443" s="3"/>
    </row>
    <row r="9444" spans="1:53" x14ac:dyDescent="0.3">
      <c r="A9444" s="3"/>
      <c r="B9444" s="3"/>
      <c r="C9444" s="3"/>
      <c r="D9444" s="3"/>
      <c r="E9444" s="3"/>
      <c r="F9444" s="3"/>
      <c r="G9444" s="3"/>
      <c r="H9444" s="3"/>
      <c r="I9444" s="3"/>
      <c r="J9444" s="3"/>
      <c r="K9444" s="3"/>
      <c r="L9444" s="3"/>
      <c r="M9444" s="3"/>
      <c r="N9444" s="3"/>
      <c r="O9444" s="3"/>
      <c r="P9444" s="3"/>
      <c r="Q9444" s="3"/>
      <c r="R9444" s="3"/>
      <c r="S9444" s="120"/>
      <c r="T9444" s="3"/>
      <c r="U9444" s="3"/>
      <c r="V9444" s="3"/>
      <c r="W9444" s="3"/>
      <c r="X9444" s="3"/>
      <c r="Y9444" s="3"/>
      <c r="Z9444" s="3"/>
      <c r="AA9444" s="3"/>
      <c r="AB9444" s="3"/>
      <c r="AC9444" s="3"/>
      <c r="AD9444" s="3"/>
      <c r="AE9444" s="3"/>
      <c r="AF9444" s="3"/>
      <c r="AG9444" s="3"/>
      <c r="AH9444" s="3"/>
      <c r="AI9444" s="3"/>
      <c r="AJ9444" s="3"/>
      <c r="AK9444" s="3"/>
      <c r="AL9444" s="3"/>
      <c r="AM9444" s="3"/>
      <c r="AN9444" s="3"/>
      <c r="AO9444" s="3"/>
      <c r="AP9444" s="3"/>
      <c r="AQ9444" s="3"/>
      <c r="AR9444" s="3"/>
      <c r="AS9444" s="3"/>
      <c r="AT9444" s="3"/>
      <c r="AU9444" s="3"/>
      <c r="AV9444" s="3"/>
      <c r="AW9444" s="3"/>
      <c r="AX9444" s="3"/>
      <c r="AY9444" s="3"/>
      <c r="AZ9444" s="3"/>
      <c r="BA9444" s="3"/>
    </row>
    <row r="9445" spans="1:53" x14ac:dyDescent="0.3">
      <c r="A9445" s="3"/>
      <c r="B9445" s="3"/>
      <c r="C9445" s="3"/>
      <c r="D9445" s="3"/>
      <c r="E9445" s="3"/>
      <c r="F9445" s="3"/>
      <c r="G9445" s="3"/>
      <c r="H9445" s="3"/>
      <c r="I9445" s="3"/>
      <c r="J9445" s="3"/>
      <c r="K9445" s="3"/>
      <c r="L9445" s="3"/>
      <c r="M9445" s="3"/>
      <c r="N9445" s="3"/>
      <c r="O9445" s="3"/>
      <c r="P9445" s="3"/>
      <c r="Q9445" s="3"/>
      <c r="R9445" s="3"/>
      <c r="S9445" s="120"/>
      <c r="T9445" s="3"/>
      <c r="U9445" s="3"/>
      <c r="V9445" s="3"/>
      <c r="W9445" s="3"/>
      <c r="X9445" s="3"/>
      <c r="Y9445" s="3"/>
      <c r="Z9445" s="3"/>
      <c r="AA9445" s="3"/>
      <c r="AB9445" s="3"/>
      <c r="AC9445" s="3"/>
      <c r="AD9445" s="3"/>
      <c r="AE9445" s="3"/>
      <c r="AF9445" s="3"/>
      <c r="AG9445" s="3"/>
      <c r="AH9445" s="3"/>
      <c r="AI9445" s="3"/>
      <c r="AJ9445" s="3"/>
      <c r="AK9445" s="3"/>
      <c r="AL9445" s="3"/>
      <c r="AM9445" s="3"/>
      <c r="AN9445" s="3"/>
      <c r="AO9445" s="3"/>
      <c r="AP9445" s="3"/>
      <c r="AQ9445" s="3"/>
      <c r="AR9445" s="3"/>
      <c r="AS9445" s="3"/>
      <c r="AT9445" s="3"/>
      <c r="AU9445" s="3"/>
      <c r="AV9445" s="3"/>
      <c r="AW9445" s="3"/>
      <c r="AX9445" s="3"/>
      <c r="AY9445" s="3"/>
      <c r="AZ9445" s="3"/>
      <c r="BA9445" s="3"/>
    </row>
    <row r="9446" spans="1:53" x14ac:dyDescent="0.3">
      <c r="A9446" s="3"/>
      <c r="B9446" s="3"/>
      <c r="C9446" s="3"/>
      <c r="D9446" s="3"/>
      <c r="E9446" s="3"/>
      <c r="F9446" s="3"/>
      <c r="G9446" s="3"/>
      <c r="H9446" s="3"/>
      <c r="I9446" s="3"/>
      <c r="J9446" s="3"/>
      <c r="K9446" s="3"/>
      <c r="L9446" s="3"/>
      <c r="M9446" s="3"/>
      <c r="N9446" s="3"/>
      <c r="O9446" s="3"/>
      <c r="P9446" s="3"/>
      <c r="Q9446" s="3"/>
      <c r="R9446" s="3"/>
      <c r="S9446" s="120"/>
      <c r="T9446" s="3"/>
      <c r="U9446" s="3"/>
      <c r="V9446" s="3"/>
      <c r="W9446" s="3"/>
      <c r="X9446" s="3"/>
      <c r="Y9446" s="3"/>
      <c r="Z9446" s="3"/>
      <c r="AA9446" s="3"/>
      <c r="AB9446" s="3"/>
      <c r="AC9446" s="3"/>
      <c r="AD9446" s="3"/>
      <c r="AE9446" s="3"/>
      <c r="AF9446" s="3"/>
      <c r="AG9446" s="3"/>
      <c r="AH9446" s="3"/>
      <c r="AI9446" s="3"/>
      <c r="AJ9446" s="3"/>
      <c r="AK9446" s="3"/>
      <c r="AL9446" s="3"/>
      <c r="AM9446" s="3"/>
      <c r="AN9446" s="3"/>
      <c r="AO9446" s="3"/>
      <c r="AP9446" s="3"/>
      <c r="AQ9446" s="3"/>
      <c r="AR9446" s="3"/>
      <c r="AS9446" s="3"/>
      <c r="AT9446" s="3"/>
      <c r="AU9446" s="3"/>
      <c r="AV9446" s="3"/>
      <c r="AW9446" s="3"/>
      <c r="AX9446" s="3"/>
      <c r="AY9446" s="3"/>
      <c r="AZ9446" s="3"/>
      <c r="BA9446" s="3"/>
    </row>
    <row r="9447" spans="1:53" x14ac:dyDescent="0.3">
      <c r="A9447" s="3"/>
      <c r="B9447" s="3"/>
      <c r="C9447" s="3"/>
      <c r="D9447" s="3"/>
      <c r="E9447" s="3"/>
      <c r="F9447" s="3"/>
      <c r="G9447" s="3"/>
      <c r="H9447" s="3"/>
      <c r="I9447" s="3"/>
      <c r="J9447" s="3"/>
      <c r="K9447" s="3"/>
      <c r="L9447" s="3"/>
      <c r="M9447" s="3"/>
      <c r="N9447" s="3"/>
      <c r="O9447" s="3"/>
      <c r="P9447" s="3"/>
      <c r="Q9447" s="3"/>
      <c r="R9447" s="3"/>
      <c r="S9447" s="120"/>
      <c r="T9447" s="3"/>
      <c r="U9447" s="3"/>
      <c r="V9447" s="3"/>
      <c r="W9447" s="3"/>
      <c r="X9447" s="3"/>
      <c r="Y9447" s="3"/>
      <c r="Z9447" s="3"/>
      <c r="AA9447" s="3"/>
      <c r="AB9447" s="3"/>
      <c r="AC9447" s="3"/>
      <c r="AD9447" s="3"/>
      <c r="AE9447" s="3"/>
      <c r="AF9447" s="3"/>
      <c r="AG9447" s="3"/>
      <c r="AH9447" s="3"/>
      <c r="AI9447" s="3"/>
      <c r="AJ9447" s="3"/>
      <c r="AK9447" s="3"/>
      <c r="AL9447" s="3"/>
      <c r="AM9447" s="3"/>
      <c r="AN9447" s="3"/>
      <c r="AO9447" s="3"/>
      <c r="AP9447" s="3"/>
      <c r="AQ9447" s="3"/>
      <c r="AR9447" s="3"/>
      <c r="AS9447" s="3"/>
      <c r="AT9447" s="3"/>
      <c r="AU9447" s="3"/>
      <c r="AV9447" s="3"/>
      <c r="AW9447" s="3"/>
      <c r="AX9447" s="3"/>
      <c r="AY9447" s="3"/>
      <c r="AZ9447" s="3"/>
      <c r="BA9447" s="3"/>
    </row>
    <row r="9448" spans="1:53" x14ac:dyDescent="0.3">
      <c r="A9448" s="3"/>
      <c r="B9448" s="3"/>
      <c r="C9448" s="3"/>
      <c r="D9448" s="3"/>
      <c r="E9448" s="3"/>
      <c r="F9448" s="3"/>
      <c r="G9448" s="3"/>
      <c r="H9448" s="3"/>
      <c r="I9448" s="3"/>
      <c r="J9448" s="3"/>
      <c r="K9448" s="3"/>
      <c r="L9448" s="3"/>
      <c r="M9448" s="3"/>
      <c r="N9448" s="3"/>
      <c r="O9448" s="3"/>
      <c r="P9448" s="3"/>
      <c r="Q9448" s="3"/>
      <c r="R9448" s="3"/>
      <c r="S9448" s="120"/>
      <c r="T9448" s="3"/>
      <c r="U9448" s="3"/>
      <c r="V9448" s="3"/>
      <c r="W9448" s="3"/>
      <c r="X9448" s="3"/>
      <c r="Y9448" s="3"/>
      <c r="Z9448" s="3"/>
      <c r="AA9448" s="3"/>
      <c r="AB9448" s="3"/>
      <c r="AC9448" s="3"/>
      <c r="AD9448" s="3"/>
      <c r="AE9448" s="3"/>
      <c r="AF9448" s="3"/>
      <c r="AG9448" s="3"/>
      <c r="AH9448" s="3"/>
      <c r="AI9448" s="3"/>
      <c r="AJ9448" s="3"/>
      <c r="AK9448" s="3"/>
      <c r="AL9448" s="3"/>
      <c r="AM9448" s="3"/>
      <c r="AN9448" s="3"/>
      <c r="AO9448" s="3"/>
      <c r="AP9448" s="3"/>
      <c r="AQ9448" s="3"/>
      <c r="AR9448" s="3"/>
      <c r="AS9448" s="3"/>
      <c r="AT9448" s="3"/>
      <c r="AU9448" s="3"/>
      <c r="AV9448" s="3"/>
      <c r="AW9448" s="3"/>
      <c r="AX9448" s="3"/>
      <c r="AY9448" s="3"/>
      <c r="AZ9448" s="3"/>
      <c r="BA9448" s="3"/>
    </row>
    <row r="9449" spans="1:53" x14ac:dyDescent="0.3">
      <c r="A9449" s="3"/>
      <c r="B9449" s="3"/>
      <c r="C9449" s="3"/>
      <c r="D9449" s="3"/>
      <c r="E9449" s="3"/>
      <c r="F9449" s="3"/>
      <c r="G9449" s="3"/>
      <c r="H9449" s="3"/>
      <c r="I9449" s="3"/>
      <c r="J9449" s="3"/>
      <c r="K9449" s="3"/>
      <c r="L9449" s="3"/>
      <c r="M9449" s="3"/>
      <c r="N9449" s="3"/>
      <c r="O9449" s="3"/>
      <c r="P9449" s="3"/>
      <c r="Q9449" s="3"/>
      <c r="R9449" s="3"/>
      <c r="S9449" s="120"/>
      <c r="T9449" s="3"/>
      <c r="U9449" s="3"/>
      <c r="V9449" s="3"/>
      <c r="W9449" s="3"/>
      <c r="X9449" s="3"/>
      <c r="Y9449" s="3"/>
      <c r="Z9449" s="3"/>
      <c r="AA9449" s="3"/>
      <c r="AB9449" s="3"/>
      <c r="AC9449" s="3"/>
      <c r="AD9449" s="3"/>
      <c r="AE9449" s="3"/>
      <c r="AF9449" s="3"/>
      <c r="AG9449" s="3"/>
      <c r="AH9449" s="3"/>
      <c r="AI9449" s="3"/>
      <c r="AJ9449" s="3"/>
      <c r="AK9449" s="3"/>
      <c r="AL9449" s="3"/>
      <c r="AM9449" s="3"/>
      <c r="AN9449" s="3"/>
      <c r="AO9449" s="3"/>
      <c r="AP9449" s="3"/>
      <c r="AQ9449" s="3"/>
      <c r="AR9449" s="3"/>
      <c r="AS9449" s="3"/>
      <c r="AT9449" s="3"/>
      <c r="AU9449" s="3"/>
      <c r="AV9449" s="3"/>
      <c r="AW9449" s="3"/>
      <c r="AX9449" s="3"/>
      <c r="AY9449" s="3"/>
      <c r="AZ9449" s="3"/>
      <c r="BA9449" s="3"/>
    </row>
    <row r="9450" spans="1:53" x14ac:dyDescent="0.3">
      <c r="A9450" s="3"/>
      <c r="B9450" s="3"/>
      <c r="C9450" s="3"/>
      <c r="D9450" s="3"/>
      <c r="E9450" s="3"/>
      <c r="F9450" s="3"/>
      <c r="G9450" s="3"/>
      <c r="H9450" s="3"/>
      <c r="I9450" s="3"/>
      <c r="J9450" s="3"/>
      <c r="K9450" s="3"/>
      <c r="L9450" s="3"/>
      <c r="M9450" s="3"/>
      <c r="N9450" s="3"/>
      <c r="O9450" s="3"/>
      <c r="P9450" s="3"/>
      <c r="Q9450" s="3"/>
      <c r="R9450" s="3"/>
      <c r="S9450" s="120"/>
      <c r="T9450" s="3"/>
      <c r="U9450" s="3"/>
      <c r="V9450" s="3"/>
      <c r="W9450" s="3"/>
      <c r="X9450" s="3"/>
      <c r="Y9450" s="3"/>
      <c r="Z9450" s="3"/>
      <c r="AA9450" s="3"/>
      <c r="AB9450" s="3"/>
      <c r="AC9450" s="3"/>
      <c r="AD9450" s="3"/>
      <c r="AE9450" s="3"/>
      <c r="AF9450" s="3"/>
      <c r="AG9450" s="3"/>
      <c r="AH9450" s="3"/>
      <c r="AI9450" s="3"/>
      <c r="AJ9450" s="3"/>
      <c r="AK9450" s="3"/>
      <c r="AL9450" s="3"/>
      <c r="AM9450" s="3"/>
      <c r="AN9450" s="3"/>
      <c r="AO9450" s="3"/>
      <c r="AP9450" s="3"/>
      <c r="AQ9450" s="3"/>
      <c r="AR9450" s="3"/>
      <c r="AS9450" s="3"/>
      <c r="AT9450" s="3"/>
      <c r="AU9450" s="3"/>
      <c r="AV9450" s="3"/>
      <c r="AW9450" s="3"/>
      <c r="AX9450" s="3"/>
      <c r="AY9450" s="3"/>
      <c r="AZ9450" s="3"/>
      <c r="BA9450" s="3"/>
    </row>
    <row r="9451" spans="1:53" x14ac:dyDescent="0.3">
      <c r="A9451" s="3"/>
      <c r="B9451" s="3"/>
      <c r="C9451" s="3"/>
      <c r="D9451" s="3"/>
      <c r="E9451" s="3"/>
      <c r="F9451" s="3"/>
      <c r="G9451" s="3"/>
      <c r="H9451" s="3"/>
      <c r="I9451" s="3"/>
      <c r="J9451" s="3"/>
      <c r="K9451" s="3"/>
      <c r="L9451" s="3"/>
      <c r="M9451" s="3"/>
      <c r="N9451" s="3"/>
      <c r="O9451" s="3"/>
      <c r="P9451" s="3"/>
      <c r="Q9451" s="3"/>
      <c r="R9451" s="3"/>
      <c r="S9451" s="120"/>
      <c r="T9451" s="3"/>
      <c r="U9451" s="3"/>
      <c r="V9451" s="3"/>
      <c r="W9451" s="3"/>
      <c r="X9451" s="3"/>
      <c r="Y9451" s="3"/>
      <c r="Z9451" s="3"/>
      <c r="AA9451" s="3"/>
      <c r="AB9451" s="3"/>
      <c r="AC9451" s="3"/>
      <c r="AD9451" s="3"/>
      <c r="AE9451" s="3"/>
      <c r="AF9451" s="3"/>
      <c r="AG9451" s="3"/>
      <c r="AH9451" s="3"/>
      <c r="AI9451" s="3"/>
      <c r="AJ9451" s="3"/>
      <c r="AK9451" s="3"/>
      <c r="AL9451" s="3"/>
      <c r="AM9451" s="3"/>
      <c r="AN9451" s="3"/>
      <c r="AO9451" s="3"/>
      <c r="AP9451" s="3"/>
      <c r="AQ9451" s="3"/>
      <c r="AR9451" s="3"/>
      <c r="AS9451" s="3"/>
      <c r="AT9451" s="3"/>
      <c r="AU9451" s="3"/>
      <c r="AV9451" s="3"/>
      <c r="AW9451" s="3"/>
      <c r="AX9451" s="3"/>
      <c r="AY9451" s="3"/>
      <c r="AZ9451" s="3"/>
      <c r="BA9451" s="3"/>
    </row>
    <row r="9452" spans="1:53" x14ac:dyDescent="0.3">
      <c r="A9452" s="3"/>
      <c r="B9452" s="3"/>
      <c r="C9452" s="3"/>
      <c r="D9452" s="3"/>
      <c r="E9452" s="3"/>
      <c r="F9452" s="3"/>
      <c r="G9452" s="3"/>
      <c r="H9452" s="3"/>
      <c r="I9452" s="3"/>
      <c r="J9452" s="3"/>
      <c r="K9452" s="3"/>
      <c r="L9452" s="3"/>
      <c r="M9452" s="3"/>
      <c r="N9452" s="3"/>
      <c r="O9452" s="3"/>
      <c r="P9452" s="3"/>
      <c r="Q9452" s="3"/>
      <c r="R9452" s="3"/>
      <c r="S9452" s="120"/>
      <c r="T9452" s="3"/>
      <c r="U9452" s="3"/>
      <c r="V9452" s="3"/>
      <c r="W9452" s="3"/>
      <c r="X9452" s="3"/>
      <c r="Y9452" s="3"/>
      <c r="Z9452" s="3"/>
      <c r="AA9452" s="3"/>
      <c r="AB9452" s="3"/>
      <c r="AC9452" s="3"/>
      <c r="AD9452" s="3"/>
      <c r="AE9452" s="3"/>
      <c r="AF9452" s="3"/>
      <c r="AG9452" s="3"/>
      <c r="AH9452" s="3"/>
      <c r="AI9452" s="3"/>
      <c r="AJ9452" s="3"/>
      <c r="AK9452" s="3"/>
      <c r="AL9452" s="3"/>
      <c r="AM9452" s="3"/>
      <c r="AN9452" s="3"/>
      <c r="AO9452" s="3"/>
      <c r="AP9452" s="3"/>
      <c r="AQ9452" s="3"/>
      <c r="AR9452" s="3"/>
      <c r="AS9452" s="3"/>
      <c r="AT9452" s="3"/>
      <c r="AU9452" s="3"/>
      <c r="AV9452" s="3"/>
      <c r="AW9452" s="3"/>
      <c r="AX9452" s="3"/>
      <c r="AY9452" s="3"/>
      <c r="AZ9452" s="3"/>
      <c r="BA9452" s="3"/>
    </row>
    <row r="9453" spans="1:53" x14ac:dyDescent="0.3">
      <c r="A9453" s="3"/>
      <c r="B9453" s="3"/>
      <c r="C9453" s="3"/>
      <c r="D9453" s="3"/>
      <c r="E9453" s="3"/>
      <c r="F9453" s="3"/>
      <c r="G9453" s="3"/>
      <c r="H9453" s="3"/>
      <c r="I9453" s="3"/>
      <c r="J9453" s="3"/>
      <c r="K9453" s="3"/>
      <c r="L9453" s="3"/>
      <c r="M9453" s="3"/>
      <c r="N9453" s="3"/>
      <c r="O9453" s="3"/>
      <c r="P9453" s="3"/>
      <c r="Q9453" s="3"/>
      <c r="R9453" s="3"/>
      <c r="S9453" s="120"/>
      <c r="T9453" s="3"/>
      <c r="U9453" s="3"/>
      <c r="V9453" s="3"/>
      <c r="W9453" s="3"/>
      <c r="X9453" s="3"/>
      <c r="Y9453" s="3"/>
      <c r="Z9453" s="3"/>
      <c r="AA9453" s="3"/>
      <c r="AB9453" s="3"/>
      <c r="AC9453" s="3"/>
      <c r="AD9453" s="3"/>
      <c r="AE9453" s="3"/>
      <c r="AF9453" s="3"/>
      <c r="AG9453" s="3"/>
      <c r="AH9453" s="3"/>
      <c r="AI9453" s="3"/>
      <c r="AJ9453" s="3"/>
      <c r="AK9453" s="3"/>
      <c r="AL9453" s="3"/>
      <c r="AM9453" s="3"/>
      <c r="AN9453" s="3"/>
      <c r="AO9453" s="3"/>
      <c r="AP9453" s="3"/>
      <c r="AQ9453" s="3"/>
      <c r="AR9453" s="3"/>
      <c r="AS9453" s="3"/>
      <c r="AT9453" s="3"/>
      <c r="AU9453" s="3"/>
      <c r="AV9453" s="3"/>
      <c r="AW9453" s="3"/>
      <c r="AX9453" s="3"/>
      <c r="AY9453" s="3"/>
      <c r="AZ9453" s="3"/>
      <c r="BA9453" s="3"/>
    </row>
    <row r="9454" spans="1:53" x14ac:dyDescent="0.3">
      <c r="A9454" s="3"/>
      <c r="B9454" s="3"/>
      <c r="C9454" s="3"/>
      <c r="D9454" s="3"/>
      <c r="E9454" s="3"/>
      <c r="F9454" s="3"/>
      <c r="G9454" s="3"/>
      <c r="H9454" s="3"/>
      <c r="I9454" s="3"/>
      <c r="J9454" s="3"/>
      <c r="K9454" s="3"/>
      <c r="L9454" s="3"/>
      <c r="M9454" s="3"/>
      <c r="N9454" s="3"/>
      <c r="O9454" s="3"/>
      <c r="P9454" s="3"/>
      <c r="Q9454" s="3"/>
      <c r="R9454" s="3"/>
      <c r="S9454" s="120"/>
      <c r="T9454" s="3"/>
      <c r="U9454" s="3"/>
      <c r="V9454" s="3"/>
      <c r="W9454" s="3"/>
      <c r="X9454" s="3"/>
      <c r="Y9454" s="3"/>
      <c r="Z9454" s="3"/>
      <c r="AA9454" s="3"/>
      <c r="AB9454" s="3"/>
      <c r="AC9454" s="3"/>
      <c r="AD9454" s="3"/>
      <c r="AE9454" s="3"/>
      <c r="AF9454" s="3"/>
      <c r="AG9454" s="3"/>
      <c r="AH9454" s="3"/>
      <c r="AI9454" s="3"/>
      <c r="AJ9454" s="3"/>
      <c r="AK9454" s="3"/>
      <c r="AL9454" s="3"/>
      <c r="AM9454" s="3"/>
      <c r="AN9454" s="3"/>
      <c r="AO9454" s="3"/>
      <c r="AP9454" s="3"/>
      <c r="AQ9454" s="3"/>
      <c r="AR9454" s="3"/>
      <c r="AS9454" s="3"/>
      <c r="AT9454" s="3"/>
      <c r="AU9454" s="3"/>
      <c r="AV9454" s="3"/>
      <c r="AW9454" s="3"/>
      <c r="AX9454" s="3"/>
      <c r="AY9454" s="3"/>
      <c r="AZ9454" s="3"/>
      <c r="BA9454" s="3"/>
    </row>
    <row r="9455" spans="1:53" x14ac:dyDescent="0.3">
      <c r="A9455" s="3"/>
      <c r="B9455" s="3"/>
      <c r="C9455" s="3"/>
      <c r="D9455" s="3"/>
      <c r="E9455" s="3"/>
      <c r="F9455" s="3"/>
      <c r="G9455" s="3"/>
      <c r="H9455" s="3"/>
      <c r="I9455" s="3"/>
      <c r="J9455" s="3"/>
      <c r="K9455" s="3"/>
      <c r="L9455" s="3"/>
      <c r="M9455" s="3"/>
      <c r="N9455" s="3"/>
      <c r="O9455" s="3"/>
      <c r="P9455" s="3"/>
      <c r="Q9455" s="3"/>
      <c r="R9455" s="3"/>
      <c r="S9455" s="120"/>
      <c r="T9455" s="3"/>
      <c r="U9455" s="3"/>
      <c r="V9455" s="3"/>
      <c r="W9455" s="3"/>
      <c r="X9455" s="3"/>
      <c r="Y9455" s="3"/>
      <c r="Z9455" s="3"/>
      <c r="AA9455" s="3"/>
      <c r="AB9455" s="3"/>
      <c r="AC9455" s="3"/>
      <c r="AD9455" s="3"/>
      <c r="AE9455" s="3"/>
      <c r="AF9455" s="3"/>
      <c r="AG9455" s="3"/>
      <c r="AH9455" s="3"/>
      <c r="AI9455" s="3"/>
      <c r="AJ9455" s="3"/>
      <c r="AK9455" s="3"/>
      <c r="AL9455" s="3"/>
      <c r="AM9455" s="3"/>
      <c r="AN9455" s="3"/>
      <c r="AO9455" s="3"/>
      <c r="AP9455" s="3"/>
      <c r="AQ9455" s="3"/>
      <c r="AR9455" s="3"/>
      <c r="AS9455" s="3"/>
      <c r="AT9455" s="3"/>
      <c r="AU9455" s="3"/>
      <c r="AV9455" s="3"/>
      <c r="AW9455" s="3"/>
      <c r="AX9455" s="3"/>
      <c r="AY9455" s="3"/>
      <c r="AZ9455" s="3"/>
      <c r="BA9455" s="3"/>
    </row>
    <row r="9456" spans="1:53" x14ac:dyDescent="0.3">
      <c r="A9456" s="3"/>
      <c r="B9456" s="3"/>
      <c r="C9456" s="3"/>
      <c r="D9456" s="3"/>
      <c r="E9456" s="3"/>
      <c r="F9456" s="3"/>
      <c r="G9456" s="3"/>
      <c r="H9456" s="3"/>
      <c r="I9456" s="3"/>
      <c r="J9456" s="3"/>
      <c r="K9456" s="3"/>
      <c r="L9456" s="3"/>
      <c r="M9456" s="3"/>
      <c r="N9456" s="3"/>
      <c r="O9456" s="3"/>
      <c r="P9456" s="3"/>
      <c r="Q9456" s="3"/>
      <c r="R9456" s="3"/>
      <c r="S9456" s="120"/>
      <c r="T9456" s="3"/>
      <c r="U9456" s="3"/>
      <c r="V9456" s="3"/>
      <c r="W9456" s="3"/>
      <c r="X9456" s="3"/>
      <c r="Y9456" s="3"/>
      <c r="Z9456" s="3"/>
      <c r="AA9456" s="3"/>
      <c r="AB9456" s="3"/>
      <c r="AC9456" s="3"/>
      <c r="AD9456" s="3"/>
      <c r="AE9456" s="3"/>
      <c r="AF9456" s="3"/>
      <c r="AG9456" s="3"/>
      <c r="AH9456" s="3"/>
      <c r="AI9456" s="3"/>
      <c r="AJ9456" s="3"/>
      <c r="AK9456" s="3"/>
      <c r="AL9456" s="3"/>
      <c r="AM9456" s="3"/>
      <c r="AN9456" s="3"/>
      <c r="AO9456" s="3"/>
      <c r="AP9456" s="3"/>
      <c r="AQ9456" s="3"/>
      <c r="AR9456" s="3"/>
      <c r="AS9456" s="3"/>
      <c r="AT9456" s="3"/>
      <c r="AU9456" s="3"/>
      <c r="AV9456" s="3"/>
      <c r="AW9456" s="3"/>
      <c r="AX9456" s="3"/>
      <c r="AY9456" s="3"/>
      <c r="AZ9456" s="3"/>
      <c r="BA9456" s="3"/>
    </row>
    <row r="9457" spans="1:53" x14ac:dyDescent="0.3">
      <c r="A9457" s="3"/>
      <c r="B9457" s="3"/>
      <c r="C9457" s="3"/>
      <c r="D9457" s="3"/>
      <c r="E9457" s="3"/>
      <c r="F9457" s="3"/>
      <c r="G9457" s="3"/>
      <c r="H9457" s="3"/>
      <c r="I9457" s="3"/>
      <c r="J9457" s="3"/>
      <c r="K9457" s="3"/>
      <c r="L9457" s="3"/>
      <c r="M9457" s="3"/>
      <c r="N9457" s="3"/>
      <c r="O9457" s="3"/>
      <c r="P9457" s="3"/>
      <c r="Q9457" s="3"/>
      <c r="R9457" s="3"/>
      <c r="S9457" s="120"/>
      <c r="T9457" s="3"/>
      <c r="U9457" s="3"/>
      <c r="V9457" s="3"/>
      <c r="W9457" s="3"/>
      <c r="X9457" s="3"/>
      <c r="Y9457" s="3"/>
      <c r="Z9457" s="3"/>
      <c r="AA9457" s="3"/>
      <c r="AB9457" s="3"/>
      <c r="AC9457" s="3"/>
      <c r="AD9457" s="3"/>
      <c r="AE9457" s="3"/>
      <c r="AF9457" s="3"/>
      <c r="AG9457" s="3"/>
      <c r="AH9457" s="3"/>
      <c r="AI9457" s="3"/>
      <c r="AJ9457" s="3"/>
      <c r="AK9457" s="3"/>
      <c r="AL9457" s="3"/>
      <c r="AM9457" s="3"/>
      <c r="AN9457" s="3"/>
      <c r="AO9457" s="3"/>
      <c r="AP9457" s="3"/>
      <c r="AQ9457" s="3"/>
      <c r="AR9457" s="3"/>
      <c r="AS9457" s="3"/>
      <c r="AT9457" s="3"/>
      <c r="AU9457" s="3"/>
      <c r="AV9457" s="3"/>
      <c r="AW9457" s="3"/>
      <c r="AX9457" s="3"/>
      <c r="AY9457" s="3"/>
      <c r="AZ9457" s="3"/>
      <c r="BA9457" s="3"/>
    </row>
    <row r="9458" spans="1:53" x14ac:dyDescent="0.3">
      <c r="A9458" s="3"/>
      <c r="B9458" s="3"/>
      <c r="C9458" s="3"/>
      <c r="D9458" s="3"/>
      <c r="E9458" s="3"/>
      <c r="F9458" s="3"/>
      <c r="G9458" s="3"/>
      <c r="H9458" s="3"/>
      <c r="I9458" s="3"/>
      <c r="J9458" s="3"/>
      <c r="K9458" s="3"/>
      <c r="L9458" s="3"/>
      <c r="M9458" s="3"/>
      <c r="N9458" s="3"/>
      <c r="O9458" s="3"/>
      <c r="P9458" s="3"/>
      <c r="Q9458" s="3"/>
      <c r="R9458" s="3"/>
      <c r="S9458" s="120"/>
      <c r="T9458" s="3"/>
      <c r="U9458" s="3"/>
      <c r="V9458" s="3"/>
      <c r="W9458" s="3"/>
      <c r="X9458" s="3"/>
      <c r="Y9458" s="3"/>
      <c r="Z9458" s="3"/>
      <c r="AA9458" s="3"/>
      <c r="AB9458" s="3"/>
      <c r="AC9458" s="3"/>
      <c r="AD9458" s="3"/>
      <c r="AE9458" s="3"/>
      <c r="AF9458" s="3"/>
      <c r="AG9458" s="3"/>
      <c r="AH9458" s="3"/>
      <c r="AI9458" s="3"/>
      <c r="AJ9458" s="3"/>
      <c r="AK9458" s="3"/>
      <c r="AL9458" s="3"/>
      <c r="AM9458" s="3"/>
      <c r="AN9458" s="3"/>
      <c r="AO9458" s="3"/>
      <c r="AP9458" s="3"/>
      <c r="AQ9458" s="3"/>
      <c r="AR9458" s="3"/>
      <c r="AS9458" s="3"/>
      <c r="AT9458" s="3"/>
      <c r="AU9458" s="3"/>
      <c r="AV9458" s="3"/>
      <c r="AW9458" s="3"/>
      <c r="AX9458" s="3"/>
      <c r="AY9458" s="3"/>
      <c r="AZ9458" s="3"/>
      <c r="BA9458" s="3"/>
    </row>
    <row r="9459" spans="1:53" x14ac:dyDescent="0.3">
      <c r="A9459" s="3"/>
      <c r="B9459" s="3"/>
      <c r="C9459" s="3"/>
      <c r="D9459" s="3"/>
      <c r="E9459" s="3"/>
      <c r="F9459" s="3"/>
      <c r="G9459" s="3"/>
      <c r="H9459" s="3"/>
      <c r="I9459" s="3"/>
      <c r="J9459" s="3"/>
      <c r="K9459" s="3"/>
      <c r="L9459" s="3"/>
      <c r="M9459" s="3"/>
      <c r="N9459" s="3"/>
      <c r="O9459" s="3"/>
      <c r="P9459" s="3"/>
      <c r="Q9459" s="3"/>
      <c r="R9459" s="3"/>
      <c r="S9459" s="120"/>
      <c r="T9459" s="3"/>
      <c r="U9459" s="3"/>
      <c r="V9459" s="3"/>
      <c r="W9459" s="3"/>
      <c r="X9459" s="3"/>
      <c r="Y9459" s="3"/>
      <c r="Z9459" s="3"/>
      <c r="AA9459" s="3"/>
      <c r="AB9459" s="3"/>
      <c r="AC9459" s="3"/>
      <c r="AD9459" s="3"/>
      <c r="AE9459" s="3"/>
      <c r="AF9459" s="3"/>
      <c r="AG9459" s="3"/>
      <c r="AH9459" s="3"/>
      <c r="AI9459" s="3"/>
      <c r="AJ9459" s="3"/>
      <c r="AK9459" s="3"/>
      <c r="AL9459" s="3"/>
      <c r="AM9459" s="3"/>
      <c r="AN9459" s="3"/>
      <c r="AO9459" s="3"/>
      <c r="AP9459" s="3"/>
      <c r="AQ9459" s="3"/>
      <c r="AR9459" s="3"/>
      <c r="AS9459" s="3"/>
      <c r="AT9459" s="3"/>
      <c r="AU9459" s="3"/>
      <c r="AV9459" s="3"/>
      <c r="AW9459" s="3"/>
      <c r="AX9459" s="3"/>
      <c r="AY9459" s="3"/>
      <c r="AZ9459" s="3"/>
      <c r="BA9459" s="3"/>
    </row>
    <row r="9460" spans="1:53" x14ac:dyDescent="0.3">
      <c r="A9460" s="3"/>
      <c r="B9460" s="3"/>
      <c r="C9460" s="3"/>
      <c r="D9460" s="3"/>
      <c r="E9460" s="3"/>
      <c r="F9460" s="3"/>
      <c r="G9460" s="3"/>
      <c r="H9460" s="3"/>
      <c r="I9460" s="3"/>
      <c r="J9460" s="3"/>
      <c r="K9460" s="3"/>
      <c r="L9460" s="3"/>
      <c r="M9460" s="3"/>
      <c r="N9460" s="3"/>
      <c r="O9460" s="3"/>
      <c r="P9460" s="3"/>
      <c r="Q9460" s="3"/>
      <c r="R9460" s="3"/>
      <c r="S9460" s="120"/>
      <c r="T9460" s="3"/>
      <c r="U9460" s="3"/>
      <c r="V9460" s="3"/>
      <c r="W9460" s="3"/>
      <c r="X9460" s="3"/>
      <c r="Y9460" s="3"/>
      <c r="Z9460" s="3"/>
      <c r="AA9460" s="3"/>
      <c r="AB9460" s="3"/>
      <c r="AC9460" s="3"/>
      <c r="AD9460" s="3"/>
      <c r="AE9460" s="3"/>
      <c r="AF9460" s="3"/>
      <c r="AG9460" s="3"/>
      <c r="AH9460" s="3"/>
      <c r="AI9460" s="3"/>
      <c r="AJ9460" s="3"/>
      <c r="AK9460" s="3"/>
      <c r="AL9460" s="3"/>
      <c r="AM9460" s="3"/>
      <c r="AN9460" s="3"/>
      <c r="AO9460" s="3"/>
      <c r="AP9460" s="3"/>
      <c r="AQ9460" s="3"/>
      <c r="AR9460" s="3"/>
      <c r="AS9460" s="3"/>
      <c r="AT9460" s="3"/>
      <c r="AU9460" s="3"/>
      <c r="AV9460" s="3"/>
      <c r="AW9460" s="3"/>
      <c r="AX9460" s="3"/>
      <c r="AY9460" s="3"/>
      <c r="AZ9460" s="3"/>
      <c r="BA9460" s="3"/>
    </row>
    <row r="9461" spans="1:53" x14ac:dyDescent="0.3">
      <c r="A9461" s="3"/>
      <c r="B9461" s="3"/>
      <c r="C9461" s="3"/>
      <c r="D9461" s="3"/>
      <c r="E9461" s="3"/>
      <c r="F9461" s="3"/>
      <c r="G9461" s="3"/>
      <c r="H9461" s="3"/>
      <c r="I9461" s="3"/>
      <c r="J9461" s="3"/>
      <c r="K9461" s="3"/>
      <c r="L9461" s="3"/>
      <c r="M9461" s="3"/>
      <c r="N9461" s="3"/>
      <c r="O9461" s="3"/>
      <c r="P9461" s="3"/>
      <c r="Q9461" s="3"/>
      <c r="R9461" s="3"/>
      <c r="S9461" s="120"/>
      <c r="T9461" s="3"/>
      <c r="U9461" s="3"/>
      <c r="V9461" s="3"/>
      <c r="W9461" s="3"/>
      <c r="X9461" s="3"/>
      <c r="Y9461" s="3"/>
      <c r="Z9461" s="3"/>
      <c r="AA9461" s="3"/>
      <c r="AB9461" s="3"/>
      <c r="AC9461" s="3"/>
      <c r="AD9461" s="3"/>
      <c r="AE9461" s="3"/>
      <c r="AF9461" s="3"/>
      <c r="AG9461" s="3"/>
      <c r="AH9461" s="3"/>
      <c r="AI9461" s="3"/>
      <c r="AJ9461" s="3"/>
      <c r="AK9461" s="3"/>
      <c r="AL9461" s="3"/>
      <c r="AM9461" s="3"/>
      <c r="AN9461" s="3"/>
      <c r="AO9461" s="3"/>
      <c r="AP9461" s="3"/>
      <c r="AQ9461" s="3"/>
      <c r="AR9461" s="3"/>
      <c r="AS9461" s="3"/>
      <c r="AT9461" s="3"/>
      <c r="AU9461" s="3"/>
      <c r="AV9461" s="3"/>
      <c r="AW9461" s="3"/>
      <c r="AX9461" s="3"/>
      <c r="AY9461" s="3"/>
      <c r="AZ9461" s="3"/>
      <c r="BA9461" s="3"/>
    </row>
    <row r="9462" spans="1:53" x14ac:dyDescent="0.3">
      <c r="A9462" s="3"/>
      <c r="B9462" s="3"/>
      <c r="C9462" s="3"/>
      <c r="D9462" s="3"/>
      <c r="E9462" s="3"/>
      <c r="F9462" s="3"/>
      <c r="G9462" s="3"/>
      <c r="H9462" s="3"/>
      <c r="I9462" s="3"/>
      <c r="J9462" s="3"/>
      <c r="K9462" s="3"/>
      <c r="L9462" s="3"/>
      <c r="M9462" s="3"/>
      <c r="N9462" s="3"/>
      <c r="O9462" s="3"/>
      <c r="P9462" s="3"/>
      <c r="Q9462" s="3"/>
      <c r="R9462" s="3"/>
      <c r="S9462" s="120"/>
      <c r="T9462" s="3"/>
      <c r="U9462" s="3"/>
      <c r="V9462" s="3"/>
      <c r="W9462" s="3"/>
      <c r="X9462" s="3"/>
      <c r="Y9462" s="3"/>
      <c r="Z9462" s="3"/>
      <c r="AA9462" s="3"/>
      <c r="AB9462" s="3"/>
      <c r="AC9462" s="3"/>
      <c r="AD9462" s="3"/>
      <c r="AE9462" s="3"/>
      <c r="AF9462" s="3"/>
      <c r="AG9462" s="3"/>
      <c r="AH9462" s="3"/>
      <c r="AI9462" s="3"/>
      <c r="AJ9462" s="3"/>
      <c r="AK9462" s="3"/>
      <c r="AL9462" s="3"/>
      <c r="AM9462" s="3"/>
      <c r="AN9462" s="3"/>
      <c r="AO9462" s="3"/>
      <c r="AP9462" s="3"/>
      <c r="AQ9462" s="3"/>
      <c r="AR9462" s="3"/>
      <c r="AS9462" s="3"/>
      <c r="AT9462" s="3"/>
      <c r="AU9462" s="3"/>
      <c r="AV9462" s="3"/>
      <c r="AW9462" s="3"/>
      <c r="AX9462" s="3"/>
      <c r="AY9462" s="3"/>
      <c r="AZ9462" s="3"/>
      <c r="BA9462" s="3"/>
    </row>
    <row r="9463" spans="1:53" x14ac:dyDescent="0.3">
      <c r="A9463" s="3"/>
      <c r="B9463" s="3"/>
      <c r="C9463" s="3"/>
      <c r="D9463" s="3"/>
      <c r="E9463" s="3"/>
      <c r="F9463" s="3"/>
      <c r="G9463" s="3"/>
      <c r="H9463" s="3"/>
      <c r="I9463" s="3"/>
      <c r="J9463" s="3"/>
      <c r="K9463" s="3"/>
      <c r="L9463" s="3"/>
      <c r="M9463" s="3"/>
      <c r="N9463" s="3"/>
      <c r="O9463" s="3"/>
      <c r="P9463" s="3"/>
      <c r="Q9463" s="3"/>
      <c r="R9463" s="3"/>
      <c r="S9463" s="120"/>
      <c r="T9463" s="3"/>
      <c r="U9463" s="3"/>
      <c r="V9463" s="3"/>
      <c r="W9463" s="3"/>
      <c r="X9463" s="3"/>
      <c r="Y9463" s="3"/>
      <c r="Z9463" s="3"/>
      <c r="AA9463" s="3"/>
      <c r="AB9463" s="3"/>
      <c r="AC9463" s="3"/>
      <c r="AD9463" s="3"/>
      <c r="AE9463" s="3"/>
      <c r="AF9463" s="3"/>
      <c r="AG9463" s="3"/>
      <c r="AH9463" s="3"/>
      <c r="AI9463" s="3"/>
      <c r="AJ9463" s="3"/>
      <c r="AK9463" s="3"/>
      <c r="AL9463" s="3"/>
      <c r="AM9463" s="3"/>
      <c r="AN9463" s="3"/>
      <c r="AO9463" s="3"/>
      <c r="AP9463" s="3"/>
      <c r="AQ9463" s="3"/>
      <c r="AR9463" s="3"/>
      <c r="AS9463" s="3"/>
      <c r="AT9463" s="3"/>
      <c r="AU9463" s="3"/>
      <c r="AV9463" s="3"/>
      <c r="AW9463" s="3"/>
      <c r="AX9463" s="3"/>
      <c r="AY9463" s="3"/>
      <c r="AZ9463" s="3"/>
      <c r="BA9463" s="3"/>
    </row>
    <row r="9464" spans="1:53" x14ac:dyDescent="0.3">
      <c r="A9464" s="3"/>
      <c r="B9464" s="3"/>
      <c r="C9464" s="3"/>
      <c r="D9464" s="3"/>
      <c r="E9464" s="3"/>
      <c r="F9464" s="3"/>
      <c r="G9464" s="3"/>
      <c r="H9464" s="3"/>
      <c r="I9464" s="3"/>
      <c r="J9464" s="3"/>
      <c r="K9464" s="3"/>
      <c r="L9464" s="3"/>
      <c r="M9464" s="3"/>
      <c r="N9464" s="3"/>
      <c r="O9464" s="3"/>
      <c r="P9464" s="3"/>
      <c r="Q9464" s="3"/>
      <c r="R9464" s="3"/>
      <c r="S9464" s="120"/>
      <c r="T9464" s="3"/>
      <c r="U9464" s="3"/>
      <c r="V9464" s="3"/>
      <c r="W9464" s="3"/>
      <c r="X9464" s="3"/>
      <c r="Y9464" s="3"/>
      <c r="Z9464" s="3"/>
      <c r="AA9464" s="3"/>
      <c r="AB9464" s="3"/>
      <c r="AC9464" s="3"/>
      <c r="AD9464" s="3"/>
      <c r="AE9464" s="3"/>
      <c r="AF9464" s="3"/>
      <c r="AG9464" s="3"/>
      <c r="AH9464" s="3"/>
      <c r="AI9464" s="3"/>
      <c r="AJ9464" s="3"/>
      <c r="AK9464" s="3"/>
      <c r="AL9464" s="3"/>
      <c r="AM9464" s="3"/>
      <c r="AN9464" s="3"/>
      <c r="AO9464" s="3"/>
      <c r="AP9464" s="3"/>
      <c r="AQ9464" s="3"/>
      <c r="AR9464" s="3"/>
      <c r="AS9464" s="3"/>
      <c r="AT9464" s="3"/>
      <c r="AU9464" s="3"/>
      <c r="AV9464" s="3"/>
      <c r="AW9464" s="3"/>
      <c r="AX9464" s="3"/>
      <c r="AY9464" s="3"/>
      <c r="AZ9464" s="3"/>
      <c r="BA9464" s="3"/>
    </row>
    <row r="9465" spans="1:53" x14ac:dyDescent="0.3">
      <c r="A9465" s="3"/>
      <c r="B9465" s="3"/>
      <c r="C9465" s="3"/>
      <c r="D9465" s="3"/>
      <c r="E9465" s="3"/>
      <c r="F9465" s="3"/>
      <c r="G9465" s="3"/>
      <c r="H9465" s="3"/>
      <c r="I9465" s="3"/>
      <c r="J9465" s="3"/>
      <c r="K9465" s="3"/>
      <c r="L9465" s="3"/>
      <c r="M9465" s="3"/>
      <c r="N9465" s="3"/>
      <c r="O9465" s="3"/>
      <c r="P9465" s="3"/>
      <c r="Q9465" s="3"/>
      <c r="R9465" s="3"/>
      <c r="S9465" s="120"/>
      <c r="T9465" s="3"/>
      <c r="U9465" s="3"/>
      <c r="V9465" s="3"/>
      <c r="W9465" s="3"/>
      <c r="X9465" s="3"/>
      <c r="Y9465" s="3"/>
      <c r="Z9465" s="3"/>
      <c r="AA9465" s="3"/>
      <c r="AB9465" s="3"/>
      <c r="AC9465" s="3"/>
      <c r="AD9465" s="3"/>
      <c r="AE9465" s="3"/>
      <c r="AF9465" s="3"/>
      <c r="AG9465" s="3"/>
      <c r="AH9465" s="3"/>
      <c r="AI9465" s="3"/>
      <c r="AJ9465" s="3"/>
      <c r="AK9465" s="3"/>
      <c r="AL9465" s="3"/>
      <c r="AM9465" s="3"/>
      <c r="AN9465" s="3"/>
      <c r="AO9465" s="3"/>
      <c r="AP9465" s="3"/>
      <c r="AQ9465" s="3"/>
      <c r="AR9465" s="3"/>
      <c r="AS9465" s="3"/>
      <c r="AT9465" s="3"/>
      <c r="AU9465" s="3"/>
      <c r="AV9465" s="3"/>
      <c r="AW9465" s="3"/>
      <c r="AX9465" s="3"/>
      <c r="AY9465" s="3"/>
      <c r="AZ9465" s="3"/>
      <c r="BA9465" s="3"/>
    </row>
    <row r="9466" spans="1:53" x14ac:dyDescent="0.3">
      <c r="A9466" s="3"/>
      <c r="B9466" s="3"/>
      <c r="C9466" s="3"/>
      <c r="D9466" s="3"/>
      <c r="E9466" s="3"/>
      <c r="F9466" s="3"/>
      <c r="G9466" s="3"/>
      <c r="H9466" s="3"/>
      <c r="I9466" s="3"/>
      <c r="J9466" s="3"/>
      <c r="K9466" s="3"/>
      <c r="L9466" s="3"/>
      <c r="M9466" s="3"/>
      <c r="N9466" s="3"/>
      <c r="O9466" s="3"/>
      <c r="P9466" s="3"/>
      <c r="Q9466" s="3"/>
      <c r="R9466" s="3"/>
      <c r="S9466" s="120"/>
      <c r="T9466" s="3"/>
      <c r="U9466" s="3"/>
      <c r="V9466" s="3"/>
      <c r="W9466" s="3"/>
      <c r="X9466" s="3"/>
      <c r="Y9466" s="3"/>
      <c r="Z9466" s="3"/>
      <c r="AA9466" s="3"/>
      <c r="AB9466" s="3"/>
      <c r="AC9466" s="3"/>
      <c r="AD9466" s="3"/>
      <c r="AE9466" s="3"/>
      <c r="AF9466" s="3"/>
      <c r="AG9466" s="3"/>
      <c r="AH9466" s="3"/>
      <c r="AI9466" s="3"/>
      <c r="AJ9466" s="3"/>
      <c r="AK9466" s="3"/>
      <c r="AL9466" s="3"/>
      <c r="AM9466" s="3"/>
      <c r="AN9466" s="3"/>
      <c r="AO9466" s="3"/>
      <c r="AP9466" s="3"/>
      <c r="AQ9466" s="3"/>
      <c r="AR9466" s="3"/>
      <c r="AS9466" s="3"/>
      <c r="AT9466" s="3"/>
      <c r="AU9466" s="3"/>
      <c r="AV9466" s="3"/>
      <c r="AW9466" s="3"/>
      <c r="AX9466" s="3"/>
      <c r="AY9466" s="3"/>
      <c r="AZ9466" s="3"/>
      <c r="BA9466" s="3"/>
    </row>
    <row r="9467" spans="1:53" x14ac:dyDescent="0.3">
      <c r="A9467" s="3"/>
      <c r="B9467" s="3"/>
      <c r="C9467" s="3"/>
      <c r="D9467" s="3"/>
      <c r="E9467" s="3"/>
      <c r="F9467" s="3"/>
      <c r="G9467" s="3"/>
      <c r="H9467" s="3"/>
      <c r="I9467" s="3"/>
      <c r="J9467" s="3"/>
      <c r="K9467" s="3"/>
      <c r="L9467" s="3"/>
      <c r="M9467" s="3"/>
      <c r="N9467" s="3"/>
      <c r="O9467" s="3"/>
      <c r="P9467" s="3"/>
      <c r="Q9467" s="3"/>
      <c r="R9467" s="3"/>
      <c r="S9467" s="120"/>
      <c r="T9467" s="3"/>
      <c r="U9467" s="3"/>
      <c r="V9467" s="3"/>
      <c r="W9467" s="3"/>
      <c r="X9467" s="3"/>
      <c r="Y9467" s="3"/>
      <c r="Z9467" s="3"/>
      <c r="AA9467" s="3"/>
      <c r="AB9467" s="3"/>
      <c r="AC9467" s="3"/>
      <c r="AD9467" s="3"/>
      <c r="AE9467" s="3"/>
      <c r="AF9467" s="3"/>
      <c r="AG9467" s="3"/>
      <c r="AH9467" s="3"/>
      <c r="AI9467" s="3"/>
      <c r="AJ9467" s="3"/>
      <c r="AK9467" s="3"/>
      <c r="AL9467" s="3"/>
      <c r="AM9467" s="3"/>
      <c r="AN9467" s="3"/>
      <c r="AO9467" s="3"/>
      <c r="AP9467" s="3"/>
      <c r="AQ9467" s="3"/>
      <c r="AR9467" s="3"/>
      <c r="AS9467" s="3"/>
      <c r="AT9467" s="3"/>
      <c r="AU9467" s="3"/>
      <c r="AV9467" s="3"/>
      <c r="AW9467" s="3"/>
      <c r="AX9467" s="3"/>
      <c r="AY9467" s="3"/>
      <c r="AZ9467" s="3"/>
      <c r="BA9467" s="3"/>
    </row>
    <row r="9468" spans="1:53" x14ac:dyDescent="0.3">
      <c r="A9468" s="3"/>
      <c r="B9468" s="3"/>
      <c r="C9468" s="3"/>
      <c r="D9468" s="3"/>
      <c r="E9468" s="3"/>
      <c r="F9468" s="3"/>
      <c r="G9468" s="3"/>
      <c r="H9468" s="3"/>
      <c r="I9468" s="3"/>
      <c r="J9468" s="3"/>
      <c r="K9468" s="3"/>
      <c r="L9468" s="3"/>
      <c r="M9468" s="3"/>
      <c r="N9468" s="3"/>
      <c r="O9468" s="3"/>
      <c r="P9468" s="3"/>
      <c r="Q9468" s="3"/>
      <c r="R9468" s="3"/>
      <c r="S9468" s="120"/>
      <c r="T9468" s="3"/>
      <c r="U9468" s="3"/>
      <c r="V9468" s="3"/>
      <c r="W9468" s="3"/>
      <c r="X9468" s="3"/>
      <c r="Y9468" s="3"/>
      <c r="Z9468" s="3"/>
      <c r="AA9468" s="3"/>
      <c r="AB9468" s="3"/>
      <c r="AC9468" s="3"/>
      <c r="AD9468" s="3"/>
      <c r="AE9468" s="3"/>
      <c r="AF9468" s="3"/>
      <c r="AG9468" s="3"/>
      <c r="AH9468" s="3"/>
      <c r="AI9468" s="3"/>
      <c r="AJ9468" s="3"/>
      <c r="AK9468" s="3"/>
      <c r="AL9468" s="3"/>
      <c r="AM9468" s="3"/>
      <c r="AN9468" s="3"/>
      <c r="AO9468" s="3"/>
      <c r="AP9468" s="3"/>
      <c r="AQ9468" s="3"/>
      <c r="AR9468" s="3"/>
      <c r="AS9468" s="3"/>
      <c r="AT9468" s="3"/>
      <c r="AU9468" s="3"/>
      <c r="AV9468" s="3"/>
      <c r="AW9468" s="3"/>
      <c r="AX9468" s="3"/>
      <c r="AY9468" s="3"/>
      <c r="AZ9468" s="3"/>
      <c r="BA9468" s="3"/>
    </row>
    <row r="9469" spans="1:53" x14ac:dyDescent="0.3">
      <c r="A9469" s="3"/>
      <c r="B9469" s="3"/>
      <c r="C9469" s="3"/>
      <c r="D9469" s="3"/>
      <c r="E9469" s="3"/>
      <c r="F9469" s="3"/>
      <c r="G9469" s="3"/>
      <c r="H9469" s="3"/>
      <c r="I9469" s="3"/>
      <c r="J9469" s="3"/>
      <c r="K9469" s="3"/>
      <c r="L9469" s="3"/>
      <c r="M9469" s="3"/>
      <c r="N9469" s="3"/>
      <c r="O9469" s="3"/>
      <c r="P9469" s="3"/>
      <c r="Q9469" s="3"/>
      <c r="R9469" s="3"/>
      <c r="S9469" s="120"/>
      <c r="T9469" s="3"/>
      <c r="U9469" s="3"/>
      <c r="V9469" s="3"/>
      <c r="W9469" s="3"/>
      <c r="X9469" s="3"/>
      <c r="Y9469" s="3"/>
      <c r="Z9469" s="3"/>
      <c r="AA9469" s="3"/>
      <c r="AB9469" s="3"/>
      <c r="AC9469" s="3"/>
      <c r="AD9469" s="3"/>
      <c r="AE9469" s="3"/>
      <c r="AF9469" s="3"/>
      <c r="AG9469" s="3"/>
      <c r="AH9469" s="3"/>
      <c r="AI9469" s="3"/>
      <c r="AJ9469" s="3"/>
      <c r="AK9469" s="3"/>
      <c r="AL9469" s="3"/>
      <c r="AM9469" s="3"/>
      <c r="AN9469" s="3"/>
      <c r="AO9469" s="3"/>
      <c r="AP9469" s="3"/>
      <c r="AQ9469" s="3"/>
      <c r="AR9469" s="3"/>
      <c r="AS9469" s="3"/>
      <c r="AT9469" s="3"/>
      <c r="AU9469" s="3"/>
      <c r="AV9469" s="3"/>
      <c r="AW9469" s="3"/>
      <c r="AX9469" s="3"/>
      <c r="AY9469" s="3"/>
      <c r="AZ9469" s="3"/>
      <c r="BA9469" s="3"/>
    </row>
    <row r="9470" spans="1:53" x14ac:dyDescent="0.3">
      <c r="A9470" s="3"/>
      <c r="B9470" s="3"/>
      <c r="C9470" s="3"/>
      <c r="D9470" s="3"/>
      <c r="E9470" s="3"/>
      <c r="F9470" s="3"/>
      <c r="G9470" s="3"/>
      <c r="H9470" s="3"/>
      <c r="I9470" s="3"/>
      <c r="J9470" s="3"/>
      <c r="K9470" s="3"/>
      <c r="L9470" s="3"/>
      <c r="M9470" s="3"/>
      <c r="N9470" s="3"/>
      <c r="O9470" s="3"/>
      <c r="P9470" s="3"/>
      <c r="Q9470" s="3"/>
      <c r="R9470" s="3"/>
      <c r="S9470" s="120"/>
      <c r="T9470" s="3"/>
      <c r="U9470" s="3"/>
      <c r="V9470" s="3"/>
      <c r="W9470" s="3"/>
      <c r="X9470" s="3"/>
      <c r="Y9470" s="3"/>
      <c r="Z9470" s="3"/>
      <c r="AA9470" s="3"/>
      <c r="AB9470" s="3"/>
      <c r="AC9470" s="3"/>
      <c r="AD9470" s="3"/>
      <c r="AE9470" s="3"/>
      <c r="AF9470" s="3"/>
      <c r="AG9470" s="3"/>
      <c r="AH9470" s="3"/>
      <c r="AI9470" s="3"/>
      <c r="AJ9470" s="3"/>
      <c r="AK9470" s="3"/>
      <c r="AL9470" s="3"/>
      <c r="AM9470" s="3"/>
      <c r="AN9470" s="3"/>
      <c r="AO9470" s="3"/>
      <c r="AP9470" s="3"/>
      <c r="AQ9470" s="3"/>
      <c r="AR9470" s="3"/>
      <c r="AS9470" s="3"/>
      <c r="AT9470" s="3"/>
      <c r="AU9470" s="3"/>
      <c r="AV9470" s="3"/>
      <c r="AW9470" s="3"/>
      <c r="AX9470" s="3"/>
      <c r="AY9470" s="3"/>
      <c r="AZ9470" s="3"/>
      <c r="BA9470" s="3"/>
    </row>
    <row r="9471" spans="1:53" x14ac:dyDescent="0.3">
      <c r="A9471" s="3"/>
      <c r="B9471" s="3"/>
      <c r="C9471" s="3"/>
      <c r="D9471" s="3"/>
      <c r="E9471" s="3"/>
      <c r="F9471" s="3"/>
      <c r="G9471" s="3"/>
      <c r="H9471" s="3"/>
      <c r="I9471" s="3"/>
      <c r="J9471" s="3"/>
      <c r="K9471" s="3"/>
      <c r="L9471" s="3"/>
      <c r="M9471" s="3"/>
      <c r="N9471" s="3"/>
      <c r="O9471" s="3"/>
      <c r="P9471" s="3"/>
      <c r="Q9471" s="3"/>
      <c r="R9471" s="3"/>
      <c r="S9471" s="120"/>
      <c r="T9471" s="3"/>
      <c r="U9471" s="3"/>
      <c r="V9471" s="3"/>
      <c r="W9471" s="3"/>
      <c r="X9471" s="3"/>
      <c r="Y9471" s="3"/>
      <c r="Z9471" s="3"/>
      <c r="AA9471" s="3"/>
      <c r="AB9471" s="3"/>
      <c r="AC9471" s="3"/>
      <c r="AD9471" s="3"/>
      <c r="AE9471" s="3"/>
      <c r="AF9471" s="3"/>
      <c r="AG9471" s="3"/>
      <c r="AH9471" s="3"/>
      <c r="AI9471" s="3"/>
      <c r="AJ9471" s="3"/>
      <c r="AK9471" s="3"/>
      <c r="AL9471" s="3"/>
      <c r="AM9471" s="3"/>
      <c r="AN9471" s="3"/>
      <c r="AO9471" s="3"/>
      <c r="AP9471" s="3"/>
      <c r="AQ9471" s="3"/>
      <c r="AR9471" s="3"/>
      <c r="AS9471" s="3"/>
      <c r="AT9471" s="3"/>
      <c r="AU9471" s="3"/>
      <c r="AV9471" s="3"/>
      <c r="AW9471" s="3"/>
      <c r="AX9471" s="3"/>
      <c r="AY9471" s="3"/>
      <c r="AZ9471" s="3"/>
      <c r="BA9471" s="3"/>
    </row>
    <row r="9472" spans="1:53" x14ac:dyDescent="0.3">
      <c r="A9472" s="3"/>
      <c r="B9472" s="3"/>
      <c r="C9472" s="3"/>
      <c r="D9472" s="3"/>
      <c r="E9472" s="3"/>
      <c r="F9472" s="3"/>
      <c r="G9472" s="3"/>
      <c r="H9472" s="3"/>
      <c r="I9472" s="3"/>
      <c r="J9472" s="3"/>
      <c r="K9472" s="3"/>
      <c r="L9472" s="3"/>
      <c r="M9472" s="3"/>
      <c r="N9472" s="3"/>
      <c r="O9472" s="3"/>
      <c r="P9472" s="3"/>
      <c r="Q9472" s="3"/>
      <c r="R9472" s="3"/>
      <c r="S9472" s="120"/>
      <c r="T9472" s="3"/>
      <c r="U9472" s="3"/>
      <c r="V9472" s="3"/>
      <c r="W9472" s="3"/>
      <c r="X9472" s="3"/>
      <c r="Y9472" s="3"/>
      <c r="Z9472" s="3"/>
      <c r="AA9472" s="3"/>
      <c r="AB9472" s="3"/>
      <c r="AC9472" s="3"/>
      <c r="AD9472" s="3"/>
      <c r="AE9472" s="3"/>
      <c r="AF9472" s="3"/>
      <c r="AG9472" s="3"/>
      <c r="AH9472" s="3"/>
      <c r="AI9472" s="3"/>
      <c r="AJ9472" s="3"/>
      <c r="AK9472" s="3"/>
      <c r="AL9472" s="3"/>
      <c r="AM9472" s="3"/>
      <c r="AN9472" s="3"/>
      <c r="AO9472" s="3"/>
      <c r="AP9472" s="3"/>
      <c r="AQ9472" s="3"/>
      <c r="AR9472" s="3"/>
      <c r="AS9472" s="3"/>
      <c r="AT9472" s="3"/>
      <c r="AU9472" s="3"/>
      <c r="AV9472" s="3"/>
      <c r="AW9472" s="3"/>
      <c r="AX9472" s="3"/>
      <c r="AY9472" s="3"/>
      <c r="AZ9472" s="3"/>
      <c r="BA9472" s="3"/>
    </row>
    <row r="9473" spans="1:53" x14ac:dyDescent="0.3">
      <c r="A9473" s="3"/>
      <c r="B9473" s="3"/>
      <c r="C9473" s="3"/>
      <c r="D9473" s="3"/>
      <c r="E9473" s="3"/>
      <c r="F9473" s="3"/>
      <c r="G9473" s="3"/>
      <c r="H9473" s="3"/>
      <c r="I9473" s="3"/>
      <c r="J9473" s="3"/>
      <c r="K9473" s="3"/>
      <c r="L9473" s="3"/>
      <c r="M9473" s="3"/>
      <c r="N9473" s="3"/>
      <c r="O9473" s="3"/>
      <c r="P9473" s="3"/>
      <c r="Q9473" s="3"/>
      <c r="R9473" s="3"/>
      <c r="S9473" s="120"/>
      <c r="T9473" s="3"/>
      <c r="U9473" s="3"/>
      <c r="V9473" s="3"/>
      <c r="W9473" s="3"/>
      <c r="X9473" s="3"/>
      <c r="Y9473" s="3"/>
      <c r="Z9473" s="3"/>
      <c r="AA9473" s="3"/>
      <c r="AB9473" s="3"/>
      <c r="AC9473" s="3"/>
      <c r="AD9473" s="3"/>
      <c r="AE9473" s="3"/>
      <c r="AF9473" s="3"/>
      <c r="AG9473" s="3"/>
      <c r="AH9473" s="3"/>
      <c r="AI9473" s="3"/>
      <c r="AJ9473" s="3"/>
      <c r="AK9473" s="3"/>
      <c r="AL9473" s="3"/>
      <c r="AM9473" s="3"/>
      <c r="AN9473" s="3"/>
      <c r="AO9473" s="3"/>
      <c r="AP9473" s="3"/>
      <c r="AQ9473" s="3"/>
      <c r="AR9473" s="3"/>
      <c r="AS9473" s="3"/>
      <c r="AT9473" s="3"/>
      <c r="AU9473" s="3"/>
      <c r="AV9473" s="3"/>
      <c r="AW9473" s="3"/>
      <c r="AX9473" s="3"/>
      <c r="AY9473" s="3"/>
      <c r="AZ9473" s="3"/>
      <c r="BA9473" s="3"/>
    </row>
    <row r="9474" spans="1:53" x14ac:dyDescent="0.3">
      <c r="A9474" s="3"/>
      <c r="B9474" s="3"/>
      <c r="C9474" s="3"/>
      <c r="D9474" s="3"/>
      <c r="E9474" s="3"/>
      <c r="F9474" s="3"/>
      <c r="G9474" s="3"/>
      <c r="H9474" s="3"/>
      <c r="I9474" s="3"/>
      <c r="J9474" s="3"/>
      <c r="K9474" s="3"/>
      <c r="L9474" s="3"/>
      <c r="M9474" s="3"/>
      <c r="N9474" s="3"/>
      <c r="O9474" s="3"/>
      <c r="P9474" s="3"/>
      <c r="Q9474" s="3"/>
      <c r="R9474" s="3"/>
      <c r="S9474" s="120"/>
      <c r="T9474" s="3"/>
      <c r="U9474" s="3"/>
      <c r="V9474" s="3"/>
      <c r="W9474" s="3"/>
      <c r="X9474" s="3"/>
      <c r="Y9474" s="3"/>
      <c r="Z9474" s="3"/>
      <c r="AA9474" s="3"/>
      <c r="AB9474" s="3"/>
      <c r="AC9474" s="3"/>
      <c r="AD9474" s="3"/>
      <c r="AE9474" s="3"/>
      <c r="AF9474" s="3"/>
      <c r="AG9474" s="3"/>
      <c r="AH9474" s="3"/>
      <c r="AI9474" s="3"/>
      <c r="AJ9474" s="3"/>
      <c r="AK9474" s="3"/>
      <c r="AL9474" s="3"/>
      <c r="AM9474" s="3"/>
      <c r="AN9474" s="3"/>
      <c r="AO9474" s="3"/>
      <c r="AP9474" s="3"/>
      <c r="AQ9474" s="3"/>
      <c r="AR9474" s="3"/>
      <c r="AS9474" s="3"/>
      <c r="AT9474" s="3"/>
      <c r="AU9474" s="3"/>
      <c r="AV9474" s="3"/>
      <c r="AW9474" s="3"/>
      <c r="AX9474" s="3"/>
      <c r="AY9474" s="3"/>
      <c r="AZ9474" s="3"/>
      <c r="BA9474" s="3"/>
    </row>
    <row r="9475" spans="1:53" x14ac:dyDescent="0.3">
      <c r="A9475" s="3"/>
      <c r="B9475" s="3"/>
      <c r="C9475" s="3"/>
      <c r="D9475" s="3"/>
      <c r="E9475" s="3"/>
      <c r="F9475" s="3"/>
      <c r="G9475" s="3"/>
      <c r="H9475" s="3"/>
      <c r="I9475" s="3"/>
      <c r="J9475" s="3"/>
      <c r="K9475" s="3"/>
      <c r="L9475" s="3"/>
      <c r="M9475" s="3"/>
      <c r="N9475" s="3"/>
      <c r="O9475" s="3"/>
      <c r="P9475" s="3"/>
      <c r="Q9475" s="3"/>
      <c r="R9475" s="3"/>
      <c r="S9475" s="120"/>
      <c r="T9475" s="3"/>
      <c r="U9475" s="3"/>
      <c r="V9475" s="3"/>
      <c r="W9475" s="3"/>
      <c r="X9475" s="3"/>
      <c r="Y9475" s="3"/>
      <c r="Z9475" s="3"/>
      <c r="AA9475" s="3"/>
      <c r="AB9475" s="3"/>
      <c r="AC9475" s="3"/>
      <c r="AD9475" s="3"/>
      <c r="AE9475" s="3"/>
      <c r="AF9475" s="3"/>
      <c r="AG9475" s="3"/>
      <c r="AH9475" s="3"/>
      <c r="AI9475" s="3"/>
      <c r="AJ9475" s="3"/>
      <c r="AK9475" s="3"/>
      <c r="AL9475" s="3"/>
      <c r="AM9475" s="3"/>
      <c r="AN9475" s="3"/>
      <c r="AO9475" s="3"/>
      <c r="AP9475" s="3"/>
      <c r="AQ9475" s="3"/>
      <c r="AR9475" s="3"/>
      <c r="AS9475" s="3"/>
      <c r="AT9475" s="3"/>
      <c r="AU9475" s="3"/>
      <c r="AV9475" s="3"/>
      <c r="AW9475" s="3"/>
      <c r="AX9475" s="3"/>
      <c r="AY9475" s="3"/>
      <c r="AZ9475" s="3"/>
      <c r="BA9475" s="3"/>
    </row>
    <row r="9476" spans="1:53" x14ac:dyDescent="0.3">
      <c r="A9476" s="3"/>
      <c r="B9476" s="3"/>
      <c r="C9476" s="3"/>
      <c r="D9476" s="3"/>
      <c r="E9476" s="3"/>
      <c r="F9476" s="3"/>
      <c r="G9476" s="3"/>
      <c r="H9476" s="3"/>
      <c r="I9476" s="3"/>
      <c r="J9476" s="3"/>
      <c r="K9476" s="3"/>
      <c r="L9476" s="3"/>
      <c r="M9476" s="3"/>
      <c r="N9476" s="3"/>
      <c r="O9476" s="3"/>
      <c r="P9476" s="3"/>
      <c r="Q9476" s="3"/>
      <c r="R9476" s="3"/>
      <c r="S9476" s="120"/>
      <c r="T9476" s="3"/>
      <c r="U9476" s="3"/>
      <c r="V9476" s="3"/>
      <c r="W9476" s="3"/>
      <c r="X9476" s="3"/>
      <c r="Y9476" s="3"/>
      <c r="Z9476" s="3"/>
      <c r="AA9476" s="3"/>
      <c r="AB9476" s="3"/>
      <c r="AC9476" s="3"/>
      <c r="AD9476" s="3"/>
      <c r="AE9476" s="3"/>
      <c r="AF9476" s="3"/>
      <c r="AG9476" s="3"/>
      <c r="AH9476" s="3"/>
      <c r="AI9476" s="3"/>
      <c r="AJ9476" s="3"/>
      <c r="AK9476" s="3"/>
      <c r="AL9476" s="3"/>
      <c r="AM9476" s="3"/>
      <c r="AN9476" s="3"/>
      <c r="AO9476" s="3"/>
      <c r="AP9476" s="3"/>
      <c r="AQ9476" s="3"/>
      <c r="AR9476" s="3"/>
      <c r="AS9476" s="3"/>
      <c r="AT9476" s="3"/>
      <c r="AU9476" s="3"/>
      <c r="AV9476" s="3"/>
      <c r="AW9476" s="3"/>
      <c r="AX9476" s="3"/>
      <c r="AY9476" s="3"/>
      <c r="AZ9476" s="3"/>
      <c r="BA9476" s="3"/>
    </row>
    <row r="9477" spans="1:53" x14ac:dyDescent="0.3">
      <c r="A9477" s="3"/>
      <c r="B9477" s="3"/>
      <c r="C9477" s="3"/>
      <c r="D9477" s="3"/>
      <c r="E9477" s="3"/>
      <c r="F9477" s="3"/>
      <c r="G9477" s="3"/>
      <c r="H9477" s="3"/>
      <c r="I9477" s="3"/>
      <c r="J9477" s="3"/>
      <c r="K9477" s="3"/>
      <c r="L9477" s="3"/>
      <c r="M9477" s="3"/>
      <c r="N9477" s="3"/>
      <c r="O9477" s="3"/>
      <c r="P9477" s="3"/>
      <c r="Q9477" s="3"/>
      <c r="R9477" s="3"/>
      <c r="S9477" s="120"/>
      <c r="T9477" s="3"/>
      <c r="U9477" s="3"/>
      <c r="V9477" s="3"/>
      <c r="W9477" s="3"/>
      <c r="X9477" s="3"/>
      <c r="Y9477" s="3"/>
      <c r="Z9477" s="3"/>
      <c r="AA9477" s="3"/>
      <c r="AB9477" s="3"/>
      <c r="AC9477" s="3"/>
      <c r="AD9477" s="3"/>
      <c r="AE9477" s="3"/>
      <c r="AF9477" s="3"/>
      <c r="AG9477" s="3"/>
      <c r="AH9477" s="3"/>
      <c r="AI9477" s="3"/>
      <c r="AJ9477" s="3"/>
      <c r="AK9477" s="3"/>
      <c r="AL9477" s="3"/>
      <c r="AM9477" s="3"/>
      <c r="AN9477" s="3"/>
      <c r="AO9477" s="3"/>
      <c r="AP9477" s="3"/>
      <c r="AQ9477" s="3"/>
      <c r="AR9477" s="3"/>
      <c r="AS9477" s="3"/>
      <c r="AT9477" s="3"/>
      <c r="AU9477" s="3"/>
      <c r="AV9477" s="3"/>
      <c r="AW9477" s="3"/>
      <c r="AX9477" s="3"/>
      <c r="AY9477" s="3"/>
      <c r="AZ9477" s="3"/>
      <c r="BA9477" s="3"/>
    </row>
    <row r="9478" spans="1:53" x14ac:dyDescent="0.3">
      <c r="A9478" s="3"/>
      <c r="B9478" s="3"/>
      <c r="C9478" s="3"/>
      <c r="D9478" s="3"/>
      <c r="E9478" s="3"/>
      <c r="F9478" s="3"/>
      <c r="G9478" s="3"/>
      <c r="H9478" s="3"/>
      <c r="I9478" s="3"/>
      <c r="J9478" s="3"/>
      <c r="K9478" s="3"/>
      <c r="L9478" s="3"/>
      <c r="M9478" s="3"/>
      <c r="N9478" s="3"/>
      <c r="O9478" s="3"/>
      <c r="P9478" s="3"/>
      <c r="Q9478" s="3"/>
      <c r="R9478" s="3"/>
      <c r="S9478" s="120"/>
      <c r="T9478" s="3"/>
      <c r="U9478" s="3"/>
      <c r="V9478" s="3"/>
      <c r="W9478" s="3"/>
      <c r="X9478" s="3"/>
      <c r="Y9478" s="3"/>
      <c r="Z9478" s="3"/>
      <c r="AA9478" s="3"/>
      <c r="AB9478" s="3"/>
      <c r="AC9478" s="3"/>
      <c r="AD9478" s="3"/>
      <c r="AE9478" s="3"/>
      <c r="AF9478" s="3"/>
      <c r="AG9478" s="3"/>
      <c r="AH9478" s="3"/>
      <c r="AI9478" s="3"/>
      <c r="AJ9478" s="3"/>
      <c r="AK9478" s="3"/>
      <c r="AL9478" s="3"/>
      <c r="AM9478" s="3"/>
      <c r="AN9478" s="3"/>
      <c r="AO9478" s="3"/>
      <c r="AP9478" s="3"/>
      <c r="AQ9478" s="3"/>
      <c r="AR9478" s="3"/>
      <c r="AS9478" s="3"/>
      <c r="AT9478" s="3"/>
      <c r="AU9478" s="3"/>
      <c r="AV9478" s="3"/>
      <c r="AW9478" s="3"/>
      <c r="AX9478" s="3"/>
      <c r="AY9478" s="3"/>
      <c r="AZ9478" s="3"/>
      <c r="BA9478" s="3"/>
    </row>
    <row r="9479" spans="1:53" x14ac:dyDescent="0.3">
      <c r="A9479" s="3"/>
      <c r="B9479" s="3"/>
      <c r="C9479" s="3"/>
      <c r="D9479" s="3"/>
      <c r="E9479" s="3"/>
      <c r="F9479" s="3"/>
      <c r="G9479" s="3"/>
      <c r="H9479" s="3"/>
      <c r="I9479" s="3"/>
      <c r="J9479" s="3"/>
      <c r="K9479" s="3"/>
      <c r="L9479" s="3"/>
      <c r="M9479" s="3"/>
      <c r="N9479" s="3"/>
      <c r="O9479" s="3"/>
      <c r="P9479" s="3"/>
      <c r="Q9479" s="3"/>
      <c r="R9479" s="3"/>
      <c r="S9479" s="120"/>
      <c r="T9479" s="3"/>
      <c r="U9479" s="3"/>
      <c r="V9479" s="3"/>
      <c r="W9479" s="3"/>
      <c r="X9479" s="3"/>
      <c r="Y9479" s="3"/>
      <c r="Z9479" s="3"/>
      <c r="AA9479" s="3"/>
      <c r="AB9479" s="3"/>
      <c r="AC9479" s="3"/>
      <c r="AD9479" s="3"/>
      <c r="AE9479" s="3"/>
      <c r="AF9479" s="3"/>
      <c r="AG9479" s="3"/>
      <c r="AH9479" s="3"/>
      <c r="AI9479" s="3"/>
      <c r="AJ9479" s="3"/>
      <c r="AK9479" s="3"/>
      <c r="AL9479" s="3"/>
      <c r="AM9479" s="3"/>
      <c r="AN9479" s="3"/>
      <c r="AO9479" s="3"/>
      <c r="AP9479" s="3"/>
      <c r="AQ9479" s="3"/>
      <c r="AR9479" s="3"/>
      <c r="AS9479" s="3"/>
      <c r="AT9479" s="3"/>
      <c r="AU9479" s="3"/>
      <c r="AV9479" s="3"/>
      <c r="AW9479" s="3"/>
      <c r="AX9479" s="3"/>
      <c r="AY9479" s="3"/>
      <c r="AZ9479" s="3"/>
      <c r="BA9479" s="3"/>
    </row>
    <row r="9480" spans="1:53" x14ac:dyDescent="0.3">
      <c r="A9480" s="3"/>
      <c r="B9480" s="3"/>
      <c r="C9480" s="3"/>
      <c r="D9480" s="3"/>
      <c r="E9480" s="3"/>
      <c r="F9480" s="3"/>
      <c r="G9480" s="3"/>
      <c r="H9480" s="3"/>
      <c r="I9480" s="3"/>
      <c r="J9480" s="3"/>
      <c r="K9480" s="3"/>
      <c r="L9480" s="3"/>
      <c r="M9480" s="3"/>
      <c r="N9480" s="3"/>
      <c r="O9480" s="3"/>
      <c r="P9480" s="3"/>
      <c r="Q9480" s="3"/>
      <c r="R9480" s="3"/>
      <c r="S9480" s="120"/>
      <c r="T9480" s="3"/>
      <c r="U9480" s="3"/>
      <c r="V9480" s="3"/>
      <c r="W9480" s="3"/>
      <c r="X9480" s="3"/>
      <c r="Y9480" s="3"/>
      <c r="Z9480" s="3"/>
      <c r="AA9480" s="3"/>
      <c r="AB9480" s="3"/>
      <c r="AC9480" s="3"/>
      <c r="AD9480" s="3"/>
      <c r="AE9480" s="3"/>
      <c r="AF9480" s="3"/>
      <c r="AG9480" s="3"/>
      <c r="AH9480" s="3"/>
      <c r="AI9480" s="3"/>
      <c r="AJ9480" s="3"/>
      <c r="AK9480" s="3"/>
      <c r="AL9480" s="3"/>
      <c r="AM9480" s="3"/>
      <c r="AN9480" s="3"/>
      <c r="AO9480" s="3"/>
      <c r="AP9480" s="3"/>
      <c r="AQ9480" s="3"/>
      <c r="AR9480" s="3"/>
      <c r="AS9480" s="3"/>
      <c r="AT9480" s="3"/>
      <c r="AU9480" s="3"/>
      <c r="AV9480" s="3"/>
      <c r="AW9480" s="3"/>
      <c r="AX9480" s="3"/>
      <c r="AY9480" s="3"/>
      <c r="AZ9480" s="3"/>
      <c r="BA9480" s="3"/>
    </row>
    <row r="9481" spans="1:53" x14ac:dyDescent="0.3">
      <c r="A9481" s="3"/>
      <c r="B9481" s="3"/>
      <c r="C9481" s="3"/>
      <c r="D9481" s="3"/>
      <c r="E9481" s="3"/>
      <c r="F9481" s="3"/>
      <c r="G9481" s="3"/>
      <c r="H9481" s="3"/>
      <c r="I9481" s="3"/>
      <c r="J9481" s="3"/>
      <c r="K9481" s="3"/>
      <c r="L9481" s="3"/>
      <c r="M9481" s="3"/>
      <c r="N9481" s="3"/>
      <c r="O9481" s="3"/>
      <c r="P9481" s="3"/>
      <c r="Q9481" s="3"/>
      <c r="R9481" s="3"/>
      <c r="S9481" s="120"/>
      <c r="T9481" s="3"/>
      <c r="U9481" s="3"/>
      <c r="V9481" s="3"/>
      <c r="W9481" s="3"/>
      <c r="X9481" s="3"/>
      <c r="Y9481" s="3"/>
      <c r="Z9481" s="3"/>
      <c r="AA9481" s="3"/>
      <c r="AB9481" s="3"/>
      <c r="AC9481" s="3"/>
      <c r="AD9481" s="3"/>
      <c r="AE9481" s="3"/>
      <c r="AF9481" s="3"/>
      <c r="AG9481" s="3"/>
      <c r="AH9481" s="3"/>
      <c r="AI9481" s="3"/>
      <c r="AJ9481" s="3"/>
      <c r="AK9481" s="3"/>
      <c r="AL9481" s="3"/>
      <c r="AM9481" s="3"/>
      <c r="AN9481" s="3"/>
      <c r="AO9481" s="3"/>
      <c r="AP9481" s="3"/>
      <c r="AQ9481" s="3"/>
      <c r="AR9481" s="3"/>
      <c r="AS9481" s="3"/>
      <c r="AT9481" s="3"/>
      <c r="AU9481" s="3"/>
      <c r="AV9481" s="3"/>
      <c r="AW9481" s="3"/>
      <c r="AX9481" s="3"/>
      <c r="AY9481" s="3"/>
      <c r="AZ9481" s="3"/>
      <c r="BA9481" s="3"/>
    </row>
    <row r="9482" spans="1:53" x14ac:dyDescent="0.3">
      <c r="A9482" s="3"/>
      <c r="B9482" s="3"/>
      <c r="C9482" s="3"/>
      <c r="D9482" s="3"/>
      <c r="E9482" s="3"/>
      <c r="F9482" s="3"/>
      <c r="G9482" s="3"/>
      <c r="H9482" s="3"/>
      <c r="I9482" s="3"/>
      <c r="J9482" s="3"/>
      <c r="K9482" s="3"/>
      <c r="L9482" s="3"/>
      <c r="M9482" s="3"/>
      <c r="N9482" s="3"/>
      <c r="O9482" s="3"/>
      <c r="P9482" s="3"/>
      <c r="Q9482" s="3"/>
      <c r="R9482" s="3"/>
      <c r="S9482" s="120"/>
      <c r="T9482" s="3"/>
      <c r="U9482" s="3"/>
      <c r="V9482" s="3"/>
      <c r="W9482" s="3"/>
      <c r="X9482" s="3"/>
      <c r="Y9482" s="3"/>
      <c r="Z9482" s="3"/>
      <c r="AA9482" s="3"/>
      <c r="AB9482" s="3"/>
      <c r="AC9482" s="3"/>
      <c r="AD9482" s="3"/>
      <c r="AE9482" s="3"/>
      <c r="AF9482" s="3"/>
      <c r="AG9482" s="3"/>
      <c r="AH9482" s="3"/>
      <c r="AI9482" s="3"/>
      <c r="AJ9482" s="3"/>
      <c r="AK9482" s="3"/>
      <c r="AL9482" s="3"/>
      <c r="AM9482" s="3"/>
      <c r="AN9482" s="3"/>
      <c r="AO9482" s="3"/>
      <c r="AP9482" s="3"/>
      <c r="AQ9482" s="3"/>
      <c r="AR9482" s="3"/>
      <c r="AS9482" s="3"/>
      <c r="AT9482" s="3"/>
      <c r="AU9482" s="3"/>
      <c r="AV9482" s="3"/>
      <c r="AW9482" s="3"/>
      <c r="AX9482" s="3"/>
      <c r="AY9482" s="3"/>
      <c r="AZ9482" s="3"/>
      <c r="BA9482" s="3"/>
    </row>
    <row r="9483" spans="1:53" x14ac:dyDescent="0.3">
      <c r="A9483" s="3"/>
      <c r="B9483" s="3"/>
      <c r="C9483" s="3"/>
      <c r="D9483" s="3"/>
      <c r="E9483" s="3"/>
      <c r="F9483" s="3"/>
      <c r="G9483" s="3"/>
      <c r="H9483" s="3"/>
      <c r="I9483" s="3"/>
      <c r="J9483" s="3"/>
      <c r="K9483" s="3"/>
      <c r="L9483" s="3"/>
      <c r="M9483" s="3"/>
      <c r="N9483" s="3"/>
      <c r="O9483" s="3"/>
      <c r="P9483" s="3"/>
      <c r="Q9483" s="3"/>
      <c r="R9483" s="3"/>
      <c r="S9483" s="120"/>
      <c r="T9483" s="3"/>
      <c r="U9483" s="3"/>
      <c r="V9483" s="3"/>
      <c r="W9483" s="3"/>
      <c r="X9483" s="3"/>
      <c r="Y9483" s="3"/>
      <c r="Z9483" s="3"/>
      <c r="AA9483" s="3"/>
      <c r="AB9483" s="3"/>
      <c r="AC9483" s="3"/>
      <c r="AD9483" s="3"/>
      <c r="AE9483" s="3"/>
      <c r="AF9483" s="3"/>
      <c r="AG9483" s="3"/>
      <c r="AH9483" s="3"/>
      <c r="AI9483" s="3"/>
      <c r="AJ9483" s="3"/>
      <c r="AK9483" s="3"/>
      <c r="AL9483" s="3"/>
      <c r="AM9483" s="3"/>
      <c r="AN9483" s="3"/>
      <c r="AO9483" s="3"/>
      <c r="AP9483" s="3"/>
      <c r="AQ9483" s="3"/>
      <c r="AR9483" s="3"/>
      <c r="AS9483" s="3"/>
      <c r="AT9483" s="3"/>
      <c r="AU9483" s="3"/>
      <c r="AV9483" s="3"/>
      <c r="AW9483" s="3"/>
      <c r="AX9483" s="3"/>
      <c r="AY9483" s="3"/>
      <c r="AZ9483" s="3"/>
      <c r="BA9483" s="3"/>
    </row>
    <row r="9484" spans="1:53" x14ac:dyDescent="0.3">
      <c r="A9484" s="3"/>
      <c r="B9484" s="3"/>
      <c r="C9484" s="3"/>
      <c r="D9484" s="3"/>
      <c r="E9484" s="3"/>
      <c r="F9484" s="3"/>
      <c r="G9484" s="3"/>
      <c r="H9484" s="3"/>
      <c r="I9484" s="3"/>
      <c r="J9484" s="3"/>
      <c r="K9484" s="3"/>
      <c r="L9484" s="3"/>
      <c r="M9484" s="3"/>
      <c r="N9484" s="3"/>
      <c r="O9484" s="3"/>
      <c r="P9484" s="3"/>
      <c r="Q9484" s="3"/>
      <c r="R9484" s="3"/>
      <c r="S9484" s="120"/>
      <c r="T9484" s="3"/>
      <c r="U9484" s="3"/>
      <c r="V9484" s="3"/>
      <c r="W9484" s="3"/>
      <c r="X9484" s="3"/>
      <c r="Y9484" s="3"/>
      <c r="Z9484" s="3"/>
      <c r="AA9484" s="3"/>
      <c r="AB9484" s="3"/>
      <c r="AC9484" s="3"/>
      <c r="AD9484" s="3"/>
      <c r="AE9484" s="3"/>
      <c r="AF9484" s="3"/>
      <c r="AG9484" s="3"/>
      <c r="AH9484" s="3"/>
      <c r="AI9484" s="3"/>
      <c r="AJ9484" s="3"/>
      <c r="AK9484" s="3"/>
      <c r="AL9484" s="3"/>
      <c r="AM9484" s="3"/>
      <c r="AN9484" s="3"/>
      <c r="AO9484" s="3"/>
      <c r="AP9484" s="3"/>
      <c r="AQ9484" s="3"/>
      <c r="AR9484" s="3"/>
      <c r="AS9484" s="3"/>
      <c r="AT9484" s="3"/>
      <c r="AU9484" s="3"/>
      <c r="AV9484" s="3"/>
      <c r="AW9484" s="3"/>
      <c r="AX9484" s="3"/>
      <c r="AY9484" s="3"/>
      <c r="AZ9484" s="3"/>
      <c r="BA9484" s="3"/>
    </row>
    <row r="9485" spans="1:53" x14ac:dyDescent="0.3">
      <c r="A9485" s="3"/>
      <c r="B9485" s="3"/>
      <c r="C9485" s="3"/>
      <c r="D9485" s="3"/>
      <c r="E9485" s="3"/>
      <c r="F9485" s="3"/>
      <c r="G9485" s="3"/>
      <c r="H9485" s="3"/>
      <c r="I9485" s="3"/>
      <c r="J9485" s="3"/>
      <c r="K9485" s="3"/>
      <c r="L9485" s="3"/>
      <c r="M9485" s="3"/>
      <c r="N9485" s="3"/>
      <c r="O9485" s="3"/>
      <c r="P9485" s="3"/>
      <c r="Q9485" s="3"/>
      <c r="R9485" s="3"/>
      <c r="S9485" s="120"/>
      <c r="T9485" s="3"/>
      <c r="U9485" s="3"/>
      <c r="V9485" s="3"/>
      <c r="W9485" s="3"/>
      <c r="X9485" s="3"/>
      <c r="Y9485" s="3"/>
      <c r="Z9485" s="3"/>
      <c r="AA9485" s="3"/>
      <c r="AB9485" s="3"/>
      <c r="AC9485" s="3"/>
      <c r="AD9485" s="3"/>
      <c r="AE9485" s="3"/>
      <c r="AF9485" s="3"/>
      <c r="AG9485" s="3"/>
      <c r="AH9485" s="3"/>
      <c r="AI9485" s="3"/>
      <c r="AJ9485" s="3"/>
      <c r="AK9485" s="3"/>
      <c r="AL9485" s="3"/>
      <c r="AM9485" s="3"/>
      <c r="AN9485" s="3"/>
      <c r="AO9485" s="3"/>
      <c r="AP9485" s="3"/>
      <c r="AQ9485" s="3"/>
      <c r="AR9485" s="3"/>
      <c r="AS9485" s="3"/>
      <c r="AT9485" s="3"/>
      <c r="AU9485" s="3"/>
      <c r="AV9485" s="3"/>
      <c r="AW9485" s="3"/>
      <c r="AX9485" s="3"/>
      <c r="AY9485" s="3"/>
      <c r="AZ9485" s="3"/>
      <c r="BA9485" s="3"/>
    </row>
    <row r="9486" spans="1:53" x14ac:dyDescent="0.3">
      <c r="A9486" s="3"/>
      <c r="B9486" s="3"/>
      <c r="C9486" s="3"/>
      <c r="D9486" s="3"/>
      <c r="E9486" s="3"/>
      <c r="F9486" s="3"/>
      <c r="G9486" s="3"/>
      <c r="H9486" s="3"/>
      <c r="I9486" s="3"/>
      <c r="J9486" s="3"/>
      <c r="K9486" s="3"/>
      <c r="L9486" s="3"/>
      <c r="M9486" s="3"/>
      <c r="N9486" s="3"/>
      <c r="O9486" s="3"/>
      <c r="P9486" s="3"/>
      <c r="Q9486" s="3"/>
      <c r="R9486" s="3"/>
      <c r="S9486" s="120"/>
      <c r="T9486" s="3"/>
      <c r="U9486" s="3"/>
      <c r="V9486" s="3"/>
      <c r="W9486" s="3"/>
      <c r="X9486" s="3"/>
      <c r="Y9486" s="3"/>
      <c r="Z9486" s="3"/>
      <c r="AA9486" s="3"/>
      <c r="AB9486" s="3"/>
      <c r="AC9486" s="3"/>
      <c r="AD9486" s="3"/>
      <c r="AE9486" s="3"/>
      <c r="AF9486" s="3"/>
      <c r="AG9486" s="3"/>
      <c r="AH9486" s="3"/>
      <c r="AI9486" s="3"/>
      <c r="AJ9486" s="3"/>
      <c r="AK9486" s="3"/>
      <c r="AL9486" s="3"/>
      <c r="AM9486" s="3"/>
      <c r="AN9486" s="3"/>
      <c r="AO9486" s="3"/>
      <c r="AP9486" s="3"/>
      <c r="AQ9486" s="3"/>
      <c r="AR9486" s="3"/>
      <c r="AS9486" s="3"/>
      <c r="AT9486" s="3"/>
      <c r="AU9486" s="3"/>
      <c r="AV9486" s="3"/>
      <c r="AW9486" s="3"/>
      <c r="AX9486" s="3"/>
      <c r="AY9486" s="3"/>
      <c r="AZ9486" s="3"/>
      <c r="BA9486" s="3"/>
    </row>
    <row r="9487" spans="1:53" x14ac:dyDescent="0.3">
      <c r="A9487" s="3"/>
      <c r="B9487" s="3"/>
      <c r="C9487" s="3"/>
      <c r="D9487" s="3"/>
      <c r="E9487" s="3"/>
      <c r="F9487" s="3"/>
      <c r="G9487" s="3"/>
      <c r="H9487" s="3"/>
      <c r="I9487" s="3"/>
      <c r="J9487" s="3"/>
      <c r="K9487" s="3"/>
      <c r="L9487" s="3"/>
      <c r="M9487" s="3"/>
      <c r="N9487" s="3"/>
      <c r="O9487" s="3"/>
      <c r="P9487" s="3"/>
      <c r="Q9487" s="3"/>
      <c r="R9487" s="3"/>
      <c r="S9487" s="120"/>
      <c r="T9487" s="3"/>
      <c r="U9487" s="3"/>
      <c r="V9487" s="3"/>
      <c r="W9487" s="3"/>
      <c r="X9487" s="3"/>
      <c r="Y9487" s="3"/>
      <c r="Z9487" s="3"/>
      <c r="AA9487" s="3"/>
      <c r="AB9487" s="3"/>
      <c r="AC9487" s="3"/>
      <c r="AD9487" s="3"/>
      <c r="AE9487" s="3"/>
      <c r="AF9487" s="3"/>
      <c r="AG9487" s="3"/>
      <c r="AH9487" s="3"/>
      <c r="AI9487" s="3"/>
      <c r="AJ9487" s="3"/>
      <c r="AK9487" s="3"/>
      <c r="AL9487" s="3"/>
      <c r="AM9487" s="3"/>
      <c r="AN9487" s="3"/>
      <c r="AO9487" s="3"/>
      <c r="AP9487" s="3"/>
      <c r="AQ9487" s="3"/>
      <c r="AR9487" s="3"/>
      <c r="AS9487" s="3"/>
      <c r="AT9487" s="3"/>
      <c r="AU9487" s="3"/>
      <c r="AV9487" s="3"/>
      <c r="AW9487" s="3"/>
      <c r="AX9487" s="3"/>
      <c r="AY9487" s="3"/>
      <c r="AZ9487" s="3"/>
      <c r="BA9487" s="3"/>
    </row>
    <row r="9488" spans="1:53" x14ac:dyDescent="0.3">
      <c r="A9488" s="3"/>
      <c r="B9488" s="3"/>
      <c r="C9488" s="3"/>
      <c r="D9488" s="3"/>
      <c r="E9488" s="3"/>
      <c r="F9488" s="3"/>
      <c r="G9488" s="3"/>
      <c r="H9488" s="3"/>
      <c r="I9488" s="3"/>
      <c r="J9488" s="3"/>
      <c r="K9488" s="3"/>
      <c r="L9488" s="3"/>
      <c r="M9488" s="3"/>
      <c r="N9488" s="3"/>
      <c r="O9488" s="3"/>
      <c r="P9488" s="3"/>
      <c r="Q9488" s="3"/>
      <c r="R9488" s="3"/>
      <c r="S9488" s="120"/>
      <c r="T9488" s="3"/>
      <c r="U9488" s="3"/>
      <c r="V9488" s="3"/>
      <c r="W9488" s="3"/>
      <c r="X9488" s="3"/>
      <c r="Y9488" s="3"/>
      <c r="Z9488" s="3"/>
      <c r="AA9488" s="3"/>
      <c r="AB9488" s="3"/>
      <c r="AC9488" s="3"/>
      <c r="AD9488" s="3"/>
      <c r="AE9488" s="3"/>
      <c r="AF9488" s="3"/>
      <c r="AG9488" s="3"/>
      <c r="AH9488" s="3"/>
      <c r="AI9488" s="3"/>
      <c r="AJ9488" s="3"/>
      <c r="AK9488" s="3"/>
      <c r="AL9488" s="3"/>
      <c r="AM9488" s="3"/>
      <c r="AN9488" s="3"/>
      <c r="AO9488" s="3"/>
      <c r="AP9488" s="3"/>
      <c r="AQ9488" s="3"/>
      <c r="AR9488" s="3"/>
      <c r="AS9488" s="3"/>
      <c r="AT9488" s="3"/>
      <c r="AU9488" s="3"/>
      <c r="AV9488" s="3"/>
      <c r="AW9488" s="3"/>
      <c r="AX9488" s="3"/>
      <c r="AY9488" s="3"/>
      <c r="AZ9488" s="3"/>
      <c r="BA9488" s="3"/>
    </row>
    <row r="9489" spans="1:53" x14ac:dyDescent="0.3">
      <c r="A9489" s="3"/>
      <c r="B9489" s="3"/>
      <c r="C9489" s="3"/>
      <c r="D9489" s="3"/>
      <c r="E9489" s="3"/>
      <c r="F9489" s="3"/>
      <c r="G9489" s="3"/>
      <c r="H9489" s="3"/>
      <c r="I9489" s="3"/>
      <c r="J9489" s="3"/>
      <c r="K9489" s="3"/>
      <c r="L9489" s="3"/>
      <c r="M9489" s="3"/>
      <c r="N9489" s="3"/>
      <c r="O9489" s="3"/>
      <c r="P9489" s="3"/>
      <c r="Q9489" s="3"/>
      <c r="R9489" s="3"/>
      <c r="S9489" s="120"/>
      <c r="T9489" s="3"/>
      <c r="U9489" s="3"/>
      <c r="V9489" s="3"/>
      <c r="W9489" s="3"/>
      <c r="X9489" s="3"/>
      <c r="Y9489" s="3"/>
      <c r="Z9489" s="3"/>
      <c r="AA9489" s="3"/>
      <c r="AB9489" s="3"/>
      <c r="AC9489" s="3"/>
      <c r="AD9489" s="3"/>
      <c r="AE9489" s="3"/>
      <c r="AF9489" s="3"/>
      <c r="AG9489" s="3"/>
      <c r="AH9489" s="3"/>
      <c r="AI9489" s="3"/>
      <c r="AJ9489" s="3"/>
      <c r="AK9489" s="3"/>
      <c r="AL9489" s="3"/>
      <c r="AM9489" s="3"/>
      <c r="AN9489" s="3"/>
      <c r="AO9489" s="3"/>
      <c r="AP9489" s="3"/>
      <c r="AQ9489" s="3"/>
      <c r="AR9489" s="3"/>
      <c r="AS9489" s="3"/>
      <c r="AT9489" s="3"/>
      <c r="AU9489" s="3"/>
      <c r="AV9489" s="3"/>
      <c r="AW9489" s="3"/>
      <c r="AX9489" s="3"/>
      <c r="AY9489" s="3"/>
      <c r="AZ9489" s="3"/>
      <c r="BA9489" s="3"/>
    </row>
    <row r="9490" spans="1:53" x14ac:dyDescent="0.3">
      <c r="A9490" s="3"/>
      <c r="B9490" s="3"/>
      <c r="C9490" s="3"/>
      <c r="D9490" s="3"/>
      <c r="E9490" s="3"/>
      <c r="F9490" s="3"/>
      <c r="G9490" s="3"/>
      <c r="H9490" s="3"/>
      <c r="I9490" s="3"/>
      <c r="J9490" s="3"/>
      <c r="K9490" s="3"/>
      <c r="L9490" s="3"/>
      <c r="M9490" s="3"/>
      <c r="N9490" s="3"/>
      <c r="O9490" s="3"/>
      <c r="P9490" s="3"/>
      <c r="Q9490" s="3"/>
      <c r="R9490" s="3"/>
      <c r="S9490" s="120"/>
      <c r="T9490" s="3"/>
      <c r="U9490" s="3"/>
      <c r="V9490" s="3"/>
      <c r="W9490" s="3"/>
      <c r="X9490" s="3"/>
      <c r="Y9490" s="3"/>
      <c r="Z9490" s="3"/>
      <c r="AA9490" s="3"/>
      <c r="AB9490" s="3"/>
      <c r="AC9490" s="3"/>
      <c r="AD9490" s="3"/>
      <c r="AE9490" s="3"/>
      <c r="AF9490" s="3"/>
      <c r="AG9490" s="3"/>
      <c r="AH9490" s="3"/>
      <c r="AI9490" s="3"/>
      <c r="AJ9490" s="3"/>
      <c r="AK9490" s="3"/>
      <c r="AL9490" s="3"/>
      <c r="AM9490" s="3"/>
      <c r="AN9490" s="3"/>
      <c r="AO9490" s="3"/>
      <c r="AP9490" s="3"/>
      <c r="AQ9490" s="3"/>
      <c r="AR9490" s="3"/>
      <c r="AS9490" s="3"/>
      <c r="AT9490" s="3"/>
      <c r="AU9490" s="3"/>
      <c r="AV9490" s="3"/>
      <c r="AW9490" s="3"/>
      <c r="AX9490" s="3"/>
      <c r="AY9490" s="3"/>
      <c r="AZ9490" s="3"/>
      <c r="BA9490" s="3"/>
    </row>
    <row r="9491" spans="1:53" x14ac:dyDescent="0.3">
      <c r="A9491" s="3"/>
      <c r="B9491" s="3"/>
      <c r="C9491" s="3"/>
      <c r="D9491" s="3"/>
      <c r="E9491" s="3"/>
      <c r="F9491" s="3"/>
      <c r="G9491" s="3"/>
      <c r="H9491" s="3"/>
      <c r="I9491" s="3"/>
      <c r="J9491" s="3"/>
      <c r="K9491" s="3"/>
      <c r="L9491" s="3"/>
      <c r="M9491" s="3"/>
      <c r="N9491" s="3"/>
      <c r="O9491" s="3"/>
      <c r="P9491" s="3"/>
      <c r="Q9491" s="3"/>
      <c r="R9491" s="3"/>
      <c r="S9491" s="120"/>
      <c r="T9491" s="3"/>
      <c r="U9491" s="3"/>
      <c r="V9491" s="3"/>
      <c r="W9491" s="3"/>
      <c r="X9491" s="3"/>
      <c r="Y9491" s="3"/>
      <c r="Z9491" s="3"/>
      <c r="AA9491" s="3"/>
      <c r="AB9491" s="3"/>
      <c r="AC9491" s="3"/>
      <c r="AD9491" s="3"/>
      <c r="AE9491" s="3"/>
      <c r="AF9491" s="3"/>
      <c r="AG9491" s="3"/>
      <c r="AH9491" s="3"/>
      <c r="AI9491" s="3"/>
      <c r="AJ9491" s="3"/>
      <c r="AK9491" s="3"/>
      <c r="AL9491" s="3"/>
      <c r="AM9491" s="3"/>
      <c r="AN9491" s="3"/>
      <c r="AO9491" s="3"/>
      <c r="AP9491" s="3"/>
      <c r="AQ9491" s="3"/>
      <c r="AR9491" s="3"/>
      <c r="AS9491" s="3"/>
      <c r="AT9491" s="3"/>
      <c r="AU9491" s="3"/>
      <c r="AV9491" s="3"/>
      <c r="AW9491" s="3"/>
      <c r="AX9491" s="3"/>
      <c r="AY9491" s="3"/>
      <c r="AZ9491" s="3"/>
      <c r="BA9491" s="3"/>
    </row>
    <row r="9492" spans="1:53" x14ac:dyDescent="0.3">
      <c r="A9492" s="3"/>
      <c r="B9492" s="3"/>
      <c r="C9492" s="3"/>
      <c r="D9492" s="3"/>
      <c r="E9492" s="3"/>
      <c r="F9492" s="3"/>
      <c r="G9492" s="3"/>
      <c r="H9492" s="3"/>
      <c r="I9492" s="3"/>
      <c r="J9492" s="3"/>
      <c r="K9492" s="3"/>
      <c r="L9492" s="3"/>
      <c r="M9492" s="3"/>
      <c r="N9492" s="3"/>
      <c r="O9492" s="3"/>
      <c r="P9492" s="3"/>
      <c r="Q9492" s="3"/>
      <c r="R9492" s="3"/>
      <c r="S9492" s="120"/>
      <c r="T9492" s="3"/>
      <c r="U9492" s="3"/>
      <c r="V9492" s="3"/>
      <c r="W9492" s="3"/>
      <c r="X9492" s="3"/>
      <c r="Y9492" s="3"/>
      <c r="Z9492" s="3"/>
      <c r="AA9492" s="3"/>
      <c r="AB9492" s="3"/>
      <c r="AC9492" s="3"/>
      <c r="AD9492" s="3"/>
      <c r="AE9492" s="3"/>
      <c r="AF9492" s="3"/>
      <c r="AG9492" s="3"/>
      <c r="AH9492" s="3"/>
      <c r="AI9492" s="3"/>
      <c r="AJ9492" s="3"/>
      <c r="AK9492" s="3"/>
      <c r="AL9492" s="3"/>
      <c r="AM9492" s="3"/>
      <c r="AN9492" s="3"/>
      <c r="AO9492" s="3"/>
      <c r="AP9492" s="3"/>
      <c r="AQ9492" s="3"/>
      <c r="AR9492" s="3"/>
      <c r="AS9492" s="3"/>
      <c r="AT9492" s="3"/>
      <c r="AU9492" s="3"/>
      <c r="AV9492" s="3"/>
      <c r="AW9492" s="3"/>
      <c r="AX9492" s="3"/>
      <c r="AY9492" s="3"/>
      <c r="AZ9492" s="3"/>
      <c r="BA9492" s="3"/>
    </row>
    <row r="9493" spans="1:53" x14ac:dyDescent="0.3">
      <c r="A9493" s="3"/>
      <c r="B9493" s="3"/>
      <c r="C9493" s="3"/>
      <c r="D9493" s="3"/>
      <c r="E9493" s="3"/>
      <c r="F9493" s="3"/>
      <c r="G9493" s="3"/>
      <c r="H9493" s="3"/>
      <c r="I9493" s="3"/>
      <c r="J9493" s="3"/>
      <c r="K9493" s="3"/>
      <c r="L9493" s="3"/>
      <c r="M9493" s="3"/>
      <c r="N9493" s="3"/>
      <c r="O9493" s="3"/>
      <c r="P9493" s="3"/>
      <c r="Q9493" s="3"/>
      <c r="R9493" s="3"/>
      <c r="S9493" s="120"/>
      <c r="T9493" s="3"/>
      <c r="U9493" s="3"/>
      <c r="V9493" s="3"/>
      <c r="W9493" s="3"/>
      <c r="X9493" s="3"/>
      <c r="Y9493" s="3"/>
      <c r="Z9493" s="3"/>
      <c r="AA9493" s="3"/>
      <c r="AB9493" s="3"/>
      <c r="AC9493" s="3"/>
      <c r="AD9493" s="3"/>
      <c r="AE9493" s="3"/>
      <c r="AF9493" s="3"/>
      <c r="AG9493" s="3"/>
      <c r="AH9493" s="3"/>
      <c r="AI9493" s="3"/>
      <c r="AJ9493" s="3"/>
      <c r="AK9493" s="3"/>
      <c r="AL9493" s="3"/>
      <c r="AM9493" s="3"/>
      <c r="AN9493" s="3"/>
      <c r="AO9493" s="3"/>
      <c r="AP9493" s="3"/>
      <c r="AQ9493" s="3"/>
      <c r="AR9493" s="3"/>
      <c r="AS9493" s="3"/>
      <c r="AT9493" s="3"/>
      <c r="AU9493" s="3"/>
      <c r="AV9493" s="3"/>
      <c r="AW9493" s="3"/>
      <c r="AX9493" s="3"/>
      <c r="AY9493" s="3"/>
      <c r="AZ9493" s="3"/>
      <c r="BA9493" s="3"/>
    </row>
    <row r="9494" spans="1:53" x14ac:dyDescent="0.3">
      <c r="A9494" s="3"/>
      <c r="B9494" s="3"/>
      <c r="C9494" s="3"/>
      <c r="D9494" s="3"/>
      <c r="E9494" s="3"/>
      <c r="F9494" s="3"/>
      <c r="G9494" s="3"/>
      <c r="H9494" s="3"/>
      <c r="I9494" s="3"/>
      <c r="J9494" s="3"/>
      <c r="K9494" s="3"/>
      <c r="L9494" s="3"/>
      <c r="M9494" s="3"/>
      <c r="N9494" s="3"/>
      <c r="O9494" s="3"/>
      <c r="P9494" s="3"/>
      <c r="Q9494" s="3"/>
      <c r="R9494" s="3"/>
      <c r="S9494" s="120"/>
      <c r="T9494" s="3"/>
      <c r="U9494" s="3"/>
      <c r="V9494" s="3"/>
      <c r="W9494" s="3"/>
      <c r="X9494" s="3"/>
      <c r="Y9494" s="3"/>
      <c r="Z9494" s="3"/>
      <c r="AA9494" s="3"/>
      <c r="AB9494" s="3"/>
      <c r="AC9494" s="3"/>
      <c r="AD9494" s="3"/>
      <c r="AE9494" s="3"/>
      <c r="AF9494" s="3"/>
      <c r="AG9494" s="3"/>
      <c r="AH9494" s="3"/>
      <c r="AI9494" s="3"/>
      <c r="AJ9494" s="3"/>
      <c r="AK9494" s="3"/>
      <c r="AL9494" s="3"/>
      <c r="AM9494" s="3"/>
      <c r="AN9494" s="3"/>
      <c r="AO9494" s="3"/>
      <c r="AP9494" s="3"/>
      <c r="AQ9494" s="3"/>
      <c r="AR9494" s="3"/>
      <c r="AS9494" s="3"/>
      <c r="AT9494" s="3"/>
      <c r="AU9494" s="3"/>
      <c r="AV9494" s="3"/>
      <c r="AW9494" s="3"/>
      <c r="AX9494" s="3"/>
      <c r="AY9494" s="3"/>
      <c r="AZ9494" s="3"/>
      <c r="BA9494" s="3"/>
    </row>
    <row r="9495" spans="1:53" x14ac:dyDescent="0.3">
      <c r="A9495" s="3"/>
      <c r="B9495" s="3"/>
      <c r="C9495" s="3"/>
      <c r="D9495" s="3"/>
      <c r="E9495" s="3"/>
      <c r="F9495" s="3"/>
      <c r="G9495" s="3"/>
      <c r="H9495" s="3"/>
      <c r="I9495" s="3"/>
      <c r="J9495" s="3"/>
      <c r="K9495" s="3"/>
      <c r="L9495" s="3"/>
      <c r="M9495" s="3"/>
      <c r="N9495" s="3"/>
      <c r="O9495" s="3"/>
      <c r="P9495" s="3"/>
      <c r="Q9495" s="3"/>
      <c r="R9495" s="3"/>
      <c r="S9495" s="120"/>
      <c r="T9495" s="3"/>
      <c r="U9495" s="3"/>
      <c r="V9495" s="3"/>
      <c r="W9495" s="3"/>
      <c r="X9495" s="3"/>
      <c r="Y9495" s="3"/>
      <c r="Z9495" s="3"/>
      <c r="AA9495" s="3"/>
      <c r="AB9495" s="3"/>
      <c r="AC9495" s="3"/>
      <c r="AD9495" s="3"/>
      <c r="AE9495" s="3"/>
      <c r="AF9495" s="3"/>
      <c r="AG9495" s="3"/>
      <c r="AH9495" s="3"/>
      <c r="AI9495" s="3"/>
      <c r="AJ9495" s="3"/>
      <c r="AK9495" s="3"/>
      <c r="AL9495" s="3"/>
      <c r="AM9495" s="3"/>
      <c r="AN9495" s="3"/>
      <c r="AO9495" s="3"/>
      <c r="AP9495" s="3"/>
      <c r="AQ9495" s="3"/>
      <c r="AR9495" s="3"/>
      <c r="AS9495" s="3"/>
      <c r="AT9495" s="3"/>
      <c r="AU9495" s="3"/>
      <c r="AV9495" s="3"/>
      <c r="AW9495" s="3"/>
      <c r="AX9495" s="3"/>
      <c r="AY9495" s="3"/>
      <c r="AZ9495" s="3"/>
      <c r="BA9495" s="3"/>
    </row>
    <row r="9496" spans="1:53" x14ac:dyDescent="0.3">
      <c r="A9496" s="3"/>
      <c r="B9496" s="3"/>
      <c r="C9496" s="3"/>
      <c r="D9496" s="3"/>
      <c r="E9496" s="3"/>
      <c r="F9496" s="3"/>
      <c r="G9496" s="3"/>
      <c r="H9496" s="3"/>
      <c r="I9496" s="3"/>
      <c r="J9496" s="3"/>
      <c r="K9496" s="3"/>
      <c r="L9496" s="3"/>
      <c r="M9496" s="3"/>
      <c r="N9496" s="3"/>
      <c r="O9496" s="3"/>
      <c r="P9496" s="3"/>
      <c r="Q9496" s="3"/>
      <c r="R9496" s="3"/>
      <c r="S9496" s="120"/>
      <c r="T9496" s="3"/>
      <c r="U9496" s="3"/>
      <c r="V9496" s="3"/>
      <c r="W9496" s="3"/>
      <c r="X9496" s="3"/>
      <c r="Y9496" s="3"/>
      <c r="Z9496" s="3"/>
      <c r="AA9496" s="3"/>
      <c r="AB9496" s="3"/>
      <c r="AC9496" s="3"/>
      <c r="AD9496" s="3"/>
      <c r="AE9496" s="3"/>
      <c r="AF9496" s="3"/>
      <c r="AG9496" s="3"/>
      <c r="AH9496" s="3"/>
      <c r="AI9496" s="3"/>
      <c r="AJ9496" s="3"/>
      <c r="AK9496" s="3"/>
      <c r="AL9496" s="3"/>
      <c r="AM9496" s="3"/>
      <c r="AN9496" s="3"/>
      <c r="AO9496" s="3"/>
      <c r="AP9496" s="3"/>
      <c r="AQ9496" s="3"/>
      <c r="AR9496" s="3"/>
      <c r="AS9496" s="3"/>
      <c r="AT9496" s="3"/>
      <c r="AU9496" s="3"/>
      <c r="AV9496" s="3"/>
      <c r="AW9496" s="3"/>
      <c r="AX9496" s="3"/>
      <c r="AY9496" s="3"/>
      <c r="AZ9496" s="3"/>
      <c r="BA9496" s="3"/>
    </row>
    <row r="9497" spans="1:53" x14ac:dyDescent="0.3">
      <c r="A9497" s="3"/>
      <c r="B9497" s="3"/>
      <c r="C9497" s="3"/>
      <c r="D9497" s="3"/>
      <c r="E9497" s="3"/>
      <c r="F9497" s="3"/>
      <c r="G9497" s="3"/>
      <c r="H9497" s="3"/>
      <c r="I9497" s="3"/>
      <c r="J9497" s="3"/>
      <c r="K9497" s="3"/>
      <c r="L9497" s="3"/>
      <c r="M9497" s="3"/>
      <c r="N9497" s="3"/>
      <c r="O9497" s="3"/>
      <c r="P9497" s="3"/>
      <c r="Q9497" s="3"/>
      <c r="R9497" s="3"/>
      <c r="S9497" s="120"/>
      <c r="T9497" s="3"/>
      <c r="U9497" s="3"/>
      <c r="V9497" s="3"/>
      <c r="W9497" s="3"/>
      <c r="X9497" s="3"/>
      <c r="Y9497" s="3"/>
      <c r="Z9497" s="3"/>
      <c r="AA9497" s="3"/>
      <c r="AB9497" s="3"/>
      <c r="AC9497" s="3"/>
      <c r="AD9497" s="3"/>
      <c r="AE9497" s="3"/>
      <c r="AF9497" s="3"/>
      <c r="AG9497" s="3"/>
      <c r="AH9497" s="3"/>
      <c r="AI9497" s="3"/>
      <c r="AJ9497" s="3"/>
      <c r="AK9497" s="3"/>
      <c r="AL9497" s="3"/>
      <c r="AM9497" s="3"/>
      <c r="AN9497" s="3"/>
      <c r="AO9497" s="3"/>
      <c r="AP9497" s="3"/>
      <c r="AQ9497" s="3"/>
      <c r="AR9497" s="3"/>
      <c r="AS9497" s="3"/>
      <c r="AT9497" s="3"/>
      <c r="AU9497" s="3"/>
      <c r="AV9497" s="3"/>
      <c r="AW9497" s="3"/>
      <c r="AX9497" s="3"/>
      <c r="AY9497" s="3"/>
      <c r="AZ9497" s="3"/>
      <c r="BA9497" s="3"/>
    </row>
    <row r="9498" spans="1:53" x14ac:dyDescent="0.3">
      <c r="A9498" s="3"/>
      <c r="B9498" s="3"/>
      <c r="C9498" s="3"/>
      <c r="D9498" s="3"/>
      <c r="E9498" s="3"/>
      <c r="F9498" s="3"/>
      <c r="G9498" s="3"/>
      <c r="H9498" s="3"/>
      <c r="I9498" s="3"/>
      <c r="J9498" s="3"/>
      <c r="K9498" s="3"/>
      <c r="L9498" s="3"/>
      <c r="M9498" s="3"/>
      <c r="N9498" s="3"/>
      <c r="O9498" s="3"/>
      <c r="P9498" s="3"/>
      <c r="Q9498" s="3"/>
      <c r="R9498" s="3"/>
      <c r="S9498" s="120"/>
      <c r="T9498" s="3"/>
      <c r="U9498" s="3"/>
      <c r="V9498" s="3"/>
      <c r="W9498" s="3"/>
      <c r="X9498" s="3"/>
      <c r="Y9498" s="3"/>
      <c r="Z9498" s="3"/>
      <c r="AA9498" s="3"/>
      <c r="AB9498" s="3"/>
      <c r="AC9498" s="3"/>
      <c r="AD9498" s="3"/>
      <c r="AE9498" s="3"/>
      <c r="AF9498" s="3"/>
      <c r="AG9498" s="3"/>
      <c r="AH9498" s="3"/>
      <c r="AI9498" s="3"/>
      <c r="AJ9498" s="3"/>
      <c r="AK9498" s="3"/>
      <c r="AL9498" s="3"/>
      <c r="AM9498" s="3"/>
      <c r="AN9498" s="3"/>
      <c r="AO9498" s="3"/>
      <c r="AP9498" s="3"/>
      <c r="AQ9498" s="3"/>
      <c r="AR9498" s="3"/>
      <c r="AS9498" s="3"/>
      <c r="AT9498" s="3"/>
      <c r="AU9498" s="3"/>
      <c r="AV9498" s="3"/>
      <c r="AW9498" s="3"/>
      <c r="AX9498" s="3"/>
      <c r="AY9498" s="3"/>
      <c r="AZ9498" s="3"/>
      <c r="BA9498" s="3"/>
    </row>
    <row r="9499" spans="1:53" x14ac:dyDescent="0.3">
      <c r="A9499" s="3"/>
      <c r="B9499" s="3"/>
      <c r="C9499" s="3"/>
      <c r="D9499" s="3"/>
      <c r="E9499" s="3"/>
      <c r="F9499" s="3"/>
      <c r="G9499" s="3"/>
      <c r="H9499" s="3"/>
      <c r="I9499" s="3"/>
      <c r="J9499" s="3"/>
      <c r="K9499" s="3"/>
      <c r="L9499" s="3"/>
      <c r="M9499" s="3"/>
      <c r="N9499" s="3"/>
      <c r="O9499" s="3"/>
      <c r="P9499" s="3"/>
      <c r="Q9499" s="3"/>
      <c r="R9499" s="3"/>
      <c r="S9499" s="120"/>
      <c r="T9499" s="3"/>
      <c r="U9499" s="3"/>
      <c r="V9499" s="3"/>
      <c r="W9499" s="3"/>
      <c r="X9499" s="3"/>
      <c r="Y9499" s="3"/>
      <c r="Z9499" s="3"/>
      <c r="AA9499" s="3"/>
      <c r="AB9499" s="3"/>
      <c r="AC9499" s="3"/>
      <c r="AD9499" s="3"/>
      <c r="AE9499" s="3"/>
      <c r="AF9499" s="3"/>
      <c r="AG9499" s="3"/>
      <c r="AH9499" s="3"/>
      <c r="AI9499" s="3"/>
      <c r="AJ9499" s="3"/>
      <c r="AK9499" s="3"/>
      <c r="AL9499" s="3"/>
      <c r="AM9499" s="3"/>
      <c r="AN9499" s="3"/>
      <c r="AO9499" s="3"/>
      <c r="AP9499" s="3"/>
      <c r="AQ9499" s="3"/>
      <c r="AR9499" s="3"/>
      <c r="AS9499" s="3"/>
      <c r="AT9499" s="3"/>
      <c r="AU9499" s="3"/>
      <c r="AV9499" s="3"/>
      <c r="AW9499" s="3"/>
      <c r="AX9499" s="3"/>
      <c r="AY9499" s="3"/>
      <c r="AZ9499" s="3"/>
      <c r="BA9499" s="3"/>
    </row>
    <row r="9500" spans="1:53" x14ac:dyDescent="0.3">
      <c r="A9500" s="3"/>
      <c r="B9500" s="3"/>
      <c r="C9500" s="3"/>
      <c r="D9500" s="3"/>
      <c r="E9500" s="3"/>
      <c r="F9500" s="3"/>
      <c r="G9500" s="3"/>
      <c r="H9500" s="3"/>
      <c r="I9500" s="3"/>
      <c r="J9500" s="3"/>
      <c r="K9500" s="3"/>
      <c r="L9500" s="3"/>
      <c r="M9500" s="3"/>
      <c r="N9500" s="3"/>
      <c r="O9500" s="3"/>
      <c r="P9500" s="3"/>
      <c r="Q9500" s="3"/>
      <c r="R9500" s="3"/>
      <c r="S9500" s="120"/>
      <c r="T9500" s="3"/>
      <c r="U9500" s="3"/>
      <c r="V9500" s="3"/>
      <c r="W9500" s="3"/>
      <c r="X9500" s="3"/>
      <c r="Y9500" s="3"/>
      <c r="Z9500" s="3"/>
      <c r="AA9500" s="3"/>
      <c r="AB9500" s="3"/>
      <c r="AC9500" s="3"/>
      <c r="AD9500" s="3"/>
      <c r="AE9500" s="3"/>
      <c r="AF9500" s="3"/>
      <c r="AG9500" s="3"/>
      <c r="AH9500" s="3"/>
      <c r="AI9500" s="3"/>
      <c r="AJ9500" s="3"/>
      <c r="AK9500" s="3"/>
      <c r="AL9500" s="3"/>
      <c r="AM9500" s="3"/>
      <c r="AN9500" s="3"/>
      <c r="AO9500" s="3"/>
      <c r="AP9500" s="3"/>
      <c r="AQ9500" s="3"/>
      <c r="AR9500" s="3"/>
      <c r="AS9500" s="3"/>
      <c r="AT9500" s="3"/>
      <c r="AU9500" s="3"/>
      <c r="AV9500" s="3"/>
      <c r="AW9500" s="3"/>
      <c r="AX9500" s="3"/>
      <c r="AY9500" s="3"/>
      <c r="AZ9500" s="3"/>
      <c r="BA9500" s="3"/>
    </row>
    <row r="9501" spans="1:53" x14ac:dyDescent="0.3">
      <c r="A9501" s="3"/>
      <c r="B9501" s="3"/>
      <c r="C9501" s="3"/>
      <c r="D9501" s="3"/>
      <c r="E9501" s="3"/>
      <c r="F9501" s="3"/>
      <c r="G9501" s="3"/>
      <c r="H9501" s="3"/>
      <c r="I9501" s="3"/>
      <c r="J9501" s="3"/>
      <c r="K9501" s="3"/>
      <c r="L9501" s="3"/>
      <c r="M9501" s="3"/>
      <c r="N9501" s="3"/>
      <c r="O9501" s="3"/>
      <c r="P9501" s="3"/>
      <c r="Q9501" s="3"/>
      <c r="R9501" s="3"/>
      <c r="S9501" s="120"/>
      <c r="T9501" s="3"/>
      <c r="U9501" s="3"/>
      <c r="V9501" s="3"/>
      <c r="W9501" s="3"/>
      <c r="X9501" s="3"/>
      <c r="Y9501" s="3"/>
      <c r="Z9501" s="3"/>
      <c r="AA9501" s="3"/>
      <c r="AB9501" s="3"/>
      <c r="AC9501" s="3"/>
      <c r="AD9501" s="3"/>
      <c r="AE9501" s="3"/>
      <c r="AF9501" s="3"/>
      <c r="AG9501" s="3"/>
      <c r="AH9501" s="3"/>
      <c r="AI9501" s="3"/>
      <c r="AJ9501" s="3"/>
      <c r="AK9501" s="3"/>
      <c r="AL9501" s="3"/>
      <c r="AM9501" s="3"/>
      <c r="AN9501" s="3"/>
      <c r="AO9501" s="3"/>
      <c r="AP9501" s="3"/>
      <c r="AQ9501" s="3"/>
      <c r="AR9501" s="3"/>
      <c r="AS9501" s="3"/>
      <c r="AT9501" s="3"/>
      <c r="AU9501" s="3"/>
      <c r="AV9501" s="3"/>
      <c r="AW9501" s="3"/>
      <c r="AX9501" s="3"/>
      <c r="AY9501" s="3"/>
      <c r="AZ9501" s="3"/>
      <c r="BA9501" s="3"/>
    </row>
    <row r="9502" spans="1:53" x14ac:dyDescent="0.3">
      <c r="A9502" s="3"/>
      <c r="B9502" s="3"/>
      <c r="C9502" s="3"/>
      <c r="D9502" s="3"/>
      <c r="E9502" s="3"/>
      <c r="F9502" s="3"/>
      <c r="G9502" s="3"/>
      <c r="H9502" s="3"/>
      <c r="I9502" s="3"/>
      <c r="J9502" s="3"/>
      <c r="K9502" s="3"/>
      <c r="L9502" s="3"/>
      <c r="M9502" s="3"/>
      <c r="N9502" s="3"/>
      <c r="O9502" s="3"/>
      <c r="P9502" s="3"/>
      <c r="Q9502" s="3"/>
      <c r="R9502" s="3"/>
      <c r="S9502" s="120"/>
      <c r="T9502" s="3"/>
      <c r="U9502" s="3"/>
      <c r="V9502" s="3"/>
      <c r="W9502" s="3"/>
      <c r="X9502" s="3"/>
      <c r="Y9502" s="3"/>
      <c r="Z9502" s="3"/>
      <c r="AA9502" s="3"/>
      <c r="AB9502" s="3"/>
      <c r="AC9502" s="3"/>
      <c r="AD9502" s="3"/>
      <c r="AE9502" s="3"/>
      <c r="AF9502" s="3"/>
      <c r="AG9502" s="3"/>
      <c r="AH9502" s="3"/>
      <c r="AI9502" s="3"/>
      <c r="AJ9502" s="3"/>
      <c r="AK9502" s="3"/>
      <c r="AL9502" s="3"/>
      <c r="AM9502" s="3"/>
      <c r="AN9502" s="3"/>
      <c r="AO9502" s="3"/>
      <c r="AP9502" s="3"/>
      <c r="AQ9502" s="3"/>
      <c r="AR9502" s="3"/>
      <c r="AS9502" s="3"/>
      <c r="AT9502" s="3"/>
      <c r="AU9502" s="3"/>
      <c r="AV9502" s="3"/>
      <c r="AW9502" s="3"/>
      <c r="AX9502" s="3"/>
      <c r="AY9502" s="3"/>
      <c r="AZ9502" s="3"/>
      <c r="BA9502" s="3"/>
    </row>
    <row r="9503" spans="1:53" x14ac:dyDescent="0.3">
      <c r="A9503" s="3"/>
      <c r="B9503" s="3"/>
      <c r="C9503" s="3"/>
      <c r="D9503" s="3"/>
      <c r="E9503" s="3"/>
      <c r="F9503" s="3"/>
      <c r="G9503" s="3"/>
      <c r="H9503" s="3"/>
      <c r="I9503" s="3"/>
      <c r="J9503" s="3"/>
      <c r="K9503" s="3"/>
      <c r="L9503" s="3"/>
      <c r="M9503" s="3"/>
      <c r="N9503" s="3"/>
      <c r="O9503" s="3"/>
      <c r="P9503" s="3"/>
      <c r="Q9503" s="3"/>
      <c r="R9503" s="3"/>
      <c r="S9503" s="120"/>
      <c r="T9503" s="3"/>
      <c r="U9503" s="3"/>
      <c r="V9503" s="3"/>
      <c r="W9503" s="3"/>
      <c r="X9503" s="3"/>
      <c r="Y9503" s="3"/>
      <c r="Z9503" s="3"/>
      <c r="AA9503" s="3"/>
      <c r="AB9503" s="3"/>
      <c r="AC9503" s="3"/>
      <c r="AD9503" s="3"/>
      <c r="AE9503" s="3"/>
      <c r="AF9503" s="3"/>
      <c r="AG9503" s="3"/>
      <c r="AH9503" s="3"/>
      <c r="AI9503" s="3"/>
      <c r="AJ9503" s="3"/>
      <c r="AK9503" s="3"/>
      <c r="AL9503" s="3"/>
      <c r="AM9503" s="3"/>
      <c r="AN9503" s="3"/>
      <c r="AO9503" s="3"/>
      <c r="AP9503" s="3"/>
      <c r="AQ9503" s="3"/>
      <c r="AR9503" s="3"/>
      <c r="AS9503" s="3"/>
      <c r="AT9503" s="3"/>
      <c r="AU9503" s="3"/>
      <c r="AV9503" s="3"/>
      <c r="AW9503" s="3"/>
      <c r="AX9503" s="3"/>
      <c r="AY9503" s="3"/>
      <c r="AZ9503" s="3"/>
      <c r="BA9503" s="3"/>
    </row>
    <row r="9504" spans="1:53" x14ac:dyDescent="0.3">
      <c r="A9504" s="3"/>
      <c r="B9504" s="3"/>
      <c r="C9504" s="3"/>
      <c r="D9504" s="3"/>
      <c r="E9504" s="3"/>
      <c r="F9504" s="3"/>
      <c r="G9504" s="3"/>
      <c r="H9504" s="3"/>
      <c r="I9504" s="3"/>
      <c r="J9504" s="3"/>
      <c r="K9504" s="3"/>
      <c r="L9504" s="3"/>
      <c r="M9504" s="3"/>
      <c r="N9504" s="3"/>
      <c r="O9504" s="3"/>
      <c r="P9504" s="3"/>
      <c r="Q9504" s="3"/>
      <c r="R9504" s="3"/>
      <c r="S9504" s="120"/>
      <c r="T9504" s="3"/>
      <c r="U9504" s="3"/>
      <c r="V9504" s="3"/>
      <c r="W9504" s="3"/>
      <c r="X9504" s="3"/>
      <c r="Y9504" s="3"/>
      <c r="Z9504" s="3"/>
      <c r="AA9504" s="3"/>
      <c r="AB9504" s="3"/>
      <c r="AC9504" s="3"/>
      <c r="AD9504" s="3"/>
      <c r="AE9504" s="3"/>
      <c r="AF9504" s="3"/>
      <c r="AG9504" s="3"/>
      <c r="AH9504" s="3"/>
      <c r="AI9504" s="3"/>
      <c r="AJ9504" s="3"/>
      <c r="AK9504" s="3"/>
      <c r="AL9504" s="3"/>
      <c r="AM9504" s="3"/>
      <c r="AN9504" s="3"/>
      <c r="AO9504" s="3"/>
      <c r="AP9504" s="3"/>
      <c r="AQ9504" s="3"/>
      <c r="AR9504" s="3"/>
      <c r="AS9504" s="3"/>
      <c r="AT9504" s="3"/>
      <c r="AU9504" s="3"/>
      <c r="AV9504" s="3"/>
      <c r="AW9504" s="3"/>
      <c r="AX9504" s="3"/>
      <c r="AY9504" s="3"/>
      <c r="AZ9504" s="3"/>
      <c r="BA9504" s="3"/>
    </row>
    <row r="9505" spans="1:53" x14ac:dyDescent="0.3">
      <c r="A9505" s="3"/>
      <c r="B9505" s="3"/>
      <c r="C9505" s="3"/>
      <c r="D9505" s="3"/>
      <c r="E9505" s="3"/>
      <c r="F9505" s="3"/>
      <c r="G9505" s="3"/>
      <c r="H9505" s="3"/>
      <c r="I9505" s="3"/>
      <c r="J9505" s="3"/>
      <c r="K9505" s="3"/>
      <c r="L9505" s="3"/>
      <c r="M9505" s="3"/>
      <c r="N9505" s="3"/>
      <c r="O9505" s="3"/>
      <c r="P9505" s="3"/>
      <c r="Q9505" s="3"/>
      <c r="R9505" s="3"/>
      <c r="S9505" s="120"/>
      <c r="T9505" s="3"/>
      <c r="U9505" s="3"/>
      <c r="V9505" s="3"/>
      <c r="W9505" s="3"/>
      <c r="X9505" s="3"/>
      <c r="Y9505" s="3"/>
      <c r="Z9505" s="3"/>
      <c r="AA9505" s="3"/>
      <c r="AB9505" s="3"/>
      <c r="AC9505" s="3"/>
      <c r="AD9505" s="3"/>
      <c r="AE9505" s="3"/>
      <c r="AF9505" s="3"/>
      <c r="AG9505" s="3"/>
      <c r="AH9505" s="3"/>
      <c r="AI9505" s="3"/>
      <c r="AJ9505" s="3"/>
      <c r="AK9505" s="3"/>
      <c r="AL9505" s="3"/>
      <c r="AM9505" s="3"/>
      <c r="AN9505" s="3"/>
      <c r="AO9505" s="3"/>
      <c r="AP9505" s="3"/>
      <c r="AQ9505" s="3"/>
      <c r="AR9505" s="3"/>
      <c r="AS9505" s="3"/>
      <c r="AT9505" s="3"/>
      <c r="AU9505" s="3"/>
      <c r="AV9505" s="3"/>
      <c r="AW9505" s="3"/>
      <c r="AX9505" s="3"/>
      <c r="AY9505" s="3"/>
      <c r="AZ9505" s="3"/>
      <c r="BA9505" s="3"/>
    </row>
    <row r="9506" spans="1:53" x14ac:dyDescent="0.3">
      <c r="A9506" s="3"/>
      <c r="B9506" s="3"/>
      <c r="C9506" s="3"/>
      <c r="D9506" s="3"/>
      <c r="E9506" s="3"/>
      <c r="F9506" s="3"/>
      <c r="G9506" s="3"/>
      <c r="H9506" s="3"/>
      <c r="I9506" s="3"/>
      <c r="J9506" s="3"/>
      <c r="K9506" s="3"/>
      <c r="L9506" s="3"/>
      <c r="M9506" s="3"/>
      <c r="N9506" s="3"/>
      <c r="O9506" s="3"/>
      <c r="P9506" s="3"/>
      <c r="Q9506" s="3"/>
      <c r="R9506" s="3"/>
      <c r="S9506" s="120"/>
      <c r="T9506" s="3"/>
      <c r="U9506" s="3"/>
      <c r="V9506" s="3"/>
      <c r="W9506" s="3"/>
      <c r="X9506" s="3"/>
      <c r="Y9506" s="3"/>
      <c r="Z9506" s="3"/>
      <c r="AA9506" s="3"/>
      <c r="AB9506" s="3"/>
      <c r="AC9506" s="3"/>
      <c r="AD9506" s="3"/>
      <c r="AE9506" s="3"/>
      <c r="AF9506" s="3"/>
      <c r="AG9506" s="3"/>
      <c r="AH9506" s="3"/>
      <c r="AI9506" s="3"/>
      <c r="AJ9506" s="3"/>
      <c r="AK9506" s="3"/>
      <c r="AL9506" s="3"/>
      <c r="AM9506" s="3"/>
      <c r="AN9506" s="3"/>
      <c r="AO9506" s="3"/>
      <c r="AP9506" s="3"/>
      <c r="AQ9506" s="3"/>
      <c r="AR9506" s="3"/>
      <c r="AS9506" s="3"/>
      <c r="AT9506" s="3"/>
      <c r="AU9506" s="3"/>
      <c r="AV9506" s="3"/>
      <c r="AW9506" s="3"/>
      <c r="AX9506" s="3"/>
      <c r="AY9506" s="3"/>
      <c r="AZ9506" s="3"/>
      <c r="BA9506" s="3"/>
    </row>
    <row r="9507" spans="1:53" x14ac:dyDescent="0.3">
      <c r="A9507" s="3"/>
      <c r="B9507" s="3"/>
      <c r="C9507" s="3"/>
      <c r="D9507" s="3"/>
      <c r="E9507" s="3"/>
      <c r="F9507" s="3"/>
      <c r="G9507" s="3"/>
      <c r="H9507" s="3"/>
      <c r="I9507" s="3"/>
      <c r="J9507" s="3"/>
      <c r="K9507" s="3"/>
      <c r="L9507" s="3"/>
      <c r="M9507" s="3"/>
      <c r="N9507" s="3"/>
      <c r="O9507" s="3"/>
      <c r="P9507" s="3"/>
      <c r="Q9507" s="3"/>
      <c r="R9507" s="3"/>
      <c r="S9507" s="120"/>
      <c r="T9507" s="3"/>
      <c r="U9507" s="3"/>
      <c r="V9507" s="3"/>
      <c r="W9507" s="3"/>
      <c r="X9507" s="3"/>
      <c r="Y9507" s="3"/>
      <c r="Z9507" s="3"/>
      <c r="AA9507" s="3"/>
      <c r="AB9507" s="3"/>
      <c r="AC9507" s="3"/>
      <c r="AD9507" s="3"/>
      <c r="AE9507" s="3"/>
      <c r="AF9507" s="3"/>
      <c r="AG9507" s="3"/>
      <c r="AH9507" s="3"/>
      <c r="AI9507" s="3"/>
      <c r="AJ9507" s="3"/>
      <c r="AK9507" s="3"/>
      <c r="AL9507" s="3"/>
      <c r="AM9507" s="3"/>
      <c r="AN9507" s="3"/>
      <c r="AO9507" s="3"/>
      <c r="AP9507" s="3"/>
      <c r="AQ9507" s="3"/>
      <c r="AR9507" s="3"/>
      <c r="AS9507" s="3"/>
      <c r="AT9507" s="3"/>
      <c r="AU9507" s="3"/>
      <c r="AV9507" s="3"/>
      <c r="AW9507" s="3"/>
      <c r="AX9507" s="3"/>
      <c r="AY9507" s="3"/>
      <c r="AZ9507" s="3"/>
      <c r="BA9507" s="3"/>
    </row>
    <row r="9508" spans="1:53" x14ac:dyDescent="0.3">
      <c r="A9508" s="3"/>
      <c r="B9508" s="3"/>
      <c r="C9508" s="3"/>
      <c r="D9508" s="3"/>
      <c r="E9508" s="3"/>
      <c r="F9508" s="3"/>
      <c r="G9508" s="3"/>
      <c r="H9508" s="3"/>
      <c r="I9508" s="3"/>
      <c r="J9508" s="3"/>
      <c r="K9508" s="3"/>
      <c r="L9508" s="3"/>
      <c r="M9508" s="3"/>
      <c r="N9508" s="3"/>
      <c r="O9508" s="3"/>
      <c r="P9508" s="3"/>
      <c r="Q9508" s="3"/>
      <c r="R9508" s="3"/>
      <c r="S9508" s="120"/>
      <c r="T9508" s="3"/>
      <c r="U9508" s="3"/>
      <c r="V9508" s="3"/>
      <c r="W9508" s="3"/>
      <c r="X9508" s="3"/>
      <c r="Y9508" s="3"/>
      <c r="Z9508" s="3"/>
      <c r="AA9508" s="3"/>
      <c r="AB9508" s="3"/>
      <c r="AC9508" s="3"/>
      <c r="AD9508" s="3"/>
      <c r="AE9508" s="3"/>
      <c r="AF9508" s="3"/>
      <c r="AG9508" s="3"/>
      <c r="AH9508" s="3"/>
      <c r="AI9508" s="3"/>
      <c r="AJ9508" s="3"/>
      <c r="AK9508" s="3"/>
      <c r="AL9508" s="3"/>
      <c r="AM9508" s="3"/>
      <c r="AN9508" s="3"/>
      <c r="AO9508" s="3"/>
      <c r="AP9508" s="3"/>
      <c r="AQ9508" s="3"/>
      <c r="AR9508" s="3"/>
      <c r="AS9508" s="3"/>
      <c r="AT9508" s="3"/>
      <c r="AU9508" s="3"/>
      <c r="AV9508" s="3"/>
      <c r="AW9508" s="3"/>
      <c r="AX9508" s="3"/>
      <c r="AY9508" s="3"/>
      <c r="AZ9508" s="3"/>
      <c r="BA9508" s="3"/>
    </row>
    <row r="9509" spans="1:53" x14ac:dyDescent="0.3">
      <c r="A9509" s="3"/>
      <c r="B9509" s="3"/>
      <c r="C9509" s="3"/>
      <c r="D9509" s="3"/>
      <c r="E9509" s="3"/>
      <c r="F9509" s="3"/>
      <c r="G9509" s="3"/>
      <c r="H9509" s="3"/>
      <c r="I9509" s="3"/>
      <c r="J9509" s="3"/>
      <c r="K9509" s="3"/>
      <c r="L9509" s="3"/>
      <c r="M9509" s="3"/>
      <c r="N9509" s="3"/>
      <c r="O9509" s="3"/>
      <c r="P9509" s="3"/>
      <c r="Q9509" s="3"/>
      <c r="R9509" s="3"/>
      <c r="S9509" s="120"/>
      <c r="T9509" s="3"/>
      <c r="U9509" s="3"/>
      <c r="V9509" s="3"/>
      <c r="W9509" s="3"/>
      <c r="X9509" s="3"/>
      <c r="Y9509" s="3"/>
      <c r="Z9509" s="3"/>
      <c r="AA9509" s="3"/>
      <c r="AB9509" s="3"/>
      <c r="AC9509" s="3"/>
      <c r="AD9509" s="3"/>
      <c r="AE9509" s="3"/>
      <c r="AF9509" s="3"/>
      <c r="AG9509" s="3"/>
      <c r="AH9509" s="3"/>
      <c r="AI9509" s="3"/>
      <c r="AJ9509" s="3"/>
      <c r="AK9509" s="3"/>
      <c r="AL9509" s="3"/>
      <c r="AM9509" s="3"/>
      <c r="AN9509" s="3"/>
      <c r="AO9509" s="3"/>
      <c r="AP9509" s="3"/>
      <c r="AQ9509" s="3"/>
      <c r="AR9509" s="3"/>
      <c r="AS9509" s="3"/>
      <c r="AT9509" s="3"/>
      <c r="AU9509" s="3"/>
      <c r="AV9509" s="3"/>
      <c r="AW9509" s="3"/>
      <c r="AX9509" s="3"/>
      <c r="AY9509" s="3"/>
      <c r="AZ9509" s="3"/>
      <c r="BA9509" s="3"/>
    </row>
    <row r="9510" spans="1:53" x14ac:dyDescent="0.3">
      <c r="A9510" s="3"/>
      <c r="B9510" s="3"/>
      <c r="C9510" s="3"/>
      <c r="D9510" s="3"/>
      <c r="E9510" s="3"/>
      <c r="F9510" s="3"/>
      <c r="G9510" s="3"/>
      <c r="H9510" s="3"/>
      <c r="I9510" s="3"/>
      <c r="J9510" s="3"/>
      <c r="K9510" s="3"/>
      <c r="L9510" s="3"/>
      <c r="M9510" s="3"/>
      <c r="N9510" s="3"/>
      <c r="O9510" s="3"/>
      <c r="P9510" s="3"/>
      <c r="Q9510" s="3"/>
      <c r="R9510" s="3"/>
      <c r="S9510" s="120"/>
      <c r="T9510" s="3"/>
      <c r="U9510" s="3"/>
      <c r="V9510" s="3"/>
      <c r="W9510" s="3"/>
      <c r="X9510" s="3"/>
      <c r="Y9510" s="3"/>
      <c r="Z9510" s="3"/>
      <c r="AA9510" s="3"/>
      <c r="AB9510" s="3"/>
      <c r="AC9510" s="3"/>
      <c r="AD9510" s="3"/>
      <c r="AE9510" s="3"/>
      <c r="AF9510" s="3"/>
      <c r="AG9510" s="3"/>
      <c r="AH9510" s="3"/>
      <c r="AI9510" s="3"/>
      <c r="AJ9510" s="3"/>
      <c r="AK9510" s="3"/>
      <c r="AL9510" s="3"/>
      <c r="AM9510" s="3"/>
      <c r="AN9510" s="3"/>
      <c r="AO9510" s="3"/>
      <c r="AP9510" s="3"/>
      <c r="AQ9510" s="3"/>
      <c r="AR9510" s="3"/>
      <c r="AS9510" s="3"/>
      <c r="AT9510" s="3"/>
      <c r="AU9510" s="3"/>
      <c r="AV9510" s="3"/>
      <c r="AW9510" s="3"/>
      <c r="AX9510" s="3"/>
      <c r="AY9510" s="3"/>
      <c r="AZ9510" s="3"/>
      <c r="BA9510" s="3"/>
    </row>
    <row r="9511" spans="1:53" x14ac:dyDescent="0.3">
      <c r="A9511" s="3"/>
      <c r="B9511" s="3"/>
      <c r="C9511" s="3"/>
      <c r="D9511" s="3"/>
      <c r="E9511" s="3"/>
      <c r="F9511" s="3"/>
      <c r="G9511" s="3"/>
      <c r="H9511" s="3"/>
      <c r="I9511" s="3"/>
      <c r="J9511" s="3"/>
      <c r="K9511" s="3"/>
      <c r="L9511" s="3"/>
      <c r="M9511" s="3"/>
      <c r="N9511" s="3"/>
      <c r="O9511" s="3"/>
      <c r="P9511" s="3"/>
      <c r="Q9511" s="3"/>
      <c r="R9511" s="3"/>
      <c r="S9511" s="120"/>
      <c r="T9511" s="3"/>
      <c r="U9511" s="3"/>
      <c r="V9511" s="3"/>
      <c r="W9511" s="3"/>
      <c r="X9511" s="3"/>
      <c r="Y9511" s="3"/>
      <c r="Z9511" s="3"/>
      <c r="AA9511" s="3"/>
      <c r="AB9511" s="3"/>
      <c r="AC9511" s="3"/>
      <c r="AD9511" s="3"/>
      <c r="AE9511" s="3"/>
      <c r="AF9511" s="3"/>
      <c r="AG9511" s="3"/>
      <c r="AH9511" s="3"/>
      <c r="AI9511" s="3"/>
      <c r="AJ9511" s="3"/>
      <c r="AK9511" s="3"/>
      <c r="AL9511" s="3"/>
      <c r="AM9511" s="3"/>
      <c r="AN9511" s="3"/>
      <c r="AO9511" s="3"/>
      <c r="AP9511" s="3"/>
      <c r="AQ9511" s="3"/>
      <c r="AR9511" s="3"/>
      <c r="AS9511" s="3"/>
      <c r="AT9511" s="3"/>
      <c r="AU9511" s="3"/>
      <c r="AV9511" s="3"/>
      <c r="AW9511" s="3"/>
      <c r="AX9511" s="3"/>
      <c r="AY9511" s="3"/>
      <c r="AZ9511" s="3"/>
      <c r="BA9511" s="3"/>
    </row>
    <row r="9512" spans="1:53" x14ac:dyDescent="0.3">
      <c r="A9512" s="3"/>
      <c r="B9512" s="3"/>
      <c r="C9512" s="3"/>
      <c r="D9512" s="3"/>
      <c r="E9512" s="3"/>
      <c r="F9512" s="3"/>
      <c r="G9512" s="3"/>
      <c r="H9512" s="3"/>
      <c r="I9512" s="3"/>
      <c r="J9512" s="3"/>
      <c r="K9512" s="3"/>
      <c r="L9512" s="3"/>
      <c r="M9512" s="3"/>
      <c r="N9512" s="3"/>
      <c r="O9512" s="3"/>
      <c r="P9512" s="3"/>
      <c r="Q9512" s="3"/>
      <c r="R9512" s="3"/>
      <c r="S9512" s="120"/>
      <c r="T9512" s="3"/>
      <c r="U9512" s="3"/>
      <c r="V9512" s="3"/>
      <c r="W9512" s="3"/>
      <c r="X9512" s="3"/>
      <c r="Y9512" s="3"/>
      <c r="Z9512" s="3"/>
      <c r="AA9512" s="3"/>
      <c r="AB9512" s="3"/>
      <c r="AC9512" s="3"/>
      <c r="AD9512" s="3"/>
      <c r="AE9512" s="3"/>
      <c r="AF9512" s="3"/>
      <c r="AG9512" s="3"/>
      <c r="AH9512" s="3"/>
      <c r="AI9512" s="3"/>
      <c r="AJ9512" s="3"/>
      <c r="AK9512" s="3"/>
      <c r="AL9512" s="3"/>
      <c r="AM9512" s="3"/>
      <c r="AN9512" s="3"/>
      <c r="AO9512" s="3"/>
      <c r="AP9512" s="3"/>
      <c r="AQ9512" s="3"/>
      <c r="AR9512" s="3"/>
      <c r="AS9512" s="3"/>
      <c r="AT9512" s="3"/>
      <c r="AU9512" s="3"/>
      <c r="AV9512" s="3"/>
      <c r="AW9512" s="3"/>
      <c r="AX9512" s="3"/>
      <c r="AY9512" s="3"/>
      <c r="AZ9512" s="3"/>
      <c r="BA9512" s="3"/>
    </row>
    <row r="9513" spans="1:53" x14ac:dyDescent="0.3">
      <c r="A9513" s="3"/>
      <c r="B9513" s="3"/>
      <c r="C9513" s="3"/>
      <c r="D9513" s="3"/>
      <c r="E9513" s="3"/>
      <c r="F9513" s="3"/>
      <c r="G9513" s="3"/>
      <c r="H9513" s="3"/>
      <c r="I9513" s="3"/>
      <c r="J9513" s="3"/>
      <c r="K9513" s="3"/>
      <c r="L9513" s="3"/>
      <c r="M9513" s="3"/>
      <c r="N9513" s="3"/>
      <c r="O9513" s="3"/>
      <c r="P9513" s="3"/>
      <c r="Q9513" s="3"/>
      <c r="R9513" s="3"/>
      <c r="S9513" s="120"/>
      <c r="T9513" s="3"/>
      <c r="U9513" s="3"/>
      <c r="V9513" s="3"/>
      <c r="W9513" s="3"/>
      <c r="X9513" s="3"/>
      <c r="Y9513" s="3"/>
      <c r="Z9513" s="3"/>
      <c r="AA9513" s="3"/>
      <c r="AB9513" s="3"/>
      <c r="AC9513" s="3"/>
      <c r="AD9513" s="3"/>
      <c r="AE9513" s="3"/>
      <c r="AF9513" s="3"/>
      <c r="AG9513" s="3"/>
      <c r="AH9513" s="3"/>
      <c r="AI9513" s="3"/>
      <c r="AJ9513" s="3"/>
      <c r="AK9513" s="3"/>
      <c r="AL9513" s="3"/>
      <c r="AM9513" s="3"/>
      <c r="AN9513" s="3"/>
      <c r="AO9513" s="3"/>
      <c r="AP9513" s="3"/>
      <c r="AQ9513" s="3"/>
      <c r="AR9513" s="3"/>
      <c r="AS9513" s="3"/>
      <c r="AT9513" s="3"/>
      <c r="AU9513" s="3"/>
      <c r="AV9513" s="3"/>
      <c r="AW9513" s="3"/>
      <c r="AX9513" s="3"/>
      <c r="AY9513" s="3"/>
      <c r="AZ9513" s="3"/>
      <c r="BA9513" s="3"/>
    </row>
    <row r="9514" spans="1:53" x14ac:dyDescent="0.3">
      <c r="A9514" s="3"/>
      <c r="B9514" s="3"/>
      <c r="C9514" s="3"/>
      <c r="D9514" s="3"/>
      <c r="E9514" s="3"/>
      <c r="F9514" s="3"/>
      <c r="G9514" s="3"/>
      <c r="H9514" s="3"/>
      <c r="I9514" s="3"/>
      <c r="J9514" s="3"/>
      <c r="K9514" s="3"/>
      <c r="L9514" s="3"/>
      <c r="M9514" s="3"/>
      <c r="N9514" s="3"/>
      <c r="O9514" s="3"/>
      <c r="P9514" s="3"/>
      <c r="Q9514" s="3"/>
      <c r="R9514" s="3"/>
      <c r="S9514" s="120"/>
      <c r="T9514" s="3"/>
      <c r="U9514" s="3"/>
      <c r="V9514" s="3"/>
      <c r="W9514" s="3"/>
      <c r="X9514" s="3"/>
      <c r="Y9514" s="3"/>
      <c r="Z9514" s="3"/>
      <c r="AA9514" s="3"/>
      <c r="AB9514" s="3"/>
      <c r="AC9514" s="3"/>
      <c r="AD9514" s="3"/>
      <c r="AE9514" s="3"/>
      <c r="AF9514" s="3"/>
      <c r="AG9514" s="3"/>
      <c r="AH9514" s="3"/>
      <c r="AI9514" s="3"/>
      <c r="AJ9514" s="3"/>
      <c r="AK9514" s="3"/>
      <c r="AL9514" s="3"/>
      <c r="AM9514" s="3"/>
      <c r="AN9514" s="3"/>
      <c r="AO9514" s="3"/>
      <c r="AP9514" s="3"/>
      <c r="AQ9514" s="3"/>
      <c r="AR9514" s="3"/>
      <c r="AS9514" s="3"/>
      <c r="AT9514" s="3"/>
      <c r="AU9514" s="3"/>
      <c r="AV9514" s="3"/>
      <c r="AW9514" s="3"/>
      <c r="AX9514" s="3"/>
      <c r="AY9514" s="3"/>
      <c r="AZ9514" s="3"/>
      <c r="BA9514" s="3"/>
    </row>
    <row r="9515" spans="1:53" x14ac:dyDescent="0.3">
      <c r="A9515" s="3"/>
      <c r="B9515" s="3"/>
      <c r="C9515" s="3"/>
      <c r="D9515" s="3"/>
      <c r="E9515" s="3"/>
      <c r="F9515" s="3"/>
      <c r="G9515" s="3"/>
      <c r="H9515" s="3"/>
      <c r="I9515" s="3"/>
      <c r="J9515" s="3"/>
      <c r="K9515" s="3"/>
      <c r="L9515" s="3"/>
      <c r="M9515" s="3"/>
      <c r="N9515" s="3"/>
      <c r="O9515" s="3"/>
      <c r="P9515" s="3"/>
      <c r="Q9515" s="3"/>
      <c r="R9515" s="3"/>
      <c r="S9515" s="120"/>
      <c r="T9515" s="3"/>
      <c r="U9515" s="3"/>
      <c r="V9515" s="3"/>
      <c r="W9515" s="3"/>
      <c r="X9515" s="3"/>
      <c r="Y9515" s="3"/>
      <c r="Z9515" s="3"/>
      <c r="AA9515" s="3"/>
      <c r="AB9515" s="3"/>
      <c r="AC9515" s="3"/>
      <c r="AD9515" s="3"/>
      <c r="AE9515" s="3"/>
      <c r="AF9515" s="3"/>
      <c r="AG9515" s="3"/>
      <c r="AH9515" s="3"/>
      <c r="AI9515" s="3"/>
      <c r="AJ9515" s="3"/>
      <c r="AK9515" s="3"/>
      <c r="AL9515" s="3"/>
      <c r="AM9515" s="3"/>
      <c r="AN9515" s="3"/>
      <c r="AO9515" s="3"/>
      <c r="AP9515" s="3"/>
      <c r="AQ9515" s="3"/>
      <c r="AR9515" s="3"/>
      <c r="AS9515" s="3"/>
      <c r="AT9515" s="3"/>
      <c r="AU9515" s="3"/>
      <c r="AV9515" s="3"/>
      <c r="AW9515" s="3"/>
      <c r="AX9515" s="3"/>
      <c r="AY9515" s="3"/>
      <c r="AZ9515" s="3"/>
      <c r="BA9515" s="3"/>
    </row>
    <row r="9516" spans="1:53" x14ac:dyDescent="0.3">
      <c r="A9516" s="3"/>
      <c r="B9516" s="3"/>
      <c r="C9516" s="3"/>
      <c r="D9516" s="3"/>
      <c r="E9516" s="3"/>
      <c r="F9516" s="3"/>
      <c r="G9516" s="3"/>
      <c r="H9516" s="3"/>
      <c r="I9516" s="3"/>
      <c r="J9516" s="3"/>
      <c r="K9516" s="3"/>
      <c r="L9516" s="3"/>
      <c r="M9516" s="3"/>
      <c r="N9516" s="3"/>
      <c r="O9516" s="3"/>
      <c r="P9516" s="3"/>
      <c r="Q9516" s="3"/>
      <c r="R9516" s="3"/>
      <c r="S9516" s="120"/>
      <c r="T9516" s="3"/>
      <c r="U9516" s="3"/>
      <c r="V9516" s="3"/>
      <c r="W9516" s="3"/>
      <c r="X9516" s="3"/>
      <c r="Y9516" s="3"/>
      <c r="Z9516" s="3"/>
      <c r="AA9516" s="3"/>
      <c r="AB9516" s="3"/>
      <c r="AC9516" s="3"/>
      <c r="AD9516" s="3"/>
      <c r="AE9516" s="3"/>
      <c r="AF9516" s="3"/>
      <c r="AG9516" s="3"/>
      <c r="AH9516" s="3"/>
      <c r="AI9516" s="3"/>
      <c r="AJ9516" s="3"/>
      <c r="AK9516" s="3"/>
      <c r="AL9516" s="3"/>
      <c r="AM9516" s="3"/>
      <c r="AN9516" s="3"/>
      <c r="AO9516" s="3"/>
      <c r="AP9516" s="3"/>
      <c r="AQ9516" s="3"/>
      <c r="AR9516" s="3"/>
      <c r="AS9516" s="3"/>
      <c r="AT9516" s="3"/>
      <c r="AU9516" s="3"/>
      <c r="AV9516" s="3"/>
      <c r="AW9516" s="3"/>
      <c r="AX9516" s="3"/>
      <c r="AY9516" s="3"/>
      <c r="AZ9516" s="3"/>
      <c r="BA9516" s="3"/>
    </row>
    <row r="9517" spans="1:53" x14ac:dyDescent="0.3">
      <c r="A9517" s="3"/>
      <c r="B9517" s="3"/>
      <c r="C9517" s="3"/>
      <c r="D9517" s="3"/>
      <c r="E9517" s="3"/>
      <c r="F9517" s="3"/>
      <c r="G9517" s="3"/>
      <c r="H9517" s="3"/>
      <c r="I9517" s="3"/>
      <c r="J9517" s="3"/>
      <c r="K9517" s="3"/>
      <c r="L9517" s="3"/>
      <c r="M9517" s="3"/>
      <c r="N9517" s="3"/>
      <c r="O9517" s="3"/>
      <c r="P9517" s="3"/>
      <c r="Q9517" s="3"/>
      <c r="R9517" s="3"/>
      <c r="S9517" s="120"/>
      <c r="T9517" s="3"/>
      <c r="U9517" s="3"/>
      <c r="V9517" s="3"/>
      <c r="W9517" s="3"/>
      <c r="X9517" s="3"/>
      <c r="Y9517" s="3"/>
      <c r="Z9517" s="3"/>
      <c r="AA9517" s="3"/>
      <c r="AB9517" s="3"/>
      <c r="AC9517" s="3"/>
      <c r="AD9517" s="3"/>
      <c r="AE9517" s="3"/>
      <c r="AF9517" s="3"/>
      <c r="AG9517" s="3"/>
      <c r="AH9517" s="3"/>
      <c r="AI9517" s="3"/>
      <c r="AJ9517" s="3"/>
      <c r="AK9517" s="3"/>
      <c r="AL9517" s="3"/>
      <c r="AM9517" s="3"/>
      <c r="AN9517" s="3"/>
      <c r="AO9517" s="3"/>
      <c r="AP9517" s="3"/>
      <c r="AQ9517" s="3"/>
      <c r="AR9517" s="3"/>
      <c r="AS9517" s="3"/>
      <c r="AT9517" s="3"/>
      <c r="AU9517" s="3"/>
      <c r="AV9517" s="3"/>
      <c r="AW9517" s="3"/>
      <c r="AX9517" s="3"/>
      <c r="AY9517" s="3"/>
      <c r="AZ9517" s="3"/>
      <c r="BA9517" s="3"/>
    </row>
    <row r="9518" spans="1:53" x14ac:dyDescent="0.3">
      <c r="A9518" s="3"/>
      <c r="B9518" s="3"/>
      <c r="C9518" s="3"/>
      <c r="D9518" s="3"/>
      <c r="E9518" s="3"/>
      <c r="F9518" s="3"/>
      <c r="G9518" s="3"/>
      <c r="H9518" s="3"/>
      <c r="I9518" s="3"/>
      <c r="J9518" s="3"/>
      <c r="K9518" s="3"/>
      <c r="L9518" s="3"/>
      <c r="M9518" s="3"/>
      <c r="N9518" s="3"/>
      <c r="O9518" s="3"/>
      <c r="P9518" s="3"/>
      <c r="Q9518" s="3"/>
      <c r="R9518" s="3"/>
      <c r="S9518" s="120"/>
      <c r="T9518" s="3"/>
      <c r="U9518" s="3"/>
      <c r="V9518" s="3"/>
      <c r="W9518" s="3"/>
      <c r="X9518" s="3"/>
      <c r="Y9518" s="3"/>
      <c r="Z9518" s="3"/>
      <c r="AA9518" s="3"/>
      <c r="AB9518" s="3"/>
      <c r="AC9518" s="3"/>
      <c r="AD9518" s="3"/>
      <c r="AE9518" s="3"/>
      <c r="AF9518" s="3"/>
      <c r="AG9518" s="3"/>
      <c r="AH9518" s="3"/>
      <c r="AI9518" s="3"/>
      <c r="AJ9518" s="3"/>
      <c r="AK9518" s="3"/>
      <c r="AL9518" s="3"/>
      <c r="AM9518" s="3"/>
      <c r="AN9518" s="3"/>
      <c r="AO9518" s="3"/>
      <c r="AP9518" s="3"/>
      <c r="AQ9518" s="3"/>
      <c r="AR9518" s="3"/>
      <c r="AS9518" s="3"/>
      <c r="AT9518" s="3"/>
      <c r="AU9518" s="3"/>
      <c r="AV9518" s="3"/>
      <c r="AW9518" s="3"/>
      <c r="AX9518" s="3"/>
      <c r="AY9518" s="3"/>
      <c r="AZ9518" s="3"/>
      <c r="BA9518" s="3"/>
    </row>
    <row r="9519" spans="1:53" x14ac:dyDescent="0.3">
      <c r="A9519" s="3"/>
      <c r="B9519" s="3"/>
      <c r="C9519" s="3"/>
      <c r="D9519" s="3"/>
      <c r="E9519" s="3"/>
      <c r="F9519" s="3"/>
      <c r="G9519" s="3"/>
      <c r="H9519" s="3"/>
      <c r="I9519" s="3"/>
      <c r="J9519" s="3"/>
      <c r="K9519" s="3"/>
      <c r="L9519" s="3"/>
      <c r="M9519" s="3"/>
      <c r="N9519" s="3"/>
      <c r="O9519" s="3"/>
      <c r="P9519" s="3"/>
      <c r="Q9519" s="3"/>
      <c r="R9519" s="3"/>
      <c r="S9519" s="120"/>
      <c r="T9519" s="3"/>
      <c r="U9519" s="3"/>
      <c r="V9519" s="3"/>
      <c r="W9519" s="3"/>
      <c r="X9519" s="3"/>
      <c r="Y9519" s="3"/>
      <c r="Z9519" s="3"/>
      <c r="AA9519" s="3"/>
      <c r="AB9519" s="3"/>
      <c r="AC9519" s="3"/>
      <c r="AD9519" s="3"/>
      <c r="AE9519" s="3"/>
      <c r="AF9519" s="3"/>
      <c r="AG9519" s="3"/>
      <c r="AH9519" s="3"/>
      <c r="AI9519" s="3"/>
      <c r="AJ9519" s="3"/>
      <c r="AK9519" s="3"/>
      <c r="AL9519" s="3"/>
      <c r="AM9519" s="3"/>
      <c r="AN9519" s="3"/>
      <c r="AO9519" s="3"/>
      <c r="AP9519" s="3"/>
      <c r="AQ9519" s="3"/>
      <c r="AR9519" s="3"/>
      <c r="AS9519" s="3"/>
      <c r="AT9519" s="3"/>
      <c r="AU9519" s="3"/>
      <c r="AV9519" s="3"/>
      <c r="AW9519" s="3"/>
      <c r="AX9519" s="3"/>
      <c r="AY9519" s="3"/>
      <c r="AZ9519" s="3"/>
      <c r="BA9519" s="3"/>
    </row>
    <row r="9520" spans="1:53" x14ac:dyDescent="0.3">
      <c r="A9520" s="3"/>
      <c r="B9520" s="3"/>
      <c r="C9520" s="3"/>
      <c r="D9520" s="3"/>
      <c r="E9520" s="3"/>
      <c r="F9520" s="3"/>
      <c r="G9520" s="3"/>
      <c r="H9520" s="3"/>
      <c r="I9520" s="3"/>
      <c r="J9520" s="3"/>
      <c r="K9520" s="3"/>
      <c r="L9520" s="3"/>
      <c r="M9520" s="3"/>
      <c r="N9520" s="3"/>
      <c r="O9520" s="3"/>
      <c r="P9520" s="3"/>
      <c r="Q9520" s="3"/>
      <c r="R9520" s="3"/>
      <c r="S9520" s="120"/>
      <c r="T9520" s="3"/>
      <c r="U9520" s="3"/>
      <c r="V9520" s="3"/>
      <c r="W9520" s="3"/>
      <c r="X9520" s="3"/>
      <c r="Y9520" s="3"/>
      <c r="Z9520" s="3"/>
      <c r="AA9520" s="3"/>
      <c r="AB9520" s="3"/>
      <c r="AC9520" s="3"/>
      <c r="AD9520" s="3"/>
      <c r="AE9520" s="3"/>
      <c r="AF9520" s="3"/>
      <c r="AG9520" s="3"/>
      <c r="AH9520" s="3"/>
      <c r="AI9520" s="3"/>
      <c r="AJ9520" s="3"/>
      <c r="AK9520" s="3"/>
      <c r="AL9520" s="3"/>
      <c r="AM9520" s="3"/>
      <c r="AN9520" s="3"/>
      <c r="AO9520" s="3"/>
      <c r="AP9520" s="3"/>
      <c r="AQ9520" s="3"/>
      <c r="AR9520" s="3"/>
      <c r="AS9520" s="3"/>
      <c r="AT9520" s="3"/>
      <c r="AU9520" s="3"/>
      <c r="AV9520" s="3"/>
      <c r="AW9520" s="3"/>
      <c r="AX9520" s="3"/>
      <c r="AY9520" s="3"/>
      <c r="AZ9520" s="3"/>
      <c r="BA9520" s="3"/>
    </row>
    <row r="9521" spans="1:53" x14ac:dyDescent="0.3">
      <c r="A9521" s="3"/>
      <c r="B9521" s="3"/>
      <c r="C9521" s="3"/>
      <c r="D9521" s="3"/>
      <c r="E9521" s="3"/>
      <c r="F9521" s="3"/>
      <c r="G9521" s="3"/>
      <c r="H9521" s="3"/>
      <c r="I9521" s="3"/>
      <c r="J9521" s="3"/>
      <c r="K9521" s="3"/>
      <c r="L9521" s="3"/>
      <c r="M9521" s="3"/>
      <c r="N9521" s="3"/>
      <c r="O9521" s="3"/>
      <c r="P9521" s="3"/>
      <c r="Q9521" s="3"/>
      <c r="R9521" s="3"/>
      <c r="S9521" s="120"/>
      <c r="T9521" s="3"/>
      <c r="U9521" s="3"/>
      <c r="V9521" s="3"/>
      <c r="W9521" s="3"/>
      <c r="X9521" s="3"/>
      <c r="Y9521" s="3"/>
      <c r="Z9521" s="3"/>
      <c r="AA9521" s="3"/>
      <c r="AB9521" s="3"/>
      <c r="AC9521" s="3"/>
      <c r="AD9521" s="3"/>
      <c r="AE9521" s="3"/>
      <c r="AF9521" s="3"/>
      <c r="AG9521" s="3"/>
      <c r="AH9521" s="3"/>
      <c r="AI9521" s="3"/>
      <c r="AJ9521" s="3"/>
      <c r="AK9521" s="3"/>
      <c r="AL9521" s="3"/>
      <c r="AM9521" s="3"/>
      <c r="AN9521" s="3"/>
      <c r="AO9521" s="3"/>
      <c r="AP9521" s="3"/>
      <c r="AQ9521" s="3"/>
      <c r="AR9521" s="3"/>
      <c r="AS9521" s="3"/>
      <c r="AT9521" s="3"/>
      <c r="AU9521" s="3"/>
      <c r="AV9521" s="3"/>
      <c r="AW9521" s="3"/>
      <c r="AX9521" s="3"/>
      <c r="AY9521" s="3"/>
      <c r="AZ9521" s="3"/>
      <c r="BA9521" s="3"/>
    </row>
    <row r="9522" spans="1:53" x14ac:dyDescent="0.3">
      <c r="A9522" s="3"/>
      <c r="B9522" s="3"/>
      <c r="C9522" s="3"/>
      <c r="D9522" s="3"/>
      <c r="E9522" s="3"/>
      <c r="F9522" s="3"/>
      <c r="G9522" s="3"/>
      <c r="H9522" s="3"/>
      <c r="I9522" s="3"/>
      <c r="J9522" s="3"/>
      <c r="K9522" s="3"/>
      <c r="L9522" s="3"/>
      <c r="M9522" s="3"/>
      <c r="N9522" s="3"/>
      <c r="O9522" s="3"/>
      <c r="P9522" s="3"/>
      <c r="Q9522" s="3"/>
      <c r="R9522" s="3"/>
      <c r="S9522" s="120"/>
      <c r="T9522" s="3"/>
      <c r="U9522" s="3"/>
      <c r="V9522" s="3"/>
      <c r="W9522" s="3"/>
      <c r="X9522" s="3"/>
      <c r="Y9522" s="3"/>
      <c r="Z9522" s="3"/>
      <c r="AA9522" s="3"/>
      <c r="AB9522" s="3"/>
      <c r="AC9522" s="3"/>
      <c r="AD9522" s="3"/>
      <c r="AE9522" s="3"/>
      <c r="AF9522" s="3"/>
      <c r="AG9522" s="3"/>
      <c r="AH9522" s="3"/>
      <c r="AI9522" s="3"/>
      <c r="AJ9522" s="3"/>
      <c r="AK9522" s="3"/>
      <c r="AL9522" s="3"/>
      <c r="AM9522" s="3"/>
      <c r="AN9522" s="3"/>
      <c r="AO9522" s="3"/>
      <c r="AP9522" s="3"/>
      <c r="AQ9522" s="3"/>
      <c r="AR9522" s="3"/>
      <c r="AS9522" s="3"/>
      <c r="AT9522" s="3"/>
      <c r="AU9522" s="3"/>
      <c r="AV9522" s="3"/>
      <c r="AW9522" s="3"/>
      <c r="AX9522" s="3"/>
      <c r="AY9522" s="3"/>
      <c r="AZ9522" s="3"/>
      <c r="BA9522" s="3"/>
    </row>
    <row r="9523" spans="1:53" x14ac:dyDescent="0.3">
      <c r="A9523" s="3"/>
      <c r="B9523" s="3"/>
      <c r="C9523" s="3"/>
      <c r="D9523" s="3"/>
      <c r="E9523" s="3"/>
      <c r="F9523" s="3"/>
      <c r="G9523" s="3"/>
      <c r="H9523" s="3"/>
      <c r="I9523" s="3"/>
      <c r="J9523" s="3"/>
      <c r="K9523" s="3"/>
      <c r="L9523" s="3"/>
      <c r="M9523" s="3"/>
      <c r="N9523" s="3"/>
      <c r="O9523" s="3"/>
      <c r="P9523" s="3"/>
      <c r="Q9523" s="3"/>
      <c r="R9523" s="3"/>
      <c r="S9523" s="120"/>
      <c r="T9523" s="3"/>
      <c r="U9523" s="3"/>
      <c r="V9523" s="3"/>
      <c r="W9523" s="3"/>
      <c r="X9523" s="3"/>
      <c r="Y9523" s="3"/>
      <c r="Z9523" s="3"/>
      <c r="AA9523" s="3"/>
      <c r="AB9523" s="3"/>
      <c r="AC9523" s="3"/>
      <c r="AD9523" s="3"/>
      <c r="AE9523" s="3"/>
      <c r="AF9523" s="3"/>
      <c r="AG9523" s="3"/>
      <c r="AH9523" s="3"/>
      <c r="AI9523" s="3"/>
      <c r="AJ9523" s="3"/>
      <c r="AK9523" s="3"/>
      <c r="AL9523" s="3"/>
      <c r="AM9523" s="3"/>
      <c r="AN9523" s="3"/>
      <c r="AO9523" s="3"/>
      <c r="AP9523" s="3"/>
      <c r="AQ9523" s="3"/>
      <c r="AR9523" s="3"/>
      <c r="AS9523" s="3"/>
      <c r="AT9523" s="3"/>
      <c r="AU9523" s="3"/>
      <c r="AV9523" s="3"/>
      <c r="AW9523" s="3"/>
      <c r="AX9523" s="3"/>
      <c r="AY9523" s="3"/>
      <c r="AZ9523" s="3"/>
      <c r="BA9523" s="3"/>
    </row>
    <row r="9524" spans="1:53" x14ac:dyDescent="0.3">
      <c r="A9524" s="3"/>
      <c r="B9524" s="3"/>
      <c r="C9524" s="3"/>
      <c r="D9524" s="3"/>
      <c r="E9524" s="3"/>
      <c r="F9524" s="3"/>
      <c r="G9524" s="3"/>
      <c r="H9524" s="3"/>
      <c r="I9524" s="3"/>
      <c r="J9524" s="3"/>
      <c r="K9524" s="3"/>
      <c r="L9524" s="3"/>
      <c r="M9524" s="3"/>
      <c r="N9524" s="3"/>
      <c r="O9524" s="3"/>
      <c r="P9524" s="3"/>
      <c r="Q9524" s="3"/>
      <c r="R9524" s="3"/>
      <c r="S9524" s="120"/>
      <c r="T9524" s="3"/>
      <c r="U9524" s="3"/>
      <c r="V9524" s="3"/>
      <c r="W9524" s="3"/>
      <c r="X9524" s="3"/>
      <c r="Y9524" s="3"/>
      <c r="Z9524" s="3"/>
      <c r="AA9524" s="3"/>
      <c r="AB9524" s="3"/>
      <c r="AC9524" s="3"/>
      <c r="AD9524" s="3"/>
      <c r="AE9524" s="3"/>
      <c r="AF9524" s="3"/>
      <c r="AG9524" s="3"/>
      <c r="AH9524" s="3"/>
      <c r="AI9524" s="3"/>
      <c r="AJ9524" s="3"/>
      <c r="AK9524" s="3"/>
      <c r="AL9524" s="3"/>
      <c r="AM9524" s="3"/>
      <c r="AN9524" s="3"/>
      <c r="AO9524" s="3"/>
      <c r="AP9524" s="3"/>
      <c r="AQ9524" s="3"/>
      <c r="AR9524" s="3"/>
      <c r="AS9524" s="3"/>
      <c r="AT9524" s="3"/>
      <c r="AU9524" s="3"/>
      <c r="AV9524" s="3"/>
      <c r="AW9524" s="3"/>
      <c r="AX9524" s="3"/>
      <c r="AY9524" s="3"/>
      <c r="AZ9524" s="3"/>
      <c r="BA9524" s="3"/>
    </row>
    <row r="9525" spans="1:53" x14ac:dyDescent="0.3">
      <c r="A9525" s="3"/>
      <c r="B9525" s="3"/>
      <c r="C9525" s="3"/>
      <c r="D9525" s="3"/>
      <c r="E9525" s="3"/>
      <c r="F9525" s="3"/>
      <c r="G9525" s="3"/>
      <c r="H9525" s="3"/>
      <c r="I9525" s="3"/>
      <c r="J9525" s="3"/>
      <c r="K9525" s="3"/>
      <c r="L9525" s="3"/>
      <c r="M9525" s="3"/>
      <c r="N9525" s="3"/>
      <c r="O9525" s="3"/>
      <c r="P9525" s="3"/>
      <c r="Q9525" s="3"/>
      <c r="R9525" s="3"/>
      <c r="S9525" s="120"/>
      <c r="T9525" s="3"/>
      <c r="U9525" s="3"/>
      <c r="V9525" s="3"/>
      <c r="W9525" s="3"/>
      <c r="X9525" s="3"/>
      <c r="Y9525" s="3"/>
      <c r="Z9525" s="3"/>
      <c r="AA9525" s="3"/>
      <c r="AB9525" s="3"/>
      <c r="AC9525" s="3"/>
      <c r="AD9525" s="3"/>
      <c r="AE9525" s="3"/>
      <c r="AF9525" s="3"/>
      <c r="AG9525" s="3"/>
      <c r="AH9525" s="3"/>
      <c r="AI9525" s="3"/>
      <c r="AJ9525" s="3"/>
      <c r="AK9525" s="3"/>
      <c r="AL9525" s="3"/>
      <c r="AM9525" s="3"/>
      <c r="AN9525" s="3"/>
      <c r="AO9525" s="3"/>
      <c r="AP9525" s="3"/>
      <c r="AQ9525" s="3"/>
      <c r="AR9525" s="3"/>
      <c r="AS9525" s="3"/>
      <c r="AT9525" s="3"/>
      <c r="AU9525" s="3"/>
      <c r="AV9525" s="3"/>
      <c r="AW9525" s="3"/>
      <c r="AX9525" s="3"/>
      <c r="AY9525" s="3"/>
      <c r="AZ9525" s="3"/>
      <c r="BA9525" s="3"/>
    </row>
    <row r="9526" spans="1:53" x14ac:dyDescent="0.3">
      <c r="A9526" s="3"/>
      <c r="B9526" s="3"/>
      <c r="C9526" s="3"/>
      <c r="D9526" s="3"/>
      <c r="E9526" s="3"/>
      <c r="F9526" s="3"/>
      <c r="G9526" s="3"/>
      <c r="H9526" s="3"/>
      <c r="I9526" s="3"/>
      <c r="J9526" s="3"/>
      <c r="K9526" s="3"/>
      <c r="L9526" s="3"/>
      <c r="M9526" s="3"/>
      <c r="N9526" s="3"/>
      <c r="O9526" s="3"/>
      <c r="P9526" s="3"/>
      <c r="Q9526" s="3"/>
      <c r="R9526" s="3"/>
      <c r="S9526" s="120"/>
      <c r="T9526" s="3"/>
      <c r="U9526" s="3"/>
      <c r="V9526" s="3"/>
      <c r="W9526" s="3"/>
      <c r="X9526" s="3"/>
      <c r="Y9526" s="3"/>
      <c r="Z9526" s="3"/>
      <c r="AA9526" s="3"/>
      <c r="AB9526" s="3"/>
      <c r="AC9526" s="3"/>
      <c r="AD9526" s="3"/>
      <c r="AE9526" s="3"/>
      <c r="AF9526" s="3"/>
      <c r="AG9526" s="3"/>
      <c r="AH9526" s="3"/>
      <c r="AI9526" s="3"/>
      <c r="AJ9526" s="3"/>
      <c r="AK9526" s="3"/>
      <c r="AL9526" s="3"/>
      <c r="AM9526" s="3"/>
      <c r="AN9526" s="3"/>
      <c r="AO9526" s="3"/>
      <c r="AP9526" s="3"/>
      <c r="AQ9526" s="3"/>
      <c r="AR9526" s="3"/>
      <c r="AS9526" s="3"/>
      <c r="AT9526" s="3"/>
      <c r="AU9526" s="3"/>
      <c r="AV9526" s="3"/>
      <c r="AW9526" s="3"/>
      <c r="AX9526" s="3"/>
      <c r="AY9526" s="3"/>
      <c r="AZ9526" s="3"/>
      <c r="BA9526" s="3"/>
    </row>
    <row r="9527" spans="1:53" x14ac:dyDescent="0.3">
      <c r="A9527" s="3"/>
      <c r="B9527" s="3"/>
      <c r="C9527" s="3"/>
      <c r="D9527" s="3"/>
      <c r="E9527" s="3"/>
      <c r="F9527" s="3"/>
      <c r="G9527" s="3"/>
      <c r="H9527" s="3"/>
      <c r="I9527" s="3"/>
      <c r="J9527" s="3"/>
      <c r="K9527" s="3"/>
      <c r="L9527" s="3"/>
      <c r="M9527" s="3"/>
      <c r="N9527" s="3"/>
      <c r="O9527" s="3"/>
      <c r="P9527" s="3"/>
      <c r="Q9527" s="3"/>
      <c r="R9527" s="3"/>
      <c r="S9527" s="120"/>
      <c r="T9527" s="3"/>
      <c r="U9527" s="3"/>
      <c r="V9527" s="3"/>
      <c r="W9527" s="3"/>
      <c r="X9527" s="3"/>
      <c r="Y9527" s="3"/>
      <c r="Z9527" s="3"/>
      <c r="AA9527" s="3"/>
      <c r="AB9527" s="3"/>
      <c r="AC9527" s="3"/>
      <c r="AD9527" s="3"/>
      <c r="AE9527" s="3"/>
      <c r="AF9527" s="3"/>
      <c r="AG9527" s="3"/>
      <c r="AH9527" s="3"/>
      <c r="AI9527" s="3"/>
      <c r="AJ9527" s="3"/>
      <c r="AK9527" s="3"/>
      <c r="AL9527" s="3"/>
      <c r="AM9527" s="3"/>
      <c r="AN9527" s="3"/>
      <c r="AO9527" s="3"/>
      <c r="AP9527" s="3"/>
      <c r="AQ9527" s="3"/>
      <c r="AR9527" s="3"/>
      <c r="AS9527" s="3"/>
      <c r="AT9527" s="3"/>
      <c r="AU9527" s="3"/>
      <c r="AV9527" s="3"/>
      <c r="AW9527" s="3"/>
      <c r="AX9527" s="3"/>
      <c r="AY9527" s="3"/>
      <c r="AZ9527" s="3"/>
      <c r="BA9527" s="3"/>
    </row>
    <row r="9528" spans="1:53" x14ac:dyDescent="0.3">
      <c r="A9528" s="3"/>
      <c r="B9528" s="3"/>
      <c r="C9528" s="3"/>
      <c r="D9528" s="3"/>
      <c r="E9528" s="3"/>
      <c r="F9528" s="3"/>
      <c r="G9528" s="3"/>
      <c r="H9528" s="3"/>
      <c r="I9528" s="3"/>
      <c r="J9528" s="3"/>
      <c r="K9528" s="3"/>
      <c r="L9528" s="3"/>
      <c r="M9528" s="3"/>
      <c r="N9528" s="3"/>
      <c r="O9528" s="3"/>
      <c r="P9528" s="3"/>
      <c r="Q9528" s="3"/>
      <c r="R9528" s="3"/>
      <c r="S9528" s="120"/>
      <c r="T9528" s="3"/>
      <c r="U9528" s="3"/>
      <c r="V9528" s="3"/>
      <c r="W9528" s="3"/>
      <c r="X9528" s="3"/>
      <c r="Y9528" s="3"/>
      <c r="Z9528" s="3"/>
      <c r="AA9528" s="3"/>
      <c r="AB9528" s="3"/>
      <c r="AC9528" s="3"/>
      <c r="AD9528" s="3"/>
      <c r="AE9528" s="3"/>
      <c r="AF9528" s="3"/>
      <c r="AG9528" s="3"/>
      <c r="AH9528" s="3"/>
      <c r="AI9528" s="3"/>
      <c r="AJ9528" s="3"/>
      <c r="AK9528" s="3"/>
      <c r="AL9528" s="3"/>
      <c r="AM9528" s="3"/>
      <c r="AN9528" s="3"/>
      <c r="AO9528" s="3"/>
      <c r="AP9528" s="3"/>
      <c r="AQ9528" s="3"/>
      <c r="AR9528" s="3"/>
      <c r="AS9528" s="3"/>
      <c r="AT9528" s="3"/>
      <c r="AU9528" s="3"/>
      <c r="AV9528" s="3"/>
      <c r="AW9528" s="3"/>
      <c r="AX9528" s="3"/>
      <c r="AY9528" s="3"/>
      <c r="AZ9528" s="3"/>
      <c r="BA9528" s="3"/>
    </row>
    <row r="9529" spans="1:53" x14ac:dyDescent="0.3">
      <c r="A9529" s="3"/>
      <c r="B9529" s="3"/>
      <c r="C9529" s="3"/>
      <c r="D9529" s="3"/>
      <c r="E9529" s="3"/>
      <c r="F9529" s="3"/>
      <c r="G9529" s="3"/>
      <c r="H9529" s="3"/>
      <c r="I9529" s="3"/>
      <c r="J9529" s="3"/>
      <c r="K9529" s="3"/>
      <c r="L9529" s="3"/>
      <c r="M9529" s="3"/>
      <c r="N9529" s="3"/>
      <c r="O9529" s="3"/>
      <c r="P9529" s="3"/>
      <c r="Q9529" s="3"/>
      <c r="R9529" s="3"/>
      <c r="S9529" s="120"/>
      <c r="T9529" s="3"/>
      <c r="U9529" s="3"/>
      <c r="V9529" s="3"/>
      <c r="W9529" s="3"/>
      <c r="X9529" s="3"/>
      <c r="Y9529" s="3"/>
      <c r="Z9529" s="3"/>
      <c r="AA9529" s="3"/>
      <c r="AB9529" s="3"/>
      <c r="AC9529" s="3"/>
      <c r="AD9529" s="3"/>
      <c r="AE9529" s="3"/>
      <c r="AF9529" s="3"/>
      <c r="AG9529" s="3"/>
      <c r="AH9529" s="3"/>
      <c r="AI9529" s="3"/>
      <c r="AJ9529" s="3"/>
      <c r="AK9529" s="3"/>
      <c r="AL9529" s="3"/>
      <c r="AM9529" s="3"/>
      <c r="AN9529" s="3"/>
      <c r="AO9529" s="3"/>
      <c r="AP9529" s="3"/>
      <c r="AQ9529" s="3"/>
      <c r="AR9529" s="3"/>
      <c r="AS9529" s="3"/>
      <c r="AT9529" s="3"/>
      <c r="AU9529" s="3"/>
      <c r="AV9529" s="3"/>
      <c r="AW9529" s="3"/>
      <c r="AX9529" s="3"/>
      <c r="AY9529" s="3"/>
      <c r="AZ9529" s="3"/>
      <c r="BA9529" s="3"/>
    </row>
    <row r="9530" spans="1:53" x14ac:dyDescent="0.3">
      <c r="A9530" s="3"/>
      <c r="B9530" s="3"/>
      <c r="C9530" s="3"/>
      <c r="D9530" s="3"/>
      <c r="E9530" s="3"/>
      <c r="F9530" s="3"/>
      <c r="G9530" s="3"/>
      <c r="H9530" s="3"/>
      <c r="I9530" s="3"/>
      <c r="J9530" s="3"/>
      <c r="K9530" s="3"/>
      <c r="L9530" s="3"/>
      <c r="M9530" s="3"/>
      <c r="N9530" s="3"/>
      <c r="O9530" s="3"/>
      <c r="P9530" s="3"/>
      <c r="Q9530" s="3"/>
      <c r="R9530" s="3"/>
      <c r="S9530" s="120"/>
      <c r="T9530" s="3"/>
      <c r="U9530" s="3"/>
      <c r="V9530" s="3"/>
      <c r="W9530" s="3"/>
      <c r="X9530" s="3"/>
      <c r="Y9530" s="3"/>
      <c r="Z9530" s="3"/>
      <c r="AA9530" s="3"/>
      <c r="AB9530" s="3"/>
      <c r="AC9530" s="3"/>
      <c r="AD9530" s="3"/>
      <c r="AE9530" s="3"/>
      <c r="AF9530" s="3"/>
      <c r="AG9530" s="3"/>
      <c r="AH9530" s="3"/>
      <c r="AI9530" s="3"/>
      <c r="AJ9530" s="3"/>
      <c r="AK9530" s="3"/>
      <c r="AL9530" s="3"/>
      <c r="AM9530" s="3"/>
      <c r="AN9530" s="3"/>
      <c r="AO9530" s="3"/>
      <c r="AP9530" s="3"/>
      <c r="AQ9530" s="3"/>
      <c r="AR9530" s="3"/>
      <c r="AS9530" s="3"/>
      <c r="AT9530" s="3"/>
      <c r="AU9530" s="3"/>
      <c r="AV9530" s="3"/>
      <c r="AW9530" s="3"/>
      <c r="AX9530" s="3"/>
      <c r="AY9530" s="3"/>
      <c r="AZ9530" s="3"/>
      <c r="BA9530" s="3"/>
    </row>
    <row r="9531" spans="1:53" x14ac:dyDescent="0.3">
      <c r="A9531" s="3"/>
      <c r="B9531" s="3"/>
      <c r="C9531" s="3"/>
      <c r="D9531" s="3"/>
      <c r="E9531" s="3"/>
      <c r="F9531" s="3"/>
      <c r="G9531" s="3"/>
      <c r="H9531" s="3"/>
      <c r="I9531" s="3"/>
      <c r="J9531" s="3"/>
      <c r="K9531" s="3"/>
      <c r="L9531" s="3"/>
      <c r="M9531" s="3"/>
      <c r="N9531" s="3"/>
      <c r="O9531" s="3"/>
      <c r="P9531" s="3"/>
      <c r="Q9531" s="3"/>
      <c r="R9531" s="3"/>
      <c r="S9531" s="120"/>
      <c r="T9531" s="3"/>
      <c r="U9531" s="3"/>
      <c r="V9531" s="3"/>
      <c r="W9531" s="3"/>
      <c r="X9531" s="3"/>
      <c r="Y9531" s="3"/>
      <c r="Z9531" s="3"/>
      <c r="AA9531" s="3"/>
      <c r="AB9531" s="3"/>
      <c r="AC9531" s="3"/>
      <c r="AD9531" s="3"/>
      <c r="AE9531" s="3"/>
      <c r="AF9531" s="3"/>
      <c r="AG9531" s="3"/>
      <c r="AH9531" s="3"/>
      <c r="AI9531" s="3"/>
      <c r="AJ9531" s="3"/>
      <c r="AK9531" s="3"/>
      <c r="AL9531" s="3"/>
      <c r="AM9531" s="3"/>
      <c r="AN9531" s="3"/>
      <c r="AO9531" s="3"/>
      <c r="AP9531" s="3"/>
      <c r="AQ9531" s="3"/>
      <c r="AR9531" s="3"/>
      <c r="AS9531" s="3"/>
      <c r="AT9531" s="3"/>
      <c r="AU9531" s="3"/>
      <c r="AV9531" s="3"/>
      <c r="AW9531" s="3"/>
      <c r="AX9531" s="3"/>
      <c r="AY9531" s="3"/>
      <c r="AZ9531" s="3"/>
      <c r="BA9531" s="3"/>
    </row>
    <row r="9532" spans="1:53" x14ac:dyDescent="0.3">
      <c r="A9532" s="3"/>
      <c r="B9532" s="3"/>
      <c r="C9532" s="3"/>
      <c r="D9532" s="3"/>
      <c r="E9532" s="3"/>
      <c r="F9532" s="3"/>
      <c r="G9532" s="3"/>
      <c r="H9532" s="3"/>
      <c r="I9532" s="3"/>
      <c r="J9532" s="3"/>
      <c r="K9532" s="3"/>
      <c r="L9532" s="3"/>
      <c r="M9532" s="3"/>
      <c r="N9532" s="3"/>
      <c r="O9532" s="3"/>
      <c r="P9532" s="3"/>
      <c r="Q9532" s="3"/>
      <c r="R9532" s="3"/>
      <c r="S9532" s="120"/>
      <c r="T9532" s="3"/>
      <c r="U9532" s="3"/>
      <c r="V9532" s="3"/>
      <c r="W9532" s="3"/>
      <c r="X9532" s="3"/>
      <c r="Y9532" s="3"/>
      <c r="Z9532" s="3"/>
      <c r="AA9532" s="3"/>
      <c r="AB9532" s="3"/>
      <c r="AC9532" s="3"/>
      <c r="AD9532" s="3"/>
      <c r="AE9532" s="3"/>
      <c r="AF9532" s="3"/>
      <c r="AG9532" s="3"/>
      <c r="AH9532" s="3"/>
      <c r="AI9532" s="3"/>
      <c r="AJ9532" s="3"/>
      <c r="AK9532" s="3"/>
      <c r="AL9532" s="3"/>
      <c r="AM9532" s="3"/>
      <c r="AN9532" s="3"/>
      <c r="AO9532" s="3"/>
      <c r="AP9532" s="3"/>
      <c r="AQ9532" s="3"/>
      <c r="AR9532" s="3"/>
      <c r="AS9532" s="3"/>
      <c r="AT9532" s="3"/>
      <c r="AU9532" s="3"/>
      <c r="AV9532" s="3"/>
      <c r="AW9532" s="3"/>
      <c r="AX9532" s="3"/>
      <c r="AY9532" s="3"/>
      <c r="AZ9532" s="3"/>
      <c r="BA9532" s="3"/>
    </row>
    <row r="9533" spans="1:53" x14ac:dyDescent="0.3">
      <c r="A9533" s="3"/>
      <c r="B9533" s="3"/>
      <c r="C9533" s="3"/>
      <c r="D9533" s="3"/>
      <c r="E9533" s="3"/>
      <c r="F9533" s="3"/>
      <c r="G9533" s="3"/>
      <c r="H9533" s="3"/>
      <c r="I9533" s="3"/>
      <c r="J9533" s="3"/>
      <c r="K9533" s="3"/>
      <c r="L9533" s="3"/>
      <c r="M9533" s="3"/>
      <c r="N9533" s="3"/>
      <c r="O9533" s="3"/>
      <c r="P9533" s="3"/>
      <c r="Q9533" s="3"/>
      <c r="R9533" s="3"/>
      <c r="S9533" s="120"/>
      <c r="T9533" s="3"/>
      <c r="U9533" s="3"/>
      <c r="V9533" s="3"/>
      <c r="W9533" s="3"/>
      <c r="X9533" s="3"/>
      <c r="Y9533" s="3"/>
      <c r="Z9533" s="3"/>
      <c r="AA9533" s="3"/>
      <c r="AB9533" s="3"/>
      <c r="AC9533" s="3"/>
      <c r="AD9533" s="3"/>
      <c r="AE9533" s="3"/>
      <c r="AF9533" s="3"/>
      <c r="AG9533" s="3"/>
      <c r="AH9533" s="3"/>
      <c r="AI9533" s="3"/>
      <c r="AJ9533" s="3"/>
      <c r="AK9533" s="3"/>
      <c r="AL9533" s="3"/>
      <c r="AM9533" s="3"/>
      <c r="AN9533" s="3"/>
      <c r="AO9533" s="3"/>
      <c r="AP9533" s="3"/>
      <c r="AQ9533" s="3"/>
      <c r="AR9533" s="3"/>
      <c r="AS9533" s="3"/>
      <c r="AT9533" s="3"/>
      <c r="AU9533" s="3"/>
      <c r="AV9533" s="3"/>
      <c r="AW9533" s="3"/>
      <c r="AX9533" s="3"/>
      <c r="AY9533" s="3"/>
      <c r="AZ9533" s="3"/>
      <c r="BA9533" s="3"/>
    </row>
    <row r="9534" spans="1:53" x14ac:dyDescent="0.3">
      <c r="A9534" s="3"/>
      <c r="B9534" s="3"/>
      <c r="C9534" s="3"/>
      <c r="D9534" s="3"/>
      <c r="E9534" s="3"/>
      <c r="F9534" s="3"/>
      <c r="G9534" s="3"/>
      <c r="H9534" s="3"/>
      <c r="I9534" s="3"/>
      <c r="J9534" s="3"/>
      <c r="K9534" s="3"/>
      <c r="L9534" s="3"/>
      <c r="M9534" s="3"/>
      <c r="N9534" s="3"/>
      <c r="O9534" s="3"/>
      <c r="P9534" s="3"/>
      <c r="Q9534" s="3"/>
      <c r="R9534" s="3"/>
      <c r="S9534" s="120"/>
      <c r="T9534" s="3"/>
      <c r="U9534" s="3"/>
      <c r="V9534" s="3"/>
      <c r="W9534" s="3"/>
      <c r="X9534" s="3"/>
      <c r="Y9534" s="3"/>
      <c r="Z9534" s="3"/>
      <c r="AA9534" s="3"/>
      <c r="AB9534" s="3"/>
      <c r="AC9534" s="3"/>
      <c r="AD9534" s="3"/>
      <c r="AE9534" s="3"/>
      <c r="AF9534" s="3"/>
      <c r="AG9534" s="3"/>
      <c r="AH9534" s="3"/>
      <c r="AI9534" s="3"/>
      <c r="AJ9534" s="3"/>
      <c r="AK9534" s="3"/>
      <c r="AL9534" s="3"/>
      <c r="AM9534" s="3"/>
      <c r="AN9534" s="3"/>
      <c r="AO9534" s="3"/>
      <c r="AP9534" s="3"/>
      <c r="AQ9534" s="3"/>
      <c r="AR9534" s="3"/>
      <c r="AS9534" s="3"/>
      <c r="AT9534" s="3"/>
      <c r="AU9534" s="3"/>
      <c r="AV9534" s="3"/>
      <c r="AW9534" s="3"/>
      <c r="AX9534" s="3"/>
      <c r="AY9534" s="3"/>
      <c r="AZ9534" s="3"/>
      <c r="BA9534" s="3"/>
    </row>
    <row r="9535" spans="1:53" x14ac:dyDescent="0.3">
      <c r="A9535" s="3"/>
      <c r="B9535" s="3"/>
      <c r="C9535" s="3"/>
      <c r="D9535" s="3"/>
      <c r="E9535" s="3"/>
      <c r="F9535" s="3"/>
      <c r="G9535" s="3"/>
      <c r="H9535" s="3"/>
      <c r="I9535" s="3"/>
      <c r="J9535" s="3"/>
      <c r="K9535" s="3"/>
      <c r="L9535" s="3"/>
      <c r="M9535" s="3"/>
      <c r="N9535" s="3"/>
      <c r="O9535" s="3"/>
      <c r="P9535" s="3"/>
      <c r="Q9535" s="3"/>
      <c r="R9535" s="3"/>
      <c r="S9535" s="120"/>
      <c r="T9535" s="3"/>
      <c r="U9535" s="3"/>
      <c r="V9535" s="3"/>
      <c r="W9535" s="3"/>
      <c r="X9535" s="3"/>
      <c r="Y9535" s="3"/>
      <c r="Z9535" s="3"/>
      <c r="AA9535" s="3"/>
      <c r="AB9535" s="3"/>
      <c r="AC9535" s="3"/>
      <c r="AD9535" s="3"/>
      <c r="AE9535" s="3"/>
      <c r="AF9535" s="3"/>
      <c r="AG9535" s="3"/>
      <c r="AH9535" s="3"/>
      <c r="AI9535" s="3"/>
      <c r="AJ9535" s="3"/>
      <c r="AK9535" s="3"/>
      <c r="AL9535" s="3"/>
      <c r="AM9535" s="3"/>
      <c r="AN9535" s="3"/>
      <c r="AO9535" s="3"/>
      <c r="AP9535" s="3"/>
      <c r="AQ9535" s="3"/>
      <c r="AR9535" s="3"/>
      <c r="AS9535" s="3"/>
      <c r="AT9535" s="3"/>
      <c r="AU9535" s="3"/>
      <c r="AV9535" s="3"/>
      <c r="AW9535" s="3"/>
      <c r="AX9535" s="3"/>
      <c r="AY9535" s="3"/>
      <c r="AZ9535" s="3"/>
      <c r="BA9535" s="3"/>
    </row>
    <row r="9536" spans="1:53" x14ac:dyDescent="0.3">
      <c r="A9536" s="3"/>
      <c r="B9536" s="3"/>
      <c r="C9536" s="3"/>
      <c r="D9536" s="3"/>
      <c r="E9536" s="3"/>
      <c r="F9536" s="3"/>
      <c r="G9536" s="3"/>
      <c r="H9536" s="3"/>
      <c r="I9536" s="3"/>
      <c r="J9536" s="3"/>
      <c r="K9536" s="3"/>
      <c r="L9536" s="3"/>
      <c r="M9536" s="3"/>
      <c r="N9536" s="3"/>
      <c r="O9536" s="3"/>
      <c r="P9536" s="3"/>
      <c r="Q9536" s="3"/>
      <c r="R9536" s="3"/>
      <c r="S9536" s="120"/>
      <c r="T9536" s="3"/>
      <c r="U9536" s="3"/>
      <c r="V9536" s="3"/>
      <c r="W9536" s="3"/>
      <c r="X9536" s="3"/>
      <c r="Y9536" s="3"/>
      <c r="Z9536" s="3"/>
      <c r="AA9536" s="3"/>
      <c r="AB9536" s="3"/>
      <c r="AC9536" s="3"/>
      <c r="AD9536" s="3"/>
      <c r="AE9536" s="3"/>
      <c r="AF9536" s="3"/>
      <c r="AG9536" s="3"/>
      <c r="AH9536" s="3"/>
      <c r="AI9536" s="3"/>
      <c r="AJ9536" s="3"/>
      <c r="AK9536" s="3"/>
      <c r="AL9536" s="3"/>
      <c r="AM9536" s="3"/>
      <c r="AN9536" s="3"/>
      <c r="AO9536" s="3"/>
      <c r="AP9536" s="3"/>
      <c r="AQ9536" s="3"/>
      <c r="AR9536" s="3"/>
      <c r="AS9536" s="3"/>
      <c r="AT9536" s="3"/>
      <c r="AU9536" s="3"/>
      <c r="AV9536" s="3"/>
      <c r="AW9536" s="3"/>
      <c r="AX9536" s="3"/>
      <c r="AY9536" s="3"/>
      <c r="AZ9536" s="3"/>
      <c r="BA9536" s="3"/>
    </row>
    <row r="9537" spans="1:53" x14ac:dyDescent="0.3">
      <c r="A9537" s="3"/>
      <c r="B9537" s="3"/>
      <c r="C9537" s="3"/>
      <c r="D9537" s="3"/>
      <c r="E9537" s="3"/>
      <c r="F9537" s="3"/>
      <c r="G9537" s="3"/>
      <c r="H9537" s="3"/>
      <c r="I9537" s="3"/>
      <c r="J9537" s="3"/>
      <c r="K9537" s="3"/>
      <c r="L9537" s="3"/>
      <c r="M9537" s="3"/>
      <c r="N9537" s="3"/>
      <c r="O9537" s="3"/>
      <c r="P9537" s="3"/>
      <c r="Q9537" s="3"/>
      <c r="R9537" s="3"/>
      <c r="S9537" s="120"/>
      <c r="T9537" s="3"/>
      <c r="U9537" s="3"/>
      <c r="V9537" s="3"/>
      <c r="W9537" s="3"/>
      <c r="X9537" s="3"/>
      <c r="Y9537" s="3"/>
      <c r="Z9537" s="3"/>
      <c r="AA9537" s="3"/>
      <c r="AB9537" s="3"/>
      <c r="AC9537" s="3"/>
      <c r="AD9537" s="3"/>
      <c r="AE9537" s="3"/>
      <c r="AF9537" s="3"/>
      <c r="AG9537" s="3"/>
      <c r="AH9537" s="3"/>
      <c r="AI9537" s="3"/>
      <c r="AJ9537" s="3"/>
      <c r="AK9537" s="3"/>
      <c r="AL9537" s="3"/>
      <c r="AM9537" s="3"/>
      <c r="AN9537" s="3"/>
      <c r="AO9537" s="3"/>
      <c r="AP9537" s="3"/>
      <c r="AQ9537" s="3"/>
      <c r="AR9537" s="3"/>
      <c r="AS9537" s="3"/>
      <c r="AT9537" s="3"/>
      <c r="AU9537" s="3"/>
      <c r="AV9537" s="3"/>
      <c r="AW9537" s="3"/>
      <c r="AX9537" s="3"/>
      <c r="AY9537" s="3"/>
      <c r="AZ9537" s="3"/>
      <c r="BA9537" s="3"/>
    </row>
    <row r="9538" spans="1:53" x14ac:dyDescent="0.3">
      <c r="A9538" s="3"/>
      <c r="B9538" s="3"/>
      <c r="C9538" s="3"/>
      <c r="D9538" s="3"/>
      <c r="E9538" s="3"/>
      <c r="F9538" s="3"/>
      <c r="G9538" s="3"/>
      <c r="H9538" s="3"/>
      <c r="I9538" s="3"/>
      <c r="J9538" s="3"/>
      <c r="K9538" s="3"/>
      <c r="L9538" s="3"/>
      <c r="M9538" s="3"/>
      <c r="N9538" s="3"/>
      <c r="O9538" s="3"/>
      <c r="P9538" s="3"/>
      <c r="Q9538" s="3"/>
      <c r="R9538" s="3"/>
      <c r="S9538" s="120"/>
      <c r="T9538" s="3"/>
      <c r="U9538" s="3"/>
      <c r="V9538" s="3"/>
      <c r="W9538" s="3"/>
      <c r="X9538" s="3"/>
      <c r="Y9538" s="3"/>
      <c r="Z9538" s="3"/>
      <c r="AA9538" s="3"/>
      <c r="AB9538" s="3"/>
      <c r="AC9538" s="3"/>
      <c r="AD9538" s="3"/>
      <c r="AE9538" s="3"/>
      <c r="AF9538" s="3"/>
      <c r="AG9538" s="3"/>
      <c r="AH9538" s="3"/>
      <c r="AI9538" s="3"/>
      <c r="AJ9538" s="3"/>
      <c r="AK9538" s="3"/>
      <c r="AL9538" s="3"/>
      <c r="AM9538" s="3"/>
      <c r="AN9538" s="3"/>
      <c r="AO9538" s="3"/>
      <c r="AP9538" s="3"/>
      <c r="AQ9538" s="3"/>
      <c r="AR9538" s="3"/>
      <c r="AS9538" s="3"/>
      <c r="AT9538" s="3"/>
      <c r="AU9538" s="3"/>
      <c r="AV9538" s="3"/>
      <c r="AW9538" s="3"/>
      <c r="AX9538" s="3"/>
      <c r="AY9538" s="3"/>
      <c r="AZ9538" s="3"/>
      <c r="BA9538" s="3"/>
    </row>
    <row r="9539" spans="1:53" x14ac:dyDescent="0.3">
      <c r="A9539" s="3"/>
      <c r="B9539" s="3"/>
      <c r="C9539" s="3"/>
      <c r="D9539" s="3"/>
      <c r="E9539" s="3"/>
      <c r="F9539" s="3"/>
      <c r="G9539" s="3"/>
      <c r="H9539" s="3"/>
      <c r="I9539" s="3"/>
      <c r="J9539" s="3"/>
      <c r="K9539" s="3"/>
      <c r="L9539" s="3"/>
      <c r="M9539" s="3"/>
      <c r="N9539" s="3"/>
      <c r="O9539" s="3"/>
      <c r="P9539" s="3"/>
      <c r="Q9539" s="3"/>
      <c r="R9539" s="3"/>
      <c r="S9539" s="120"/>
      <c r="T9539" s="3"/>
      <c r="U9539" s="3"/>
      <c r="V9539" s="3"/>
      <c r="W9539" s="3"/>
      <c r="X9539" s="3"/>
      <c r="Y9539" s="3"/>
      <c r="Z9539" s="3"/>
      <c r="AA9539" s="3"/>
      <c r="AB9539" s="3"/>
      <c r="AC9539" s="3"/>
      <c r="AD9539" s="3"/>
      <c r="AE9539" s="3"/>
      <c r="AF9539" s="3"/>
      <c r="AG9539" s="3"/>
      <c r="AH9539" s="3"/>
      <c r="AI9539" s="3"/>
      <c r="AJ9539" s="3"/>
      <c r="AK9539" s="3"/>
      <c r="AL9539" s="3"/>
      <c r="AM9539" s="3"/>
      <c r="AN9539" s="3"/>
      <c r="AO9539" s="3"/>
      <c r="AP9539" s="3"/>
      <c r="AQ9539" s="3"/>
      <c r="AR9539" s="3"/>
      <c r="AS9539" s="3"/>
      <c r="AT9539" s="3"/>
      <c r="AU9539" s="3"/>
      <c r="AV9539" s="3"/>
      <c r="AW9539" s="3"/>
      <c r="AX9539" s="3"/>
      <c r="AY9539" s="3"/>
      <c r="AZ9539" s="3"/>
      <c r="BA9539" s="3"/>
    </row>
    <row r="9540" spans="1:53" x14ac:dyDescent="0.3">
      <c r="A9540" s="3"/>
      <c r="B9540" s="3"/>
      <c r="C9540" s="3"/>
      <c r="D9540" s="3"/>
      <c r="E9540" s="3"/>
      <c r="F9540" s="3"/>
      <c r="G9540" s="3"/>
      <c r="H9540" s="3"/>
      <c r="I9540" s="3"/>
      <c r="J9540" s="3"/>
      <c r="K9540" s="3"/>
      <c r="L9540" s="3"/>
      <c r="M9540" s="3"/>
      <c r="N9540" s="3"/>
      <c r="O9540" s="3"/>
      <c r="P9540" s="3"/>
      <c r="Q9540" s="3"/>
      <c r="R9540" s="3"/>
      <c r="S9540" s="120"/>
      <c r="T9540" s="3"/>
      <c r="U9540" s="3"/>
      <c r="V9540" s="3"/>
      <c r="W9540" s="3"/>
      <c r="X9540" s="3"/>
      <c r="Y9540" s="3"/>
      <c r="Z9540" s="3"/>
      <c r="AA9540" s="3"/>
      <c r="AB9540" s="3"/>
      <c r="AC9540" s="3"/>
      <c r="AD9540" s="3"/>
      <c r="AE9540" s="3"/>
      <c r="AF9540" s="3"/>
      <c r="AG9540" s="3"/>
      <c r="AH9540" s="3"/>
      <c r="AI9540" s="3"/>
      <c r="AJ9540" s="3"/>
      <c r="AK9540" s="3"/>
      <c r="AL9540" s="3"/>
      <c r="AM9540" s="3"/>
      <c r="AN9540" s="3"/>
      <c r="AO9540" s="3"/>
      <c r="AP9540" s="3"/>
      <c r="AQ9540" s="3"/>
      <c r="AR9540" s="3"/>
      <c r="AS9540" s="3"/>
      <c r="AT9540" s="3"/>
      <c r="AU9540" s="3"/>
      <c r="AV9540" s="3"/>
      <c r="AW9540" s="3"/>
      <c r="AX9540" s="3"/>
      <c r="AY9540" s="3"/>
      <c r="AZ9540" s="3"/>
      <c r="BA9540" s="3"/>
    </row>
    <row r="9541" spans="1:53" x14ac:dyDescent="0.3">
      <c r="A9541" s="3"/>
      <c r="B9541" s="3"/>
      <c r="C9541" s="3"/>
      <c r="D9541" s="3"/>
      <c r="E9541" s="3"/>
      <c r="F9541" s="3"/>
      <c r="G9541" s="3"/>
      <c r="H9541" s="3"/>
      <c r="I9541" s="3"/>
      <c r="J9541" s="3"/>
      <c r="K9541" s="3"/>
      <c r="L9541" s="3"/>
      <c r="M9541" s="3"/>
      <c r="N9541" s="3"/>
      <c r="O9541" s="3"/>
      <c r="P9541" s="3"/>
      <c r="Q9541" s="3"/>
      <c r="R9541" s="3"/>
      <c r="S9541" s="120"/>
      <c r="T9541" s="3"/>
      <c r="U9541" s="3"/>
      <c r="V9541" s="3"/>
      <c r="W9541" s="3"/>
      <c r="X9541" s="3"/>
      <c r="Y9541" s="3"/>
      <c r="Z9541" s="3"/>
      <c r="AA9541" s="3"/>
      <c r="AB9541" s="3"/>
      <c r="AC9541" s="3"/>
      <c r="AD9541" s="3"/>
      <c r="AE9541" s="3"/>
      <c r="AF9541" s="3"/>
      <c r="AG9541" s="3"/>
      <c r="AH9541" s="3"/>
      <c r="AI9541" s="3"/>
      <c r="AJ9541" s="3"/>
      <c r="AK9541" s="3"/>
      <c r="AL9541" s="3"/>
      <c r="AM9541" s="3"/>
      <c r="AN9541" s="3"/>
      <c r="AO9541" s="3"/>
      <c r="AP9541" s="3"/>
      <c r="AQ9541" s="3"/>
      <c r="AR9541" s="3"/>
      <c r="AS9541" s="3"/>
      <c r="AT9541" s="3"/>
      <c r="AU9541" s="3"/>
      <c r="AV9541" s="3"/>
      <c r="AW9541" s="3"/>
      <c r="AX9541" s="3"/>
      <c r="AY9541" s="3"/>
      <c r="AZ9541" s="3"/>
      <c r="BA9541" s="3"/>
    </row>
    <row r="9542" spans="1:53" x14ac:dyDescent="0.3">
      <c r="A9542" s="3"/>
      <c r="B9542" s="3"/>
      <c r="C9542" s="3"/>
      <c r="D9542" s="3"/>
      <c r="E9542" s="3"/>
      <c r="F9542" s="3"/>
      <c r="G9542" s="3"/>
      <c r="H9542" s="3"/>
      <c r="I9542" s="3"/>
      <c r="J9542" s="3"/>
      <c r="K9542" s="3"/>
      <c r="L9542" s="3"/>
      <c r="M9542" s="3"/>
      <c r="N9542" s="3"/>
      <c r="O9542" s="3"/>
      <c r="P9542" s="3"/>
      <c r="Q9542" s="3"/>
      <c r="R9542" s="3"/>
      <c r="S9542" s="120"/>
      <c r="T9542" s="3"/>
      <c r="U9542" s="3"/>
      <c r="V9542" s="3"/>
      <c r="W9542" s="3"/>
      <c r="X9542" s="3"/>
      <c r="Y9542" s="3"/>
      <c r="Z9542" s="3"/>
      <c r="AA9542" s="3"/>
      <c r="AB9542" s="3"/>
      <c r="AC9542" s="3"/>
      <c r="AD9542" s="3"/>
      <c r="AE9542" s="3"/>
      <c r="AF9542" s="3"/>
      <c r="AG9542" s="3"/>
      <c r="AH9542" s="3"/>
      <c r="AI9542" s="3"/>
      <c r="AJ9542" s="3"/>
      <c r="AK9542" s="3"/>
      <c r="AL9542" s="3"/>
      <c r="AM9542" s="3"/>
      <c r="AN9542" s="3"/>
      <c r="AO9542" s="3"/>
      <c r="AP9542" s="3"/>
      <c r="AQ9542" s="3"/>
      <c r="AR9542" s="3"/>
      <c r="AS9542" s="3"/>
      <c r="AT9542" s="3"/>
      <c r="AU9542" s="3"/>
      <c r="AV9542" s="3"/>
      <c r="AW9542" s="3"/>
      <c r="AX9542" s="3"/>
      <c r="AY9542" s="3"/>
      <c r="AZ9542" s="3"/>
      <c r="BA9542" s="3"/>
    </row>
    <row r="9543" spans="1:53" x14ac:dyDescent="0.3">
      <c r="A9543" s="3"/>
      <c r="B9543" s="3"/>
      <c r="C9543" s="3"/>
      <c r="D9543" s="3"/>
      <c r="E9543" s="3"/>
      <c r="F9543" s="3"/>
      <c r="G9543" s="3"/>
      <c r="H9543" s="3"/>
      <c r="I9543" s="3"/>
      <c r="J9543" s="3"/>
      <c r="K9543" s="3"/>
      <c r="L9543" s="3"/>
      <c r="M9543" s="3"/>
      <c r="N9543" s="3"/>
      <c r="O9543" s="3"/>
      <c r="P9543" s="3"/>
      <c r="Q9543" s="3"/>
      <c r="R9543" s="3"/>
      <c r="S9543" s="120"/>
      <c r="T9543" s="3"/>
      <c r="U9543" s="3"/>
      <c r="V9543" s="3"/>
      <c r="W9543" s="3"/>
      <c r="X9543" s="3"/>
      <c r="Y9543" s="3"/>
      <c r="Z9543" s="3"/>
      <c r="AA9543" s="3"/>
      <c r="AB9543" s="3"/>
      <c r="AC9543" s="3"/>
      <c r="AD9543" s="3"/>
      <c r="AE9543" s="3"/>
      <c r="AF9543" s="3"/>
      <c r="AG9543" s="3"/>
      <c r="AH9543" s="3"/>
      <c r="AI9543" s="3"/>
      <c r="AJ9543" s="3"/>
      <c r="AK9543" s="3"/>
      <c r="AL9543" s="3"/>
      <c r="AM9543" s="3"/>
      <c r="AN9543" s="3"/>
      <c r="AO9543" s="3"/>
      <c r="AP9543" s="3"/>
      <c r="AQ9543" s="3"/>
      <c r="AR9543" s="3"/>
      <c r="AS9543" s="3"/>
      <c r="AT9543" s="3"/>
      <c r="AU9543" s="3"/>
      <c r="AV9543" s="3"/>
      <c r="AW9543" s="3"/>
      <c r="AX9543" s="3"/>
      <c r="AY9543" s="3"/>
      <c r="AZ9543" s="3"/>
      <c r="BA9543" s="3"/>
    </row>
    <row r="9544" spans="1:53" x14ac:dyDescent="0.3">
      <c r="A9544" s="3"/>
      <c r="B9544" s="3"/>
      <c r="C9544" s="3"/>
      <c r="D9544" s="3"/>
      <c r="E9544" s="3"/>
      <c r="F9544" s="3"/>
      <c r="G9544" s="3"/>
      <c r="H9544" s="3"/>
      <c r="I9544" s="3"/>
      <c r="J9544" s="3"/>
      <c r="K9544" s="3"/>
      <c r="L9544" s="3"/>
      <c r="M9544" s="3"/>
      <c r="N9544" s="3"/>
      <c r="O9544" s="3"/>
      <c r="P9544" s="3"/>
      <c r="Q9544" s="3"/>
      <c r="R9544" s="3"/>
      <c r="S9544" s="120"/>
      <c r="T9544" s="3"/>
      <c r="U9544" s="3"/>
      <c r="V9544" s="3"/>
      <c r="W9544" s="3"/>
      <c r="X9544" s="3"/>
      <c r="Y9544" s="3"/>
      <c r="Z9544" s="3"/>
      <c r="AA9544" s="3"/>
      <c r="AB9544" s="3"/>
      <c r="AC9544" s="3"/>
      <c r="AD9544" s="3"/>
      <c r="AE9544" s="3"/>
      <c r="AF9544" s="3"/>
      <c r="AG9544" s="3"/>
      <c r="AH9544" s="3"/>
      <c r="AI9544" s="3"/>
      <c r="AJ9544" s="3"/>
      <c r="AK9544" s="3"/>
      <c r="AL9544" s="3"/>
      <c r="AM9544" s="3"/>
      <c r="AN9544" s="3"/>
      <c r="AO9544" s="3"/>
      <c r="AP9544" s="3"/>
      <c r="AQ9544" s="3"/>
      <c r="AR9544" s="3"/>
      <c r="AS9544" s="3"/>
      <c r="AT9544" s="3"/>
      <c r="AU9544" s="3"/>
      <c r="AV9544" s="3"/>
      <c r="AW9544" s="3"/>
      <c r="AX9544" s="3"/>
      <c r="AY9544" s="3"/>
      <c r="AZ9544" s="3"/>
      <c r="BA9544" s="3"/>
    </row>
    <row r="9545" spans="1:53" x14ac:dyDescent="0.3">
      <c r="A9545" s="3"/>
      <c r="B9545" s="3"/>
      <c r="C9545" s="3"/>
      <c r="D9545" s="3"/>
      <c r="E9545" s="3"/>
      <c r="F9545" s="3"/>
      <c r="G9545" s="3"/>
      <c r="H9545" s="3"/>
      <c r="I9545" s="3"/>
      <c r="J9545" s="3"/>
      <c r="K9545" s="3"/>
      <c r="L9545" s="3"/>
      <c r="M9545" s="3"/>
      <c r="N9545" s="3"/>
      <c r="O9545" s="3"/>
      <c r="P9545" s="3"/>
      <c r="Q9545" s="3"/>
      <c r="R9545" s="3"/>
      <c r="S9545" s="120"/>
      <c r="T9545" s="3"/>
      <c r="U9545" s="3"/>
      <c r="V9545" s="3"/>
      <c r="W9545" s="3"/>
      <c r="X9545" s="3"/>
      <c r="Y9545" s="3"/>
      <c r="Z9545" s="3"/>
      <c r="AA9545" s="3"/>
      <c r="AB9545" s="3"/>
      <c r="AC9545" s="3"/>
      <c r="AD9545" s="3"/>
      <c r="AE9545" s="3"/>
      <c r="AF9545" s="3"/>
      <c r="AG9545" s="3"/>
      <c r="AH9545" s="3"/>
      <c r="AI9545" s="3"/>
      <c r="AJ9545" s="3"/>
      <c r="AK9545" s="3"/>
      <c r="AL9545" s="3"/>
      <c r="AM9545" s="3"/>
      <c r="AN9545" s="3"/>
      <c r="AO9545" s="3"/>
      <c r="AP9545" s="3"/>
      <c r="AQ9545" s="3"/>
      <c r="AR9545" s="3"/>
      <c r="AS9545" s="3"/>
      <c r="AT9545" s="3"/>
      <c r="AU9545" s="3"/>
      <c r="AV9545" s="3"/>
      <c r="AW9545" s="3"/>
      <c r="AX9545" s="3"/>
      <c r="AY9545" s="3"/>
      <c r="AZ9545" s="3"/>
      <c r="BA9545" s="3"/>
    </row>
    <row r="9546" spans="1:53" x14ac:dyDescent="0.3">
      <c r="A9546" s="3"/>
      <c r="B9546" s="3"/>
      <c r="C9546" s="3"/>
      <c r="D9546" s="3"/>
      <c r="E9546" s="3"/>
      <c r="F9546" s="3"/>
      <c r="G9546" s="3"/>
      <c r="H9546" s="3"/>
      <c r="I9546" s="3"/>
      <c r="J9546" s="3"/>
      <c r="K9546" s="3"/>
      <c r="L9546" s="3"/>
      <c r="M9546" s="3"/>
      <c r="N9546" s="3"/>
      <c r="O9546" s="3"/>
      <c r="P9546" s="3"/>
      <c r="Q9546" s="3"/>
      <c r="R9546" s="3"/>
      <c r="S9546" s="120"/>
      <c r="T9546" s="3"/>
      <c r="U9546" s="3"/>
      <c r="V9546" s="3"/>
      <c r="W9546" s="3"/>
      <c r="X9546" s="3"/>
      <c r="Y9546" s="3"/>
      <c r="Z9546" s="3"/>
      <c r="AA9546" s="3"/>
      <c r="AB9546" s="3"/>
      <c r="AC9546" s="3"/>
      <c r="AD9546" s="3"/>
      <c r="AE9546" s="3"/>
      <c r="AF9546" s="3"/>
      <c r="AG9546" s="3"/>
      <c r="AH9546" s="3"/>
      <c r="AI9546" s="3"/>
      <c r="AJ9546" s="3"/>
      <c r="AK9546" s="3"/>
      <c r="AL9546" s="3"/>
      <c r="AM9546" s="3"/>
      <c r="AN9546" s="3"/>
      <c r="AO9546" s="3"/>
      <c r="AP9546" s="3"/>
      <c r="AQ9546" s="3"/>
      <c r="AR9546" s="3"/>
      <c r="AS9546" s="3"/>
      <c r="AT9546" s="3"/>
      <c r="AU9546" s="3"/>
      <c r="AV9546" s="3"/>
      <c r="AW9546" s="3"/>
      <c r="AX9546" s="3"/>
      <c r="AY9546" s="3"/>
      <c r="AZ9546" s="3"/>
      <c r="BA9546" s="3"/>
    </row>
    <row r="9547" spans="1:53" x14ac:dyDescent="0.3">
      <c r="A9547" s="3"/>
      <c r="B9547" s="3"/>
      <c r="C9547" s="3"/>
      <c r="D9547" s="3"/>
      <c r="E9547" s="3"/>
      <c r="F9547" s="3"/>
      <c r="G9547" s="3"/>
      <c r="H9547" s="3"/>
      <c r="I9547" s="3"/>
      <c r="J9547" s="3"/>
      <c r="K9547" s="3"/>
      <c r="L9547" s="3"/>
      <c r="M9547" s="3"/>
      <c r="N9547" s="3"/>
      <c r="O9547" s="3"/>
      <c r="P9547" s="3"/>
      <c r="Q9547" s="3"/>
      <c r="R9547" s="3"/>
      <c r="S9547" s="120"/>
      <c r="T9547" s="3"/>
      <c r="U9547" s="3"/>
      <c r="V9547" s="3"/>
      <c r="W9547" s="3"/>
      <c r="X9547" s="3"/>
      <c r="Y9547" s="3"/>
      <c r="Z9547" s="3"/>
      <c r="AA9547" s="3"/>
      <c r="AB9547" s="3"/>
      <c r="AC9547" s="3"/>
      <c r="AD9547" s="3"/>
      <c r="AE9547" s="3"/>
      <c r="AF9547" s="3"/>
      <c r="AG9547" s="3"/>
      <c r="AH9547" s="3"/>
      <c r="AI9547" s="3"/>
      <c r="AJ9547" s="3"/>
      <c r="AK9547" s="3"/>
      <c r="AL9547" s="3"/>
      <c r="AM9547" s="3"/>
      <c r="AN9547" s="3"/>
      <c r="AO9547" s="3"/>
      <c r="AP9547" s="3"/>
      <c r="AQ9547" s="3"/>
      <c r="AR9547" s="3"/>
      <c r="AS9547" s="3"/>
      <c r="AT9547" s="3"/>
      <c r="AU9547" s="3"/>
      <c r="AV9547" s="3"/>
      <c r="AW9547" s="3"/>
      <c r="AX9547" s="3"/>
      <c r="AY9547" s="3"/>
      <c r="AZ9547" s="3"/>
      <c r="BA9547" s="3"/>
    </row>
    <row r="9548" spans="1:53" x14ac:dyDescent="0.3">
      <c r="A9548" s="3"/>
      <c r="B9548" s="3"/>
      <c r="C9548" s="3"/>
      <c r="D9548" s="3"/>
      <c r="E9548" s="3"/>
      <c r="F9548" s="3"/>
      <c r="G9548" s="3"/>
      <c r="H9548" s="3"/>
      <c r="I9548" s="3"/>
      <c r="J9548" s="3"/>
      <c r="K9548" s="3"/>
      <c r="L9548" s="3"/>
      <c r="M9548" s="3"/>
      <c r="N9548" s="3"/>
      <c r="O9548" s="3"/>
      <c r="P9548" s="3"/>
      <c r="Q9548" s="3"/>
      <c r="R9548" s="3"/>
      <c r="S9548" s="120"/>
      <c r="T9548" s="3"/>
      <c r="U9548" s="3"/>
      <c r="V9548" s="3"/>
      <c r="W9548" s="3"/>
      <c r="X9548" s="3"/>
      <c r="Y9548" s="3"/>
      <c r="Z9548" s="3"/>
      <c r="AA9548" s="3"/>
      <c r="AB9548" s="3"/>
      <c r="AC9548" s="3"/>
      <c r="AD9548" s="3"/>
      <c r="AE9548" s="3"/>
      <c r="AF9548" s="3"/>
      <c r="AG9548" s="3"/>
      <c r="AH9548" s="3"/>
      <c r="AI9548" s="3"/>
      <c r="AJ9548" s="3"/>
      <c r="AK9548" s="3"/>
      <c r="AL9548" s="3"/>
      <c r="AM9548" s="3"/>
      <c r="AN9548" s="3"/>
      <c r="AO9548" s="3"/>
      <c r="AP9548" s="3"/>
      <c r="AQ9548" s="3"/>
      <c r="AR9548" s="3"/>
      <c r="AS9548" s="3"/>
      <c r="AT9548" s="3"/>
      <c r="AU9548" s="3"/>
      <c r="AV9548" s="3"/>
      <c r="AW9548" s="3"/>
      <c r="AX9548" s="3"/>
      <c r="AY9548" s="3"/>
      <c r="AZ9548" s="3"/>
      <c r="BA9548" s="3"/>
    </row>
    <row r="9549" spans="1:53" x14ac:dyDescent="0.3">
      <c r="A9549" s="3"/>
      <c r="B9549" s="3"/>
      <c r="C9549" s="3"/>
      <c r="D9549" s="3"/>
      <c r="E9549" s="3"/>
      <c r="F9549" s="3"/>
      <c r="G9549" s="3"/>
      <c r="H9549" s="3"/>
      <c r="I9549" s="3"/>
      <c r="J9549" s="3"/>
      <c r="K9549" s="3"/>
      <c r="L9549" s="3"/>
      <c r="M9549" s="3"/>
      <c r="N9549" s="3"/>
      <c r="O9549" s="3"/>
      <c r="P9549" s="3"/>
      <c r="Q9549" s="3"/>
      <c r="R9549" s="3"/>
      <c r="S9549" s="120"/>
      <c r="T9549" s="3"/>
      <c r="U9549" s="3"/>
      <c r="V9549" s="3"/>
      <c r="W9549" s="3"/>
      <c r="X9549" s="3"/>
      <c r="Y9549" s="3"/>
      <c r="Z9549" s="3"/>
      <c r="AA9549" s="3"/>
      <c r="AB9549" s="3"/>
      <c r="AC9549" s="3"/>
      <c r="AD9549" s="3"/>
      <c r="AE9549" s="3"/>
      <c r="AF9549" s="3"/>
      <c r="AG9549" s="3"/>
      <c r="AH9549" s="3"/>
      <c r="AI9549" s="3"/>
      <c r="AJ9549" s="3"/>
      <c r="AK9549" s="3"/>
      <c r="AL9549" s="3"/>
      <c r="AM9549" s="3"/>
      <c r="AN9549" s="3"/>
      <c r="AO9549" s="3"/>
      <c r="AP9549" s="3"/>
      <c r="AQ9549" s="3"/>
      <c r="AR9549" s="3"/>
      <c r="AS9549" s="3"/>
      <c r="AT9549" s="3"/>
      <c r="AU9549" s="3"/>
      <c r="AV9549" s="3"/>
      <c r="AW9549" s="3"/>
      <c r="AX9549" s="3"/>
      <c r="AY9549" s="3"/>
      <c r="AZ9549" s="3"/>
      <c r="BA9549" s="3"/>
    </row>
    <row r="9550" spans="1:53" x14ac:dyDescent="0.3">
      <c r="A9550" s="3"/>
      <c r="B9550" s="3"/>
      <c r="C9550" s="3"/>
      <c r="D9550" s="3"/>
      <c r="E9550" s="3"/>
      <c r="F9550" s="3"/>
      <c r="G9550" s="3"/>
      <c r="H9550" s="3"/>
      <c r="I9550" s="3"/>
      <c r="J9550" s="3"/>
      <c r="K9550" s="3"/>
      <c r="L9550" s="3"/>
      <c r="M9550" s="3"/>
      <c r="N9550" s="3"/>
      <c r="O9550" s="3"/>
      <c r="P9550" s="3"/>
      <c r="Q9550" s="3"/>
      <c r="R9550" s="3"/>
      <c r="S9550" s="120"/>
      <c r="T9550" s="3"/>
      <c r="U9550" s="3"/>
      <c r="V9550" s="3"/>
      <c r="W9550" s="3"/>
      <c r="X9550" s="3"/>
      <c r="Y9550" s="3"/>
      <c r="Z9550" s="3"/>
      <c r="AA9550" s="3"/>
      <c r="AB9550" s="3"/>
      <c r="AC9550" s="3"/>
      <c r="AD9550" s="3"/>
      <c r="AE9550" s="3"/>
      <c r="AF9550" s="3"/>
      <c r="AG9550" s="3"/>
      <c r="AH9550" s="3"/>
      <c r="AI9550" s="3"/>
      <c r="AJ9550" s="3"/>
      <c r="AK9550" s="3"/>
      <c r="AL9550" s="3"/>
      <c r="AM9550" s="3"/>
      <c r="AN9550" s="3"/>
      <c r="AO9550" s="3"/>
      <c r="AP9550" s="3"/>
      <c r="AQ9550" s="3"/>
      <c r="AR9550" s="3"/>
      <c r="AS9550" s="3"/>
      <c r="AT9550" s="3"/>
      <c r="AU9550" s="3"/>
      <c r="AV9550" s="3"/>
      <c r="AW9550" s="3"/>
      <c r="AX9550" s="3"/>
      <c r="AY9550" s="3"/>
      <c r="AZ9550" s="3"/>
      <c r="BA9550" s="3"/>
    </row>
    <row r="9551" spans="1:53" x14ac:dyDescent="0.3">
      <c r="A9551" s="3"/>
      <c r="B9551" s="3"/>
      <c r="C9551" s="3"/>
      <c r="D9551" s="3"/>
      <c r="E9551" s="3"/>
      <c r="F9551" s="3"/>
      <c r="G9551" s="3"/>
      <c r="H9551" s="3"/>
      <c r="I9551" s="3"/>
      <c r="J9551" s="3"/>
      <c r="K9551" s="3"/>
      <c r="L9551" s="3"/>
      <c r="M9551" s="3"/>
      <c r="N9551" s="3"/>
      <c r="O9551" s="3"/>
      <c r="P9551" s="3"/>
      <c r="Q9551" s="3"/>
      <c r="R9551" s="3"/>
      <c r="S9551" s="120"/>
      <c r="T9551" s="3"/>
      <c r="U9551" s="3"/>
      <c r="V9551" s="3"/>
      <c r="W9551" s="3"/>
      <c r="X9551" s="3"/>
      <c r="Y9551" s="3"/>
      <c r="Z9551" s="3"/>
      <c r="AA9551" s="3"/>
      <c r="AB9551" s="3"/>
      <c r="AC9551" s="3"/>
      <c r="AD9551" s="3"/>
      <c r="AE9551" s="3"/>
      <c r="AF9551" s="3"/>
      <c r="AG9551" s="3"/>
      <c r="AH9551" s="3"/>
      <c r="AI9551" s="3"/>
      <c r="AJ9551" s="3"/>
      <c r="AK9551" s="3"/>
      <c r="AL9551" s="3"/>
      <c r="AM9551" s="3"/>
      <c r="AN9551" s="3"/>
      <c r="AO9551" s="3"/>
      <c r="AP9551" s="3"/>
      <c r="AQ9551" s="3"/>
      <c r="AR9551" s="3"/>
      <c r="AS9551" s="3"/>
      <c r="AT9551" s="3"/>
      <c r="AU9551" s="3"/>
      <c r="AV9551" s="3"/>
      <c r="AW9551" s="3"/>
      <c r="AX9551" s="3"/>
      <c r="AY9551" s="3"/>
      <c r="AZ9551" s="3"/>
      <c r="BA9551" s="3"/>
    </row>
    <row r="9552" spans="1:53" x14ac:dyDescent="0.3">
      <c r="A9552" s="3"/>
      <c r="B9552" s="3"/>
      <c r="C9552" s="3"/>
      <c r="D9552" s="3"/>
      <c r="E9552" s="3"/>
      <c r="F9552" s="3"/>
      <c r="G9552" s="3"/>
      <c r="H9552" s="3"/>
      <c r="I9552" s="3"/>
      <c r="J9552" s="3"/>
      <c r="K9552" s="3"/>
      <c r="L9552" s="3"/>
      <c r="M9552" s="3"/>
      <c r="N9552" s="3"/>
      <c r="O9552" s="3"/>
      <c r="P9552" s="3"/>
      <c r="Q9552" s="3"/>
      <c r="R9552" s="3"/>
      <c r="S9552" s="120"/>
      <c r="T9552" s="3"/>
      <c r="U9552" s="3"/>
      <c r="V9552" s="3"/>
      <c r="W9552" s="3"/>
      <c r="X9552" s="3"/>
      <c r="Y9552" s="3"/>
      <c r="Z9552" s="3"/>
      <c r="AA9552" s="3"/>
      <c r="AB9552" s="3"/>
      <c r="AC9552" s="3"/>
      <c r="AD9552" s="3"/>
      <c r="AE9552" s="3"/>
      <c r="AF9552" s="3"/>
      <c r="AG9552" s="3"/>
      <c r="AH9552" s="3"/>
      <c r="AI9552" s="3"/>
      <c r="AJ9552" s="3"/>
      <c r="AK9552" s="3"/>
      <c r="AL9552" s="3"/>
      <c r="AM9552" s="3"/>
      <c r="AN9552" s="3"/>
      <c r="AO9552" s="3"/>
      <c r="AP9552" s="3"/>
      <c r="AQ9552" s="3"/>
      <c r="AR9552" s="3"/>
      <c r="AS9552" s="3"/>
      <c r="AT9552" s="3"/>
      <c r="AU9552" s="3"/>
      <c r="AV9552" s="3"/>
      <c r="AW9552" s="3"/>
      <c r="AX9552" s="3"/>
      <c r="AY9552" s="3"/>
      <c r="AZ9552" s="3"/>
      <c r="BA9552" s="3"/>
    </row>
    <row r="9553" spans="1:53" x14ac:dyDescent="0.3">
      <c r="A9553" s="3"/>
      <c r="B9553" s="3"/>
      <c r="C9553" s="3"/>
      <c r="D9553" s="3"/>
      <c r="E9553" s="3"/>
      <c r="F9553" s="3"/>
      <c r="G9553" s="3"/>
      <c r="H9553" s="3"/>
      <c r="I9553" s="3"/>
      <c r="J9553" s="3"/>
      <c r="K9553" s="3"/>
      <c r="L9553" s="3"/>
      <c r="M9553" s="3"/>
      <c r="N9553" s="3"/>
      <c r="O9553" s="3"/>
      <c r="P9553" s="3"/>
      <c r="Q9553" s="3"/>
      <c r="R9553" s="3"/>
      <c r="S9553" s="120"/>
      <c r="T9553" s="3"/>
      <c r="U9553" s="3"/>
      <c r="V9553" s="3"/>
      <c r="W9553" s="3"/>
      <c r="X9553" s="3"/>
      <c r="Y9553" s="3"/>
      <c r="Z9553" s="3"/>
      <c r="AA9553" s="3"/>
      <c r="AB9553" s="3"/>
      <c r="AC9553" s="3"/>
      <c r="AD9553" s="3"/>
      <c r="AE9553" s="3"/>
      <c r="AF9553" s="3"/>
      <c r="AG9553" s="3"/>
      <c r="AH9553" s="3"/>
      <c r="AI9553" s="3"/>
      <c r="AJ9553" s="3"/>
      <c r="AK9553" s="3"/>
      <c r="AL9553" s="3"/>
      <c r="AM9553" s="3"/>
      <c r="AN9553" s="3"/>
      <c r="AO9553" s="3"/>
      <c r="AP9553" s="3"/>
      <c r="AQ9553" s="3"/>
      <c r="AR9553" s="3"/>
      <c r="AS9553" s="3"/>
      <c r="AT9553" s="3"/>
      <c r="AU9553" s="3"/>
      <c r="AV9553" s="3"/>
      <c r="AW9553" s="3"/>
      <c r="AX9553" s="3"/>
      <c r="AY9553" s="3"/>
      <c r="AZ9553" s="3"/>
      <c r="BA9553" s="3"/>
    </row>
    <row r="9554" spans="1:53" x14ac:dyDescent="0.3">
      <c r="A9554" s="3"/>
      <c r="B9554" s="3"/>
      <c r="C9554" s="3"/>
      <c r="D9554" s="3"/>
      <c r="E9554" s="3"/>
      <c r="F9554" s="3"/>
      <c r="G9554" s="3"/>
      <c r="H9554" s="3"/>
      <c r="I9554" s="3"/>
      <c r="J9554" s="3"/>
      <c r="K9554" s="3"/>
      <c r="L9554" s="3"/>
      <c r="M9554" s="3"/>
      <c r="N9554" s="3"/>
      <c r="O9554" s="3"/>
      <c r="P9554" s="3"/>
      <c r="Q9554" s="3"/>
      <c r="R9554" s="3"/>
      <c r="S9554" s="120"/>
      <c r="T9554" s="3"/>
      <c r="U9554" s="3"/>
      <c r="V9554" s="3"/>
      <c r="W9554" s="3"/>
      <c r="X9554" s="3"/>
      <c r="Y9554" s="3"/>
      <c r="Z9554" s="3"/>
      <c r="AA9554" s="3"/>
      <c r="AB9554" s="3"/>
      <c r="AC9554" s="3"/>
      <c r="AD9554" s="3"/>
      <c r="AE9554" s="3"/>
      <c r="AF9554" s="3"/>
      <c r="AG9554" s="3"/>
      <c r="AH9554" s="3"/>
      <c r="AI9554" s="3"/>
      <c r="AJ9554" s="3"/>
      <c r="AK9554" s="3"/>
      <c r="AL9554" s="3"/>
      <c r="AM9554" s="3"/>
      <c r="AN9554" s="3"/>
      <c r="AO9554" s="3"/>
      <c r="AP9554" s="3"/>
      <c r="AQ9554" s="3"/>
      <c r="AR9554" s="3"/>
      <c r="AS9554" s="3"/>
      <c r="AT9554" s="3"/>
      <c r="AU9554" s="3"/>
      <c r="AV9554" s="3"/>
      <c r="AW9554" s="3"/>
      <c r="AX9554" s="3"/>
      <c r="AY9554" s="3"/>
      <c r="AZ9554" s="3"/>
      <c r="BA9554" s="3"/>
    </row>
    <row r="9555" spans="1:53" x14ac:dyDescent="0.3">
      <c r="A9555" s="3"/>
      <c r="B9555" s="3"/>
      <c r="C9555" s="3"/>
      <c r="D9555" s="3"/>
      <c r="E9555" s="3"/>
      <c r="F9555" s="3"/>
      <c r="G9555" s="3"/>
      <c r="H9555" s="3"/>
      <c r="I9555" s="3"/>
      <c r="J9555" s="3"/>
      <c r="K9555" s="3"/>
      <c r="L9555" s="3"/>
      <c r="M9555" s="3"/>
      <c r="N9555" s="3"/>
      <c r="O9555" s="3"/>
      <c r="P9555" s="3"/>
      <c r="Q9555" s="3"/>
      <c r="R9555" s="3"/>
      <c r="S9555" s="120"/>
      <c r="T9555" s="3"/>
      <c r="U9555" s="3"/>
      <c r="V9555" s="3"/>
      <c r="W9555" s="3"/>
      <c r="X9555" s="3"/>
      <c r="Y9555" s="3"/>
      <c r="Z9555" s="3"/>
      <c r="AA9555" s="3"/>
      <c r="AB9555" s="3"/>
      <c r="AC9555" s="3"/>
      <c r="AD9555" s="3"/>
      <c r="AE9555" s="3"/>
      <c r="AF9555" s="3"/>
      <c r="AG9555" s="3"/>
      <c r="AH9555" s="3"/>
      <c r="AI9555" s="3"/>
      <c r="AJ9555" s="3"/>
      <c r="AK9555" s="3"/>
      <c r="AL9555" s="3"/>
      <c r="AM9555" s="3"/>
      <c r="AN9555" s="3"/>
      <c r="AO9555" s="3"/>
      <c r="AP9555" s="3"/>
      <c r="AQ9555" s="3"/>
      <c r="AR9555" s="3"/>
      <c r="AS9555" s="3"/>
      <c r="AT9555" s="3"/>
      <c r="AU9555" s="3"/>
      <c r="AV9555" s="3"/>
      <c r="AW9555" s="3"/>
      <c r="AX9555" s="3"/>
      <c r="AY9555" s="3"/>
      <c r="AZ9555" s="3"/>
      <c r="BA9555" s="3"/>
    </row>
    <row r="9556" spans="1:53" x14ac:dyDescent="0.3">
      <c r="A9556" s="3"/>
      <c r="B9556" s="3"/>
      <c r="C9556" s="3"/>
      <c r="D9556" s="3"/>
      <c r="E9556" s="3"/>
      <c r="F9556" s="3"/>
      <c r="G9556" s="3"/>
      <c r="H9556" s="3"/>
      <c r="I9556" s="3"/>
      <c r="J9556" s="3"/>
      <c r="K9556" s="3"/>
      <c r="L9556" s="3"/>
      <c r="M9556" s="3"/>
      <c r="N9556" s="3"/>
      <c r="O9556" s="3"/>
      <c r="P9556" s="3"/>
      <c r="Q9556" s="3"/>
      <c r="R9556" s="3"/>
      <c r="S9556" s="120"/>
      <c r="T9556" s="3"/>
      <c r="U9556" s="3"/>
      <c r="V9556" s="3"/>
      <c r="W9556" s="3"/>
      <c r="X9556" s="3"/>
      <c r="Y9556" s="3"/>
      <c r="Z9556" s="3"/>
      <c r="AA9556" s="3"/>
      <c r="AB9556" s="3"/>
      <c r="AC9556" s="3"/>
      <c r="AD9556" s="3"/>
      <c r="AE9556" s="3"/>
      <c r="AF9556" s="3"/>
      <c r="AG9556" s="3"/>
      <c r="AH9556" s="3"/>
      <c r="AI9556" s="3"/>
      <c r="AJ9556" s="3"/>
      <c r="AK9556" s="3"/>
      <c r="AL9556" s="3"/>
      <c r="AM9556" s="3"/>
      <c r="AN9556" s="3"/>
      <c r="AO9556" s="3"/>
      <c r="AP9556" s="3"/>
      <c r="AQ9556" s="3"/>
      <c r="AR9556" s="3"/>
      <c r="AS9556" s="3"/>
      <c r="AT9556" s="3"/>
      <c r="AU9556" s="3"/>
      <c r="AV9556" s="3"/>
      <c r="AW9556" s="3"/>
      <c r="AX9556" s="3"/>
      <c r="AY9556" s="3"/>
      <c r="AZ9556" s="3"/>
      <c r="BA9556" s="3"/>
    </row>
    <row r="9557" spans="1:53" x14ac:dyDescent="0.3">
      <c r="A9557" s="3"/>
      <c r="B9557" s="3"/>
      <c r="C9557" s="3"/>
      <c r="D9557" s="3"/>
      <c r="E9557" s="3"/>
      <c r="F9557" s="3"/>
      <c r="G9557" s="3"/>
      <c r="H9557" s="3"/>
      <c r="I9557" s="3"/>
      <c r="J9557" s="3"/>
      <c r="K9557" s="3"/>
      <c r="L9557" s="3"/>
      <c r="M9557" s="3"/>
      <c r="N9557" s="3"/>
      <c r="O9557" s="3"/>
      <c r="P9557" s="3"/>
      <c r="Q9557" s="3"/>
      <c r="R9557" s="3"/>
      <c r="S9557" s="120"/>
      <c r="T9557" s="3"/>
      <c r="U9557" s="3"/>
      <c r="V9557" s="3"/>
      <c r="W9557" s="3"/>
      <c r="X9557" s="3"/>
      <c r="Y9557" s="3"/>
      <c r="Z9557" s="3"/>
      <c r="AA9557" s="3"/>
      <c r="AB9557" s="3"/>
      <c r="AC9557" s="3"/>
      <c r="AD9557" s="3"/>
      <c r="AE9557" s="3"/>
      <c r="AF9557" s="3"/>
      <c r="AG9557" s="3"/>
      <c r="AH9557" s="3"/>
      <c r="AI9557" s="3"/>
      <c r="AJ9557" s="3"/>
      <c r="AK9557" s="3"/>
      <c r="AL9557" s="3"/>
      <c r="AM9557" s="3"/>
      <c r="AN9557" s="3"/>
      <c r="AO9557" s="3"/>
      <c r="AP9557" s="3"/>
      <c r="AQ9557" s="3"/>
      <c r="AR9557" s="3"/>
      <c r="AS9557" s="3"/>
      <c r="AT9557" s="3"/>
      <c r="AU9557" s="3"/>
      <c r="AV9557" s="3"/>
      <c r="AW9557" s="3"/>
      <c r="AX9557" s="3"/>
      <c r="AY9557" s="3"/>
      <c r="AZ9557" s="3"/>
      <c r="BA9557" s="3"/>
    </row>
    <row r="9558" spans="1:53" x14ac:dyDescent="0.3">
      <c r="A9558" s="3"/>
      <c r="B9558" s="3"/>
      <c r="C9558" s="3"/>
      <c r="D9558" s="3"/>
      <c r="E9558" s="3"/>
      <c r="F9558" s="3"/>
      <c r="G9558" s="3"/>
      <c r="H9558" s="3"/>
      <c r="I9558" s="3"/>
      <c r="J9558" s="3"/>
      <c r="K9558" s="3"/>
      <c r="L9558" s="3"/>
      <c r="M9558" s="3"/>
      <c r="N9558" s="3"/>
      <c r="O9558" s="3"/>
      <c r="P9558" s="3"/>
      <c r="Q9558" s="3"/>
      <c r="R9558" s="3"/>
      <c r="S9558" s="120"/>
      <c r="T9558" s="3"/>
      <c r="U9558" s="3"/>
      <c r="V9558" s="3"/>
      <c r="W9558" s="3"/>
      <c r="X9558" s="3"/>
      <c r="Y9558" s="3"/>
      <c r="Z9558" s="3"/>
      <c r="AA9558" s="3"/>
      <c r="AB9558" s="3"/>
      <c r="AC9558" s="3"/>
      <c r="AD9558" s="3"/>
      <c r="AE9558" s="3"/>
      <c r="AF9558" s="3"/>
      <c r="AG9558" s="3"/>
      <c r="AH9558" s="3"/>
      <c r="AI9558" s="3"/>
      <c r="AJ9558" s="3"/>
      <c r="AK9558" s="3"/>
      <c r="AL9558" s="3"/>
      <c r="AM9558" s="3"/>
      <c r="AN9558" s="3"/>
      <c r="AO9558" s="3"/>
      <c r="AP9558" s="3"/>
      <c r="AQ9558" s="3"/>
      <c r="AR9558" s="3"/>
      <c r="AS9558" s="3"/>
      <c r="AT9558" s="3"/>
      <c r="AU9558" s="3"/>
      <c r="AV9558" s="3"/>
      <c r="AW9558" s="3"/>
      <c r="AX9558" s="3"/>
      <c r="AY9558" s="3"/>
      <c r="AZ9558" s="3"/>
      <c r="BA9558" s="3"/>
    </row>
    <row r="9559" spans="1:53" x14ac:dyDescent="0.3">
      <c r="A9559" s="3"/>
      <c r="B9559" s="3"/>
      <c r="C9559" s="3"/>
      <c r="D9559" s="3"/>
      <c r="E9559" s="3"/>
      <c r="F9559" s="3"/>
      <c r="G9559" s="3"/>
      <c r="H9559" s="3"/>
      <c r="I9559" s="3"/>
      <c r="J9559" s="3"/>
      <c r="K9559" s="3"/>
      <c r="L9559" s="3"/>
      <c r="M9559" s="3"/>
      <c r="N9559" s="3"/>
      <c r="O9559" s="3"/>
      <c r="P9559" s="3"/>
      <c r="Q9559" s="3"/>
      <c r="R9559" s="3"/>
      <c r="S9559" s="120"/>
      <c r="T9559" s="3"/>
      <c r="U9559" s="3"/>
      <c r="V9559" s="3"/>
      <c r="W9559" s="3"/>
      <c r="X9559" s="3"/>
      <c r="Y9559" s="3"/>
      <c r="Z9559" s="3"/>
      <c r="AA9559" s="3"/>
      <c r="AB9559" s="3"/>
      <c r="AC9559" s="3"/>
      <c r="AD9559" s="3"/>
      <c r="AE9559" s="3"/>
      <c r="AF9559" s="3"/>
      <c r="AG9559" s="3"/>
      <c r="AH9559" s="3"/>
      <c r="AI9559" s="3"/>
      <c r="AJ9559" s="3"/>
      <c r="AK9559" s="3"/>
      <c r="AL9559" s="3"/>
      <c r="AM9559" s="3"/>
      <c r="AN9559" s="3"/>
      <c r="AO9559" s="3"/>
      <c r="AP9559" s="3"/>
      <c r="AQ9559" s="3"/>
      <c r="AR9559" s="3"/>
      <c r="AS9559" s="3"/>
      <c r="AT9559" s="3"/>
      <c r="AU9559" s="3"/>
      <c r="AV9559" s="3"/>
      <c r="AW9559" s="3"/>
      <c r="AX9559" s="3"/>
      <c r="AY9559" s="3"/>
      <c r="AZ9559" s="3"/>
      <c r="BA9559" s="3"/>
    </row>
    <row r="9560" spans="1:53" x14ac:dyDescent="0.3">
      <c r="A9560" s="3"/>
      <c r="B9560" s="3"/>
      <c r="C9560" s="3"/>
      <c r="D9560" s="3"/>
      <c r="E9560" s="3"/>
      <c r="F9560" s="3"/>
      <c r="G9560" s="3"/>
      <c r="H9560" s="3"/>
      <c r="I9560" s="3"/>
      <c r="J9560" s="3"/>
      <c r="K9560" s="3"/>
      <c r="L9560" s="3"/>
      <c r="M9560" s="3"/>
      <c r="N9560" s="3"/>
      <c r="O9560" s="3"/>
      <c r="P9560" s="3"/>
      <c r="Q9560" s="3"/>
      <c r="R9560" s="3"/>
      <c r="S9560" s="120"/>
      <c r="T9560" s="3"/>
      <c r="U9560" s="3"/>
      <c r="V9560" s="3"/>
      <c r="W9560" s="3"/>
      <c r="X9560" s="3"/>
      <c r="Y9560" s="3"/>
      <c r="Z9560" s="3"/>
      <c r="AA9560" s="3"/>
      <c r="AB9560" s="3"/>
      <c r="AC9560" s="3"/>
      <c r="AD9560" s="3"/>
      <c r="AE9560" s="3"/>
      <c r="AF9560" s="3"/>
      <c r="AG9560" s="3"/>
      <c r="AH9560" s="3"/>
      <c r="AI9560" s="3"/>
      <c r="AJ9560" s="3"/>
      <c r="AK9560" s="3"/>
      <c r="AL9560" s="3"/>
      <c r="AM9560" s="3"/>
      <c r="AN9560" s="3"/>
      <c r="AO9560" s="3"/>
      <c r="AP9560" s="3"/>
      <c r="AQ9560" s="3"/>
      <c r="AR9560" s="3"/>
      <c r="AS9560" s="3"/>
      <c r="AT9560" s="3"/>
      <c r="AU9560" s="3"/>
      <c r="AV9560" s="3"/>
      <c r="AW9560" s="3"/>
      <c r="AX9560" s="3"/>
      <c r="AY9560" s="3"/>
      <c r="AZ9560" s="3"/>
      <c r="BA9560" s="3"/>
    </row>
    <row r="9561" spans="1:53" x14ac:dyDescent="0.3">
      <c r="A9561" s="3"/>
      <c r="B9561" s="3"/>
      <c r="C9561" s="3"/>
      <c r="D9561" s="3"/>
      <c r="E9561" s="3"/>
      <c r="F9561" s="3"/>
      <c r="G9561" s="3"/>
      <c r="H9561" s="3"/>
      <c r="I9561" s="3"/>
      <c r="J9561" s="3"/>
      <c r="K9561" s="3"/>
      <c r="L9561" s="3"/>
      <c r="M9561" s="3"/>
      <c r="N9561" s="3"/>
      <c r="O9561" s="3"/>
      <c r="P9561" s="3"/>
      <c r="Q9561" s="3"/>
      <c r="R9561" s="3"/>
      <c r="S9561" s="120"/>
      <c r="T9561" s="3"/>
      <c r="U9561" s="3"/>
      <c r="V9561" s="3"/>
      <c r="W9561" s="3"/>
      <c r="X9561" s="3"/>
      <c r="Y9561" s="3"/>
      <c r="Z9561" s="3"/>
      <c r="AA9561" s="3"/>
      <c r="AB9561" s="3"/>
      <c r="AC9561" s="3"/>
      <c r="AD9561" s="3"/>
      <c r="AE9561" s="3"/>
      <c r="AF9561" s="3"/>
      <c r="AG9561" s="3"/>
      <c r="AH9561" s="3"/>
      <c r="AI9561" s="3"/>
      <c r="AJ9561" s="3"/>
      <c r="AK9561" s="3"/>
      <c r="AL9561" s="3"/>
      <c r="AM9561" s="3"/>
      <c r="AN9561" s="3"/>
      <c r="AO9561" s="3"/>
      <c r="AP9561" s="3"/>
      <c r="AQ9561" s="3"/>
      <c r="AR9561" s="3"/>
      <c r="AS9561" s="3"/>
      <c r="AT9561" s="3"/>
      <c r="AU9561" s="3"/>
      <c r="AV9561" s="3"/>
      <c r="AW9561" s="3"/>
      <c r="AX9561" s="3"/>
      <c r="AY9561" s="3"/>
      <c r="AZ9561" s="3"/>
      <c r="BA9561" s="3"/>
    </row>
    <row r="9562" spans="1:53" x14ac:dyDescent="0.3">
      <c r="A9562" s="3"/>
      <c r="B9562" s="3"/>
      <c r="C9562" s="3"/>
      <c r="D9562" s="3"/>
      <c r="E9562" s="3"/>
      <c r="F9562" s="3"/>
      <c r="G9562" s="3"/>
      <c r="H9562" s="3"/>
      <c r="I9562" s="3"/>
      <c r="J9562" s="3"/>
      <c r="K9562" s="3"/>
      <c r="L9562" s="3"/>
      <c r="M9562" s="3"/>
      <c r="N9562" s="3"/>
      <c r="O9562" s="3"/>
      <c r="P9562" s="3"/>
      <c r="Q9562" s="3"/>
      <c r="R9562" s="3"/>
      <c r="S9562" s="120"/>
      <c r="T9562" s="3"/>
      <c r="U9562" s="3"/>
      <c r="V9562" s="3"/>
      <c r="W9562" s="3"/>
      <c r="X9562" s="3"/>
      <c r="Y9562" s="3"/>
      <c r="Z9562" s="3"/>
      <c r="AA9562" s="3"/>
      <c r="AB9562" s="3"/>
      <c r="AC9562" s="3"/>
      <c r="AD9562" s="3"/>
      <c r="AE9562" s="3"/>
      <c r="AF9562" s="3"/>
      <c r="AG9562" s="3"/>
      <c r="AH9562" s="3"/>
      <c r="AI9562" s="3"/>
      <c r="AJ9562" s="3"/>
      <c r="AK9562" s="3"/>
      <c r="AL9562" s="3"/>
      <c r="AM9562" s="3"/>
      <c r="AN9562" s="3"/>
      <c r="AO9562" s="3"/>
      <c r="AP9562" s="3"/>
      <c r="AQ9562" s="3"/>
      <c r="AR9562" s="3"/>
      <c r="AS9562" s="3"/>
      <c r="AT9562" s="3"/>
      <c r="AU9562" s="3"/>
      <c r="AV9562" s="3"/>
      <c r="AW9562" s="3"/>
      <c r="AX9562" s="3"/>
      <c r="AY9562" s="3"/>
      <c r="AZ9562" s="3"/>
      <c r="BA9562" s="3"/>
    </row>
    <row r="9563" spans="1:53" x14ac:dyDescent="0.3">
      <c r="A9563" s="3"/>
      <c r="B9563" s="3"/>
      <c r="C9563" s="3"/>
      <c r="D9563" s="3"/>
      <c r="E9563" s="3"/>
      <c r="F9563" s="3"/>
      <c r="G9563" s="3"/>
      <c r="H9563" s="3"/>
      <c r="I9563" s="3"/>
      <c r="J9563" s="3"/>
      <c r="K9563" s="3"/>
      <c r="L9563" s="3"/>
      <c r="M9563" s="3"/>
      <c r="N9563" s="3"/>
      <c r="O9563" s="3"/>
      <c r="P9563" s="3"/>
      <c r="Q9563" s="3"/>
      <c r="R9563" s="3"/>
      <c r="S9563" s="120"/>
      <c r="T9563" s="3"/>
      <c r="U9563" s="3"/>
      <c r="V9563" s="3"/>
      <c r="W9563" s="3"/>
      <c r="X9563" s="3"/>
      <c r="Y9563" s="3"/>
      <c r="Z9563" s="3"/>
      <c r="AA9563" s="3"/>
      <c r="AB9563" s="3"/>
      <c r="AC9563" s="3"/>
      <c r="AD9563" s="3"/>
      <c r="AE9563" s="3"/>
      <c r="AF9563" s="3"/>
      <c r="AG9563" s="3"/>
      <c r="AH9563" s="3"/>
      <c r="AI9563" s="3"/>
      <c r="AJ9563" s="3"/>
      <c r="AK9563" s="3"/>
      <c r="AL9563" s="3"/>
      <c r="AM9563" s="3"/>
      <c r="AN9563" s="3"/>
      <c r="AO9563" s="3"/>
      <c r="AP9563" s="3"/>
      <c r="AQ9563" s="3"/>
      <c r="AR9563" s="3"/>
      <c r="AS9563" s="3"/>
      <c r="AT9563" s="3"/>
      <c r="AU9563" s="3"/>
      <c r="AV9563" s="3"/>
      <c r="AW9563" s="3"/>
      <c r="AX9563" s="3"/>
      <c r="AY9563" s="3"/>
      <c r="AZ9563" s="3"/>
      <c r="BA9563" s="3"/>
    </row>
    <row r="9564" spans="1:53" x14ac:dyDescent="0.3">
      <c r="A9564" s="3"/>
      <c r="B9564" s="3"/>
      <c r="C9564" s="3"/>
      <c r="D9564" s="3"/>
      <c r="E9564" s="3"/>
      <c r="F9564" s="3"/>
      <c r="G9564" s="3"/>
      <c r="H9564" s="3"/>
      <c r="I9564" s="3"/>
      <c r="J9564" s="3"/>
      <c r="K9564" s="3"/>
      <c r="L9564" s="3"/>
      <c r="M9564" s="3"/>
      <c r="N9564" s="3"/>
      <c r="O9564" s="3"/>
      <c r="P9564" s="3"/>
      <c r="Q9564" s="3"/>
      <c r="R9564" s="3"/>
      <c r="S9564" s="120"/>
      <c r="T9564" s="3"/>
      <c r="U9564" s="3"/>
      <c r="V9564" s="3"/>
      <c r="W9564" s="3"/>
      <c r="X9564" s="3"/>
      <c r="Y9564" s="3"/>
      <c r="Z9564" s="3"/>
      <c r="AA9564" s="3"/>
      <c r="AB9564" s="3"/>
      <c r="AC9564" s="3"/>
      <c r="AD9564" s="3"/>
      <c r="AE9564" s="3"/>
      <c r="AF9564" s="3"/>
      <c r="AG9564" s="3"/>
      <c r="AH9564" s="3"/>
      <c r="AI9564" s="3"/>
      <c r="AJ9564" s="3"/>
      <c r="AK9564" s="3"/>
      <c r="AL9564" s="3"/>
      <c r="AM9564" s="3"/>
      <c r="AN9564" s="3"/>
      <c r="AO9564" s="3"/>
      <c r="AP9564" s="3"/>
      <c r="AQ9564" s="3"/>
      <c r="AR9564" s="3"/>
      <c r="AS9564" s="3"/>
      <c r="AT9564" s="3"/>
      <c r="AU9564" s="3"/>
      <c r="AV9564" s="3"/>
      <c r="AW9564" s="3"/>
      <c r="AX9564" s="3"/>
      <c r="AY9564" s="3"/>
      <c r="AZ9564" s="3"/>
      <c r="BA9564" s="3"/>
    </row>
    <row r="9565" spans="1:53" x14ac:dyDescent="0.3">
      <c r="A9565" s="3"/>
      <c r="B9565" s="3"/>
      <c r="C9565" s="3"/>
      <c r="D9565" s="3"/>
      <c r="E9565" s="3"/>
      <c r="F9565" s="3"/>
      <c r="G9565" s="3"/>
      <c r="H9565" s="3"/>
      <c r="I9565" s="3"/>
      <c r="J9565" s="3"/>
      <c r="K9565" s="3"/>
      <c r="L9565" s="3"/>
      <c r="M9565" s="3"/>
      <c r="N9565" s="3"/>
      <c r="O9565" s="3"/>
      <c r="P9565" s="3"/>
      <c r="Q9565" s="3"/>
      <c r="R9565" s="3"/>
      <c r="S9565" s="120"/>
      <c r="T9565" s="3"/>
      <c r="U9565" s="3"/>
      <c r="V9565" s="3"/>
      <c r="W9565" s="3"/>
      <c r="X9565" s="3"/>
      <c r="Y9565" s="3"/>
      <c r="Z9565" s="3"/>
      <c r="AA9565" s="3"/>
      <c r="AB9565" s="3"/>
      <c r="AC9565" s="3"/>
      <c r="AD9565" s="3"/>
      <c r="AE9565" s="3"/>
      <c r="AF9565" s="3"/>
      <c r="AG9565" s="3"/>
      <c r="AH9565" s="3"/>
      <c r="AI9565" s="3"/>
      <c r="AJ9565" s="3"/>
      <c r="AK9565" s="3"/>
      <c r="AL9565" s="3"/>
      <c r="AM9565" s="3"/>
      <c r="AN9565" s="3"/>
      <c r="AO9565" s="3"/>
      <c r="AP9565" s="3"/>
      <c r="AQ9565" s="3"/>
      <c r="AR9565" s="3"/>
      <c r="AS9565" s="3"/>
      <c r="AT9565" s="3"/>
      <c r="AU9565" s="3"/>
      <c r="AV9565" s="3"/>
      <c r="AW9565" s="3"/>
      <c r="AX9565" s="3"/>
      <c r="AY9565" s="3"/>
      <c r="AZ9565" s="3"/>
      <c r="BA9565" s="3"/>
    </row>
    <row r="9566" spans="1:53" x14ac:dyDescent="0.3">
      <c r="A9566" s="3"/>
      <c r="B9566" s="3"/>
      <c r="C9566" s="3"/>
      <c r="D9566" s="3"/>
      <c r="E9566" s="3"/>
      <c r="F9566" s="3"/>
      <c r="G9566" s="3"/>
      <c r="H9566" s="3"/>
      <c r="I9566" s="3"/>
      <c r="J9566" s="3"/>
      <c r="K9566" s="3"/>
      <c r="L9566" s="3"/>
      <c r="M9566" s="3"/>
      <c r="N9566" s="3"/>
      <c r="O9566" s="3"/>
      <c r="P9566" s="3"/>
      <c r="Q9566" s="3"/>
      <c r="R9566" s="3"/>
      <c r="S9566" s="120"/>
      <c r="T9566" s="3"/>
      <c r="U9566" s="3"/>
      <c r="V9566" s="3"/>
      <c r="W9566" s="3"/>
      <c r="X9566" s="3"/>
      <c r="Y9566" s="3"/>
      <c r="Z9566" s="3"/>
      <c r="AA9566" s="3"/>
      <c r="AB9566" s="3"/>
      <c r="AC9566" s="3"/>
      <c r="AD9566" s="3"/>
      <c r="AE9566" s="3"/>
      <c r="AF9566" s="3"/>
      <c r="AG9566" s="3"/>
      <c r="AH9566" s="3"/>
      <c r="AI9566" s="3"/>
      <c r="AJ9566" s="3"/>
      <c r="AK9566" s="3"/>
      <c r="AL9566" s="3"/>
      <c r="AM9566" s="3"/>
      <c r="AN9566" s="3"/>
      <c r="AO9566" s="3"/>
      <c r="AP9566" s="3"/>
      <c r="AQ9566" s="3"/>
      <c r="AR9566" s="3"/>
      <c r="AS9566" s="3"/>
      <c r="AT9566" s="3"/>
      <c r="AU9566" s="3"/>
      <c r="AV9566" s="3"/>
      <c r="AW9566" s="3"/>
      <c r="AX9566" s="3"/>
      <c r="AY9566" s="3"/>
      <c r="AZ9566" s="3"/>
      <c r="BA9566" s="3"/>
    </row>
    <row r="9567" spans="1:53" x14ac:dyDescent="0.3">
      <c r="A9567" s="3"/>
      <c r="B9567" s="3"/>
      <c r="C9567" s="3"/>
      <c r="D9567" s="3"/>
      <c r="E9567" s="3"/>
      <c r="F9567" s="3"/>
      <c r="G9567" s="3"/>
      <c r="H9567" s="3"/>
      <c r="I9567" s="3"/>
      <c r="J9567" s="3"/>
      <c r="K9567" s="3"/>
      <c r="L9567" s="3"/>
      <c r="M9567" s="3"/>
      <c r="N9567" s="3"/>
      <c r="O9567" s="3"/>
      <c r="P9567" s="3"/>
      <c r="Q9567" s="3"/>
      <c r="R9567" s="3"/>
      <c r="S9567" s="120"/>
      <c r="T9567" s="3"/>
      <c r="U9567" s="3"/>
      <c r="V9567" s="3"/>
      <c r="W9567" s="3"/>
      <c r="X9567" s="3"/>
      <c r="Y9567" s="3"/>
      <c r="Z9567" s="3"/>
      <c r="AA9567" s="3"/>
      <c r="AB9567" s="3"/>
      <c r="AC9567" s="3"/>
      <c r="AD9567" s="3"/>
      <c r="AE9567" s="3"/>
      <c r="AF9567" s="3"/>
      <c r="AG9567" s="3"/>
      <c r="AH9567" s="3"/>
      <c r="AI9567" s="3"/>
      <c r="AJ9567" s="3"/>
      <c r="AK9567" s="3"/>
      <c r="AL9567" s="3"/>
      <c r="AM9567" s="3"/>
      <c r="AN9567" s="3"/>
      <c r="AO9567" s="3"/>
      <c r="AP9567" s="3"/>
      <c r="AQ9567" s="3"/>
      <c r="AR9567" s="3"/>
      <c r="AS9567" s="3"/>
      <c r="AT9567" s="3"/>
      <c r="AU9567" s="3"/>
      <c r="AV9567" s="3"/>
      <c r="AW9567" s="3"/>
      <c r="AX9567" s="3"/>
      <c r="AY9567" s="3"/>
      <c r="AZ9567" s="3"/>
      <c r="BA9567" s="3"/>
    </row>
    <row r="9568" spans="1:53" x14ac:dyDescent="0.3">
      <c r="A9568" s="3"/>
      <c r="B9568" s="3"/>
      <c r="C9568" s="3"/>
      <c r="D9568" s="3"/>
      <c r="E9568" s="3"/>
      <c r="F9568" s="3"/>
      <c r="G9568" s="3"/>
      <c r="H9568" s="3"/>
      <c r="I9568" s="3"/>
      <c r="J9568" s="3"/>
      <c r="K9568" s="3"/>
      <c r="L9568" s="3"/>
      <c r="M9568" s="3"/>
      <c r="N9568" s="3"/>
      <c r="O9568" s="3"/>
      <c r="P9568" s="3"/>
      <c r="Q9568" s="3"/>
      <c r="R9568" s="3"/>
      <c r="S9568" s="120"/>
      <c r="T9568" s="3"/>
      <c r="U9568" s="3"/>
      <c r="V9568" s="3"/>
      <c r="W9568" s="3"/>
      <c r="X9568" s="3"/>
      <c r="Y9568" s="3"/>
      <c r="Z9568" s="3"/>
      <c r="AA9568" s="3"/>
      <c r="AB9568" s="3"/>
      <c r="AC9568" s="3"/>
      <c r="AD9568" s="3"/>
      <c r="AE9568" s="3"/>
      <c r="AF9568" s="3"/>
      <c r="AG9568" s="3"/>
      <c r="AH9568" s="3"/>
      <c r="AI9568" s="3"/>
      <c r="AJ9568" s="3"/>
      <c r="AK9568" s="3"/>
      <c r="AL9568" s="3"/>
      <c r="AM9568" s="3"/>
      <c r="AN9568" s="3"/>
      <c r="AO9568" s="3"/>
      <c r="AP9568" s="3"/>
      <c r="AQ9568" s="3"/>
      <c r="AR9568" s="3"/>
      <c r="AS9568" s="3"/>
      <c r="AT9568" s="3"/>
      <c r="AU9568" s="3"/>
      <c r="AV9568" s="3"/>
      <c r="AW9568" s="3"/>
      <c r="AX9568" s="3"/>
      <c r="AY9568" s="3"/>
      <c r="AZ9568" s="3"/>
      <c r="BA9568" s="3"/>
    </row>
    <row r="9569" spans="1:53" x14ac:dyDescent="0.3">
      <c r="A9569" s="3"/>
      <c r="B9569" s="3"/>
      <c r="C9569" s="3"/>
      <c r="D9569" s="3"/>
      <c r="E9569" s="3"/>
      <c r="F9569" s="3"/>
      <c r="G9569" s="3"/>
      <c r="H9569" s="3"/>
      <c r="I9569" s="3"/>
      <c r="J9569" s="3"/>
      <c r="K9569" s="3"/>
      <c r="L9569" s="3"/>
      <c r="M9569" s="3"/>
      <c r="N9569" s="3"/>
      <c r="O9569" s="3"/>
      <c r="P9569" s="3"/>
      <c r="Q9569" s="3"/>
      <c r="R9569" s="3"/>
      <c r="S9569" s="120"/>
      <c r="T9569" s="3"/>
      <c r="U9569" s="3"/>
      <c r="V9569" s="3"/>
      <c r="W9569" s="3"/>
      <c r="X9569" s="3"/>
      <c r="Y9569" s="3"/>
      <c r="Z9569" s="3"/>
      <c r="AA9569" s="3"/>
      <c r="AB9569" s="3"/>
      <c r="AC9569" s="3"/>
      <c r="AD9569" s="3"/>
      <c r="AE9569" s="3"/>
      <c r="AF9569" s="3"/>
      <c r="AG9569" s="3"/>
      <c r="AH9569" s="3"/>
      <c r="AI9569" s="3"/>
      <c r="AJ9569" s="3"/>
      <c r="AK9569" s="3"/>
      <c r="AL9569" s="3"/>
      <c r="AM9569" s="3"/>
      <c r="AN9569" s="3"/>
      <c r="AO9569" s="3"/>
      <c r="AP9569" s="3"/>
      <c r="AQ9569" s="3"/>
      <c r="AR9569" s="3"/>
      <c r="AS9569" s="3"/>
      <c r="AT9569" s="3"/>
      <c r="AU9569" s="3"/>
      <c r="AV9569" s="3"/>
      <c r="AW9569" s="3"/>
      <c r="AX9569" s="3"/>
      <c r="AY9569" s="3"/>
      <c r="AZ9569" s="3"/>
      <c r="BA9569" s="3"/>
    </row>
    <row r="9570" spans="1:53" x14ac:dyDescent="0.3">
      <c r="A9570" s="3"/>
      <c r="B9570" s="3"/>
      <c r="C9570" s="3"/>
      <c r="D9570" s="3"/>
      <c r="E9570" s="3"/>
      <c r="F9570" s="3"/>
      <c r="G9570" s="3"/>
      <c r="H9570" s="3"/>
      <c r="I9570" s="3"/>
      <c r="J9570" s="3"/>
      <c r="K9570" s="3"/>
      <c r="L9570" s="3"/>
      <c r="M9570" s="3"/>
      <c r="N9570" s="3"/>
      <c r="O9570" s="3"/>
      <c r="P9570" s="3"/>
      <c r="Q9570" s="3"/>
      <c r="R9570" s="3"/>
      <c r="S9570" s="120"/>
      <c r="T9570" s="3"/>
      <c r="U9570" s="3"/>
      <c r="V9570" s="3"/>
      <c r="W9570" s="3"/>
      <c r="X9570" s="3"/>
      <c r="Y9570" s="3"/>
      <c r="Z9570" s="3"/>
      <c r="AA9570" s="3"/>
      <c r="AB9570" s="3"/>
      <c r="AC9570" s="3"/>
      <c r="AD9570" s="3"/>
      <c r="AE9570" s="3"/>
      <c r="AF9570" s="3"/>
      <c r="AG9570" s="3"/>
      <c r="AH9570" s="3"/>
      <c r="AI9570" s="3"/>
      <c r="AJ9570" s="3"/>
      <c r="AK9570" s="3"/>
      <c r="AL9570" s="3"/>
      <c r="AM9570" s="3"/>
      <c r="AN9570" s="3"/>
      <c r="AO9570" s="3"/>
      <c r="AP9570" s="3"/>
      <c r="AQ9570" s="3"/>
      <c r="AR9570" s="3"/>
      <c r="AS9570" s="3"/>
      <c r="AT9570" s="3"/>
      <c r="AU9570" s="3"/>
      <c r="AV9570" s="3"/>
      <c r="AW9570" s="3"/>
      <c r="AX9570" s="3"/>
      <c r="AY9570" s="3"/>
      <c r="AZ9570" s="3"/>
      <c r="BA9570" s="3"/>
    </row>
    <row r="9571" spans="1:53" x14ac:dyDescent="0.3">
      <c r="A9571" s="3"/>
      <c r="B9571" s="3"/>
      <c r="C9571" s="3"/>
      <c r="D9571" s="3"/>
      <c r="E9571" s="3"/>
      <c r="F9571" s="3"/>
      <c r="G9571" s="3"/>
      <c r="H9571" s="3"/>
      <c r="I9571" s="3"/>
      <c r="J9571" s="3"/>
      <c r="K9571" s="3"/>
      <c r="L9571" s="3"/>
      <c r="M9571" s="3"/>
      <c r="N9571" s="3"/>
      <c r="O9571" s="3"/>
      <c r="P9571" s="3"/>
      <c r="Q9571" s="3"/>
      <c r="R9571" s="3"/>
      <c r="S9571" s="120"/>
      <c r="T9571" s="3"/>
      <c r="U9571" s="3"/>
      <c r="V9571" s="3"/>
      <c r="W9571" s="3"/>
      <c r="X9571" s="3"/>
      <c r="Y9571" s="3"/>
      <c r="Z9571" s="3"/>
      <c r="AA9571" s="3"/>
      <c r="AB9571" s="3"/>
      <c r="AC9571" s="3"/>
      <c r="AD9571" s="3"/>
      <c r="AE9571" s="3"/>
      <c r="AF9571" s="3"/>
      <c r="AG9571" s="3"/>
      <c r="AH9571" s="3"/>
      <c r="AI9571" s="3"/>
      <c r="AJ9571" s="3"/>
      <c r="AK9571" s="3"/>
      <c r="AL9571" s="3"/>
      <c r="AM9571" s="3"/>
      <c r="AN9571" s="3"/>
      <c r="AO9571" s="3"/>
      <c r="AP9571" s="3"/>
      <c r="AQ9571" s="3"/>
      <c r="AR9571" s="3"/>
      <c r="AS9571" s="3"/>
      <c r="AT9571" s="3"/>
      <c r="AU9571" s="3"/>
      <c r="AV9571" s="3"/>
      <c r="AW9571" s="3"/>
      <c r="AX9571" s="3"/>
      <c r="AY9571" s="3"/>
      <c r="AZ9571" s="3"/>
      <c r="BA9571" s="3"/>
    </row>
    <row r="9572" spans="1:53" x14ac:dyDescent="0.3">
      <c r="A9572" s="3"/>
      <c r="B9572" s="3"/>
      <c r="C9572" s="3"/>
      <c r="D9572" s="3"/>
      <c r="E9572" s="3"/>
      <c r="F9572" s="3"/>
      <c r="G9572" s="3"/>
      <c r="H9572" s="3"/>
      <c r="I9572" s="3"/>
      <c r="J9572" s="3"/>
      <c r="K9572" s="3"/>
      <c r="L9572" s="3"/>
      <c r="M9572" s="3"/>
      <c r="N9572" s="3"/>
      <c r="O9572" s="3"/>
      <c r="P9572" s="3"/>
      <c r="Q9572" s="3"/>
      <c r="R9572" s="3"/>
      <c r="S9572" s="120"/>
      <c r="T9572" s="3"/>
      <c r="U9572" s="3"/>
      <c r="V9572" s="3"/>
      <c r="W9572" s="3"/>
      <c r="X9572" s="3"/>
      <c r="Y9572" s="3"/>
      <c r="Z9572" s="3"/>
      <c r="AA9572" s="3"/>
      <c r="AB9572" s="3"/>
      <c r="AC9572" s="3"/>
      <c r="AD9572" s="3"/>
      <c r="AE9572" s="3"/>
      <c r="AF9572" s="3"/>
      <c r="AG9572" s="3"/>
      <c r="AH9572" s="3"/>
      <c r="AI9572" s="3"/>
      <c r="AJ9572" s="3"/>
      <c r="AK9572" s="3"/>
      <c r="AL9572" s="3"/>
      <c r="AM9572" s="3"/>
      <c r="AN9572" s="3"/>
      <c r="AO9572" s="3"/>
      <c r="AP9572" s="3"/>
      <c r="AQ9572" s="3"/>
      <c r="AR9572" s="3"/>
      <c r="AS9572" s="3"/>
      <c r="AT9572" s="3"/>
      <c r="AU9572" s="3"/>
      <c r="AV9572" s="3"/>
      <c r="AW9572" s="3"/>
      <c r="AX9572" s="3"/>
      <c r="AY9572" s="3"/>
      <c r="AZ9572" s="3"/>
      <c r="BA9572" s="3"/>
    </row>
    <row r="9573" spans="1:53" x14ac:dyDescent="0.3">
      <c r="A9573" s="3"/>
      <c r="B9573" s="3"/>
      <c r="C9573" s="3"/>
      <c r="D9573" s="3"/>
      <c r="E9573" s="3"/>
      <c r="F9573" s="3"/>
      <c r="G9573" s="3"/>
      <c r="H9573" s="3"/>
      <c r="I9573" s="3"/>
      <c r="J9573" s="3"/>
      <c r="K9573" s="3"/>
      <c r="L9573" s="3"/>
      <c r="M9573" s="3"/>
      <c r="N9573" s="3"/>
      <c r="O9573" s="3"/>
      <c r="P9573" s="3"/>
      <c r="Q9573" s="3"/>
      <c r="R9573" s="3"/>
      <c r="S9573" s="120"/>
      <c r="T9573" s="3"/>
      <c r="U9573" s="3"/>
      <c r="V9573" s="3"/>
      <c r="W9573" s="3"/>
      <c r="X9573" s="3"/>
      <c r="Y9573" s="3"/>
      <c r="Z9573" s="3"/>
      <c r="AA9573" s="3"/>
      <c r="AB9573" s="3"/>
      <c r="AC9573" s="3"/>
      <c r="AD9573" s="3"/>
      <c r="AE9573" s="3"/>
      <c r="AF9573" s="3"/>
      <c r="AG9573" s="3"/>
      <c r="AH9573" s="3"/>
      <c r="AI9573" s="3"/>
      <c r="AJ9573" s="3"/>
      <c r="AK9573" s="3"/>
      <c r="AL9573" s="3"/>
      <c r="AM9573" s="3"/>
      <c r="AN9573" s="3"/>
      <c r="AO9573" s="3"/>
      <c r="AP9573" s="3"/>
      <c r="AQ9573" s="3"/>
      <c r="AR9573" s="3"/>
      <c r="AS9573" s="3"/>
      <c r="AT9573" s="3"/>
      <c r="AU9573" s="3"/>
      <c r="AV9573" s="3"/>
      <c r="AW9573" s="3"/>
      <c r="AX9573" s="3"/>
      <c r="AY9573" s="3"/>
      <c r="AZ9573" s="3"/>
      <c r="BA9573" s="3"/>
    </row>
    <row r="9574" spans="1:53" x14ac:dyDescent="0.3">
      <c r="A9574" s="3"/>
      <c r="B9574" s="3"/>
      <c r="C9574" s="3"/>
      <c r="D9574" s="3"/>
      <c r="E9574" s="3"/>
      <c r="F9574" s="3"/>
      <c r="G9574" s="3"/>
      <c r="H9574" s="3"/>
      <c r="I9574" s="3"/>
      <c r="J9574" s="3"/>
      <c r="K9574" s="3"/>
      <c r="L9574" s="3"/>
      <c r="M9574" s="3"/>
      <c r="N9574" s="3"/>
      <c r="O9574" s="3"/>
      <c r="P9574" s="3"/>
      <c r="Q9574" s="3"/>
      <c r="R9574" s="3"/>
      <c r="S9574" s="120"/>
      <c r="T9574" s="3"/>
      <c r="U9574" s="3"/>
      <c r="V9574" s="3"/>
      <c r="W9574" s="3"/>
      <c r="X9574" s="3"/>
      <c r="Y9574" s="3"/>
      <c r="Z9574" s="3"/>
      <c r="AA9574" s="3"/>
      <c r="AB9574" s="3"/>
      <c r="AC9574" s="3"/>
      <c r="AD9574" s="3"/>
      <c r="AE9574" s="3"/>
      <c r="AF9574" s="3"/>
      <c r="AG9574" s="3"/>
      <c r="AH9574" s="3"/>
      <c r="AI9574" s="3"/>
      <c r="AJ9574" s="3"/>
      <c r="AK9574" s="3"/>
      <c r="AL9574" s="3"/>
      <c r="AM9574" s="3"/>
      <c r="AN9574" s="3"/>
      <c r="AO9574" s="3"/>
      <c r="AP9574" s="3"/>
      <c r="AQ9574" s="3"/>
      <c r="AR9574" s="3"/>
      <c r="AS9574" s="3"/>
      <c r="AT9574" s="3"/>
      <c r="AU9574" s="3"/>
      <c r="AV9574" s="3"/>
      <c r="AW9574" s="3"/>
      <c r="AX9574" s="3"/>
      <c r="AY9574" s="3"/>
      <c r="AZ9574" s="3"/>
      <c r="BA9574" s="3"/>
    </row>
    <row r="9575" spans="1:53" x14ac:dyDescent="0.3">
      <c r="A9575" s="3"/>
      <c r="B9575" s="3"/>
      <c r="C9575" s="3"/>
      <c r="D9575" s="3"/>
      <c r="E9575" s="3"/>
      <c r="F9575" s="3"/>
      <c r="G9575" s="3"/>
      <c r="H9575" s="3"/>
      <c r="I9575" s="3"/>
      <c r="J9575" s="3"/>
      <c r="K9575" s="3"/>
      <c r="L9575" s="3"/>
      <c r="M9575" s="3"/>
      <c r="N9575" s="3"/>
      <c r="O9575" s="3"/>
      <c r="P9575" s="3"/>
      <c r="Q9575" s="3"/>
      <c r="R9575" s="3"/>
      <c r="S9575" s="120"/>
      <c r="T9575" s="3"/>
      <c r="U9575" s="3"/>
      <c r="V9575" s="3"/>
      <c r="W9575" s="3"/>
      <c r="X9575" s="3"/>
      <c r="Y9575" s="3"/>
      <c r="Z9575" s="3"/>
      <c r="AA9575" s="3"/>
      <c r="AB9575" s="3"/>
      <c r="AC9575" s="3"/>
      <c r="AD9575" s="3"/>
      <c r="AE9575" s="3"/>
      <c r="AF9575" s="3"/>
      <c r="AG9575" s="3"/>
      <c r="AH9575" s="3"/>
      <c r="AI9575" s="3"/>
      <c r="AJ9575" s="3"/>
      <c r="AK9575" s="3"/>
      <c r="AL9575" s="3"/>
      <c r="AM9575" s="3"/>
      <c r="AN9575" s="3"/>
      <c r="AO9575" s="3"/>
      <c r="AP9575" s="3"/>
      <c r="AQ9575" s="3"/>
      <c r="AR9575" s="3"/>
      <c r="AS9575" s="3"/>
      <c r="AT9575" s="3"/>
      <c r="AU9575" s="3"/>
      <c r="AV9575" s="3"/>
      <c r="AW9575" s="3"/>
      <c r="AX9575" s="3"/>
      <c r="AY9575" s="3"/>
      <c r="AZ9575" s="3"/>
      <c r="BA9575" s="3"/>
    </row>
    <row r="9576" spans="1:53" x14ac:dyDescent="0.3">
      <c r="A9576" s="3"/>
      <c r="B9576" s="3"/>
      <c r="C9576" s="3"/>
      <c r="D9576" s="3"/>
      <c r="E9576" s="3"/>
      <c r="F9576" s="3"/>
      <c r="G9576" s="3"/>
      <c r="H9576" s="3"/>
      <c r="I9576" s="3"/>
      <c r="J9576" s="3"/>
      <c r="K9576" s="3"/>
      <c r="L9576" s="3"/>
      <c r="M9576" s="3"/>
      <c r="N9576" s="3"/>
      <c r="O9576" s="3"/>
      <c r="P9576" s="3"/>
      <c r="Q9576" s="3"/>
      <c r="R9576" s="3"/>
      <c r="S9576" s="120"/>
      <c r="T9576" s="3"/>
      <c r="U9576" s="3"/>
      <c r="V9576" s="3"/>
      <c r="W9576" s="3"/>
      <c r="X9576" s="3"/>
      <c r="Y9576" s="3"/>
      <c r="Z9576" s="3"/>
      <c r="AA9576" s="3"/>
      <c r="AB9576" s="3"/>
      <c r="AC9576" s="3"/>
      <c r="AD9576" s="3"/>
      <c r="AE9576" s="3"/>
      <c r="AF9576" s="3"/>
      <c r="AG9576" s="3"/>
      <c r="AH9576" s="3"/>
      <c r="AI9576" s="3"/>
      <c r="AJ9576" s="3"/>
      <c r="AK9576" s="3"/>
      <c r="AL9576" s="3"/>
      <c r="AM9576" s="3"/>
      <c r="AN9576" s="3"/>
      <c r="AO9576" s="3"/>
      <c r="AP9576" s="3"/>
      <c r="AQ9576" s="3"/>
      <c r="AR9576" s="3"/>
      <c r="AS9576" s="3"/>
      <c r="AT9576" s="3"/>
      <c r="AU9576" s="3"/>
      <c r="AV9576" s="3"/>
      <c r="AW9576" s="3"/>
      <c r="AX9576" s="3"/>
      <c r="AY9576" s="3"/>
      <c r="AZ9576" s="3"/>
      <c r="BA9576" s="3"/>
    </row>
    <row r="9577" spans="1:53" x14ac:dyDescent="0.3">
      <c r="A9577" s="3"/>
      <c r="B9577" s="3"/>
      <c r="C9577" s="3"/>
      <c r="D9577" s="3"/>
      <c r="E9577" s="3"/>
      <c r="F9577" s="3"/>
      <c r="G9577" s="3"/>
      <c r="H9577" s="3"/>
      <c r="I9577" s="3"/>
      <c r="J9577" s="3"/>
      <c r="K9577" s="3"/>
      <c r="L9577" s="3"/>
      <c r="M9577" s="3"/>
      <c r="N9577" s="3"/>
      <c r="O9577" s="3"/>
      <c r="P9577" s="3"/>
      <c r="Q9577" s="3"/>
      <c r="R9577" s="3"/>
      <c r="S9577" s="120"/>
      <c r="T9577" s="3"/>
      <c r="U9577" s="3"/>
      <c r="V9577" s="3"/>
      <c r="W9577" s="3"/>
      <c r="X9577" s="3"/>
      <c r="Y9577" s="3"/>
      <c r="Z9577" s="3"/>
      <c r="AA9577" s="3"/>
      <c r="AB9577" s="3"/>
      <c r="AC9577" s="3"/>
      <c r="AD9577" s="3"/>
      <c r="AE9577" s="3"/>
      <c r="AF9577" s="3"/>
      <c r="AG9577" s="3"/>
      <c r="AH9577" s="3"/>
      <c r="AI9577" s="3"/>
      <c r="AJ9577" s="3"/>
      <c r="AK9577" s="3"/>
      <c r="AL9577" s="3"/>
      <c r="AM9577" s="3"/>
      <c r="AN9577" s="3"/>
      <c r="AO9577" s="3"/>
      <c r="AP9577" s="3"/>
      <c r="AQ9577" s="3"/>
      <c r="AR9577" s="3"/>
      <c r="AS9577" s="3"/>
      <c r="AT9577" s="3"/>
      <c r="AU9577" s="3"/>
      <c r="AV9577" s="3"/>
      <c r="AW9577" s="3"/>
      <c r="AX9577" s="3"/>
      <c r="AY9577" s="3"/>
      <c r="AZ9577" s="3"/>
      <c r="BA9577" s="3"/>
    </row>
    <row r="9578" spans="1:53" x14ac:dyDescent="0.3">
      <c r="A9578" s="3"/>
      <c r="B9578" s="3"/>
      <c r="C9578" s="3"/>
      <c r="D9578" s="3"/>
      <c r="E9578" s="3"/>
      <c r="F9578" s="3"/>
      <c r="G9578" s="3"/>
      <c r="H9578" s="3"/>
      <c r="I9578" s="3"/>
      <c r="J9578" s="3"/>
      <c r="K9578" s="3"/>
      <c r="L9578" s="3"/>
      <c r="M9578" s="3"/>
      <c r="N9578" s="3"/>
      <c r="O9578" s="3"/>
      <c r="P9578" s="3"/>
      <c r="Q9578" s="3"/>
      <c r="R9578" s="3"/>
      <c r="S9578" s="120"/>
      <c r="T9578" s="3"/>
      <c r="U9578" s="3"/>
      <c r="V9578" s="3"/>
      <c r="W9578" s="3"/>
      <c r="X9578" s="3"/>
      <c r="Y9578" s="3"/>
      <c r="Z9578" s="3"/>
      <c r="AA9578" s="3"/>
      <c r="AB9578" s="3"/>
      <c r="AC9578" s="3"/>
      <c r="AD9578" s="3"/>
      <c r="AE9578" s="3"/>
      <c r="AF9578" s="3"/>
      <c r="AG9578" s="3"/>
      <c r="AH9578" s="3"/>
      <c r="AI9578" s="3"/>
      <c r="AJ9578" s="3"/>
      <c r="AK9578" s="3"/>
      <c r="AL9578" s="3"/>
      <c r="AM9578" s="3"/>
      <c r="AN9578" s="3"/>
      <c r="AO9578" s="3"/>
      <c r="AP9578" s="3"/>
      <c r="AQ9578" s="3"/>
      <c r="AR9578" s="3"/>
      <c r="AS9578" s="3"/>
      <c r="AT9578" s="3"/>
      <c r="AU9578" s="3"/>
      <c r="AV9578" s="3"/>
      <c r="AW9578" s="3"/>
      <c r="AX9578" s="3"/>
      <c r="AY9578" s="3"/>
      <c r="AZ9578" s="3"/>
      <c r="BA9578" s="3"/>
    </row>
    <row r="9579" spans="1:53" x14ac:dyDescent="0.3">
      <c r="A9579" s="3"/>
      <c r="B9579" s="3"/>
      <c r="C9579" s="3"/>
      <c r="D9579" s="3"/>
      <c r="E9579" s="3"/>
      <c r="F9579" s="3"/>
      <c r="G9579" s="3"/>
      <c r="H9579" s="3"/>
      <c r="I9579" s="3"/>
      <c r="J9579" s="3"/>
      <c r="K9579" s="3"/>
      <c r="L9579" s="3"/>
      <c r="M9579" s="3"/>
      <c r="N9579" s="3"/>
      <c r="O9579" s="3"/>
      <c r="P9579" s="3"/>
      <c r="Q9579" s="3"/>
      <c r="R9579" s="3"/>
      <c r="S9579" s="120"/>
      <c r="T9579" s="3"/>
      <c r="U9579" s="3"/>
      <c r="V9579" s="3"/>
      <c r="W9579" s="3"/>
      <c r="X9579" s="3"/>
      <c r="Y9579" s="3"/>
      <c r="Z9579" s="3"/>
      <c r="AA9579" s="3"/>
      <c r="AB9579" s="3"/>
      <c r="AC9579" s="3"/>
      <c r="AD9579" s="3"/>
      <c r="AE9579" s="3"/>
      <c r="AF9579" s="3"/>
      <c r="AG9579" s="3"/>
      <c r="AH9579" s="3"/>
      <c r="AI9579" s="3"/>
      <c r="AJ9579" s="3"/>
      <c r="AK9579" s="3"/>
      <c r="AL9579" s="3"/>
      <c r="AM9579" s="3"/>
      <c r="AN9579" s="3"/>
      <c r="AO9579" s="3"/>
      <c r="AP9579" s="3"/>
      <c r="AQ9579" s="3"/>
      <c r="AR9579" s="3"/>
      <c r="AS9579" s="3"/>
      <c r="AT9579" s="3"/>
      <c r="AU9579" s="3"/>
      <c r="AV9579" s="3"/>
      <c r="AW9579" s="3"/>
      <c r="AX9579" s="3"/>
      <c r="AY9579" s="3"/>
      <c r="AZ9579" s="3"/>
      <c r="BA9579" s="3"/>
    </row>
    <row r="9580" spans="1:53" x14ac:dyDescent="0.3">
      <c r="A9580" s="3"/>
      <c r="B9580" s="3"/>
      <c r="C9580" s="3"/>
      <c r="D9580" s="3"/>
      <c r="E9580" s="3"/>
      <c r="F9580" s="3"/>
      <c r="G9580" s="3"/>
      <c r="H9580" s="3"/>
      <c r="I9580" s="3"/>
      <c r="J9580" s="3"/>
      <c r="K9580" s="3"/>
      <c r="L9580" s="3"/>
      <c r="M9580" s="3"/>
      <c r="N9580" s="3"/>
      <c r="O9580" s="3"/>
      <c r="P9580" s="3"/>
      <c r="Q9580" s="3"/>
      <c r="R9580" s="3"/>
      <c r="S9580" s="120"/>
      <c r="T9580" s="3"/>
      <c r="U9580" s="3"/>
      <c r="V9580" s="3"/>
      <c r="W9580" s="3"/>
      <c r="X9580" s="3"/>
      <c r="Y9580" s="3"/>
      <c r="Z9580" s="3"/>
      <c r="AA9580" s="3"/>
      <c r="AB9580" s="3"/>
      <c r="AC9580" s="3"/>
      <c r="AD9580" s="3"/>
      <c r="AE9580" s="3"/>
      <c r="AF9580" s="3"/>
      <c r="AG9580" s="3"/>
      <c r="AH9580" s="3"/>
      <c r="AI9580" s="3"/>
      <c r="AJ9580" s="3"/>
      <c r="AK9580" s="3"/>
      <c r="AL9580" s="3"/>
      <c r="AM9580" s="3"/>
      <c r="AN9580" s="3"/>
      <c r="AO9580" s="3"/>
      <c r="AP9580" s="3"/>
      <c r="AQ9580" s="3"/>
      <c r="AR9580" s="3"/>
      <c r="AS9580" s="3"/>
      <c r="AT9580" s="3"/>
      <c r="AU9580" s="3"/>
      <c r="AV9580" s="3"/>
      <c r="AW9580" s="3"/>
      <c r="AX9580" s="3"/>
      <c r="AY9580" s="3"/>
      <c r="AZ9580" s="3"/>
      <c r="BA9580" s="3"/>
    </row>
    <row r="9581" spans="1:53" x14ac:dyDescent="0.3">
      <c r="A9581" s="3"/>
      <c r="B9581" s="3"/>
      <c r="C9581" s="3"/>
      <c r="D9581" s="3"/>
      <c r="E9581" s="3"/>
      <c r="F9581" s="3"/>
      <c r="G9581" s="3"/>
      <c r="H9581" s="3"/>
      <c r="I9581" s="3"/>
      <c r="J9581" s="3"/>
      <c r="K9581" s="3"/>
      <c r="L9581" s="3"/>
      <c r="M9581" s="3"/>
      <c r="N9581" s="3"/>
      <c r="O9581" s="3"/>
      <c r="P9581" s="3"/>
      <c r="Q9581" s="3"/>
      <c r="R9581" s="3"/>
      <c r="S9581" s="120"/>
      <c r="T9581" s="3"/>
      <c r="U9581" s="3"/>
      <c r="V9581" s="3"/>
      <c r="W9581" s="3"/>
      <c r="X9581" s="3"/>
      <c r="Y9581" s="3"/>
      <c r="Z9581" s="3"/>
      <c r="AA9581" s="3"/>
      <c r="AB9581" s="3"/>
      <c r="AC9581" s="3"/>
      <c r="AD9581" s="3"/>
      <c r="AE9581" s="3"/>
      <c r="AF9581" s="3"/>
      <c r="AG9581" s="3"/>
      <c r="AH9581" s="3"/>
      <c r="AI9581" s="3"/>
      <c r="AJ9581" s="3"/>
      <c r="AK9581" s="3"/>
      <c r="AL9581" s="3"/>
      <c r="AM9581" s="3"/>
      <c r="AN9581" s="3"/>
      <c r="AO9581" s="3"/>
      <c r="AP9581" s="3"/>
      <c r="AQ9581" s="3"/>
      <c r="AR9581" s="3"/>
      <c r="AS9581" s="3"/>
      <c r="AT9581" s="3"/>
      <c r="AU9581" s="3"/>
      <c r="AV9581" s="3"/>
      <c r="AW9581" s="3"/>
      <c r="AX9581" s="3"/>
      <c r="AY9581" s="3"/>
      <c r="AZ9581" s="3"/>
      <c r="BA9581" s="3"/>
    </row>
    <row r="9582" spans="1:53" x14ac:dyDescent="0.3">
      <c r="A9582" s="3"/>
      <c r="B9582" s="3"/>
      <c r="C9582" s="3"/>
      <c r="D9582" s="3"/>
      <c r="E9582" s="3"/>
      <c r="F9582" s="3"/>
      <c r="G9582" s="3"/>
      <c r="H9582" s="3"/>
      <c r="I9582" s="3"/>
      <c r="J9582" s="3"/>
      <c r="K9582" s="3"/>
      <c r="L9582" s="3"/>
      <c r="M9582" s="3"/>
      <c r="N9582" s="3"/>
      <c r="O9582" s="3"/>
      <c r="P9582" s="3"/>
      <c r="Q9582" s="3"/>
      <c r="R9582" s="3"/>
      <c r="S9582" s="120"/>
      <c r="T9582" s="3"/>
      <c r="U9582" s="3"/>
      <c r="V9582" s="3"/>
      <c r="W9582" s="3"/>
      <c r="X9582" s="3"/>
      <c r="Y9582" s="3"/>
      <c r="Z9582" s="3"/>
      <c r="AA9582" s="3"/>
      <c r="AB9582" s="3"/>
      <c r="AC9582" s="3"/>
      <c r="AD9582" s="3"/>
      <c r="AE9582" s="3"/>
      <c r="AF9582" s="3"/>
      <c r="AG9582" s="3"/>
      <c r="AH9582" s="3"/>
      <c r="AI9582" s="3"/>
      <c r="AJ9582" s="3"/>
      <c r="AK9582" s="3"/>
      <c r="AL9582" s="3"/>
      <c r="AM9582" s="3"/>
      <c r="AN9582" s="3"/>
      <c r="AO9582" s="3"/>
      <c r="AP9582" s="3"/>
      <c r="AQ9582" s="3"/>
      <c r="AR9582" s="3"/>
      <c r="AS9582" s="3"/>
      <c r="AT9582" s="3"/>
      <c r="AU9582" s="3"/>
      <c r="AV9582" s="3"/>
      <c r="AW9582" s="3"/>
      <c r="AX9582" s="3"/>
      <c r="AY9582" s="3"/>
      <c r="AZ9582" s="3"/>
      <c r="BA9582" s="3"/>
    </row>
    <row r="9583" spans="1:53" x14ac:dyDescent="0.3">
      <c r="A9583" s="3"/>
      <c r="B9583" s="3"/>
      <c r="C9583" s="3"/>
      <c r="D9583" s="3"/>
      <c r="E9583" s="3"/>
      <c r="F9583" s="3"/>
      <c r="G9583" s="3"/>
      <c r="H9583" s="3"/>
      <c r="I9583" s="3"/>
      <c r="J9583" s="3"/>
      <c r="K9583" s="3"/>
      <c r="L9583" s="3"/>
      <c r="M9583" s="3"/>
      <c r="N9583" s="3"/>
      <c r="O9583" s="3"/>
      <c r="P9583" s="3"/>
      <c r="Q9583" s="3"/>
      <c r="R9583" s="3"/>
      <c r="S9583" s="120"/>
      <c r="T9583" s="3"/>
      <c r="U9583" s="3"/>
      <c r="V9583" s="3"/>
      <c r="W9583" s="3"/>
      <c r="X9583" s="3"/>
      <c r="Y9583" s="3"/>
      <c r="Z9583" s="3"/>
      <c r="AA9583" s="3"/>
      <c r="AB9583" s="3"/>
      <c r="AC9583" s="3"/>
      <c r="AD9583" s="3"/>
      <c r="AE9583" s="3"/>
      <c r="AF9583" s="3"/>
      <c r="AG9583" s="3"/>
      <c r="AH9583" s="3"/>
      <c r="AI9583" s="3"/>
      <c r="AJ9583" s="3"/>
      <c r="AK9583" s="3"/>
      <c r="AL9583" s="3"/>
      <c r="AM9583" s="3"/>
      <c r="AN9583" s="3"/>
      <c r="AO9583" s="3"/>
      <c r="AP9583" s="3"/>
      <c r="AQ9583" s="3"/>
      <c r="AR9583" s="3"/>
      <c r="AS9583" s="3"/>
      <c r="AT9583" s="3"/>
      <c r="AU9583" s="3"/>
      <c r="AV9583" s="3"/>
      <c r="AW9583" s="3"/>
      <c r="AX9583" s="3"/>
      <c r="AY9583" s="3"/>
      <c r="AZ9583" s="3"/>
      <c r="BA9583" s="3"/>
    </row>
    <row r="9584" spans="1:53" x14ac:dyDescent="0.3">
      <c r="A9584" s="3"/>
      <c r="B9584" s="3"/>
      <c r="C9584" s="3"/>
      <c r="D9584" s="3"/>
      <c r="E9584" s="3"/>
      <c r="F9584" s="3"/>
      <c r="G9584" s="3"/>
      <c r="H9584" s="3"/>
      <c r="I9584" s="3"/>
      <c r="J9584" s="3"/>
      <c r="K9584" s="3"/>
      <c r="L9584" s="3"/>
      <c r="M9584" s="3"/>
      <c r="N9584" s="3"/>
      <c r="O9584" s="3"/>
      <c r="P9584" s="3"/>
      <c r="Q9584" s="3"/>
      <c r="R9584" s="3"/>
      <c r="S9584" s="120"/>
      <c r="T9584" s="3"/>
      <c r="U9584" s="3"/>
      <c r="V9584" s="3"/>
      <c r="W9584" s="3"/>
      <c r="X9584" s="3"/>
      <c r="Y9584" s="3"/>
      <c r="Z9584" s="3"/>
      <c r="AA9584" s="3"/>
      <c r="AB9584" s="3"/>
      <c r="AC9584" s="3"/>
      <c r="AD9584" s="3"/>
      <c r="AE9584" s="3"/>
      <c r="AF9584" s="3"/>
      <c r="AG9584" s="3"/>
      <c r="AH9584" s="3"/>
      <c r="AI9584" s="3"/>
      <c r="AJ9584" s="3"/>
      <c r="AK9584" s="3"/>
      <c r="AL9584" s="3"/>
      <c r="AM9584" s="3"/>
      <c r="AN9584" s="3"/>
      <c r="AO9584" s="3"/>
      <c r="AP9584" s="3"/>
      <c r="AQ9584" s="3"/>
      <c r="AR9584" s="3"/>
      <c r="AS9584" s="3"/>
      <c r="AT9584" s="3"/>
      <c r="AU9584" s="3"/>
      <c r="AV9584" s="3"/>
      <c r="AW9584" s="3"/>
      <c r="AX9584" s="3"/>
      <c r="AY9584" s="3"/>
      <c r="AZ9584" s="3"/>
      <c r="BA9584" s="3"/>
    </row>
    <row r="9585" spans="1:53" x14ac:dyDescent="0.3">
      <c r="A9585" s="3"/>
      <c r="B9585" s="3"/>
      <c r="C9585" s="3"/>
      <c r="D9585" s="3"/>
      <c r="E9585" s="3"/>
      <c r="F9585" s="3"/>
      <c r="G9585" s="3"/>
      <c r="H9585" s="3"/>
      <c r="I9585" s="3"/>
      <c r="J9585" s="3"/>
      <c r="K9585" s="3"/>
      <c r="L9585" s="3"/>
      <c r="M9585" s="3"/>
      <c r="N9585" s="3"/>
      <c r="O9585" s="3"/>
      <c r="P9585" s="3"/>
      <c r="Q9585" s="3"/>
      <c r="R9585" s="3"/>
      <c r="S9585" s="120"/>
      <c r="T9585" s="3"/>
      <c r="U9585" s="3"/>
      <c r="V9585" s="3"/>
      <c r="W9585" s="3"/>
      <c r="X9585" s="3"/>
      <c r="Y9585" s="3"/>
      <c r="Z9585" s="3"/>
      <c r="AA9585" s="3"/>
      <c r="AB9585" s="3"/>
      <c r="AC9585" s="3"/>
      <c r="AD9585" s="3"/>
      <c r="AE9585" s="3"/>
      <c r="AF9585" s="3"/>
      <c r="AG9585" s="3"/>
      <c r="AH9585" s="3"/>
      <c r="AI9585" s="3"/>
      <c r="AJ9585" s="3"/>
      <c r="AK9585" s="3"/>
      <c r="AL9585" s="3"/>
      <c r="AM9585" s="3"/>
      <c r="AN9585" s="3"/>
      <c r="AO9585" s="3"/>
      <c r="AP9585" s="3"/>
      <c r="AQ9585" s="3"/>
      <c r="AR9585" s="3"/>
      <c r="AS9585" s="3"/>
      <c r="AT9585" s="3"/>
      <c r="AU9585" s="3"/>
      <c r="AV9585" s="3"/>
      <c r="AW9585" s="3"/>
      <c r="AX9585" s="3"/>
      <c r="AY9585" s="3"/>
      <c r="AZ9585" s="3"/>
      <c r="BA9585" s="3"/>
    </row>
    <row r="9586" spans="1:53" x14ac:dyDescent="0.3">
      <c r="A9586" s="3"/>
      <c r="B9586" s="3"/>
      <c r="C9586" s="3"/>
      <c r="D9586" s="3"/>
      <c r="E9586" s="3"/>
      <c r="F9586" s="3"/>
      <c r="G9586" s="3"/>
      <c r="H9586" s="3"/>
      <c r="I9586" s="3"/>
      <c r="J9586" s="3"/>
      <c r="K9586" s="3"/>
      <c r="L9586" s="3"/>
      <c r="M9586" s="3"/>
      <c r="N9586" s="3"/>
      <c r="O9586" s="3"/>
      <c r="P9586" s="3"/>
      <c r="Q9586" s="3"/>
      <c r="R9586" s="3"/>
      <c r="S9586" s="120"/>
      <c r="T9586" s="3"/>
      <c r="U9586" s="3"/>
      <c r="V9586" s="3"/>
      <c r="W9586" s="3"/>
      <c r="X9586" s="3"/>
      <c r="Y9586" s="3"/>
      <c r="Z9586" s="3"/>
      <c r="AA9586" s="3"/>
      <c r="AB9586" s="3"/>
      <c r="AC9586" s="3"/>
      <c r="AD9586" s="3"/>
      <c r="AE9586" s="3"/>
      <c r="AF9586" s="3"/>
      <c r="AG9586" s="3"/>
      <c r="AH9586" s="3"/>
      <c r="AI9586" s="3"/>
      <c r="AJ9586" s="3"/>
      <c r="AK9586" s="3"/>
      <c r="AL9586" s="3"/>
      <c r="AM9586" s="3"/>
      <c r="AN9586" s="3"/>
      <c r="AO9586" s="3"/>
      <c r="AP9586" s="3"/>
      <c r="AQ9586" s="3"/>
      <c r="AR9586" s="3"/>
      <c r="AS9586" s="3"/>
      <c r="AT9586" s="3"/>
      <c r="AU9586" s="3"/>
      <c r="AV9586" s="3"/>
      <c r="AW9586" s="3"/>
      <c r="AX9586" s="3"/>
      <c r="AY9586" s="3"/>
      <c r="AZ9586" s="3"/>
      <c r="BA9586" s="3"/>
    </row>
    <row r="9587" spans="1:53" x14ac:dyDescent="0.3">
      <c r="A9587" s="3"/>
      <c r="B9587" s="3"/>
      <c r="C9587" s="3"/>
      <c r="D9587" s="3"/>
      <c r="E9587" s="3"/>
      <c r="F9587" s="3"/>
      <c r="G9587" s="3"/>
      <c r="H9587" s="3"/>
      <c r="I9587" s="3"/>
      <c r="J9587" s="3"/>
      <c r="K9587" s="3"/>
      <c r="L9587" s="3"/>
      <c r="M9587" s="3"/>
      <c r="N9587" s="3"/>
      <c r="O9587" s="3"/>
      <c r="P9587" s="3"/>
      <c r="Q9587" s="3"/>
      <c r="R9587" s="3"/>
      <c r="S9587" s="120"/>
      <c r="T9587" s="3"/>
      <c r="U9587" s="3"/>
      <c r="V9587" s="3"/>
      <c r="W9587" s="3"/>
      <c r="X9587" s="3"/>
      <c r="Y9587" s="3"/>
      <c r="Z9587" s="3"/>
      <c r="AA9587" s="3"/>
      <c r="AB9587" s="3"/>
      <c r="AC9587" s="3"/>
      <c r="AD9587" s="3"/>
      <c r="AE9587" s="3"/>
      <c r="AF9587" s="3"/>
      <c r="AG9587" s="3"/>
      <c r="AH9587" s="3"/>
      <c r="AI9587" s="3"/>
      <c r="AJ9587" s="3"/>
      <c r="AK9587" s="3"/>
      <c r="AL9587" s="3"/>
      <c r="AM9587" s="3"/>
      <c r="AN9587" s="3"/>
      <c r="AO9587" s="3"/>
      <c r="AP9587" s="3"/>
      <c r="AQ9587" s="3"/>
      <c r="AR9587" s="3"/>
      <c r="AS9587" s="3"/>
      <c r="AT9587" s="3"/>
      <c r="AU9587" s="3"/>
      <c r="AV9587" s="3"/>
      <c r="AW9587" s="3"/>
      <c r="AX9587" s="3"/>
      <c r="AY9587" s="3"/>
      <c r="AZ9587" s="3"/>
      <c r="BA9587" s="3"/>
    </row>
    <row r="9588" spans="1:53" x14ac:dyDescent="0.3">
      <c r="A9588" s="3"/>
      <c r="B9588" s="3"/>
      <c r="C9588" s="3"/>
      <c r="D9588" s="3"/>
      <c r="E9588" s="3"/>
      <c r="F9588" s="3"/>
      <c r="G9588" s="3"/>
      <c r="H9588" s="3"/>
      <c r="I9588" s="3"/>
      <c r="J9588" s="3"/>
      <c r="K9588" s="3"/>
      <c r="L9588" s="3"/>
      <c r="M9588" s="3"/>
      <c r="N9588" s="3"/>
      <c r="O9588" s="3"/>
      <c r="P9588" s="3"/>
      <c r="Q9588" s="3"/>
      <c r="R9588" s="3"/>
      <c r="S9588" s="120"/>
      <c r="T9588" s="3"/>
      <c r="U9588" s="3"/>
      <c r="V9588" s="3"/>
      <c r="W9588" s="3"/>
      <c r="X9588" s="3"/>
      <c r="Y9588" s="3"/>
      <c r="Z9588" s="3"/>
      <c r="AA9588" s="3"/>
      <c r="AB9588" s="3"/>
      <c r="AC9588" s="3"/>
      <c r="AD9588" s="3"/>
      <c r="AE9588" s="3"/>
      <c r="AF9588" s="3"/>
      <c r="AG9588" s="3"/>
      <c r="AH9588" s="3"/>
      <c r="AI9588" s="3"/>
      <c r="AJ9588" s="3"/>
      <c r="AK9588" s="3"/>
      <c r="AL9588" s="3"/>
      <c r="AM9588" s="3"/>
      <c r="AN9588" s="3"/>
      <c r="AO9588" s="3"/>
      <c r="AP9588" s="3"/>
      <c r="AQ9588" s="3"/>
      <c r="AR9588" s="3"/>
      <c r="AS9588" s="3"/>
      <c r="AT9588" s="3"/>
      <c r="AU9588" s="3"/>
      <c r="AV9588" s="3"/>
      <c r="AW9588" s="3"/>
      <c r="AX9588" s="3"/>
      <c r="AY9588" s="3"/>
      <c r="AZ9588" s="3"/>
      <c r="BA9588" s="3"/>
    </row>
    <row r="9589" spans="1:53" x14ac:dyDescent="0.3">
      <c r="A9589" s="3"/>
      <c r="B9589" s="3"/>
      <c r="C9589" s="3"/>
      <c r="D9589" s="3"/>
      <c r="E9589" s="3"/>
      <c r="F9589" s="3"/>
      <c r="G9589" s="3"/>
      <c r="H9589" s="3"/>
      <c r="I9589" s="3"/>
      <c r="J9589" s="3"/>
      <c r="K9589" s="3"/>
      <c r="L9589" s="3"/>
      <c r="M9589" s="3"/>
      <c r="N9589" s="3"/>
      <c r="O9589" s="3"/>
      <c r="P9589" s="3"/>
      <c r="Q9589" s="3"/>
      <c r="R9589" s="3"/>
      <c r="S9589" s="120"/>
      <c r="T9589" s="3"/>
      <c r="U9589" s="3"/>
      <c r="V9589" s="3"/>
      <c r="W9589" s="3"/>
      <c r="X9589" s="3"/>
      <c r="Y9589" s="3"/>
      <c r="Z9589" s="3"/>
      <c r="AA9589" s="3"/>
      <c r="AB9589" s="3"/>
      <c r="AC9589" s="3"/>
      <c r="AD9589" s="3"/>
      <c r="AE9589" s="3"/>
      <c r="AF9589" s="3"/>
      <c r="AG9589" s="3"/>
      <c r="AH9589" s="3"/>
      <c r="AI9589" s="3"/>
      <c r="AJ9589" s="3"/>
      <c r="AK9589" s="3"/>
      <c r="AL9589" s="3"/>
      <c r="AM9589" s="3"/>
      <c r="AN9589" s="3"/>
      <c r="AO9589" s="3"/>
      <c r="AP9589" s="3"/>
      <c r="AQ9589" s="3"/>
      <c r="AR9589" s="3"/>
      <c r="AS9589" s="3"/>
      <c r="AT9589" s="3"/>
      <c r="AU9589" s="3"/>
      <c r="AV9589" s="3"/>
      <c r="AW9589" s="3"/>
      <c r="AX9589" s="3"/>
      <c r="AY9589" s="3"/>
      <c r="AZ9589" s="3"/>
      <c r="BA9589" s="3"/>
    </row>
    <row r="9590" spans="1:53" x14ac:dyDescent="0.3">
      <c r="A9590" s="3"/>
      <c r="B9590" s="3"/>
      <c r="C9590" s="3"/>
      <c r="D9590" s="3"/>
      <c r="E9590" s="3"/>
      <c r="F9590" s="3"/>
      <c r="G9590" s="3"/>
      <c r="H9590" s="3"/>
      <c r="I9590" s="3"/>
      <c r="J9590" s="3"/>
      <c r="K9590" s="3"/>
      <c r="L9590" s="3"/>
      <c r="M9590" s="3"/>
      <c r="N9590" s="3"/>
      <c r="O9590" s="3"/>
      <c r="P9590" s="3"/>
      <c r="Q9590" s="3"/>
      <c r="R9590" s="3"/>
      <c r="S9590" s="120"/>
      <c r="T9590" s="3"/>
      <c r="U9590" s="3"/>
      <c r="V9590" s="3"/>
      <c r="W9590" s="3"/>
      <c r="X9590" s="3"/>
      <c r="Y9590" s="3"/>
      <c r="Z9590" s="3"/>
      <c r="AA9590" s="3"/>
      <c r="AB9590" s="3"/>
      <c r="AC9590" s="3"/>
      <c r="AD9590" s="3"/>
      <c r="AE9590" s="3"/>
      <c r="AF9590" s="3"/>
      <c r="AG9590" s="3"/>
      <c r="AH9590" s="3"/>
      <c r="AI9590" s="3"/>
      <c r="AJ9590" s="3"/>
      <c r="AK9590" s="3"/>
      <c r="AL9590" s="3"/>
      <c r="AM9590" s="3"/>
      <c r="AN9590" s="3"/>
      <c r="AO9590" s="3"/>
      <c r="AP9590" s="3"/>
      <c r="AQ9590" s="3"/>
      <c r="AR9590" s="3"/>
      <c r="AS9590" s="3"/>
      <c r="AT9590" s="3"/>
      <c r="AU9590" s="3"/>
      <c r="AV9590" s="3"/>
      <c r="AW9590" s="3"/>
      <c r="AX9590" s="3"/>
      <c r="AY9590" s="3"/>
      <c r="AZ9590" s="3"/>
      <c r="BA9590" s="3"/>
    </row>
    <row r="9591" spans="1:53" x14ac:dyDescent="0.3">
      <c r="A9591" s="3"/>
      <c r="B9591" s="3"/>
      <c r="C9591" s="3"/>
      <c r="D9591" s="3"/>
      <c r="E9591" s="3"/>
      <c r="F9591" s="3"/>
      <c r="G9591" s="3"/>
      <c r="H9591" s="3"/>
      <c r="I9591" s="3"/>
      <c r="J9591" s="3"/>
      <c r="K9591" s="3"/>
      <c r="L9591" s="3"/>
      <c r="M9591" s="3"/>
      <c r="N9591" s="3"/>
      <c r="O9591" s="3"/>
      <c r="P9591" s="3"/>
      <c r="Q9591" s="3"/>
      <c r="R9591" s="3"/>
      <c r="S9591" s="120"/>
      <c r="T9591" s="3"/>
      <c r="U9591" s="3"/>
      <c r="V9591" s="3"/>
      <c r="W9591" s="3"/>
      <c r="X9591" s="3"/>
      <c r="Y9591" s="3"/>
      <c r="Z9591" s="3"/>
      <c r="AA9591" s="3"/>
      <c r="AB9591" s="3"/>
      <c r="AC9591" s="3"/>
      <c r="AD9591" s="3"/>
      <c r="AE9591" s="3"/>
      <c r="AF9591" s="3"/>
      <c r="AG9591" s="3"/>
      <c r="AH9591" s="3"/>
      <c r="AI9591" s="3"/>
      <c r="AJ9591" s="3"/>
      <c r="AK9591" s="3"/>
      <c r="AL9591" s="3"/>
      <c r="AM9591" s="3"/>
      <c r="AN9591" s="3"/>
      <c r="AO9591" s="3"/>
      <c r="AP9591" s="3"/>
      <c r="AQ9591" s="3"/>
      <c r="AR9591" s="3"/>
      <c r="AS9591" s="3"/>
      <c r="AT9591" s="3"/>
      <c r="AU9591" s="3"/>
      <c r="AV9591" s="3"/>
      <c r="AW9591" s="3"/>
      <c r="AX9591" s="3"/>
      <c r="AY9591" s="3"/>
      <c r="AZ9591" s="3"/>
      <c r="BA9591" s="3"/>
    </row>
    <row r="9592" spans="1:53" x14ac:dyDescent="0.3">
      <c r="A9592" s="3"/>
      <c r="B9592" s="3"/>
      <c r="C9592" s="3"/>
      <c r="D9592" s="3"/>
      <c r="E9592" s="3"/>
      <c r="F9592" s="3"/>
      <c r="G9592" s="3"/>
      <c r="H9592" s="3"/>
      <c r="I9592" s="3"/>
      <c r="J9592" s="3"/>
      <c r="K9592" s="3"/>
      <c r="L9592" s="3"/>
      <c r="M9592" s="3"/>
      <c r="N9592" s="3"/>
      <c r="O9592" s="3"/>
      <c r="P9592" s="3"/>
      <c r="Q9592" s="3"/>
      <c r="R9592" s="3"/>
      <c r="S9592" s="120"/>
      <c r="T9592" s="3"/>
      <c r="U9592" s="3"/>
      <c r="V9592" s="3"/>
      <c r="W9592" s="3"/>
      <c r="X9592" s="3"/>
      <c r="Y9592" s="3"/>
      <c r="Z9592" s="3"/>
      <c r="AA9592" s="3"/>
      <c r="AB9592" s="3"/>
      <c r="AC9592" s="3"/>
      <c r="AD9592" s="3"/>
      <c r="AE9592" s="3"/>
      <c r="AF9592" s="3"/>
      <c r="AG9592" s="3"/>
      <c r="AH9592" s="3"/>
      <c r="AI9592" s="3"/>
      <c r="AJ9592" s="3"/>
      <c r="AK9592" s="3"/>
      <c r="AL9592" s="3"/>
      <c r="AM9592" s="3"/>
      <c r="AN9592" s="3"/>
      <c r="AO9592" s="3"/>
      <c r="AP9592" s="3"/>
      <c r="AQ9592" s="3"/>
      <c r="AR9592" s="3"/>
      <c r="AS9592" s="3"/>
      <c r="AT9592" s="3"/>
      <c r="AU9592" s="3"/>
      <c r="AV9592" s="3"/>
      <c r="AW9592" s="3"/>
      <c r="AX9592" s="3"/>
      <c r="AY9592" s="3"/>
      <c r="AZ9592" s="3"/>
      <c r="BA9592" s="3"/>
    </row>
    <row r="9593" spans="1:53" x14ac:dyDescent="0.3">
      <c r="A9593" s="3"/>
      <c r="B9593" s="3"/>
      <c r="C9593" s="3"/>
      <c r="D9593" s="3"/>
      <c r="E9593" s="3"/>
      <c r="F9593" s="3"/>
      <c r="G9593" s="3"/>
      <c r="H9593" s="3"/>
      <c r="I9593" s="3"/>
      <c r="J9593" s="3"/>
      <c r="K9593" s="3"/>
      <c r="L9593" s="3"/>
      <c r="M9593" s="3"/>
      <c r="N9593" s="3"/>
      <c r="O9593" s="3"/>
      <c r="P9593" s="3"/>
      <c r="Q9593" s="3"/>
      <c r="R9593" s="3"/>
      <c r="S9593" s="120"/>
      <c r="T9593" s="3"/>
      <c r="U9593" s="3"/>
      <c r="V9593" s="3"/>
      <c r="W9593" s="3"/>
      <c r="X9593" s="3"/>
      <c r="Y9593" s="3"/>
      <c r="Z9593" s="3"/>
      <c r="AA9593" s="3"/>
      <c r="AB9593" s="3"/>
      <c r="AC9593" s="3"/>
      <c r="AD9593" s="3"/>
      <c r="AE9593" s="3"/>
      <c r="AF9593" s="3"/>
      <c r="AG9593" s="3"/>
      <c r="AH9593" s="3"/>
      <c r="AI9593" s="3"/>
      <c r="AJ9593" s="3"/>
      <c r="AK9593" s="3"/>
      <c r="AL9593" s="3"/>
      <c r="AM9593" s="3"/>
      <c r="AN9593" s="3"/>
      <c r="AO9593" s="3"/>
      <c r="AP9593" s="3"/>
      <c r="AQ9593" s="3"/>
      <c r="AR9593" s="3"/>
      <c r="AS9593" s="3"/>
      <c r="AT9593" s="3"/>
      <c r="AU9593" s="3"/>
      <c r="AV9593" s="3"/>
      <c r="AW9593" s="3"/>
      <c r="AX9593" s="3"/>
      <c r="AY9593" s="3"/>
      <c r="AZ9593" s="3"/>
      <c r="BA9593" s="3"/>
    </row>
    <row r="9594" spans="1:53" x14ac:dyDescent="0.3">
      <c r="A9594" s="3"/>
      <c r="B9594" s="3"/>
      <c r="C9594" s="3"/>
      <c r="D9594" s="3"/>
      <c r="E9594" s="3"/>
      <c r="F9594" s="3"/>
      <c r="G9594" s="3"/>
      <c r="H9594" s="3"/>
      <c r="I9594" s="3"/>
      <c r="J9594" s="3"/>
      <c r="K9594" s="3"/>
      <c r="L9594" s="3"/>
      <c r="M9594" s="3"/>
      <c r="N9594" s="3"/>
      <c r="O9594" s="3"/>
      <c r="P9594" s="3"/>
      <c r="Q9594" s="3"/>
      <c r="R9594" s="3"/>
      <c r="S9594" s="120"/>
      <c r="T9594" s="3"/>
      <c r="U9594" s="3"/>
      <c r="V9594" s="3"/>
      <c r="W9594" s="3"/>
      <c r="X9594" s="3"/>
      <c r="Y9594" s="3"/>
      <c r="Z9594" s="3"/>
      <c r="AA9594" s="3"/>
      <c r="AB9594" s="3"/>
      <c r="AC9594" s="3"/>
      <c r="AD9594" s="3"/>
      <c r="AE9594" s="3"/>
      <c r="AF9594" s="3"/>
      <c r="AG9594" s="3"/>
      <c r="AH9594" s="3"/>
      <c r="AI9594" s="3"/>
      <c r="AJ9594" s="3"/>
      <c r="AK9594" s="3"/>
      <c r="AL9594" s="3"/>
      <c r="AM9594" s="3"/>
      <c r="AN9594" s="3"/>
      <c r="AO9594" s="3"/>
      <c r="AP9594" s="3"/>
      <c r="AQ9594" s="3"/>
      <c r="AR9594" s="3"/>
      <c r="AS9594" s="3"/>
      <c r="AT9594" s="3"/>
      <c r="AU9594" s="3"/>
      <c r="AV9594" s="3"/>
      <c r="AW9594" s="3"/>
      <c r="AX9594" s="3"/>
      <c r="AY9594" s="3"/>
      <c r="AZ9594" s="3"/>
      <c r="BA9594" s="3"/>
    </row>
    <row r="9595" spans="1:53" x14ac:dyDescent="0.3">
      <c r="A9595" s="3"/>
      <c r="B9595" s="3"/>
      <c r="C9595" s="3"/>
      <c r="D9595" s="3"/>
      <c r="E9595" s="3"/>
      <c r="F9595" s="3"/>
      <c r="G9595" s="3"/>
      <c r="H9595" s="3"/>
      <c r="I9595" s="3"/>
      <c r="J9595" s="3"/>
      <c r="K9595" s="3"/>
      <c r="L9595" s="3"/>
      <c r="M9595" s="3"/>
      <c r="N9595" s="3"/>
      <c r="O9595" s="3"/>
      <c r="P9595" s="3"/>
      <c r="Q9595" s="3"/>
      <c r="R9595" s="3"/>
      <c r="S9595" s="120"/>
      <c r="T9595" s="3"/>
      <c r="U9595" s="3"/>
      <c r="V9595" s="3"/>
      <c r="W9595" s="3"/>
      <c r="X9595" s="3"/>
      <c r="Y9595" s="3"/>
      <c r="Z9595" s="3"/>
      <c r="AA9595" s="3"/>
      <c r="AB9595" s="3"/>
      <c r="AC9595" s="3"/>
      <c r="AD9595" s="3"/>
      <c r="AE9595" s="3"/>
      <c r="AF9595" s="3"/>
      <c r="AG9595" s="3"/>
      <c r="AH9595" s="3"/>
      <c r="AI9595" s="3"/>
      <c r="AJ9595" s="3"/>
      <c r="AK9595" s="3"/>
      <c r="AL9595" s="3"/>
      <c r="AM9595" s="3"/>
      <c r="AN9595" s="3"/>
      <c r="AO9595" s="3"/>
      <c r="AP9595" s="3"/>
      <c r="AQ9595" s="3"/>
      <c r="AR9595" s="3"/>
      <c r="AS9595" s="3"/>
      <c r="AT9595" s="3"/>
      <c r="AU9595" s="3"/>
      <c r="AV9595" s="3"/>
      <c r="AW9595" s="3"/>
      <c r="AX9595" s="3"/>
      <c r="AY9595" s="3"/>
      <c r="AZ9595" s="3"/>
      <c r="BA9595" s="3"/>
    </row>
    <row r="9596" spans="1:53" x14ac:dyDescent="0.3">
      <c r="A9596" s="3"/>
      <c r="B9596" s="3"/>
      <c r="C9596" s="3"/>
      <c r="D9596" s="3"/>
      <c r="E9596" s="3"/>
      <c r="F9596" s="3"/>
      <c r="G9596" s="3"/>
      <c r="H9596" s="3"/>
      <c r="I9596" s="3"/>
      <c r="J9596" s="3"/>
      <c r="K9596" s="3"/>
      <c r="L9596" s="3"/>
      <c r="M9596" s="3"/>
      <c r="N9596" s="3"/>
      <c r="O9596" s="3"/>
      <c r="P9596" s="3"/>
      <c r="Q9596" s="3"/>
      <c r="R9596" s="3"/>
      <c r="S9596" s="120"/>
      <c r="T9596" s="3"/>
      <c r="U9596" s="3"/>
      <c r="V9596" s="3"/>
      <c r="W9596" s="3"/>
      <c r="X9596" s="3"/>
      <c r="Y9596" s="3"/>
      <c r="Z9596" s="3"/>
      <c r="AA9596" s="3"/>
      <c r="AB9596" s="3"/>
      <c r="AC9596" s="3"/>
      <c r="AD9596" s="3"/>
      <c r="AE9596" s="3"/>
      <c r="AF9596" s="3"/>
      <c r="AG9596" s="3"/>
      <c r="AH9596" s="3"/>
      <c r="AI9596" s="3"/>
      <c r="AJ9596" s="3"/>
      <c r="AK9596" s="3"/>
      <c r="AL9596" s="3"/>
      <c r="AM9596" s="3"/>
      <c r="AN9596" s="3"/>
      <c r="AO9596" s="3"/>
      <c r="AP9596" s="3"/>
      <c r="AQ9596" s="3"/>
      <c r="AR9596" s="3"/>
      <c r="AS9596" s="3"/>
      <c r="AT9596" s="3"/>
      <c r="AU9596" s="3"/>
      <c r="AV9596" s="3"/>
      <c r="AW9596" s="3"/>
      <c r="AX9596" s="3"/>
      <c r="AY9596" s="3"/>
      <c r="AZ9596" s="3"/>
      <c r="BA9596" s="3"/>
    </row>
    <row r="9597" spans="1:53" x14ac:dyDescent="0.3">
      <c r="A9597" s="3"/>
      <c r="B9597" s="3"/>
      <c r="C9597" s="3"/>
      <c r="D9597" s="3"/>
      <c r="E9597" s="3"/>
      <c r="F9597" s="3"/>
      <c r="G9597" s="3"/>
      <c r="H9597" s="3"/>
      <c r="I9597" s="3"/>
      <c r="J9597" s="3"/>
      <c r="K9597" s="3"/>
      <c r="L9597" s="3"/>
      <c r="M9597" s="3"/>
      <c r="N9597" s="3"/>
      <c r="O9597" s="3"/>
      <c r="P9597" s="3"/>
      <c r="Q9597" s="3"/>
      <c r="R9597" s="3"/>
      <c r="S9597" s="120"/>
      <c r="T9597" s="3"/>
      <c r="U9597" s="3"/>
      <c r="V9597" s="3"/>
      <c r="W9597" s="3"/>
      <c r="X9597" s="3"/>
      <c r="Y9597" s="3"/>
      <c r="Z9597" s="3"/>
      <c r="AA9597" s="3"/>
      <c r="AB9597" s="3"/>
      <c r="AC9597" s="3"/>
      <c r="AD9597" s="3"/>
      <c r="AE9597" s="3"/>
      <c r="AF9597" s="3"/>
      <c r="AG9597" s="3"/>
      <c r="AH9597" s="3"/>
      <c r="AI9597" s="3"/>
      <c r="AJ9597" s="3"/>
      <c r="AK9597" s="3"/>
      <c r="AL9597" s="3"/>
      <c r="AM9597" s="3"/>
      <c r="AN9597" s="3"/>
      <c r="AO9597" s="3"/>
      <c r="AP9597" s="3"/>
      <c r="AQ9597" s="3"/>
      <c r="AR9597" s="3"/>
      <c r="AS9597" s="3"/>
      <c r="AT9597" s="3"/>
      <c r="AU9597" s="3"/>
      <c r="AV9597" s="3"/>
      <c r="AW9597" s="3"/>
      <c r="AX9597" s="3"/>
      <c r="AY9597" s="3"/>
      <c r="AZ9597" s="3"/>
      <c r="BA9597" s="3"/>
    </row>
    <row r="9598" spans="1:53" x14ac:dyDescent="0.3">
      <c r="A9598" s="3"/>
      <c r="B9598" s="3"/>
      <c r="C9598" s="3"/>
      <c r="D9598" s="3"/>
      <c r="E9598" s="3"/>
      <c r="F9598" s="3"/>
      <c r="G9598" s="3"/>
      <c r="H9598" s="3"/>
      <c r="I9598" s="3"/>
      <c r="J9598" s="3"/>
      <c r="K9598" s="3"/>
      <c r="L9598" s="3"/>
      <c r="M9598" s="3"/>
      <c r="N9598" s="3"/>
      <c r="O9598" s="3"/>
      <c r="P9598" s="3"/>
      <c r="Q9598" s="3"/>
      <c r="R9598" s="3"/>
      <c r="S9598" s="120"/>
      <c r="T9598" s="3"/>
      <c r="U9598" s="3"/>
      <c r="V9598" s="3"/>
      <c r="W9598" s="3"/>
      <c r="X9598" s="3"/>
      <c r="Y9598" s="3"/>
      <c r="Z9598" s="3"/>
      <c r="AA9598" s="3"/>
      <c r="AB9598" s="3"/>
      <c r="AC9598" s="3"/>
      <c r="AD9598" s="3"/>
      <c r="AE9598" s="3"/>
      <c r="AF9598" s="3"/>
      <c r="AG9598" s="3"/>
      <c r="AH9598" s="3"/>
      <c r="AI9598" s="3"/>
      <c r="AJ9598" s="3"/>
      <c r="AK9598" s="3"/>
      <c r="AL9598" s="3"/>
      <c r="AM9598" s="3"/>
      <c r="AN9598" s="3"/>
      <c r="AO9598" s="3"/>
      <c r="AP9598" s="3"/>
      <c r="AQ9598" s="3"/>
      <c r="AR9598" s="3"/>
      <c r="AS9598" s="3"/>
      <c r="AT9598" s="3"/>
      <c r="AU9598" s="3"/>
      <c r="AV9598" s="3"/>
      <c r="AW9598" s="3"/>
      <c r="AX9598" s="3"/>
      <c r="AY9598" s="3"/>
      <c r="AZ9598" s="3"/>
      <c r="BA9598" s="3"/>
    </row>
    <row r="9599" spans="1:53" x14ac:dyDescent="0.3">
      <c r="A9599" s="3"/>
      <c r="B9599" s="3"/>
      <c r="C9599" s="3"/>
      <c r="D9599" s="3"/>
      <c r="E9599" s="3"/>
      <c r="F9599" s="3"/>
      <c r="G9599" s="3"/>
      <c r="H9599" s="3"/>
      <c r="I9599" s="3"/>
      <c r="J9599" s="3"/>
      <c r="K9599" s="3"/>
      <c r="L9599" s="3"/>
      <c r="M9599" s="3"/>
      <c r="N9599" s="3"/>
      <c r="O9599" s="3"/>
      <c r="P9599" s="3"/>
      <c r="Q9599" s="3"/>
      <c r="R9599" s="3"/>
      <c r="S9599" s="120"/>
      <c r="T9599" s="3"/>
      <c r="U9599" s="3"/>
      <c r="V9599" s="3"/>
      <c r="W9599" s="3"/>
      <c r="X9599" s="3"/>
      <c r="Y9599" s="3"/>
      <c r="Z9599" s="3"/>
      <c r="AA9599" s="3"/>
      <c r="AB9599" s="3"/>
      <c r="AC9599" s="3"/>
      <c r="AD9599" s="3"/>
      <c r="AE9599" s="3"/>
      <c r="AF9599" s="3"/>
      <c r="AG9599" s="3"/>
      <c r="AH9599" s="3"/>
      <c r="AI9599" s="3"/>
      <c r="AJ9599" s="3"/>
      <c r="AK9599" s="3"/>
      <c r="AL9599" s="3"/>
      <c r="AM9599" s="3"/>
      <c r="AN9599" s="3"/>
      <c r="AO9599" s="3"/>
      <c r="AP9599" s="3"/>
      <c r="AQ9599" s="3"/>
      <c r="AR9599" s="3"/>
      <c r="AS9599" s="3"/>
      <c r="AT9599" s="3"/>
      <c r="AU9599" s="3"/>
      <c r="AV9599" s="3"/>
      <c r="AW9599" s="3"/>
      <c r="AX9599" s="3"/>
      <c r="AY9599" s="3"/>
      <c r="AZ9599" s="3"/>
      <c r="BA9599" s="3"/>
    </row>
    <row r="9600" spans="1:53" x14ac:dyDescent="0.3">
      <c r="A9600" s="3"/>
      <c r="B9600" s="3"/>
      <c r="C9600" s="3"/>
      <c r="D9600" s="3"/>
      <c r="E9600" s="3"/>
      <c r="F9600" s="3"/>
      <c r="G9600" s="3"/>
      <c r="H9600" s="3"/>
      <c r="I9600" s="3"/>
      <c r="J9600" s="3"/>
      <c r="K9600" s="3"/>
      <c r="L9600" s="3"/>
      <c r="M9600" s="3"/>
      <c r="N9600" s="3"/>
      <c r="O9600" s="3"/>
      <c r="P9600" s="3"/>
      <c r="Q9600" s="3"/>
      <c r="R9600" s="3"/>
      <c r="S9600" s="120"/>
      <c r="T9600" s="3"/>
      <c r="U9600" s="3"/>
      <c r="V9600" s="3"/>
      <c r="W9600" s="3"/>
      <c r="X9600" s="3"/>
      <c r="Y9600" s="3"/>
      <c r="Z9600" s="3"/>
      <c r="AA9600" s="3"/>
      <c r="AB9600" s="3"/>
      <c r="AC9600" s="3"/>
      <c r="AD9600" s="3"/>
      <c r="AE9600" s="3"/>
      <c r="AF9600" s="3"/>
      <c r="AG9600" s="3"/>
      <c r="AH9600" s="3"/>
      <c r="AI9600" s="3"/>
      <c r="AJ9600" s="3"/>
      <c r="AK9600" s="3"/>
      <c r="AL9600" s="3"/>
      <c r="AM9600" s="3"/>
      <c r="AN9600" s="3"/>
      <c r="AO9600" s="3"/>
      <c r="AP9600" s="3"/>
      <c r="AQ9600" s="3"/>
      <c r="AR9600" s="3"/>
      <c r="AS9600" s="3"/>
      <c r="AT9600" s="3"/>
      <c r="AU9600" s="3"/>
      <c r="AV9600" s="3"/>
      <c r="AW9600" s="3"/>
      <c r="AX9600" s="3"/>
      <c r="AY9600" s="3"/>
      <c r="AZ9600" s="3"/>
      <c r="BA9600" s="3"/>
    </row>
    <row r="9601" spans="1:53" x14ac:dyDescent="0.3">
      <c r="A9601" s="3"/>
      <c r="B9601" s="3"/>
      <c r="C9601" s="3"/>
      <c r="D9601" s="3"/>
      <c r="E9601" s="3"/>
      <c r="F9601" s="3"/>
      <c r="G9601" s="3"/>
      <c r="H9601" s="3"/>
      <c r="I9601" s="3"/>
      <c r="J9601" s="3"/>
      <c r="K9601" s="3"/>
      <c r="L9601" s="3"/>
      <c r="M9601" s="3"/>
      <c r="N9601" s="3"/>
      <c r="O9601" s="3"/>
      <c r="P9601" s="3"/>
      <c r="Q9601" s="3"/>
      <c r="R9601" s="3"/>
      <c r="S9601" s="120"/>
      <c r="T9601" s="3"/>
      <c r="U9601" s="3"/>
      <c r="V9601" s="3"/>
      <c r="W9601" s="3"/>
      <c r="X9601" s="3"/>
      <c r="Y9601" s="3"/>
      <c r="Z9601" s="3"/>
      <c r="AA9601" s="3"/>
      <c r="AB9601" s="3"/>
      <c r="AC9601" s="3"/>
      <c r="AD9601" s="3"/>
      <c r="AE9601" s="3"/>
      <c r="AF9601" s="3"/>
      <c r="AG9601" s="3"/>
      <c r="AH9601" s="3"/>
      <c r="AI9601" s="3"/>
      <c r="AJ9601" s="3"/>
      <c r="AK9601" s="3"/>
      <c r="AL9601" s="3"/>
      <c r="AM9601" s="3"/>
      <c r="AN9601" s="3"/>
      <c r="AO9601" s="3"/>
      <c r="AP9601" s="3"/>
      <c r="AQ9601" s="3"/>
      <c r="AR9601" s="3"/>
      <c r="AS9601" s="3"/>
      <c r="AT9601" s="3"/>
      <c r="AU9601" s="3"/>
      <c r="AV9601" s="3"/>
      <c r="AW9601" s="3"/>
      <c r="AX9601" s="3"/>
      <c r="AY9601" s="3"/>
      <c r="AZ9601" s="3"/>
      <c r="BA9601" s="3"/>
    </row>
    <row r="9602" spans="1:53" x14ac:dyDescent="0.3">
      <c r="A9602" s="3"/>
      <c r="B9602" s="3"/>
      <c r="C9602" s="3"/>
      <c r="D9602" s="3"/>
      <c r="E9602" s="3"/>
      <c r="F9602" s="3"/>
      <c r="G9602" s="3"/>
      <c r="H9602" s="3"/>
      <c r="I9602" s="3"/>
      <c r="J9602" s="3"/>
      <c r="K9602" s="3"/>
      <c r="L9602" s="3"/>
      <c r="M9602" s="3"/>
      <c r="N9602" s="3"/>
      <c r="O9602" s="3"/>
      <c r="P9602" s="3"/>
      <c r="Q9602" s="3"/>
      <c r="R9602" s="3"/>
      <c r="S9602" s="120"/>
      <c r="T9602" s="3"/>
      <c r="U9602" s="3"/>
      <c r="V9602" s="3"/>
      <c r="W9602" s="3"/>
      <c r="X9602" s="3"/>
      <c r="Y9602" s="3"/>
      <c r="Z9602" s="3"/>
      <c r="AA9602" s="3"/>
      <c r="AB9602" s="3"/>
      <c r="AC9602" s="3"/>
      <c r="AD9602" s="3"/>
      <c r="AE9602" s="3"/>
      <c r="AF9602" s="3"/>
      <c r="AG9602" s="3"/>
      <c r="AH9602" s="3"/>
      <c r="AI9602" s="3"/>
      <c r="AJ9602" s="3"/>
      <c r="AK9602" s="3"/>
      <c r="AL9602" s="3"/>
      <c r="AM9602" s="3"/>
      <c r="AN9602" s="3"/>
      <c r="AO9602" s="3"/>
      <c r="AP9602" s="3"/>
      <c r="AQ9602" s="3"/>
      <c r="AR9602" s="3"/>
      <c r="AS9602" s="3"/>
      <c r="AT9602" s="3"/>
      <c r="AU9602" s="3"/>
      <c r="AV9602" s="3"/>
      <c r="AW9602" s="3"/>
      <c r="AX9602" s="3"/>
      <c r="AY9602" s="3"/>
      <c r="AZ9602" s="3"/>
      <c r="BA9602" s="3"/>
    </row>
    <row r="9603" spans="1:53" x14ac:dyDescent="0.3">
      <c r="A9603" s="3"/>
      <c r="B9603" s="3"/>
      <c r="C9603" s="3"/>
      <c r="D9603" s="3"/>
      <c r="E9603" s="3"/>
      <c r="F9603" s="3"/>
      <c r="G9603" s="3"/>
      <c r="H9603" s="3"/>
      <c r="I9603" s="3"/>
      <c r="J9603" s="3"/>
      <c r="K9603" s="3"/>
      <c r="L9603" s="3"/>
      <c r="M9603" s="3"/>
      <c r="N9603" s="3"/>
      <c r="O9603" s="3"/>
      <c r="P9603" s="3"/>
      <c r="Q9603" s="3"/>
      <c r="R9603" s="3"/>
      <c r="S9603" s="120"/>
      <c r="T9603" s="3"/>
      <c r="U9603" s="3"/>
      <c r="V9603" s="3"/>
      <c r="W9603" s="3"/>
      <c r="X9603" s="3"/>
      <c r="Y9603" s="3"/>
      <c r="Z9603" s="3"/>
      <c r="AA9603" s="3"/>
      <c r="AB9603" s="3"/>
      <c r="AC9603" s="3"/>
      <c r="AD9603" s="3"/>
      <c r="AE9603" s="3"/>
      <c r="AF9603" s="3"/>
      <c r="AG9603" s="3"/>
      <c r="AH9603" s="3"/>
      <c r="AI9603" s="3"/>
      <c r="AJ9603" s="3"/>
      <c r="AK9603" s="3"/>
      <c r="AL9603" s="3"/>
      <c r="AM9603" s="3"/>
      <c r="AN9603" s="3"/>
      <c r="AO9603" s="3"/>
      <c r="AP9603" s="3"/>
      <c r="AQ9603" s="3"/>
      <c r="AR9603" s="3"/>
      <c r="AS9603" s="3"/>
      <c r="AT9603" s="3"/>
      <c r="AU9603" s="3"/>
      <c r="AV9603" s="3"/>
      <c r="AW9603" s="3"/>
      <c r="AX9603" s="3"/>
      <c r="AY9603" s="3"/>
      <c r="AZ9603" s="3"/>
      <c r="BA9603" s="3"/>
    </row>
    <row r="9604" spans="1:53" x14ac:dyDescent="0.3">
      <c r="A9604" s="3"/>
      <c r="B9604" s="3"/>
      <c r="C9604" s="3"/>
      <c r="D9604" s="3"/>
      <c r="E9604" s="3"/>
      <c r="F9604" s="3"/>
      <c r="G9604" s="3"/>
      <c r="H9604" s="3"/>
      <c r="I9604" s="3"/>
      <c r="J9604" s="3"/>
      <c r="K9604" s="3"/>
      <c r="L9604" s="3"/>
      <c r="M9604" s="3"/>
      <c r="N9604" s="3"/>
      <c r="O9604" s="3"/>
      <c r="P9604" s="3"/>
      <c r="Q9604" s="3"/>
      <c r="R9604" s="3"/>
      <c r="S9604" s="120"/>
      <c r="T9604" s="3"/>
      <c r="U9604" s="3"/>
      <c r="V9604" s="3"/>
      <c r="W9604" s="3"/>
      <c r="X9604" s="3"/>
      <c r="Y9604" s="3"/>
      <c r="Z9604" s="3"/>
      <c r="AA9604" s="3"/>
      <c r="AB9604" s="3"/>
      <c r="AC9604" s="3"/>
      <c r="AD9604" s="3"/>
      <c r="AE9604" s="3"/>
      <c r="AF9604" s="3"/>
      <c r="AG9604" s="3"/>
      <c r="AH9604" s="3"/>
      <c r="AI9604" s="3"/>
      <c r="AJ9604" s="3"/>
      <c r="AK9604" s="3"/>
      <c r="AL9604" s="3"/>
      <c r="AM9604" s="3"/>
      <c r="AN9604" s="3"/>
      <c r="AO9604" s="3"/>
      <c r="AP9604" s="3"/>
      <c r="AQ9604" s="3"/>
      <c r="AR9604" s="3"/>
      <c r="AS9604" s="3"/>
      <c r="AT9604" s="3"/>
      <c r="AU9604" s="3"/>
      <c r="AV9604" s="3"/>
      <c r="AW9604" s="3"/>
      <c r="AX9604" s="3"/>
      <c r="AY9604" s="3"/>
      <c r="AZ9604" s="3"/>
      <c r="BA9604" s="3"/>
    </row>
    <row r="9605" spans="1:53" x14ac:dyDescent="0.3">
      <c r="A9605" s="3"/>
      <c r="B9605" s="3"/>
      <c r="C9605" s="3"/>
      <c r="D9605" s="3"/>
      <c r="E9605" s="3"/>
      <c r="F9605" s="3"/>
      <c r="G9605" s="3"/>
      <c r="H9605" s="3"/>
      <c r="I9605" s="3"/>
      <c r="J9605" s="3"/>
      <c r="K9605" s="3"/>
      <c r="L9605" s="3"/>
      <c r="M9605" s="3"/>
      <c r="N9605" s="3"/>
      <c r="O9605" s="3"/>
      <c r="P9605" s="3"/>
      <c r="Q9605" s="3"/>
      <c r="R9605" s="3"/>
      <c r="S9605" s="120"/>
      <c r="T9605" s="3"/>
      <c r="U9605" s="3"/>
      <c r="V9605" s="3"/>
      <c r="W9605" s="3"/>
      <c r="X9605" s="3"/>
      <c r="Y9605" s="3"/>
      <c r="Z9605" s="3"/>
      <c r="AA9605" s="3"/>
      <c r="AB9605" s="3"/>
      <c r="AC9605" s="3"/>
      <c r="AD9605" s="3"/>
      <c r="AE9605" s="3"/>
      <c r="AF9605" s="3"/>
      <c r="AG9605" s="3"/>
      <c r="AH9605" s="3"/>
      <c r="AI9605" s="3"/>
      <c r="AJ9605" s="3"/>
      <c r="AK9605" s="3"/>
      <c r="AL9605" s="3"/>
      <c r="AM9605" s="3"/>
      <c r="AN9605" s="3"/>
      <c r="AO9605" s="3"/>
      <c r="AP9605" s="3"/>
      <c r="AQ9605" s="3"/>
      <c r="AR9605" s="3"/>
      <c r="AS9605" s="3"/>
      <c r="AT9605" s="3"/>
      <c r="AU9605" s="3"/>
      <c r="AV9605" s="3"/>
      <c r="AW9605" s="3"/>
      <c r="AX9605" s="3"/>
      <c r="AY9605" s="3"/>
      <c r="AZ9605" s="3"/>
      <c r="BA9605" s="3"/>
    </row>
    <row r="9606" spans="1:53" x14ac:dyDescent="0.3">
      <c r="A9606" s="3"/>
      <c r="B9606" s="3"/>
      <c r="C9606" s="3"/>
      <c r="D9606" s="3"/>
      <c r="E9606" s="3"/>
      <c r="F9606" s="3"/>
      <c r="G9606" s="3"/>
      <c r="H9606" s="3"/>
      <c r="I9606" s="3"/>
      <c r="J9606" s="3"/>
      <c r="K9606" s="3"/>
      <c r="L9606" s="3"/>
      <c r="M9606" s="3"/>
      <c r="N9606" s="3"/>
      <c r="O9606" s="3"/>
      <c r="P9606" s="3"/>
      <c r="Q9606" s="3"/>
      <c r="R9606" s="3"/>
      <c r="S9606" s="120"/>
      <c r="T9606" s="3"/>
      <c r="U9606" s="3"/>
      <c r="V9606" s="3"/>
      <c r="W9606" s="3"/>
      <c r="X9606" s="3"/>
      <c r="Y9606" s="3"/>
      <c r="Z9606" s="3"/>
      <c r="AA9606" s="3"/>
      <c r="AB9606" s="3"/>
      <c r="AC9606" s="3"/>
      <c r="AD9606" s="3"/>
      <c r="AE9606" s="3"/>
      <c r="AF9606" s="3"/>
      <c r="AG9606" s="3"/>
      <c r="AH9606" s="3"/>
      <c r="AI9606" s="3"/>
      <c r="AJ9606" s="3"/>
      <c r="AK9606" s="3"/>
      <c r="AL9606" s="3"/>
      <c r="AM9606" s="3"/>
      <c r="AN9606" s="3"/>
      <c r="AO9606" s="3"/>
      <c r="AP9606" s="3"/>
      <c r="AQ9606" s="3"/>
      <c r="AR9606" s="3"/>
      <c r="AS9606" s="3"/>
      <c r="AT9606" s="3"/>
      <c r="AU9606" s="3"/>
      <c r="AV9606" s="3"/>
      <c r="AW9606" s="3"/>
      <c r="AX9606" s="3"/>
      <c r="AY9606" s="3"/>
      <c r="AZ9606" s="3"/>
      <c r="BA9606" s="3"/>
    </row>
    <row r="9607" spans="1:53" x14ac:dyDescent="0.3">
      <c r="A9607" s="3"/>
      <c r="B9607" s="3"/>
      <c r="C9607" s="3"/>
      <c r="D9607" s="3"/>
      <c r="E9607" s="3"/>
      <c r="F9607" s="3"/>
      <c r="G9607" s="3"/>
      <c r="H9607" s="3"/>
      <c r="I9607" s="3"/>
      <c r="J9607" s="3"/>
      <c r="K9607" s="3"/>
      <c r="L9607" s="3"/>
      <c r="M9607" s="3"/>
      <c r="N9607" s="3"/>
      <c r="O9607" s="3"/>
      <c r="P9607" s="3"/>
      <c r="Q9607" s="3"/>
      <c r="R9607" s="3"/>
      <c r="S9607" s="120"/>
      <c r="T9607" s="3"/>
      <c r="U9607" s="3"/>
      <c r="V9607" s="3"/>
      <c r="W9607" s="3"/>
      <c r="X9607" s="3"/>
      <c r="Y9607" s="3"/>
      <c r="Z9607" s="3"/>
      <c r="AA9607" s="3"/>
      <c r="AB9607" s="3"/>
      <c r="AC9607" s="3"/>
      <c r="AD9607" s="3"/>
      <c r="AE9607" s="3"/>
      <c r="AF9607" s="3"/>
      <c r="AG9607" s="3"/>
      <c r="AH9607" s="3"/>
      <c r="AI9607" s="3"/>
      <c r="AJ9607" s="3"/>
      <c r="AK9607" s="3"/>
      <c r="AL9607" s="3"/>
      <c r="AM9607" s="3"/>
      <c r="AN9607" s="3"/>
      <c r="AO9607" s="3"/>
      <c r="AP9607" s="3"/>
      <c r="AQ9607" s="3"/>
      <c r="AR9607" s="3"/>
      <c r="AS9607" s="3"/>
      <c r="AT9607" s="3"/>
      <c r="AU9607" s="3"/>
      <c r="AV9607" s="3"/>
      <c r="AW9607" s="3"/>
      <c r="AX9607" s="3"/>
      <c r="AY9607" s="3"/>
      <c r="AZ9607" s="3"/>
      <c r="BA9607" s="3"/>
    </row>
    <row r="9608" spans="1:53" x14ac:dyDescent="0.3">
      <c r="A9608" s="3"/>
      <c r="B9608" s="3"/>
      <c r="C9608" s="3"/>
      <c r="D9608" s="3"/>
      <c r="E9608" s="3"/>
      <c r="F9608" s="3"/>
      <c r="G9608" s="3"/>
      <c r="H9608" s="3"/>
      <c r="I9608" s="3"/>
      <c r="J9608" s="3"/>
      <c r="K9608" s="3"/>
      <c r="L9608" s="3"/>
      <c r="M9608" s="3"/>
      <c r="N9608" s="3"/>
      <c r="O9608" s="3"/>
      <c r="P9608" s="3"/>
      <c r="Q9608" s="3"/>
      <c r="R9608" s="3"/>
      <c r="S9608" s="120"/>
      <c r="T9608" s="3"/>
      <c r="U9608" s="3"/>
      <c r="V9608" s="3"/>
      <c r="W9608" s="3"/>
      <c r="X9608" s="3"/>
      <c r="Y9608" s="3"/>
      <c r="Z9608" s="3"/>
      <c r="AA9608" s="3"/>
      <c r="AB9608" s="3"/>
      <c r="AC9608" s="3"/>
      <c r="AD9608" s="3"/>
      <c r="AE9608" s="3"/>
      <c r="AF9608" s="3"/>
      <c r="AG9608" s="3"/>
      <c r="AH9608" s="3"/>
      <c r="AI9608" s="3"/>
      <c r="AJ9608" s="3"/>
      <c r="AK9608" s="3"/>
      <c r="AL9608" s="3"/>
      <c r="AM9608" s="3"/>
      <c r="AN9608" s="3"/>
      <c r="AO9608" s="3"/>
      <c r="AP9608" s="3"/>
      <c r="AQ9608" s="3"/>
      <c r="AR9608" s="3"/>
      <c r="AS9608" s="3"/>
      <c r="AT9608" s="3"/>
      <c r="AU9608" s="3"/>
      <c r="AV9608" s="3"/>
      <c r="AW9608" s="3"/>
      <c r="AX9608" s="3"/>
      <c r="AY9608" s="3"/>
      <c r="AZ9608" s="3"/>
      <c r="BA9608" s="3"/>
    </row>
    <row r="9609" spans="1:53" x14ac:dyDescent="0.3">
      <c r="A9609" s="3"/>
      <c r="B9609" s="3"/>
      <c r="C9609" s="3"/>
      <c r="D9609" s="3"/>
      <c r="E9609" s="3"/>
      <c r="F9609" s="3"/>
      <c r="G9609" s="3"/>
      <c r="H9609" s="3"/>
      <c r="I9609" s="3"/>
      <c r="J9609" s="3"/>
      <c r="K9609" s="3"/>
      <c r="L9609" s="3"/>
      <c r="M9609" s="3"/>
      <c r="N9609" s="3"/>
      <c r="O9609" s="3"/>
      <c r="P9609" s="3"/>
      <c r="Q9609" s="3"/>
      <c r="R9609" s="3"/>
      <c r="S9609" s="120"/>
      <c r="T9609" s="3"/>
      <c r="U9609" s="3"/>
      <c r="V9609" s="3"/>
      <c r="W9609" s="3"/>
      <c r="X9609" s="3"/>
      <c r="Y9609" s="3"/>
      <c r="Z9609" s="3"/>
      <c r="AA9609" s="3"/>
      <c r="AB9609" s="3"/>
      <c r="AC9609" s="3"/>
      <c r="AD9609" s="3"/>
      <c r="AE9609" s="3"/>
      <c r="AF9609" s="3"/>
      <c r="AG9609" s="3"/>
      <c r="AH9609" s="3"/>
      <c r="AI9609" s="3"/>
      <c r="AJ9609" s="3"/>
      <c r="AK9609" s="3"/>
      <c r="AL9609" s="3"/>
      <c r="AM9609" s="3"/>
      <c r="AN9609" s="3"/>
      <c r="AO9609" s="3"/>
      <c r="AP9609" s="3"/>
      <c r="AQ9609" s="3"/>
      <c r="AR9609" s="3"/>
      <c r="AS9609" s="3"/>
      <c r="AT9609" s="3"/>
      <c r="AU9609" s="3"/>
      <c r="AV9609" s="3"/>
      <c r="AW9609" s="3"/>
      <c r="AX9609" s="3"/>
      <c r="AY9609" s="3"/>
      <c r="AZ9609" s="3"/>
      <c r="BA9609" s="3"/>
    </row>
    <row r="9610" spans="1:53" x14ac:dyDescent="0.3">
      <c r="A9610" s="3"/>
      <c r="B9610" s="3"/>
      <c r="C9610" s="3"/>
      <c r="D9610" s="3"/>
      <c r="E9610" s="3"/>
      <c r="F9610" s="3"/>
      <c r="G9610" s="3"/>
      <c r="H9610" s="3"/>
      <c r="I9610" s="3"/>
      <c r="J9610" s="3"/>
      <c r="K9610" s="3"/>
      <c r="L9610" s="3"/>
      <c r="M9610" s="3"/>
      <c r="N9610" s="3"/>
      <c r="O9610" s="3"/>
      <c r="P9610" s="3"/>
      <c r="Q9610" s="3"/>
      <c r="R9610" s="3"/>
      <c r="S9610" s="120"/>
      <c r="T9610" s="3"/>
      <c r="U9610" s="3"/>
      <c r="V9610" s="3"/>
      <c r="W9610" s="3"/>
      <c r="X9610" s="3"/>
      <c r="Y9610" s="3"/>
      <c r="Z9610" s="3"/>
      <c r="AA9610" s="3"/>
      <c r="AB9610" s="3"/>
      <c r="AC9610" s="3"/>
      <c r="AD9610" s="3"/>
      <c r="AE9610" s="3"/>
      <c r="AF9610" s="3"/>
      <c r="AG9610" s="3"/>
      <c r="AH9610" s="3"/>
      <c r="AI9610" s="3"/>
      <c r="AJ9610" s="3"/>
      <c r="AK9610" s="3"/>
      <c r="AL9610" s="3"/>
      <c r="AM9610" s="3"/>
      <c r="AN9610" s="3"/>
      <c r="AO9610" s="3"/>
      <c r="AP9610" s="3"/>
      <c r="AQ9610" s="3"/>
      <c r="AR9610" s="3"/>
      <c r="AS9610" s="3"/>
      <c r="AT9610" s="3"/>
      <c r="AU9610" s="3"/>
      <c r="AV9610" s="3"/>
      <c r="AW9610" s="3"/>
      <c r="AX9610" s="3"/>
      <c r="AY9610" s="3"/>
      <c r="AZ9610" s="3"/>
      <c r="BA9610" s="3"/>
    </row>
    <row r="9611" spans="1:53" x14ac:dyDescent="0.3">
      <c r="A9611" s="3"/>
      <c r="B9611" s="3"/>
      <c r="C9611" s="3"/>
      <c r="D9611" s="3"/>
      <c r="E9611" s="3"/>
      <c r="F9611" s="3"/>
      <c r="G9611" s="3"/>
      <c r="H9611" s="3"/>
      <c r="I9611" s="3"/>
      <c r="J9611" s="3"/>
      <c r="K9611" s="3"/>
      <c r="L9611" s="3"/>
      <c r="M9611" s="3"/>
      <c r="N9611" s="3"/>
      <c r="O9611" s="3"/>
      <c r="P9611" s="3"/>
      <c r="Q9611" s="3"/>
      <c r="R9611" s="3"/>
      <c r="S9611" s="120"/>
      <c r="T9611" s="3"/>
      <c r="U9611" s="3"/>
      <c r="V9611" s="3"/>
      <c r="W9611" s="3"/>
      <c r="X9611" s="3"/>
      <c r="Y9611" s="3"/>
      <c r="Z9611" s="3"/>
      <c r="AA9611" s="3"/>
      <c r="AB9611" s="3"/>
      <c r="AC9611" s="3"/>
      <c r="AD9611" s="3"/>
      <c r="AE9611" s="3"/>
      <c r="AF9611" s="3"/>
      <c r="AG9611" s="3"/>
      <c r="AH9611" s="3"/>
      <c r="AI9611" s="3"/>
      <c r="AJ9611" s="3"/>
      <c r="AK9611" s="3"/>
      <c r="AL9611" s="3"/>
      <c r="AM9611" s="3"/>
      <c r="AN9611" s="3"/>
      <c r="AO9611" s="3"/>
      <c r="AP9611" s="3"/>
      <c r="AQ9611" s="3"/>
      <c r="AR9611" s="3"/>
      <c r="AS9611" s="3"/>
      <c r="AT9611" s="3"/>
      <c r="AU9611" s="3"/>
      <c r="AV9611" s="3"/>
      <c r="AW9611" s="3"/>
      <c r="AX9611" s="3"/>
      <c r="AY9611" s="3"/>
      <c r="AZ9611" s="3"/>
      <c r="BA9611" s="3"/>
    </row>
    <row r="9612" spans="1:53" x14ac:dyDescent="0.3">
      <c r="A9612" s="3"/>
      <c r="B9612" s="3"/>
      <c r="C9612" s="3"/>
      <c r="D9612" s="3"/>
      <c r="E9612" s="3"/>
      <c r="F9612" s="3"/>
      <c r="G9612" s="3"/>
      <c r="H9612" s="3"/>
      <c r="I9612" s="3"/>
      <c r="J9612" s="3"/>
      <c r="K9612" s="3"/>
      <c r="L9612" s="3"/>
      <c r="M9612" s="3"/>
      <c r="N9612" s="3"/>
      <c r="O9612" s="3"/>
      <c r="P9612" s="3"/>
      <c r="Q9612" s="3"/>
      <c r="R9612" s="3"/>
      <c r="S9612" s="120"/>
      <c r="T9612" s="3"/>
      <c r="U9612" s="3"/>
      <c r="V9612" s="3"/>
      <c r="W9612" s="3"/>
      <c r="X9612" s="3"/>
      <c r="Y9612" s="3"/>
      <c r="Z9612" s="3"/>
      <c r="AA9612" s="3"/>
      <c r="AB9612" s="3"/>
      <c r="AC9612" s="3"/>
      <c r="AD9612" s="3"/>
      <c r="AE9612" s="3"/>
      <c r="AF9612" s="3"/>
      <c r="AG9612" s="3"/>
      <c r="AH9612" s="3"/>
      <c r="AI9612" s="3"/>
      <c r="AJ9612" s="3"/>
      <c r="AK9612" s="3"/>
      <c r="AL9612" s="3"/>
      <c r="AM9612" s="3"/>
      <c r="AN9612" s="3"/>
      <c r="AO9612" s="3"/>
      <c r="AP9612" s="3"/>
      <c r="AQ9612" s="3"/>
      <c r="AR9612" s="3"/>
      <c r="AS9612" s="3"/>
      <c r="AT9612" s="3"/>
      <c r="AU9612" s="3"/>
      <c r="AV9612" s="3"/>
      <c r="AW9612" s="3"/>
      <c r="AX9612" s="3"/>
      <c r="AY9612" s="3"/>
      <c r="AZ9612" s="3"/>
      <c r="BA9612" s="3"/>
    </row>
    <row r="9613" spans="1:53" x14ac:dyDescent="0.3">
      <c r="A9613" s="3"/>
      <c r="B9613" s="3"/>
      <c r="C9613" s="3"/>
      <c r="D9613" s="3"/>
      <c r="E9613" s="3"/>
      <c r="F9613" s="3"/>
      <c r="G9613" s="3"/>
      <c r="H9613" s="3"/>
      <c r="I9613" s="3"/>
      <c r="J9613" s="3"/>
      <c r="K9613" s="3"/>
      <c r="L9613" s="3"/>
      <c r="M9613" s="3"/>
      <c r="N9613" s="3"/>
      <c r="O9613" s="3"/>
      <c r="P9613" s="3"/>
      <c r="Q9613" s="3"/>
      <c r="R9613" s="3"/>
      <c r="S9613" s="120"/>
      <c r="T9613" s="3"/>
      <c r="U9613" s="3"/>
      <c r="V9613" s="3"/>
      <c r="W9613" s="3"/>
      <c r="X9613" s="3"/>
      <c r="Y9613" s="3"/>
      <c r="Z9613" s="3"/>
      <c r="AA9613" s="3"/>
      <c r="AB9613" s="3"/>
      <c r="AC9613" s="3"/>
      <c r="AD9613" s="3"/>
      <c r="AE9613" s="3"/>
      <c r="AF9613" s="3"/>
      <c r="AG9613" s="3"/>
      <c r="AH9613" s="3"/>
      <c r="AI9613" s="3"/>
      <c r="AJ9613" s="3"/>
      <c r="AK9613" s="3"/>
      <c r="AL9613" s="3"/>
      <c r="AM9613" s="3"/>
      <c r="AN9613" s="3"/>
      <c r="AO9613" s="3"/>
      <c r="AP9613" s="3"/>
      <c r="AQ9613" s="3"/>
      <c r="AR9613" s="3"/>
      <c r="AS9613" s="3"/>
      <c r="AT9613" s="3"/>
      <c r="AU9613" s="3"/>
      <c r="AV9613" s="3"/>
      <c r="AW9613" s="3"/>
      <c r="AX9613" s="3"/>
      <c r="AY9613" s="3"/>
      <c r="AZ9613" s="3"/>
      <c r="BA9613" s="3"/>
    </row>
    <row r="9614" spans="1:53" x14ac:dyDescent="0.3">
      <c r="A9614" s="3"/>
      <c r="B9614" s="3"/>
      <c r="C9614" s="3"/>
      <c r="D9614" s="3"/>
      <c r="E9614" s="3"/>
      <c r="F9614" s="3"/>
      <c r="G9614" s="3"/>
      <c r="H9614" s="3"/>
      <c r="I9614" s="3"/>
      <c r="J9614" s="3"/>
      <c r="K9614" s="3"/>
      <c r="L9614" s="3"/>
      <c r="M9614" s="3"/>
      <c r="N9614" s="3"/>
      <c r="O9614" s="3"/>
      <c r="P9614" s="3"/>
      <c r="Q9614" s="3"/>
      <c r="R9614" s="3"/>
      <c r="S9614" s="120"/>
      <c r="T9614" s="3"/>
      <c r="U9614" s="3"/>
      <c r="V9614" s="3"/>
      <c r="W9614" s="3"/>
      <c r="X9614" s="3"/>
      <c r="Y9614" s="3"/>
      <c r="Z9614" s="3"/>
      <c r="AA9614" s="3"/>
      <c r="AB9614" s="3"/>
      <c r="AC9614" s="3"/>
      <c r="AD9614" s="3"/>
      <c r="AE9614" s="3"/>
      <c r="AF9614" s="3"/>
      <c r="AG9614" s="3"/>
      <c r="AH9614" s="3"/>
      <c r="AI9614" s="3"/>
      <c r="AJ9614" s="3"/>
      <c r="AK9614" s="3"/>
      <c r="AL9614" s="3"/>
      <c r="AM9614" s="3"/>
      <c r="AN9614" s="3"/>
      <c r="AO9614" s="3"/>
      <c r="AP9614" s="3"/>
      <c r="AQ9614" s="3"/>
      <c r="AR9614" s="3"/>
      <c r="AS9614" s="3"/>
      <c r="AT9614" s="3"/>
      <c r="AU9614" s="3"/>
      <c r="AV9614" s="3"/>
      <c r="AW9614" s="3"/>
      <c r="AX9614" s="3"/>
      <c r="AY9614" s="3"/>
      <c r="AZ9614" s="3"/>
      <c r="BA9614" s="3"/>
    </row>
    <row r="9615" spans="1:53" x14ac:dyDescent="0.3">
      <c r="A9615" s="3"/>
      <c r="B9615" s="3"/>
      <c r="C9615" s="3"/>
      <c r="D9615" s="3"/>
      <c r="E9615" s="3"/>
      <c r="F9615" s="3"/>
      <c r="G9615" s="3"/>
      <c r="H9615" s="3"/>
      <c r="I9615" s="3"/>
      <c r="J9615" s="3"/>
      <c r="K9615" s="3"/>
      <c r="L9615" s="3"/>
      <c r="M9615" s="3"/>
      <c r="N9615" s="3"/>
      <c r="O9615" s="3"/>
      <c r="P9615" s="3"/>
      <c r="Q9615" s="3"/>
      <c r="R9615" s="3"/>
      <c r="S9615" s="120"/>
      <c r="T9615" s="3"/>
      <c r="U9615" s="3"/>
      <c r="V9615" s="3"/>
      <c r="W9615" s="3"/>
      <c r="X9615" s="3"/>
      <c r="Y9615" s="3"/>
      <c r="Z9615" s="3"/>
      <c r="AA9615" s="3"/>
      <c r="AB9615" s="3"/>
      <c r="AC9615" s="3"/>
      <c r="AD9615" s="3"/>
      <c r="AE9615" s="3"/>
      <c r="AF9615" s="3"/>
      <c r="AG9615" s="3"/>
      <c r="AH9615" s="3"/>
      <c r="AI9615" s="3"/>
      <c r="AJ9615" s="3"/>
      <c r="AK9615" s="3"/>
      <c r="AL9615" s="3"/>
      <c r="AM9615" s="3"/>
      <c r="AN9615" s="3"/>
      <c r="AO9615" s="3"/>
      <c r="AP9615" s="3"/>
      <c r="AQ9615" s="3"/>
      <c r="AR9615" s="3"/>
      <c r="AS9615" s="3"/>
      <c r="AT9615" s="3"/>
      <c r="AU9615" s="3"/>
      <c r="AV9615" s="3"/>
      <c r="AW9615" s="3"/>
      <c r="AX9615" s="3"/>
      <c r="AY9615" s="3"/>
      <c r="AZ9615" s="3"/>
      <c r="BA9615" s="3"/>
    </row>
    <row r="9616" spans="1:53" x14ac:dyDescent="0.3">
      <c r="A9616" s="3"/>
      <c r="B9616" s="3"/>
      <c r="C9616" s="3"/>
      <c r="D9616" s="3"/>
      <c r="E9616" s="3"/>
      <c r="F9616" s="3"/>
      <c r="G9616" s="3"/>
      <c r="H9616" s="3"/>
      <c r="I9616" s="3"/>
      <c r="J9616" s="3"/>
      <c r="K9616" s="3"/>
      <c r="L9616" s="3"/>
      <c r="M9616" s="3"/>
      <c r="N9616" s="3"/>
      <c r="O9616" s="3"/>
      <c r="P9616" s="3"/>
      <c r="Q9616" s="3"/>
      <c r="R9616" s="3"/>
      <c r="S9616" s="120"/>
      <c r="T9616" s="3"/>
      <c r="U9616" s="3"/>
      <c r="V9616" s="3"/>
      <c r="W9616" s="3"/>
      <c r="X9616" s="3"/>
      <c r="Y9616" s="3"/>
      <c r="Z9616" s="3"/>
      <c r="AA9616" s="3"/>
      <c r="AB9616" s="3"/>
      <c r="AC9616" s="3"/>
      <c r="AD9616" s="3"/>
      <c r="AE9616" s="3"/>
      <c r="AF9616" s="3"/>
      <c r="AG9616" s="3"/>
      <c r="AH9616" s="3"/>
      <c r="AI9616" s="3"/>
      <c r="AJ9616" s="3"/>
      <c r="AK9616" s="3"/>
      <c r="AL9616" s="3"/>
      <c r="AM9616" s="3"/>
      <c r="AN9616" s="3"/>
      <c r="AO9616" s="3"/>
      <c r="AP9616" s="3"/>
      <c r="AQ9616" s="3"/>
      <c r="AR9616" s="3"/>
      <c r="AS9616" s="3"/>
      <c r="AT9616" s="3"/>
      <c r="AU9616" s="3"/>
      <c r="AV9616" s="3"/>
      <c r="AW9616" s="3"/>
      <c r="AX9616" s="3"/>
      <c r="AY9616" s="3"/>
      <c r="AZ9616" s="3"/>
      <c r="BA9616" s="3"/>
    </row>
    <row r="9617" spans="1:53" x14ac:dyDescent="0.3">
      <c r="A9617" s="3"/>
      <c r="B9617" s="3"/>
      <c r="C9617" s="3"/>
      <c r="D9617" s="3"/>
      <c r="E9617" s="3"/>
      <c r="F9617" s="3"/>
      <c r="G9617" s="3"/>
      <c r="H9617" s="3"/>
      <c r="I9617" s="3"/>
      <c r="J9617" s="3"/>
      <c r="K9617" s="3"/>
      <c r="L9617" s="3"/>
      <c r="M9617" s="3"/>
      <c r="N9617" s="3"/>
      <c r="O9617" s="3"/>
      <c r="P9617" s="3"/>
      <c r="Q9617" s="3"/>
      <c r="R9617" s="3"/>
      <c r="S9617" s="120"/>
      <c r="T9617" s="3"/>
      <c r="U9617" s="3"/>
      <c r="V9617" s="3"/>
      <c r="W9617" s="3"/>
      <c r="X9617" s="3"/>
      <c r="Y9617" s="3"/>
      <c r="Z9617" s="3"/>
      <c r="AA9617" s="3"/>
      <c r="AB9617" s="3"/>
      <c r="AC9617" s="3"/>
      <c r="AD9617" s="3"/>
      <c r="AE9617" s="3"/>
      <c r="AF9617" s="3"/>
      <c r="AG9617" s="3"/>
      <c r="AH9617" s="3"/>
      <c r="AI9617" s="3"/>
      <c r="AJ9617" s="3"/>
      <c r="AK9617" s="3"/>
      <c r="AL9617" s="3"/>
      <c r="AM9617" s="3"/>
      <c r="AN9617" s="3"/>
      <c r="AO9617" s="3"/>
      <c r="AP9617" s="3"/>
      <c r="AQ9617" s="3"/>
      <c r="AR9617" s="3"/>
      <c r="AS9617" s="3"/>
      <c r="AT9617" s="3"/>
      <c r="AU9617" s="3"/>
      <c r="AV9617" s="3"/>
      <c r="AW9617" s="3"/>
      <c r="AX9617" s="3"/>
      <c r="AY9617" s="3"/>
      <c r="AZ9617" s="3"/>
      <c r="BA9617" s="3"/>
    </row>
    <row r="9618" spans="1:53" x14ac:dyDescent="0.3">
      <c r="A9618" s="3"/>
      <c r="B9618" s="3"/>
      <c r="C9618" s="3"/>
      <c r="D9618" s="3"/>
      <c r="E9618" s="3"/>
      <c r="F9618" s="3"/>
      <c r="G9618" s="3"/>
      <c r="H9618" s="3"/>
      <c r="I9618" s="3"/>
      <c r="J9618" s="3"/>
      <c r="K9618" s="3"/>
      <c r="L9618" s="3"/>
      <c r="M9618" s="3"/>
      <c r="N9618" s="3"/>
      <c r="O9618" s="3"/>
      <c r="P9618" s="3"/>
      <c r="Q9618" s="3"/>
      <c r="R9618" s="3"/>
      <c r="S9618" s="120"/>
      <c r="T9618" s="3"/>
      <c r="U9618" s="3"/>
      <c r="V9618" s="3"/>
      <c r="W9618" s="3"/>
      <c r="X9618" s="3"/>
      <c r="Y9618" s="3"/>
      <c r="Z9618" s="3"/>
      <c r="AA9618" s="3"/>
      <c r="AB9618" s="3"/>
      <c r="AC9618" s="3"/>
      <c r="AD9618" s="3"/>
      <c r="AE9618" s="3"/>
      <c r="AF9618" s="3"/>
      <c r="AG9618" s="3"/>
      <c r="AH9618" s="3"/>
      <c r="AI9618" s="3"/>
      <c r="AJ9618" s="3"/>
      <c r="AK9618" s="3"/>
      <c r="AL9618" s="3"/>
      <c r="AM9618" s="3"/>
      <c r="AN9618" s="3"/>
      <c r="AO9618" s="3"/>
      <c r="AP9618" s="3"/>
      <c r="AQ9618" s="3"/>
      <c r="AR9618" s="3"/>
      <c r="AS9618" s="3"/>
      <c r="AT9618" s="3"/>
      <c r="AU9618" s="3"/>
      <c r="AV9618" s="3"/>
      <c r="AW9618" s="3"/>
      <c r="AX9618" s="3"/>
      <c r="AY9618" s="3"/>
      <c r="AZ9618" s="3"/>
      <c r="BA9618" s="3"/>
    </row>
    <row r="9619" spans="1:53" x14ac:dyDescent="0.3">
      <c r="A9619" s="3"/>
      <c r="B9619" s="3"/>
      <c r="C9619" s="3"/>
      <c r="D9619" s="3"/>
      <c r="E9619" s="3"/>
      <c r="F9619" s="3"/>
      <c r="G9619" s="3"/>
      <c r="H9619" s="3"/>
      <c r="I9619" s="3"/>
      <c r="J9619" s="3"/>
      <c r="K9619" s="3"/>
      <c r="L9619" s="3"/>
      <c r="M9619" s="3"/>
      <c r="N9619" s="3"/>
      <c r="O9619" s="3"/>
      <c r="P9619" s="3"/>
      <c r="Q9619" s="3"/>
      <c r="R9619" s="3"/>
      <c r="S9619" s="120"/>
      <c r="T9619" s="3"/>
      <c r="U9619" s="3"/>
      <c r="V9619" s="3"/>
      <c r="W9619" s="3"/>
      <c r="X9619" s="3"/>
      <c r="Y9619" s="3"/>
      <c r="Z9619" s="3"/>
      <c r="AA9619" s="3"/>
      <c r="AB9619" s="3"/>
      <c r="AC9619" s="3"/>
      <c r="AD9619" s="3"/>
      <c r="AE9619" s="3"/>
      <c r="AF9619" s="3"/>
      <c r="AG9619" s="3"/>
      <c r="AH9619" s="3"/>
      <c r="AI9619" s="3"/>
      <c r="AJ9619" s="3"/>
      <c r="AK9619" s="3"/>
      <c r="AL9619" s="3"/>
      <c r="AM9619" s="3"/>
      <c r="AN9619" s="3"/>
      <c r="AO9619" s="3"/>
      <c r="AP9619" s="3"/>
      <c r="AQ9619" s="3"/>
      <c r="AR9619" s="3"/>
      <c r="AS9619" s="3"/>
      <c r="AT9619" s="3"/>
      <c r="AU9619" s="3"/>
      <c r="AV9619" s="3"/>
      <c r="AW9619" s="3"/>
      <c r="AX9619" s="3"/>
      <c r="AY9619" s="3"/>
      <c r="AZ9619" s="3"/>
      <c r="BA9619" s="3"/>
    </row>
    <row r="9620" spans="1:53" x14ac:dyDescent="0.3">
      <c r="A9620" s="3"/>
      <c r="B9620" s="3"/>
      <c r="C9620" s="3"/>
      <c r="D9620" s="3"/>
      <c r="E9620" s="3"/>
      <c r="F9620" s="3"/>
      <c r="G9620" s="3"/>
      <c r="H9620" s="3"/>
      <c r="I9620" s="3"/>
      <c r="J9620" s="3"/>
      <c r="K9620" s="3"/>
      <c r="L9620" s="3"/>
      <c r="M9620" s="3"/>
      <c r="N9620" s="3"/>
      <c r="O9620" s="3"/>
      <c r="P9620" s="3"/>
      <c r="Q9620" s="3"/>
      <c r="R9620" s="3"/>
      <c r="S9620" s="120"/>
      <c r="T9620" s="3"/>
      <c r="U9620" s="3"/>
      <c r="V9620" s="3"/>
      <c r="W9620" s="3"/>
      <c r="X9620" s="3"/>
      <c r="Y9620" s="3"/>
      <c r="Z9620" s="3"/>
      <c r="AA9620" s="3"/>
      <c r="AB9620" s="3"/>
      <c r="AC9620" s="3"/>
      <c r="AD9620" s="3"/>
      <c r="AE9620" s="3"/>
      <c r="AF9620" s="3"/>
      <c r="AG9620" s="3"/>
      <c r="AH9620" s="3"/>
      <c r="AI9620" s="3"/>
      <c r="AJ9620" s="3"/>
      <c r="AK9620" s="3"/>
      <c r="AL9620" s="3"/>
      <c r="AM9620" s="3"/>
      <c r="AN9620" s="3"/>
      <c r="AO9620" s="3"/>
      <c r="AP9620" s="3"/>
      <c r="AQ9620" s="3"/>
      <c r="AR9620" s="3"/>
      <c r="AS9620" s="3"/>
      <c r="AT9620" s="3"/>
      <c r="AU9620" s="3"/>
      <c r="AV9620" s="3"/>
      <c r="AW9620" s="3"/>
      <c r="AX9620" s="3"/>
      <c r="AY9620" s="3"/>
      <c r="AZ9620" s="3"/>
      <c r="BA9620" s="3"/>
    </row>
    <row r="9621" spans="1:53" x14ac:dyDescent="0.3">
      <c r="A9621" s="3"/>
      <c r="B9621" s="3"/>
      <c r="C9621" s="3"/>
      <c r="D9621" s="3"/>
      <c r="E9621" s="3"/>
      <c r="F9621" s="3"/>
      <c r="G9621" s="3"/>
      <c r="H9621" s="3"/>
      <c r="I9621" s="3"/>
      <c r="J9621" s="3"/>
      <c r="K9621" s="3"/>
      <c r="L9621" s="3"/>
      <c r="M9621" s="3"/>
      <c r="N9621" s="3"/>
      <c r="O9621" s="3"/>
      <c r="P9621" s="3"/>
      <c r="Q9621" s="3"/>
      <c r="R9621" s="3"/>
      <c r="S9621" s="120"/>
      <c r="T9621" s="3"/>
      <c r="U9621" s="3"/>
      <c r="V9621" s="3"/>
      <c r="W9621" s="3"/>
      <c r="X9621" s="3"/>
      <c r="Y9621" s="3"/>
      <c r="Z9621" s="3"/>
      <c r="AA9621" s="3"/>
      <c r="AB9621" s="3"/>
      <c r="AC9621" s="3"/>
      <c r="AD9621" s="3"/>
      <c r="AE9621" s="3"/>
      <c r="AF9621" s="3"/>
      <c r="AG9621" s="3"/>
      <c r="AH9621" s="3"/>
      <c r="AI9621" s="3"/>
      <c r="AJ9621" s="3"/>
      <c r="AK9621" s="3"/>
      <c r="AL9621" s="3"/>
      <c r="AM9621" s="3"/>
      <c r="AN9621" s="3"/>
      <c r="AO9621" s="3"/>
      <c r="AP9621" s="3"/>
      <c r="AQ9621" s="3"/>
      <c r="AR9621" s="3"/>
      <c r="AS9621" s="3"/>
      <c r="AT9621" s="3"/>
      <c r="AU9621" s="3"/>
      <c r="AV9621" s="3"/>
      <c r="AW9621" s="3"/>
      <c r="AX9621" s="3"/>
      <c r="AY9621" s="3"/>
      <c r="AZ9621" s="3"/>
      <c r="BA9621" s="3"/>
    </row>
    <row r="9622" spans="1:53" x14ac:dyDescent="0.3">
      <c r="A9622" s="3"/>
      <c r="B9622" s="3"/>
      <c r="C9622" s="3"/>
      <c r="D9622" s="3"/>
      <c r="E9622" s="3"/>
      <c r="F9622" s="3"/>
      <c r="G9622" s="3"/>
      <c r="H9622" s="3"/>
      <c r="I9622" s="3"/>
      <c r="J9622" s="3"/>
      <c r="K9622" s="3"/>
      <c r="L9622" s="3"/>
      <c r="M9622" s="3"/>
      <c r="N9622" s="3"/>
      <c r="O9622" s="3"/>
      <c r="P9622" s="3"/>
      <c r="Q9622" s="3"/>
      <c r="R9622" s="3"/>
      <c r="S9622" s="120"/>
      <c r="T9622" s="3"/>
      <c r="U9622" s="3"/>
      <c r="V9622" s="3"/>
      <c r="W9622" s="3"/>
      <c r="X9622" s="3"/>
      <c r="Y9622" s="3"/>
      <c r="Z9622" s="3"/>
      <c r="AA9622" s="3"/>
      <c r="AB9622" s="3"/>
      <c r="AC9622" s="3"/>
      <c r="AD9622" s="3"/>
      <c r="AE9622" s="3"/>
      <c r="AF9622" s="3"/>
      <c r="AG9622" s="3"/>
      <c r="AH9622" s="3"/>
      <c r="AI9622" s="3"/>
      <c r="AJ9622" s="3"/>
      <c r="AK9622" s="3"/>
      <c r="AL9622" s="3"/>
      <c r="AM9622" s="3"/>
      <c r="AN9622" s="3"/>
      <c r="AO9622" s="3"/>
      <c r="AP9622" s="3"/>
      <c r="AQ9622" s="3"/>
      <c r="AR9622" s="3"/>
      <c r="AS9622" s="3"/>
      <c r="AT9622" s="3"/>
      <c r="AU9622" s="3"/>
      <c r="AV9622" s="3"/>
      <c r="AW9622" s="3"/>
      <c r="AX9622" s="3"/>
      <c r="AY9622" s="3"/>
      <c r="AZ9622" s="3"/>
      <c r="BA9622" s="3"/>
    </row>
    <row r="9623" spans="1:53" x14ac:dyDescent="0.3">
      <c r="A9623" s="3"/>
      <c r="B9623" s="3"/>
      <c r="C9623" s="3"/>
      <c r="D9623" s="3"/>
      <c r="E9623" s="3"/>
      <c r="F9623" s="3"/>
      <c r="G9623" s="3"/>
      <c r="H9623" s="3"/>
      <c r="I9623" s="3"/>
      <c r="J9623" s="3"/>
      <c r="K9623" s="3"/>
      <c r="L9623" s="3"/>
      <c r="M9623" s="3"/>
      <c r="N9623" s="3"/>
      <c r="O9623" s="3"/>
      <c r="P9623" s="3"/>
      <c r="Q9623" s="3"/>
      <c r="R9623" s="3"/>
      <c r="S9623" s="120"/>
      <c r="T9623" s="3"/>
      <c r="U9623" s="3"/>
      <c r="V9623" s="3"/>
      <c r="W9623" s="3"/>
      <c r="X9623" s="3"/>
      <c r="Y9623" s="3"/>
      <c r="Z9623" s="3"/>
      <c r="AA9623" s="3"/>
      <c r="AB9623" s="3"/>
      <c r="AC9623" s="3"/>
      <c r="AD9623" s="3"/>
      <c r="AE9623" s="3"/>
      <c r="AF9623" s="3"/>
      <c r="AG9623" s="3"/>
      <c r="AH9623" s="3"/>
      <c r="AI9623" s="3"/>
      <c r="AJ9623" s="3"/>
      <c r="AK9623" s="3"/>
      <c r="AL9623" s="3"/>
      <c r="AM9623" s="3"/>
      <c r="AN9623" s="3"/>
      <c r="AO9623" s="3"/>
      <c r="AP9623" s="3"/>
      <c r="AQ9623" s="3"/>
      <c r="AR9623" s="3"/>
      <c r="AS9623" s="3"/>
      <c r="AT9623" s="3"/>
      <c r="AU9623" s="3"/>
      <c r="AV9623" s="3"/>
      <c r="AW9623" s="3"/>
      <c r="AX9623" s="3"/>
      <c r="AY9623" s="3"/>
      <c r="AZ9623" s="3"/>
      <c r="BA9623" s="3"/>
    </row>
    <row r="9624" spans="1:53" x14ac:dyDescent="0.3">
      <c r="A9624" s="3"/>
      <c r="B9624" s="3"/>
      <c r="C9624" s="3"/>
      <c r="D9624" s="3"/>
      <c r="E9624" s="3"/>
      <c r="F9624" s="3"/>
      <c r="G9624" s="3"/>
      <c r="H9624" s="3"/>
      <c r="I9624" s="3"/>
      <c r="J9624" s="3"/>
      <c r="K9624" s="3"/>
      <c r="L9624" s="3"/>
      <c r="M9624" s="3"/>
      <c r="N9624" s="3"/>
      <c r="O9624" s="3"/>
      <c r="P9624" s="3"/>
      <c r="Q9624" s="3"/>
      <c r="R9624" s="3"/>
      <c r="S9624" s="120"/>
      <c r="T9624" s="3"/>
      <c r="U9624" s="3"/>
      <c r="V9624" s="3"/>
      <c r="W9624" s="3"/>
      <c r="X9624" s="3"/>
      <c r="Y9624" s="3"/>
      <c r="Z9624" s="3"/>
      <c r="AA9624" s="3"/>
      <c r="AB9624" s="3"/>
      <c r="AC9624" s="3"/>
      <c r="AD9624" s="3"/>
      <c r="AE9624" s="3"/>
      <c r="AF9624" s="3"/>
      <c r="AG9624" s="3"/>
      <c r="AH9624" s="3"/>
      <c r="AI9624" s="3"/>
      <c r="AJ9624" s="3"/>
      <c r="AK9624" s="3"/>
      <c r="AL9624" s="3"/>
      <c r="AM9624" s="3"/>
      <c r="AN9624" s="3"/>
      <c r="AO9624" s="3"/>
      <c r="AP9624" s="3"/>
      <c r="AQ9624" s="3"/>
      <c r="AR9624" s="3"/>
      <c r="AS9624" s="3"/>
      <c r="AT9624" s="3"/>
      <c r="AU9624" s="3"/>
      <c r="AV9624" s="3"/>
      <c r="AW9624" s="3"/>
      <c r="AX9624" s="3"/>
      <c r="AY9624" s="3"/>
      <c r="AZ9624" s="3"/>
      <c r="BA9624" s="3"/>
    </row>
    <row r="9625" spans="1:53" x14ac:dyDescent="0.3">
      <c r="A9625" s="3"/>
      <c r="B9625" s="3"/>
      <c r="C9625" s="3"/>
      <c r="D9625" s="3"/>
      <c r="E9625" s="3"/>
      <c r="F9625" s="3"/>
      <c r="G9625" s="3"/>
      <c r="H9625" s="3"/>
      <c r="I9625" s="3"/>
      <c r="J9625" s="3"/>
      <c r="K9625" s="3"/>
      <c r="L9625" s="3"/>
      <c r="M9625" s="3"/>
      <c r="N9625" s="3"/>
      <c r="O9625" s="3"/>
      <c r="P9625" s="3"/>
      <c r="Q9625" s="3"/>
      <c r="R9625" s="3"/>
      <c r="S9625" s="120"/>
      <c r="T9625" s="3"/>
      <c r="U9625" s="3"/>
      <c r="V9625" s="3"/>
      <c r="W9625" s="3"/>
      <c r="X9625" s="3"/>
      <c r="Y9625" s="3"/>
      <c r="Z9625" s="3"/>
      <c r="AA9625" s="3"/>
      <c r="AB9625" s="3"/>
      <c r="AC9625" s="3"/>
      <c r="AD9625" s="3"/>
      <c r="AE9625" s="3"/>
      <c r="AF9625" s="3"/>
      <c r="AG9625" s="3"/>
      <c r="AH9625" s="3"/>
      <c r="AI9625" s="3"/>
      <c r="AJ9625" s="3"/>
      <c r="AK9625" s="3"/>
      <c r="AL9625" s="3"/>
      <c r="AM9625" s="3"/>
      <c r="AN9625" s="3"/>
      <c r="AO9625" s="3"/>
      <c r="AP9625" s="3"/>
      <c r="AQ9625" s="3"/>
      <c r="AR9625" s="3"/>
      <c r="AS9625" s="3"/>
      <c r="AT9625" s="3"/>
      <c r="AU9625" s="3"/>
      <c r="AV9625" s="3"/>
      <c r="AW9625" s="3"/>
      <c r="AX9625" s="3"/>
      <c r="AY9625" s="3"/>
      <c r="AZ9625" s="3"/>
      <c r="BA9625" s="3"/>
    </row>
    <row r="9626" spans="1:53" x14ac:dyDescent="0.3">
      <c r="A9626" s="3"/>
      <c r="B9626" s="3"/>
      <c r="C9626" s="3"/>
      <c r="D9626" s="3"/>
      <c r="E9626" s="3"/>
      <c r="F9626" s="3"/>
      <c r="G9626" s="3"/>
      <c r="H9626" s="3"/>
      <c r="I9626" s="3"/>
      <c r="J9626" s="3"/>
      <c r="K9626" s="3"/>
      <c r="L9626" s="3"/>
      <c r="M9626" s="3"/>
      <c r="N9626" s="3"/>
      <c r="O9626" s="3"/>
      <c r="P9626" s="3"/>
      <c r="Q9626" s="3"/>
      <c r="R9626" s="3"/>
      <c r="S9626" s="120"/>
      <c r="T9626" s="3"/>
      <c r="U9626" s="3"/>
      <c r="V9626" s="3"/>
      <c r="W9626" s="3"/>
      <c r="X9626" s="3"/>
      <c r="Y9626" s="3"/>
      <c r="Z9626" s="3"/>
      <c r="AA9626" s="3"/>
      <c r="AB9626" s="3"/>
      <c r="AC9626" s="3"/>
      <c r="AD9626" s="3"/>
      <c r="AE9626" s="3"/>
      <c r="AF9626" s="3"/>
      <c r="AG9626" s="3"/>
      <c r="AH9626" s="3"/>
      <c r="AI9626" s="3"/>
      <c r="AJ9626" s="3"/>
      <c r="AK9626" s="3"/>
      <c r="AL9626" s="3"/>
      <c r="AM9626" s="3"/>
      <c r="AN9626" s="3"/>
      <c r="AO9626" s="3"/>
      <c r="AP9626" s="3"/>
      <c r="AQ9626" s="3"/>
      <c r="AR9626" s="3"/>
      <c r="AS9626" s="3"/>
      <c r="AT9626" s="3"/>
      <c r="AU9626" s="3"/>
      <c r="AV9626" s="3"/>
      <c r="AW9626" s="3"/>
      <c r="AX9626" s="3"/>
      <c r="AY9626" s="3"/>
      <c r="AZ9626" s="3"/>
      <c r="BA9626" s="3"/>
    </row>
    <row r="9627" spans="1:53" x14ac:dyDescent="0.3">
      <c r="A9627" s="3"/>
      <c r="B9627" s="3"/>
      <c r="C9627" s="3"/>
      <c r="D9627" s="3"/>
      <c r="E9627" s="3"/>
      <c r="F9627" s="3"/>
      <c r="G9627" s="3"/>
      <c r="H9627" s="3"/>
      <c r="I9627" s="3"/>
      <c r="J9627" s="3"/>
      <c r="K9627" s="3"/>
      <c r="L9627" s="3"/>
      <c r="M9627" s="3"/>
      <c r="N9627" s="3"/>
      <c r="O9627" s="3"/>
      <c r="P9627" s="3"/>
      <c r="Q9627" s="3"/>
      <c r="R9627" s="3"/>
      <c r="S9627" s="120"/>
      <c r="T9627" s="3"/>
      <c r="U9627" s="3"/>
      <c r="V9627" s="3"/>
      <c r="W9627" s="3"/>
      <c r="X9627" s="3"/>
      <c r="Y9627" s="3"/>
      <c r="Z9627" s="3"/>
      <c r="AA9627" s="3"/>
      <c r="AB9627" s="3"/>
      <c r="AC9627" s="3"/>
      <c r="AD9627" s="3"/>
      <c r="AE9627" s="3"/>
      <c r="AF9627" s="3"/>
      <c r="AG9627" s="3"/>
      <c r="AH9627" s="3"/>
      <c r="AI9627" s="3"/>
      <c r="AJ9627" s="3"/>
      <c r="AK9627" s="3"/>
      <c r="AL9627" s="3"/>
      <c r="AM9627" s="3"/>
      <c r="AN9627" s="3"/>
      <c r="AO9627" s="3"/>
      <c r="AP9627" s="3"/>
      <c r="AQ9627" s="3"/>
      <c r="AR9627" s="3"/>
      <c r="AS9627" s="3"/>
      <c r="AT9627" s="3"/>
      <c r="AU9627" s="3"/>
      <c r="AV9627" s="3"/>
      <c r="AW9627" s="3"/>
      <c r="AX9627" s="3"/>
      <c r="AY9627" s="3"/>
      <c r="AZ9627" s="3"/>
      <c r="BA9627" s="3"/>
    </row>
    <row r="9628" spans="1:53" x14ac:dyDescent="0.3">
      <c r="A9628" s="3"/>
      <c r="B9628" s="3"/>
      <c r="C9628" s="3"/>
      <c r="D9628" s="3"/>
      <c r="E9628" s="3"/>
      <c r="F9628" s="3"/>
      <c r="G9628" s="3"/>
      <c r="H9628" s="3"/>
      <c r="I9628" s="3"/>
      <c r="J9628" s="3"/>
      <c r="K9628" s="3"/>
      <c r="L9628" s="3"/>
      <c r="M9628" s="3"/>
      <c r="N9628" s="3"/>
      <c r="O9628" s="3"/>
      <c r="P9628" s="3"/>
      <c r="Q9628" s="3"/>
      <c r="R9628" s="3"/>
      <c r="S9628" s="120"/>
      <c r="T9628" s="3"/>
      <c r="U9628" s="3"/>
      <c r="V9628" s="3"/>
      <c r="W9628" s="3"/>
      <c r="X9628" s="3"/>
      <c r="Y9628" s="3"/>
      <c r="Z9628" s="3"/>
      <c r="AA9628" s="3"/>
      <c r="AB9628" s="3"/>
      <c r="AC9628" s="3"/>
      <c r="AD9628" s="3"/>
      <c r="AE9628" s="3"/>
      <c r="AF9628" s="3"/>
      <c r="AG9628" s="3"/>
      <c r="AH9628" s="3"/>
      <c r="AI9628" s="3"/>
      <c r="AJ9628" s="3"/>
      <c r="AK9628" s="3"/>
      <c r="AL9628" s="3"/>
      <c r="AM9628" s="3"/>
      <c r="AN9628" s="3"/>
      <c r="AO9628" s="3"/>
      <c r="AP9628" s="3"/>
      <c r="AQ9628" s="3"/>
      <c r="AR9628" s="3"/>
      <c r="AS9628" s="3"/>
      <c r="AT9628" s="3"/>
      <c r="AU9628" s="3"/>
      <c r="AV9628" s="3"/>
      <c r="AW9628" s="3"/>
      <c r="AX9628" s="3"/>
      <c r="AY9628" s="3"/>
      <c r="AZ9628" s="3"/>
      <c r="BA9628" s="3"/>
    </row>
    <row r="9629" spans="1:53" x14ac:dyDescent="0.3">
      <c r="A9629" s="3"/>
      <c r="B9629" s="3"/>
      <c r="C9629" s="3"/>
      <c r="D9629" s="3"/>
      <c r="E9629" s="3"/>
      <c r="F9629" s="3"/>
      <c r="G9629" s="3"/>
      <c r="H9629" s="3"/>
      <c r="I9629" s="3"/>
      <c r="J9629" s="3"/>
      <c r="K9629" s="3"/>
      <c r="L9629" s="3"/>
      <c r="M9629" s="3"/>
      <c r="N9629" s="3"/>
      <c r="O9629" s="3"/>
      <c r="P9629" s="3"/>
      <c r="Q9629" s="3"/>
      <c r="R9629" s="3"/>
      <c r="S9629" s="120"/>
      <c r="T9629" s="3"/>
      <c r="U9629" s="3"/>
      <c r="V9629" s="3"/>
      <c r="W9629" s="3"/>
      <c r="X9629" s="3"/>
      <c r="Y9629" s="3"/>
      <c r="Z9629" s="3"/>
      <c r="AA9629" s="3"/>
      <c r="AB9629" s="3"/>
      <c r="AC9629" s="3"/>
      <c r="AD9629" s="3"/>
      <c r="AE9629" s="3"/>
      <c r="AF9629" s="3"/>
      <c r="AG9629" s="3"/>
      <c r="AH9629" s="3"/>
      <c r="AI9629" s="3"/>
      <c r="AJ9629" s="3"/>
      <c r="AK9629" s="3"/>
      <c r="AL9629" s="3"/>
      <c r="AM9629" s="3"/>
      <c r="AN9629" s="3"/>
      <c r="AO9629" s="3"/>
      <c r="AP9629" s="3"/>
      <c r="AQ9629" s="3"/>
      <c r="AR9629" s="3"/>
      <c r="AS9629" s="3"/>
      <c r="AT9629" s="3"/>
      <c r="AU9629" s="3"/>
      <c r="AV9629" s="3"/>
      <c r="AW9629" s="3"/>
      <c r="AX9629" s="3"/>
      <c r="AY9629" s="3"/>
      <c r="AZ9629" s="3"/>
      <c r="BA9629" s="3"/>
    </row>
    <row r="9630" spans="1:53" x14ac:dyDescent="0.3">
      <c r="A9630" s="3"/>
      <c r="B9630" s="3"/>
      <c r="C9630" s="3"/>
      <c r="D9630" s="3"/>
      <c r="E9630" s="3"/>
      <c r="F9630" s="3"/>
      <c r="G9630" s="3"/>
      <c r="H9630" s="3"/>
      <c r="I9630" s="3"/>
      <c r="J9630" s="3"/>
      <c r="K9630" s="3"/>
      <c r="L9630" s="3"/>
      <c r="M9630" s="3"/>
      <c r="N9630" s="3"/>
      <c r="O9630" s="3"/>
      <c r="P9630" s="3"/>
      <c r="Q9630" s="3"/>
      <c r="R9630" s="3"/>
      <c r="S9630" s="120"/>
      <c r="T9630" s="3"/>
      <c r="U9630" s="3"/>
      <c r="V9630" s="3"/>
      <c r="W9630" s="3"/>
      <c r="X9630" s="3"/>
      <c r="Y9630" s="3"/>
      <c r="Z9630" s="3"/>
      <c r="AA9630" s="3"/>
      <c r="AB9630" s="3"/>
      <c r="AC9630" s="3"/>
      <c r="AD9630" s="3"/>
      <c r="AE9630" s="3"/>
      <c r="AF9630" s="3"/>
      <c r="AG9630" s="3"/>
      <c r="AH9630" s="3"/>
      <c r="AI9630" s="3"/>
      <c r="AJ9630" s="3"/>
      <c r="AK9630" s="3"/>
      <c r="AL9630" s="3"/>
      <c r="AM9630" s="3"/>
      <c r="AN9630" s="3"/>
      <c r="AO9630" s="3"/>
      <c r="AP9630" s="3"/>
      <c r="AQ9630" s="3"/>
      <c r="AR9630" s="3"/>
      <c r="AS9630" s="3"/>
      <c r="AT9630" s="3"/>
      <c r="AU9630" s="3"/>
      <c r="AV9630" s="3"/>
      <c r="AW9630" s="3"/>
      <c r="AX9630" s="3"/>
      <c r="AY9630" s="3"/>
      <c r="AZ9630" s="3"/>
      <c r="BA9630" s="3"/>
    </row>
    <row r="9631" spans="1:53" x14ac:dyDescent="0.3">
      <c r="A9631" s="3"/>
      <c r="B9631" s="3"/>
      <c r="C9631" s="3"/>
      <c r="D9631" s="3"/>
      <c r="E9631" s="3"/>
      <c r="F9631" s="3"/>
      <c r="G9631" s="3"/>
      <c r="H9631" s="3"/>
      <c r="I9631" s="3"/>
      <c r="J9631" s="3"/>
      <c r="K9631" s="3"/>
      <c r="L9631" s="3"/>
      <c r="M9631" s="3"/>
      <c r="N9631" s="3"/>
      <c r="O9631" s="3"/>
      <c r="P9631" s="3"/>
      <c r="Q9631" s="3"/>
      <c r="R9631" s="3"/>
      <c r="S9631" s="120"/>
      <c r="T9631" s="3"/>
      <c r="U9631" s="3"/>
      <c r="V9631" s="3"/>
      <c r="W9631" s="3"/>
      <c r="X9631" s="3"/>
      <c r="Y9631" s="3"/>
      <c r="Z9631" s="3"/>
      <c r="AA9631" s="3"/>
      <c r="AB9631" s="3"/>
      <c r="AC9631" s="3"/>
      <c r="AD9631" s="3"/>
      <c r="AE9631" s="3"/>
      <c r="AF9631" s="3"/>
      <c r="AG9631" s="3"/>
      <c r="AH9631" s="3"/>
      <c r="AI9631" s="3"/>
      <c r="AJ9631" s="3"/>
      <c r="AK9631" s="3"/>
      <c r="AL9631" s="3"/>
      <c r="AM9631" s="3"/>
      <c r="AN9631" s="3"/>
      <c r="AO9631" s="3"/>
      <c r="AP9631" s="3"/>
      <c r="AQ9631" s="3"/>
      <c r="AR9631" s="3"/>
      <c r="AS9631" s="3"/>
      <c r="AT9631" s="3"/>
      <c r="AU9631" s="3"/>
      <c r="AV9631" s="3"/>
      <c r="AW9631" s="3"/>
      <c r="AX9631" s="3"/>
      <c r="AY9631" s="3"/>
      <c r="AZ9631" s="3"/>
      <c r="BA9631" s="3"/>
    </row>
    <row r="9632" spans="1:53" x14ac:dyDescent="0.3">
      <c r="A9632" s="3"/>
      <c r="B9632" s="3"/>
      <c r="C9632" s="3"/>
      <c r="D9632" s="3"/>
      <c r="E9632" s="3"/>
      <c r="F9632" s="3"/>
      <c r="G9632" s="3"/>
      <c r="H9632" s="3"/>
      <c r="I9632" s="3"/>
      <c r="J9632" s="3"/>
      <c r="K9632" s="3"/>
      <c r="L9632" s="3"/>
      <c r="M9632" s="3"/>
      <c r="N9632" s="3"/>
      <c r="O9632" s="3"/>
      <c r="P9632" s="3"/>
      <c r="Q9632" s="3"/>
      <c r="R9632" s="3"/>
      <c r="S9632" s="120"/>
      <c r="T9632" s="3"/>
      <c r="U9632" s="3"/>
      <c r="V9632" s="3"/>
      <c r="W9632" s="3"/>
      <c r="X9632" s="3"/>
      <c r="Y9632" s="3"/>
      <c r="Z9632" s="3"/>
      <c r="AA9632" s="3"/>
      <c r="AB9632" s="3"/>
      <c r="AC9632" s="3"/>
      <c r="AD9632" s="3"/>
      <c r="AE9632" s="3"/>
      <c r="AF9632" s="3"/>
      <c r="AG9632" s="3"/>
      <c r="AH9632" s="3"/>
      <c r="AI9632" s="3"/>
      <c r="AJ9632" s="3"/>
      <c r="AK9632" s="3"/>
      <c r="AL9632" s="3"/>
      <c r="AM9632" s="3"/>
      <c r="AN9632" s="3"/>
      <c r="AO9632" s="3"/>
      <c r="AP9632" s="3"/>
      <c r="AQ9632" s="3"/>
      <c r="AR9632" s="3"/>
      <c r="AS9632" s="3"/>
      <c r="AT9632" s="3"/>
      <c r="AU9632" s="3"/>
      <c r="AV9632" s="3"/>
      <c r="AW9632" s="3"/>
      <c r="AX9632" s="3"/>
      <c r="AY9632" s="3"/>
      <c r="AZ9632" s="3"/>
      <c r="BA9632" s="3"/>
    </row>
    <row r="9633" spans="1:53" x14ac:dyDescent="0.3">
      <c r="A9633" s="3"/>
      <c r="B9633" s="3"/>
      <c r="C9633" s="3"/>
      <c r="D9633" s="3"/>
      <c r="E9633" s="3"/>
      <c r="F9633" s="3"/>
      <c r="G9633" s="3"/>
      <c r="H9633" s="3"/>
      <c r="I9633" s="3"/>
      <c r="J9633" s="3"/>
      <c r="K9633" s="3"/>
      <c r="L9633" s="3"/>
      <c r="M9633" s="3"/>
      <c r="N9633" s="3"/>
      <c r="O9633" s="3"/>
      <c r="P9633" s="3"/>
      <c r="Q9633" s="3"/>
      <c r="R9633" s="3"/>
      <c r="S9633" s="120"/>
      <c r="T9633" s="3"/>
      <c r="U9633" s="3"/>
      <c r="V9633" s="3"/>
      <c r="W9633" s="3"/>
      <c r="X9633" s="3"/>
      <c r="Y9633" s="3"/>
      <c r="Z9633" s="3"/>
      <c r="AA9633" s="3"/>
      <c r="AB9633" s="3"/>
      <c r="AC9633" s="3"/>
      <c r="AD9633" s="3"/>
      <c r="AE9633" s="3"/>
      <c r="AF9633" s="3"/>
      <c r="AG9633" s="3"/>
      <c r="AH9633" s="3"/>
      <c r="AI9633" s="3"/>
      <c r="AJ9633" s="3"/>
      <c r="AK9633" s="3"/>
      <c r="AL9633" s="3"/>
      <c r="AM9633" s="3"/>
      <c r="AN9633" s="3"/>
      <c r="AO9633" s="3"/>
      <c r="AP9633" s="3"/>
      <c r="AQ9633" s="3"/>
      <c r="AR9633" s="3"/>
      <c r="AS9633" s="3"/>
      <c r="AT9633" s="3"/>
      <c r="AU9633" s="3"/>
      <c r="AV9633" s="3"/>
      <c r="AW9633" s="3"/>
      <c r="AX9633" s="3"/>
      <c r="AY9633" s="3"/>
      <c r="AZ9633" s="3"/>
      <c r="BA9633" s="3"/>
    </row>
    <row r="9634" spans="1:53" x14ac:dyDescent="0.3">
      <c r="A9634" s="3"/>
      <c r="B9634" s="3"/>
      <c r="C9634" s="3"/>
      <c r="D9634" s="3"/>
      <c r="E9634" s="3"/>
      <c r="F9634" s="3"/>
      <c r="G9634" s="3"/>
      <c r="H9634" s="3"/>
      <c r="I9634" s="3"/>
      <c r="J9634" s="3"/>
      <c r="K9634" s="3"/>
      <c r="L9634" s="3"/>
      <c r="M9634" s="3"/>
      <c r="N9634" s="3"/>
      <c r="O9634" s="3"/>
      <c r="P9634" s="3"/>
      <c r="Q9634" s="3"/>
      <c r="R9634" s="3"/>
      <c r="S9634" s="120"/>
      <c r="T9634" s="3"/>
      <c r="U9634" s="3"/>
      <c r="V9634" s="3"/>
      <c r="W9634" s="3"/>
      <c r="X9634" s="3"/>
      <c r="Y9634" s="3"/>
      <c r="Z9634" s="3"/>
      <c r="AA9634" s="3"/>
      <c r="AB9634" s="3"/>
      <c r="AC9634" s="3"/>
      <c r="AD9634" s="3"/>
      <c r="AE9634" s="3"/>
      <c r="AF9634" s="3"/>
      <c r="AG9634" s="3"/>
      <c r="AH9634" s="3"/>
      <c r="AI9634" s="3"/>
      <c r="AJ9634" s="3"/>
      <c r="AK9634" s="3"/>
      <c r="AL9634" s="3"/>
      <c r="AM9634" s="3"/>
      <c r="AN9634" s="3"/>
      <c r="AO9634" s="3"/>
      <c r="AP9634" s="3"/>
      <c r="AQ9634" s="3"/>
      <c r="AR9634" s="3"/>
      <c r="AS9634" s="3"/>
      <c r="AT9634" s="3"/>
      <c r="AU9634" s="3"/>
      <c r="AV9634" s="3"/>
      <c r="AW9634" s="3"/>
      <c r="AX9634" s="3"/>
      <c r="AY9634" s="3"/>
      <c r="AZ9634" s="3"/>
      <c r="BA9634" s="3"/>
    </row>
    <row r="9635" spans="1:53" x14ac:dyDescent="0.3">
      <c r="A9635" s="3"/>
      <c r="B9635" s="3"/>
      <c r="C9635" s="3"/>
      <c r="D9635" s="3"/>
      <c r="E9635" s="3"/>
      <c r="F9635" s="3"/>
      <c r="G9635" s="3"/>
      <c r="H9635" s="3"/>
      <c r="I9635" s="3"/>
      <c r="J9635" s="3"/>
      <c r="K9635" s="3"/>
      <c r="L9635" s="3"/>
      <c r="M9635" s="3"/>
      <c r="N9635" s="3"/>
      <c r="O9635" s="3"/>
      <c r="P9635" s="3"/>
      <c r="Q9635" s="3"/>
      <c r="R9635" s="3"/>
      <c r="S9635" s="120"/>
      <c r="T9635" s="3"/>
      <c r="U9635" s="3"/>
      <c r="V9635" s="3"/>
      <c r="W9635" s="3"/>
      <c r="X9635" s="3"/>
      <c r="Y9635" s="3"/>
      <c r="Z9635" s="3"/>
      <c r="AA9635" s="3"/>
      <c r="AB9635" s="3"/>
      <c r="AC9635" s="3"/>
      <c r="AD9635" s="3"/>
      <c r="AE9635" s="3"/>
      <c r="AF9635" s="3"/>
      <c r="AG9635" s="3"/>
      <c r="AH9635" s="3"/>
      <c r="AI9635" s="3"/>
      <c r="AJ9635" s="3"/>
      <c r="AK9635" s="3"/>
      <c r="AL9635" s="3"/>
      <c r="AM9635" s="3"/>
      <c r="AN9635" s="3"/>
      <c r="AO9635" s="3"/>
      <c r="AP9635" s="3"/>
      <c r="AQ9635" s="3"/>
      <c r="AR9635" s="3"/>
      <c r="AS9635" s="3"/>
      <c r="AT9635" s="3"/>
      <c r="AU9635" s="3"/>
      <c r="AV9635" s="3"/>
      <c r="AW9635" s="3"/>
      <c r="AX9635" s="3"/>
      <c r="AY9635" s="3"/>
      <c r="AZ9635" s="3"/>
      <c r="BA9635" s="3"/>
    </row>
    <row r="9636" spans="1:53" x14ac:dyDescent="0.3">
      <c r="A9636" s="3"/>
      <c r="B9636" s="3"/>
      <c r="C9636" s="3"/>
      <c r="D9636" s="3"/>
      <c r="E9636" s="3"/>
      <c r="F9636" s="3"/>
      <c r="G9636" s="3"/>
      <c r="H9636" s="3"/>
      <c r="I9636" s="3"/>
      <c r="J9636" s="3"/>
      <c r="K9636" s="3"/>
      <c r="L9636" s="3"/>
      <c r="M9636" s="3"/>
      <c r="N9636" s="3"/>
      <c r="O9636" s="3"/>
      <c r="P9636" s="3"/>
      <c r="Q9636" s="3"/>
      <c r="R9636" s="3"/>
      <c r="S9636" s="120"/>
      <c r="T9636" s="3"/>
      <c r="U9636" s="3"/>
      <c r="V9636" s="3"/>
      <c r="W9636" s="3"/>
      <c r="X9636" s="3"/>
      <c r="Y9636" s="3"/>
      <c r="Z9636" s="3"/>
      <c r="AA9636" s="3"/>
      <c r="AB9636" s="3"/>
      <c r="AC9636" s="3"/>
      <c r="AD9636" s="3"/>
      <c r="AE9636" s="3"/>
      <c r="AF9636" s="3"/>
      <c r="AG9636" s="3"/>
      <c r="AH9636" s="3"/>
      <c r="AI9636" s="3"/>
      <c r="AJ9636" s="3"/>
      <c r="AK9636" s="3"/>
      <c r="AL9636" s="3"/>
      <c r="AM9636" s="3"/>
      <c r="AN9636" s="3"/>
      <c r="AO9636" s="3"/>
      <c r="AP9636" s="3"/>
      <c r="AQ9636" s="3"/>
      <c r="AR9636" s="3"/>
      <c r="AS9636" s="3"/>
      <c r="AT9636" s="3"/>
      <c r="AU9636" s="3"/>
      <c r="AV9636" s="3"/>
      <c r="AW9636" s="3"/>
      <c r="AX9636" s="3"/>
      <c r="AY9636" s="3"/>
      <c r="AZ9636" s="3"/>
      <c r="BA9636" s="3"/>
    </row>
    <row r="9637" spans="1:53" x14ac:dyDescent="0.3">
      <c r="A9637" s="3"/>
      <c r="B9637" s="3"/>
      <c r="C9637" s="3"/>
      <c r="D9637" s="3"/>
      <c r="E9637" s="3"/>
      <c r="F9637" s="3"/>
      <c r="G9637" s="3"/>
      <c r="H9637" s="3"/>
      <c r="I9637" s="3"/>
      <c r="J9637" s="3"/>
      <c r="K9637" s="3"/>
      <c r="L9637" s="3"/>
      <c r="M9637" s="3"/>
      <c r="N9637" s="3"/>
      <c r="O9637" s="3"/>
      <c r="P9637" s="3"/>
      <c r="Q9637" s="3"/>
      <c r="R9637" s="3"/>
      <c r="S9637" s="120"/>
      <c r="T9637" s="3"/>
      <c r="U9637" s="3"/>
      <c r="V9637" s="3"/>
      <c r="W9637" s="3"/>
      <c r="X9637" s="3"/>
      <c r="Y9637" s="3"/>
      <c r="Z9637" s="3"/>
      <c r="AA9637" s="3"/>
      <c r="AB9637" s="3"/>
      <c r="AC9637" s="3"/>
      <c r="AD9637" s="3"/>
      <c r="AE9637" s="3"/>
      <c r="AF9637" s="3"/>
      <c r="AG9637" s="3"/>
      <c r="AH9637" s="3"/>
      <c r="AI9637" s="3"/>
      <c r="AJ9637" s="3"/>
      <c r="AK9637" s="3"/>
      <c r="AL9637" s="3"/>
      <c r="AM9637" s="3"/>
      <c r="AN9637" s="3"/>
      <c r="AO9637" s="3"/>
      <c r="AP9637" s="3"/>
      <c r="AQ9637" s="3"/>
      <c r="AR9637" s="3"/>
      <c r="AS9637" s="3"/>
      <c r="AT9637" s="3"/>
      <c r="AU9637" s="3"/>
      <c r="AV9637" s="3"/>
      <c r="AW9637" s="3"/>
      <c r="AX9637" s="3"/>
      <c r="AY9637" s="3"/>
      <c r="AZ9637" s="3"/>
      <c r="BA9637" s="3"/>
    </row>
    <row r="9638" spans="1:53" x14ac:dyDescent="0.3">
      <c r="A9638" s="3"/>
      <c r="B9638" s="3"/>
      <c r="C9638" s="3"/>
      <c r="D9638" s="3"/>
      <c r="E9638" s="3"/>
      <c r="F9638" s="3"/>
      <c r="G9638" s="3"/>
      <c r="H9638" s="3"/>
      <c r="I9638" s="3"/>
      <c r="J9638" s="3"/>
      <c r="K9638" s="3"/>
      <c r="L9638" s="3"/>
      <c r="M9638" s="3"/>
      <c r="N9638" s="3"/>
      <c r="O9638" s="3"/>
      <c r="P9638" s="3"/>
      <c r="Q9638" s="3"/>
      <c r="R9638" s="3"/>
      <c r="S9638" s="120"/>
      <c r="T9638" s="3"/>
      <c r="U9638" s="3"/>
      <c r="V9638" s="3"/>
      <c r="W9638" s="3"/>
      <c r="X9638" s="3"/>
      <c r="Y9638" s="3"/>
      <c r="Z9638" s="3"/>
      <c r="AA9638" s="3"/>
      <c r="AB9638" s="3"/>
      <c r="AC9638" s="3"/>
      <c r="AD9638" s="3"/>
      <c r="AE9638" s="3"/>
      <c r="AF9638" s="3"/>
      <c r="AG9638" s="3"/>
      <c r="AH9638" s="3"/>
      <c r="AI9638" s="3"/>
      <c r="AJ9638" s="3"/>
      <c r="AK9638" s="3"/>
      <c r="AL9638" s="3"/>
      <c r="AM9638" s="3"/>
      <c r="AN9638" s="3"/>
      <c r="AO9638" s="3"/>
      <c r="AP9638" s="3"/>
      <c r="AQ9638" s="3"/>
      <c r="AR9638" s="3"/>
      <c r="AS9638" s="3"/>
      <c r="AT9638" s="3"/>
      <c r="AU9638" s="3"/>
      <c r="AV9638" s="3"/>
      <c r="AW9638" s="3"/>
      <c r="AX9638" s="3"/>
      <c r="AY9638" s="3"/>
      <c r="AZ9638" s="3"/>
      <c r="BA9638" s="3"/>
    </row>
    <row r="9639" spans="1:53" x14ac:dyDescent="0.3">
      <c r="A9639" s="3"/>
      <c r="B9639" s="3"/>
      <c r="C9639" s="3"/>
      <c r="D9639" s="3"/>
      <c r="E9639" s="3"/>
      <c r="F9639" s="3"/>
      <c r="G9639" s="3"/>
      <c r="H9639" s="3"/>
      <c r="I9639" s="3"/>
      <c r="J9639" s="3"/>
      <c r="K9639" s="3"/>
      <c r="L9639" s="3"/>
      <c r="M9639" s="3"/>
      <c r="N9639" s="3"/>
      <c r="O9639" s="3"/>
      <c r="P9639" s="3"/>
      <c r="Q9639" s="3"/>
      <c r="R9639" s="3"/>
      <c r="S9639" s="120"/>
      <c r="T9639" s="3"/>
      <c r="U9639" s="3"/>
      <c r="V9639" s="3"/>
      <c r="W9639" s="3"/>
      <c r="X9639" s="3"/>
      <c r="Y9639" s="3"/>
      <c r="Z9639" s="3"/>
      <c r="AA9639" s="3"/>
      <c r="AB9639" s="3"/>
      <c r="AC9639" s="3"/>
      <c r="AD9639" s="3"/>
      <c r="AE9639" s="3"/>
      <c r="AF9639" s="3"/>
      <c r="AG9639" s="3"/>
      <c r="AH9639" s="3"/>
      <c r="AI9639" s="3"/>
      <c r="AJ9639" s="3"/>
      <c r="AK9639" s="3"/>
      <c r="AL9639" s="3"/>
      <c r="AM9639" s="3"/>
      <c r="AN9639" s="3"/>
      <c r="AO9639" s="3"/>
      <c r="AP9639" s="3"/>
      <c r="AQ9639" s="3"/>
      <c r="AR9639" s="3"/>
      <c r="AS9639" s="3"/>
      <c r="AT9639" s="3"/>
      <c r="AU9639" s="3"/>
      <c r="AV9639" s="3"/>
      <c r="AW9639" s="3"/>
      <c r="AX9639" s="3"/>
      <c r="AY9639" s="3"/>
      <c r="AZ9639" s="3"/>
      <c r="BA9639" s="3"/>
    </row>
    <row r="9640" spans="1:53" x14ac:dyDescent="0.3">
      <c r="A9640" s="3"/>
      <c r="B9640" s="3"/>
      <c r="C9640" s="3"/>
      <c r="D9640" s="3"/>
      <c r="E9640" s="3"/>
      <c r="F9640" s="3"/>
      <c r="G9640" s="3"/>
      <c r="H9640" s="3"/>
      <c r="I9640" s="3"/>
      <c r="J9640" s="3"/>
      <c r="K9640" s="3"/>
      <c r="L9640" s="3"/>
      <c r="M9640" s="3"/>
      <c r="N9640" s="3"/>
      <c r="O9640" s="3"/>
      <c r="P9640" s="3"/>
      <c r="Q9640" s="3"/>
      <c r="R9640" s="3"/>
      <c r="S9640" s="120"/>
      <c r="T9640" s="3"/>
      <c r="U9640" s="3"/>
      <c r="V9640" s="3"/>
      <c r="W9640" s="3"/>
      <c r="X9640" s="3"/>
      <c r="Y9640" s="3"/>
      <c r="Z9640" s="3"/>
      <c r="AA9640" s="3"/>
      <c r="AB9640" s="3"/>
      <c r="AC9640" s="3"/>
      <c r="AD9640" s="3"/>
      <c r="AE9640" s="3"/>
      <c r="AF9640" s="3"/>
      <c r="AG9640" s="3"/>
      <c r="AH9640" s="3"/>
      <c r="AI9640" s="3"/>
      <c r="AJ9640" s="3"/>
      <c r="AK9640" s="3"/>
      <c r="AL9640" s="3"/>
      <c r="AM9640" s="3"/>
      <c r="AN9640" s="3"/>
      <c r="AO9640" s="3"/>
      <c r="AP9640" s="3"/>
      <c r="AQ9640" s="3"/>
      <c r="AR9640" s="3"/>
      <c r="AS9640" s="3"/>
      <c r="AT9640" s="3"/>
      <c r="AU9640" s="3"/>
      <c r="AV9640" s="3"/>
      <c r="AW9640" s="3"/>
      <c r="AX9640" s="3"/>
      <c r="AY9640" s="3"/>
      <c r="AZ9640" s="3"/>
      <c r="BA9640" s="3"/>
    </row>
    <row r="9641" spans="1:53" x14ac:dyDescent="0.3">
      <c r="A9641" s="3"/>
      <c r="B9641" s="3"/>
      <c r="C9641" s="3"/>
      <c r="D9641" s="3"/>
      <c r="E9641" s="3"/>
      <c r="F9641" s="3"/>
      <c r="G9641" s="3"/>
      <c r="H9641" s="3"/>
      <c r="I9641" s="3"/>
      <c r="J9641" s="3"/>
      <c r="K9641" s="3"/>
      <c r="L9641" s="3"/>
      <c r="M9641" s="3"/>
      <c r="N9641" s="3"/>
      <c r="O9641" s="3"/>
      <c r="P9641" s="3"/>
      <c r="Q9641" s="3"/>
      <c r="R9641" s="3"/>
      <c r="S9641" s="120"/>
      <c r="T9641" s="3"/>
      <c r="U9641" s="3"/>
      <c r="V9641" s="3"/>
      <c r="W9641" s="3"/>
      <c r="X9641" s="3"/>
      <c r="Y9641" s="3"/>
      <c r="Z9641" s="3"/>
      <c r="AA9641" s="3"/>
      <c r="AB9641" s="3"/>
      <c r="AC9641" s="3"/>
      <c r="AD9641" s="3"/>
      <c r="AE9641" s="3"/>
      <c r="AF9641" s="3"/>
      <c r="AG9641" s="3"/>
      <c r="AH9641" s="3"/>
      <c r="AI9641" s="3"/>
      <c r="AJ9641" s="3"/>
      <c r="AK9641" s="3"/>
      <c r="AL9641" s="3"/>
      <c r="AM9641" s="3"/>
      <c r="AN9641" s="3"/>
      <c r="AO9641" s="3"/>
      <c r="AP9641" s="3"/>
      <c r="AQ9641" s="3"/>
      <c r="AR9641" s="3"/>
      <c r="AS9641" s="3"/>
      <c r="AT9641" s="3"/>
      <c r="AU9641" s="3"/>
      <c r="AV9641" s="3"/>
      <c r="AW9641" s="3"/>
      <c r="AX9641" s="3"/>
      <c r="AY9641" s="3"/>
      <c r="AZ9641" s="3"/>
      <c r="BA9641" s="3"/>
    </row>
    <row r="9642" spans="1:53" x14ac:dyDescent="0.3">
      <c r="A9642" s="3"/>
      <c r="B9642" s="3"/>
      <c r="C9642" s="3"/>
      <c r="D9642" s="3"/>
      <c r="E9642" s="3"/>
      <c r="F9642" s="3"/>
      <c r="G9642" s="3"/>
      <c r="H9642" s="3"/>
      <c r="I9642" s="3"/>
      <c r="J9642" s="3"/>
      <c r="K9642" s="3"/>
      <c r="L9642" s="3"/>
      <c r="M9642" s="3"/>
      <c r="N9642" s="3"/>
      <c r="O9642" s="3"/>
      <c r="P9642" s="3"/>
      <c r="Q9642" s="3"/>
      <c r="R9642" s="3"/>
      <c r="S9642" s="120"/>
      <c r="T9642" s="3"/>
      <c r="U9642" s="3"/>
      <c r="V9642" s="3"/>
      <c r="W9642" s="3"/>
      <c r="X9642" s="3"/>
      <c r="Y9642" s="3"/>
      <c r="Z9642" s="3"/>
      <c r="AA9642" s="3"/>
      <c r="AB9642" s="3"/>
      <c r="AC9642" s="3"/>
      <c r="AD9642" s="3"/>
      <c r="AE9642" s="3"/>
      <c r="AF9642" s="3"/>
      <c r="AG9642" s="3"/>
      <c r="AH9642" s="3"/>
      <c r="AI9642" s="3"/>
      <c r="AJ9642" s="3"/>
      <c r="AK9642" s="3"/>
      <c r="AL9642" s="3"/>
      <c r="AM9642" s="3"/>
      <c r="AN9642" s="3"/>
      <c r="AO9642" s="3"/>
      <c r="AP9642" s="3"/>
      <c r="AQ9642" s="3"/>
      <c r="AR9642" s="3"/>
      <c r="AS9642" s="3"/>
      <c r="AT9642" s="3"/>
      <c r="AU9642" s="3"/>
      <c r="AV9642" s="3"/>
      <c r="AW9642" s="3"/>
      <c r="AX9642" s="3"/>
      <c r="AY9642" s="3"/>
      <c r="AZ9642" s="3"/>
      <c r="BA9642" s="3"/>
    </row>
    <row r="9643" spans="1:53" x14ac:dyDescent="0.3">
      <c r="A9643" s="3"/>
      <c r="B9643" s="3"/>
      <c r="C9643" s="3"/>
      <c r="D9643" s="3"/>
      <c r="E9643" s="3"/>
      <c r="F9643" s="3"/>
      <c r="G9643" s="3"/>
      <c r="H9643" s="3"/>
      <c r="I9643" s="3"/>
      <c r="J9643" s="3"/>
      <c r="K9643" s="3"/>
      <c r="L9643" s="3"/>
      <c r="M9643" s="3"/>
      <c r="N9643" s="3"/>
      <c r="O9643" s="3"/>
      <c r="P9643" s="3"/>
      <c r="Q9643" s="3"/>
      <c r="R9643" s="3"/>
      <c r="S9643" s="120"/>
      <c r="T9643" s="3"/>
      <c r="U9643" s="3"/>
      <c r="V9643" s="3"/>
      <c r="W9643" s="3"/>
      <c r="X9643" s="3"/>
      <c r="Y9643" s="3"/>
      <c r="Z9643" s="3"/>
      <c r="AA9643" s="3"/>
      <c r="AB9643" s="3"/>
      <c r="AC9643" s="3"/>
      <c r="AD9643" s="3"/>
      <c r="AE9643" s="3"/>
      <c r="AF9643" s="3"/>
      <c r="AG9643" s="3"/>
      <c r="AH9643" s="3"/>
      <c r="AI9643" s="3"/>
      <c r="AJ9643" s="3"/>
      <c r="AK9643" s="3"/>
      <c r="AL9643" s="3"/>
      <c r="AM9643" s="3"/>
      <c r="AN9643" s="3"/>
      <c r="AO9643" s="3"/>
      <c r="AP9643" s="3"/>
      <c r="AQ9643" s="3"/>
      <c r="AR9643" s="3"/>
      <c r="AS9643" s="3"/>
      <c r="AT9643" s="3"/>
      <c r="AU9643" s="3"/>
      <c r="AV9643" s="3"/>
      <c r="AW9643" s="3"/>
      <c r="AX9643" s="3"/>
      <c r="AY9643" s="3"/>
      <c r="AZ9643" s="3"/>
      <c r="BA9643" s="3"/>
    </row>
    <row r="9644" spans="1:53" x14ac:dyDescent="0.3">
      <c r="A9644" s="3"/>
      <c r="B9644" s="3"/>
      <c r="C9644" s="3"/>
      <c r="D9644" s="3"/>
      <c r="E9644" s="3"/>
      <c r="F9644" s="3"/>
      <c r="G9644" s="3"/>
      <c r="H9644" s="3"/>
      <c r="I9644" s="3"/>
      <c r="J9644" s="3"/>
      <c r="K9644" s="3"/>
      <c r="L9644" s="3"/>
      <c r="M9644" s="3"/>
      <c r="N9644" s="3"/>
      <c r="O9644" s="3"/>
      <c r="P9644" s="3"/>
      <c r="Q9644" s="3"/>
      <c r="R9644" s="3"/>
      <c r="S9644" s="120"/>
      <c r="T9644" s="3"/>
      <c r="U9644" s="3"/>
      <c r="V9644" s="3"/>
      <c r="W9644" s="3"/>
      <c r="X9644" s="3"/>
      <c r="Y9644" s="3"/>
      <c r="Z9644" s="3"/>
      <c r="AA9644" s="3"/>
      <c r="AB9644" s="3"/>
      <c r="AC9644" s="3"/>
      <c r="AD9644" s="3"/>
      <c r="AE9644" s="3"/>
      <c r="AF9644" s="3"/>
      <c r="AG9644" s="3"/>
      <c r="AH9644" s="3"/>
      <c r="AI9644" s="3"/>
      <c r="AJ9644" s="3"/>
      <c r="AK9644" s="3"/>
      <c r="AL9644" s="3"/>
      <c r="AM9644" s="3"/>
      <c r="AN9644" s="3"/>
      <c r="AO9644" s="3"/>
      <c r="AP9644" s="3"/>
      <c r="AQ9644" s="3"/>
      <c r="AR9644" s="3"/>
      <c r="AS9644" s="3"/>
      <c r="AT9644" s="3"/>
      <c r="AU9644" s="3"/>
      <c r="AV9644" s="3"/>
      <c r="AW9644" s="3"/>
      <c r="AX9644" s="3"/>
      <c r="AY9644" s="3"/>
      <c r="AZ9644" s="3"/>
      <c r="BA9644" s="3"/>
    </row>
    <row r="9645" spans="1:53" x14ac:dyDescent="0.3">
      <c r="A9645" s="3"/>
      <c r="B9645" s="3"/>
      <c r="C9645" s="3"/>
      <c r="D9645" s="3"/>
      <c r="E9645" s="3"/>
      <c r="F9645" s="3"/>
      <c r="G9645" s="3"/>
      <c r="H9645" s="3"/>
      <c r="I9645" s="3"/>
      <c r="J9645" s="3"/>
      <c r="K9645" s="3"/>
      <c r="L9645" s="3"/>
      <c r="M9645" s="3"/>
      <c r="N9645" s="3"/>
      <c r="O9645" s="3"/>
      <c r="P9645" s="3"/>
      <c r="Q9645" s="3"/>
      <c r="R9645" s="3"/>
      <c r="S9645" s="120"/>
      <c r="T9645" s="3"/>
      <c r="U9645" s="3"/>
      <c r="V9645" s="3"/>
      <c r="W9645" s="3"/>
      <c r="X9645" s="3"/>
      <c r="Y9645" s="3"/>
      <c r="Z9645" s="3"/>
      <c r="AA9645" s="3"/>
      <c r="AB9645" s="3"/>
      <c r="AC9645" s="3"/>
      <c r="AD9645" s="3"/>
      <c r="AE9645" s="3"/>
      <c r="AF9645" s="3"/>
      <c r="AG9645" s="3"/>
      <c r="AH9645" s="3"/>
      <c r="AI9645" s="3"/>
      <c r="AJ9645" s="3"/>
      <c r="AK9645" s="3"/>
      <c r="AL9645" s="3"/>
      <c r="AM9645" s="3"/>
      <c r="AN9645" s="3"/>
      <c r="AO9645" s="3"/>
      <c r="AP9645" s="3"/>
      <c r="AQ9645" s="3"/>
      <c r="AR9645" s="3"/>
      <c r="AS9645" s="3"/>
      <c r="AT9645" s="3"/>
      <c r="AU9645" s="3"/>
      <c r="AV9645" s="3"/>
      <c r="AW9645" s="3"/>
      <c r="AX9645" s="3"/>
      <c r="AY9645" s="3"/>
      <c r="AZ9645" s="3"/>
      <c r="BA9645" s="3"/>
    </row>
    <row r="9646" spans="1:53" x14ac:dyDescent="0.3">
      <c r="A9646" s="3"/>
      <c r="B9646" s="3"/>
      <c r="C9646" s="3"/>
      <c r="D9646" s="3"/>
      <c r="E9646" s="3"/>
      <c r="F9646" s="3"/>
      <c r="G9646" s="3"/>
      <c r="H9646" s="3"/>
      <c r="I9646" s="3"/>
      <c r="J9646" s="3"/>
      <c r="K9646" s="3"/>
      <c r="L9646" s="3"/>
      <c r="M9646" s="3"/>
      <c r="N9646" s="3"/>
      <c r="O9646" s="3"/>
      <c r="P9646" s="3"/>
      <c r="Q9646" s="3"/>
      <c r="R9646" s="3"/>
      <c r="S9646" s="120"/>
      <c r="T9646" s="3"/>
      <c r="U9646" s="3"/>
      <c r="V9646" s="3"/>
      <c r="W9646" s="3"/>
      <c r="X9646" s="3"/>
      <c r="Y9646" s="3"/>
      <c r="Z9646" s="3"/>
      <c r="AA9646" s="3"/>
      <c r="AB9646" s="3"/>
      <c r="AC9646" s="3"/>
      <c r="AD9646" s="3"/>
      <c r="AE9646" s="3"/>
      <c r="AF9646" s="3"/>
      <c r="AG9646" s="3"/>
      <c r="AH9646" s="3"/>
      <c r="AI9646" s="3"/>
      <c r="AJ9646" s="3"/>
      <c r="AK9646" s="3"/>
      <c r="AL9646" s="3"/>
      <c r="AM9646" s="3"/>
      <c r="AN9646" s="3"/>
      <c r="AO9646" s="3"/>
      <c r="AP9646" s="3"/>
      <c r="AQ9646" s="3"/>
      <c r="AR9646" s="3"/>
      <c r="AS9646" s="3"/>
      <c r="AT9646" s="3"/>
      <c r="AU9646" s="3"/>
      <c r="AV9646" s="3"/>
      <c r="AW9646" s="3"/>
      <c r="AX9646" s="3"/>
      <c r="AY9646" s="3"/>
      <c r="AZ9646" s="3"/>
      <c r="BA9646" s="3"/>
    </row>
    <row r="9647" spans="1:53" x14ac:dyDescent="0.3">
      <c r="A9647" s="3"/>
      <c r="B9647" s="3"/>
      <c r="C9647" s="3"/>
      <c r="D9647" s="3"/>
      <c r="E9647" s="3"/>
      <c r="F9647" s="3"/>
      <c r="G9647" s="3"/>
      <c r="H9647" s="3"/>
      <c r="I9647" s="3"/>
      <c r="J9647" s="3"/>
      <c r="K9647" s="3"/>
      <c r="L9647" s="3"/>
      <c r="M9647" s="3"/>
      <c r="N9647" s="3"/>
      <c r="O9647" s="3"/>
      <c r="P9647" s="3"/>
      <c r="Q9647" s="3"/>
      <c r="R9647" s="3"/>
      <c r="S9647" s="120"/>
      <c r="T9647" s="3"/>
      <c r="U9647" s="3"/>
      <c r="V9647" s="3"/>
      <c r="W9647" s="3"/>
      <c r="X9647" s="3"/>
      <c r="Y9647" s="3"/>
      <c r="Z9647" s="3"/>
      <c r="AA9647" s="3"/>
      <c r="AB9647" s="3"/>
      <c r="AC9647" s="3"/>
      <c r="AD9647" s="3"/>
      <c r="AE9647" s="3"/>
      <c r="AF9647" s="3"/>
      <c r="AG9647" s="3"/>
      <c r="AH9647" s="3"/>
      <c r="AI9647" s="3"/>
      <c r="AJ9647" s="3"/>
      <c r="AK9647" s="3"/>
      <c r="AL9647" s="3"/>
      <c r="AM9647" s="3"/>
      <c r="AN9647" s="3"/>
      <c r="AO9647" s="3"/>
      <c r="AP9647" s="3"/>
      <c r="AQ9647" s="3"/>
      <c r="AR9647" s="3"/>
      <c r="AS9647" s="3"/>
      <c r="AT9647" s="3"/>
      <c r="AU9647" s="3"/>
      <c r="AV9647" s="3"/>
      <c r="AW9647" s="3"/>
      <c r="AX9647" s="3"/>
      <c r="AY9647" s="3"/>
      <c r="AZ9647" s="3"/>
      <c r="BA9647" s="3"/>
    </row>
    <row r="9648" spans="1:53" x14ac:dyDescent="0.3">
      <c r="A9648" s="3"/>
      <c r="B9648" s="3"/>
      <c r="C9648" s="3"/>
      <c r="D9648" s="3"/>
      <c r="E9648" s="3"/>
      <c r="F9648" s="3"/>
      <c r="G9648" s="3"/>
      <c r="H9648" s="3"/>
      <c r="I9648" s="3"/>
      <c r="J9648" s="3"/>
      <c r="K9648" s="3"/>
      <c r="L9648" s="3"/>
      <c r="M9648" s="3"/>
      <c r="N9648" s="3"/>
      <c r="O9648" s="3"/>
      <c r="P9648" s="3"/>
      <c r="Q9648" s="3"/>
      <c r="R9648" s="3"/>
      <c r="S9648" s="120"/>
      <c r="T9648" s="3"/>
      <c r="U9648" s="3"/>
      <c r="V9648" s="3"/>
      <c r="W9648" s="3"/>
      <c r="X9648" s="3"/>
      <c r="Y9648" s="3"/>
      <c r="Z9648" s="3"/>
      <c r="AA9648" s="3"/>
      <c r="AB9648" s="3"/>
      <c r="AC9648" s="3"/>
      <c r="AD9648" s="3"/>
      <c r="AE9648" s="3"/>
      <c r="AF9648" s="3"/>
      <c r="AG9648" s="3"/>
      <c r="AH9648" s="3"/>
      <c r="AI9648" s="3"/>
      <c r="AJ9648" s="3"/>
      <c r="AK9648" s="3"/>
      <c r="AL9648" s="3"/>
      <c r="AM9648" s="3"/>
      <c r="AN9648" s="3"/>
      <c r="AO9648" s="3"/>
      <c r="AP9648" s="3"/>
      <c r="AQ9648" s="3"/>
      <c r="AR9648" s="3"/>
      <c r="AS9648" s="3"/>
      <c r="AT9648" s="3"/>
      <c r="AU9648" s="3"/>
      <c r="AV9648" s="3"/>
      <c r="AW9648" s="3"/>
      <c r="AX9648" s="3"/>
      <c r="AY9648" s="3"/>
      <c r="AZ9648" s="3"/>
      <c r="BA9648" s="3"/>
    </row>
    <row r="9649" spans="1:53" x14ac:dyDescent="0.3">
      <c r="A9649" s="3"/>
      <c r="B9649" s="3"/>
      <c r="C9649" s="3"/>
      <c r="D9649" s="3"/>
      <c r="E9649" s="3"/>
      <c r="F9649" s="3"/>
      <c r="G9649" s="3"/>
      <c r="H9649" s="3"/>
      <c r="I9649" s="3"/>
      <c r="J9649" s="3"/>
      <c r="K9649" s="3"/>
      <c r="L9649" s="3"/>
      <c r="M9649" s="3"/>
      <c r="N9649" s="3"/>
      <c r="O9649" s="3"/>
      <c r="P9649" s="3"/>
      <c r="Q9649" s="3"/>
      <c r="R9649" s="3"/>
      <c r="S9649" s="120"/>
      <c r="T9649" s="3"/>
      <c r="U9649" s="3"/>
      <c r="V9649" s="3"/>
      <c r="W9649" s="3"/>
      <c r="X9649" s="3"/>
      <c r="Y9649" s="3"/>
      <c r="Z9649" s="3"/>
      <c r="AA9649" s="3"/>
      <c r="AB9649" s="3"/>
      <c r="AC9649" s="3"/>
      <c r="AD9649" s="3"/>
      <c r="AE9649" s="3"/>
      <c r="AF9649" s="3"/>
      <c r="AG9649" s="3"/>
      <c r="AH9649" s="3"/>
      <c r="AI9649" s="3"/>
      <c r="AJ9649" s="3"/>
      <c r="AK9649" s="3"/>
      <c r="AL9649" s="3"/>
      <c r="AM9649" s="3"/>
      <c r="AN9649" s="3"/>
      <c r="AO9649" s="3"/>
      <c r="AP9649" s="3"/>
      <c r="AQ9649" s="3"/>
      <c r="AR9649" s="3"/>
      <c r="AS9649" s="3"/>
      <c r="AT9649" s="3"/>
      <c r="AU9649" s="3"/>
      <c r="AV9649" s="3"/>
      <c r="AW9649" s="3"/>
      <c r="AX9649" s="3"/>
      <c r="AY9649" s="3"/>
      <c r="AZ9649" s="3"/>
      <c r="BA9649" s="3"/>
    </row>
    <row r="9650" spans="1:53" x14ac:dyDescent="0.3">
      <c r="A9650" s="3"/>
      <c r="B9650" s="3"/>
      <c r="C9650" s="3"/>
      <c r="D9650" s="3"/>
      <c r="E9650" s="3"/>
      <c r="F9650" s="3"/>
      <c r="G9650" s="3"/>
      <c r="H9650" s="3"/>
      <c r="I9650" s="3"/>
      <c r="J9650" s="3"/>
      <c r="K9650" s="3"/>
      <c r="L9650" s="3"/>
      <c r="M9650" s="3"/>
      <c r="N9650" s="3"/>
      <c r="O9650" s="3"/>
      <c r="P9650" s="3"/>
      <c r="Q9650" s="3"/>
      <c r="R9650" s="3"/>
      <c r="S9650" s="120"/>
      <c r="T9650" s="3"/>
      <c r="U9650" s="3"/>
      <c r="V9650" s="3"/>
      <c r="W9650" s="3"/>
      <c r="X9650" s="3"/>
      <c r="Y9650" s="3"/>
      <c r="Z9650" s="3"/>
      <c r="AA9650" s="3"/>
      <c r="AB9650" s="3"/>
      <c r="AC9650" s="3"/>
      <c r="AD9650" s="3"/>
      <c r="AE9650" s="3"/>
      <c r="AF9650" s="3"/>
      <c r="AG9650" s="3"/>
      <c r="AH9650" s="3"/>
      <c r="AI9650" s="3"/>
      <c r="AJ9650" s="3"/>
      <c r="AK9650" s="3"/>
      <c r="AL9650" s="3"/>
      <c r="AM9650" s="3"/>
      <c r="AN9650" s="3"/>
      <c r="AO9650" s="3"/>
      <c r="AP9650" s="3"/>
      <c r="AQ9650" s="3"/>
      <c r="AR9650" s="3"/>
      <c r="AS9650" s="3"/>
      <c r="AT9650" s="3"/>
      <c r="AU9650" s="3"/>
      <c r="AV9650" s="3"/>
      <c r="AW9650" s="3"/>
      <c r="AX9650" s="3"/>
      <c r="AY9650" s="3"/>
      <c r="AZ9650" s="3"/>
      <c r="BA9650" s="3"/>
    </row>
    <row r="9651" spans="1:53" x14ac:dyDescent="0.3">
      <c r="A9651" s="3"/>
      <c r="B9651" s="3"/>
      <c r="C9651" s="3"/>
      <c r="D9651" s="3"/>
      <c r="E9651" s="3"/>
      <c r="F9651" s="3"/>
      <c r="G9651" s="3"/>
      <c r="H9651" s="3"/>
      <c r="I9651" s="3"/>
      <c r="J9651" s="3"/>
      <c r="K9651" s="3"/>
      <c r="L9651" s="3"/>
      <c r="M9651" s="3"/>
      <c r="N9651" s="3"/>
      <c r="O9651" s="3"/>
      <c r="P9651" s="3"/>
      <c r="Q9651" s="3"/>
      <c r="R9651" s="3"/>
      <c r="S9651" s="120"/>
      <c r="T9651" s="3"/>
      <c r="U9651" s="3"/>
      <c r="V9651" s="3"/>
      <c r="W9651" s="3"/>
      <c r="X9651" s="3"/>
      <c r="Y9651" s="3"/>
      <c r="Z9651" s="3"/>
      <c r="AA9651" s="3"/>
      <c r="AB9651" s="3"/>
      <c r="AC9651" s="3"/>
      <c r="AD9651" s="3"/>
      <c r="AE9651" s="3"/>
      <c r="AF9651" s="3"/>
      <c r="AG9651" s="3"/>
      <c r="AH9651" s="3"/>
      <c r="AI9651" s="3"/>
      <c r="AJ9651" s="3"/>
      <c r="AK9651" s="3"/>
      <c r="AL9651" s="3"/>
      <c r="AM9651" s="3"/>
      <c r="AN9651" s="3"/>
      <c r="AO9651" s="3"/>
      <c r="AP9651" s="3"/>
      <c r="AQ9651" s="3"/>
      <c r="AR9651" s="3"/>
      <c r="AS9651" s="3"/>
      <c r="AT9651" s="3"/>
      <c r="AU9651" s="3"/>
      <c r="AV9651" s="3"/>
      <c r="AW9651" s="3"/>
      <c r="AX9651" s="3"/>
      <c r="AY9651" s="3"/>
      <c r="AZ9651" s="3"/>
      <c r="BA9651" s="3"/>
    </row>
    <row r="9652" spans="1:53" x14ac:dyDescent="0.3">
      <c r="A9652" s="3"/>
      <c r="B9652" s="3"/>
      <c r="C9652" s="3"/>
      <c r="D9652" s="3"/>
      <c r="E9652" s="3"/>
      <c r="F9652" s="3"/>
      <c r="G9652" s="3"/>
      <c r="H9652" s="3"/>
      <c r="I9652" s="3"/>
      <c r="J9652" s="3"/>
      <c r="K9652" s="3"/>
      <c r="L9652" s="3"/>
      <c r="M9652" s="3"/>
      <c r="N9652" s="3"/>
      <c r="O9652" s="3"/>
      <c r="P9652" s="3"/>
      <c r="Q9652" s="3"/>
      <c r="R9652" s="3"/>
      <c r="S9652" s="120"/>
      <c r="T9652" s="3"/>
      <c r="U9652" s="3"/>
      <c r="V9652" s="3"/>
      <c r="W9652" s="3"/>
      <c r="X9652" s="3"/>
      <c r="Y9652" s="3"/>
      <c r="Z9652" s="3"/>
      <c r="AA9652" s="3"/>
      <c r="AB9652" s="3"/>
      <c r="AC9652" s="3"/>
      <c r="AD9652" s="3"/>
      <c r="AE9652" s="3"/>
      <c r="AF9652" s="3"/>
      <c r="AG9652" s="3"/>
      <c r="AH9652" s="3"/>
      <c r="AI9652" s="3"/>
      <c r="AJ9652" s="3"/>
      <c r="AK9652" s="3"/>
      <c r="AL9652" s="3"/>
      <c r="AM9652" s="3"/>
      <c r="AN9652" s="3"/>
      <c r="AO9652" s="3"/>
      <c r="AP9652" s="3"/>
      <c r="AQ9652" s="3"/>
      <c r="AR9652" s="3"/>
      <c r="AS9652" s="3"/>
      <c r="AT9652" s="3"/>
      <c r="AU9652" s="3"/>
      <c r="AV9652" s="3"/>
      <c r="AW9652" s="3"/>
      <c r="AX9652" s="3"/>
      <c r="AY9652" s="3"/>
      <c r="AZ9652" s="3"/>
      <c r="BA9652" s="3"/>
    </row>
    <row r="9653" spans="1:53" x14ac:dyDescent="0.3">
      <c r="A9653" s="3"/>
      <c r="B9653" s="3"/>
      <c r="C9653" s="3"/>
      <c r="D9653" s="3"/>
      <c r="E9653" s="3"/>
      <c r="F9653" s="3"/>
      <c r="G9653" s="3"/>
      <c r="H9653" s="3"/>
      <c r="I9653" s="3"/>
      <c r="J9653" s="3"/>
      <c r="K9653" s="3"/>
      <c r="L9653" s="3"/>
      <c r="M9653" s="3"/>
      <c r="N9653" s="3"/>
      <c r="O9653" s="3"/>
      <c r="P9653" s="3"/>
      <c r="Q9653" s="3"/>
      <c r="R9653" s="3"/>
      <c r="S9653" s="120"/>
      <c r="T9653" s="3"/>
      <c r="U9653" s="3"/>
      <c r="V9653" s="3"/>
      <c r="W9653" s="3"/>
      <c r="X9653" s="3"/>
      <c r="Y9653" s="3"/>
      <c r="Z9653" s="3"/>
      <c r="AA9653" s="3"/>
      <c r="AB9653" s="3"/>
      <c r="AC9653" s="3"/>
      <c r="AD9653" s="3"/>
      <c r="AE9653" s="3"/>
      <c r="AF9653" s="3"/>
      <c r="AG9653" s="3"/>
      <c r="AH9653" s="3"/>
      <c r="AI9653" s="3"/>
      <c r="AJ9653" s="3"/>
      <c r="AK9653" s="3"/>
      <c r="AL9653" s="3"/>
      <c r="AM9653" s="3"/>
      <c r="AN9653" s="3"/>
      <c r="AO9653" s="3"/>
      <c r="AP9653" s="3"/>
      <c r="AQ9653" s="3"/>
      <c r="AR9653" s="3"/>
      <c r="AS9653" s="3"/>
      <c r="AT9653" s="3"/>
      <c r="AU9653" s="3"/>
      <c r="AV9653" s="3"/>
      <c r="AW9653" s="3"/>
      <c r="AX9653" s="3"/>
      <c r="AY9653" s="3"/>
      <c r="AZ9653" s="3"/>
      <c r="BA9653" s="3"/>
    </row>
    <row r="9654" spans="1:53" x14ac:dyDescent="0.3">
      <c r="A9654" s="3"/>
      <c r="B9654" s="3"/>
      <c r="C9654" s="3"/>
      <c r="D9654" s="3"/>
      <c r="E9654" s="3"/>
      <c r="F9654" s="3"/>
      <c r="G9654" s="3"/>
      <c r="H9654" s="3"/>
      <c r="I9654" s="3"/>
      <c r="J9654" s="3"/>
      <c r="K9654" s="3"/>
      <c r="L9654" s="3"/>
      <c r="M9654" s="3"/>
      <c r="N9654" s="3"/>
      <c r="O9654" s="3"/>
      <c r="P9654" s="3"/>
      <c r="Q9654" s="3"/>
      <c r="R9654" s="3"/>
      <c r="S9654" s="120"/>
      <c r="T9654" s="3"/>
      <c r="U9654" s="3"/>
      <c r="V9654" s="3"/>
      <c r="W9654" s="3"/>
      <c r="X9654" s="3"/>
      <c r="Y9654" s="3"/>
      <c r="Z9654" s="3"/>
      <c r="AA9654" s="3"/>
      <c r="AB9654" s="3"/>
      <c r="AC9654" s="3"/>
      <c r="AD9654" s="3"/>
      <c r="AE9654" s="3"/>
      <c r="AF9654" s="3"/>
      <c r="AG9654" s="3"/>
      <c r="AH9654" s="3"/>
      <c r="AI9654" s="3"/>
      <c r="AJ9654" s="3"/>
      <c r="AK9654" s="3"/>
      <c r="AL9654" s="3"/>
      <c r="AM9654" s="3"/>
      <c r="AN9654" s="3"/>
      <c r="AO9654" s="3"/>
      <c r="AP9654" s="3"/>
      <c r="AQ9654" s="3"/>
      <c r="AR9654" s="3"/>
      <c r="AS9654" s="3"/>
      <c r="AT9654" s="3"/>
      <c r="AU9654" s="3"/>
      <c r="AV9654" s="3"/>
      <c r="AW9654" s="3"/>
      <c r="AX9654" s="3"/>
      <c r="AY9654" s="3"/>
      <c r="AZ9654" s="3"/>
      <c r="BA9654" s="3"/>
    </row>
    <row r="9655" spans="1:53" x14ac:dyDescent="0.3">
      <c r="A9655" s="3"/>
      <c r="B9655" s="3"/>
      <c r="C9655" s="3"/>
      <c r="D9655" s="3"/>
      <c r="E9655" s="3"/>
      <c r="F9655" s="3"/>
      <c r="G9655" s="3"/>
      <c r="H9655" s="3"/>
      <c r="I9655" s="3"/>
      <c r="J9655" s="3"/>
      <c r="K9655" s="3"/>
      <c r="L9655" s="3"/>
      <c r="M9655" s="3"/>
      <c r="N9655" s="3"/>
      <c r="O9655" s="3"/>
      <c r="P9655" s="3"/>
      <c r="Q9655" s="3"/>
      <c r="R9655" s="3"/>
      <c r="S9655" s="120"/>
      <c r="T9655" s="3"/>
      <c r="U9655" s="3"/>
      <c r="V9655" s="3"/>
      <c r="W9655" s="3"/>
      <c r="X9655" s="3"/>
      <c r="Y9655" s="3"/>
      <c r="Z9655" s="3"/>
      <c r="AA9655" s="3"/>
      <c r="AB9655" s="3"/>
      <c r="AC9655" s="3"/>
      <c r="AD9655" s="3"/>
      <c r="AE9655" s="3"/>
      <c r="AF9655" s="3"/>
      <c r="AG9655" s="3"/>
      <c r="AH9655" s="3"/>
      <c r="AI9655" s="3"/>
      <c r="AJ9655" s="3"/>
      <c r="AK9655" s="3"/>
      <c r="AL9655" s="3"/>
      <c r="AM9655" s="3"/>
      <c r="AN9655" s="3"/>
      <c r="AO9655" s="3"/>
      <c r="AP9655" s="3"/>
      <c r="AQ9655" s="3"/>
      <c r="AR9655" s="3"/>
      <c r="AS9655" s="3"/>
      <c r="AT9655" s="3"/>
      <c r="AU9655" s="3"/>
      <c r="AV9655" s="3"/>
      <c r="AW9655" s="3"/>
      <c r="AX9655" s="3"/>
      <c r="AY9655" s="3"/>
      <c r="AZ9655" s="3"/>
      <c r="BA9655" s="3"/>
    </row>
    <row r="9656" spans="1:53" x14ac:dyDescent="0.3">
      <c r="A9656" s="3"/>
      <c r="B9656" s="3"/>
      <c r="C9656" s="3"/>
      <c r="D9656" s="3"/>
      <c r="E9656" s="3"/>
      <c r="F9656" s="3"/>
      <c r="G9656" s="3"/>
      <c r="H9656" s="3"/>
      <c r="I9656" s="3"/>
      <c r="J9656" s="3"/>
      <c r="K9656" s="3"/>
      <c r="L9656" s="3"/>
      <c r="M9656" s="3"/>
      <c r="N9656" s="3"/>
      <c r="O9656" s="3"/>
      <c r="P9656" s="3"/>
      <c r="Q9656" s="3"/>
      <c r="R9656" s="3"/>
      <c r="S9656" s="120"/>
      <c r="T9656" s="3"/>
      <c r="U9656" s="3"/>
      <c r="V9656" s="3"/>
      <c r="W9656" s="3"/>
      <c r="X9656" s="3"/>
      <c r="Y9656" s="3"/>
      <c r="Z9656" s="3"/>
      <c r="AA9656" s="3"/>
      <c r="AB9656" s="3"/>
      <c r="AC9656" s="3"/>
      <c r="AD9656" s="3"/>
      <c r="AE9656" s="3"/>
      <c r="AF9656" s="3"/>
      <c r="AG9656" s="3"/>
      <c r="AH9656" s="3"/>
      <c r="AI9656" s="3"/>
      <c r="AJ9656" s="3"/>
      <c r="AK9656" s="3"/>
      <c r="AL9656" s="3"/>
      <c r="AM9656" s="3"/>
      <c r="AN9656" s="3"/>
      <c r="AO9656" s="3"/>
      <c r="AP9656" s="3"/>
      <c r="AQ9656" s="3"/>
      <c r="AR9656" s="3"/>
      <c r="AS9656" s="3"/>
      <c r="AT9656" s="3"/>
      <c r="AU9656" s="3"/>
      <c r="AV9656" s="3"/>
      <c r="AW9656" s="3"/>
      <c r="AX9656" s="3"/>
      <c r="AY9656" s="3"/>
      <c r="AZ9656" s="3"/>
      <c r="BA9656" s="3"/>
    </row>
    <row r="9657" spans="1:53" x14ac:dyDescent="0.3">
      <c r="A9657" s="3"/>
      <c r="B9657" s="3"/>
      <c r="C9657" s="3"/>
      <c r="D9657" s="3"/>
      <c r="E9657" s="3"/>
      <c r="F9657" s="3"/>
      <c r="G9657" s="3"/>
      <c r="H9657" s="3"/>
      <c r="I9657" s="3"/>
      <c r="J9657" s="3"/>
      <c r="K9657" s="3"/>
      <c r="L9657" s="3"/>
      <c r="M9657" s="3"/>
      <c r="N9657" s="3"/>
      <c r="O9657" s="3"/>
      <c r="P9657" s="3"/>
      <c r="Q9657" s="3"/>
      <c r="R9657" s="3"/>
      <c r="S9657" s="120"/>
      <c r="T9657" s="3"/>
      <c r="U9657" s="3"/>
      <c r="V9657" s="3"/>
      <c r="W9657" s="3"/>
      <c r="X9657" s="3"/>
      <c r="Y9657" s="3"/>
      <c r="Z9657" s="3"/>
      <c r="AA9657" s="3"/>
      <c r="AB9657" s="3"/>
      <c r="AC9657" s="3"/>
      <c r="AD9657" s="3"/>
      <c r="AE9657" s="3"/>
      <c r="AF9657" s="3"/>
      <c r="AG9657" s="3"/>
      <c r="AH9657" s="3"/>
      <c r="AI9657" s="3"/>
      <c r="AJ9657" s="3"/>
      <c r="AK9657" s="3"/>
      <c r="AL9657" s="3"/>
      <c r="AM9657" s="3"/>
      <c r="AN9657" s="3"/>
      <c r="AO9657" s="3"/>
      <c r="AP9657" s="3"/>
      <c r="AQ9657" s="3"/>
      <c r="AR9657" s="3"/>
      <c r="AS9657" s="3"/>
      <c r="AT9657" s="3"/>
      <c r="AU9657" s="3"/>
      <c r="AV9657" s="3"/>
      <c r="AW9657" s="3"/>
      <c r="AX9657" s="3"/>
      <c r="AY9657" s="3"/>
      <c r="AZ9657" s="3"/>
      <c r="BA9657" s="3"/>
    </row>
    <row r="9658" spans="1:53" x14ac:dyDescent="0.3">
      <c r="A9658" s="3"/>
      <c r="B9658" s="3"/>
      <c r="C9658" s="3"/>
      <c r="D9658" s="3"/>
      <c r="E9658" s="3"/>
      <c r="F9658" s="3"/>
      <c r="G9658" s="3"/>
      <c r="H9658" s="3"/>
      <c r="I9658" s="3"/>
      <c r="J9658" s="3"/>
      <c r="K9658" s="3"/>
      <c r="L9658" s="3"/>
      <c r="M9658" s="3"/>
      <c r="N9658" s="3"/>
      <c r="O9658" s="3"/>
      <c r="P9658" s="3"/>
      <c r="Q9658" s="3"/>
      <c r="R9658" s="3"/>
      <c r="S9658" s="120"/>
      <c r="T9658" s="3"/>
      <c r="U9658" s="3"/>
      <c r="V9658" s="3"/>
      <c r="W9658" s="3"/>
      <c r="X9658" s="3"/>
      <c r="Y9658" s="3"/>
      <c r="Z9658" s="3"/>
      <c r="AA9658" s="3"/>
      <c r="AB9658" s="3"/>
      <c r="AC9658" s="3"/>
      <c r="AD9658" s="3"/>
      <c r="AE9658" s="3"/>
      <c r="AF9658" s="3"/>
      <c r="AG9658" s="3"/>
      <c r="AH9658" s="3"/>
      <c r="AI9658" s="3"/>
      <c r="AJ9658" s="3"/>
      <c r="AK9658" s="3"/>
      <c r="AL9658" s="3"/>
      <c r="AM9658" s="3"/>
      <c r="AN9658" s="3"/>
      <c r="AO9658" s="3"/>
      <c r="AP9658" s="3"/>
      <c r="AQ9658" s="3"/>
      <c r="AR9658" s="3"/>
      <c r="AS9658" s="3"/>
      <c r="AT9658" s="3"/>
      <c r="AU9658" s="3"/>
      <c r="AV9658" s="3"/>
      <c r="AW9658" s="3"/>
      <c r="AX9658" s="3"/>
      <c r="AY9658" s="3"/>
      <c r="AZ9658" s="3"/>
      <c r="BA9658" s="3"/>
    </row>
    <row r="9659" spans="1:53" x14ac:dyDescent="0.3">
      <c r="A9659" s="3"/>
      <c r="B9659" s="3"/>
      <c r="C9659" s="3"/>
      <c r="D9659" s="3"/>
      <c r="E9659" s="3"/>
      <c r="F9659" s="3"/>
      <c r="G9659" s="3"/>
      <c r="H9659" s="3"/>
      <c r="I9659" s="3"/>
      <c r="J9659" s="3"/>
      <c r="K9659" s="3"/>
      <c r="L9659" s="3"/>
      <c r="M9659" s="3"/>
      <c r="N9659" s="3"/>
      <c r="O9659" s="3"/>
      <c r="P9659" s="3"/>
      <c r="Q9659" s="3"/>
      <c r="R9659" s="3"/>
      <c r="S9659" s="120"/>
      <c r="T9659" s="3"/>
      <c r="U9659" s="3"/>
      <c r="V9659" s="3"/>
      <c r="W9659" s="3"/>
      <c r="X9659" s="3"/>
      <c r="Y9659" s="3"/>
      <c r="Z9659" s="3"/>
      <c r="AA9659" s="3"/>
      <c r="AB9659" s="3"/>
      <c r="AC9659" s="3"/>
      <c r="AD9659" s="3"/>
      <c r="AE9659" s="3"/>
      <c r="AF9659" s="3"/>
      <c r="AG9659" s="3"/>
      <c r="AH9659" s="3"/>
      <c r="AI9659" s="3"/>
      <c r="AJ9659" s="3"/>
      <c r="AK9659" s="3"/>
      <c r="AL9659" s="3"/>
      <c r="AM9659" s="3"/>
      <c r="AN9659" s="3"/>
      <c r="AO9659" s="3"/>
      <c r="AP9659" s="3"/>
      <c r="AQ9659" s="3"/>
      <c r="AR9659" s="3"/>
      <c r="AS9659" s="3"/>
      <c r="AT9659" s="3"/>
      <c r="AU9659" s="3"/>
      <c r="AV9659" s="3"/>
      <c r="AW9659" s="3"/>
      <c r="AX9659" s="3"/>
      <c r="AY9659" s="3"/>
      <c r="AZ9659" s="3"/>
      <c r="BA9659" s="3"/>
    </row>
    <row r="9660" spans="1:53" x14ac:dyDescent="0.3">
      <c r="A9660" s="3"/>
      <c r="B9660" s="3"/>
      <c r="C9660" s="3"/>
      <c r="D9660" s="3"/>
      <c r="E9660" s="3"/>
      <c r="F9660" s="3"/>
      <c r="G9660" s="3"/>
      <c r="H9660" s="3"/>
      <c r="I9660" s="3"/>
      <c r="J9660" s="3"/>
      <c r="K9660" s="3"/>
      <c r="L9660" s="3"/>
      <c r="M9660" s="3"/>
      <c r="N9660" s="3"/>
      <c r="O9660" s="3"/>
      <c r="P9660" s="3"/>
      <c r="Q9660" s="3"/>
      <c r="R9660" s="3"/>
      <c r="S9660" s="120"/>
      <c r="T9660" s="3"/>
      <c r="U9660" s="3"/>
      <c r="V9660" s="3"/>
      <c r="W9660" s="3"/>
      <c r="X9660" s="3"/>
      <c r="Y9660" s="3"/>
      <c r="Z9660" s="3"/>
      <c r="AA9660" s="3"/>
      <c r="AB9660" s="3"/>
      <c r="AC9660" s="3"/>
      <c r="AD9660" s="3"/>
      <c r="AE9660" s="3"/>
      <c r="AF9660" s="3"/>
      <c r="AG9660" s="3"/>
      <c r="AH9660" s="3"/>
      <c r="AI9660" s="3"/>
      <c r="AJ9660" s="3"/>
      <c r="AK9660" s="3"/>
      <c r="AL9660" s="3"/>
      <c r="AM9660" s="3"/>
      <c r="AN9660" s="3"/>
      <c r="AO9660" s="3"/>
      <c r="AP9660" s="3"/>
      <c r="AQ9660" s="3"/>
      <c r="AR9660" s="3"/>
      <c r="AS9660" s="3"/>
      <c r="AT9660" s="3"/>
      <c r="AU9660" s="3"/>
      <c r="AV9660" s="3"/>
      <c r="AW9660" s="3"/>
      <c r="AX9660" s="3"/>
      <c r="AY9660" s="3"/>
      <c r="AZ9660" s="3"/>
      <c r="BA9660" s="3"/>
    </row>
    <row r="9661" spans="1:53" x14ac:dyDescent="0.3">
      <c r="A9661" s="3"/>
      <c r="B9661" s="3"/>
      <c r="C9661" s="3"/>
      <c r="D9661" s="3"/>
      <c r="E9661" s="3"/>
      <c r="F9661" s="3"/>
      <c r="G9661" s="3"/>
      <c r="H9661" s="3"/>
      <c r="I9661" s="3"/>
      <c r="J9661" s="3"/>
      <c r="K9661" s="3"/>
      <c r="L9661" s="3"/>
      <c r="M9661" s="3"/>
      <c r="N9661" s="3"/>
      <c r="O9661" s="3"/>
      <c r="P9661" s="3"/>
      <c r="Q9661" s="3"/>
      <c r="R9661" s="3"/>
      <c r="S9661" s="120"/>
      <c r="T9661" s="3"/>
      <c r="U9661" s="3"/>
      <c r="V9661" s="3"/>
      <c r="W9661" s="3"/>
      <c r="X9661" s="3"/>
      <c r="Y9661" s="3"/>
      <c r="Z9661" s="3"/>
      <c r="AA9661" s="3"/>
      <c r="AB9661" s="3"/>
      <c r="AC9661" s="3"/>
      <c r="AD9661" s="3"/>
      <c r="AE9661" s="3"/>
      <c r="AF9661" s="3"/>
      <c r="AG9661" s="3"/>
      <c r="AH9661" s="3"/>
      <c r="AI9661" s="3"/>
      <c r="AJ9661" s="3"/>
      <c r="AK9661" s="3"/>
      <c r="AL9661" s="3"/>
      <c r="AM9661" s="3"/>
      <c r="AN9661" s="3"/>
      <c r="AO9661" s="3"/>
      <c r="AP9661" s="3"/>
      <c r="AQ9661" s="3"/>
      <c r="AR9661" s="3"/>
      <c r="AS9661" s="3"/>
      <c r="AT9661" s="3"/>
      <c r="AU9661" s="3"/>
      <c r="AV9661" s="3"/>
      <c r="AW9661" s="3"/>
      <c r="AX9661" s="3"/>
      <c r="AY9661" s="3"/>
      <c r="AZ9661" s="3"/>
      <c r="BA9661" s="3"/>
    </row>
    <row r="9662" spans="1:53" x14ac:dyDescent="0.3">
      <c r="A9662" s="3"/>
      <c r="B9662" s="3"/>
      <c r="C9662" s="3"/>
      <c r="D9662" s="3"/>
      <c r="E9662" s="3"/>
      <c r="F9662" s="3"/>
      <c r="G9662" s="3"/>
      <c r="H9662" s="3"/>
      <c r="I9662" s="3"/>
      <c r="J9662" s="3"/>
      <c r="K9662" s="3"/>
      <c r="L9662" s="3"/>
      <c r="M9662" s="3"/>
      <c r="N9662" s="3"/>
      <c r="O9662" s="3"/>
      <c r="P9662" s="3"/>
      <c r="Q9662" s="3"/>
      <c r="R9662" s="3"/>
      <c r="S9662" s="120"/>
      <c r="T9662" s="3"/>
      <c r="U9662" s="3"/>
      <c r="V9662" s="3"/>
      <c r="W9662" s="3"/>
      <c r="X9662" s="3"/>
      <c r="Y9662" s="3"/>
      <c r="Z9662" s="3"/>
      <c r="AA9662" s="3"/>
      <c r="AB9662" s="3"/>
      <c r="AC9662" s="3"/>
      <c r="AD9662" s="3"/>
      <c r="AE9662" s="3"/>
      <c r="AF9662" s="3"/>
      <c r="AG9662" s="3"/>
      <c r="AH9662" s="3"/>
      <c r="AI9662" s="3"/>
      <c r="AJ9662" s="3"/>
      <c r="AK9662" s="3"/>
      <c r="AL9662" s="3"/>
      <c r="AM9662" s="3"/>
      <c r="AN9662" s="3"/>
      <c r="AO9662" s="3"/>
      <c r="AP9662" s="3"/>
      <c r="AQ9662" s="3"/>
      <c r="AR9662" s="3"/>
      <c r="AS9662" s="3"/>
      <c r="AT9662" s="3"/>
      <c r="AU9662" s="3"/>
      <c r="AV9662" s="3"/>
      <c r="AW9662" s="3"/>
      <c r="AX9662" s="3"/>
      <c r="AY9662" s="3"/>
      <c r="AZ9662" s="3"/>
      <c r="BA9662" s="3"/>
    </row>
    <row r="9663" spans="1:53" x14ac:dyDescent="0.3">
      <c r="A9663" s="3"/>
      <c r="B9663" s="3"/>
      <c r="C9663" s="3"/>
      <c r="D9663" s="3"/>
      <c r="E9663" s="3"/>
      <c r="F9663" s="3"/>
      <c r="G9663" s="3"/>
      <c r="H9663" s="3"/>
      <c r="I9663" s="3"/>
      <c r="J9663" s="3"/>
      <c r="K9663" s="3"/>
      <c r="L9663" s="3"/>
      <c r="M9663" s="3"/>
      <c r="N9663" s="3"/>
      <c r="O9663" s="3"/>
      <c r="P9663" s="3"/>
      <c r="Q9663" s="3"/>
      <c r="R9663" s="3"/>
      <c r="S9663" s="120"/>
      <c r="T9663" s="3"/>
      <c r="U9663" s="3"/>
      <c r="V9663" s="3"/>
      <c r="W9663" s="3"/>
      <c r="X9663" s="3"/>
      <c r="Y9663" s="3"/>
      <c r="Z9663" s="3"/>
      <c r="AA9663" s="3"/>
      <c r="AB9663" s="3"/>
      <c r="AC9663" s="3"/>
      <c r="AD9663" s="3"/>
      <c r="AE9663" s="3"/>
      <c r="AF9663" s="3"/>
      <c r="AG9663" s="3"/>
      <c r="AH9663" s="3"/>
      <c r="AI9663" s="3"/>
      <c r="AJ9663" s="3"/>
      <c r="AK9663" s="3"/>
      <c r="AL9663" s="3"/>
      <c r="AM9663" s="3"/>
      <c r="AN9663" s="3"/>
      <c r="AO9663" s="3"/>
      <c r="AP9663" s="3"/>
      <c r="AQ9663" s="3"/>
      <c r="AR9663" s="3"/>
      <c r="AS9663" s="3"/>
      <c r="AT9663" s="3"/>
      <c r="AU9663" s="3"/>
      <c r="AV9663" s="3"/>
      <c r="AW9663" s="3"/>
      <c r="AX9663" s="3"/>
      <c r="AY9663" s="3"/>
      <c r="AZ9663" s="3"/>
      <c r="BA9663" s="3"/>
    </row>
    <row r="9664" spans="1:53" x14ac:dyDescent="0.3">
      <c r="A9664" s="3"/>
      <c r="B9664" s="3"/>
      <c r="C9664" s="3"/>
      <c r="D9664" s="3"/>
      <c r="E9664" s="3"/>
      <c r="F9664" s="3"/>
      <c r="G9664" s="3"/>
      <c r="H9664" s="3"/>
      <c r="I9664" s="3"/>
      <c r="J9664" s="3"/>
      <c r="K9664" s="3"/>
      <c r="L9664" s="3"/>
      <c r="M9664" s="3"/>
      <c r="N9664" s="3"/>
      <c r="O9664" s="3"/>
      <c r="P9664" s="3"/>
      <c r="Q9664" s="3"/>
      <c r="R9664" s="3"/>
      <c r="S9664" s="120"/>
      <c r="T9664" s="3"/>
      <c r="U9664" s="3"/>
      <c r="V9664" s="3"/>
      <c r="W9664" s="3"/>
      <c r="X9664" s="3"/>
      <c r="Y9664" s="3"/>
      <c r="Z9664" s="3"/>
      <c r="AA9664" s="3"/>
      <c r="AB9664" s="3"/>
      <c r="AC9664" s="3"/>
      <c r="AD9664" s="3"/>
      <c r="AE9664" s="3"/>
      <c r="AF9664" s="3"/>
      <c r="AG9664" s="3"/>
      <c r="AH9664" s="3"/>
      <c r="AI9664" s="3"/>
      <c r="AJ9664" s="3"/>
      <c r="AK9664" s="3"/>
      <c r="AL9664" s="3"/>
      <c r="AM9664" s="3"/>
      <c r="AN9664" s="3"/>
      <c r="AO9664" s="3"/>
      <c r="AP9664" s="3"/>
      <c r="AQ9664" s="3"/>
      <c r="AR9664" s="3"/>
      <c r="AS9664" s="3"/>
      <c r="AT9664" s="3"/>
      <c r="AU9664" s="3"/>
      <c r="AV9664" s="3"/>
      <c r="AW9664" s="3"/>
      <c r="AX9664" s="3"/>
      <c r="AY9664" s="3"/>
      <c r="AZ9664" s="3"/>
      <c r="BA9664" s="3"/>
    </row>
    <row r="9665" spans="1:53" x14ac:dyDescent="0.3">
      <c r="A9665" s="3"/>
      <c r="B9665" s="3"/>
      <c r="C9665" s="3"/>
      <c r="D9665" s="3"/>
      <c r="E9665" s="3"/>
      <c r="F9665" s="3"/>
      <c r="G9665" s="3"/>
      <c r="H9665" s="3"/>
      <c r="I9665" s="3"/>
      <c r="J9665" s="3"/>
      <c r="K9665" s="3"/>
      <c r="L9665" s="3"/>
      <c r="M9665" s="3"/>
      <c r="N9665" s="3"/>
      <c r="O9665" s="3"/>
      <c r="P9665" s="3"/>
      <c r="Q9665" s="3"/>
      <c r="R9665" s="3"/>
      <c r="S9665" s="120"/>
      <c r="T9665" s="3"/>
      <c r="U9665" s="3"/>
      <c r="V9665" s="3"/>
      <c r="W9665" s="3"/>
      <c r="X9665" s="3"/>
      <c r="Y9665" s="3"/>
      <c r="Z9665" s="3"/>
      <c r="AA9665" s="3"/>
      <c r="AB9665" s="3"/>
      <c r="AC9665" s="3"/>
      <c r="AD9665" s="3"/>
      <c r="AE9665" s="3"/>
      <c r="AF9665" s="3"/>
      <c r="AG9665" s="3"/>
      <c r="AH9665" s="3"/>
      <c r="AI9665" s="3"/>
      <c r="AJ9665" s="3"/>
      <c r="AK9665" s="3"/>
      <c r="AL9665" s="3"/>
      <c r="AM9665" s="3"/>
      <c r="AN9665" s="3"/>
      <c r="AO9665" s="3"/>
      <c r="AP9665" s="3"/>
      <c r="AQ9665" s="3"/>
      <c r="AR9665" s="3"/>
      <c r="AS9665" s="3"/>
      <c r="AT9665" s="3"/>
      <c r="AU9665" s="3"/>
      <c r="AV9665" s="3"/>
      <c r="AW9665" s="3"/>
      <c r="AX9665" s="3"/>
      <c r="AY9665" s="3"/>
      <c r="AZ9665" s="3"/>
      <c r="BA9665" s="3"/>
    </row>
    <row r="9666" spans="1:53" x14ac:dyDescent="0.3">
      <c r="A9666" s="3"/>
      <c r="B9666" s="3"/>
      <c r="C9666" s="3"/>
      <c r="D9666" s="3"/>
      <c r="E9666" s="3"/>
      <c r="F9666" s="3"/>
      <c r="G9666" s="3"/>
      <c r="H9666" s="3"/>
      <c r="I9666" s="3"/>
      <c r="J9666" s="3"/>
      <c r="K9666" s="3"/>
      <c r="L9666" s="3"/>
      <c r="M9666" s="3"/>
      <c r="N9666" s="3"/>
      <c r="O9666" s="3"/>
      <c r="P9666" s="3"/>
      <c r="Q9666" s="3"/>
      <c r="R9666" s="3"/>
      <c r="S9666" s="120"/>
      <c r="T9666" s="3"/>
      <c r="U9666" s="3"/>
      <c r="V9666" s="3"/>
      <c r="W9666" s="3"/>
      <c r="X9666" s="3"/>
      <c r="Y9666" s="3"/>
      <c r="Z9666" s="3"/>
      <c r="AA9666" s="3"/>
      <c r="AB9666" s="3"/>
      <c r="AC9666" s="3"/>
      <c r="AD9666" s="3"/>
      <c r="AE9666" s="3"/>
      <c r="AF9666" s="3"/>
      <c r="AG9666" s="3"/>
      <c r="AH9666" s="3"/>
      <c r="AI9666" s="3"/>
      <c r="AJ9666" s="3"/>
      <c r="AK9666" s="3"/>
      <c r="AL9666" s="3"/>
      <c r="AM9666" s="3"/>
      <c r="AN9666" s="3"/>
      <c r="AO9666" s="3"/>
      <c r="AP9666" s="3"/>
      <c r="AQ9666" s="3"/>
      <c r="AR9666" s="3"/>
      <c r="AS9666" s="3"/>
      <c r="AT9666" s="3"/>
      <c r="AU9666" s="3"/>
      <c r="AV9666" s="3"/>
      <c r="AW9666" s="3"/>
      <c r="AX9666" s="3"/>
      <c r="AY9666" s="3"/>
      <c r="AZ9666" s="3"/>
      <c r="BA9666" s="3"/>
    </row>
    <row r="9667" spans="1:53" x14ac:dyDescent="0.3">
      <c r="A9667" s="3"/>
      <c r="B9667" s="3"/>
      <c r="C9667" s="3"/>
      <c r="D9667" s="3"/>
      <c r="E9667" s="3"/>
      <c r="F9667" s="3"/>
      <c r="G9667" s="3"/>
      <c r="H9667" s="3"/>
      <c r="I9667" s="3"/>
      <c r="J9667" s="3"/>
      <c r="K9667" s="3"/>
      <c r="L9667" s="3"/>
      <c r="M9667" s="3"/>
      <c r="N9667" s="3"/>
      <c r="O9667" s="3"/>
      <c r="P9667" s="3"/>
      <c r="Q9667" s="3"/>
      <c r="R9667" s="3"/>
      <c r="S9667" s="120"/>
      <c r="T9667" s="3"/>
      <c r="U9667" s="3"/>
      <c r="V9667" s="3"/>
      <c r="W9667" s="3"/>
      <c r="X9667" s="3"/>
      <c r="Y9667" s="3"/>
      <c r="Z9667" s="3"/>
      <c r="AA9667" s="3"/>
      <c r="AB9667" s="3"/>
      <c r="AC9667" s="3"/>
      <c r="AD9667" s="3"/>
      <c r="AE9667" s="3"/>
      <c r="AF9667" s="3"/>
      <c r="AG9667" s="3"/>
      <c r="AH9667" s="3"/>
      <c r="AI9667" s="3"/>
      <c r="AJ9667" s="3"/>
      <c r="AK9667" s="3"/>
      <c r="AL9667" s="3"/>
      <c r="AM9667" s="3"/>
      <c r="AN9667" s="3"/>
      <c r="AO9667" s="3"/>
      <c r="AP9667" s="3"/>
      <c r="AQ9667" s="3"/>
      <c r="AR9667" s="3"/>
      <c r="AS9667" s="3"/>
      <c r="AT9667" s="3"/>
      <c r="AU9667" s="3"/>
      <c r="AV9667" s="3"/>
      <c r="AW9667" s="3"/>
      <c r="AX9667" s="3"/>
      <c r="AY9667" s="3"/>
      <c r="AZ9667" s="3"/>
      <c r="BA9667" s="3"/>
    </row>
    <row r="9668" spans="1:53" x14ac:dyDescent="0.3">
      <c r="A9668" s="3"/>
      <c r="B9668" s="3"/>
      <c r="C9668" s="3"/>
      <c r="D9668" s="3"/>
      <c r="E9668" s="3"/>
      <c r="F9668" s="3"/>
      <c r="G9668" s="3"/>
      <c r="H9668" s="3"/>
      <c r="I9668" s="3"/>
      <c r="J9668" s="3"/>
      <c r="K9668" s="3"/>
      <c r="L9668" s="3"/>
      <c r="M9668" s="3"/>
      <c r="N9668" s="3"/>
      <c r="O9668" s="3"/>
      <c r="P9668" s="3"/>
      <c r="Q9668" s="3"/>
      <c r="R9668" s="3"/>
      <c r="S9668" s="120"/>
      <c r="T9668" s="3"/>
      <c r="U9668" s="3"/>
      <c r="V9668" s="3"/>
      <c r="W9668" s="3"/>
      <c r="X9668" s="3"/>
      <c r="Y9668" s="3"/>
      <c r="Z9668" s="3"/>
      <c r="AA9668" s="3"/>
      <c r="AB9668" s="3"/>
      <c r="AC9668" s="3"/>
      <c r="AD9668" s="3"/>
      <c r="AE9668" s="3"/>
      <c r="AF9668" s="3"/>
      <c r="AG9668" s="3"/>
      <c r="AH9668" s="3"/>
      <c r="AI9668" s="3"/>
      <c r="AJ9668" s="3"/>
      <c r="AK9668" s="3"/>
      <c r="AL9668" s="3"/>
      <c r="AM9668" s="3"/>
      <c r="AN9668" s="3"/>
      <c r="AO9668" s="3"/>
      <c r="AP9668" s="3"/>
      <c r="AQ9668" s="3"/>
      <c r="AR9668" s="3"/>
      <c r="AS9668" s="3"/>
      <c r="AT9668" s="3"/>
      <c r="AU9668" s="3"/>
      <c r="AV9668" s="3"/>
      <c r="AW9668" s="3"/>
      <c r="AX9668" s="3"/>
      <c r="AY9668" s="3"/>
      <c r="AZ9668" s="3"/>
      <c r="BA9668" s="3"/>
    </row>
    <row r="9669" spans="1:53" x14ac:dyDescent="0.3">
      <c r="A9669" s="3"/>
      <c r="B9669" s="3"/>
      <c r="C9669" s="3"/>
      <c r="D9669" s="3"/>
      <c r="E9669" s="3"/>
      <c r="F9669" s="3"/>
      <c r="G9669" s="3"/>
      <c r="H9669" s="3"/>
      <c r="I9669" s="3"/>
      <c r="J9669" s="3"/>
      <c r="K9669" s="3"/>
      <c r="L9669" s="3"/>
      <c r="M9669" s="3"/>
      <c r="N9669" s="3"/>
      <c r="O9669" s="3"/>
      <c r="P9669" s="3"/>
      <c r="Q9669" s="3"/>
      <c r="R9669" s="3"/>
      <c r="S9669" s="120"/>
      <c r="T9669" s="3"/>
      <c r="U9669" s="3"/>
      <c r="V9669" s="3"/>
      <c r="W9669" s="3"/>
      <c r="X9669" s="3"/>
      <c r="Y9669" s="3"/>
      <c r="Z9669" s="3"/>
      <c r="AA9669" s="3"/>
      <c r="AB9669" s="3"/>
      <c r="AC9669" s="3"/>
      <c r="AD9669" s="3"/>
      <c r="AE9669" s="3"/>
      <c r="AF9669" s="3"/>
      <c r="AG9669" s="3"/>
      <c r="AH9669" s="3"/>
      <c r="AI9669" s="3"/>
      <c r="AJ9669" s="3"/>
      <c r="AK9669" s="3"/>
      <c r="AL9669" s="3"/>
      <c r="AM9669" s="3"/>
      <c r="AN9669" s="3"/>
      <c r="AO9669" s="3"/>
      <c r="AP9669" s="3"/>
      <c r="AQ9669" s="3"/>
      <c r="AR9669" s="3"/>
      <c r="AS9669" s="3"/>
      <c r="AT9669" s="3"/>
      <c r="AU9669" s="3"/>
      <c r="AV9669" s="3"/>
      <c r="AW9669" s="3"/>
      <c r="AX9669" s="3"/>
      <c r="AY9669" s="3"/>
      <c r="AZ9669" s="3"/>
      <c r="BA9669" s="3"/>
    </row>
    <row r="9670" spans="1:53" x14ac:dyDescent="0.3">
      <c r="A9670" s="3"/>
      <c r="B9670" s="3"/>
      <c r="C9670" s="3"/>
      <c r="D9670" s="3"/>
      <c r="E9670" s="3"/>
      <c r="F9670" s="3"/>
      <c r="G9670" s="3"/>
      <c r="H9670" s="3"/>
      <c r="I9670" s="3"/>
      <c r="J9670" s="3"/>
      <c r="K9670" s="3"/>
      <c r="L9670" s="3"/>
      <c r="M9670" s="3"/>
      <c r="N9670" s="3"/>
      <c r="O9670" s="3"/>
      <c r="P9670" s="3"/>
      <c r="Q9670" s="3"/>
      <c r="R9670" s="3"/>
      <c r="S9670" s="120"/>
      <c r="T9670" s="3"/>
      <c r="U9670" s="3"/>
      <c r="V9670" s="3"/>
      <c r="W9670" s="3"/>
      <c r="X9670" s="3"/>
      <c r="Y9670" s="3"/>
      <c r="Z9670" s="3"/>
      <c r="AA9670" s="3"/>
      <c r="AB9670" s="3"/>
      <c r="AC9670" s="3"/>
      <c r="AD9670" s="3"/>
      <c r="AE9670" s="3"/>
      <c r="AF9670" s="3"/>
      <c r="AG9670" s="3"/>
      <c r="AH9670" s="3"/>
      <c r="AI9670" s="3"/>
      <c r="AJ9670" s="3"/>
      <c r="AK9670" s="3"/>
      <c r="AL9670" s="3"/>
      <c r="AM9670" s="3"/>
      <c r="AN9670" s="3"/>
      <c r="AO9670" s="3"/>
      <c r="AP9670" s="3"/>
      <c r="AQ9670" s="3"/>
      <c r="AR9670" s="3"/>
      <c r="AS9670" s="3"/>
      <c r="AT9670" s="3"/>
      <c r="AU9670" s="3"/>
      <c r="AV9670" s="3"/>
      <c r="AW9670" s="3"/>
      <c r="AX9670" s="3"/>
      <c r="AY9670" s="3"/>
      <c r="AZ9670" s="3"/>
      <c r="BA9670" s="3"/>
    </row>
    <row r="9671" spans="1:53" x14ac:dyDescent="0.3">
      <c r="A9671" s="3"/>
      <c r="B9671" s="3"/>
      <c r="C9671" s="3"/>
      <c r="D9671" s="3"/>
      <c r="E9671" s="3"/>
      <c r="F9671" s="3"/>
      <c r="G9671" s="3"/>
      <c r="H9671" s="3"/>
      <c r="I9671" s="3"/>
      <c r="J9671" s="3"/>
      <c r="K9671" s="3"/>
      <c r="L9671" s="3"/>
      <c r="M9671" s="3"/>
      <c r="N9671" s="3"/>
      <c r="O9671" s="3"/>
      <c r="P9671" s="3"/>
      <c r="Q9671" s="3"/>
      <c r="R9671" s="3"/>
      <c r="S9671" s="120"/>
      <c r="T9671" s="3"/>
      <c r="U9671" s="3"/>
      <c r="V9671" s="3"/>
      <c r="W9671" s="3"/>
      <c r="X9671" s="3"/>
      <c r="Y9671" s="3"/>
      <c r="Z9671" s="3"/>
      <c r="AA9671" s="3"/>
      <c r="AB9671" s="3"/>
      <c r="AC9671" s="3"/>
      <c r="AD9671" s="3"/>
      <c r="AE9671" s="3"/>
      <c r="AF9671" s="3"/>
      <c r="AG9671" s="3"/>
      <c r="AH9671" s="3"/>
      <c r="AI9671" s="3"/>
      <c r="AJ9671" s="3"/>
      <c r="AK9671" s="3"/>
      <c r="AL9671" s="3"/>
      <c r="AM9671" s="3"/>
      <c r="AN9671" s="3"/>
      <c r="AO9671" s="3"/>
      <c r="AP9671" s="3"/>
      <c r="AQ9671" s="3"/>
      <c r="AR9671" s="3"/>
      <c r="AS9671" s="3"/>
      <c r="AT9671" s="3"/>
      <c r="AU9671" s="3"/>
      <c r="AV9671" s="3"/>
      <c r="AW9671" s="3"/>
      <c r="AX9671" s="3"/>
      <c r="AY9671" s="3"/>
      <c r="AZ9671" s="3"/>
      <c r="BA9671" s="3"/>
    </row>
    <row r="9672" spans="1:53" x14ac:dyDescent="0.3">
      <c r="A9672" s="3"/>
      <c r="B9672" s="3"/>
      <c r="C9672" s="3"/>
      <c r="D9672" s="3"/>
      <c r="E9672" s="3"/>
      <c r="F9672" s="3"/>
      <c r="G9672" s="3"/>
      <c r="H9672" s="3"/>
      <c r="I9672" s="3"/>
      <c r="J9672" s="3"/>
      <c r="K9672" s="3"/>
      <c r="L9672" s="3"/>
      <c r="M9672" s="3"/>
      <c r="N9672" s="3"/>
      <c r="O9672" s="3"/>
      <c r="P9672" s="3"/>
      <c r="Q9672" s="3"/>
      <c r="R9672" s="3"/>
      <c r="S9672" s="120"/>
      <c r="T9672" s="3"/>
      <c r="U9672" s="3"/>
      <c r="V9672" s="3"/>
      <c r="W9672" s="3"/>
      <c r="X9672" s="3"/>
      <c r="Y9672" s="3"/>
      <c r="Z9672" s="3"/>
      <c r="AA9672" s="3"/>
      <c r="AB9672" s="3"/>
      <c r="AC9672" s="3"/>
      <c r="AD9672" s="3"/>
      <c r="AE9672" s="3"/>
      <c r="AF9672" s="3"/>
      <c r="AG9672" s="3"/>
      <c r="AH9672" s="3"/>
      <c r="AI9672" s="3"/>
      <c r="AJ9672" s="3"/>
      <c r="AK9672" s="3"/>
      <c r="AL9672" s="3"/>
      <c r="AM9672" s="3"/>
      <c r="AN9672" s="3"/>
      <c r="AO9672" s="3"/>
      <c r="AP9672" s="3"/>
      <c r="AQ9672" s="3"/>
      <c r="AR9672" s="3"/>
      <c r="AS9672" s="3"/>
      <c r="AT9672" s="3"/>
      <c r="AU9672" s="3"/>
      <c r="AV9672" s="3"/>
      <c r="AW9672" s="3"/>
      <c r="AX9672" s="3"/>
      <c r="AY9672" s="3"/>
      <c r="AZ9672" s="3"/>
      <c r="BA9672" s="3"/>
    </row>
    <row r="9673" spans="1:53" x14ac:dyDescent="0.3">
      <c r="A9673" s="3"/>
      <c r="B9673" s="3"/>
      <c r="C9673" s="3"/>
      <c r="D9673" s="3"/>
      <c r="E9673" s="3"/>
      <c r="F9673" s="3"/>
      <c r="G9673" s="3"/>
      <c r="H9673" s="3"/>
      <c r="I9673" s="3"/>
      <c r="J9673" s="3"/>
      <c r="K9673" s="3"/>
      <c r="L9673" s="3"/>
      <c r="M9673" s="3"/>
      <c r="N9673" s="3"/>
      <c r="O9673" s="3"/>
      <c r="P9673" s="3"/>
      <c r="Q9673" s="3"/>
      <c r="R9673" s="3"/>
      <c r="S9673" s="120"/>
      <c r="T9673" s="3"/>
      <c r="U9673" s="3"/>
      <c r="V9673" s="3"/>
      <c r="W9673" s="3"/>
      <c r="X9673" s="3"/>
      <c r="Y9673" s="3"/>
      <c r="Z9673" s="3"/>
      <c r="AA9673" s="3"/>
      <c r="AB9673" s="3"/>
      <c r="AC9673" s="3"/>
      <c r="AD9673" s="3"/>
      <c r="AE9673" s="3"/>
      <c r="AF9673" s="3"/>
      <c r="AG9673" s="3"/>
      <c r="AH9673" s="3"/>
      <c r="AI9673" s="3"/>
      <c r="AJ9673" s="3"/>
      <c r="AK9673" s="3"/>
      <c r="AL9673" s="3"/>
      <c r="AM9673" s="3"/>
      <c r="AN9673" s="3"/>
      <c r="AO9673" s="3"/>
      <c r="AP9673" s="3"/>
      <c r="AQ9673" s="3"/>
      <c r="AR9673" s="3"/>
      <c r="AS9673" s="3"/>
      <c r="AT9673" s="3"/>
      <c r="AU9673" s="3"/>
      <c r="AV9673" s="3"/>
      <c r="AW9673" s="3"/>
      <c r="AX9673" s="3"/>
      <c r="AY9673" s="3"/>
      <c r="AZ9673" s="3"/>
      <c r="BA9673" s="3"/>
    </row>
    <row r="9674" spans="1:53" x14ac:dyDescent="0.3">
      <c r="A9674" s="3"/>
      <c r="B9674" s="3"/>
      <c r="C9674" s="3"/>
      <c r="D9674" s="3"/>
      <c r="E9674" s="3"/>
      <c r="F9674" s="3"/>
      <c r="G9674" s="3"/>
      <c r="H9674" s="3"/>
      <c r="I9674" s="3"/>
      <c r="J9674" s="3"/>
      <c r="K9674" s="3"/>
      <c r="L9674" s="3"/>
      <c r="M9674" s="3"/>
      <c r="N9674" s="3"/>
      <c r="O9674" s="3"/>
      <c r="P9674" s="3"/>
      <c r="Q9674" s="3"/>
      <c r="R9674" s="3"/>
      <c r="S9674" s="120"/>
      <c r="T9674" s="3"/>
      <c r="U9674" s="3"/>
      <c r="V9674" s="3"/>
      <c r="W9674" s="3"/>
      <c r="X9674" s="3"/>
      <c r="Y9674" s="3"/>
      <c r="Z9674" s="3"/>
      <c r="AA9674" s="3"/>
      <c r="AB9674" s="3"/>
      <c r="AC9674" s="3"/>
      <c r="AD9674" s="3"/>
      <c r="AE9674" s="3"/>
      <c r="AF9674" s="3"/>
      <c r="AG9674" s="3"/>
      <c r="AH9674" s="3"/>
      <c r="AI9674" s="3"/>
      <c r="AJ9674" s="3"/>
      <c r="AK9674" s="3"/>
      <c r="AL9674" s="3"/>
      <c r="AM9674" s="3"/>
      <c r="AN9674" s="3"/>
      <c r="AO9674" s="3"/>
      <c r="AP9674" s="3"/>
      <c r="AQ9674" s="3"/>
      <c r="AR9674" s="3"/>
      <c r="AS9674" s="3"/>
      <c r="AT9674" s="3"/>
      <c r="AU9674" s="3"/>
      <c r="AV9674" s="3"/>
      <c r="AW9674" s="3"/>
      <c r="AX9674" s="3"/>
      <c r="AY9674" s="3"/>
      <c r="AZ9674" s="3"/>
      <c r="BA9674" s="3"/>
    </row>
    <row r="9675" spans="1:53" x14ac:dyDescent="0.3">
      <c r="A9675" s="3"/>
      <c r="B9675" s="3"/>
      <c r="C9675" s="3"/>
      <c r="D9675" s="3"/>
      <c r="E9675" s="3"/>
      <c r="F9675" s="3"/>
      <c r="G9675" s="3"/>
      <c r="H9675" s="3"/>
      <c r="I9675" s="3"/>
      <c r="J9675" s="3"/>
      <c r="K9675" s="3"/>
      <c r="L9675" s="3"/>
      <c r="M9675" s="3"/>
      <c r="N9675" s="3"/>
      <c r="O9675" s="3"/>
      <c r="P9675" s="3"/>
      <c r="Q9675" s="3"/>
      <c r="R9675" s="3"/>
      <c r="S9675" s="120"/>
      <c r="T9675" s="3"/>
      <c r="U9675" s="3"/>
      <c r="V9675" s="3"/>
      <c r="W9675" s="3"/>
      <c r="X9675" s="3"/>
      <c r="Y9675" s="3"/>
      <c r="Z9675" s="3"/>
      <c r="AA9675" s="3"/>
      <c r="AB9675" s="3"/>
      <c r="AC9675" s="3"/>
      <c r="AD9675" s="3"/>
      <c r="AE9675" s="3"/>
      <c r="AF9675" s="3"/>
      <c r="AG9675" s="3"/>
      <c r="AH9675" s="3"/>
      <c r="AI9675" s="3"/>
      <c r="AJ9675" s="3"/>
      <c r="AK9675" s="3"/>
      <c r="AL9675" s="3"/>
      <c r="AM9675" s="3"/>
      <c r="AN9675" s="3"/>
      <c r="AO9675" s="3"/>
      <c r="AP9675" s="3"/>
      <c r="AQ9675" s="3"/>
      <c r="AR9675" s="3"/>
      <c r="AS9675" s="3"/>
      <c r="AT9675" s="3"/>
      <c r="AU9675" s="3"/>
      <c r="AV9675" s="3"/>
      <c r="AW9675" s="3"/>
      <c r="AX9675" s="3"/>
      <c r="AY9675" s="3"/>
      <c r="AZ9675" s="3"/>
      <c r="BA9675" s="3"/>
    </row>
    <row r="9676" spans="1:53" x14ac:dyDescent="0.3">
      <c r="A9676" s="3"/>
      <c r="B9676" s="3"/>
      <c r="C9676" s="3"/>
      <c r="D9676" s="3"/>
      <c r="E9676" s="3"/>
      <c r="F9676" s="3"/>
      <c r="G9676" s="3"/>
      <c r="H9676" s="3"/>
      <c r="I9676" s="3"/>
      <c r="J9676" s="3"/>
      <c r="K9676" s="3"/>
      <c r="L9676" s="3"/>
      <c r="M9676" s="3"/>
      <c r="N9676" s="3"/>
      <c r="O9676" s="3"/>
      <c r="P9676" s="3"/>
      <c r="Q9676" s="3"/>
      <c r="R9676" s="3"/>
      <c r="S9676" s="120"/>
      <c r="T9676" s="3"/>
      <c r="U9676" s="3"/>
      <c r="V9676" s="3"/>
      <c r="W9676" s="3"/>
      <c r="X9676" s="3"/>
      <c r="Y9676" s="3"/>
      <c r="Z9676" s="3"/>
      <c r="AA9676" s="3"/>
      <c r="AB9676" s="3"/>
      <c r="AC9676" s="3"/>
      <c r="AD9676" s="3"/>
      <c r="AE9676" s="3"/>
      <c r="AF9676" s="3"/>
      <c r="AG9676" s="3"/>
      <c r="AH9676" s="3"/>
      <c r="AI9676" s="3"/>
      <c r="AJ9676" s="3"/>
      <c r="AK9676" s="3"/>
      <c r="AL9676" s="3"/>
      <c r="AM9676" s="3"/>
      <c r="AN9676" s="3"/>
      <c r="AO9676" s="3"/>
      <c r="AP9676" s="3"/>
      <c r="AQ9676" s="3"/>
      <c r="AR9676" s="3"/>
      <c r="AS9676" s="3"/>
      <c r="AT9676" s="3"/>
      <c r="AU9676" s="3"/>
      <c r="AV9676" s="3"/>
      <c r="AW9676" s="3"/>
      <c r="AX9676" s="3"/>
      <c r="AY9676" s="3"/>
      <c r="AZ9676" s="3"/>
      <c r="BA9676" s="3"/>
    </row>
    <row r="9677" spans="1:53" x14ac:dyDescent="0.3">
      <c r="A9677" s="3"/>
      <c r="B9677" s="3"/>
      <c r="C9677" s="3"/>
      <c r="D9677" s="3"/>
      <c r="E9677" s="3"/>
      <c r="F9677" s="3"/>
      <c r="G9677" s="3"/>
      <c r="H9677" s="3"/>
      <c r="I9677" s="3"/>
      <c r="J9677" s="3"/>
      <c r="K9677" s="3"/>
      <c r="L9677" s="3"/>
      <c r="M9677" s="3"/>
      <c r="N9677" s="3"/>
      <c r="O9677" s="3"/>
      <c r="P9677" s="3"/>
      <c r="Q9677" s="3"/>
      <c r="R9677" s="3"/>
      <c r="S9677" s="120"/>
      <c r="T9677" s="3"/>
      <c r="U9677" s="3"/>
      <c r="V9677" s="3"/>
      <c r="W9677" s="3"/>
      <c r="X9677" s="3"/>
      <c r="Y9677" s="3"/>
      <c r="Z9677" s="3"/>
      <c r="AA9677" s="3"/>
      <c r="AB9677" s="3"/>
      <c r="AC9677" s="3"/>
      <c r="AD9677" s="3"/>
      <c r="AE9677" s="3"/>
      <c r="AF9677" s="3"/>
      <c r="AG9677" s="3"/>
      <c r="AH9677" s="3"/>
      <c r="AI9677" s="3"/>
      <c r="AJ9677" s="3"/>
      <c r="AK9677" s="3"/>
      <c r="AL9677" s="3"/>
      <c r="AM9677" s="3"/>
      <c r="AN9677" s="3"/>
      <c r="AO9677" s="3"/>
      <c r="AP9677" s="3"/>
      <c r="AQ9677" s="3"/>
      <c r="AR9677" s="3"/>
      <c r="AS9677" s="3"/>
      <c r="AT9677" s="3"/>
      <c r="AU9677" s="3"/>
      <c r="AV9677" s="3"/>
      <c r="AW9677" s="3"/>
      <c r="AX9677" s="3"/>
      <c r="AY9677" s="3"/>
      <c r="AZ9677" s="3"/>
      <c r="BA9677" s="3"/>
    </row>
    <row r="9678" spans="1:53" x14ac:dyDescent="0.3">
      <c r="A9678" s="3"/>
      <c r="B9678" s="3"/>
      <c r="C9678" s="3"/>
      <c r="D9678" s="3"/>
      <c r="E9678" s="3"/>
      <c r="F9678" s="3"/>
      <c r="G9678" s="3"/>
      <c r="H9678" s="3"/>
      <c r="I9678" s="3"/>
      <c r="J9678" s="3"/>
      <c r="K9678" s="3"/>
      <c r="L9678" s="3"/>
      <c r="M9678" s="3"/>
      <c r="N9678" s="3"/>
      <c r="O9678" s="3"/>
      <c r="P9678" s="3"/>
      <c r="Q9678" s="3"/>
      <c r="R9678" s="3"/>
      <c r="S9678" s="120"/>
      <c r="T9678" s="3"/>
      <c r="U9678" s="3"/>
      <c r="V9678" s="3"/>
      <c r="W9678" s="3"/>
      <c r="X9678" s="3"/>
      <c r="Y9678" s="3"/>
      <c r="Z9678" s="3"/>
      <c r="AA9678" s="3"/>
      <c r="AB9678" s="3"/>
      <c r="AC9678" s="3"/>
      <c r="AD9678" s="3"/>
      <c r="AE9678" s="3"/>
      <c r="AF9678" s="3"/>
      <c r="AG9678" s="3"/>
      <c r="AH9678" s="3"/>
      <c r="AI9678" s="3"/>
      <c r="AJ9678" s="3"/>
      <c r="AK9678" s="3"/>
      <c r="AL9678" s="3"/>
      <c r="AM9678" s="3"/>
      <c r="AN9678" s="3"/>
      <c r="AO9678" s="3"/>
      <c r="AP9678" s="3"/>
      <c r="AQ9678" s="3"/>
      <c r="AR9678" s="3"/>
      <c r="AS9678" s="3"/>
      <c r="AT9678" s="3"/>
      <c r="AU9678" s="3"/>
      <c r="AV9678" s="3"/>
      <c r="AW9678" s="3"/>
      <c r="AX9678" s="3"/>
      <c r="AY9678" s="3"/>
      <c r="AZ9678" s="3"/>
      <c r="BA9678" s="3"/>
    </row>
    <row r="9679" spans="1:53" x14ac:dyDescent="0.3">
      <c r="A9679" s="3"/>
      <c r="B9679" s="3"/>
      <c r="C9679" s="3"/>
      <c r="D9679" s="3"/>
      <c r="E9679" s="3"/>
      <c r="F9679" s="3"/>
      <c r="G9679" s="3"/>
      <c r="H9679" s="3"/>
      <c r="I9679" s="3"/>
      <c r="J9679" s="3"/>
      <c r="K9679" s="3"/>
      <c r="L9679" s="3"/>
      <c r="M9679" s="3"/>
      <c r="N9679" s="3"/>
      <c r="O9679" s="3"/>
      <c r="P9679" s="3"/>
      <c r="Q9679" s="3"/>
      <c r="R9679" s="3"/>
      <c r="S9679" s="120"/>
      <c r="T9679" s="3"/>
      <c r="U9679" s="3"/>
      <c r="V9679" s="3"/>
      <c r="W9679" s="3"/>
      <c r="X9679" s="3"/>
      <c r="Y9679" s="3"/>
      <c r="Z9679" s="3"/>
      <c r="AA9679" s="3"/>
      <c r="AB9679" s="3"/>
      <c r="AC9679" s="3"/>
      <c r="AD9679" s="3"/>
      <c r="AE9679" s="3"/>
      <c r="AF9679" s="3"/>
      <c r="AG9679" s="3"/>
      <c r="AH9679" s="3"/>
      <c r="AI9679" s="3"/>
      <c r="AJ9679" s="3"/>
      <c r="AK9679" s="3"/>
      <c r="AL9679" s="3"/>
      <c r="AM9679" s="3"/>
      <c r="AN9679" s="3"/>
      <c r="AO9679" s="3"/>
      <c r="AP9679" s="3"/>
      <c r="AQ9679" s="3"/>
      <c r="AR9679" s="3"/>
      <c r="AS9679" s="3"/>
      <c r="AT9679" s="3"/>
      <c r="AU9679" s="3"/>
      <c r="AV9679" s="3"/>
      <c r="AW9679" s="3"/>
      <c r="AX9679" s="3"/>
      <c r="AY9679" s="3"/>
      <c r="AZ9679" s="3"/>
      <c r="BA9679" s="3"/>
    </row>
    <row r="9680" spans="1:53" x14ac:dyDescent="0.3">
      <c r="A9680" s="3"/>
      <c r="B9680" s="3"/>
      <c r="C9680" s="3"/>
      <c r="D9680" s="3"/>
      <c r="E9680" s="3"/>
      <c r="F9680" s="3"/>
      <c r="G9680" s="3"/>
      <c r="H9680" s="3"/>
      <c r="I9680" s="3"/>
      <c r="J9680" s="3"/>
      <c r="K9680" s="3"/>
      <c r="L9680" s="3"/>
      <c r="M9680" s="3"/>
      <c r="N9680" s="3"/>
      <c r="O9680" s="3"/>
      <c r="P9680" s="3"/>
      <c r="Q9680" s="3"/>
      <c r="R9680" s="3"/>
      <c r="S9680" s="120"/>
      <c r="T9680" s="3"/>
      <c r="U9680" s="3"/>
      <c r="V9680" s="3"/>
      <c r="W9680" s="3"/>
      <c r="X9680" s="3"/>
      <c r="Y9680" s="3"/>
      <c r="Z9680" s="3"/>
      <c r="AA9680" s="3"/>
      <c r="AB9680" s="3"/>
      <c r="AC9680" s="3"/>
      <c r="AD9680" s="3"/>
      <c r="AE9680" s="3"/>
      <c r="AF9680" s="3"/>
      <c r="AG9680" s="3"/>
      <c r="AH9680" s="3"/>
      <c r="AI9680" s="3"/>
      <c r="AJ9680" s="3"/>
      <c r="AK9680" s="3"/>
      <c r="AL9680" s="3"/>
      <c r="AM9680" s="3"/>
      <c r="AN9680" s="3"/>
      <c r="AO9680" s="3"/>
      <c r="AP9680" s="3"/>
      <c r="AQ9680" s="3"/>
      <c r="AR9680" s="3"/>
      <c r="AS9680" s="3"/>
      <c r="AT9680" s="3"/>
      <c r="AU9680" s="3"/>
      <c r="AV9680" s="3"/>
      <c r="AW9680" s="3"/>
      <c r="AX9680" s="3"/>
      <c r="AY9680" s="3"/>
      <c r="AZ9680" s="3"/>
      <c r="BA9680" s="3"/>
    </row>
    <row r="9681" spans="1:53" x14ac:dyDescent="0.3">
      <c r="A9681" s="3"/>
      <c r="B9681" s="3"/>
      <c r="C9681" s="3"/>
      <c r="D9681" s="3"/>
      <c r="E9681" s="3"/>
      <c r="F9681" s="3"/>
      <c r="G9681" s="3"/>
      <c r="H9681" s="3"/>
      <c r="I9681" s="3"/>
      <c r="J9681" s="3"/>
      <c r="K9681" s="3"/>
      <c r="L9681" s="3"/>
      <c r="M9681" s="3"/>
      <c r="N9681" s="3"/>
      <c r="O9681" s="3"/>
      <c r="P9681" s="3"/>
      <c r="Q9681" s="3"/>
      <c r="R9681" s="3"/>
      <c r="S9681" s="120"/>
      <c r="T9681" s="3"/>
      <c r="U9681" s="3"/>
      <c r="V9681" s="3"/>
      <c r="W9681" s="3"/>
      <c r="X9681" s="3"/>
      <c r="Y9681" s="3"/>
      <c r="Z9681" s="3"/>
      <c r="AA9681" s="3"/>
      <c r="AB9681" s="3"/>
      <c r="AC9681" s="3"/>
      <c r="AD9681" s="3"/>
      <c r="AE9681" s="3"/>
      <c r="AF9681" s="3"/>
      <c r="AG9681" s="3"/>
      <c r="AH9681" s="3"/>
      <c r="AI9681" s="3"/>
      <c r="AJ9681" s="3"/>
      <c r="AK9681" s="3"/>
      <c r="AL9681" s="3"/>
      <c r="AM9681" s="3"/>
      <c r="AN9681" s="3"/>
      <c r="AO9681" s="3"/>
      <c r="AP9681" s="3"/>
      <c r="AQ9681" s="3"/>
      <c r="AR9681" s="3"/>
      <c r="AS9681" s="3"/>
      <c r="AT9681" s="3"/>
      <c r="AU9681" s="3"/>
      <c r="AV9681" s="3"/>
      <c r="AW9681" s="3"/>
      <c r="AX9681" s="3"/>
      <c r="AY9681" s="3"/>
      <c r="AZ9681" s="3"/>
      <c r="BA9681" s="3"/>
    </row>
    <row r="9682" spans="1:53" x14ac:dyDescent="0.3">
      <c r="A9682" s="3"/>
      <c r="B9682" s="3"/>
      <c r="C9682" s="3"/>
      <c r="D9682" s="3"/>
      <c r="E9682" s="3"/>
      <c r="F9682" s="3"/>
      <c r="G9682" s="3"/>
      <c r="H9682" s="3"/>
      <c r="I9682" s="3"/>
      <c r="J9682" s="3"/>
      <c r="K9682" s="3"/>
      <c r="L9682" s="3"/>
      <c r="M9682" s="3"/>
      <c r="N9682" s="3"/>
      <c r="O9682" s="3"/>
      <c r="P9682" s="3"/>
      <c r="Q9682" s="3"/>
      <c r="R9682" s="3"/>
      <c r="S9682" s="120"/>
      <c r="T9682" s="3"/>
      <c r="U9682" s="3"/>
      <c r="V9682" s="3"/>
      <c r="W9682" s="3"/>
      <c r="X9682" s="3"/>
      <c r="Y9682" s="3"/>
      <c r="Z9682" s="3"/>
      <c r="AA9682" s="3"/>
      <c r="AB9682" s="3"/>
      <c r="AC9682" s="3"/>
      <c r="AD9682" s="3"/>
      <c r="AE9682" s="3"/>
      <c r="AF9682" s="3"/>
      <c r="AG9682" s="3"/>
      <c r="AH9682" s="3"/>
      <c r="AI9682" s="3"/>
      <c r="AJ9682" s="3"/>
      <c r="AK9682" s="3"/>
      <c r="AL9682" s="3"/>
      <c r="AM9682" s="3"/>
      <c r="AN9682" s="3"/>
      <c r="AO9682" s="3"/>
      <c r="AP9682" s="3"/>
      <c r="AQ9682" s="3"/>
      <c r="AR9682" s="3"/>
      <c r="AS9682" s="3"/>
      <c r="AT9682" s="3"/>
      <c r="AU9682" s="3"/>
      <c r="AV9682" s="3"/>
      <c r="AW9682" s="3"/>
      <c r="AX9682" s="3"/>
      <c r="AY9682" s="3"/>
      <c r="AZ9682" s="3"/>
      <c r="BA9682" s="3"/>
    </row>
    <row r="9683" spans="1:53" x14ac:dyDescent="0.3">
      <c r="A9683" s="3"/>
      <c r="B9683" s="3"/>
      <c r="C9683" s="3"/>
      <c r="D9683" s="3"/>
      <c r="E9683" s="3"/>
      <c r="F9683" s="3"/>
      <c r="G9683" s="3"/>
      <c r="H9683" s="3"/>
      <c r="I9683" s="3"/>
      <c r="J9683" s="3"/>
      <c r="K9683" s="3"/>
      <c r="L9683" s="3"/>
      <c r="M9683" s="3"/>
      <c r="N9683" s="3"/>
      <c r="O9683" s="3"/>
      <c r="P9683" s="3"/>
      <c r="Q9683" s="3"/>
      <c r="R9683" s="3"/>
      <c r="S9683" s="120"/>
      <c r="T9683" s="3"/>
      <c r="U9683" s="3"/>
      <c r="V9683" s="3"/>
      <c r="W9683" s="3"/>
      <c r="X9683" s="3"/>
      <c r="Y9683" s="3"/>
      <c r="Z9683" s="3"/>
      <c r="AA9683" s="3"/>
      <c r="AB9683" s="3"/>
      <c r="AC9683" s="3"/>
      <c r="AD9683" s="3"/>
      <c r="AE9683" s="3"/>
      <c r="AF9683" s="3"/>
      <c r="AG9683" s="3"/>
      <c r="AH9683" s="3"/>
      <c r="AI9683" s="3"/>
      <c r="AJ9683" s="3"/>
      <c r="AK9683" s="3"/>
      <c r="AL9683" s="3"/>
      <c r="AM9683" s="3"/>
      <c r="AN9683" s="3"/>
      <c r="AO9683" s="3"/>
      <c r="AP9683" s="3"/>
      <c r="AQ9683" s="3"/>
      <c r="AR9683" s="3"/>
      <c r="AS9683" s="3"/>
      <c r="AT9683" s="3"/>
      <c r="AU9683" s="3"/>
      <c r="AV9683" s="3"/>
      <c r="AW9683" s="3"/>
      <c r="AX9683" s="3"/>
      <c r="AY9683" s="3"/>
      <c r="AZ9683" s="3"/>
      <c r="BA9683" s="3"/>
    </row>
    <row r="9684" spans="1:53" x14ac:dyDescent="0.3">
      <c r="A9684" s="3"/>
      <c r="B9684" s="3"/>
      <c r="C9684" s="3"/>
      <c r="D9684" s="3"/>
      <c r="E9684" s="3"/>
      <c r="F9684" s="3"/>
      <c r="G9684" s="3"/>
      <c r="H9684" s="3"/>
      <c r="I9684" s="3"/>
      <c r="J9684" s="3"/>
      <c r="K9684" s="3"/>
      <c r="L9684" s="3"/>
      <c r="M9684" s="3"/>
      <c r="N9684" s="3"/>
      <c r="O9684" s="3"/>
      <c r="P9684" s="3"/>
      <c r="Q9684" s="3"/>
      <c r="R9684" s="3"/>
      <c r="S9684" s="120"/>
      <c r="T9684" s="3"/>
      <c r="U9684" s="3"/>
      <c r="V9684" s="3"/>
      <c r="W9684" s="3"/>
      <c r="X9684" s="3"/>
      <c r="Y9684" s="3"/>
      <c r="Z9684" s="3"/>
      <c r="AA9684" s="3"/>
      <c r="AB9684" s="3"/>
      <c r="AC9684" s="3"/>
      <c r="AD9684" s="3"/>
      <c r="AE9684" s="3"/>
      <c r="AF9684" s="3"/>
      <c r="AG9684" s="3"/>
      <c r="AH9684" s="3"/>
      <c r="AI9684" s="3"/>
      <c r="AJ9684" s="3"/>
      <c r="AK9684" s="3"/>
      <c r="AL9684" s="3"/>
      <c r="AM9684" s="3"/>
      <c r="AN9684" s="3"/>
      <c r="AO9684" s="3"/>
      <c r="AP9684" s="3"/>
      <c r="AQ9684" s="3"/>
      <c r="AR9684" s="3"/>
      <c r="AS9684" s="3"/>
      <c r="AT9684" s="3"/>
      <c r="AU9684" s="3"/>
      <c r="AV9684" s="3"/>
      <c r="AW9684" s="3"/>
      <c r="AX9684" s="3"/>
      <c r="AY9684" s="3"/>
      <c r="AZ9684" s="3"/>
      <c r="BA9684" s="3"/>
    </row>
    <row r="9685" spans="1:53" x14ac:dyDescent="0.3">
      <c r="A9685" s="3"/>
      <c r="B9685" s="3"/>
      <c r="C9685" s="3"/>
      <c r="D9685" s="3"/>
      <c r="E9685" s="3"/>
      <c r="F9685" s="3"/>
      <c r="G9685" s="3"/>
      <c r="H9685" s="3"/>
      <c r="I9685" s="3"/>
      <c r="J9685" s="3"/>
      <c r="K9685" s="3"/>
      <c r="L9685" s="3"/>
      <c r="M9685" s="3"/>
      <c r="N9685" s="3"/>
      <c r="O9685" s="3"/>
      <c r="P9685" s="3"/>
      <c r="Q9685" s="3"/>
      <c r="R9685" s="3"/>
      <c r="S9685" s="120"/>
      <c r="T9685" s="3"/>
      <c r="U9685" s="3"/>
      <c r="V9685" s="3"/>
      <c r="W9685" s="3"/>
      <c r="X9685" s="3"/>
      <c r="Y9685" s="3"/>
      <c r="Z9685" s="3"/>
      <c r="AA9685" s="3"/>
      <c r="AB9685" s="3"/>
      <c r="AC9685" s="3"/>
      <c r="AD9685" s="3"/>
      <c r="AE9685" s="3"/>
      <c r="AF9685" s="3"/>
      <c r="AG9685" s="3"/>
      <c r="AH9685" s="3"/>
      <c r="AI9685" s="3"/>
      <c r="AJ9685" s="3"/>
      <c r="AK9685" s="3"/>
      <c r="AL9685" s="3"/>
      <c r="AM9685" s="3"/>
      <c r="AN9685" s="3"/>
      <c r="AO9685" s="3"/>
      <c r="AP9685" s="3"/>
      <c r="AQ9685" s="3"/>
      <c r="AR9685" s="3"/>
      <c r="AS9685" s="3"/>
      <c r="AT9685" s="3"/>
      <c r="AU9685" s="3"/>
      <c r="AV9685" s="3"/>
      <c r="AW9685" s="3"/>
      <c r="AX9685" s="3"/>
      <c r="AY9685" s="3"/>
      <c r="AZ9685" s="3"/>
      <c r="BA9685" s="3"/>
    </row>
    <row r="9686" spans="1:53" x14ac:dyDescent="0.3">
      <c r="A9686" s="3"/>
      <c r="B9686" s="3"/>
      <c r="C9686" s="3"/>
      <c r="D9686" s="3"/>
      <c r="E9686" s="3"/>
      <c r="F9686" s="3"/>
      <c r="G9686" s="3"/>
      <c r="H9686" s="3"/>
      <c r="I9686" s="3"/>
      <c r="J9686" s="3"/>
      <c r="K9686" s="3"/>
      <c r="L9686" s="3"/>
      <c r="M9686" s="3"/>
      <c r="N9686" s="3"/>
      <c r="O9686" s="3"/>
      <c r="P9686" s="3"/>
      <c r="Q9686" s="3"/>
      <c r="R9686" s="3"/>
      <c r="S9686" s="120"/>
      <c r="T9686" s="3"/>
      <c r="U9686" s="3"/>
      <c r="V9686" s="3"/>
      <c r="W9686" s="3"/>
      <c r="X9686" s="3"/>
      <c r="Y9686" s="3"/>
      <c r="Z9686" s="3"/>
      <c r="AA9686" s="3"/>
      <c r="AB9686" s="3"/>
      <c r="AC9686" s="3"/>
      <c r="AD9686" s="3"/>
      <c r="AE9686" s="3"/>
      <c r="AF9686" s="3"/>
      <c r="AG9686" s="3"/>
      <c r="AH9686" s="3"/>
      <c r="AI9686" s="3"/>
      <c r="AJ9686" s="3"/>
      <c r="AK9686" s="3"/>
      <c r="AL9686" s="3"/>
      <c r="AM9686" s="3"/>
      <c r="AN9686" s="3"/>
      <c r="AO9686" s="3"/>
      <c r="AP9686" s="3"/>
      <c r="AQ9686" s="3"/>
      <c r="AR9686" s="3"/>
      <c r="AS9686" s="3"/>
      <c r="AT9686" s="3"/>
      <c r="AU9686" s="3"/>
      <c r="AV9686" s="3"/>
      <c r="AW9686" s="3"/>
      <c r="AX9686" s="3"/>
      <c r="AY9686" s="3"/>
      <c r="AZ9686" s="3"/>
      <c r="BA9686" s="3"/>
    </row>
    <row r="9687" spans="1:53" x14ac:dyDescent="0.3">
      <c r="A9687" s="3"/>
      <c r="B9687" s="3"/>
      <c r="C9687" s="3"/>
      <c r="D9687" s="3"/>
      <c r="E9687" s="3"/>
      <c r="F9687" s="3"/>
      <c r="G9687" s="3"/>
      <c r="H9687" s="3"/>
      <c r="I9687" s="3"/>
      <c r="J9687" s="3"/>
      <c r="K9687" s="3"/>
      <c r="L9687" s="3"/>
      <c r="M9687" s="3"/>
      <c r="N9687" s="3"/>
      <c r="O9687" s="3"/>
      <c r="P9687" s="3"/>
      <c r="Q9687" s="3"/>
      <c r="R9687" s="3"/>
      <c r="S9687" s="120"/>
      <c r="T9687" s="3"/>
      <c r="U9687" s="3"/>
      <c r="V9687" s="3"/>
      <c r="W9687" s="3"/>
      <c r="X9687" s="3"/>
      <c r="Y9687" s="3"/>
      <c r="Z9687" s="3"/>
      <c r="AA9687" s="3"/>
      <c r="AB9687" s="3"/>
      <c r="AC9687" s="3"/>
      <c r="AD9687" s="3"/>
      <c r="AE9687" s="3"/>
      <c r="AF9687" s="3"/>
      <c r="AG9687" s="3"/>
      <c r="AH9687" s="3"/>
      <c r="AI9687" s="3"/>
      <c r="AJ9687" s="3"/>
      <c r="AK9687" s="3"/>
      <c r="AL9687" s="3"/>
      <c r="AM9687" s="3"/>
      <c r="AN9687" s="3"/>
      <c r="AO9687" s="3"/>
      <c r="AP9687" s="3"/>
      <c r="AQ9687" s="3"/>
      <c r="AR9687" s="3"/>
      <c r="AS9687" s="3"/>
      <c r="AT9687" s="3"/>
      <c r="AU9687" s="3"/>
      <c r="AV9687" s="3"/>
      <c r="AW9687" s="3"/>
      <c r="AX9687" s="3"/>
      <c r="AY9687" s="3"/>
      <c r="AZ9687" s="3"/>
      <c r="BA9687" s="3"/>
    </row>
    <row r="9688" spans="1:53" x14ac:dyDescent="0.3">
      <c r="A9688" s="3"/>
      <c r="B9688" s="3"/>
      <c r="C9688" s="3"/>
      <c r="D9688" s="3"/>
      <c r="E9688" s="3"/>
      <c r="F9688" s="3"/>
      <c r="G9688" s="3"/>
      <c r="H9688" s="3"/>
      <c r="I9688" s="3"/>
      <c r="J9688" s="3"/>
      <c r="K9688" s="3"/>
      <c r="L9688" s="3"/>
      <c r="M9688" s="3"/>
      <c r="N9688" s="3"/>
      <c r="O9688" s="3"/>
      <c r="P9688" s="3"/>
      <c r="Q9688" s="3"/>
      <c r="R9688" s="3"/>
      <c r="S9688" s="120"/>
      <c r="T9688" s="3"/>
      <c r="U9688" s="3"/>
      <c r="V9688" s="3"/>
      <c r="W9688" s="3"/>
      <c r="X9688" s="3"/>
      <c r="Y9688" s="3"/>
      <c r="Z9688" s="3"/>
      <c r="AA9688" s="3"/>
      <c r="AB9688" s="3"/>
      <c r="AC9688" s="3"/>
      <c r="AD9688" s="3"/>
      <c r="AE9688" s="3"/>
      <c r="AF9688" s="3"/>
      <c r="AG9688" s="3"/>
      <c r="AH9688" s="3"/>
      <c r="AI9688" s="3"/>
      <c r="AJ9688" s="3"/>
      <c r="AK9688" s="3"/>
      <c r="AL9688" s="3"/>
      <c r="AM9688" s="3"/>
      <c r="AN9688" s="3"/>
      <c r="AO9688" s="3"/>
      <c r="AP9688" s="3"/>
      <c r="AQ9688" s="3"/>
      <c r="AR9688" s="3"/>
      <c r="AS9688" s="3"/>
      <c r="AT9688" s="3"/>
      <c r="AU9688" s="3"/>
      <c r="AV9688" s="3"/>
      <c r="AW9688" s="3"/>
      <c r="AX9688" s="3"/>
      <c r="AY9688" s="3"/>
      <c r="AZ9688" s="3"/>
      <c r="BA9688" s="3"/>
    </row>
    <row r="9689" spans="1:53" x14ac:dyDescent="0.3">
      <c r="A9689" s="3"/>
      <c r="B9689" s="3"/>
      <c r="C9689" s="3"/>
      <c r="D9689" s="3"/>
      <c r="E9689" s="3"/>
      <c r="F9689" s="3"/>
      <c r="G9689" s="3"/>
      <c r="H9689" s="3"/>
      <c r="I9689" s="3"/>
      <c r="J9689" s="3"/>
      <c r="K9689" s="3"/>
      <c r="L9689" s="3"/>
      <c r="M9689" s="3"/>
      <c r="N9689" s="3"/>
      <c r="O9689" s="3"/>
      <c r="P9689" s="3"/>
      <c r="Q9689" s="3"/>
      <c r="R9689" s="3"/>
      <c r="S9689" s="120"/>
      <c r="T9689" s="3"/>
      <c r="U9689" s="3"/>
      <c r="V9689" s="3"/>
      <c r="W9689" s="3"/>
      <c r="X9689" s="3"/>
      <c r="Y9689" s="3"/>
      <c r="Z9689" s="3"/>
      <c r="AA9689" s="3"/>
      <c r="AB9689" s="3"/>
      <c r="AC9689" s="3"/>
      <c r="AD9689" s="3"/>
      <c r="AE9689" s="3"/>
      <c r="AF9689" s="3"/>
      <c r="AG9689" s="3"/>
      <c r="AH9689" s="3"/>
      <c r="AI9689" s="3"/>
      <c r="AJ9689" s="3"/>
      <c r="AK9689" s="3"/>
      <c r="AL9689" s="3"/>
      <c r="AM9689" s="3"/>
      <c r="AN9689" s="3"/>
      <c r="AO9689" s="3"/>
      <c r="AP9689" s="3"/>
      <c r="AQ9689" s="3"/>
      <c r="AR9689" s="3"/>
      <c r="AS9689" s="3"/>
      <c r="AT9689" s="3"/>
      <c r="AU9689" s="3"/>
      <c r="AV9689" s="3"/>
      <c r="AW9689" s="3"/>
      <c r="AX9689" s="3"/>
      <c r="AY9689" s="3"/>
      <c r="AZ9689" s="3"/>
      <c r="BA9689" s="3"/>
    </row>
    <row r="9690" spans="1:53" x14ac:dyDescent="0.3">
      <c r="A9690" s="3"/>
      <c r="B9690" s="3"/>
      <c r="C9690" s="3"/>
      <c r="D9690" s="3"/>
      <c r="E9690" s="3"/>
      <c r="F9690" s="3"/>
      <c r="G9690" s="3"/>
      <c r="H9690" s="3"/>
      <c r="I9690" s="3"/>
      <c r="J9690" s="3"/>
      <c r="K9690" s="3"/>
      <c r="L9690" s="3"/>
      <c r="M9690" s="3"/>
      <c r="N9690" s="3"/>
      <c r="O9690" s="3"/>
      <c r="P9690" s="3"/>
      <c r="Q9690" s="3"/>
      <c r="R9690" s="3"/>
      <c r="S9690" s="120"/>
      <c r="T9690" s="3"/>
      <c r="U9690" s="3"/>
      <c r="V9690" s="3"/>
      <c r="W9690" s="3"/>
      <c r="X9690" s="3"/>
      <c r="Y9690" s="3"/>
      <c r="Z9690" s="3"/>
      <c r="AA9690" s="3"/>
      <c r="AB9690" s="3"/>
      <c r="AC9690" s="3"/>
      <c r="AD9690" s="3"/>
      <c r="AE9690" s="3"/>
      <c r="AF9690" s="3"/>
      <c r="AG9690" s="3"/>
      <c r="AH9690" s="3"/>
      <c r="AI9690" s="3"/>
      <c r="AJ9690" s="3"/>
      <c r="AK9690" s="3"/>
      <c r="AL9690" s="3"/>
      <c r="AM9690" s="3"/>
      <c r="AN9690" s="3"/>
      <c r="AO9690" s="3"/>
      <c r="AP9690" s="3"/>
      <c r="AQ9690" s="3"/>
      <c r="AR9690" s="3"/>
      <c r="AS9690" s="3"/>
      <c r="AT9690" s="3"/>
      <c r="AU9690" s="3"/>
      <c r="AV9690" s="3"/>
      <c r="AW9690" s="3"/>
      <c r="AX9690" s="3"/>
      <c r="AY9690" s="3"/>
      <c r="AZ9690" s="3"/>
      <c r="BA9690" s="3"/>
    </row>
    <row r="9691" spans="1:53" x14ac:dyDescent="0.3">
      <c r="A9691" s="3"/>
      <c r="B9691" s="3"/>
      <c r="C9691" s="3"/>
      <c r="D9691" s="3"/>
      <c r="E9691" s="3"/>
      <c r="F9691" s="3"/>
      <c r="G9691" s="3"/>
      <c r="H9691" s="3"/>
      <c r="I9691" s="3"/>
      <c r="J9691" s="3"/>
      <c r="K9691" s="3"/>
      <c r="L9691" s="3"/>
      <c r="M9691" s="3"/>
      <c r="N9691" s="3"/>
      <c r="O9691" s="3"/>
      <c r="P9691" s="3"/>
      <c r="Q9691" s="3"/>
      <c r="R9691" s="3"/>
      <c r="S9691" s="120"/>
      <c r="T9691" s="3"/>
      <c r="U9691" s="3"/>
      <c r="V9691" s="3"/>
      <c r="W9691" s="3"/>
      <c r="X9691" s="3"/>
      <c r="Y9691" s="3"/>
      <c r="Z9691" s="3"/>
      <c r="AA9691" s="3"/>
      <c r="AB9691" s="3"/>
      <c r="AC9691" s="3"/>
      <c r="AD9691" s="3"/>
      <c r="AE9691" s="3"/>
      <c r="AF9691" s="3"/>
      <c r="AG9691" s="3"/>
      <c r="AH9691" s="3"/>
      <c r="AI9691" s="3"/>
      <c r="AJ9691" s="3"/>
      <c r="AK9691" s="3"/>
      <c r="AL9691" s="3"/>
      <c r="AM9691" s="3"/>
      <c r="AN9691" s="3"/>
      <c r="AO9691" s="3"/>
      <c r="AP9691" s="3"/>
      <c r="AQ9691" s="3"/>
      <c r="AR9691" s="3"/>
      <c r="AS9691" s="3"/>
      <c r="AT9691" s="3"/>
      <c r="AU9691" s="3"/>
      <c r="AV9691" s="3"/>
      <c r="AW9691" s="3"/>
      <c r="AX9691" s="3"/>
      <c r="AY9691" s="3"/>
      <c r="AZ9691" s="3"/>
      <c r="BA9691" s="3"/>
    </row>
    <row r="9692" spans="1:53" x14ac:dyDescent="0.3">
      <c r="A9692" s="3"/>
      <c r="B9692" s="3"/>
      <c r="C9692" s="3"/>
      <c r="D9692" s="3"/>
      <c r="E9692" s="3"/>
      <c r="F9692" s="3"/>
      <c r="G9692" s="3"/>
      <c r="H9692" s="3"/>
      <c r="I9692" s="3"/>
      <c r="J9692" s="3"/>
      <c r="K9692" s="3"/>
      <c r="L9692" s="3"/>
      <c r="M9692" s="3"/>
      <c r="N9692" s="3"/>
      <c r="O9692" s="3"/>
      <c r="P9692" s="3"/>
      <c r="Q9692" s="3"/>
      <c r="R9692" s="3"/>
      <c r="S9692" s="120"/>
      <c r="T9692" s="3"/>
      <c r="U9692" s="3"/>
      <c r="V9692" s="3"/>
      <c r="W9692" s="3"/>
      <c r="X9692" s="3"/>
      <c r="Y9692" s="3"/>
      <c r="Z9692" s="3"/>
      <c r="AA9692" s="3"/>
      <c r="AB9692" s="3"/>
      <c r="AC9692" s="3"/>
      <c r="AD9692" s="3"/>
      <c r="AE9692" s="3"/>
      <c r="AF9692" s="3"/>
      <c r="AG9692" s="3"/>
      <c r="AH9692" s="3"/>
      <c r="AI9692" s="3"/>
      <c r="AJ9692" s="3"/>
      <c r="AK9692" s="3"/>
      <c r="AL9692" s="3"/>
      <c r="AM9692" s="3"/>
      <c r="AN9692" s="3"/>
      <c r="AO9692" s="3"/>
      <c r="AP9692" s="3"/>
      <c r="AQ9692" s="3"/>
      <c r="AR9692" s="3"/>
      <c r="AS9692" s="3"/>
      <c r="AT9692" s="3"/>
      <c r="AU9692" s="3"/>
      <c r="AV9692" s="3"/>
      <c r="AW9692" s="3"/>
      <c r="AX9692" s="3"/>
      <c r="AY9692" s="3"/>
      <c r="AZ9692" s="3"/>
      <c r="BA9692" s="3"/>
    </row>
    <row r="9693" spans="1:53" x14ac:dyDescent="0.3">
      <c r="A9693" s="3"/>
      <c r="B9693" s="3"/>
      <c r="C9693" s="3"/>
      <c r="D9693" s="3"/>
      <c r="E9693" s="3"/>
      <c r="F9693" s="3"/>
      <c r="G9693" s="3"/>
      <c r="H9693" s="3"/>
      <c r="I9693" s="3"/>
      <c r="J9693" s="3"/>
      <c r="K9693" s="3"/>
      <c r="L9693" s="3"/>
      <c r="M9693" s="3"/>
      <c r="N9693" s="3"/>
      <c r="O9693" s="3"/>
      <c r="P9693" s="3"/>
      <c r="Q9693" s="3"/>
      <c r="R9693" s="3"/>
      <c r="S9693" s="120"/>
      <c r="T9693" s="3"/>
      <c r="U9693" s="3"/>
      <c r="V9693" s="3"/>
      <c r="W9693" s="3"/>
      <c r="X9693" s="3"/>
      <c r="Y9693" s="3"/>
      <c r="Z9693" s="3"/>
      <c r="AA9693" s="3"/>
      <c r="AB9693" s="3"/>
      <c r="AC9693" s="3"/>
      <c r="AD9693" s="3"/>
      <c r="AE9693" s="3"/>
      <c r="AF9693" s="3"/>
      <c r="AG9693" s="3"/>
      <c r="AH9693" s="3"/>
      <c r="AI9693" s="3"/>
      <c r="AJ9693" s="3"/>
      <c r="AK9693" s="3"/>
      <c r="AL9693" s="3"/>
      <c r="AM9693" s="3"/>
      <c r="AN9693" s="3"/>
      <c r="AO9693" s="3"/>
      <c r="AP9693" s="3"/>
      <c r="AQ9693" s="3"/>
      <c r="AR9693" s="3"/>
      <c r="AS9693" s="3"/>
      <c r="AT9693" s="3"/>
      <c r="AU9693" s="3"/>
      <c r="AV9693" s="3"/>
      <c r="AW9693" s="3"/>
      <c r="AX9693" s="3"/>
      <c r="AY9693" s="3"/>
      <c r="AZ9693" s="3"/>
      <c r="BA9693" s="3"/>
    </row>
    <row r="9694" spans="1:53" x14ac:dyDescent="0.3">
      <c r="A9694" s="3"/>
      <c r="B9694" s="3"/>
      <c r="C9694" s="3"/>
      <c r="D9694" s="3"/>
      <c r="E9694" s="3"/>
      <c r="F9694" s="3"/>
      <c r="G9694" s="3"/>
      <c r="H9694" s="3"/>
      <c r="I9694" s="3"/>
      <c r="J9694" s="3"/>
      <c r="K9694" s="3"/>
      <c r="L9694" s="3"/>
      <c r="M9694" s="3"/>
      <c r="N9694" s="3"/>
      <c r="O9694" s="3"/>
      <c r="P9694" s="3"/>
      <c r="Q9694" s="3"/>
      <c r="R9694" s="3"/>
      <c r="S9694" s="120"/>
      <c r="T9694" s="3"/>
      <c r="U9694" s="3"/>
      <c r="V9694" s="3"/>
      <c r="W9694" s="3"/>
      <c r="X9694" s="3"/>
      <c r="Y9694" s="3"/>
      <c r="Z9694" s="3"/>
      <c r="AA9694" s="3"/>
      <c r="AB9694" s="3"/>
      <c r="AC9694" s="3"/>
      <c r="AD9694" s="3"/>
      <c r="AE9694" s="3"/>
      <c r="AF9694" s="3"/>
      <c r="AG9694" s="3"/>
      <c r="AH9694" s="3"/>
      <c r="AI9694" s="3"/>
      <c r="AJ9694" s="3"/>
      <c r="AK9694" s="3"/>
      <c r="AL9694" s="3"/>
      <c r="AM9694" s="3"/>
      <c r="AN9694" s="3"/>
      <c r="AO9694" s="3"/>
      <c r="AP9694" s="3"/>
      <c r="AQ9694" s="3"/>
      <c r="AR9694" s="3"/>
      <c r="AS9694" s="3"/>
      <c r="AT9694" s="3"/>
      <c r="AU9694" s="3"/>
      <c r="AV9694" s="3"/>
      <c r="AW9694" s="3"/>
      <c r="AX9694" s="3"/>
      <c r="AY9694" s="3"/>
      <c r="AZ9694" s="3"/>
      <c r="BA9694" s="3"/>
    </row>
    <row r="9695" spans="1:53" x14ac:dyDescent="0.3">
      <c r="A9695" s="3"/>
      <c r="B9695" s="3"/>
      <c r="C9695" s="3"/>
      <c r="D9695" s="3"/>
      <c r="E9695" s="3"/>
      <c r="F9695" s="3"/>
      <c r="G9695" s="3"/>
      <c r="H9695" s="3"/>
      <c r="I9695" s="3"/>
      <c r="J9695" s="3"/>
      <c r="K9695" s="3"/>
      <c r="L9695" s="3"/>
      <c r="M9695" s="3"/>
      <c r="N9695" s="3"/>
      <c r="O9695" s="3"/>
      <c r="P9695" s="3"/>
      <c r="Q9695" s="3"/>
      <c r="R9695" s="3"/>
      <c r="S9695" s="120"/>
      <c r="T9695" s="3"/>
      <c r="U9695" s="3"/>
      <c r="V9695" s="3"/>
      <c r="W9695" s="3"/>
      <c r="X9695" s="3"/>
      <c r="Y9695" s="3"/>
      <c r="Z9695" s="3"/>
      <c r="AA9695" s="3"/>
      <c r="AB9695" s="3"/>
      <c r="AC9695" s="3"/>
      <c r="AD9695" s="3"/>
      <c r="AE9695" s="3"/>
      <c r="AF9695" s="3"/>
      <c r="AG9695" s="3"/>
      <c r="AH9695" s="3"/>
      <c r="AI9695" s="3"/>
      <c r="AJ9695" s="3"/>
      <c r="AK9695" s="3"/>
      <c r="AL9695" s="3"/>
      <c r="AM9695" s="3"/>
      <c r="AN9695" s="3"/>
      <c r="AO9695" s="3"/>
      <c r="AP9695" s="3"/>
      <c r="AQ9695" s="3"/>
      <c r="AR9695" s="3"/>
      <c r="AS9695" s="3"/>
      <c r="AT9695" s="3"/>
      <c r="AU9695" s="3"/>
      <c r="AV9695" s="3"/>
      <c r="AW9695" s="3"/>
      <c r="AX9695" s="3"/>
      <c r="AY9695" s="3"/>
      <c r="AZ9695" s="3"/>
      <c r="BA9695" s="3"/>
    </row>
    <row r="9696" spans="1:53" x14ac:dyDescent="0.3">
      <c r="A9696" s="3"/>
      <c r="B9696" s="3"/>
      <c r="C9696" s="3"/>
      <c r="D9696" s="3"/>
      <c r="E9696" s="3"/>
      <c r="F9696" s="3"/>
      <c r="G9696" s="3"/>
      <c r="H9696" s="3"/>
      <c r="I9696" s="3"/>
      <c r="J9696" s="3"/>
      <c r="K9696" s="3"/>
      <c r="L9696" s="3"/>
      <c r="M9696" s="3"/>
      <c r="N9696" s="3"/>
      <c r="O9696" s="3"/>
      <c r="P9696" s="3"/>
      <c r="Q9696" s="3"/>
      <c r="R9696" s="3"/>
      <c r="S9696" s="120"/>
      <c r="T9696" s="3"/>
      <c r="U9696" s="3"/>
      <c r="V9696" s="3"/>
      <c r="W9696" s="3"/>
      <c r="X9696" s="3"/>
      <c r="Y9696" s="3"/>
      <c r="Z9696" s="3"/>
      <c r="AA9696" s="3"/>
      <c r="AB9696" s="3"/>
      <c r="AC9696" s="3"/>
      <c r="AD9696" s="3"/>
      <c r="AE9696" s="3"/>
      <c r="AF9696" s="3"/>
      <c r="AG9696" s="3"/>
      <c r="AH9696" s="3"/>
      <c r="AI9696" s="3"/>
      <c r="AJ9696" s="3"/>
      <c r="AK9696" s="3"/>
      <c r="AL9696" s="3"/>
      <c r="AM9696" s="3"/>
      <c r="AN9696" s="3"/>
      <c r="AO9696" s="3"/>
      <c r="AP9696" s="3"/>
      <c r="AQ9696" s="3"/>
      <c r="AR9696" s="3"/>
      <c r="AS9696" s="3"/>
      <c r="AT9696" s="3"/>
      <c r="AU9696" s="3"/>
      <c r="AV9696" s="3"/>
      <c r="AW9696" s="3"/>
      <c r="AX9696" s="3"/>
      <c r="AY9696" s="3"/>
      <c r="AZ9696" s="3"/>
      <c r="BA9696" s="3"/>
    </row>
    <row r="9697" spans="1:53" x14ac:dyDescent="0.3">
      <c r="A9697" s="3"/>
      <c r="B9697" s="3"/>
      <c r="C9697" s="3"/>
      <c r="D9697" s="3"/>
      <c r="E9697" s="3"/>
      <c r="F9697" s="3"/>
      <c r="G9697" s="3"/>
      <c r="H9697" s="3"/>
      <c r="I9697" s="3"/>
      <c r="J9697" s="3"/>
      <c r="K9697" s="3"/>
      <c r="L9697" s="3"/>
      <c r="M9697" s="3"/>
      <c r="N9697" s="3"/>
      <c r="O9697" s="3"/>
      <c r="P9697" s="3"/>
      <c r="Q9697" s="3"/>
      <c r="R9697" s="3"/>
      <c r="S9697" s="120"/>
      <c r="T9697" s="3"/>
      <c r="U9697" s="3"/>
      <c r="V9697" s="3"/>
      <c r="W9697" s="3"/>
      <c r="X9697" s="3"/>
      <c r="Y9697" s="3"/>
      <c r="Z9697" s="3"/>
      <c r="AA9697" s="3"/>
      <c r="AB9697" s="3"/>
      <c r="AC9697" s="3"/>
      <c r="AD9697" s="3"/>
      <c r="AE9697" s="3"/>
      <c r="AF9697" s="3"/>
      <c r="AG9697" s="3"/>
      <c r="AH9697" s="3"/>
      <c r="AI9697" s="3"/>
      <c r="AJ9697" s="3"/>
      <c r="AK9697" s="3"/>
      <c r="AL9697" s="3"/>
      <c r="AM9697" s="3"/>
      <c r="AN9697" s="3"/>
      <c r="AO9697" s="3"/>
      <c r="AP9697" s="3"/>
      <c r="AQ9697" s="3"/>
      <c r="AR9697" s="3"/>
      <c r="AS9697" s="3"/>
      <c r="AT9697" s="3"/>
      <c r="AU9697" s="3"/>
      <c r="AV9697" s="3"/>
      <c r="AW9697" s="3"/>
      <c r="AX9697" s="3"/>
      <c r="AY9697" s="3"/>
      <c r="AZ9697" s="3"/>
      <c r="BA9697" s="3"/>
    </row>
    <row r="9698" spans="1:53" x14ac:dyDescent="0.3">
      <c r="A9698" s="3"/>
      <c r="B9698" s="3"/>
      <c r="C9698" s="3"/>
      <c r="D9698" s="3"/>
      <c r="E9698" s="3"/>
      <c r="F9698" s="3"/>
      <c r="G9698" s="3"/>
      <c r="H9698" s="3"/>
      <c r="I9698" s="3"/>
      <c r="J9698" s="3"/>
      <c r="K9698" s="3"/>
      <c r="L9698" s="3"/>
      <c r="M9698" s="3"/>
      <c r="N9698" s="3"/>
      <c r="O9698" s="3"/>
      <c r="P9698" s="3"/>
      <c r="Q9698" s="3"/>
      <c r="R9698" s="3"/>
      <c r="S9698" s="120"/>
      <c r="T9698" s="3"/>
      <c r="U9698" s="3"/>
      <c r="V9698" s="3"/>
      <c r="W9698" s="3"/>
      <c r="X9698" s="3"/>
      <c r="Y9698" s="3"/>
      <c r="Z9698" s="3"/>
      <c r="AA9698" s="3"/>
      <c r="AB9698" s="3"/>
      <c r="AC9698" s="3"/>
      <c r="AD9698" s="3"/>
      <c r="AE9698" s="3"/>
      <c r="AF9698" s="3"/>
      <c r="AG9698" s="3"/>
      <c r="AH9698" s="3"/>
      <c r="AI9698" s="3"/>
      <c r="AJ9698" s="3"/>
      <c r="AK9698" s="3"/>
      <c r="AL9698" s="3"/>
      <c r="AM9698" s="3"/>
      <c r="AN9698" s="3"/>
      <c r="AO9698" s="3"/>
      <c r="AP9698" s="3"/>
      <c r="AQ9698" s="3"/>
      <c r="AR9698" s="3"/>
      <c r="AS9698" s="3"/>
      <c r="AT9698" s="3"/>
      <c r="AU9698" s="3"/>
      <c r="AV9698" s="3"/>
      <c r="AW9698" s="3"/>
      <c r="AX9698" s="3"/>
      <c r="AY9698" s="3"/>
      <c r="AZ9698" s="3"/>
      <c r="BA9698" s="3"/>
    </row>
    <row r="9699" spans="1:53" x14ac:dyDescent="0.3">
      <c r="A9699" s="3"/>
      <c r="B9699" s="3"/>
      <c r="C9699" s="3"/>
      <c r="D9699" s="3"/>
      <c r="E9699" s="3"/>
      <c r="F9699" s="3"/>
      <c r="G9699" s="3"/>
      <c r="H9699" s="3"/>
      <c r="I9699" s="3"/>
      <c r="J9699" s="3"/>
      <c r="K9699" s="3"/>
      <c r="L9699" s="3"/>
      <c r="M9699" s="3"/>
      <c r="N9699" s="3"/>
      <c r="O9699" s="3"/>
      <c r="P9699" s="3"/>
      <c r="Q9699" s="3"/>
      <c r="R9699" s="3"/>
      <c r="S9699" s="120"/>
      <c r="T9699" s="3"/>
      <c r="U9699" s="3"/>
      <c r="V9699" s="3"/>
      <c r="W9699" s="3"/>
      <c r="X9699" s="3"/>
      <c r="Y9699" s="3"/>
      <c r="Z9699" s="3"/>
      <c r="AA9699" s="3"/>
      <c r="AB9699" s="3"/>
      <c r="AC9699" s="3"/>
      <c r="AD9699" s="3"/>
      <c r="AE9699" s="3"/>
      <c r="AF9699" s="3"/>
      <c r="AG9699" s="3"/>
      <c r="AH9699" s="3"/>
      <c r="AI9699" s="3"/>
      <c r="AJ9699" s="3"/>
      <c r="AK9699" s="3"/>
      <c r="AL9699" s="3"/>
      <c r="AM9699" s="3"/>
      <c r="AN9699" s="3"/>
      <c r="AO9699" s="3"/>
      <c r="AP9699" s="3"/>
      <c r="AQ9699" s="3"/>
      <c r="AR9699" s="3"/>
      <c r="AS9699" s="3"/>
      <c r="AT9699" s="3"/>
      <c r="AU9699" s="3"/>
      <c r="AV9699" s="3"/>
      <c r="AW9699" s="3"/>
      <c r="AX9699" s="3"/>
      <c r="AY9699" s="3"/>
      <c r="AZ9699" s="3"/>
      <c r="BA9699" s="3"/>
    </row>
    <row r="9700" spans="1:53" x14ac:dyDescent="0.3">
      <c r="A9700" s="3"/>
      <c r="B9700" s="3"/>
      <c r="C9700" s="3"/>
      <c r="D9700" s="3"/>
      <c r="E9700" s="3"/>
      <c r="F9700" s="3"/>
      <c r="G9700" s="3"/>
      <c r="H9700" s="3"/>
      <c r="I9700" s="3"/>
      <c r="J9700" s="3"/>
      <c r="K9700" s="3"/>
      <c r="L9700" s="3"/>
      <c r="M9700" s="3"/>
      <c r="N9700" s="3"/>
      <c r="O9700" s="3"/>
      <c r="P9700" s="3"/>
      <c r="Q9700" s="3"/>
      <c r="R9700" s="3"/>
      <c r="S9700" s="120"/>
      <c r="T9700" s="3"/>
      <c r="U9700" s="3"/>
      <c r="V9700" s="3"/>
      <c r="W9700" s="3"/>
      <c r="X9700" s="3"/>
      <c r="Y9700" s="3"/>
      <c r="Z9700" s="3"/>
      <c r="AA9700" s="3"/>
      <c r="AB9700" s="3"/>
      <c r="AC9700" s="3"/>
      <c r="AD9700" s="3"/>
      <c r="AE9700" s="3"/>
      <c r="AF9700" s="3"/>
      <c r="AG9700" s="3"/>
      <c r="AH9700" s="3"/>
      <c r="AI9700" s="3"/>
      <c r="AJ9700" s="3"/>
      <c r="AK9700" s="3"/>
      <c r="AL9700" s="3"/>
      <c r="AM9700" s="3"/>
      <c r="AN9700" s="3"/>
      <c r="AO9700" s="3"/>
      <c r="AP9700" s="3"/>
      <c r="AQ9700" s="3"/>
      <c r="AR9700" s="3"/>
      <c r="AS9700" s="3"/>
      <c r="AT9700" s="3"/>
      <c r="AU9700" s="3"/>
      <c r="AV9700" s="3"/>
      <c r="AW9700" s="3"/>
      <c r="AX9700" s="3"/>
      <c r="AY9700" s="3"/>
      <c r="AZ9700" s="3"/>
      <c r="BA9700" s="3"/>
    </row>
    <row r="9701" spans="1:53" x14ac:dyDescent="0.3">
      <c r="A9701" s="3"/>
      <c r="B9701" s="3"/>
      <c r="C9701" s="3"/>
      <c r="D9701" s="3"/>
      <c r="E9701" s="3"/>
      <c r="F9701" s="3"/>
      <c r="G9701" s="3"/>
      <c r="H9701" s="3"/>
      <c r="I9701" s="3"/>
      <c r="J9701" s="3"/>
      <c r="K9701" s="3"/>
      <c r="L9701" s="3"/>
      <c r="M9701" s="3"/>
      <c r="N9701" s="3"/>
      <c r="O9701" s="3"/>
      <c r="P9701" s="3"/>
      <c r="Q9701" s="3"/>
      <c r="R9701" s="3"/>
      <c r="S9701" s="120"/>
      <c r="T9701" s="3"/>
      <c r="U9701" s="3"/>
      <c r="V9701" s="3"/>
      <c r="W9701" s="3"/>
      <c r="X9701" s="3"/>
      <c r="Y9701" s="3"/>
      <c r="Z9701" s="3"/>
      <c r="AA9701" s="3"/>
      <c r="AB9701" s="3"/>
      <c r="AC9701" s="3"/>
      <c r="AD9701" s="3"/>
      <c r="AE9701" s="3"/>
      <c r="AF9701" s="3"/>
      <c r="AG9701" s="3"/>
      <c r="AH9701" s="3"/>
      <c r="AI9701" s="3"/>
      <c r="AJ9701" s="3"/>
      <c r="AK9701" s="3"/>
      <c r="AL9701" s="3"/>
      <c r="AM9701" s="3"/>
      <c r="AN9701" s="3"/>
      <c r="AO9701" s="3"/>
      <c r="AP9701" s="3"/>
      <c r="AQ9701" s="3"/>
      <c r="AR9701" s="3"/>
      <c r="AS9701" s="3"/>
      <c r="AT9701" s="3"/>
      <c r="AU9701" s="3"/>
      <c r="AV9701" s="3"/>
      <c r="AW9701" s="3"/>
      <c r="AX9701" s="3"/>
      <c r="AY9701" s="3"/>
      <c r="AZ9701" s="3"/>
      <c r="BA9701" s="3"/>
    </row>
    <row r="9702" spans="1:53" x14ac:dyDescent="0.3">
      <c r="A9702" s="3"/>
      <c r="B9702" s="3"/>
      <c r="C9702" s="3"/>
      <c r="D9702" s="3"/>
      <c r="E9702" s="3"/>
      <c r="F9702" s="3"/>
      <c r="G9702" s="3"/>
      <c r="H9702" s="3"/>
      <c r="I9702" s="3"/>
      <c r="J9702" s="3"/>
      <c r="K9702" s="3"/>
      <c r="L9702" s="3"/>
      <c r="M9702" s="3"/>
      <c r="N9702" s="3"/>
      <c r="O9702" s="3"/>
      <c r="P9702" s="3"/>
      <c r="Q9702" s="3"/>
      <c r="R9702" s="3"/>
      <c r="S9702" s="120"/>
      <c r="T9702" s="3"/>
      <c r="U9702" s="3"/>
      <c r="V9702" s="3"/>
      <c r="W9702" s="3"/>
      <c r="X9702" s="3"/>
      <c r="Y9702" s="3"/>
      <c r="Z9702" s="3"/>
      <c r="AA9702" s="3"/>
      <c r="AB9702" s="3"/>
      <c r="AC9702" s="3"/>
      <c r="AD9702" s="3"/>
      <c r="AE9702" s="3"/>
      <c r="AF9702" s="3"/>
      <c r="AG9702" s="3"/>
      <c r="AH9702" s="3"/>
      <c r="AI9702" s="3"/>
      <c r="AJ9702" s="3"/>
      <c r="AK9702" s="3"/>
      <c r="AL9702" s="3"/>
      <c r="AM9702" s="3"/>
      <c r="AN9702" s="3"/>
      <c r="AO9702" s="3"/>
      <c r="AP9702" s="3"/>
      <c r="AQ9702" s="3"/>
      <c r="AR9702" s="3"/>
      <c r="AS9702" s="3"/>
      <c r="AT9702" s="3"/>
      <c r="AU9702" s="3"/>
      <c r="AV9702" s="3"/>
      <c r="AW9702" s="3"/>
      <c r="AX9702" s="3"/>
      <c r="AY9702" s="3"/>
      <c r="AZ9702" s="3"/>
      <c r="BA9702" s="3"/>
    </row>
    <row r="9703" spans="1:53" x14ac:dyDescent="0.3">
      <c r="A9703" s="3"/>
      <c r="B9703" s="3"/>
      <c r="C9703" s="3"/>
      <c r="D9703" s="3"/>
      <c r="E9703" s="3"/>
      <c r="F9703" s="3"/>
      <c r="G9703" s="3"/>
      <c r="H9703" s="3"/>
      <c r="I9703" s="3"/>
      <c r="J9703" s="3"/>
      <c r="K9703" s="3"/>
      <c r="L9703" s="3"/>
      <c r="M9703" s="3"/>
      <c r="N9703" s="3"/>
      <c r="O9703" s="3"/>
      <c r="P9703" s="3"/>
      <c r="Q9703" s="3"/>
      <c r="R9703" s="3"/>
      <c r="S9703" s="120"/>
      <c r="T9703" s="3"/>
      <c r="U9703" s="3"/>
      <c r="V9703" s="3"/>
      <c r="W9703" s="3"/>
      <c r="X9703" s="3"/>
      <c r="Y9703" s="3"/>
      <c r="Z9703" s="3"/>
      <c r="AA9703" s="3"/>
      <c r="AB9703" s="3"/>
      <c r="AC9703" s="3"/>
      <c r="AD9703" s="3"/>
      <c r="AE9703" s="3"/>
      <c r="AF9703" s="3"/>
      <c r="AG9703" s="3"/>
      <c r="AH9703" s="3"/>
      <c r="AI9703" s="3"/>
      <c r="AJ9703" s="3"/>
      <c r="AK9703" s="3"/>
      <c r="AL9703" s="3"/>
      <c r="AM9703" s="3"/>
      <c r="AN9703" s="3"/>
      <c r="AO9703" s="3"/>
      <c r="AP9703" s="3"/>
      <c r="AQ9703" s="3"/>
      <c r="AR9703" s="3"/>
      <c r="AS9703" s="3"/>
      <c r="AT9703" s="3"/>
      <c r="AU9703" s="3"/>
      <c r="AV9703" s="3"/>
      <c r="AW9703" s="3"/>
      <c r="AX9703" s="3"/>
      <c r="AY9703" s="3"/>
      <c r="AZ9703" s="3"/>
      <c r="BA9703" s="3"/>
    </row>
    <row r="9704" spans="1:53" x14ac:dyDescent="0.3">
      <c r="A9704" s="3"/>
      <c r="B9704" s="3"/>
      <c r="C9704" s="3"/>
      <c r="D9704" s="3"/>
      <c r="E9704" s="3"/>
      <c r="F9704" s="3"/>
      <c r="G9704" s="3"/>
      <c r="H9704" s="3"/>
      <c r="I9704" s="3"/>
      <c r="J9704" s="3"/>
      <c r="K9704" s="3"/>
      <c r="L9704" s="3"/>
      <c r="M9704" s="3"/>
      <c r="N9704" s="3"/>
      <c r="O9704" s="3"/>
      <c r="P9704" s="3"/>
      <c r="Q9704" s="3"/>
      <c r="R9704" s="3"/>
      <c r="S9704" s="120"/>
      <c r="T9704" s="3"/>
      <c r="U9704" s="3"/>
      <c r="V9704" s="3"/>
      <c r="W9704" s="3"/>
      <c r="X9704" s="3"/>
      <c r="Y9704" s="3"/>
      <c r="Z9704" s="3"/>
      <c r="AA9704" s="3"/>
      <c r="AB9704" s="3"/>
      <c r="AC9704" s="3"/>
      <c r="AD9704" s="3"/>
      <c r="AE9704" s="3"/>
      <c r="AF9704" s="3"/>
      <c r="AG9704" s="3"/>
      <c r="AH9704" s="3"/>
      <c r="AI9704" s="3"/>
      <c r="AJ9704" s="3"/>
      <c r="AK9704" s="3"/>
      <c r="AL9704" s="3"/>
      <c r="AM9704" s="3"/>
      <c r="AN9704" s="3"/>
      <c r="AO9704" s="3"/>
      <c r="AP9704" s="3"/>
      <c r="AQ9704" s="3"/>
      <c r="AR9704" s="3"/>
      <c r="AS9704" s="3"/>
      <c r="AT9704" s="3"/>
      <c r="AU9704" s="3"/>
      <c r="AV9704" s="3"/>
      <c r="AW9704" s="3"/>
      <c r="AX9704" s="3"/>
      <c r="AY9704" s="3"/>
      <c r="AZ9704" s="3"/>
      <c r="BA9704" s="3"/>
    </row>
    <row r="9705" spans="1:53" x14ac:dyDescent="0.3">
      <c r="A9705" s="3"/>
      <c r="B9705" s="3"/>
      <c r="C9705" s="3"/>
      <c r="D9705" s="3"/>
      <c r="E9705" s="3"/>
      <c r="F9705" s="3"/>
      <c r="G9705" s="3"/>
      <c r="H9705" s="3"/>
      <c r="I9705" s="3"/>
      <c r="J9705" s="3"/>
      <c r="K9705" s="3"/>
      <c r="L9705" s="3"/>
      <c r="M9705" s="3"/>
      <c r="N9705" s="3"/>
      <c r="O9705" s="3"/>
      <c r="P9705" s="3"/>
      <c r="Q9705" s="3"/>
      <c r="R9705" s="3"/>
      <c r="S9705" s="120"/>
      <c r="T9705" s="3"/>
      <c r="U9705" s="3"/>
      <c r="V9705" s="3"/>
      <c r="W9705" s="3"/>
      <c r="X9705" s="3"/>
      <c r="Y9705" s="3"/>
      <c r="Z9705" s="3"/>
      <c r="AA9705" s="3"/>
      <c r="AB9705" s="3"/>
      <c r="AC9705" s="3"/>
      <c r="AD9705" s="3"/>
      <c r="AE9705" s="3"/>
      <c r="AF9705" s="3"/>
      <c r="AG9705" s="3"/>
      <c r="AH9705" s="3"/>
      <c r="AI9705" s="3"/>
      <c r="AJ9705" s="3"/>
      <c r="AK9705" s="3"/>
      <c r="AL9705" s="3"/>
      <c r="AM9705" s="3"/>
      <c r="AN9705" s="3"/>
      <c r="AO9705" s="3"/>
      <c r="AP9705" s="3"/>
      <c r="AQ9705" s="3"/>
      <c r="AR9705" s="3"/>
      <c r="AS9705" s="3"/>
      <c r="AT9705" s="3"/>
      <c r="AU9705" s="3"/>
      <c r="AV9705" s="3"/>
      <c r="AW9705" s="3"/>
      <c r="AX9705" s="3"/>
      <c r="AY9705" s="3"/>
      <c r="AZ9705" s="3"/>
      <c r="BA9705" s="3"/>
    </row>
    <row r="9706" spans="1:53" x14ac:dyDescent="0.3">
      <c r="A9706" s="3"/>
      <c r="B9706" s="3"/>
      <c r="C9706" s="3"/>
      <c r="D9706" s="3"/>
      <c r="E9706" s="3"/>
      <c r="F9706" s="3"/>
      <c r="G9706" s="3"/>
      <c r="H9706" s="3"/>
      <c r="I9706" s="3"/>
      <c r="J9706" s="3"/>
      <c r="K9706" s="3"/>
      <c r="L9706" s="3"/>
      <c r="M9706" s="3"/>
      <c r="N9706" s="3"/>
      <c r="O9706" s="3"/>
      <c r="P9706" s="3"/>
      <c r="Q9706" s="3"/>
      <c r="R9706" s="3"/>
      <c r="S9706" s="120"/>
      <c r="T9706" s="3"/>
      <c r="U9706" s="3"/>
      <c r="V9706" s="3"/>
      <c r="W9706" s="3"/>
      <c r="X9706" s="3"/>
      <c r="Y9706" s="3"/>
      <c r="Z9706" s="3"/>
      <c r="AA9706" s="3"/>
      <c r="AB9706" s="3"/>
      <c r="AC9706" s="3"/>
      <c r="AD9706" s="3"/>
      <c r="AE9706" s="3"/>
      <c r="AF9706" s="3"/>
      <c r="AG9706" s="3"/>
      <c r="AH9706" s="3"/>
      <c r="AI9706" s="3"/>
      <c r="AJ9706" s="3"/>
      <c r="AK9706" s="3"/>
      <c r="AL9706" s="3"/>
      <c r="AM9706" s="3"/>
      <c r="AN9706" s="3"/>
      <c r="AO9706" s="3"/>
      <c r="AP9706" s="3"/>
      <c r="AQ9706" s="3"/>
      <c r="AR9706" s="3"/>
      <c r="AS9706" s="3"/>
      <c r="AT9706" s="3"/>
      <c r="AU9706" s="3"/>
      <c r="AV9706" s="3"/>
      <c r="AW9706" s="3"/>
      <c r="AX9706" s="3"/>
      <c r="AY9706" s="3"/>
      <c r="AZ9706" s="3"/>
      <c r="BA9706" s="3"/>
    </row>
    <row r="9707" spans="1:53" x14ac:dyDescent="0.3">
      <c r="A9707" s="3"/>
      <c r="B9707" s="3"/>
      <c r="C9707" s="3"/>
      <c r="D9707" s="3"/>
      <c r="E9707" s="3"/>
      <c r="F9707" s="3"/>
      <c r="G9707" s="3"/>
      <c r="H9707" s="3"/>
      <c r="I9707" s="3"/>
      <c r="J9707" s="3"/>
      <c r="K9707" s="3"/>
      <c r="L9707" s="3"/>
      <c r="M9707" s="3"/>
      <c r="N9707" s="3"/>
      <c r="O9707" s="3"/>
      <c r="P9707" s="3"/>
      <c r="Q9707" s="3"/>
      <c r="R9707" s="3"/>
      <c r="S9707" s="120"/>
      <c r="T9707" s="3"/>
      <c r="U9707" s="3"/>
      <c r="V9707" s="3"/>
      <c r="W9707" s="3"/>
      <c r="X9707" s="3"/>
      <c r="Y9707" s="3"/>
      <c r="Z9707" s="3"/>
      <c r="AA9707" s="3"/>
      <c r="AB9707" s="3"/>
      <c r="AC9707" s="3"/>
      <c r="AD9707" s="3"/>
      <c r="AE9707" s="3"/>
      <c r="AF9707" s="3"/>
      <c r="AG9707" s="3"/>
      <c r="AH9707" s="3"/>
      <c r="AI9707" s="3"/>
      <c r="AJ9707" s="3"/>
      <c r="AK9707" s="3"/>
      <c r="AL9707" s="3"/>
      <c r="AM9707" s="3"/>
      <c r="AN9707" s="3"/>
      <c r="AO9707" s="3"/>
      <c r="AP9707" s="3"/>
      <c r="AQ9707" s="3"/>
      <c r="AR9707" s="3"/>
      <c r="AS9707" s="3"/>
      <c r="AT9707" s="3"/>
      <c r="AU9707" s="3"/>
      <c r="AV9707" s="3"/>
      <c r="AW9707" s="3"/>
      <c r="AX9707" s="3"/>
      <c r="AY9707" s="3"/>
      <c r="AZ9707" s="3"/>
      <c r="BA9707" s="3"/>
    </row>
    <row r="9708" spans="1:53" x14ac:dyDescent="0.3">
      <c r="A9708" s="3"/>
      <c r="B9708" s="3"/>
      <c r="C9708" s="3"/>
      <c r="D9708" s="3"/>
      <c r="E9708" s="3"/>
      <c r="F9708" s="3"/>
      <c r="G9708" s="3"/>
      <c r="H9708" s="3"/>
      <c r="I9708" s="3"/>
      <c r="J9708" s="3"/>
      <c r="K9708" s="3"/>
      <c r="L9708" s="3"/>
      <c r="M9708" s="3"/>
      <c r="N9708" s="3"/>
      <c r="O9708" s="3"/>
      <c r="P9708" s="3"/>
      <c r="Q9708" s="3"/>
      <c r="R9708" s="3"/>
      <c r="S9708" s="120"/>
      <c r="T9708" s="3"/>
      <c r="U9708" s="3"/>
      <c r="V9708" s="3"/>
      <c r="W9708" s="3"/>
      <c r="X9708" s="3"/>
      <c r="Y9708" s="3"/>
      <c r="Z9708" s="3"/>
      <c r="AA9708" s="3"/>
      <c r="AB9708" s="3"/>
      <c r="AC9708" s="3"/>
      <c r="AD9708" s="3"/>
      <c r="AE9708" s="3"/>
      <c r="AF9708" s="3"/>
      <c r="AG9708" s="3"/>
      <c r="AH9708" s="3"/>
      <c r="AI9708" s="3"/>
      <c r="AJ9708" s="3"/>
      <c r="AK9708" s="3"/>
      <c r="AL9708" s="3"/>
      <c r="AM9708" s="3"/>
      <c r="AN9708" s="3"/>
      <c r="AO9708" s="3"/>
      <c r="AP9708" s="3"/>
      <c r="AQ9708" s="3"/>
      <c r="AR9708" s="3"/>
      <c r="AS9708" s="3"/>
      <c r="AT9708" s="3"/>
      <c r="AU9708" s="3"/>
      <c r="AV9708" s="3"/>
      <c r="AW9708" s="3"/>
      <c r="AX9708" s="3"/>
      <c r="AY9708" s="3"/>
      <c r="AZ9708" s="3"/>
      <c r="BA9708" s="3"/>
    </row>
    <row r="9709" spans="1:53" x14ac:dyDescent="0.3">
      <c r="A9709" s="3"/>
      <c r="B9709" s="3"/>
      <c r="C9709" s="3"/>
      <c r="D9709" s="3"/>
      <c r="E9709" s="3"/>
      <c r="F9709" s="3"/>
      <c r="G9709" s="3"/>
      <c r="H9709" s="3"/>
      <c r="I9709" s="3"/>
      <c r="J9709" s="3"/>
      <c r="K9709" s="3"/>
      <c r="L9709" s="3"/>
      <c r="M9709" s="3"/>
      <c r="N9709" s="3"/>
      <c r="O9709" s="3"/>
      <c r="P9709" s="3"/>
      <c r="Q9709" s="3"/>
      <c r="R9709" s="3"/>
      <c r="S9709" s="120"/>
      <c r="T9709" s="3"/>
      <c r="U9709" s="3"/>
      <c r="V9709" s="3"/>
      <c r="W9709" s="3"/>
      <c r="X9709" s="3"/>
      <c r="Y9709" s="3"/>
      <c r="Z9709" s="3"/>
      <c r="AA9709" s="3"/>
      <c r="AB9709" s="3"/>
      <c r="AC9709" s="3"/>
      <c r="AD9709" s="3"/>
      <c r="AE9709" s="3"/>
      <c r="AF9709" s="3"/>
      <c r="AG9709" s="3"/>
      <c r="AH9709" s="3"/>
      <c r="AI9709" s="3"/>
      <c r="AJ9709" s="3"/>
      <c r="AK9709" s="3"/>
      <c r="AL9709" s="3"/>
      <c r="AM9709" s="3"/>
      <c r="AN9709" s="3"/>
      <c r="AO9709" s="3"/>
      <c r="AP9709" s="3"/>
      <c r="AQ9709" s="3"/>
      <c r="AR9709" s="3"/>
      <c r="AS9709" s="3"/>
      <c r="AT9709" s="3"/>
      <c r="AU9709" s="3"/>
      <c r="AV9709" s="3"/>
      <c r="AW9709" s="3"/>
      <c r="AX9709" s="3"/>
      <c r="AY9709" s="3"/>
      <c r="AZ9709" s="3"/>
      <c r="BA9709" s="3"/>
    </row>
    <row r="9710" spans="1:53" x14ac:dyDescent="0.3">
      <c r="A9710" s="3"/>
      <c r="B9710" s="3"/>
      <c r="C9710" s="3"/>
      <c r="D9710" s="3"/>
      <c r="E9710" s="3"/>
      <c r="F9710" s="3"/>
      <c r="G9710" s="3"/>
      <c r="H9710" s="3"/>
      <c r="I9710" s="3"/>
      <c r="J9710" s="3"/>
      <c r="K9710" s="3"/>
      <c r="L9710" s="3"/>
      <c r="M9710" s="3"/>
      <c r="N9710" s="3"/>
      <c r="O9710" s="3"/>
      <c r="P9710" s="3"/>
      <c r="Q9710" s="3"/>
      <c r="R9710" s="3"/>
      <c r="S9710" s="120"/>
      <c r="T9710" s="3"/>
      <c r="U9710" s="3"/>
      <c r="V9710" s="3"/>
      <c r="W9710" s="3"/>
      <c r="X9710" s="3"/>
      <c r="Y9710" s="3"/>
      <c r="Z9710" s="3"/>
      <c r="AA9710" s="3"/>
      <c r="AB9710" s="3"/>
      <c r="AC9710" s="3"/>
      <c r="AD9710" s="3"/>
      <c r="AE9710" s="3"/>
      <c r="AF9710" s="3"/>
      <c r="AG9710" s="3"/>
      <c r="AH9710" s="3"/>
      <c r="AI9710" s="3"/>
      <c r="AJ9710" s="3"/>
      <c r="AK9710" s="3"/>
      <c r="AL9710" s="3"/>
      <c r="AM9710" s="3"/>
      <c r="AN9710" s="3"/>
      <c r="AO9710" s="3"/>
      <c r="AP9710" s="3"/>
      <c r="AQ9710" s="3"/>
      <c r="AR9710" s="3"/>
      <c r="AS9710" s="3"/>
      <c r="AT9710" s="3"/>
      <c r="AU9710" s="3"/>
      <c r="AV9710" s="3"/>
      <c r="AW9710" s="3"/>
      <c r="AX9710" s="3"/>
      <c r="AY9710" s="3"/>
      <c r="AZ9710" s="3"/>
      <c r="BA9710" s="3"/>
    </row>
    <row r="9711" spans="1:53" x14ac:dyDescent="0.3">
      <c r="A9711" s="3"/>
      <c r="B9711" s="3"/>
      <c r="C9711" s="3"/>
      <c r="D9711" s="3"/>
      <c r="E9711" s="3"/>
      <c r="F9711" s="3"/>
      <c r="G9711" s="3"/>
      <c r="H9711" s="3"/>
      <c r="I9711" s="3"/>
      <c r="J9711" s="3"/>
      <c r="K9711" s="3"/>
      <c r="L9711" s="3"/>
      <c r="M9711" s="3"/>
      <c r="N9711" s="3"/>
      <c r="O9711" s="3"/>
      <c r="P9711" s="3"/>
      <c r="Q9711" s="3"/>
      <c r="R9711" s="3"/>
      <c r="S9711" s="120"/>
      <c r="T9711" s="3"/>
      <c r="U9711" s="3"/>
      <c r="V9711" s="3"/>
      <c r="W9711" s="3"/>
      <c r="X9711" s="3"/>
      <c r="Y9711" s="3"/>
      <c r="Z9711" s="3"/>
      <c r="AA9711" s="3"/>
      <c r="AB9711" s="3"/>
      <c r="AC9711" s="3"/>
      <c r="AD9711" s="3"/>
      <c r="AE9711" s="3"/>
      <c r="AF9711" s="3"/>
      <c r="AG9711" s="3"/>
      <c r="AH9711" s="3"/>
      <c r="AI9711" s="3"/>
      <c r="AJ9711" s="3"/>
      <c r="AK9711" s="3"/>
      <c r="AL9711" s="3"/>
      <c r="AM9711" s="3"/>
      <c r="AN9711" s="3"/>
      <c r="AO9711" s="3"/>
      <c r="AP9711" s="3"/>
      <c r="AQ9711" s="3"/>
      <c r="AR9711" s="3"/>
      <c r="AS9711" s="3"/>
      <c r="AT9711" s="3"/>
      <c r="AU9711" s="3"/>
      <c r="AV9711" s="3"/>
      <c r="AW9711" s="3"/>
      <c r="AX9711" s="3"/>
      <c r="AY9711" s="3"/>
      <c r="AZ9711" s="3"/>
      <c r="BA9711" s="3"/>
    </row>
    <row r="9712" spans="1:53" x14ac:dyDescent="0.3">
      <c r="A9712" s="3"/>
      <c r="B9712" s="3"/>
      <c r="C9712" s="3"/>
      <c r="D9712" s="3"/>
      <c r="E9712" s="3"/>
      <c r="F9712" s="3"/>
      <c r="G9712" s="3"/>
      <c r="H9712" s="3"/>
      <c r="I9712" s="3"/>
      <c r="J9712" s="3"/>
      <c r="K9712" s="3"/>
      <c r="L9712" s="3"/>
      <c r="M9712" s="3"/>
      <c r="N9712" s="3"/>
      <c r="O9712" s="3"/>
      <c r="P9712" s="3"/>
      <c r="Q9712" s="3"/>
      <c r="R9712" s="3"/>
      <c r="S9712" s="120"/>
      <c r="T9712" s="3"/>
      <c r="U9712" s="3"/>
      <c r="V9712" s="3"/>
      <c r="W9712" s="3"/>
      <c r="X9712" s="3"/>
      <c r="Y9712" s="3"/>
      <c r="Z9712" s="3"/>
      <c r="AA9712" s="3"/>
      <c r="AB9712" s="3"/>
      <c r="AC9712" s="3"/>
      <c r="AD9712" s="3"/>
      <c r="AE9712" s="3"/>
      <c r="AF9712" s="3"/>
      <c r="AG9712" s="3"/>
      <c r="AH9712" s="3"/>
      <c r="AI9712" s="3"/>
      <c r="AJ9712" s="3"/>
      <c r="AK9712" s="3"/>
      <c r="AL9712" s="3"/>
      <c r="AM9712" s="3"/>
      <c r="AN9712" s="3"/>
      <c r="AO9712" s="3"/>
      <c r="AP9712" s="3"/>
      <c r="AQ9712" s="3"/>
      <c r="AR9712" s="3"/>
      <c r="AS9712" s="3"/>
      <c r="AT9712" s="3"/>
      <c r="AU9712" s="3"/>
      <c r="AV9712" s="3"/>
      <c r="AW9712" s="3"/>
      <c r="AX9712" s="3"/>
      <c r="AY9712" s="3"/>
      <c r="AZ9712" s="3"/>
      <c r="BA9712" s="3"/>
    </row>
    <row r="9713" spans="1:53" x14ac:dyDescent="0.3">
      <c r="A9713" s="3"/>
      <c r="B9713" s="3"/>
      <c r="C9713" s="3"/>
      <c r="D9713" s="3"/>
      <c r="E9713" s="3"/>
      <c r="F9713" s="3"/>
      <c r="G9713" s="3"/>
      <c r="H9713" s="3"/>
      <c r="I9713" s="3"/>
      <c r="J9713" s="3"/>
      <c r="K9713" s="3"/>
      <c r="L9713" s="3"/>
      <c r="M9713" s="3"/>
      <c r="N9713" s="3"/>
      <c r="O9713" s="3"/>
      <c r="P9713" s="3"/>
      <c r="Q9713" s="3"/>
      <c r="R9713" s="3"/>
      <c r="S9713" s="120"/>
      <c r="T9713" s="3"/>
      <c r="U9713" s="3"/>
      <c r="V9713" s="3"/>
      <c r="W9713" s="3"/>
      <c r="X9713" s="3"/>
      <c r="Y9713" s="3"/>
      <c r="Z9713" s="3"/>
      <c r="AA9713" s="3"/>
      <c r="AB9713" s="3"/>
      <c r="AC9713" s="3"/>
      <c r="AD9713" s="3"/>
      <c r="AE9713" s="3"/>
      <c r="AF9713" s="3"/>
      <c r="AG9713" s="3"/>
      <c r="AH9713" s="3"/>
      <c r="AI9713" s="3"/>
      <c r="AJ9713" s="3"/>
      <c r="AK9713" s="3"/>
      <c r="AL9713" s="3"/>
      <c r="AM9713" s="3"/>
      <c r="AN9713" s="3"/>
      <c r="AO9713" s="3"/>
      <c r="AP9713" s="3"/>
      <c r="AQ9713" s="3"/>
      <c r="AR9713" s="3"/>
      <c r="AS9713" s="3"/>
      <c r="AT9713" s="3"/>
      <c r="AU9713" s="3"/>
      <c r="AV9713" s="3"/>
      <c r="AW9713" s="3"/>
      <c r="AX9713" s="3"/>
      <c r="AY9713" s="3"/>
      <c r="AZ9713" s="3"/>
      <c r="BA9713" s="3"/>
    </row>
    <row r="9714" spans="1:53" x14ac:dyDescent="0.3">
      <c r="A9714" s="3"/>
      <c r="B9714" s="3"/>
      <c r="C9714" s="3"/>
      <c r="D9714" s="3"/>
      <c r="E9714" s="3"/>
      <c r="F9714" s="3"/>
      <c r="G9714" s="3"/>
      <c r="H9714" s="3"/>
      <c r="I9714" s="3"/>
      <c r="J9714" s="3"/>
      <c r="K9714" s="3"/>
      <c r="L9714" s="3"/>
      <c r="M9714" s="3"/>
      <c r="N9714" s="3"/>
      <c r="O9714" s="3"/>
      <c r="P9714" s="3"/>
      <c r="Q9714" s="3"/>
      <c r="R9714" s="3"/>
      <c r="S9714" s="120"/>
      <c r="T9714" s="3"/>
      <c r="U9714" s="3"/>
      <c r="V9714" s="3"/>
      <c r="W9714" s="3"/>
      <c r="X9714" s="3"/>
      <c r="Y9714" s="3"/>
      <c r="Z9714" s="3"/>
      <c r="AA9714" s="3"/>
      <c r="AB9714" s="3"/>
      <c r="AC9714" s="3"/>
      <c r="AD9714" s="3"/>
      <c r="AE9714" s="3"/>
      <c r="AF9714" s="3"/>
      <c r="AG9714" s="3"/>
      <c r="AH9714" s="3"/>
      <c r="AI9714" s="3"/>
      <c r="AJ9714" s="3"/>
      <c r="AK9714" s="3"/>
      <c r="AL9714" s="3"/>
      <c r="AM9714" s="3"/>
      <c r="AN9714" s="3"/>
      <c r="AO9714" s="3"/>
      <c r="AP9714" s="3"/>
      <c r="AQ9714" s="3"/>
      <c r="AR9714" s="3"/>
      <c r="AS9714" s="3"/>
      <c r="AT9714" s="3"/>
      <c r="AU9714" s="3"/>
      <c r="AV9714" s="3"/>
      <c r="AW9714" s="3"/>
      <c r="AX9714" s="3"/>
      <c r="AY9714" s="3"/>
      <c r="AZ9714" s="3"/>
      <c r="BA9714" s="3"/>
    </row>
    <row r="9715" spans="1:53" x14ac:dyDescent="0.3">
      <c r="A9715" s="3"/>
      <c r="B9715" s="3"/>
      <c r="C9715" s="3"/>
      <c r="D9715" s="3"/>
      <c r="E9715" s="3"/>
      <c r="F9715" s="3"/>
      <c r="G9715" s="3"/>
      <c r="H9715" s="3"/>
      <c r="I9715" s="3"/>
      <c r="J9715" s="3"/>
      <c r="K9715" s="3"/>
      <c r="L9715" s="3"/>
      <c r="M9715" s="3"/>
      <c r="N9715" s="3"/>
      <c r="O9715" s="3"/>
      <c r="P9715" s="3"/>
      <c r="Q9715" s="3"/>
      <c r="R9715" s="3"/>
      <c r="S9715" s="120"/>
      <c r="T9715" s="3"/>
      <c r="U9715" s="3"/>
      <c r="V9715" s="3"/>
      <c r="W9715" s="3"/>
      <c r="X9715" s="3"/>
      <c r="Y9715" s="3"/>
      <c r="Z9715" s="3"/>
      <c r="AA9715" s="3"/>
      <c r="AB9715" s="3"/>
      <c r="AC9715" s="3"/>
      <c r="AD9715" s="3"/>
      <c r="AE9715" s="3"/>
      <c r="AF9715" s="3"/>
      <c r="AG9715" s="3"/>
      <c r="AH9715" s="3"/>
      <c r="AI9715" s="3"/>
      <c r="AJ9715" s="3"/>
      <c r="AK9715" s="3"/>
      <c r="AL9715" s="3"/>
      <c r="AM9715" s="3"/>
      <c r="AN9715" s="3"/>
      <c r="AO9715" s="3"/>
      <c r="AP9715" s="3"/>
      <c r="AQ9715" s="3"/>
      <c r="AR9715" s="3"/>
      <c r="AS9715" s="3"/>
      <c r="AT9715" s="3"/>
      <c r="AU9715" s="3"/>
      <c r="AV9715" s="3"/>
      <c r="AW9715" s="3"/>
      <c r="AX9715" s="3"/>
      <c r="AY9715" s="3"/>
      <c r="AZ9715" s="3"/>
      <c r="BA9715" s="3"/>
    </row>
    <row r="9716" spans="1:53" x14ac:dyDescent="0.3">
      <c r="A9716" s="3"/>
      <c r="B9716" s="3"/>
      <c r="C9716" s="3"/>
      <c r="D9716" s="3"/>
      <c r="E9716" s="3"/>
      <c r="F9716" s="3"/>
      <c r="G9716" s="3"/>
      <c r="H9716" s="3"/>
      <c r="I9716" s="3"/>
      <c r="J9716" s="3"/>
      <c r="K9716" s="3"/>
      <c r="L9716" s="3"/>
      <c r="M9716" s="3"/>
      <c r="N9716" s="3"/>
      <c r="O9716" s="3"/>
      <c r="P9716" s="3"/>
      <c r="Q9716" s="3"/>
      <c r="R9716" s="3"/>
      <c r="S9716" s="120"/>
      <c r="T9716" s="3"/>
      <c r="U9716" s="3"/>
      <c r="V9716" s="3"/>
      <c r="W9716" s="3"/>
      <c r="X9716" s="3"/>
      <c r="Y9716" s="3"/>
      <c r="Z9716" s="3"/>
      <c r="AA9716" s="3"/>
      <c r="AB9716" s="3"/>
      <c r="AC9716" s="3"/>
      <c r="AD9716" s="3"/>
      <c r="AE9716" s="3"/>
      <c r="AF9716" s="3"/>
      <c r="AG9716" s="3"/>
      <c r="AH9716" s="3"/>
      <c r="AI9716" s="3"/>
      <c r="AJ9716" s="3"/>
      <c r="AK9716" s="3"/>
      <c r="AL9716" s="3"/>
      <c r="AM9716" s="3"/>
      <c r="AN9716" s="3"/>
      <c r="AO9716" s="3"/>
      <c r="AP9716" s="3"/>
      <c r="AQ9716" s="3"/>
      <c r="AR9716" s="3"/>
      <c r="AS9716" s="3"/>
      <c r="AT9716" s="3"/>
      <c r="AU9716" s="3"/>
      <c r="AV9716" s="3"/>
      <c r="AW9716" s="3"/>
      <c r="AX9716" s="3"/>
      <c r="AY9716" s="3"/>
      <c r="AZ9716" s="3"/>
      <c r="BA9716" s="3"/>
    </row>
    <row r="9717" spans="1:53" x14ac:dyDescent="0.3">
      <c r="A9717" s="3"/>
      <c r="B9717" s="3"/>
      <c r="C9717" s="3"/>
      <c r="D9717" s="3"/>
      <c r="E9717" s="3"/>
      <c r="F9717" s="3"/>
      <c r="G9717" s="3"/>
      <c r="H9717" s="3"/>
      <c r="I9717" s="3"/>
      <c r="J9717" s="3"/>
      <c r="K9717" s="3"/>
      <c r="L9717" s="3"/>
      <c r="M9717" s="3"/>
      <c r="N9717" s="3"/>
      <c r="O9717" s="3"/>
      <c r="P9717" s="3"/>
      <c r="Q9717" s="3"/>
      <c r="R9717" s="3"/>
      <c r="S9717" s="120"/>
      <c r="T9717" s="3"/>
      <c r="U9717" s="3"/>
      <c r="V9717" s="3"/>
      <c r="W9717" s="3"/>
      <c r="X9717" s="3"/>
      <c r="Y9717" s="3"/>
      <c r="Z9717" s="3"/>
      <c r="AA9717" s="3"/>
      <c r="AB9717" s="3"/>
      <c r="AC9717" s="3"/>
      <c r="AD9717" s="3"/>
      <c r="AE9717" s="3"/>
      <c r="AF9717" s="3"/>
      <c r="AG9717" s="3"/>
      <c r="AH9717" s="3"/>
      <c r="AI9717" s="3"/>
      <c r="AJ9717" s="3"/>
      <c r="AK9717" s="3"/>
      <c r="AL9717" s="3"/>
      <c r="AM9717" s="3"/>
      <c r="AN9717" s="3"/>
      <c r="AO9717" s="3"/>
      <c r="AP9717" s="3"/>
      <c r="AQ9717" s="3"/>
      <c r="AR9717" s="3"/>
      <c r="AS9717" s="3"/>
      <c r="AT9717" s="3"/>
      <c r="AU9717" s="3"/>
      <c r="AV9717" s="3"/>
      <c r="AW9717" s="3"/>
      <c r="AX9717" s="3"/>
      <c r="AY9717" s="3"/>
      <c r="AZ9717" s="3"/>
      <c r="BA9717" s="3"/>
    </row>
    <row r="9718" spans="1:53" x14ac:dyDescent="0.3">
      <c r="A9718" s="3"/>
      <c r="B9718" s="3"/>
      <c r="C9718" s="3"/>
      <c r="D9718" s="3"/>
      <c r="E9718" s="3"/>
      <c r="F9718" s="3"/>
      <c r="G9718" s="3"/>
      <c r="H9718" s="3"/>
      <c r="I9718" s="3"/>
      <c r="J9718" s="3"/>
      <c r="K9718" s="3"/>
      <c r="L9718" s="3"/>
      <c r="M9718" s="3"/>
      <c r="N9718" s="3"/>
      <c r="O9718" s="3"/>
      <c r="P9718" s="3"/>
      <c r="Q9718" s="3"/>
      <c r="R9718" s="3"/>
      <c r="S9718" s="120"/>
      <c r="T9718" s="3"/>
      <c r="U9718" s="3"/>
      <c r="V9718" s="3"/>
      <c r="W9718" s="3"/>
      <c r="X9718" s="3"/>
      <c r="Y9718" s="3"/>
      <c r="Z9718" s="3"/>
      <c r="AA9718" s="3"/>
      <c r="AB9718" s="3"/>
      <c r="AC9718" s="3"/>
      <c r="AD9718" s="3"/>
      <c r="AE9718" s="3"/>
      <c r="AF9718" s="3"/>
      <c r="AG9718" s="3"/>
      <c r="AH9718" s="3"/>
      <c r="AI9718" s="3"/>
      <c r="AJ9718" s="3"/>
      <c r="AK9718" s="3"/>
      <c r="AL9718" s="3"/>
      <c r="AM9718" s="3"/>
      <c r="AN9718" s="3"/>
      <c r="AO9718" s="3"/>
      <c r="AP9718" s="3"/>
      <c r="AQ9718" s="3"/>
      <c r="AR9718" s="3"/>
      <c r="AS9718" s="3"/>
      <c r="AT9718" s="3"/>
      <c r="AU9718" s="3"/>
      <c r="AV9718" s="3"/>
      <c r="AW9718" s="3"/>
      <c r="AX9718" s="3"/>
      <c r="AY9718" s="3"/>
      <c r="AZ9718" s="3"/>
      <c r="BA9718" s="3"/>
    </row>
    <row r="9719" spans="1:53" x14ac:dyDescent="0.3">
      <c r="A9719" s="3"/>
      <c r="B9719" s="3"/>
      <c r="C9719" s="3"/>
      <c r="D9719" s="3"/>
      <c r="E9719" s="3"/>
      <c r="F9719" s="3"/>
      <c r="G9719" s="3"/>
      <c r="H9719" s="3"/>
      <c r="I9719" s="3"/>
      <c r="J9719" s="3"/>
      <c r="K9719" s="3"/>
      <c r="L9719" s="3"/>
      <c r="M9719" s="3"/>
      <c r="N9719" s="3"/>
      <c r="O9719" s="3"/>
      <c r="P9719" s="3"/>
      <c r="Q9719" s="3"/>
      <c r="R9719" s="3"/>
      <c r="S9719" s="120"/>
      <c r="T9719" s="3"/>
      <c r="U9719" s="3"/>
      <c r="V9719" s="3"/>
      <c r="W9719" s="3"/>
      <c r="X9719" s="3"/>
      <c r="Y9719" s="3"/>
      <c r="Z9719" s="3"/>
      <c r="AA9719" s="3"/>
      <c r="AB9719" s="3"/>
      <c r="AC9719" s="3"/>
      <c r="AD9719" s="3"/>
      <c r="AE9719" s="3"/>
      <c r="AF9719" s="3"/>
      <c r="AG9719" s="3"/>
      <c r="AH9719" s="3"/>
      <c r="AI9719" s="3"/>
      <c r="AJ9719" s="3"/>
      <c r="AK9719" s="3"/>
      <c r="AL9719" s="3"/>
      <c r="AM9719" s="3"/>
      <c r="AN9719" s="3"/>
      <c r="AO9719" s="3"/>
      <c r="AP9719" s="3"/>
      <c r="AQ9719" s="3"/>
      <c r="AR9719" s="3"/>
      <c r="AS9719" s="3"/>
      <c r="AT9719" s="3"/>
      <c r="AU9719" s="3"/>
      <c r="AV9719" s="3"/>
      <c r="AW9719" s="3"/>
      <c r="AX9719" s="3"/>
      <c r="AY9719" s="3"/>
      <c r="AZ9719" s="3"/>
      <c r="BA9719" s="3"/>
    </row>
    <row r="9720" spans="1:53" x14ac:dyDescent="0.3">
      <c r="A9720" s="3"/>
      <c r="B9720" s="3"/>
      <c r="C9720" s="3"/>
      <c r="D9720" s="3"/>
      <c r="E9720" s="3"/>
      <c r="F9720" s="3"/>
      <c r="G9720" s="3"/>
      <c r="H9720" s="3"/>
      <c r="I9720" s="3"/>
      <c r="J9720" s="3"/>
      <c r="K9720" s="3"/>
      <c r="L9720" s="3"/>
      <c r="M9720" s="3"/>
      <c r="N9720" s="3"/>
      <c r="O9720" s="3"/>
      <c r="P9720" s="3"/>
      <c r="Q9720" s="3"/>
      <c r="R9720" s="3"/>
      <c r="S9720" s="120"/>
      <c r="T9720" s="3"/>
      <c r="U9720" s="3"/>
      <c r="V9720" s="3"/>
      <c r="W9720" s="3"/>
      <c r="X9720" s="3"/>
      <c r="Y9720" s="3"/>
      <c r="Z9720" s="3"/>
      <c r="AA9720" s="3"/>
      <c r="AB9720" s="3"/>
      <c r="AC9720" s="3"/>
      <c r="AD9720" s="3"/>
      <c r="AE9720" s="3"/>
      <c r="AF9720" s="3"/>
      <c r="AG9720" s="3"/>
      <c r="AH9720" s="3"/>
      <c r="AI9720" s="3"/>
      <c r="AJ9720" s="3"/>
      <c r="AK9720" s="3"/>
      <c r="AL9720" s="3"/>
      <c r="AM9720" s="3"/>
      <c r="AN9720" s="3"/>
      <c r="AO9720" s="3"/>
      <c r="AP9720" s="3"/>
      <c r="AQ9720" s="3"/>
      <c r="AR9720" s="3"/>
      <c r="AS9720" s="3"/>
      <c r="AT9720" s="3"/>
      <c r="AU9720" s="3"/>
      <c r="AV9720" s="3"/>
      <c r="AW9720" s="3"/>
      <c r="AX9720" s="3"/>
      <c r="AY9720" s="3"/>
      <c r="AZ9720" s="3"/>
      <c r="BA9720" s="3"/>
    </row>
    <row r="9721" spans="1:53" x14ac:dyDescent="0.3">
      <c r="A9721" s="3"/>
      <c r="B9721" s="3"/>
      <c r="C9721" s="3"/>
      <c r="D9721" s="3"/>
      <c r="E9721" s="3"/>
      <c r="F9721" s="3"/>
      <c r="G9721" s="3"/>
      <c r="H9721" s="3"/>
      <c r="I9721" s="3"/>
      <c r="J9721" s="3"/>
      <c r="K9721" s="3"/>
      <c r="L9721" s="3"/>
      <c r="M9721" s="3"/>
      <c r="N9721" s="3"/>
      <c r="O9721" s="3"/>
      <c r="P9721" s="3"/>
      <c r="Q9721" s="3"/>
      <c r="R9721" s="3"/>
      <c r="S9721" s="120"/>
      <c r="T9721" s="3"/>
      <c r="U9721" s="3"/>
      <c r="V9721" s="3"/>
      <c r="W9721" s="3"/>
      <c r="X9721" s="3"/>
      <c r="Y9721" s="3"/>
      <c r="Z9721" s="3"/>
      <c r="AA9721" s="3"/>
      <c r="AB9721" s="3"/>
      <c r="AC9721" s="3"/>
      <c r="AD9721" s="3"/>
      <c r="AE9721" s="3"/>
      <c r="AF9721" s="3"/>
      <c r="AG9721" s="3"/>
      <c r="AH9721" s="3"/>
      <c r="AI9721" s="3"/>
      <c r="AJ9721" s="3"/>
      <c r="AK9721" s="3"/>
      <c r="AL9721" s="3"/>
      <c r="AM9721" s="3"/>
      <c r="AN9721" s="3"/>
      <c r="AO9721" s="3"/>
      <c r="AP9721" s="3"/>
      <c r="AQ9721" s="3"/>
      <c r="AR9721" s="3"/>
      <c r="AS9721" s="3"/>
      <c r="AT9721" s="3"/>
      <c r="AU9721" s="3"/>
      <c r="AV9721" s="3"/>
      <c r="AW9721" s="3"/>
      <c r="AX9721" s="3"/>
      <c r="AY9721" s="3"/>
      <c r="AZ9721" s="3"/>
      <c r="BA9721" s="3"/>
    </row>
    <row r="9722" spans="1:53" x14ac:dyDescent="0.3">
      <c r="A9722" s="3"/>
      <c r="B9722" s="3"/>
      <c r="C9722" s="3"/>
      <c r="D9722" s="3"/>
      <c r="E9722" s="3"/>
      <c r="F9722" s="3"/>
      <c r="G9722" s="3"/>
      <c r="H9722" s="3"/>
      <c r="I9722" s="3"/>
      <c r="J9722" s="3"/>
      <c r="K9722" s="3"/>
      <c r="L9722" s="3"/>
      <c r="M9722" s="3"/>
      <c r="N9722" s="3"/>
      <c r="O9722" s="3"/>
      <c r="P9722" s="3"/>
      <c r="Q9722" s="3"/>
      <c r="R9722" s="3"/>
      <c r="S9722" s="120"/>
      <c r="T9722" s="3"/>
      <c r="U9722" s="3"/>
      <c r="V9722" s="3"/>
      <c r="W9722" s="3"/>
      <c r="X9722" s="3"/>
      <c r="Y9722" s="3"/>
      <c r="Z9722" s="3"/>
      <c r="AA9722" s="3"/>
      <c r="AB9722" s="3"/>
      <c r="AC9722" s="3"/>
      <c r="AD9722" s="3"/>
      <c r="AE9722" s="3"/>
      <c r="AF9722" s="3"/>
      <c r="AG9722" s="3"/>
      <c r="AH9722" s="3"/>
      <c r="AI9722" s="3"/>
      <c r="AJ9722" s="3"/>
      <c r="AK9722" s="3"/>
      <c r="AL9722" s="3"/>
      <c r="AM9722" s="3"/>
      <c r="AN9722" s="3"/>
      <c r="AO9722" s="3"/>
      <c r="AP9722" s="3"/>
      <c r="AQ9722" s="3"/>
      <c r="AR9722" s="3"/>
      <c r="AS9722" s="3"/>
      <c r="AT9722" s="3"/>
      <c r="AU9722" s="3"/>
      <c r="AV9722" s="3"/>
      <c r="AW9722" s="3"/>
      <c r="AX9722" s="3"/>
      <c r="AY9722" s="3"/>
      <c r="AZ9722" s="3"/>
      <c r="BA9722" s="3"/>
    </row>
    <row r="9723" spans="1:53" x14ac:dyDescent="0.3">
      <c r="A9723" s="3"/>
      <c r="B9723" s="3"/>
      <c r="C9723" s="3"/>
      <c r="D9723" s="3"/>
      <c r="E9723" s="3"/>
      <c r="F9723" s="3"/>
      <c r="G9723" s="3"/>
      <c r="H9723" s="3"/>
      <c r="I9723" s="3"/>
      <c r="J9723" s="3"/>
      <c r="K9723" s="3"/>
      <c r="L9723" s="3"/>
      <c r="M9723" s="3"/>
      <c r="N9723" s="3"/>
      <c r="O9723" s="3"/>
      <c r="P9723" s="3"/>
      <c r="Q9723" s="3"/>
      <c r="R9723" s="3"/>
      <c r="S9723" s="120"/>
      <c r="T9723" s="3"/>
      <c r="U9723" s="3"/>
      <c r="V9723" s="3"/>
      <c r="W9723" s="3"/>
      <c r="X9723" s="3"/>
      <c r="Y9723" s="3"/>
      <c r="Z9723" s="3"/>
      <c r="AA9723" s="3"/>
      <c r="AB9723" s="3"/>
      <c r="AC9723" s="3"/>
      <c r="AD9723" s="3"/>
      <c r="AE9723" s="3"/>
      <c r="AF9723" s="3"/>
      <c r="AG9723" s="3"/>
      <c r="AH9723" s="3"/>
      <c r="AI9723" s="3"/>
      <c r="AJ9723" s="3"/>
      <c r="AK9723" s="3"/>
      <c r="AL9723" s="3"/>
      <c r="AM9723" s="3"/>
      <c r="AN9723" s="3"/>
      <c r="AO9723" s="3"/>
      <c r="AP9723" s="3"/>
      <c r="AQ9723" s="3"/>
      <c r="AR9723" s="3"/>
      <c r="AS9723" s="3"/>
      <c r="AT9723" s="3"/>
      <c r="AU9723" s="3"/>
      <c r="AV9723" s="3"/>
      <c r="AW9723" s="3"/>
      <c r="AX9723" s="3"/>
      <c r="AY9723" s="3"/>
      <c r="AZ9723" s="3"/>
      <c r="BA9723" s="3"/>
    </row>
    <row r="9724" spans="1:53" x14ac:dyDescent="0.3">
      <c r="A9724" s="3"/>
      <c r="B9724" s="3"/>
      <c r="C9724" s="3"/>
      <c r="D9724" s="3"/>
      <c r="E9724" s="3"/>
      <c r="F9724" s="3"/>
      <c r="G9724" s="3"/>
      <c r="H9724" s="3"/>
      <c r="I9724" s="3"/>
      <c r="J9724" s="3"/>
      <c r="K9724" s="3"/>
      <c r="L9724" s="3"/>
      <c r="M9724" s="3"/>
      <c r="N9724" s="3"/>
      <c r="O9724" s="3"/>
      <c r="P9724" s="3"/>
      <c r="Q9724" s="3"/>
      <c r="R9724" s="3"/>
      <c r="S9724" s="120"/>
      <c r="T9724" s="3"/>
      <c r="U9724" s="3"/>
      <c r="V9724" s="3"/>
      <c r="W9724" s="3"/>
      <c r="X9724" s="3"/>
      <c r="Y9724" s="3"/>
      <c r="Z9724" s="3"/>
      <c r="AA9724" s="3"/>
      <c r="AB9724" s="3"/>
      <c r="AC9724" s="3"/>
      <c r="AD9724" s="3"/>
      <c r="AE9724" s="3"/>
      <c r="AF9724" s="3"/>
      <c r="AG9724" s="3"/>
      <c r="AH9724" s="3"/>
      <c r="AI9724" s="3"/>
      <c r="AJ9724" s="3"/>
      <c r="AK9724" s="3"/>
      <c r="AL9724" s="3"/>
      <c r="AM9724" s="3"/>
      <c r="AN9724" s="3"/>
      <c r="AO9724" s="3"/>
      <c r="AP9724" s="3"/>
      <c r="AQ9724" s="3"/>
      <c r="AR9724" s="3"/>
      <c r="AS9724" s="3"/>
      <c r="AT9724" s="3"/>
      <c r="AU9724" s="3"/>
      <c r="AV9724" s="3"/>
      <c r="AW9724" s="3"/>
      <c r="AX9724" s="3"/>
      <c r="AY9724" s="3"/>
      <c r="AZ9724" s="3"/>
      <c r="BA9724" s="3"/>
    </row>
    <row r="9725" spans="1:53" x14ac:dyDescent="0.3">
      <c r="A9725" s="3"/>
      <c r="B9725" s="3"/>
      <c r="C9725" s="3"/>
      <c r="D9725" s="3"/>
      <c r="E9725" s="3"/>
      <c r="F9725" s="3"/>
      <c r="G9725" s="3"/>
      <c r="H9725" s="3"/>
      <c r="I9725" s="3"/>
      <c r="J9725" s="3"/>
      <c r="K9725" s="3"/>
      <c r="L9725" s="3"/>
      <c r="M9725" s="3"/>
      <c r="N9725" s="3"/>
      <c r="O9725" s="3"/>
      <c r="P9725" s="3"/>
      <c r="Q9725" s="3"/>
      <c r="R9725" s="3"/>
      <c r="S9725" s="120"/>
      <c r="T9725" s="3"/>
      <c r="U9725" s="3"/>
      <c r="V9725" s="3"/>
      <c r="W9725" s="3"/>
      <c r="X9725" s="3"/>
      <c r="Y9725" s="3"/>
      <c r="Z9725" s="3"/>
      <c r="AA9725" s="3"/>
      <c r="AB9725" s="3"/>
      <c r="AC9725" s="3"/>
      <c r="AD9725" s="3"/>
      <c r="AE9725" s="3"/>
      <c r="AF9725" s="3"/>
      <c r="AG9725" s="3"/>
      <c r="AH9725" s="3"/>
      <c r="AI9725" s="3"/>
      <c r="AJ9725" s="3"/>
      <c r="AK9725" s="3"/>
      <c r="AL9725" s="3"/>
      <c r="AM9725" s="3"/>
      <c r="AN9725" s="3"/>
      <c r="AO9725" s="3"/>
      <c r="AP9725" s="3"/>
      <c r="AQ9725" s="3"/>
      <c r="AR9725" s="3"/>
      <c r="AS9725" s="3"/>
      <c r="AT9725" s="3"/>
      <c r="AU9725" s="3"/>
      <c r="AV9725" s="3"/>
      <c r="AW9725" s="3"/>
      <c r="AX9725" s="3"/>
      <c r="AY9725" s="3"/>
      <c r="AZ9725" s="3"/>
      <c r="BA9725" s="3"/>
    </row>
    <row r="9726" spans="1:53" x14ac:dyDescent="0.3">
      <c r="A9726" s="3"/>
      <c r="B9726" s="3"/>
      <c r="C9726" s="3"/>
      <c r="D9726" s="3"/>
      <c r="E9726" s="3"/>
      <c r="F9726" s="3"/>
      <c r="G9726" s="3"/>
      <c r="H9726" s="3"/>
      <c r="I9726" s="3"/>
      <c r="J9726" s="3"/>
      <c r="K9726" s="3"/>
      <c r="L9726" s="3"/>
      <c r="M9726" s="3"/>
      <c r="N9726" s="3"/>
      <c r="O9726" s="3"/>
      <c r="P9726" s="3"/>
      <c r="Q9726" s="3"/>
      <c r="R9726" s="3"/>
      <c r="S9726" s="120"/>
      <c r="T9726" s="3"/>
      <c r="U9726" s="3"/>
      <c r="V9726" s="3"/>
      <c r="W9726" s="3"/>
      <c r="X9726" s="3"/>
      <c r="Y9726" s="3"/>
      <c r="Z9726" s="3"/>
      <c r="AA9726" s="3"/>
      <c r="AB9726" s="3"/>
      <c r="AC9726" s="3"/>
      <c r="AD9726" s="3"/>
      <c r="AE9726" s="3"/>
      <c r="AF9726" s="3"/>
      <c r="AG9726" s="3"/>
      <c r="AH9726" s="3"/>
      <c r="AI9726" s="3"/>
      <c r="AJ9726" s="3"/>
      <c r="AK9726" s="3"/>
      <c r="AL9726" s="3"/>
      <c r="AM9726" s="3"/>
      <c r="AN9726" s="3"/>
      <c r="AO9726" s="3"/>
      <c r="AP9726" s="3"/>
      <c r="AQ9726" s="3"/>
      <c r="AR9726" s="3"/>
      <c r="AS9726" s="3"/>
      <c r="AT9726" s="3"/>
      <c r="AU9726" s="3"/>
      <c r="AV9726" s="3"/>
      <c r="AW9726" s="3"/>
      <c r="AX9726" s="3"/>
      <c r="AY9726" s="3"/>
      <c r="AZ9726" s="3"/>
      <c r="BA9726" s="3"/>
    </row>
    <row r="9727" spans="1:53" x14ac:dyDescent="0.3">
      <c r="A9727" s="3"/>
      <c r="B9727" s="3"/>
      <c r="C9727" s="3"/>
      <c r="D9727" s="3"/>
      <c r="E9727" s="3"/>
      <c r="F9727" s="3"/>
      <c r="G9727" s="3"/>
      <c r="H9727" s="3"/>
      <c r="I9727" s="3"/>
      <c r="J9727" s="3"/>
      <c r="K9727" s="3"/>
      <c r="L9727" s="3"/>
      <c r="M9727" s="3"/>
      <c r="N9727" s="3"/>
      <c r="O9727" s="3"/>
      <c r="P9727" s="3"/>
      <c r="Q9727" s="3"/>
      <c r="R9727" s="3"/>
      <c r="S9727" s="120"/>
      <c r="T9727" s="3"/>
      <c r="U9727" s="3"/>
      <c r="V9727" s="3"/>
      <c r="W9727" s="3"/>
      <c r="X9727" s="3"/>
      <c r="Y9727" s="3"/>
      <c r="Z9727" s="3"/>
      <c r="AA9727" s="3"/>
      <c r="AB9727" s="3"/>
      <c r="AC9727" s="3"/>
      <c r="AD9727" s="3"/>
      <c r="AE9727" s="3"/>
      <c r="AF9727" s="3"/>
      <c r="AG9727" s="3"/>
      <c r="AH9727" s="3"/>
      <c r="AI9727" s="3"/>
      <c r="AJ9727" s="3"/>
      <c r="AK9727" s="3"/>
      <c r="AL9727" s="3"/>
      <c r="AM9727" s="3"/>
      <c r="AN9727" s="3"/>
      <c r="AO9727" s="3"/>
      <c r="AP9727" s="3"/>
      <c r="AQ9727" s="3"/>
      <c r="AR9727" s="3"/>
      <c r="AS9727" s="3"/>
      <c r="AT9727" s="3"/>
      <c r="AU9727" s="3"/>
      <c r="AV9727" s="3"/>
      <c r="AW9727" s="3"/>
      <c r="AX9727" s="3"/>
      <c r="AY9727" s="3"/>
      <c r="AZ9727" s="3"/>
      <c r="BA9727" s="3"/>
    </row>
    <row r="9728" spans="1:53" x14ac:dyDescent="0.3">
      <c r="A9728" s="3"/>
      <c r="B9728" s="3"/>
      <c r="C9728" s="3"/>
      <c r="D9728" s="3"/>
      <c r="E9728" s="3"/>
      <c r="F9728" s="3"/>
      <c r="G9728" s="3"/>
      <c r="H9728" s="3"/>
      <c r="I9728" s="3"/>
      <c r="J9728" s="3"/>
      <c r="K9728" s="3"/>
      <c r="L9728" s="3"/>
      <c r="M9728" s="3"/>
      <c r="N9728" s="3"/>
      <c r="O9728" s="3"/>
      <c r="P9728" s="3"/>
      <c r="Q9728" s="3"/>
      <c r="R9728" s="3"/>
      <c r="S9728" s="120"/>
      <c r="T9728" s="3"/>
      <c r="U9728" s="3"/>
      <c r="V9728" s="3"/>
      <c r="W9728" s="3"/>
      <c r="X9728" s="3"/>
      <c r="Y9728" s="3"/>
      <c r="Z9728" s="3"/>
      <c r="AA9728" s="3"/>
      <c r="AB9728" s="3"/>
      <c r="AC9728" s="3"/>
      <c r="AD9728" s="3"/>
      <c r="AE9728" s="3"/>
      <c r="AF9728" s="3"/>
      <c r="AG9728" s="3"/>
      <c r="AH9728" s="3"/>
      <c r="AI9728" s="3"/>
      <c r="AJ9728" s="3"/>
      <c r="AK9728" s="3"/>
      <c r="AL9728" s="3"/>
      <c r="AM9728" s="3"/>
      <c r="AN9728" s="3"/>
      <c r="AO9728" s="3"/>
      <c r="AP9728" s="3"/>
      <c r="AQ9728" s="3"/>
      <c r="AR9728" s="3"/>
      <c r="AS9728" s="3"/>
      <c r="AT9728" s="3"/>
      <c r="AU9728" s="3"/>
      <c r="AV9728" s="3"/>
      <c r="AW9728" s="3"/>
      <c r="AX9728" s="3"/>
      <c r="AY9728" s="3"/>
      <c r="AZ9728" s="3"/>
      <c r="BA9728" s="3"/>
    </row>
    <row r="9729" spans="1:53" x14ac:dyDescent="0.3">
      <c r="A9729" s="3"/>
      <c r="B9729" s="3"/>
      <c r="C9729" s="3"/>
      <c r="D9729" s="3"/>
      <c r="E9729" s="3"/>
      <c r="F9729" s="3"/>
      <c r="G9729" s="3"/>
      <c r="H9729" s="3"/>
      <c r="I9729" s="3"/>
      <c r="J9729" s="3"/>
      <c r="K9729" s="3"/>
      <c r="L9729" s="3"/>
      <c r="M9729" s="3"/>
      <c r="N9729" s="3"/>
      <c r="O9729" s="3"/>
      <c r="P9729" s="3"/>
      <c r="Q9729" s="3"/>
      <c r="R9729" s="3"/>
      <c r="S9729" s="120"/>
      <c r="T9729" s="3"/>
      <c r="U9729" s="3"/>
      <c r="V9729" s="3"/>
      <c r="W9729" s="3"/>
      <c r="X9729" s="3"/>
      <c r="Y9729" s="3"/>
      <c r="Z9729" s="3"/>
      <c r="AA9729" s="3"/>
      <c r="AB9729" s="3"/>
      <c r="AC9729" s="3"/>
      <c r="AD9729" s="3"/>
      <c r="AE9729" s="3"/>
      <c r="AF9729" s="3"/>
      <c r="AG9729" s="3"/>
      <c r="AH9729" s="3"/>
      <c r="AI9729" s="3"/>
      <c r="AJ9729" s="3"/>
      <c r="AK9729" s="3"/>
      <c r="AL9729" s="3"/>
      <c r="AM9729" s="3"/>
      <c r="AN9729" s="3"/>
      <c r="AO9729" s="3"/>
      <c r="AP9729" s="3"/>
      <c r="AQ9729" s="3"/>
      <c r="AR9729" s="3"/>
      <c r="AS9729" s="3"/>
      <c r="AT9729" s="3"/>
      <c r="AU9729" s="3"/>
      <c r="AV9729" s="3"/>
      <c r="AW9729" s="3"/>
      <c r="AX9729" s="3"/>
      <c r="AY9729" s="3"/>
      <c r="AZ9729" s="3"/>
      <c r="BA9729" s="3"/>
    </row>
    <row r="9730" spans="1:53" x14ac:dyDescent="0.3">
      <c r="A9730" s="3"/>
      <c r="B9730" s="3"/>
      <c r="C9730" s="3"/>
      <c r="D9730" s="3"/>
      <c r="E9730" s="3"/>
      <c r="F9730" s="3"/>
      <c r="G9730" s="3"/>
      <c r="H9730" s="3"/>
      <c r="I9730" s="3"/>
      <c r="J9730" s="3"/>
      <c r="K9730" s="3"/>
      <c r="L9730" s="3"/>
      <c r="M9730" s="3"/>
      <c r="N9730" s="3"/>
      <c r="O9730" s="3"/>
      <c r="P9730" s="3"/>
      <c r="Q9730" s="3"/>
      <c r="R9730" s="3"/>
      <c r="S9730" s="120"/>
      <c r="T9730" s="3"/>
      <c r="U9730" s="3"/>
      <c r="V9730" s="3"/>
      <c r="W9730" s="3"/>
      <c r="X9730" s="3"/>
      <c r="Y9730" s="3"/>
      <c r="Z9730" s="3"/>
      <c r="AA9730" s="3"/>
      <c r="AB9730" s="3"/>
      <c r="AC9730" s="3"/>
      <c r="AD9730" s="3"/>
      <c r="AE9730" s="3"/>
      <c r="AF9730" s="3"/>
      <c r="AG9730" s="3"/>
      <c r="AH9730" s="3"/>
      <c r="AI9730" s="3"/>
      <c r="AJ9730" s="3"/>
      <c r="AK9730" s="3"/>
      <c r="AL9730" s="3"/>
      <c r="AM9730" s="3"/>
      <c r="AN9730" s="3"/>
      <c r="AO9730" s="3"/>
      <c r="AP9730" s="3"/>
      <c r="AQ9730" s="3"/>
      <c r="AR9730" s="3"/>
      <c r="AS9730" s="3"/>
      <c r="AT9730" s="3"/>
      <c r="AU9730" s="3"/>
      <c r="AV9730" s="3"/>
      <c r="AW9730" s="3"/>
      <c r="AX9730" s="3"/>
      <c r="AY9730" s="3"/>
      <c r="AZ9730" s="3"/>
      <c r="BA9730" s="3"/>
    </row>
    <row r="9731" spans="1:53" x14ac:dyDescent="0.3">
      <c r="A9731" s="3"/>
      <c r="B9731" s="3"/>
      <c r="C9731" s="3"/>
      <c r="D9731" s="3"/>
      <c r="E9731" s="3"/>
      <c r="F9731" s="3"/>
      <c r="G9731" s="3"/>
      <c r="H9731" s="3"/>
      <c r="I9731" s="3"/>
      <c r="J9731" s="3"/>
      <c r="K9731" s="3"/>
      <c r="L9731" s="3"/>
      <c r="M9731" s="3"/>
      <c r="N9731" s="3"/>
      <c r="O9731" s="3"/>
      <c r="P9731" s="3"/>
      <c r="Q9731" s="3"/>
      <c r="R9731" s="3"/>
      <c r="S9731" s="120"/>
      <c r="T9731" s="3"/>
      <c r="U9731" s="3"/>
      <c r="V9731" s="3"/>
      <c r="W9731" s="3"/>
      <c r="X9731" s="3"/>
      <c r="Y9731" s="3"/>
      <c r="Z9731" s="3"/>
      <c r="AA9731" s="3"/>
      <c r="AB9731" s="3"/>
      <c r="AC9731" s="3"/>
      <c r="AD9731" s="3"/>
      <c r="AE9731" s="3"/>
      <c r="AF9731" s="3"/>
      <c r="AG9731" s="3"/>
      <c r="AH9731" s="3"/>
      <c r="AI9731" s="3"/>
      <c r="AJ9731" s="3"/>
      <c r="AK9731" s="3"/>
      <c r="AL9731" s="3"/>
      <c r="AM9731" s="3"/>
      <c r="AN9731" s="3"/>
      <c r="AO9731" s="3"/>
      <c r="AP9731" s="3"/>
      <c r="AQ9731" s="3"/>
      <c r="AR9731" s="3"/>
      <c r="AS9731" s="3"/>
      <c r="AT9731" s="3"/>
      <c r="AU9731" s="3"/>
      <c r="AV9731" s="3"/>
      <c r="AW9731" s="3"/>
      <c r="AX9731" s="3"/>
      <c r="AY9731" s="3"/>
      <c r="AZ9731" s="3"/>
      <c r="BA9731" s="3"/>
    </row>
    <row r="9732" spans="1:53" x14ac:dyDescent="0.3">
      <c r="A9732" s="3"/>
      <c r="B9732" s="3"/>
      <c r="C9732" s="3"/>
      <c r="D9732" s="3"/>
      <c r="E9732" s="3"/>
      <c r="F9732" s="3"/>
      <c r="G9732" s="3"/>
      <c r="H9732" s="3"/>
      <c r="I9732" s="3"/>
      <c r="J9732" s="3"/>
      <c r="K9732" s="3"/>
      <c r="L9732" s="3"/>
      <c r="M9732" s="3"/>
      <c r="N9732" s="3"/>
      <c r="O9732" s="3"/>
      <c r="P9732" s="3"/>
      <c r="Q9732" s="3"/>
      <c r="R9732" s="3"/>
      <c r="S9732" s="120"/>
      <c r="T9732" s="3"/>
      <c r="U9732" s="3"/>
      <c r="V9732" s="3"/>
      <c r="W9732" s="3"/>
      <c r="X9732" s="3"/>
      <c r="Y9732" s="3"/>
      <c r="Z9732" s="3"/>
      <c r="AA9732" s="3"/>
      <c r="AB9732" s="3"/>
      <c r="AC9732" s="3"/>
      <c r="AD9732" s="3"/>
      <c r="AE9732" s="3"/>
      <c r="AF9732" s="3"/>
      <c r="AG9732" s="3"/>
      <c r="AH9732" s="3"/>
      <c r="AI9732" s="3"/>
      <c r="AJ9732" s="3"/>
      <c r="AK9732" s="3"/>
      <c r="AL9732" s="3"/>
      <c r="AM9732" s="3"/>
      <c r="AN9732" s="3"/>
      <c r="AO9732" s="3"/>
      <c r="AP9732" s="3"/>
      <c r="AQ9732" s="3"/>
      <c r="AR9732" s="3"/>
      <c r="AS9732" s="3"/>
      <c r="AT9732" s="3"/>
      <c r="AU9732" s="3"/>
      <c r="AV9732" s="3"/>
      <c r="AW9732" s="3"/>
      <c r="AX9732" s="3"/>
      <c r="AY9732" s="3"/>
      <c r="AZ9732" s="3"/>
      <c r="BA9732" s="3"/>
    </row>
    <row r="9733" spans="1:53" x14ac:dyDescent="0.3">
      <c r="A9733" s="3"/>
      <c r="B9733" s="3"/>
      <c r="C9733" s="3"/>
      <c r="D9733" s="3"/>
      <c r="E9733" s="3"/>
      <c r="F9733" s="3"/>
      <c r="G9733" s="3"/>
      <c r="H9733" s="3"/>
      <c r="I9733" s="3"/>
      <c r="J9733" s="3"/>
      <c r="K9733" s="3"/>
      <c r="L9733" s="3"/>
      <c r="M9733" s="3"/>
      <c r="N9733" s="3"/>
      <c r="O9733" s="3"/>
      <c r="P9733" s="3"/>
      <c r="Q9733" s="3"/>
      <c r="R9733" s="3"/>
      <c r="S9733" s="120"/>
      <c r="T9733" s="3"/>
      <c r="U9733" s="3"/>
      <c r="V9733" s="3"/>
      <c r="W9733" s="3"/>
      <c r="X9733" s="3"/>
      <c r="Y9733" s="3"/>
      <c r="Z9733" s="3"/>
      <c r="AA9733" s="3"/>
      <c r="AB9733" s="3"/>
      <c r="AC9733" s="3"/>
      <c r="AD9733" s="3"/>
      <c r="AE9733" s="3"/>
      <c r="AF9733" s="3"/>
      <c r="AG9733" s="3"/>
      <c r="AH9733" s="3"/>
      <c r="AI9733" s="3"/>
      <c r="AJ9733" s="3"/>
      <c r="AK9733" s="3"/>
      <c r="AL9733" s="3"/>
      <c r="AM9733" s="3"/>
      <c r="AN9733" s="3"/>
      <c r="AO9733" s="3"/>
      <c r="AP9733" s="3"/>
      <c r="AQ9733" s="3"/>
      <c r="AR9733" s="3"/>
      <c r="AS9733" s="3"/>
      <c r="AT9733" s="3"/>
      <c r="AU9733" s="3"/>
      <c r="AV9733" s="3"/>
      <c r="AW9733" s="3"/>
      <c r="AX9733" s="3"/>
      <c r="AY9733" s="3"/>
      <c r="AZ9733" s="3"/>
      <c r="BA9733" s="3"/>
    </row>
    <row r="9734" spans="1:53" x14ac:dyDescent="0.3">
      <c r="A9734" s="3"/>
      <c r="B9734" s="3"/>
      <c r="C9734" s="3"/>
      <c r="D9734" s="3"/>
      <c r="E9734" s="3"/>
      <c r="F9734" s="3"/>
      <c r="G9734" s="3"/>
      <c r="H9734" s="3"/>
      <c r="I9734" s="3"/>
      <c r="J9734" s="3"/>
      <c r="K9734" s="3"/>
      <c r="L9734" s="3"/>
      <c r="M9734" s="3"/>
      <c r="N9734" s="3"/>
      <c r="O9734" s="3"/>
      <c r="P9734" s="3"/>
      <c r="Q9734" s="3"/>
      <c r="R9734" s="3"/>
      <c r="S9734" s="120"/>
      <c r="T9734" s="3"/>
      <c r="U9734" s="3"/>
      <c r="V9734" s="3"/>
      <c r="W9734" s="3"/>
      <c r="X9734" s="3"/>
      <c r="Y9734" s="3"/>
      <c r="Z9734" s="3"/>
      <c r="AA9734" s="3"/>
      <c r="AB9734" s="3"/>
      <c r="AC9734" s="3"/>
      <c r="AD9734" s="3"/>
      <c r="AE9734" s="3"/>
      <c r="AF9734" s="3"/>
      <c r="AG9734" s="3"/>
      <c r="AH9734" s="3"/>
      <c r="AI9734" s="3"/>
      <c r="AJ9734" s="3"/>
      <c r="AK9734" s="3"/>
      <c r="AL9734" s="3"/>
      <c r="AM9734" s="3"/>
      <c r="AN9734" s="3"/>
      <c r="AO9734" s="3"/>
      <c r="AP9734" s="3"/>
      <c r="AQ9734" s="3"/>
      <c r="AR9734" s="3"/>
      <c r="AS9734" s="3"/>
      <c r="AT9734" s="3"/>
      <c r="AU9734" s="3"/>
      <c r="AV9734" s="3"/>
      <c r="AW9734" s="3"/>
      <c r="AX9734" s="3"/>
      <c r="AY9734" s="3"/>
      <c r="AZ9734" s="3"/>
      <c r="BA9734" s="3"/>
    </row>
    <row r="9735" spans="1:53" x14ac:dyDescent="0.3">
      <c r="A9735" s="3"/>
      <c r="B9735" s="3"/>
      <c r="C9735" s="3"/>
      <c r="D9735" s="3"/>
      <c r="E9735" s="3"/>
      <c r="F9735" s="3"/>
      <c r="G9735" s="3"/>
      <c r="H9735" s="3"/>
      <c r="I9735" s="3"/>
      <c r="J9735" s="3"/>
      <c r="K9735" s="3"/>
      <c r="L9735" s="3"/>
      <c r="M9735" s="3"/>
      <c r="N9735" s="3"/>
      <c r="O9735" s="3"/>
      <c r="P9735" s="3"/>
      <c r="Q9735" s="3"/>
      <c r="R9735" s="3"/>
      <c r="S9735" s="120"/>
      <c r="T9735" s="3"/>
      <c r="U9735" s="3"/>
      <c r="V9735" s="3"/>
      <c r="W9735" s="3"/>
      <c r="X9735" s="3"/>
      <c r="Y9735" s="3"/>
      <c r="Z9735" s="3"/>
      <c r="AA9735" s="3"/>
      <c r="AB9735" s="3"/>
      <c r="AC9735" s="3"/>
      <c r="AD9735" s="3"/>
      <c r="AE9735" s="3"/>
      <c r="AF9735" s="3"/>
      <c r="AG9735" s="3"/>
      <c r="AH9735" s="3"/>
      <c r="AI9735" s="3"/>
      <c r="AJ9735" s="3"/>
      <c r="AK9735" s="3"/>
      <c r="AL9735" s="3"/>
      <c r="AM9735" s="3"/>
      <c r="AN9735" s="3"/>
      <c r="AO9735" s="3"/>
      <c r="AP9735" s="3"/>
      <c r="AQ9735" s="3"/>
      <c r="AR9735" s="3"/>
      <c r="AS9735" s="3"/>
      <c r="AT9735" s="3"/>
      <c r="AU9735" s="3"/>
      <c r="AV9735" s="3"/>
      <c r="AW9735" s="3"/>
      <c r="AX9735" s="3"/>
      <c r="AY9735" s="3"/>
      <c r="AZ9735" s="3"/>
      <c r="BA9735" s="3"/>
    </row>
    <row r="9736" spans="1:53" x14ac:dyDescent="0.3">
      <c r="A9736" s="3"/>
      <c r="B9736" s="3"/>
      <c r="C9736" s="3"/>
      <c r="D9736" s="3"/>
      <c r="E9736" s="3"/>
      <c r="F9736" s="3"/>
      <c r="G9736" s="3"/>
      <c r="H9736" s="3"/>
      <c r="I9736" s="3"/>
      <c r="J9736" s="3"/>
      <c r="K9736" s="3"/>
      <c r="L9736" s="3"/>
      <c r="M9736" s="3"/>
      <c r="N9736" s="3"/>
      <c r="O9736" s="3"/>
      <c r="P9736" s="3"/>
      <c r="Q9736" s="3"/>
      <c r="R9736" s="3"/>
      <c r="S9736" s="120"/>
      <c r="T9736" s="3"/>
      <c r="U9736" s="3"/>
      <c r="V9736" s="3"/>
      <c r="W9736" s="3"/>
      <c r="X9736" s="3"/>
      <c r="Y9736" s="3"/>
      <c r="Z9736" s="3"/>
      <c r="AA9736" s="3"/>
      <c r="AB9736" s="3"/>
      <c r="AC9736" s="3"/>
      <c r="AD9736" s="3"/>
      <c r="AE9736" s="3"/>
      <c r="AF9736" s="3"/>
      <c r="AG9736" s="3"/>
      <c r="AH9736" s="3"/>
      <c r="AI9736" s="3"/>
      <c r="AJ9736" s="3"/>
      <c r="AK9736" s="3"/>
      <c r="AL9736" s="3"/>
      <c r="AM9736" s="3"/>
      <c r="AN9736" s="3"/>
      <c r="AO9736" s="3"/>
      <c r="AP9736" s="3"/>
      <c r="AQ9736" s="3"/>
      <c r="AR9736" s="3"/>
      <c r="AS9736" s="3"/>
      <c r="AT9736" s="3"/>
      <c r="AU9736" s="3"/>
      <c r="AV9736" s="3"/>
      <c r="AW9736" s="3"/>
      <c r="AX9736" s="3"/>
      <c r="AY9736" s="3"/>
      <c r="AZ9736" s="3"/>
      <c r="BA9736" s="3"/>
    </row>
    <row r="9737" spans="1:53" x14ac:dyDescent="0.3">
      <c r="A9737" s="3"/>
      <c r="B9737" s="3"/>
      <c r="C9737" s="3"/>
      <c r="D9737" s="3"/>
      <c r="E9737" s="3"/>
      <c r="F9737" s="3"/>
      <c r="G9737" s="3"/>
      <c r="H9737" s="3"/>
      <c r="I9737" s="3"/>
      <c r="J9737" s="3"/>
      <c r="K9737" s="3"/>
      <c r="L9737" s="3"/>
      <c r="M9737" s="3"/>
      <c r="N9737" s="3"/>
      <c r="O9737" s="3"/>
      <c r="P9737" s="3"/>
      <c r="Q9737" s="3"/>
      <c r="R9737" s="3"/>
      <c r="S9737" s="120"/>
      <c r="T9737" s="3"/>
      <c r="U9737" s="3"/>
      <c r="V9737" s="3"/>
      <c r="W9737" s="3"/>
      <c r="X9737" s="3"/>
      <c r="Y9737" s="3"/>
      <c r="Z9737" s="3"/>
      <c r="AA9737" s="3"/>
      <c r="AB9737" s="3"/>
      <c r="AC9737" s="3"/>
      <c r="AD9737" s="3"/>
      <c r="AE9737" s="3"/>
      <c r="AF9737" s="3"/>
      <c r="AG9737" s="3"/>
      <c r="AH9737" s="3"/>
      <c r="AI9737" s="3"/>
      <c r="AJ9737" s="3"/>
      <c r="AK9737" s="3"/>
      <c r="AL9737" s="3"/>
      <c r="AM9737" s="3"/>
      <c r="AN9737" s="3"/>
      <c r="AO9737" s="3"/>
      <c r="AP9737" s="3"/>
      <c r="AQ9737" s="3"/>
      <c r="AR9737" s="3"/>
      <c r="AS9737" s="3"/>
      <c r="AT9737" s="3"/>
      <c r="AU9737" s="3"/>
      <c r="AV9737" s="3"/>
      <c r="AW9737" s="3"/>
      <c r="AX9737" s="3"/>
      <c r="AY9737" s="3"/>
      <c r="AZ9737" s="3"/>
      <c r="BA9737" s="3"/>
    </row>
    <row r="9738" spans="1:53" x14ac:dyDescent="0.3">
      <c r="A9738" s="3"/>
      <c r="B9738" s="3"/>
      <c r="C9738" s="3"/>
      <c r="D9738" s="3"/>
      <c r="E9738" s="3"/>
      <c r="F9738" s="3"/>
      <c r="G9738" s="3"/>
      <c r="H9738" s="3"/>
      <c r="I9738" s="3"/>
      <c r="J9738" s="3"/>
      <c r="K9738" s="3"/>
      <c r="L9738" s="3"/>
      <c r="M9738" s="3"/>
      <c r="N9738" s="3"/>
      <c r="O9738" s="3"/>
      <c r="P9738" s="3"/>
      <c r="Q9738" s="3"/>
      <c r="R9738" s="3"/>
      <c r="S9738" s="120"/>
      <c r="T9738" s="3"/>
      <c r="U9738" s="3"/>
      <c r="V9738" s="3"/>
      <c r="W9738" s="3"/>
      <c r="X9738" s="3"/>
      <c r="Y9738" s="3"/>
      <c r="Z9738" s="3"/>
      <c r="AA9738" s="3"/>
      <c r="AB9738" s="3"/>
      <c r="AC9738" s="3"/>
      <c r="AD9738" s="3"/>
      <c r="AE9738" s="3"/>
      <c r="AF9738" s="3"/>
      <c r="AG9738" s="3"/>
      <c r="AH9738" s="3"/>
      <c r="AI9738" s="3"/>
      <c r="AJ9738" s="3"/>
      <c r="AK9738" s="3"/>
      <c r="AL9738" s="3"/>
      <c r="AM9738" s="3"/>
      <c r="AN9738" s="3"/>
      <c r="AO9738" s="3"/>
      <c r="AP9738" s="3"/>
      <c r="AQ9738" s="3"/>
      <c r="AR9738" s="3"/>
      <c r="AS9738" s="3"/>
      <c r="AT9738" s="3"/>
      <c r="AU9738" s="3"/>
      <c r="AV9738" s="3"/>
      <c r="AW9738" s="3"/>
      <c r="AX9738" s="3"/>
      <c r="AY9738" s="3"/>
      <c r="AZ9738" s="3"/>
      <c r="BA9738" s="3"/>
    </row>
    <row r="9739" spans="1:53" x14ac:dyDescent="0.3">
      <c r="A9739" s="3"/>
      <c r="B9739" s="3"/>
      <c r="C9739" s="3"/>
      <c r="D9739" s="3"/>
      <c r="E9739" s="3"/>
      <c r="F9739" s="3"/>
      <c r="G9739" s="3"/>
      <c r="H9739" s="3"/>
      <c r="I9739" s="3"/>
      <c r="J9739" s="3"/>
      <c r="K9739" s="3"/>
      <c r="L9739" s="3"/>
      <c r="M9739" s="3"/>
      <c r="N9739" s="3"/>
      <c r="O9739" s="3"/>
      <c r="P9739" s="3"/>
      <c r="Q9739" s="3"/>
      <c r="R9739" s="3"/>
      <c r="S9739" s="120"/>
      <c r="T9739" s="3"/>
      <c r="U9739" s="3"/>
      <c r="V9739" s="3"/>
      <c r="W9739" s="3"/>
      <c r="X9739" s="3"/>
      <c r="Y9739" s="3"/>
      <c r="Z9739" s="3"/>
      <c r="AA9739" s="3"/>
      <c r="AB9739" s="3"/>
      <c r="AC9739" s="3"/>
      <c r="AD9739" s="3"/>
      <c r="AE9739" s="3"/>
      <c r="AF9739" s="3"/>
      <c r="AG9739" s="3"/>
      <c r="AH9739" s="3"/>
      <c r="AI9739" s="3"/>
      <c r="AJ9739" s="3"/>
      <c r="AK9739" s="3"/>
      <c r="AL9739" s="3"/>
      <c r="AM9739" s="3"/>
      <c r="AN9739" s="3"/>
      <c r="AO9739" s="3"/>
      <c r="AP9739" s="3"/>
      <c r="AQ9739" s="3"/>
      <c r="AR9739" s="3"/>
      <c r="AS9739" s="3"/>
      <c r="AT9739" s="3"/>
      <c r="AU9739" s="3"/>
      <c r="AV9739" s="3"/>
      <c r="AW9739" s="3"/>
      <c r="AX9739" s="3"/>
      <c r="AY9739" s="3"/>
      <c r="AZ9739" s="3"/>
      <c r="BA9739" s="3"/>
    </row>
    <row r="9740" spans="1:53" x14ac:dyDescent="0.3">
      <c r="A9740" s="3"/>
      <c r="B9740" s="3"/>
      <c r="C9740" s="3"/>
      <c r="D9740" s="3"/>
      <c r="E9740" s="3"/>
      <c r="F9740" s="3"/>
      <c r="G9740" s="3"/>
      <c r="H9740" s="3"/>
      <c r="I9740" s="3"/>
      <c r="J9740" s="3"/>
      <c r="K9740" s="3"/>
      <c r="L9740" s="3"/>
      <c r="M9740" s="3"/>
      <c r="N9740" s="3"/>
      <c r="O9740" s="3"/>
      <c r="P9740" s="3"/>
      <c r="Q9740" s="3"/>
      <c r="R9740" s="3"/>
      <c r="S9740" s="120"/>
      <c r="T9740" s="3"/>
      <c r="U9740" s="3"/>
      <c r="V9740" s="3"/>
      <c r="W9740" s="3"/>
      <c r="X9740" s="3"/>
      <c r="Y9740" s="3"/>
      <c r="Z9740" s="3"/>
      <c r="AA9740" s="3"/>
      <c r="AB9740" s="3"/>
      <c r="AC9740" s="3"/>
      <c r="AD9740" s="3"/>
      <c r="AE9740" s="3"/>
      <c r="AF9740" s="3"/>
      <c r="AG9740" s="3"/>
      <c r="AH9740" s="3"/>
      <c r="AI9740" s="3"/>
      <c r="AJ9740" s="3"/>
      <c r="AK9740" s="3"/>
      <c r="AL9740" s="3"/>
      <c r="AM9740" s="3"/>
      <c r="AN9740" s="3"/>
      <c r="AO9740" s="3"/>
      <c r="AP9740" s="3"/>
      <c r="AQ9740" s="3"/>
      <c r="AR9740" s="3"/>
      <c r="AS9740" s="3"/>
      <c r="AT9740" s="3"/>
      <c r="AU9740" s="3"/>
      <c r="AV9740" s="3"/>
      <c r="AW9740" s="3"/>
      <c r="AX9740" s="3"/>
      <c r="AY9740" s="3"/>
      <c r="AZ9740" s="3"/>
      <c r="BA9740" s="3"/>
    </row>
    <row r="9741" spans="1:53" x14ac:dyDescent="0.3">
      <c r="A9741" s="3"/>
      <c r="B9741" s="3"/>
      <c r="C9741" s="3"/>
      <c r="D9741" s="3"/>
      <c r="E9741" s="3"/>
      <c r="F9741" s="3"/>
      <c r="G9741" s="3"/>
      <c r="H9741" s="3"/>
      <c r="I9741" s="3"/>
      <c r="J9741" s="3"/>
      <c r="K9741" s="3"/>
      <c r="L9741" s="3"/>
      <c r="M9741" s="3"/>
      <c r="N9741" s="3"/>
      <c r="O9741" s="3"/>
      <c r="P9741" s="3"/>
      <c r="Q9741" s="3"/>
      <c r="R9741" s="3"/>
      <c r="S9741" s="120"/>
      <c r="T9741" s="3"/>
      <c r="U9741" s="3"/>
      <c r="V9741" s="3"/>
      <c r="W9741" s="3"/>
      <c r="X9741" s="3"/>
      <c r="Y9741" s="3"/>
      <c r="Z9741" s="3"/>
      <c r="AA9741" s="3"/>
      <c r="AB9741" s="3"/>
      <c r="AC9741" s="3"/>
      <c r="AD9741" s="3"/>
      <c r="AE9741" s="3"/>
      <c r="AF9741" s="3"/>
      <c r="AG9741" s="3"/>
      <c r="AH9741" s="3"/>
      <c r="AI9741" s="3"/>
      <c r="AJ9741" s="3"/>
      <c r="AK9741" s="3"/>
      <c r="AL9741" s="3"/>
      <c r="AM9741" s="3"/>
      <c r="AN9741" s="3"/>
      <c r="AO9741" s="3"/>
      <c r="AP9741" s="3"/>
      <c r="AQ9741" s="3"/>
      <c r="AR9741" s="3"/>
      <c r="AS9741" s="3"/>
      <c r="AT9741" s="3"/>
      <c r="AU9741" s="3"/>
      <c r="AV9741" s="3"/>
      <c r="AW9741" s="3"/>
      <c r="AX9741" s="3"/>
      <c r="AY9741" s="3"/>
      <c r="AZ9741" s="3"/>
      <c r="BA9741" s="3"/>
    </row>
    <row r="9742" spans="1:53" x14ac:dyDescent="0.3">
      <c r="A9742" s="3"/>
      <c r="B9742" s="3"/>
      <c r="C9742" s="3"/>
      <c r="D9742" s="3"/>
      <c r="E9742" s="3"/>
      <c r="F9742" s="3"/>
      <c r="G9742" s="3"/>
      <c r="H9742" s="3"/>
      <c r="I9742" s="3"/>
      <c r="J9742" s="3"/>
      <c r="K9742" s="3"/>
      <c r="L9742" s="3"/>
      <c r="M9742" s="3"/>
      <c r="N9742" s="3"/>
      <c r="O9742" s="3"/>
      <c r="P9742" s="3"/>
      <c r="Q9742" s="3"/>
      <c r="R9742" s="3"/>
      <c r="S9742" s="120"/>
      <c r="T9742" s="3"/>
      <c r="U9742" s="3"/>
      <c r="V9742" s="3"/>
      <c r="W9742" s="3"/>
      <c r="X9742" s="3"/>
      <c r="Y9742" s="3"/>
      <c r="Z9742" s="3"/>
      <c r="AA9742" s="3"/>
      <c r="AB9742" s="3"/>
      <c r="AC9742" s="3"/>
      <c r="AD9742" s="3"/>
      <c r="AE9742" s="3"/>
      <c r="AF9742" s="3"/>
      <c r="AG9742" s="3"/>
      <c r="AH9742" s="3"/>
      <c r="AI9742" s="3"/>
      <c r="AJ9742" s="3"/>
      <c r="AK9742" s="3"/>
      <c r="AL9742" s="3"/>
      <c r="AM9742" s="3"/>
      <c r="AN9742" s="3"/>
      <c r="AO9742" s="3"/>
      <c r="AP9742" s="3"/>
      <c r="AQ9742" s="3"/>
      <c r="AR9742" s="3"/>
      <c r="AS9742" s="3"/>
      <c r="AT9742" s="3"/>
      <c r="AU9742" s="3"/>
      <c r="AV9742" s="3"/>
      <c r="AW9742" s="3"/>
      <c r="AX9742" s="3"/>
      <c r="AY9742" s="3"/>
      <c r="AZ9742" s="3"/>
      <c r="BA9742" s="3"/>
    </row>
    <row r="9743" spans="1:53" x14ac:dyDescent="0.3">
      <c r="A9743" s="3"/>
      <c r="B9743" s="3"/>
      <c r="C9743" s="3"/>
      <c r="D9743" s="3"/>
      <c r="E9743" s="3"/>
      <c r="F9743" s="3"/>
      <c r="G9743" s="3"/>
      <c r="H9743" s="3"/>
      <c r="I9743" s="3"/>
      <c r="J9743" s="3"/>
      <c r="K9743" s="3"/>
      <c r="L9743" s="3"/>
      <c r="M9743" s="3"/>
      <c r="N9743" s="3"/>
      <c r="O9743" s="3"/>
      <c r="P9743" s="3"/>
      <c r="Q9743" s="3"/>
      <c r="R9743" s="3"/>
      <c r="S9743" s="120"/>
      <c r="T9743" s="3"/>
      <c r="U9743" s="3"/>
      <c r="V9743" s="3"/>
      <c r="W9743" s="3"/>
      <c r="X9743" s="3"/>
      <c r="Y9743" s="3"/>
      <c r="Z9743" s="3"/>
      <c r="AA9743" s="3"/>
      <c r="AB9743" s="3"/>
      <c r="AC9743" s="3"/>
      <c r="AD9743" s="3"/>
      <c r="AE9743" s="3"/>
      <c r="AF9743" s="3"/>
      <c r="AG9743" s="3"/>
      <c r="AH9743" s="3"/>
      <c r="AI9743" s="3"/>
      <c r="AJ9743" s="3"/>
      <c r="AK9743" s="3"/>
      <c r="AL9743" s="3"/>
      <c r="AM9743" s="3"/>
      <c r="AN9743" s="3"/>
      <c r="AO9743" s="3"/>
      <c r="AP9743" s="3"/>
      <c r="AQ9743" s="3"/>
      <c r="AR9743" s="3"/>
      <c r="AS9743" s="3"/>
      <c r="AT9743" s="3"/>
      <c r="AU9743" s="3"/>
      <c r="AV9743" s="3"/>
      <c r="AW9743" s="3"/>
      <c r="AX9743" s="3"/>
      <c r="AY9743" s="3"/>
      <c r="AZ9743" s="3"/>
      <c r="BA9743" s="3"/>
    </row>
    <row r="9744" spans="1:53" x14ac:dyDescent="0.3">
      <c r="A9744" s="3"/>
      <c r="B9744" s="3"/>
      <c r="C9744" s="3"/>
      <c r="D9744" s="3"/>
      <c r="E9744" s="3"/>
      <c r="F9744" s="3"/>
      <c r="G9744" s="3"/>
      <c r="H9744" s="3"/>
      <c r="I9744" s="3"/>
      <c r="J9744" s="3"/>
      <c r="K9744" s="3"/>
      <c r="L9744" s="3"/>
      <c r="M9744" s="3"/>
      <c r="N9744" s="3"/>
      <c r="O9744" s="3"/>
      <c r="P9744" s="3"/>
      <c r="Q9744" s="3"/>
      <c r="R9744" s="3"/>
      <c r="S9744" s="120"/>
      <c r="T9744" s="3"/>
      <c r="U9744" s="3"/>
      <c r="V9744" s="3"/>
      <c r="W9744" s="3"/>
      <c r="X9744" s="3"/>
      <c r="Y9744" s="3"/>
      <c r="Z9744" s="3"/>
      <c r="AA9744" s="3"/>
      <c r="AB9744" s="3"/>
      <c r="AC9744" s="3"/>
      <c r="AD9744" s="3"/>
      <c r="AE9744" s="3"/>
      <c r="AF9744" s="3"/>
      <c r="AG9744" s="3"/>
      <c r="AH9744" s="3"/>
      <c r="AI9744" s="3"/>
      <c r="AJ9744" s="3"/>
      <c r="AK9744" s="3"/>
      <c r="AL9744" s="3"/>
      <c r="AM9744" s="3"/>
      <c r="AN9744" s="3"/>
      <c r="AO9744" s="3"/>
      <c r="AP9744" s="3"/>
      <c r="AQ9744" s="3"/>
      <c r="AR9744" s="3"/>
      <c r="AS9744" s="3"/>
      <c r="AT9744" s="3"/>
      <c r="AU9744" s="3"/>
      <c r="AV9744" s="3"/>
      <c r="AW9744" s="3"/>
      <c r="AX9744" s="3"/>
      <c r="AY9744" s="3"/>
      <c r="AZ9744" s="3"/>
      <c r="BA9744" s="3"/>
    </row>
    <row r="9745" spans="1:53" x14ac:dyDescent="0.3">
      <c r="A9745" s="3"/>
      <c r="B9745" s="3"/>
      <c r="C9745" s="3"/>
      <c r="D9745" s="3"/>
      <c r="E9745" s="3"/>
      <c r="F9745" s="3"/>
      <c r="G9745" s="3"/>
      <c r="H9745" s="3"/>
      <c r="I9745" s="3"/>
      <c r="J9745" s="3"/>
      <c r="K9745" s="3"/>
      <c r="L9745" s="3"/>
      <c r="M9745" s="3"/>
      <c r="N9745" s="3"/>
      <c r="O9745" s="3"/>
      <c r="P9745" s="3"/>
      <c r="Q9745" s="3"/>
      <c r="R9745" s="3"/>
      <c r="S9745" s="120"/>
      <c r="T9745" s="3"/>
      <c r="U9745" s="3"/>
      <c r="V9745" s="3"/>
      <c r="W9745" s="3"/>
      <c r="X9745" s="3"/>
      <c r="Y9745" s="3"/>
      <c r="Z9745" s="3"/>
      <c r="AA9745" s="3"/>
      <c r="AB9745" s="3"/>
      <c r="AC9745" s="3"/>
      <c r="AD9745" s="3"/>
      <c r="AE9745" s="3"/>
      <c r="AF9745" s="3"/>
      <c r="AG9745" s="3"/>
      <c r="AH9745" s="3"/>
      <c r="AI9745" s="3"/>
      <c r="AJ9745" s="3"/>
      <c r="AK9745" s="3"/>
      <c r="AL9745" s="3"/>
      <c r="AM9745" s="3"/>
      <c r="AN9745" s="3"/>
      <c r="AO9745" s="3"/>
      <c r="AP9745" s="3"/>
      <c r="AQ9745" s="3"/>
      <c r="AR9745" s="3"/>
      <c r="AS9745" s="3"/>
      <c r="AT9745" s="3"/>
      <c r="AU9745" s="3"/>
      <c r="AV9745" s="3"/>
      <c r="AW9745" s="3"/>
      <c r="AX9745" s="3"/>
      <c r="AY9745" s="3"/>
      <c r="AZ9745" s="3"/>
      <c r="BA9745" s="3"/>
    </row>
    <row r="9746" spans="1:53" x14ac:dyDescent="0.3">
      <c r="A9746" s="3"/>
      <c r="B9746" s="3"/>
      <c r="C9746" s="3"/>
      <c r="D9746" s="3"/>
      <c r="E9746" s="3"/>
      <c r="F9746" s="3"/>
      <c r="G9746" s="3"/>
      <c r="H9746" s="3"/>
      <c r="I9746" s="3"/>
      <c r="J9746" s="3"/>
      <c r="K9746" s="3"/>
      <c r="L9746" s="3"/>
      <c r="M9746" s="3"/>
      <c r="N9746" s="3"/>
      <c r="O9746" s="3"/>
      <c r="P9746" s="3"/>
      <c r="Q9746" s="3"/>
      <c r="R9746" s="3"/>
      <c r="S9746" s="120"/>
      <c r="T9746" s="3"/>
      <c r="U9746" s="3"/>
      <c r="V9746" s="3"/>
      <c r="W9746" s="3"/>
      <c r="X9746" s="3"/>
      <c r="Y9746" s="3"/>
      <c r="Z9746" s="3"/>
      <c r="AA9746" s="3"/>
      <c r="AB9746" s="3"/>
      <c r="AC9746" s="3"/>
      <c r="AD9746" s="3"/>
      <c r="AE9746" s="3"/>
      <c r="AF9746" s="3"/>
      <c r="AG9746" s="3"/>
      <c r="AH9746" s="3"/>
      <c r="AI9746" s="3"/>
      <c r="AJ9746" s="3"/>
      <c r="AK9746" s="3"/>
      <c r="AL9746" s="3"/>
      <c r="AM9746" s="3"/>
      <c r="AN9746" s="3"/>
      <c r="AO9746" s="3"/>
      <c r="AP9746" s="3"/>
      <c r="AQ9746" s="3"/>
      <c r="AR9746" s="3"/>
      <c r="AS9746" s="3"/>
      <c r="AT9746" s="3"/>
      <c r="AU9746" s="3"/>
      <c r="AV9746" s="3"/>
      <c r="AW9746" s="3"/>
      <c r="AX9746" s="3"/>
      <c r="AY9746" s="3"/>
      <c r="AZ9746" s="3"/>
      <c r="BA9746" s="3"/>
    </row>
    <row r="9747" spans="1:53" x14ac:dyDescent="0.3">
      <c r="A9747" s="3"/>
      <c r="B9747" s="3"/>
      <c r="C9747" s="3"/>
      <c r="D9747" s="3"/>
      <c r="E9747" s="3"/>
      <c r="F9747" s="3"/>
      <c r="G9747" s="3"/>
      <c r="H9747" s="3"/>
      <c r="I9747" s="3"/>
      <c r="J9747" s="3"/>
      <c r="K9747" s="3"/>
      <c r="L9747" s="3"/>
      <c r="M9747" s="3"/>
      <c r="N9747" s="3"/>
      <c r="O9747" s="3"/>
      <c r="P9747" s="3"/>
      <c r="Q9747" s="3"/>
      <c r="R9747" s="3"/>
      <c r="S9747" s="120"/>
      <c r="T9747" s="3"/>
      <c r="U9747" s="3"/>
      <c r="V9747" s="3"/>
      <c r="W9747" s="3"/>
      <c r="X9747" s="3"/>
      <c r="Y9747" s="3"/>
      <c r="Z9747" s="3"/>
      <c r="AA9747" s="3"/>
      <c r="AB9747" s="3"/>
      <c r="AC9747" s="3"/>
      <c r="AD9747" s="3"/>
      <c r="AE9747" s="3"/>
      <c r="AF9747" s="3"/>
      <c r="AG9747" s="3"/>
      <c r="AH9747" s="3"/>
      <c r="AI9747" s="3"/>
      <c r="AJ9747" s="3"/>
      <c r="AK9747" s="3"/>
      <c r="AL9747" s="3"/>
      <c r="AM9747" s="3"/>
      <c r="AN9747" s="3"/>
      <c r="AO9747" s="3"/>
      <c r="AP9747" s="3"/>
      <c r="AQ9747" s="3"/>
      <c r="AR9747" s="3"/>
      <c r="AS9747" s="3"/>
      <c r="AT9747" s="3"/>
      <c r="AU9747" s="3"/>
      <c r="AV9747" s="3"/>
      <c r="AW9747" s="3"/>
      <c r="AX9747" s="3"/>
      <c r="AY9747" s="3"/>
      <c r="AZ9747" s="3"/>
      <c r="BA9747" s="3"/>
    </row>
    <row r="9748" spans="1:53" x14ac:dyDescent="0.3">
      <c r="A9748" s="3"/>
      <c r="B9748" s="3"/>
      <c r="C9748" s="3"/>
      <c r="D9748" s="3"/>
      <c r="E9748" s="3"/>
      <c r="F9748" s="3"/>
      <c r="G9748" s="3"/>
      <c r="H9748" s="3"/>
      <c r="I9748" s="3"/>
      <c r="J9748" s="3"/>
      <c r="K9748" s="3"/>
      <c r="L9748" s="3"/>
      <c r="M9748" s="3"/>
      <c r="N9748" s="3"/>
      <c r="O9748" s="3"/>
      <c r="P9748" s="3"/>
      <c r="Q9748" s="3"/>
      <c r="R9748" s="3"/>
      <c r="S9748" s="120"/>
      <c r="T9748" s="3"/>
      <c r="U9748" s="3"/>
      <c r="V9748" s="3"/>
      <c r="W9748" s="3"/>
      <c r="X9748" s="3"/>
      <c r="Y9748" s="3"/>
      <c r="Z9748" s="3"/>
      <c r="AA9748" s="3"/>
      <c r="AB9748" s="3"/>
      <c r="AC9748" s="3"/>
      <c r="AD9748" s="3"/>
      <c r="AE9748" s="3"/>
      <c r="AF9748" s="3"/>
      <c r="AG9748" s="3"/>
      <c r="AH9748" s="3"/>
      <c r="AI9748" s="3"/>
      <c r="AJ9748" s="3"/>
      <c r="AK9748" s="3"/>
      <c r="AL9748" s="3"/>
      <c r="AM9748" s="3"/>
      <c r="AN9748" s="3"/>
      <c r="AO9748" s="3"/>
      <c r="AP9748" s="3"/>
      <c r="AQ9748" s="3"/>
      <c r="AR9748" s="3"/>
      <c r="AS9748" s="3"/>
      <c r="AT9748" s="3"/>
      <c r="AU9748" s="3"/>
      <c r="AV9748" s="3"/>
      <c r="AW9748" s="3"/>
      <c r="AX9748" s="3"/>
      <c r="AY9748" s="3"/>
      <c r="AZ9748" s="3"/>
      <c r="BA9748" s="3"/>
    </row>
    <row r="9749" spans="1:53" x14ac:dyDescent="0.3">
      <c r="A9749" s="3"/>
      <c r="B9749" s="3"/>
      <c r="C9749" s="3"/>
      <c r="D9749" s="3"/>
      <c r="E9749" s="3"/>
      <c r="F9749" s="3"/>
      <c r="G9749" s="3"/>
      <c r="H9749" s="3"/>
      <c r="I9749" s="3"/>
      <c r="J9749" s="3"/>
      <c r="K9749" s="3"/>
      <c r="L9749" s="3"/>
      <c r="M9749" s="3"/>
      <c r="N9749" s="3"/>
      <c r="O9749" s="3"/>
      <c r="P9749" s="3"/>
      <c r="Q9749" s="3"/>
      <c r="R9749" s="3"/>
      <c r="S9749" s="120"/>
      <c r="T9749" s="3"/>
      <c r="U9749" s="3"/>
      <c r="V9749" s="3"/>
      <c r="W9749" s="3"/>
      <c r="X9749" s="3"/>
      <c r="Y9749" s="3"/>
      <c r="Z9749" s="3"/>
      <c r="AA9749" s="3"/>
      <c r="AB9749" s="3"/>
      <c r="AC9749" s="3"/>
      <c r="AD9749" s="3"/>
      <c r="AE9749" s="3"/>
      <c r="AF9749" s="3"/>
      <c r="AG9749" s="3"/>
      <c r="AH9749" s="3"/>
      <c r="AI9749" s="3"/>
      <c r="AJ9749" s="3"/>
      <c r="AK9749" s="3"/>
      <c r="AL9749" s="3"/>
      <c r="AM9749" s="3"/>
      <c r="AN9749" s="3"/>
      <c r="AO9749" s="3"/>
      <c r="AP9749" s="3"/>
      <c r="AQ9749" s="3"/>
      <c r="AR9749" s="3"/>
      <c r="AS9749" s="3"/>
      <c r="AT9749" s="3"/>
      <c r="AU9749" s="3"/>
      <c r="AV9749" s="3"/>
      <c r="AW9749" s="3"/>
      <c r="AX9749" s="3"/>
      <c r="AY9749" s="3"/>
      <c r="AZ9749" s="3"/>
      <c r="BA9749" s="3"/>
    </row>
    <row r="9750" spans="1:53" x14ac:dyDescent="0.3">
      <c r="A9750" s="3"/>
      <c r="B9750" s="3"/>
      <c r="C9750" s="3"/>
      <c r="D9750" s="3"/>
      <c r="E9750" s="3"/>
      <c r="F9750" s="3"/>
      <c r="G9750" s="3"/>
      <c r="H9750" s="3"/>
      <c r="I9750" s="3"/>
      <c r="J9750" s="3"/>
      <c r="K9750" s="3"/>
      <c r="L9750" s="3"/>
      <c r="M9750" s="3"/>
      <c r="N9750" s="3"/>
      <c r="O9750" s="3"/>
      <c r="P9750" s="3"/>
      <c r="Q9750" s="3"/>
      <c r="R9750" s="3"/>
      <c r="S9750" s="120"/>
      <c r="T9750" s="3"/>
      <c r="U9750" s="3"/>
      <c r="V9750" s="3"/>
      <c r="W9750" s="3"/>
      <c r="X9750" s="3"/>
      <c r="Y9750" s="3"/>
      <c r="Z9750" s="3"/>
      <c r="AA9750" s="3"/>
      <c r="AB9750" s="3"/>
      <c r="AC9750" s="3"/>
      <c r="AD9750" s="3"/>
      <c r="AE9750" s="3"/>
      <c r="AF9750" s="3"/>
      <c r="AG9750" s="3"/>
      <c r="AH9750" s="3"/>
      <c r="AI9750" s="3"/>
      <c r="AJ9750" s="3"/>
      <c r="AK9750" s="3"/>
      <c r="AL9750" s="3"/>
      <c r="AM9750" s="3"/>
      <c r="AN9750" s="3"/>
      <c r="AO9750" s="3"/>
      <c r="AP9750" s="3"/>
      <c r="AQ9750" s="3"/>
      <c r="AR9750" s="3"/>
      <c r="AS9750" s="3"/>
      <c r="AT9750" s="3"/>
      <c r="AU9750" s="3"/>
      <c r="AV9750" s="3"/>
      <c r="AW9750" s="3"/>
      <c r="AX9750" s="3"/>
      <c r="AY9750" s="3"/>
      <c r="AZ9750" s="3"/>
      <c r="BA9750" s="3"/>
    </row>
    <row r="9751" spans="1:53" x14ac:dyDescent="0.3">
      <c r="A9751" s="3"/>
      <c r="B9751" s="3"/>
      <c r="C9751" s="3"/>
      <c r="D9751" s="3"/>
      <c r="E9751" s="3"/>
      <c r="F9751" s="3"/>
      <c r="G9751" s="3"/>
      <c r="H9751" s="3"/>
      <c r="I9751" s="3"/>
      <c r="J9751" s="3"/>
      <c r="K9751" s="3"/>
      <c r="L9751" s="3"/>
      <c r="M9751" s="3"/>
      <c r="N9751" s="3"/>
      <c r="O9751" s="3"/>
      <c r="P9751" s="3"/>
      <c r="Q9751" s="3"/>
      <c r="R9751" s="3"/>
      <c r="S9751" s="120"/>
      <c r="T9751" s="3"/>
      <c r="U9751" s="3"/>
      <c r="V9751" s="3"/>
      <c r="W9751" s="3"/>
      <c r="X9751" s="3"/>
      <c r="Y9751" s="3"/>
      <c r="Z9751" s="3"/>
      <c r="AA9751" s="3"/>
      <c r="AB9751" s="3"/>
      <c r="AC9751" s="3"/>
      <c r="AD9751" s="3"/>
      <c r="AE9751" s="3"/>
      <c r="AF9751" s="3"/>
      <c r="AG9751" s="3"/>
      <c r="AH9751" s="3"/>
      <c r="AI9751" s="3"/>
      <c r="AJ9751" s="3"/>
      <c r="AK9751" s="3"/>
      <c r="AL9751" s="3"/>
      <c r="AM9751" s="3"/>
      <c r="AN9751" s="3"/>
      <c r="AO9751" s="3"/>
      <c r="AP9751" s="3"/>
      <c r="AQ9751" s="3"/>
      <c r="AR9751" s="3"/>
      <c r="AS9751" s="3"/>
      <c r="AT9751" s="3"/>
      <c r="AU9751" s="3"/>
      <c r="AV9751" s="3"/>
      <c r="AW9751" s="3"/>
      <c r="AX9751" s="3"/>
      <c r="AY9751" s="3"/>
      <c r="AZ9751" s="3"/>
      <c r="BA9751" s="3"/>
    </row>
    <row r="9752" spans="1:53" x14ac:dyDescent="0.3">
      <c r="A9752" s="3"/>
      <c r="B9752" s="3"/>
      <c r="C9752" s="3"/>
      <c r="D9752" s="3"/>
      <c r="E9752" s="3"/>
      <c r="F9752" s="3"/>
      <c r="G9752" s="3"/>
      <c r="H9752" s="3"/>
      <c r="I9752" s="3"/>
      <c r="J9752" s="3"/>
      <c r="K9752" s="3"/>
      <c r="L9752" s="3"/>
      <c r="M9752" s="3"/>
      <c r="N9752" s="3"/>
      <c r="O9752" s="3"/>
      <c r="P9752" s="3"/>
      <c r="Q9752" s="3"/>
      <c r="R9752" s="3"/>
      <c r="S9752" s="120"/>
      <c r="T9752" s="3"/>
      <c r="U9752" s="3"/>
      <c r="V9752" s="3"/>
      <c r="W9752" s="3"/>
      <c r="X9752" s="3"/>
      <c r="Y9752" s="3"/>
      <c r="Z9752" s="3"/>
      <c r="AA9752" s="3"/>
      <c r="AB9752" s="3"/>
      <c r="AC9752" s="3"/>
      <c r="AD9752" s="3"/>
      <c r="AE9752" s="3"/>
      <c r="AF9752" s="3"/>
      <c r="AG9752" s="3"/>
      <c r="AH9752" s="3"/>
      <c r="AI9752" s="3"/>
      <c r="AJ9752" s="3"/>
      <c r="AK9752" s="3"/>
      <c r="AL9752" s="3"/>
      <c r="AM9752" s="3"/>
      <c r="AN9752" s="3"/>
      <c r="AO9752" s="3"/>
      <c r="AP9752" s="3"/>
      <c r="AQ9752" s="3"/>
      <c r="AR9752" s="3"/>
      <c r="AS9752" s="3"/>
      <c r="AT9752" s="3"/>
      <c r="AU9752" s="3"/>
      <c r="AV9752" s="3"/>
      <c r="AW9752" s="3"/>
      <c r="AX9752" s="3"/>
      <c r="AY9752" s="3"/>
      <c r="AZ9752" s="3"/>
      <c r="BA9752" s="3"/>
    </row>
    <row r="9753" spans="1:53" x14ac:dyDescent="0.3">
      <c r="A9753" s="3"/>
      <c r="B9753" s="3"/>
      <c r="C9753" s="3"/>
      <c r="D9753" s="3"/>
      <c r="E9753" s="3"/>
      <c r="F9753" s="3"/>
      <c r="G9753" s="3"/>
      <c r="H9753" s="3"/>
      <c r="I9753" s="3"/>
      <c r="J9753" s="3"/>
      <c r="K9753" s="3"/>
      <c r="L9753" s="3"/>
      <c r="M9753" s="3"/>
      <c r="N9753" s="3"/>
      <c r="O9753" s="3"/>
      <c r="P9753" s="3"/>
      <c r="Q9753" s="3"/>
      <c r="R9753" s="3"/>
      <c r="S9753" s="120"/>
      <c r="T9753" s="3"/>
      <c r="U9753" s="3"/>
      <c r="V9753" s="3"/>
      <c r="W9753" s="3"/>
      <c r="X9753" s="3"/>
      <c r="Y9753" s="3"/>
      <c r="Z9753" s="3"/>
      <c r="AA9753" s="3"/>
      <c r="AB9753" s="3"/>
      <c r="AC9753" s="3"/>
      <c r="AD9753" s="3"/>
      <c r="AE9753" s="3"/>
      <c r="AF9753" s="3"/>
      <c r="AG9753" s="3"/>
      <c r="AH9753" s="3"/>
      <c r="AI9753" s="3"/>
      <c r="AJ9753" s="3"/>
      <c r="AK9753" s="3"/>
      <c r="AL9753" s="3"/>
      <c r="AM9753" s="3"/>
      <c r="AN9753" s="3"/>
      <c r="AO9753" s="3"/>
      <c r="AP9753" s="3"/>
      <c r="AQ9753" s="3"/>
      <c r="AR9753" s="3"/>
      <c r="AS9753" s="3"/>
      <c r="AT9753" s="3"/>
      <c r="AU9753" s="3"/>
      <c r="AV9753" s="3"/>
      <c r="AW9753" s="3"/>
      <c r="AX9753" s="3"/>
      <c r="AY9753" s="3"/>
      <c r="AZ9753" s="3"/>
      <c r="BA9753" s="3"/>
    </row>
    <row r="9754" spans="1:53" x14ac:dyDescent="0.3">
      <c r="A9754" s="3"/>
      <c r="B9754" s="3"/>
      <c r="C9754" s="3"/>
      <c r="D9754" s="3"/>
      <c r="E9754" s="3"/>
      <c r="F9754" s="3"/>
      <c r="G9754" s="3"/>
      <c r="H9754" s="3"/>
      <c r="I9754" s="3"/>
      <c r="J9754" s="3"/>
      <c r="K9754" s="3"/>
      <c r="L9754" s="3"/>
      <c r="M9754" s="3"/>
      <c r="N9754" s="3"/>
      <c r="O9754" s="3"/>
      <c r="P9754" s="3"/>
      <c r="Q9754" s="3"/>
      <c r="R9754" s="3"/>
      <c r="S9754" s="120"/>
      <c r="T9754" s="3"/>
      <c r="U9754" s="3"/>
      <c r="V9754" s="3"/>
      <c r="W9754" s="3"/>
      <c r="X9754" s="3"/>
      <c r="Y9754" s="3"/>
      <c r="Z9754" s="3"/>
      <c r="AA9754" s="3"/>
      <c r="AB9754" s="3"/>
      <c r="AC9754" s="3"/>
      <c r="AD9754" s="3"/>
      <c r="AE9754" s="3"/>
      <c r="AF9754" s="3"/>
      <c r="AG9754" s="3"/>
      <c r="AH9754" s="3"/>
      <c r="AI9754" s="3"/>
      <c r="AJ9754" s="3"/>
      <c r="AK9754" s="3"/>
      <c r="AL9754" s="3"/>
      <c r="AM9754" s="3"/>
      <c r="AN9754" s="3"/>
      <c r="AO9754" s="3"/>
      <c r="AP9754" s="3"/>
      <c r="AQ9754" s="3"/>
      <c r="AR9754" s="3"/>
      <c r="AS9754" s="3"/>
      <c r="AT9754" s="3"/>
      <c r="AU9754" s="3"/>
      <c r="AV9754" s="3"/>
      <c r="AW9754" s="3"/>
      <c r="AX9754" s="3"/>
      <c r="AY9754" s="3"/>
      <c r="AZ9754" s="3"/>
      <c r="BA9754" s="3"/>
    </row>
    <row r="9755" spans="1:53" x14ac:dyDescent="0.3">
      <c r="A9755" s="3"/>
      <c r="B9755" s="3"/>
      <c r="C9755" s="3"/>
      <c r="D9755" s="3"/>
      <c r="E9755" s="3"/>
      <c r="F9755" s="3"/>
      <c r="G9755" s="3"/>
      <c r="H9755" s="3"/>
      <c r="I9755" s="3"/>
      <c r="J9755" s="3"/>
      <c r="K9755" s="3"/>
      <c r="L9755" s="3"/>
      <c r="M9755" s="3"/>
      <c r="N9755" s="3"/>
      <c r="O9755" s="3"/>
      <c r="P9755" s="3"/>
      <c r="Q9755" s="3"/>
      <c r="R9755" s="3"/>
      <c r="S9755" s="120"/>
      <c r="T9755" s="3"/>
      <c r="U9755" s="3"/>
      <c r="V9755" s="3"/>
      <c r="W9755" s="3"/>
      <c r="X9755" s="3"/>
      <c r="Y9755" s="3"/>
      <c r="Z9755" s="3"/>
      <c r="AA9755" s="3"/>
      <c r="AB9755" s="3"/>
      <c r="AC9755" s="3"/>
      <c r="AD9755" s="3"/>
      <c r="AE9755" s="3"/>
      <c r="AF9755" s="3"/>
      <c r="AG9755" s="3"/>
      <c r="AH9755" s="3"/>
      <c r="AI9755" s="3"/>
      <c r="AJ9755" s="3"/>
      <c r="AK9755" s="3"/>
      <c r="AL9755" s="3"/>
      <c r="AM9755" s="3"/>
      <c r="AN9755" s="3"/>
      <c r="AO9755" s="3"/>
      <c r="AP9755" s="3"/>
      <c r="AQ9755" s="3"/>
      <c r="AR9755" s="3"/>
      <c r="AS9755" s="3"/>
      <c r="AT9755" s="3"/>
      <c r="AU9755" s="3"/>
      <c r="AV9755" s="3"/>
      <c r="AW9755" s="3"/>
      <c r="AX9755" s="3"/>
      <c r="AY9755" s="3"/>
      <c r="AZ9755" s="3"/>
      <c r="BA9755" s="3"/>
    </row>
    <row r="9756" spans="1:53" x14ac:dyDescent="0.3">
      <c r="A9756" s="3"/>
      <c r="B9756" s="3"/>
      <c r="C9756" s="3"/>
      <c r="D9756" s="3"/>
      <c r="E9756" s="3"/>
      <c r="F9756" s="3"/>
      <c r="G9756" s="3"/>
      <c r="H9756" s="3"/>
      <c r="I9756" s="3"/>
      <c r="J9756" s="3"/>
      <c r="K9756" s="3"/>
      <c r="L9756" s="3"/>
      <c r="M9756" s="3"/>
      <c r="N9756" s="3"/>
      <c r="O9756" s="3"/>
      <c r="P9756" s="3"/>
      <c r="Q9756" s="3"/>
      <c r="R9756" s="3"/>
      <c r="S9756" s="120"/>
      <c r="T9756" s="3"/>
      <c r="U9756" s="3"/>
      <c r="V9756" s="3"/>
      <c r="W9756" s="3"/>
      <c r="X9756" s="3"/>
      <c r="Y9756" s="3"/>
      <c r="Z9756" s="3"/>
      <c r="AA9756" s="3"/>
      <c r="AB9756" s="3"/>
      <c r="AC9756" s="3"/>
      <c r="AD9756" s="3"/>
      <c r="AE9756" s="3"/>
      <c r="AF9756" s="3"/>
      <c r="AG9756" s="3"/>
      <c r="AH9756" s="3"/>
      <c r="AI9756" s="3"/>
      <c r="AJ9756" s="3"/>
      <c r="AK9756" s="3"/>
      <c r="AL9756" s="3"/>
      <c r="AM9756" s="3"/>
      <c r="AN9756" s="3"/>
      <c r="AO9756" s="3"/>
      <c r="AP9756" s="3"/>
      <c r="AQ9756" s="3"/>
      <c r="AR9756" s="3"/>
      <c r="AS9756" s="3"/>
      <c r="AT9756" s="3"/>
      <c r="AU9756" s="3"/>
      <c r="AV9756" s="3"/>
      <c r="AW9756" s="3"/>
      <c r="AX9756" s="3"/>
      <c r="AY9756" s="3"/>
      <c r="AZ9756" s="3"/>
      <c r="BA9756" s="3"/>
    </row>
    <row r="9757" spans="1:53" x14ac:dyDescent="0.3">
      <c r="A9757" s="3"/>
      <c r="B9757" s="3"/>
      <c r="C9757" s="3"/>
      <c r="D9757" s="3"/>
      <c r="E9757" s="3"/>
      <c r="F9757" s="3"/>
      <c r="G9757" s="3"/>
      <c r="H9757" s="3"/>
      <c r="I9757" s="3"/>
      <c r="J9757" s="3"/>
      <c r="K9757" s="3"/>
      <c r="L9757" s="3"/>
      <c r="M9757" s="3"/>
      <c r="N9757" s="3"/>
      <c r="O9757" s="3"/>
      <c r="P9757" s="3"/>
      <c r="Q9757" s="3"/>
      <c r="R9757" s="3"/>
      <c r="S9757" s="120"/>
      <c r="T9757" s="3"/>
      <c r="U9757" s="3"/>
      <c r="V9757" s="3"/>
      <c r="W9757" s="3"/>
      <c r="X9757" s="3"/>
      <c r="Y9757" s="3"/>
      <c r="Z9757" s="3"/>
      <c r="AA9757" s="3"/>
      <c r="AB9757" s="3"/>
      <c r="AC9757" s="3"/>
      <c r="AD9757" s="3"/>
      <c r="AE9757" s="3"/>
      <c r="AF9757" s="3"/>
      <c r="AG9757" s="3"/>
      <c r="AH9757" s="3"/>
      <c r="AI9757" s="3"/>
      <c r="AJ9757" s="3"/>
      <c r="AK9757" s="3"/>
      <c r="AL9757" s="3"/>
      <c r="AM9757" s="3"/>
      <c r="AN9757" s="3"/>
      <c r="AO9757" s="3"/>
      <c r="AP9757" s="3"/>
      <c r="AQ9757" s="3"/>
      <c r="AR9757" s="3"/>
      <c r="AS9757" s="3"/>
      <c r="AT9757" s="3"/>
      <c r="AU9757" s="3"/>
      <c r="AV9757" s="3"/>
      <c r="AW9757" s="3"/>
      <c r="AX9757" s="3"/>
      <c r="AY9757" s="3"/>
      <c r="AZ9757" s="3"/>
      <c r="BA9757" s="3"/>
    </row>
    <row r="9758" spans="1:53" x14ac:dyDescent="0.3">
      <c r="A9758" s="3"/>
      <c r="B9758" s="3"/>
      <c r="C9758" s="3"/>
      <c r="D9758" s="3"/>
      <c r="E9758" s="3"/>
      <c r="F9758" s="3"/>
      <c r="G9758" s="3"/>
      <c r="H9758" s="3"/>
      <c r="I9758" s="3"/>
      <c r="J9758" s="3"/>
      <c r="K9758" s="3"/>
      <c r="L9758" s="3"/>
      <c r="M9758" s="3"/>
      <c r="N9758" s="3"/>
      <c r="O9758" s="3"/>
      <c r="P9758" s="3"/>
      <c r="Q9758" s="3"/>
      <c r="R9758" s="3"/>
      <c r="S9758" s="120"/>
      <c r="T9758" s="3"/>
      <c r="U9758" s="3"/>
      <c r="V9758" s="3"/>
      <c r="W9758" s="3"/>
      <c r="X9758" s="3"/>
      <c r="Y9758" s="3"/>
      <c r="Z9758" s="3"/>
      <c r="AA9758" s="3"/>
      <c r="AB9758" s="3"/>
      <c r="AC9758" s="3"/>
      <c r="AD9758" s="3"/>
      <c r="AE9758" s="3"/>
      <c r="AF9758" s="3"/>
      <c r="AG9758" s="3"/>
      <c r="AH9758" s="3"/>
      <c r="AI9758" s="3"/>
      <c r="AJ9758" s="3"/>
      <c r="AK9758" s="3"/>
      <c r="AL9758" s="3"/>
      <c r="AM9758" s="3"/>
      <c r="AN9758" s="3"/>
      <c r="AO9758" s="3"/>
      <c r="AP9758" s="3"/>
      <c r="AQ9758" s="3"/>
      <c r="AR9758" s="3"/>
      <c r="AS9758" s="3"/>
      <c r="AT9758" s="3"/>
      <c r="AU9758" s="3"/>
      <c r="AV9758" s="3"/>
      <c r="AW9758" s="3"/>
      <c r="AX9758" s="3"/>
      <c r="AY9758" s="3"/>
      <c r="AZ9758" s="3"/>
      <c r="BA9758" s="3"/>
    </row>
    <row r="9759" spans="1:53" x14ac:dyDescent="0.3">
      <c r="A9759" s="3"/>
      <c r="B9759" s="3"/>
      <c r="C9759" s="3"/>
      <c r="D9759" s="3"/>
      <c r="E9759" s="3"/>
      <c r="F9759" s="3"/>
      <c r="G9759" s="3"/>
      <c r="H9759" s="3"/>
      <c r="I9759" s="3"/>
      <c r="J9759" s="3"/>
      <c r="K9759" s="3"/>
      <c r="L9759" s="3"/>
      <c r="M9759" s="3"/>
      <c r="N9759" s="3"/>
      <c r="O9759" s="3"/>
      <c r="P9759" s="3"/>
      <c r="Q9759" s="3"/>
      <c r="R9759" s="3"/>
      <c r="S9759" s="120"/>
      <c r="T9759" s="3"/>
      <c r="U9759" s="3"/>
      <c r="V9759" s="3"/>
      <c r="W9759" s="3"/>
      <c r="X9759" s="3"/>
      <c r="Y9759" s="3"/>
      <c r="Z9759" s="3"/>
      <c r="AA9759" s="3"/>
      <c r="AB9759" s="3"/>
      <c r="AC9759" s="3"/>
      <c r="AD9759" s="3"/>
      <c r="AE9759" s="3"/>
      <c r="AF9759" s="3"/>
      <c r="AG9759" s="3"/>
      <c r="AH9759" s="3"/>
      <c r="AI9759" s="3"/>
      <c r="AJ9759" s="3"/>
      <c r="AK9759" s="3"/>
      <c r="AL9759" s="3"/>
      <c r="AM9759" s="3"/>
      <c r="AN9759" s="3"/>
      <c r="AO9759" s="3"/>
      <c r="AP9759" s="3"/>
      <c r="AQ9759" s="3"/>
      <c r="AR9759" s="3"/>
      <c r="AS9759" s="3"/>
      <c r="AT9759" s="3"/>
      <c r="AU9759" s="3"/>
      <c r="AV9759" s="3"/>
      <c r="AW9759" s="3"/>
      <c r="AX9759" s="3"/>
      <c r="AY9759" s="3"/>
      <c r="AZ9759" s="3"/>
      <c r="BA9759" s="3"/>
    </row>
    <row r="9760" spans="1:53" x14ac:dyDescent="0.3">
      <c r="A9760" s="3"/>
      <c r="B9760" s="3"/>
      <c r="C9760" s="3"/>
      <c r="D9760" s="3"/>
      <c r="E9760" s="3"/>
      <c r="F9760" s="3"/>
      <c r="G9760" s="3"/>
      <c r="H9760" s="3"/>
      <c r="I9760" s="3"/>
      <c r="J9760" s="3"/>
      <c r="K9760" s="3"/>
      <c r="L9760" s="3"/>
      <c r="M9760" s="3"/>
      <c r="N9760" s="3"/>
      <c r="O9760" s="3"/>
      <c r="P9760" s="3"/>
      <c r="Q9760" s="3"/>
      <c r="R9760" s="3"/>
      <c r="S9760" s="120"/>
      <c r="T9760" s="3"/>
      <c r="U9760" s="3"/>
      <c r="V9760" s="3"/>
      <c r="W9760" s="3"/>
      <c r="X9760" s="3"/>
      <c r="Y9760" s="3"/>
      <c r="Z9760" s="3"/>
      <c r="AA9760" s="3"/>
      <c r="AB9760" s="3"/>
      <c r="AC9760" s="3"/>
      <c r="AD9760" s="3"/>
      <c r="AE9760" s="3"/>
      <c r="AF9760" s="3"/>
      <c r="AG9760" s="3"/>
      <c r="AH9760" s="3"/>
      <c r="AI9760" s="3"/>
      <c r="AJ9760" s="3"/>
      <c r="AK9760" s="3"/>
      <c r="AL9760" s="3"/>
      <c r="AM9760" s="3"/>
      <c r="AN9760" s="3"/>
      <c r="AO9760" s="3"/>
      <c r="AP9760" s="3"/>
      <c r="AQ9760" s="3"/>
      <c r="AR9760" s="3"/>
      <c r="AS9760" s="3"/>
      <c r="AT9760" s="3"/>
      <c r="AU9760" s="3"/>
      <c r="AV9760" s="3"/>
      <c r="AW9760" s="3"/>
      <c r="AX9760" s="3"/>
      <c r="AY9760" s="3"/>
      <c r="AZ9760" s="3"/>
      <c r="BA9760" s="3"/>
    </row>
    <row r="9761" spans="1:53" x14ac:dyDescent="0.3">
      <c r="A9761" s="3"/>
      <c r="B9761" s="3"/>
      <c r="C9761" s="3"/>
      <c r="D9761" s="3"/>
      <c r="E9761" s="3"/>
      <c r="F9761" s="3"/>
      <c r="G9761" s="3"/>
      <c r="H9761" s="3"/>
      <c r="I9761" s="3"/>
      <c r="J9761" s="3"/>
      <c r="K9761" s="3"/>
      <c r="L9761" s="3"/>
      <c r="M9761" s="3"/>
      <c r="N9761" s="3"/>
      <c r="O9761" s="3"/>
      <c r="P9761" s="3"/>
      <c r="Q9761" s="3"/>
      <c r="R9761" s="3"/>
      <c r="S9761" s="120"/>
      <c r="T9761" s="3"/>
      <c r="U9761" s="3"/>
      <c r="V9761" s="3"/>
      <c r="W9761" s="3"/>
      <c r="X9761" s="3"/>
      <c r="Y9761" s="3"/>
      <c r="Z9761" s="3"/>
      <c r="AA9761" s="3"/>
      <c r="AB9761" s="3"/>
      <c r="AC9761" s="3"/>
      <c r="AD9761" s="3"/>
      <c r="AE9761" s="3"/>
      <c r="AF9761" s="3"/>
      <c r="AG9761" s="3"/>
      <c r="AH9761" s="3"/>
      <c r="AI9761" s="3"/>
      <c r="AJ9761" s="3"/>
      <c r="AK9761" s="3"/>
      <c r="AL9761" s="3"/>
      <c r="AM9761" s="3"/>
      <c r="AN9761" s="3"/>
      <c r="AO9761" s="3"/>
      <c r="AP9761" s="3"/>
      <c r="AQ9761" s="3"/>
      <c r="AR9761" s="3"/>
      <c r="AS9761" s="3"/>
      <c r="AT9761" s="3"/>
      <c r="AU9761" s="3"/>
      <c r="AV9761" s="3"/>
      <c r="AW9761" s="3"/>
      <c r="AX9761" s="3"/>
      <c r="AY9761" s="3"/>
      <c r="AZ9761" s="3"/>
      <c r="BA9761" s="3"/>
    </row>
    <row r="9762" spans="1:53" x14ac:dyDescent="0.3">
      <c r="A9762" s="3"/>
      <c r="B9762" s="3"/>
      <c r="C9762" s="3"/>
      <c r="D9762" s="3"/>
      <c r="E9762" s="3"/>
      <c r="F9762" s="3"/>
      <c r="G9762" s="3"/>
      <c r="H9762" s="3"/>
      <c r="I9762" s="3"/>
      <c r="J9762" s="3"/>
      <c r="K9762" s="3"/>
      <c r="L9762" s="3"/>
      <c r="M9762" s="3"/>
      <c r="N9762" s="3"/>
      <c r="O9762" s="3"/>
      <c r="P9762" s="3"/>
      <c r="Q9762" s="3"/>
      <c r="R9762" s="3"/>
      <c r="S9762" s="120"/>
      <c r="T9762" s="3"/>
      <c r="U9762" s="3"/>
      <c r="V9762" s="3"/>
      <c r="W9762" s="3"/>
      <c r="X9762" s="3"/>
      <c r="Y9762" s="3"/>
      <c r="Z9762" s="3"/>
      <c r="AA9762" s="3"/>
      <c r="AB9762" s="3"/>
      <c r="AC9762" s="3"/>
      <c r="AD9762" s="3"/>
      <c r="AE9762" s="3"/>
      <c r="AF9762" s="3"/>
      <c r="AG9762" s="3"/>
      <c r="AH9762" s="3"/>
      <c r="AI9762" s="3"/>
      <c r="AJ9762" s="3"/>
      <c r="AK9762" s="3"/>
      <c r="AL9762" s="3"/>
      <c r="AM9762" s="3"/>
      <c r="AN9762" s="3"/>
      <c r="AO9762" s="3"/>
      <c r="AP9762" s="3"/>
      <c r="AQ9762" s="3"/>
      <c r="AR9762" s="3"/>
      <c r="AS9762" s="3"/>
      <c r="AT9762" s="3"/>
      <c r="AU9762" s="3"/>
      <c r="AV9762" s="3"/>
      <c r="AW9762" s="3"/>
      <c r="AX9762" s="3"/>
      <c r="AY9762" s="3"/>
      <c r="AZ9762" s="3"/>
      <c r="BA9762" s="3"/>
    </row>
    <row r="9763" spans="1:53" x14ac:dyDescent="0.3">
      <c r="A9763" s="3"/>
      <c r="B9763" s="3"/>
      <c r="C9763" s="3"/>
      <c r="D9763" s="3"/>
      <c r="E9763" s="3"/>
      <c r="F9763" s="3"/>
      <c r="G9763" s="3"/>
      <c r="H9763" s="3"/>
      <c r="I9763" s="3"/>
      <c r="J9763" s="3"/>
      <c r="K9763" s="3"/>
      <c r="L9763" s="3"/>
      <c r="M9763" s="3"/>
      <c r="N9763" s="3"/>
      <c r="O9763" s="3"/>
      <c r="P9763" s="3"/>
      <c r="Q9763" s="3"/>
      <c r="R9763" s="3"/>
      <c r="S9763" s="120"/>
      <c r="T9763" s="3"/>
      <c r="U9763" s="3"/>
      <c r="V9763" s="3"/>
      <c r="W9763" s="3"/>
      <c r="X9763" s="3"/>
      <c r="Y9763" s="3"/>
      <c r="Z9763" s="3"/>
      <c r="AA9763" s="3"/>
      <c r="AB9763" s="3"/>
      <c r="AC9763" s="3"/>
      <c r="AD9763" s="3"/>
      <c r="AE9763" s="3"/>
      <c r="AF9763" s="3"/>
      <c r="AG9763" s="3"/>
      <c r="AH9763" s="3"/>
      <c r="AI9763" s="3"/>
      <c r="AJ9763" s="3"/>
      <c r="AK9763" s="3"/>
      <c r="AL9763" s="3"/>
      <c r="AM9763" s="3"/>
      <c r="AN9763" s="3"/>
      <c r="AO9763" s="3"/>
      <c r="AP9763" s="3"/>
      <c r="AQ9763" s="3"/>
      <c r="AR9763" s="3"/>
      <c r="AS9763" s="3"/>
      <c r="AT9763" s="3"/>
      <c r="AU9763" s="3"/>
      <c r="AV9763" s="3"/>
      <c r="AW9763" s="3"/>
      <c r="AX9763" s="3"/>
      <c r="AY9763" s="3"/>
      <c r="AZ9763" s="3"/>
      <c r="BA9763" s="3"/>
    </row>
    <row r="9764" spans="1:53" x14ac:dyDescent="0.3">
      <c r="A9764" s="3"/>
      <c r="B9764" s="3"/>
      <c r="C9764" s="3"/>
      <c r="D9764" s="3"/>
      <c r="E9764" s="3"/>
      <c r="F9764" s="3"/>
      <c r="G9764" s="3"/>
      <c r="H9764" s="3"/>
      <c r="I9764" s="3"/>
      <c r="J9764" s="3"/>
      <c r="K9764" s="3"/>
      <c r="L9764" s="3"/>
      <c r="M9764" s="3"/>
      <c r="N9764" s="3"/>
      <c r="O9764" s="3"/>
      <c r="P9764" s="3"/>
      <c r="Q9764" s="3"/>
      <c r="R9764" s="3"/>
      <c r="S9764" s="120"/>
      <c r="T9764" s="3"/>
      <c r="U9764" s="3"/>
      <c r="V9764" s="3"/>
      <c r="W9764" s="3"/>
      <c r="X9764" s="3"/>
      <c r="Y9764" s="3"/>
      <c r="Z9764" s="3"/>
      <c r="AA9764" s="3"/>
      <c r="AB9764" s="3"/>
      <c r="AC9764" s="3"/>
      <c r="AD9764" s="3"/>
      <c r="AE9764" s="3"/>
      <c r="AF9764" s="3"/>
      <c r="AG9764" s="3"/>
      <c r="AH9764" s="3"/>
      <c r="AI9764" s="3"/>
      <c r="AJ9764" s="3"/>
      <c r="AK9764" s="3"/>
      <c r="AL9764" s="3"/>
      <c r="AM9764" s="3"/>
      <c r="AN9764" s="3"/>
      <c r="AO9764" s="3"/>
      <c r="AP9764" s="3"/>
      <c r="AQ9764" s="3"/>
      <c r="AR9764" s="3"/>
      <c r="AS9764" s="3"/>
      <c r="AT9764" s="3"/>
      <c r="AU9764" s="3"/>
      <c r="AV9764" s="3"/>
      <c r="AW9764" s="3"/>
      <c r="AX9764" s="3"/>
      <c r="AY9764" s="3"/>
      <c r="AZ9764" s="3"/>
      <c r="BA9764" s="3"/>
    </row>
    <row r="9765" spans="1:53" x14ac:dyDescent="0.3">
      <c r="A9765" s="3"/>
      <c r="B9765" s="3"/>
      <c r="C9765" s="3"/>
      <c r="D9765" s="3"/>
      <c r="E9765" s="3"/>
      <c r="F9765" s="3"/>
      <c r="G9765" s="3"/>
      <c r="H9765" s="3"/>
      <c r="I9765" s="3"/>
      <c r="J9765" s="3"/>
      <c r="K9765" s="3"/>
      <c r="L9765" s="3"/>
      <c r="M9765" s="3"/>
      <c r="N9765" s="3"/>
      <c r="O9765" s="3"/>
      <c r="P9765" s="3"/>
      <c r="Q9765" s="3"/>
      <c r="R9765" s="3"/>
      <c r="S9765" s="120"/>
      <c r="T9765" s="3"/>
      <c r="U9765" s="3"/>
      <c r="V9765" s="3"/>
      <c r="W9765" s="3"/>
      <c r="X9765" s="3"/>
      <c r="Y9765" s="3"/>
      <c r="Z9765" s="3"/>
      <c r="AA9765" s="3"/>
      <c r="AB9765" s="3"/>
      <c r="AC9765" s="3"/>
      <c r="AD9765" s="3"/>
      <c r="AE9765" s="3"/>
      <c r="AF9765" s="3"/>
      <c r="AG9765" s="3"/>
      <c r="AH9765" s="3"/>
      <c r="AI9765" s="3"/>
      <c r="AJ9765" s="3"/>
      <c r="AK9765" s="3"/>
      <c r="AL9765" s="3"/>
      <c r="AM9765" s="3"/>
      <c r="AN9765" s="3"/>
      <c r="AO9765" s="3"/>
      <c r="AP9765" s="3"/>
      <c r="AQ9765" s="3"/>
      <c r="AR9765" s="3"/>
      <c r="AS9765" s="3"/>
      <c r="AT9765" s="3"/>
      <c r="AU9765" s="3"/>
      <c r="AV9765" s="3"/>
      <c r="AW9765" s="3"/>
      <c r="AX9765" s="3"/>
      <c r="AY9765" s="3"/>
      <c r="AZ9765" s="3"/>
      <c r="BA9765" s="3"/>
    </row>
    <row r="9766" spans="1:53" x14ac:dyDescent="0.3">
      <c r="A9766" s="3"/>
      <c r="B9766" s="3"/>
      <c r="C9766" s="3"/>
      <c r="D9766" s="3"/>
      <c r="E9766" s="3"/>
      <c r="F9766" s="3"/>
      <c r="G9766" s="3"/>
      <c r="H9766" s="3"/>
      <c r="I9766" s="3"/>
      <c r="J9766" s="3"/>
      <c r="K9766" s="3"/>
      <c r="L9766" s="3"/>
      <c r="M9766" s="3"/>
      <c r="N9766" s="3"/>
      <c r="O9766" s="3"/>
      <c r="P9766" s="3"/>
      <c r="Q9766" s="3"/>
      <c r="R9766" s="3"/>
      <c r="S9766" s="120"/>
      <c r="T9766" s="3"/>
      <c r="U9766" s="3"/>
      <c r="V9766" s="3"/>
      <c r="W9766" s="3"/>
      <c r="X9766" s="3"/>
      <c r="Y9766" s="3"/>
      <c r="Z9766" s="3"/>
      <c r="AA9766" s="3"/>
      <c r="AB9766" s="3"/>
      <c r="AC9766" s="3"/>
      <c r="AD9766" s="3"/>
      <c r="AE9766" s="3"/>
      <c r="AF9766" s="3"/>
      <c r="AG9766" s="3"/>
      <c r="AH9766" s="3"/>
      <c r="AI9766" s="3"/>
      <c r="AJ9766" s="3"/>
      <c r="AK9766" s="3"/>
      <c r="AL9766" s="3"/>
      <c r="AM9766" s="3"/>
      <c r="AN9766" s="3"/>
      <c r="AO9766" s="3"/>
      <c r="AP9766" s="3"/>
      <c r="AQ9766" s="3"/>
      <c r="AR9766" s="3"/>
      <c r="AS9766" s="3"/>
      <c r="AT9766" s="3"/>
      <c r="AU9766" s="3"/>
      <c r="AV9766" s="3"/>
      <c r="AW9766" s="3"/>
      <c r="AX9766" s="3"/>
      <c r="AY9766" s="3"/>
      <c r="AZ9766" s="3"/>
      <c r="BA9766" s="3"/>
    </row>
    <row r="9767" spans="1:53" x14ac:dyDescent="0.3">
      <c r="A9767" s="3"/>
      <c r="B9767" s="3"/>
      <c r="C9767" s="3"/>
      <c r="D9767" s="3"/>
      <c r="E9767" s="3"/>
      <c r="F9767" s="3"/>
      <c r="G9767" s="3"/>
      <c r="H9767" s="3"/>
      <c r="I9767" s="3"/>
      <c r="J9767" s="3"/>
      <c r="K9767" s="3"/>
      <c r="L9767" s="3"/>
      <c r="M9767" s="3"/>
      <c r="N9767" s="3"/>
      <c r="O9767" s="3"/>
      <c r="P9767" s="3"/>
      <c r="Q9767" s="3"/>
      <c r="R9767" s="3"/>
      <c r="S9767" s="120"/>
      <c r="T9767" s="3"/>
      <c r="U9767" s="3"/>
      <c r="V9767" s="3"/>
      <c r="W9767" s="3"/>
      <c r="X9767" s="3"/>
      <c r="Y9767" s="3"/>
      <c r="Z9767" s="3"/>
      <c r="AA9767" s="3"/>
      <c r="AB9767" s="3"/>
      <c r="AC9767" s="3"/>
      <c r="AD9767" s="3"/>
      <c r="AE9767" s="3"/>
      <c r="AF9767" s="3"/>
      <c r="AG9767" s="3"/>
      <c r="AH9767" s="3"/>
      <c r="AI9767" s="3"/>
      <c r="AJ9767" s="3"/>
      <c r="AK9767" s="3"/>
      <c r="AL9767" s="3"/>
      <c r="AM9767" s="3"/>
      <c r="AN9767" s="3"/>
      <c r="AO9767" s="3"/>
      <c r="AP9767" s="3"/>
      <c r="AQ9767" s="3"/>
      <c r="AR9767" s="3"/>
      <c r="AS9767" s="3"/>
      <c r="AT9767" s="3"/>
      <c r="AU9767" s="3"/>
      <c r="AV9767" s="3"/>
      <c r="AW9767" s="3"/>
      <c r="AX9767" s="3"/>
      <c r="AY9767" s="3"/>
      <c r="AZ9767" s="3"/>
      <c r="BA9767" s="3"/>
    </row>
    <row r="9768" spans="1:53" x14ac:dyDescent="0.3">
      <c r="A9768" s="3"/>
      <c r="B9768" s="3"/>
      <c r="C9768" s="3"/>
      <c r="D9768" s="3"/>
      <c r="E9768" s="3"/>
      <c r="F9768" s="3"/>
      <c r="G9768" s="3"/>
      <c r="H9768" s="3"/>
      <c r="I9768" s="3"/>
      <c r="J9768" s="3"/>
      <c r="K9768" s="3"/>
      <c r="L9768" s="3"/>
      <c r="M9768" s="3"/>
      <c r="N9768" s="3"/>
      <c r="O9768" s="3"/>
      <c r="P9768" s="3"/>
      <c r="Q9768" s="3"/>
      <c r="R9768" s="3"/>
      <c r="S9768" s="120"/>
      <c r="T9768" s="3"/>
      <c r="U9768" s="3"/>
      <c r="V9768" s="3"/>
      <c r="W9768" s="3"/>
      <c r="X9768" s="3"/>
      <c r="Y9768" s="3"/>
      <c r="Z9768" s="3"/>
      <c r="AA9768" s="3"/>
      <c r="AB9768" s="3"/>
      <c r="AC9768" s="3"/>
      <c r="AD9768" s="3"/>
      <c r="AE9768" s="3"/>
      <c r="AF9768" s="3"/>
      <c r="AG9768" s="3"/>
      <c r="AH9768" s="3"/>
      <c r="AI9768" s="3"/>
      <c r="AJ9768" s="3"/>
      <c r="AK9768" s="3"/>
      <c r="AL9768" s="3"/>
      <c r="AM9768" s="3"/>
      <c r="AN9768" s="3"/>
      <c r="AO9768" s="3"/>
      <c r="AP9768" s="3"/>
      <c r="AQ9768" s="3"/>
      <c r="AR9768" s="3"/>
      <c r="AS9768" s="3"/>
      <c r="AT9768" s="3"/>
      <c r="AU9768" s="3"/>
      <c r="AV9768" s="3"/>
      <c r="AW9768" s="3"/>
      <c r="AX9768" s="3"/>
      <c r="AY9768" s="3"/>
      <c r="AZ9768" s="3"/>
      <c r="BA9768" s="3"/>
    </row>
    <row r="9769" spans="1:53" x14ac:dyDescent="0.3">
      <c r="A9769" s="3"/>
      <c r="B9769" s="3"/>
      <c r="C9769" s="3"/>
      <c r="D9769" s="3"/>
      <c r="E9769" s="3"/>
      <c r="F9769" s="3"/>
      <c r="G9769" s="3"/>
      <c r="H9769" s="3"/>
      <c r="I9769" s="3"/>
      <c r="J9769" s="3"/>
      <c r="K9769" s="3"/>
      <c r="L9769" s="3"/>
      <c r="M9769" s="3"/>
      <c r="N9769" s="3"/>
      <c r="O9769" s="3"/>
      <c r="P9769" s="3"/>
      <c r="Q9769" s="3"/>
      <c r="R9769" s="3"/>
      <c r="S9769" s="120"/>
      <c r="T9769" s="3"/>
      <c r="U9769" s="3"/>
      <c r="V9769" s="3"/>
      <c r="W9769" s="3"/>
      <c r="X9769" s="3"/>
      <c r="Y9769" s="3"/>
      <c r="Z9769" s="3"/>
      <c r="AA9769" s="3"/>
      <c r="AB9769" s="3"/>
      <c r="AC9769" s="3"/>
      <c r="AD9769" s="3"/>
      <c r="AE9769" s="3"/>
      <c r="AF9769" s="3"/>
      <c r="AG9769" s="3"/>
      <c r="AH9769" s="3"/>
      <c r="AI9769" s="3"/>
      <c r="AJ9769" s="3"/>
      <c r="AK9769" s="3"/>
      <c r="AL9769" s="3"/>
      <c r="AM9769" s="3"/>
      <c r="AN9769" s="3"/>
      <c r="AO9769" s="3"/>
      <c r="AP9769" s="3"/>
      <c r="AQ9769" s="3"/>
      <c r="AR9769" s="3"/>
      <c r="AS9769" s="3"/>
      <c r="AT9769" s="3"/>
      <c r="AU9769" s="3"/>
      <c r="AV9769" s="3"/>
      <c r="AW9769" s="3"/>
      <c r="AX9769" s="3"/>
      <c r="AY9769" s="3"/>
      <c r="AZ9769" s="3"/>
      <c r="BA9769" s="3"/>
    </row>
    <row r="9770" spans="1:53" x14ac:dyDescent="0.3">
      <c r="A9770" s="3"/>
      <c r="B9770" s="3"/>
      <c r="C9770" s="3"/>
      <c r="D9770" s="3"/>
      <c r="E9770" s="3"/>
      <c r="F9770" s="3"/>
      <c r="G9770" s="3"/>
      <c r="H9770" s="3"/>
      <c r="I9770" s="3"/>
      <c r="J9770" s="3"/>
      <c r="K9770" s="3"/>
      <c r="L9770" s="3"/>
      <c r="M9770" s="3"/>
      <c r="N9770" s="3"/>
      <c r="O9770" s="3"/>
      <c r="P9770" s="3"/>
      <c r="Q9770" s="3"/>
      <c r="R9770" s="3"/>
      <c r="S9770" s="120"/>
      <c r="T9770" s="3"/>
      <c r="U9770" s="3"/>
      <c r="V9770" s="3"/>
      <c r="W9770" s="3"/>
      <c r="X9770" s="3"/>
      <c r="Y9770" s="3"/>
      <c r="Z9770" s="3"/>
      <c r="AA9770" s="3"/>
      <c r="AB9770" s="3"/>
      <c r="AC9770" s="3"/>
      <c r="AD9770" s="3"/>
      <c r="AE9770" s="3"/>
      <c r="AF9770" s="3"/>
      <c r="AG9770" s="3"/>
      <c r="AH9770" s="3"/>
      <c r="AI9770" s="3"/>
      <c r="AJ9770" s="3"/>
      <c r="AK9770" s="3"/>
      <c r="AL9770" s="3"/>
      <c r="AM9770" s="3"/>
      <c r="AN9770" s="3"/>
      <c r="AO9770" s="3"/>
      <c r="AP9770" s="3"/>
      <c r="AQ9770" s="3"/>
      <c r="AR9770" s="3"/>
      <c r="AS9770" s="3"/>
      <c r="AT9770" s="3"/>
      <c r="AU9770" s="3"/>
      <c r="AV9770" s="3"/>
      <c r="AW9770" s="3"/>
      <c r="AX9770" s="3"/>
      <c r="AY9770" s="3"/>
      <c r="AZ9770" s="3"/>
      <c r="BA9770" s="3"/>
    </row>
    <row r="9771" spans="1:53" x14ac:dyDescent="0.3">
      <c r="A9771" s="3"/>
      <c r="B9771" s="3"/>
      <c r="C9771" s="3"/>
      <c r="D9771" s="3"/>
      <c r="E9771" s="3"/>
      <c r="F9771" s="3"/>
      <c r="G9771" s="3"/>
      <c r="H9771" s="3"/>
      <c r="I9771" s="3"/>
      <c r="J9771" s="3"/>
      <c r="K9771" s="3"/>
      <c r="L9771" s="3"/>
      <c r="M9771" s="3"/>
      <c r="N9771" s="3"/>
      <c r="O9771" s="3"/>
      <c r="P9771" s="3"/>
      <c r="Q9771" s="3"/>
      <c r="R9771" s="3"/>
      <c r="S9771" s="120"/>
      <c r="T9771" s="3"/>
      <c r="U9771" s="3"/>
      <c r="V9771" s="3"/>
      <c r="W9771" s="3"/>
      <c r="X9771" s="3"/>
      <c r="Y9771" s="3"/>
      <c r="Z9771" s="3"/>
      <c r="AA9771" s="3"/>
      <c r="AB9771" s="3"/>
      <c r="AC9771" s="3"/>
      <c r="AD9771" s="3"/>
      <c r="AE9771" s="3"/>
      <c r="AF9771" s="3"/>
      <c r="AG9771" s="3"/>
      <c r="AH9771" s="3"/>
      <c r="AI9771" s="3"/>
      <c r="AJ9771" s="3"/>
      <c r="AK9771" s="3"/>
      <c r="AL9771" s="3"/>
      <c r="AM9771" s="3"/>
      <c r="AN9771" s="3"/>
      <c r="AO9771" s="3"/>
      <c r="AP9771" s="3"/>
      <c r="AQ9771" s="3"/>
      <c r="AR9771" s="3"/>
      <c r="AS9771" s="3"/>
      <c r="AT9771" s="3"/>
      <c r="AU9771" s="3"/>
      <c r="AV9771" s="3"/>
      <c r="AW9771" s="3"/>
      <c r="AX9771" s="3"/>
      <c r="AY9771" s="3"/>
      <c r="AZ9771" s="3"/>
      <c r="BA9771" s="3"/>
    </row>
    <row r="9772" spans="1:53" x14ac:dyDescent="0.3">
      <c r="A9772" s="3"/>
      <c r="B9772" s="3"/>
      <c r="C9772" s="3"/>
      <c r="D9772" s="3"/>
      <c r="E9772" s="3"/>
      <c r="F9772" s="3"/>
      <c r="G9772" s="3"/>
      <c r="H9772" s="3"/>
      <c r="I9772" s="3"/>
      <c r="J9772" s="3"/>
      <c r="K9772" s="3"/>
      <c r="L9772" s="3"/>
      <c r="M9772" s="3"/>
      <c r="N9772" s="3"/>
      <c r="O9772" s="3"/>
      <c r="P9772" s="3"/>
      <c r="Q9772" s="3"/>
      <c r="R9772" s="3"/>
      <c r="S9772" s="120"/>
      <c r="T9772" s="3"/>
      <c r="U9772" s="3"/>
      <c r="V9772" s="3"/>
      <c r="W9772" s="3"/>
      <c r="X9772" s="3"/>
      <c r="Y9772" s="3"/>
      <c r="Z9772" s="3"/>
      <c r="AA9772" s="3"/>
      <c r="AB9772" s="3"/>
      <c r="AC9772" s="3"/>
      <c r="AD9772" s="3"/>
      <c r="AE9772" s="3"/>
      <c r="AF9772" s="3"/>
      <c r="AG9772" s="3"/>
      <c r="AH9772" s="3"/>
      <c r="AI9772" s="3"/>
      <c r="AJ9772" s="3"/>
      <c r="AK9772" s="3"/>
      <c r="AL9772" s="3"/>
      <c r="AM9772" s="3"/>
      <c r="AN9772" s="3"/>
      <c r="AO9772" s="3"/>
      <c r="AP9772" s="3"/>
      <c r="AQ9772" s="3"/>
      <c r="AR9772" s="3"/>
      <c r="AS9772" s="3"/>
      <c r="AT9772" s="3"/>
      <c r="AU9772" s="3"/>
      <c r="AV9772" s="3"/>
      <c r="AW9772" s="3"/>
      <c r="AX9772" s="3"/>
      <c r="AY9772" s="3"/>
      <c r="AZ9772" s="3"/>
      <c r="BA9772" s="3"/>
    </row>
    <row r="9773" spans="1:53" x14ac:dyDescent="0.3">
      <c r="A9773" s="3"/>
      <c r="B9773" s="3"/>
      <c r="C9773" s="3"/>
      <c r="D9773" s="3"/>
      <c r="E9773" s="3"/>
      <c r="F9773" s="3"/>
      <c r="G9773" s="3"/>
      <c r="H9773" s="3"/>
      <c r="I9773" s="3"/>
      <c r="J9773" s="3"/>
      <c r="K9773" s="3"/>
      <c r="L9773" s="3"/>
      <c r="M9773" s="3"/>
      <c r="N9773" s="3"/>
      <c r="O9773" s="3"/>
      <c r="P9773" s="3"/>
      <c r="Q9773" s="3"/>
      <c r="R9773" s="3"/>
      <c r="S9773" s="120"/>
      <c r="T9773" s="3"/>
      <c r="U9773" s="3"/>
      <c r="V9773" s="3"/>
      <c r="W9773" s="3"/>
      <c r="X9773" s="3"/>
      <c r="Y9773" s="3"/>
      <c r="Z9773" s="3"/>
      <c r="AA9773" s="3"/>
      <c r="AB9773" s="3"/>
      <c r="AC9773" s="3"/>
      <c r="AD9773" s="3"/>
      <c r="AE9773" s="3"/>
      <c r="AF9773" s="3"/>
      <c r="AG9773" s="3"/>
      <c r="AH9773" s="3"/>
      <c r="AI9773" s="3"/>
      <c r="AJ9773" s="3"/>
      <c r="AK9773" s="3"/>
      <c r="AL9773" s="3"/>
      <c r="AM9773" s="3"/>
      <c r="AN9773" s="3"/>
      <c r="AO9773" s="3"/>
      <c r="AP9773" s="3"/>
      <c r="AQ9773" s="3"/>
      <c r="AR9773" s="3"/>
      <c r="AS9773" s="3"/>
      <c r="AT9773" s="3"/>
      <c r="AU9773" s="3"/>
      <c r="AV9773" s="3"/>
      <c r="AW9773" s="3"/>
      <c r="AX9773" s="3"/>
      <c r="AY9773" s="3"/>
      <c r="AZ9773" s="3"/>
      <c r="BA9773" s="3"/>
    </row>
    <row r="9774" spans="1:53" x14ac:dyDescent="0.3">
      <c r="A9774" s="3"/>
      <c r="B9774" s="3"/>
      <c r="C9774" s="3"/>
      <c r="D9774" s="3"/>
      <c r="E9774" s="3"/>
      <c r="F9774" s="3"/>
      <c r="G9774" s="3"/>
      <c r="H9774" s="3"/>
      <c r="I9774" s="3"/>
      <c r="J9774" s="3"/>
      <c r="K9774" s="3"/>
      <c r="L9774" s="3"/>
      <c r="M9774" s="3"/>
      <c r="N9774" s="3"/>
      <c r="O9774" s="3"/>
      <c r="P9774" s="3"/>
      <c r="Q9774" s="3"/>
      <c r="R9774" s="3"/>
      <c r="S9774" s="120"/>
      <c r="T9774" s="3"/>
      <c r="U9774" s="3"/>
      <c r="V9774" s="3"/>
      <c r="W9774" s="3"/>
      <c r="X9774" s="3"/>
      <c r="Y9774" s="3"/>
      <c r="Z9774" s="3"/>
      <c r="AA9774" s="3"/>
      <c r="AB9774" s="3"/>
      <c r="AC9774" s="3"/>
      <c r="AD9774" s="3"/>
      <c r="AE9774" s="3"/>
      <c r="AF9774" s="3"/>
      <c r="AG9774" s="3"/>
      <c r="AH9774" s="3"/>
      <c r="AI9774" s="3"/>
      <c r="AJ9774" s="3"/>
      <c r="AK9774" s="3"/>
      <c r="AL9774" s="3"/>
      <c r="AM9774" s="3"/>
      <c r="AN9774" s="3"/>
      <c r="AO9774" s="3"/>
      <c r="AP9774" s="3"/>
      <c r="AQ9774" s="3"/>
      <c r="AR9774" s="3"/>
      <c r="AS9774" s="3"/>
      <c r="AT9774" s="3"/>
      <c r="AU9774" s="3"/>
      <c r="AV9774" s="3"/>
      <c r="AW9774" s="3"/>
      <c r="AX9774" s="3"/>
      <c r="AY9774" s="3"/>
      <c r="AZ9774" s="3"/>
      <c r="BA9774" s="3"/>
    </row>
    <row r="9775" spans="1:53" x14ac:dyDescent="0.3">
      <c r="A9775" s="3"/>
      <c r="B9775" s="3"/>
      <c r="C9775" s="3"/>
      <c r="D9775" s="3"/>
      <c r="E9775" s="3"/>
      <c r="F9775" s="3"/>
      <c r="G9775" s="3"/>
      <c r="H9775" s="3"/>
      <c r="I9775" s="3"/>
      <c r="J9775" s="3"/>
      <c r="K9775" s="3"/>
      <c r="L9775" s="3"/>
      <c r="M9775" s="3"/>
      <c r="N9775" s="3"/>
      <c r="O9775" s="3"/>
      <c r="P9775" s="3"/>
      <c r="Q9775" s="3"/>
      <c r="R9775" s="3"/>
      <c r="S9775" s="120"/>
      <c r="T9775" s="3"/>
      <c r="U9775" s="3"/>
      <c r="V9775" s="3"/>
      <c r="W9775" s="3"/>
      <c r="X9775" s="3"/>
      <c r="Y9775" s="3"/>
      <c r="Z9775" s="3"/>
      <c r="AA9775" s="3"/>
      <c r="AB9775" s="3"/>
      <c r="AC9775" s="3"/>
      <c r="AD9775" s="3"/>
      <c r="AE9775" s="3"/>
      <c r="AF9775" s="3"/>
      <c r="AG9775" s="3"/>
      <c r="AH9775" s="3"/>
      <c r="AI9775" s="3"/>
      <c r="AJ9775" s="3"/>
      <c r="AK9775" s="3"/>
      <c r="AL9775" s="3"/>
      <c r="AM9775" s="3"/>
      <c r="AN9775" s="3"/>
      <c r="AO9775" s="3"/>
      <c r="AP9775" s="3"/>
      <c r="AQ9775" s="3"/>
      <c r="AR9775" s="3"/>
      <c r="AS9775" s="3"/>
      <c r="AT9775" s="3"/>
      <c r="AU9775" s="3"/>
      <c r="AV9775" s="3"/>
      <c r="AW9775" s="3"/>
      <c r="AX9775" s="3"/>
      <c r="AY9775" s="3"/>
      <c r="AZ9775" s="3"/>
      <c r="BA9775" s="3"/>
    </row>
    <row r="9776" spans="1:53" x14ac:dyDescent="0.3">
      <c r="A9776" s="3"/>
      <c r="B9776" s="3"/>
      <c r="C9776" s="3"/>
      <c r="D9776" s="3"/>
      <c r="E9776" s="3"/>
      <c r="F9776" s="3"/>
      <c r="G9776" s="3"/>
      <c r="H9776" s="3"/>
      <c r="I9776" s="3"/>
      <c r="J9776" s="3"/>
      <c r="K9776" s="3"/>
      <c r="L9776" s="3"/>
      <c r="M9776" s="3"/>
      <c r="N9776" s="3"/>
      <c r="O9776" s="3"/>
      <c r="P9776" s="3"/>
      <c r="Q9776" s="3"/>
      <c r="R9776" s="3"/>
      <c r="S9776" s="120"/>
      <c r="T9776" s="3"/>
      <c r="U9776" s="3"/>
      <c r="V9776" s="3"/>
      <c r="W9776" s="3"/>
      <c r="X9776" s="3"/>
      <c r="Y9776" s="3"/>
      <c r="Z9776" s="3"/>
      <c r="AA9776" s="3"/>
      <c r="AB9776" s="3"/>
      <c r="AC9776" s="3"/>
      <c r="AD9776" s="3"/>
      <c r="AE9776" s="3"/>
      <c r="AF9776" s="3"/>
      <c r="AG9776" s="3"/>
      <c r="AH9776" s="3"/>
      <c r="AI9776" s="3"/>
      <c r="AJ9776" s="3"/>
      <c r="AK9776" s="3"/>
      <c r="AL9776" s="3"/>
      <c r="AM9776" s="3"/>
      <c r="AN9776" s="3"/>
      <c r="AO9776" s="3"/>
      <c r="AP9776" s="3"/>
      <c r="AQ9776" s="3"/>
      <c r="AR9776" s="3"/>
      <c r="AS9776" s="3"/>
      <c r="AT9776" s="3"/>
      <c r="AU9776" s="3"/>
      <c r="AV9776" s="3"/>
      <c r="AW9776" s="3"/>
      <c r="AX9776" s="3"/>
      <c r="AY9776" s="3"/>
      <c r="AZ9776" s="3"/>
      <c r="BA9776" s="3"/>
    </row>
    <row r="9777" spans="1:53" x14ac:dyDescent="0.3">
      <c r="A9777" s="3"/>
      <c r="B9777" s="3"/>
      <c r="C9777" s="3"/>
      <c r="D9777" s="3"/>
      <c r="E9777" s="3"/>
      <c r="F9777" s="3"/>
      <c r="G9777" s="3"/>
      <c r="H9777" s="3"/>
      <c r="I9777" s="3"/>
      <c r="J9777" s="3"/>
      <c r="K9777" s="3"/>
      <c r="L9777" s="3"/>
      <c r="M9777" s="3"/>
      <c r="N9777" s="3"/>
      <c r="O9777" s="3"/>
      <c r="P9777" s="3"/>
      <c r="Q9777" s="3"/>
      <c r="R9777" s="3"/>
      <c r="S9777" s="120"/>
      <c r="T9777" s="3"/>
      <c r="U9777" s="3"/>
      <c r="V9777" s="3"/>
      <c r="W9777" s="3"/>
      <c r="X9777" s="3"/>
      <c r="Y9777" s="3"/>
      <c r="Z9777" s="3"/>
      <c r="AA9777" s="3"/>
      <c r="AB9777" s="3"/>
      <c r="AC9777" s="3"/>
      <c r="AD9777" s="3"/>
      <c r="AE9777" s="3"/>
      <c r="AF9777" s="3"/>
      <c r="AG9777" s="3"/>
      <c r="AH9777" s="3"/>
      <c r="AI9777" s="3"/>
      <c r="AJ9777" s="3"/>
      <c r="AK9777" s="3"/>
      <c r="AL9777" s="3"/>
      <c r="AM9777" s="3"/>
      <c r="AN9777" s="3"/>
      <c r="AO9777" s="3"/>
      <c r="AP9777" s="3"/>
      <c r="AQ9777" s="3"/>
      <c r="AR9777" s="3"/>
      <c r="AS9777" s="3"/>
      <c r="AT9777" s="3"/>
      <c r="AU9777" s="3"/>
      <c r="AV9777" s="3"/>
      <c r="AW9777" s="3"/>
      <c r="AX9777" s="3"/>
      <c r="AY9777" s="3"/>
      <c r="AZ9777" s="3"/>
      <c r="BA9777" s="3"/>
    </row>
    <row r="9778" spans="1:53" x14ac:dyDescent="0.3">
      <c r="A9778" s="3"/>
      <c r="B9778" s="3"/>
      <c r="C9778" s="3"/>
      <c r="D9778" s="3"/>
      <c r="E9778" s="3"/>
      <c r="F9778" s="3"/>
      <c r="G9778" s="3"/>
      <c r="H9778" s="3"/>
      <c r="I9778" s="3"/>
      <c r="J9778" s="3"/>
      <c r="K9778" s="3"/>
      <c r="L9778" s="3"/>
      <c r="M9778" s="3"/>
      <c r="N9778" s="3"/>
      <c r="O9778" s="3"/>
      <c r="P9778" s="3"/>
      <c r="Q9778" s="3"/>
      <c r="R9778" s="3"/>
      <c r="S9778" s="120"/>
      <c r="T9778" s="3"/>
      <c r="U9778" s="3"/>
      <c r="V9778" s="3"/>
      <c r="W9778" s="3"/>
      <c r="X9778" s="3"/>
      <c r="Y9778" s="3"/>
      <c r="Z9778" s="3"/>
      <c r="AA9778" s="3"/>
      <c r="AB9778" s="3"/>
      <c r="AC9778" s="3"/>
      <c r="AD9778" s="3"/>
      <c r="AE9778" s="3"/>
      <c r="AF9778" s="3"/>
      <c r="AG9778" s="3"/>
      <c r="AH9778" s="3"/>
      <c r="AI9778" s="3"/>
      <c r="AJ9778" s="3"/>
      <c r="AK9778" s="3"/>
      <c r="AL9778" s="3"/>
      <c r="AM9778" s="3"/>
      <c r="AN9778" s="3"/>
      <c r="AO9778" s="3"/>
      <c r="AP9778" s="3"/>
      <c r="AQ9778" s="3"/>
      <c r="AR9778" s="3"/>
      <c r="AS9778" s="3"/>
      <c r="AT9778" s="3"/>
      <c r="AU9778" s="3"/>
      <c r="AV9778" s="3"/>
      <c r="AW9778" s="3"/>
      <c r="AX9778" s="3"/>
      <c r="AY9778" s="3"/>
      <c r="AZ9778" s="3"/>
      <c r="BA9778" s="3"/>
    </row>
    <row r="9779" spans="1:53" x14ac:dyDescent="0.3">
      <c r="A9779" s="3"/>
      <c r="B9779" s="3"/>
      <c r="C9779" s="3"/>
      <c r="D9779" s="3"/>
      <c r="E9779" s="3"/>
      <c r="F9779" s="3"/>
      <c r="G9779" s="3"/>
      <c r="H9779" s="3"/>
      <c r="I9779" s="3"/>
      <c r="J9779" s="3"/>
      <c r="K9779" s="3"/>
      <c r="L9779" s="3"/>
      <c r="M9779" s="3"/>
      <c r="N9779" s="3"/>
      <c r="O9779" s="3"/>
      <c r="P9779" s="3"/>
      <c r="Q9779" s="3"/>
      <c r="R9779" s="3"/>
      <c r="S9779" s="120"/>
      <c r="T9779" s="3"/>
      <c r="U9779" s="3"/>
      <c r="V9779" s="3"/>
      <c r="W9779" s="3"/>
      <c r="X9779" s="3"/>
      <c r="Y9779" s="3"/>
      <c r="Z9779" s="3"/>
      <c r="AA9779" s="3"/>
      <c r="AB9779" s="3"/>
      <c r="AC9779" s="3"/>
      <c r="AD9779" s="3"/>
      <c r="AE9779" s="3"/>
      <c r="AF9779" s="3"/>
      <c r="AG9779" s="3"/>
      <c r="AH9779" s="3"/>
      <c r="AI9779" s="3"/>
      <c r="AJ9779" s="3"/>
      <c r="AK9779" s="3"/>
      <c r="AL9779" s="3"/>
      <c r="AM9779" s="3"/>
      <c r="AN9779" s="3"/>
      <c r="AO9779" s="3"/>
      <c r="AP9779" s="3"/>
      <c r="AQ9779" s="3"/>
      <c r="AR9779" s="3"/>
      <c r="AS9779" s="3"/>
      <c r="AT9779" s="3"/>
      <c r="AU9779" s="3"/>
      <c r="AV9779" s="3"/>
      <c r="AW9779" s="3"/>
      <c r="AX9779" s="3"/>
      <c r="AY9779" s="3"/>
      <c r="AZ9779" s="3"/>
      <c r="BA9779" s="3"/>
    </row>
    <row r="9780" spans="1:53" x14ac:dyDescent="0.3">
      <c r="A9780" s="3"/>
      <c r="B9780" s="3"/>
      <c r="C9780" s="3"/>
      <c r="D9780" s="3"/>
      <c r="E9780" s="3"/>
      <c r="F9780" s="3"/>
      <c r="G9780" s="3"/>
      <c r="H9780" s="3"/>
      <c r="I9780" s="3"/>
      <c r="J9780" s="3"/>
      <c r="K9780" s="3"/>
      <c r="L9780" s="3"/>
      <c r="M9780" s="3"/>
      <c r="N9780" s="3"/>
      <c r="O9780" s="3"/>
      <c r="P9780" s="3"/>
      <c r="Q9780" s="3"/>
      <c r="R9780" s="3"/>
      <c r="S9780" s="120"/>
      <c r="T9780" s="3"/>
      <c r="U9780" s="3"/>
      <c r="V9780" s="3"/>
      <c r="W9780" s="3"/>
      <c r="X9780" s="3"/>
      <c r="Y9780" s="3"/>
      <c r="Z9780" s="3"/>
      <c r="AA9780" s="3"/>
      <c r="AB9780" s="3"/>
      <c r="AC9780" s="3"/>
      <c r="AD9780" s="3"/>
      <c r="AE9780" s="3"/>
      <c r="AF9780" s="3"/>
      <c r="AG9780" s="3"/>
      <c r="AH9780" s="3"/>
      <c r="AI9780" s="3"/>
      <c r="AJ9780" s="3"/>
      <c r="AK9780" s="3"/>
      <c r="AL9780" s="3"/>
      <c r="AM9780" s="3"/>
      <c r="AN9780" s="3"/>
      <c r="AO9780" s="3"/>
      <c r="AP9780" s="3"/>
      <c r="AQ9780" s="3"/>
      <c r="AR9780" s="3"/>
      <c r="AS9780" s="3"/>
      <c r="AT9780" s="3"/>
      <c r="AU9780" s="3"/>
      <c r="AV9780" s="3"/>
      <c r="AW9780" s="3"/>
      <c r="AX9780" s="3"/>
      <c r="AY9780" s="3"/>
      <c r="AZ9780" s="3"/>
      <c r="BA9780" s="3"/>
    </row>
    <row r="9781" spans="1:53" x14ac:dyDescent="0.3">
      <c r="A9781" s="3"/>
      <c r="B9781" s="3"/>
      <c r="C9781" s="3"/>
      <c r="D9781" s="3"/>
      <c r="E9781" s="3"/>
      <c r="F9781" s="3"/>
      <c r="G9781" s="3"/>
      <c r="H9781" s="3"/>
      <c r="I9781" s="3"/>
      <c r="J9781" s="3"/>
      <c r="K9781" s="3"/>
      <c r="L9781" s="3"/>
      <c r="M9781" s="3"/>
      <c r="N9781" s="3"/>
      <c r="O9781" s="3"/>
      <c r="P9781" s="3"/>
      <c r="Q9781" s="3"/>
      <c r="R9781" s="3"/>
      <c r="S9781" s="120"/>
      <c r="T9781" s="3"/>
      <c r="U9781" s="3"/>
      <c r="V9781" s="3"/>
      <c r="W9781" s="3"/>
      <c r="X9781" s="3"/>
      <c r="Y9781" s="3"/>
      <c r="Z9781" s="3"/>
      <c r="AA9781" s="3"/>
      <c r="AB9781" s="3"/>
      <c r="AC9781" s="3"/>
      <c r="AD9781" s="3"/>
      <c r="AE9781" s="3"/>
      <c r="AF9781" s="3"/>
      <c r="AG9781" s="3"/>
      <c r="AH9781" s="3"/>
      <c r="AI9781" s="3"/>
      <c r="AJ9781" s="3"/>
      <c r="AK9781" s="3"/>
      <c r="AL9781" s="3"/>
      <c r="AM9781" s="3"/>
      <c r="AN9781" s="3"/>
      <c r="AO9781" s="3"/>
      <c r="AP9781" s="3"/>
      <c r="AQ9781" s="3"/>
      <c r="AR9781" s="3"/>
      <c r="AS9781" s="3"/>
      <c r="AT9781" s="3"/>
      <c r="AU9781" s="3"/>
      <c r="AV9781" s="3"/>
      <c r="AW9781" s="3"/>
      <c r="AX9781" s="3"/>
      <c r="AY9781" s="3"/>
      <c r="AZ9781" s="3"/>
      <c r="BA9781" s="3"/>
    </row>
    <row r="9782" spans="1:53" x14ac:dyDescent="0.3">
      <c r="A9782" s="3"/>
      <c r="B9782" s="3"/>
      <c r="C9782" s="3"/>
      <c r="D9782" s="3"/>
      <c r="E9782" s="3"/>
      <c r="F9782" s="3"/>
      <c r="G9782" s="3"/>
      <c r="H9782" s="3"/>
      <c r="I9782" s="3"/>
      <c r="J9782" s="3"/>
      <c r="K9782" s="3"/>
      <c r="L9782" s="3"/>
      <c r="M9782" s="3"/>
      <c r="N9782" s="3"/>
      <c r="O9782" s="3"/>
      <c r="P9782" s="3"/>
      <c r="Q9782" s="3"/>
      <c r="R9782" s="3"/>
      <c r="S9782" s="120"/>
      <c r="T9782" s="3"/>
      <c r="U9782" s="3"/>
      <c r="V9782" s="3"/>
      <c r="W9782" s="3"/>
      <c r="X9782" s="3"/>
      <c r="Y9782" s="3"/>
      <c r="Z9782" s="3"/>
      <c r="AA9782" s="3"/>
      <c r="AB9782" s="3"/>
      <c r="AC9782" s="3"/>
      <c r="AD9782" s="3"/>
      <c r="AE9782" s="3"/>
      <c r="AF9782" s="3"/>
      <c r="AG9782" s="3"/>
      <c r="AH9782" s="3"/>
      <c r="AI9782" s="3"/>
      <c r="AJ9782" s="3"/>
      <c r="AK9782" s="3"/>
      <c r="AL9782" s="3"/>
      <c r="AM9782" s="3"/>
      <c r="AN9782" s="3"/>
      <c r="AO9782" s="3"/>
      <c r="AP9782" s="3"/>
      <c r="AQ9782" s="3"/>
      <c r="AR9782" s="3"/>
      <c r="AS9782" s="3"/>
      <c r="AT9782" s="3"/>
      <c r="AU9782" s="3"/>
      <c r="AV9782" s="3"/>
      <c r="AW9782" s="3"/>
      <c r="AX9782" s="3"/>
      <c r="AY9782" s="3"/>
      <c r="AZ9782" s="3"/>
      <c r="BA9782" s="3"/>
    </row>
    <row r="9783" spans="1:53" x14ac:dyDescent="0.3">
      <c r="A9783" s="3"/>
      <c r="B9783" s="3"/>
      <c r="C9783" s="3"/>
      <c r="D9783" s="3"/>
      <c r="E9783" s="3"/>
      <c r="F9783" s="3"/>
      <c r="G9783" s="3"/>
      <c r="H9783" s="3"/>
      <c r="I9783" s="3"/>
      <c r="J9783" s="3"/>
      <c r="K9783" s="3"/>
      <c r="L9783" s="3"/>
      <c r="M9783" s="3"/>
      <c r="N9783" s="3"/>
      <c r="O9783" s="3"/>
      <c r="P9783" s="3"/>
      <c r="Q9783" s="3"/>
      <c r="R9783" s="3"/>
      <c r="S9783" s="120"/>
      <c r="T9783" s="3"/>
      <c r="U9783" s="3"/>
      <c r="V9783" s="3"/>
      <c r="W9783" s="3"/>
      <c r="X9783" s="3"/>
      <c r="Y9783" s="3"/>
      <c r="Z9783" s="3"/>
      <c r="AA9783" s="3"/>
      <c r="AB9783" s="3"/>
      <c r="AC9783" s="3"/>
      <c r="AD9783" s="3"/>
      <c r="AE9783" s="3"/>
      <c r="AF9783" s="3"/>
      <c r="AG9783" s="3"/>
      <c r="AH9783" s="3"/>
      <c r="AI9783" s="3"/>
      <c r="AJ9783" s="3"/>
      <c r="AK9783" s="3"/>
      <c r="AL9783" s="3"/>
      <c r="AM9783" s="3"/>
      <c r="AN9783" s="3"/>
      <c r="AO9783" s="3"/>
      <c r="AP9783" s="3"/>
      <c r="AQ9783" s="3"/>
      <c r="AR9783" s="3"/>
      <c r="AS9783" s="3"/>
      <c r="AT9783" s="3"/>
      <c r="AU9783" s="3"/>
      <c r="AV9783" s="3"/>
      <c r="AW9783" s="3"/>
      <c r="AX9783" s="3"/>
      <c r="AY9783" s="3"/>
      <c r="AZ9783" s="3"/>
      <c r="BA9783" s="3"/>
    </row>
    <row r="9784" spans="1:53" x14ac:dyDescent="0.3">
      <c r="A9784" s="3"/>
      <c r="B9784" s="3"/>
      <c r="C9784" s="3"/>
      <c r="D9784" s="3"/>
      <c r="E9784" s="3"/>
      <c r="F9784" s="3"/>
      <c r="G9784" s="3"/>
      <c r="H9784" s="3"/>
      <c r="I9784" s="3"/>
      <c r="J9784" s="3"/>
      <c r="K9784" s="3"/>
      <c r="L9784" s="3"/>
      <c r="M9784" s="3"/>
      <c r="N9784" s="3"/>
      <c r="O9784" s="3"/>
      <c r="P9784" s="3"/>
      <c r="Q9784" s="3"/>
      <c r="R9784" s="3"/>
      <c r="S9784" s="120"/>
      <c r="T9784" s="3"/>
      <c r="U9784" s="3"/>
      <c r="V9784" s="3"/>
      <c r="W9784" s="3"/>
      <c r="X9784" s="3"/>
      <c r="Y9784" s="3"/>
      <c r="Z9784" s="3"/>
      <c r="AA9784" s="3"/>
      <c r="AB9784" s="3"/>
      <c r="AC9784" s="3"/>
      <c r="AD9784" s="3"/>
      <c r="AE9784" s="3"/>
      <c r="AF9784" s="3"/>
      <c r="AG9784" s="3"/>
      <c r="AH9784" s="3"/>
      <c r="AI9784" s="3"/>
      <c r="AJ9784" s="3"/>
      <c r="AK9784" s="3"/>
      <c r="AL9784" s="3"/>
      <c r="AM9784" s="3"/>
      <c r="AN9784" s="3"/>
      <c r="AO9784" s="3"/>
      <c r="AP9784" s="3"/>
      <c r="AQ9784" s="3"/>
      <c r="AR9784" s="3"/>
      <c r="AS9784" s="3"/>
      <c r="AT9784" s="3"/>
      <c r="AU9784" s="3"/>
      <c r="AV9784" s="3"/>
      <c r="AW9784" s="3"/>
      <c r="AX9784" s="3"/>
      <c r="AY9784" s="3"/>
      <c r="AZ9784" s="3"/>
      <c r="BA9784" s="3"/>
    </row>
    <row r="9785" spans="1:53" x14ac:dyDescent="0.3">
      <c r="A9785" s="3"/>
      <c r="B9785" s="3"/>
      <c r="C9785" s="3"/>
      <c r="D9785" s="3"/>
      <c r="E9785" s="3"/>
      <c r="F9785" s="3"/>
      <c r="G9785" s="3"/>
      <c r="H9785" s="3"/>
      <c r="I9785" s="3"/>
      <c r="J9785" s="3"/>
      <c r="K9785" s="3"/>
      <c r="L9785" s="3"/>
      <c r="M9785" s="3"/>
      <c r="N9785" s="3"/>
      <c r="O9785" s="3"/>
      <c r="P9785" s="3"/>
      <c r="Q9785" s="3"/>
      <c r="R9785" s="3"/>
      <c r="S9785" s="120"/>
      <c r="T9785" s="3"/>
      <c r="U9785" s="3"/>
      <c r="V9785" s="3"/>
      <c r="W9785" s="3"/>
      <c r="X9785" s="3"/>
      <c r="Y9785" s="3"/>
      <c r="Z9785" s="3"/>
      <c r="AA9785" s="3"/>
      <c r="AB9785" s="3"/>
      <c r="AC9785" s="3"/>
      <c r="AD9785" s="3"/>
      <c r="AE9785" s="3"/>
      <c r="AF9785" s="3"/>
      <c r="AG9785" s="3"/>
      <c r="AH9785" s="3"/>
      <c r="AI9785" s="3"/>
      <c r="AJ9785" s="3"/>
      <c r="AK9785" s="3"/>
      <c r="AL9785" s="3"/>
      <c r="AM9785" s="3"/>
      <c r="AN9785" s="3"/>
      <c r="AO9785" s="3"/>
      <c r="AP9785" s="3"/>
      <c r="AQ9785" s="3"/>
      <c r="AR9785" s="3"/>
      <c r="AS9785" s="3"/>
      <c r="AT9785" s="3"/>
      <c r="AU9785" s="3"/>
      <c r="AV9785" s="3"/>
      <c r="AW9785" s="3"/>
      <c r="AX9785" s="3"/>
      <c r="AY9785" s="3"/>
      <c r="AZ9785" s="3"/>
      <c r="BA9785" s="3"/>
    </row>
    <row r="9786" spans="1:53" x14ac:dyDescent="0.3">
      <c r="A9786" s="3"/>
      <c r="B9786" s="3"/>
      <c r="C9786" s="3"/>
      <c r="D9786" s="3"/>
      <c r="E9786" s="3"/>
      <c r="F9786" s="3"/>
      <c r="G9786" s="3"/>
      <c r="H9786" s="3"/>
      <c r="I9786" s="3"/>
      <c r="J9786" s="3"/>
      <c r="K9786" s="3"/>
      <c r="L9786" s="3"/>
      <c r="M9786" s="3"/>
      <c r="N9786" s="3"/>
      <c r="O9786" s="3"/>
      <c r="P9786" s="3"/>
      <c r="Q9786" s="3"/>
      <c r="R9786" s="3"/>
      <c r="S9786" s="120"/>
      <c r="T9786" s="3"/>
      <c r="U9786" s="3"/>
      <c r="V9786" s="3"/>
      <c r="W9786" s="3"/>
      <c r="X9786" s="3"/>
      <c r="Y9786" s="3"/>
      <c r="Z9786" s="3"/>
      <c r="AA9786" s="3"/>
      <c r="AB9786" s="3"/>
      <c r="AC9786" s="3"/>
      <c r="AD9786" s="3"/>
      <c r="AE9786" s="3"/>
      <c r="AF9786" s="3"/>
      <c r="AG9786" s="3"/>
      <c r="AH9786" s="3"/>
      <c r="AI9786" s="3"/>
      <c r="AJ9786" s="3"/>
      <c r="AK9786" s="3"/>
      <c r="AL9786" s="3"/>
      <c r="AM9786" s="3"/>
      <c r="AN9786" s="3"/>
      <c r="AO9786" s="3"/>
      <c r="AP9786" s="3"/>
      <c r="AQ9786" s="3"/>
      <c r="AR9786" s="3"/>
      <c r="AS9786" s="3"/>
      <c r="AT9786" s="3"/>
      <c r="AU9786" s="3"/>
      <c r="AV9786" s="3"/>
      <c r="AW9786" s="3"/>
      <c r="AX9786" s="3"/>
      <c r="AY9786" s="3"/>
      <c r="AZ9786" s="3"/>
      <c r="BA9786" s="3"/>
    </row>
    <row r="9787" spans="1:53" x14ac:dyDescent="0.3">
      <c r="A9787" s="3"/>
      <c r="B9787" s="3"/>
      <c r="C9787" s="3"/>
      <c r="D9787" s="3"/>
      <c r="E9787" s="3"/>
      <c r="F9787" s="3"/>
      <c r="G9787" s="3"/>
      <c r="H9787" s="3"/>
      <c r="I9787" s="3"/>
      <c r="J9787" s="3"/>
      <c r="K9787" s="3"/>
      <c r="L9787" s="3"/>
      <c r="M9787" s="3"/>
      <c r="N9787" s="3"/>
      <c r="O9787" s="3"/>
      <c r="P9787" s="3"/>
      <c r="Q9787" s="3"/>
      <c r="R9787" s="3"/>
      <c r="S9787" s="120"/>
      <c r="T9787" s="3"/>
      <c r="U9787" s="3"/>
      <c r="V9787" s="3"/>
      <c r="W9787" s="3"/>
      <c r="X9787" s="3"/>
      <c r="Y9787" s="3"/>
      <c r="Z9787" s="3"/>
      <c r="AA9787" s="3"/>
      <c r="AB9787" s="3"/>
      <c r="AC9787" s="3"/>
      <c r="AD9787" s="3"/>
      <c r="AE9787" s="3"/>
      <c r="AF9787" s="3"/>
      <c r="AG9787" s="3"/>
      <c r="AH9787" s="3"/>
      <c r="AI9787" s="3"/>
      <c r="AJ9787" s="3"/>
      <c r="AK9787" s="3"/>
      <c r="AL9787" s="3"/>
      <c r="AM9787" s="3"/>
      <c r="AN9787" s="3"/>
      <c r="AO9787" s="3"/>
      <c r="AP9787" s="3"/>
      <c r="AQ9787" s="3"/>
      <c r="AR9787" s="3"/>
      <c r="AS9787" s="3"/>
      <c r="AT9787" s="3"/>
      <c r="AU9787" s="3"/>
      <c r="AV9787" s="3"/>
      <c r="AW9787" s="3"/>
      <c r="AX9787" s="3"/>
      <c r="AY9787" s="3"/>
      <c r="AZ9787" s="3"/>
      <c r="BA9787" s="3"/>
    </row>
    <row r="9788" spans="1:53" x14ac:dyDescent="0.3">
      <c r="A9788" s="3"/>
      <c r="B9788" s="3"/>
      <c r="C9788" s="3"/>
      <c r="D9788" s="3"/>
      <c r="E9788" s="3"/>
      <c r="F9788" s="3"/>
      <c r="G9788" s="3"/>
      <c r="H9788" s="3"/>
      <c r="I9788" s="3"/>
      <c r="J9788" s="3"/>
      <c r="K9788" s="3"/>
      <c r="L9788" s="3"/>
      <c r="M9788" s="3"/>
      <c r="N9788" s="3"/>
      <c r="O9788" s="3"/>
      <c r="P9788" s="3"/>
      <c r="Q9788" s="3"/>
      <c r="R9788" s="3"/>
      <c r="S9788" s="120"/>
      <c r="T9788" s="3"/>
      <c r="U9788" s="3"/>
      <c r="V9788" s="3"/>
      <c r="W9788" s="3"/>
      <c r="X9788" s="3"/>
      <c r="Y9788" s="3"/>
      <c r="Z9788" s="3"/>
      <c r="AA9788" s="3"/>
      <c r="AB9788" s="3"/>
      <c r="AC9788" s="3"/>
      <c r="AD9788" s="3"/>
      <c r="AE9788" s="3"/>
      <c r="AF9788" s="3"/>
      <c r="AG9788" s="3"/>
      <c r="AH9788" s="3"/>
      <c r="AI9788" s="3"/>
      <c r="AJ9788" s="3"/>
      <c r="AK9788" s="3"/>
      <c r="AL9788" s="3"/>
      <c r="AM9788" s="3"/>
      <c r="AN9788" s="3"/>
      <c r="AO9788" s="3"/>
      <c r="AP9788" s="3"/>
      <c r="AQ9788" s="3"/>
      <c r="AR9788" s="3"/>
      <c r="AS9788" s="3"/>
      <c r="AT9788" s="3"/>
      <c r="AU9788" s="3"/>
      <c r="AV9788" s="3"/>
      <c r="AW9788" s="3"/>
      <c r="AX9788" s="3"/>
      <c r="AY9788" s="3"/>
      <c r="AZ9788" s="3"/>
      <c r="BA9788" s="3"/>
    </row>
    <row r="9789" spans="1:53" x14ac:dyDescent="0.3">
      <c r="A9789" s="3"/>
      <c r="B9789" s="3"/>
      <c r="C9789" s="3"/>
      <c r="D9789" s="3"/>
      <c r="E9789" s="3"/>
      <c r="F9789" s="3"/>
      <c r="G9789" s="3"/>
      <c r="H9789" s="3"/>
      <c r="I9789" s="3"/>
      <c r="J9789" s="3"/>
      <c r="K9789" s="3"/>
      <c r="L9789" s="3"/>
      <c r="M9789" s="3"/>
      <c r="N9789" s="3"/>
      <c r="O9789" s="3"/>
      <c r="P9789" s="3"/>
      <c r="Q9789" s="3"/>
      <c r="R9789" s="3"/>
      <c r="S9789" s="120"/>
      <c r="T9789" s="3"/>
      <c r="U9789" s="3"/>
      <c r="V9789" s="3"/>
      <c r="W9789" s="3"/>
      <c r="X9789" s="3"/>
      <c r="Y9789" s="3"/>
      <c r="Z9789" s="3"/>
      <c r="AA9789" s="3"/>
      <c r="AB9789" s="3"/>
      <c r="AC9789" s="3"/>
      <c r="AD9789" s="3"/>
      <c r="AE9789" s="3"/>
      <c r="AF9789" s="3"/>
      <c r="AG9789" s="3"/>
      <c r="AH9789" s="3"/>
      <c r="AI9789" s="3"/>
      <c r="AJ9789" s="3"/>
      <c r="AK9789" s="3"/>
      <c r="AL9789" s="3"/>
      <c r="AM9789" s="3"/>
      <c r="AN9789" s="3"/>
      <c r="AO9789" s="3"/>
      <c r="AP9789" s="3"/>
      <c r="AQ9789" s="3"/>
      <c r="AR9789" s="3"/>
      <c r="AS9789" s="3"/>
      <c r="AT9789" s="3"/>
      <c r="AU9789" s="3"/>
      <c r="AV9789" s="3"/>
      <c r="AW9789" s="3"/>
      <c r="AX9789" s="3"/>
      <c r="AY9789" s="3"/>
      <c r="AZ9789" s="3"/>
      <c r="BA9789" s="3"/>
    </row>
    <row r="9790" spans="1:53" x14ac:dyDescent="0.3">
      <c r="A9790" s="3"/>
      <c r="B9790" s="3"/>
      <c r="C9790" s="3"/>
      <c r="D9790" s="3"/>
      <c r="E9790" s="3"/>
      <c r="F9790" s="3"/>
      <c r="G9790" s="3"/>
      <c r="H9790" s="3"/>
      <c r="I9790" s="3"/>
      <c r="J9790" s="3"/>
      <c r="K9790" s="3"/>
      <c r="L9790" s="3"/>
      <c r="M9790" s="3"/>
      <c r="N9790" s="3"/>
      <c r="O9790" s="3"/>
      <c r="P9790" s="3"/>
      <c r="Q9790" s="3"/>
      <c r="R9790" s="3"/>
      <c r="S9790" s="120"/>
      <c r="T9790" s="3"/>
      <c r="U9790" s="3"/>
      <c r="V9790" s="3"/>
      <c r="W9790" s="3"/>
      <c r="X9790" s="3"/>
      <c r="Y9790" s="3"/>
      <c r="Z9790" s="3"/>
      <c r="AA9790" s="3"/>
      <c r="AB9790" s="3"/>
      <c r="AC9790" s="3"/>
      <c r="AD9790" s="3"/>
      <c r="AE9790" s="3"/>
      <c r="AF9790" s="3"/>
      <c r="AG9790" s="3"/>
      <c r="AH9790" s="3"/>
      <c r="AI9790" s="3"/>
      <c r="AJ9790" s="3"/>
      <c r="AK9790" s="3"/>
      <c r="AL9790" s="3"/>
      <c r="AM9790" s="3"/>
      <c r="AN9790" s="3"/>
      <c r="AO9790" s="3"/>
      <c r="AP9790" s="3"/>
      <c r="AQ9790" s="3"/>
      <c r="AR9790" s="3"/>
      <c r="AS9790" s="3"/>
      <c r="AT9790" s="3"/>
      <c r="AU9790" s="3"/>
      <c r="AV9790" s="3"/>
      <c r="AW9790" s="3"/>
      <c r="AX9790" s="3"/>
      <c r="AY9790" s="3"/>
      <c r="AZ9790" s="3"/>
      <c r="BA9790" s="3"/>
    </row>
    <row r="9791" spans="1:53" x14ac:dyDescent="0.3">
      <c r="A9791" s="3"/>
      <c r="B9791" s="3"/>
      <c r="C9791" s="3"/>
      <c r="D9791" s="3"/>
      <c r="E9791" s="3"/>
      <c r="F9791" s="3"/>
      <c r="G9791" s="3"/>
      <c r="H9791" s="3"/>
      <c r="I9791" s="3"/>
      <c r="J9791" s="3"/>
      <c r="K9791" s="3"/>
      <c r="L9791" s="3"/>
      <c r="M9791" s="3"/>
      <c r="N9791" s="3"/>
      <c r="O9791" s="3"/>
      <c r="P9791" s="3"/>
      <c r="Q9791" s="3"/>
      <c r="R9791" s="3"/>
      <c r="S9791" s="120"/>
      <c r="T9791" s="3"/>
      <c r="U9791" s="3"/>
      <c r="V9791" s="3"/>
      <c r="W9791" s="3"/>
      <c r="X9791" s="3"/>
      <c r="Y9791" s="3"/>
      <c r="Z9791" s="3"/>
      <c r="AA9791" s="3"/>
      <c r="AB9791" s="3"/>
      <c r="AC9791" s="3"/>
      <c r="AD9791" s="3"/>
      <c r="AE9791" s="3"/>
      <c r="AF9791" s="3"/>
      <c r="AG9791" s="3"/>
      <c r="AH9791" s="3"/>
      <c r="AI9791" s="3"/>
      <c r="AJ9791" s="3"/>
      <c r="AK9791" s="3"/>
      <c r="AL9791" s="3"/>
      <c r="AM9791" s="3"/>
      <c r="AN9791" s="3"/>
      <c r="AO9791" s="3"/>
      <c r="AP9791" s="3"/>
      <c r="AQ9791" s="3"/>
      <c r="AR9791" s="3"/>
      <c r="AS9791" s="3"/>
      <c r="AT9791" s="3"/>
      <c r="AU9791" s="3"/>
      <c r="AV9791" s="3"/>
      <c r="AW9791" s="3"/>
      <c r="AX9791" s="3"/>
      <c r="AY9791" s="3"/>
      <c r="AZ9791" s="3"/>
      <c r="BA9791" s="3"/>
    </row>
    <row r="9792" spans="1:53" x14ac:dyDescent="0.3">
      <c r="A9792" s="3"/>
      <c r="B9792" s="3"/>
      <c r="C9792" s="3"/>
      <c r="D9792" s="3"/>
      <c r="E9792" s="3"/>
      <c r="F9792" s="3"/>
      <c r="G9792" s="3"/>
      <c r="H9792" s="3"/>
      <c r="I9792" s="3"/>
      <c r="J9792" s="3"/>
      <c r="K9792" s="3"/>
      <c r="L9792" s="3"/>
      <c r="M9792" s="3"/>
      <c r="N9792" s="3"/>
      <c r="O9792" s="3"/>
      <c r="P9792" s="3"/>
      <c r="Q9792" s="3"/>
      <c r="R9792" s="3"/>
      <c r="S9792" s="120"/>
      <c r="T9792" s="3"/>
      <c r="U9792" s="3"/>
      <c r="V9792" s="3"/>
      <c r="W9792" s="3"/>
      <c r="X9792" s="3"/>
      <c r="Y9792" s="3"/>
      <c r="Z9792" s="3"/>
      <c r="AA9792" s="3"/>
      <c r="AB9792" s="3"/>
      <c r="AC9792" s="3"/>
      <c r="AD9792" s="3"/>
      <c r="AE9792" s="3"/>
      <c r="AF9792" s="3"/>
      <c r="AG9792" s="3"/>
      <c r="AH9792" s="3"/>
      <c r="AI9792" s="3"/>
      <c r="AJ9792" s="3"/>
      <c r="AK9792" s="3"/>
      <c r="AL9792" s="3"/>
      <c r="AM9792" s="3"/>
      <c r="AN9792" s="3"/>
      <c r="AO9792" s="3"/>
      <c r="AP9792" s="3"/>
      <c r="AQ9792" s="3"/>
      <c r="AR9792" s="3"/>
      <c r="AS9792" s="3"/>
      <c r="AT9792" s="3"/>
      <c r="AU9792" s="3"/>
      <c r="AV9792" s="3"/>
      <c r="AW9792" s="3"/>
      <c r="AX9792" s="3"/>
      <c r="AY9792" s="3"/>
      <c r="AZ9792" s="3"/>
      <c r="BA9792" s="3"/>
    </row>
    <row r="9793" spans="1:53" x14ac:dyDescent="0.3">
      <c r="A9793" s="3"/>
      <c r="B9793" s="3"/>
      <c r="C9793" s="3"/>
      <c r="D9793" s="3"/>
      <c r="E9793" s="3"/>
      <c r="F9793" s="3"/>
      <c r="G9793" s="3"/>
      <c r="H9793" s="3"/>
      <c r="I9793" s="3"/>
      <c r="J9793" s="3"/>
      <c r="K9793" s="3"/>
      <c r="L9793" s="3"/>
      <c r="M9793" s="3"/>
      <c r="N9793" s="3"/>
      <c r="O9793" s="3"/>
      <c r="P9793" s="3"/>
      <c r="Q9793" s="3"/>
      <c r="R9793" s="3"/>
      <c r="S9793" s="120"/>
      <c r="T9793" s="3"/>
      <c r="U9793" s="3"/>
      <c r="V9793" s="3"/>
      <c r="W9793" s="3"/>
      <c r="X9793" s="3"/>
      <c r="Y9793" s="3"/>
      <c r="Z9793" s="3"/>
      <c r="AA9793" s="3"/>
      <c r="AB9793" s="3"/>
      <c r="AC9793" s="3"/>
      <c r="AD9793" s="3"/>
      <c r="AE9793" s="3"/>
      <c r="AF9793" s="3"/>
      <c r="AG9793" s="3"/>
      <c r="AH9793" s="3"/>
      <c r="AI9793" s="3"/>
      <c r="AJ9793" s="3"/>
      <c r="AK9793" s="3"/>
      <c r="AL9793" s="3"/>
      <c r="AM9793" s="3"/>
      <c r="AN9793" s="3"/>
      <c r="AO9793" s="3"/>
      <c r="AP9793" s="3"/>
      <c r="AQ9793" s="3"/>
      <c r="AR9793" s="3"/>
      <c r="AS9793" s="3"/>
      <c r="AT9793" s="3"/>
      <c r="AU9793" s="3"/>
      <c r="AV9793" s="3"/>
      <c r="AW9793" s="3"/>
      <c r="AX9793" s="3"/>
      <c r="AY9793" s="3"/>
      <c r="AZ9793" s="3"/>
      <c r="BA9793" s="3"/>
    </row>
    <row r="9794" spans="1:53" x14ac:dyDescent="0.3">
      <c r="A9794" s="3"/>
      <c r="B9794" s="3"/>
      <c r="C9794" s="3"/>
      <c r="D9794" s="3"/>
      <c r="E9794" s="3"/>
      <c r="F9794" s="3"/>
      <c r="G9794" s="3"/>
      <c r="H9794" s="3"/>
      <c r="I9794" s="3"/>
      <c r="J9794" s="3"/>
      <c r="K9794" s="3"/>
      <c r="L9794" s="3"/>
      <c r="M9794" s="3"/>
      <c r="N9794" s="3"/>
      <c r="O9794" s="3"/>
      <c r="P9794" s="3"/>
      <c r="Q9794" s="3"/>
      <c r="R9794" s="3"/>
      <c r="S9794" s="120"/>
      <c r="T9794" s="3"/>
      <c r="U9794" s="3"/>
      <c r="V9794" s="3"/>
      <c r="W9794" s="3"/>
      <c r="X9794" s="3"/>
      <c r="Y9794" s="3"/>
      <c r="Z9794" s="3"/>
      <c r="AA9794" s="3"/>
      <c r="AB9794" s="3"/>
      <c r="AC9794" s="3"/>
      <c r="AD9794" s="3"/>
      <c r="AE9794" s="3"/>
      <c r="AF9794" s="3"/>
      <c r="AG9794" s="3"/>
      <c r="AH9794" s="3"/>
      <c r="AI9794" s="3"/>
      <c r="AJ9794" s="3"/>
      <c r="AK9794" s="3"/>
      <c r="AL9794" s="3"/>
      <c r="AM9794" s="3"/>
      <c r="AN9794" s="3"/>
      <c r="AO9794" s="3"/>
      <c r="AP9794" s="3"/>
      <c r="AQ9794" s="3"/>
      <c r="AR9794" s="3"/>
      <c r="AS9794" s="3"/>
      <c r="AT9794" s="3"/>
      <c r="AU9794" s="3"/>
      <c r="AV9794" s="3"/>
      <c r="AW9794" s="3"/>
      <c r="AX9794" s="3"/>
      <c r="AY9794" s="3"/>
      <c r="AZ9794" s="3"/>
      <c r="BA9794" s="3"/>
    </row>
    <row r="9795" spans="1:53" x14ac:dyDescent="0.3">
      <c r="A9795" s="3"/>
      <c r="B9795" s="3"/>
      <c r="C9795" s="3"/>
      <c r="D9795" s="3"/>
      <c r="E9795" s="3"/>
      <c r="F9795" s="3"/>
      <c r="G9795" s="3"/>
      <c r="H9795" s="3"/>
      <c r="I9795" s="3"/>
      <c r="J9795" s="3"/>
      <c r="K9795" s="3"/>
      <c r="L9795" s="3"/>
      <c r="M9795" s="3"/>
      <c r="N9795" s="3"/>
      <c r="O9795" s="3"/>
      <c r="P9795" s="3"/>
      <c r="Q9795" s="3"/>
      <c r="R9795" s="3"/>
      <c r="S9795" s="120"/>
      <c r="T9795" s="3"/>
      <c r="U9795" s="3"/>
      <c r="V9795" s="3"/>
      <c r="W9795" s="3"/>
      <c r="X9795" s="3"/>
      <c r="Y9795" s="3"/>
      <c r="Z9795" s="3"/>
      <c r="AA9795" s="3"/>
      <c r="AB9795" s="3"/>
      <c r="AC9795" s="3"/>
      <c r="AD9795" s="3"/>
      <c r="AE9795" s="3"/>
      <c r="AF9795" s="3"/>
      <c r="AG9795" s="3"/>
      <c r="AH9795" s="3"/>
      <c r="AI9795" s="3"/>
      <c r="AJ9795" s="3"/>
      <c r="AK9795" s="3"/>
      <c r="AL9795" s="3"/>
      <c r="AM9795" s="3"/>
      <c r="AN9795" s="3"/>
      <c r="AO9795" s="3"/>
      <c r="AP9795" s="3"/>
      <c r="AQ9795" s="3"/>
      <c r="AR9795" s="3"/>
      <c r="AS9795" s="3"/>
      <c r="AT9795" s="3"/>
      <c r="AU9795" s="3"/>
      <c r="AV9795" s="3"/>
      <c r="AW9795" s="3"/>
      <c r="AX9795" s="3"/>
      <c r="AY9795" s="3"/>
      <c r="AZ9795" s="3"/>
      <c r="BA9795" s="3"/>
    </row>
    <row r="9796" spans="1:53" x14ac:dyDescent="0.3">
      <c r="A9796" s="3"/>
      <c r="B9796" s="3"/>
      <c r="C9796" s="3"/>
      <c r="D9796" s="3"/>
      <c r="E9796" s="3"/>
      <c r="F9796" s="3"/>
      <c r="G9796" s="3"/>
      <c r="H9796" s="3"/>
      <c r="I9796" s="3"/>
      <c r="J9796" s="3"/>
      <c r="K9796" s="3"/>
      <c r="L9796" s="3"/>
      <c r="M9796" s="3"/>
      <c r="N9796" s="3"/>
      <c r="O9796" s="3"/>
      <c r="P9796" s="3"/>
      <c r="Q9796" s="3"/>
      <c r="R9796" s="3"/>
      <c r="S9796" s="120"/>
      <c r="T9796" s="3"/>
      <c r="U9796" s="3"/>
      <c r="V9796" s="3"/>
      <c r="W9796" s="3"/>
      <c r="X9796" s="3"/>
      <c r="Y9796" s="3"/>
      <c r="Z9796" s="3"/>
      <c r="AA9796" s="3"/>
      <c r="AB9796" s="3"/>
      <c r="AC9796" s="3"/>
      <c r="AD9796" s="3"/>
      <c r="AE9796" s="3"/>
      <c r="AF9796" s="3"/>
      <c r="AG9796" s="3"/>
      <c r="AH9796" s="3"/>
      <c r="AI9796" s="3"/>
      <c r="AJ9796" s="3"/>
      <c r="AK9796" s="3"/>
      <c r="AL9796" s="3"/>
      <c r="AM9796" s="3"/>
      <c r="AN9796" s="3"/>
      <c r="AO9796" s="3"/>
      <c r="AP9796" s="3"/>
      <c r="AQ9796" s="3"/>
      <c r="AR9796" s="3"/>
      <c r="AS9796" s="3"/>
      <c r="AT9796" s="3"/>
      <c r="AU9796" s="3"/>
      <c r="AV9796" s="3"/>
      <c r="AW9796" s="3"/>
      <c r="AX9796" s="3"/>
      <c r="AY9796" s="3"/>
      <c r="AZ9796" s="3"/>
      <c r="BA9796" s="3"/>
    </row>
    <row r="9797" spans="1:53" x14ac:dyDescent="0.3">
      <c r="A9797" s="3"/>
      <c r="B9797" s="3"/>
      <c r="C9797" s="3"/>
      <c r="D9797" s="3"/>
      <c r="E9797" s="3"/>
      <c r="F9797" s="3"/>
      <c r="G9797" s="3"/>
      <c r="H9797" s="3"/>
      <c r="I9797" s="3"/>
      <c r="J9797" s="3"/>
      <c r="K9797" s="3"/>
      <c r="L9797" s="3"/>
      <c r="M9797" s="3"/>
      <c r="N9797" s="3"/>
      <c r="O9797" s="3"/>
      <c r="P9797" s="3"/>
      <c r="Q9797" s="3"/>
      <c r="R9797" s="3"/>
      <c r="S9797" s="120"/>
      <c r="T9797" s="3"/>
      <c r="U9797" s="3"/>
      <c r="V9797" s="3"/>
      <c r="W9797" s="3"/>
      <c r="X9797" s="3"/>
      <c r="Y9797" s="3"/>
      <c r="Z9797" s="3"/>
      <c r="AA9797" s="3"/>
      <c r="AB9797" s="3"/>
      <c r="AC9797" s="3"/>
      <c r="AD9797" s="3"/>
      <c r="AE9797" s="3"/>
      <c r="AF9797" s="3"/>
      <c r="AG9797" s="3"/>
      <c r="AH9797" s="3"/>
      <c r="AI9797" s="3"/>
      <c r="AJ9797" s="3"/>
      <c r="AK9797" s="3"/>
      <c r="AL9797" s="3"/>
      <c r="AM9797" s="3"/>
      <c r="AN9797" s="3"/>
      <c r="AO9797" s="3"/>
      <c r="AP9797" s="3"/>
      <c r="AQ9797" s="3"/>
      <c r="AR9797" s="3"/>
      <c r="AS9797" s="3"/>
      <c r="AT9797" s="3"/>
      <c r="AU9797" s="3"/>
      <c r="AV9797" s="3"/>
      <c r="AW9797" s="3"/>
      <c r="AX9797" s="3"/>
      <c r="AY9797" s="3"/>
      <c r="AZ9797" s="3"/>
      <c r="BA9797" s="3"/>
    </row>
    <row r="9798" spans="1:53" x14ac:dyDescent="0.3">
      <c r="A9798" s="3"/>
      <c r="B9798" s="3"/>
      <c r="C9798" s="3"/>
      <c r="D9798" s="3"/>
      <c r="E9798" s="3"/>
      <c r="F9798" s="3"/>
      <c r="G9798" s="3"/>
      <c r="H9798" s="3"/>
      <c r="I9798" s="3"/>
      <c r="J9798" s="3"/>
      <c r="K9798" s="3"/>
      <c r="L9798" s="3"/>
      <c r="M9798" s="3"/>
      <c r="N9798" s="3"/>
      <c r="O9798" s="3"/>
      <c r="P9798" s="3"/>
      <c r="Q9798" s="3"/>
      <c r="R9798" s="3"/>
      <c r="S9798" s="120"/>
      <c r="T9798" s="3"/>
      <c r="U9798" s="3"/>
      <c r="V9798" s="3"/>
      <c r="W9798" s="3"/>
      <c r="X9798" s="3"/>
      <c r="Y9798" s="3"/>
      <c r="Z9798" s="3"/>
      <c r="AA9798" s="3"/>
      <c r="AB9798" s="3"/>
      <c r="AC9798" s="3"/>
      <c r="AD9798" s="3"/>
      <c r="AE9798" s="3"/>
      <c r="AF9798" s="3"/>
      <c r="AG9798" s="3"/>
      <c r="AH9798" s="3"/>
      <c r="AI9798" s="3"/>
      <c r="AJ9798" s="3"/>
      <c r="AK9798" s="3"/>
      <c r="AL9798" s="3"/>
      <c r="AM9798" s="3"/>
      <c r="AN9798" s="3"/>
      <c r="AO9798" s="3"/>
      <c r="AP9798" s="3"/>
      <c r="AQ9798" s="3"/>
      <c r="AR9798" s="3"/>
      <c r="AS9798" s="3"/>
      <c r="AT9798" s="3"/>
      <c r="AU9798" s="3"/>
      <c r="AV9798" s="3"/>
      <c r="AW9798" s="3"/>
      <c r="AX9798" s="3"/>
      <c r="AY9798" s="3"/>
      <c r="AZ9798" s="3"/>
      <c r="BA9798" s="3"/>
    </row>
    <row r="9799" spans="1:53" x14ac:dyDescent="0.3">
      <c r="A9799" s="3"/>
      <c r="B9799" s="3"/>
      <c r="C9799" s="3"/>
      <c r="D9799" s="3"/>
      <c r="E9799" s="3"/>
      <c r="F9799" s="3"/>
      <c r="G9799" s="3"/>
      <c r="H9799" s="3"/>
      <c r="I9799" s="3"/>
      <c r="J9799" s="3"/>
      <c r="K9799" s="3"/>
      <c r="L9799" s="3"/>
      <c r="M9799" s="3"/>
      <c r="N9799" s="3"/>
      <c r="O9799" s="3"/>
      <c r="P9799" s="3"/>
      <c r="Q9799" s="3"/>
      <c r="R9799" s="3"/>
      <c r="S9799" s="120"/>
      <c r="T9799" s="3"/>
      <c r="U9799" s="3"/>
      <c r="V9799" s="3"/>
      <c r="W9799" s="3"/>
      <c r="X9799" s="3"/>
      <c r="Y9799" s="3"/>
      <c r="Z9799" s="3"/>
      <c r="AA9799" s="3"/>
      <c r="AB9799" s="3"/>
      <c r="AC9799" s="3"/>
      <c r="AD9799" s="3"/>
      <c r="AE9799" s="3"/>
      <c r="AF9799" s="3"/>
      <c r="AG9799" s="3"/>
      <c r="AH9799" s="3"/>
      <c r="AI9799" s="3"/>
      <c r="AJ9799" s="3"/>
      <c r="AK9799" s="3"/>
      <c r="AL9799" s="3"/>
      <c r="AM9799" s="3"/>
      <c r="AN9799" s="3"/>
      <c r="AO9799" s="3"/>
      <c r="AP9799" s="3"/>
      <c r="AQ9799" s="3"/>
      <c r="AR9799" s="3"/>
      <c r="AS9799" s="3"/>
      <c r="AT9799" s="3"/>
      <c r="AU9799" s="3"/>
      <c r="AV9799" s="3"/>
      <c r="AW9799" s="3"/>
      <c r="AX9799" s="3"/>
      <c r="AY9799" s="3"/>
      <c r="AZ9799" s="3"/>
      <c r="BA9799" s="3"/>
    </row>
    <row r="9800" spans="1:53" x14ac:dyDescent="0.3">
      <c r="A9800" s="3"/>
      <c r="B9800" s="3"/>
      <c r="C9800" s="3"/>
      <c r="D9800" s="3"/>
      <c r="E9800" s="3"/>
      <c r="F9800" s="3"/>
      <c r="G9800" s="3"/>
      <c r="H9800" s="3"/>
      <c r="I9800" s="3"/>
      <c r="J9800" s="3"/>
      <c r="K9800" s="3"/>
      <c r="L9800" s="3"/>
      <c r="M9800" s="3"/>
      <c r="N9800" s="3"/>
      <c r="O9800" s="3"/>
      <c r="P9800" s="3"/>
      <c r="Q9800" s="3"/>
      <c r="R9800" s="3"/>
      <c r="S9800" s="120"/>
      <c r="T9800" s="3"/>
      <c r="U9800" s="3"/>
      <c r="V9800" s="3"/>
      <c r="W9800" s="3"/>
      <c r="X9800" s="3"/>
      <c r="Y9800" s="3"/>
      <c r="Z9800" s="3"/>
      <c r="AA9800" s="3"/>
      <c r="AB9800" s="3"/>
      <c r="AC9800" s="3"/>
      <c r="AD9800" s="3"/>
      <c r="AE9800" s="3"/>
      <c r="AF9800" s="3"/>
      <c r="AG9800" s="3"/>
      <c r="AH9800" s="3"/>
      <c r="AI9800" s="3"/>
      <c r="AJ9800" s="3"/>
      <c r="AK9800" s="3"/>
      <c r="AL9800" s="3"/>
      <c r="AM9800" s="3"/>
      <c r="AN9800" s="3"/>
      <c r="AO9800" s="3"/>
      <c r="AP9800" s="3"/>
      <c r="AQ9800" s="3"/>
      <c r="AR9800" s="3"/>
      <c r="AS9800" s="3"/>
      <c r="AT9800" s="3"/>
      <c r="AU9800" s="3"/>
      <c r="AV9800" s="3"/>
      <c r="AW9800" s="3"/>
      <c r="AX9800" s="3"/>
      <c r="AY9800" s="3"/>
      <c r="AZ9800" s="3"/>
      <c r="BA9800" s="3"/>
    </row>
    <row r="9801" spans="1:53" x14ac:dyDescent="0.3">
      <c r="A9801" s="3"/>
      <c r="B9801" s="3"/>
      <c r="C9801" s="3"/>
      <c r="D9801" s="3"/>
      <c r="E9801" s="3"/>
      <c r="F9801" s="3"/>
      <c r="G9801" s="3"/>
      <c r="H9801" s="3"/>
      <c r="I9801" s="3"/>
      <c r="J9801" s="3"/>
      <c r="K9801" s="3"/>
      <c r="L9801" s="3"/>
      <c r="M9801" s="3"/>
      <c r="N9801" s="3"/>
      <c r="O9801" s="3"/>
      <c r="P9801" s="3"/>
      <c r="Q9801" s="3"/>
      <c r="R9801" s="3"/>
      <c r="S9801" s="120"/>
      <c r="T9801" s="3"/>
      <c r="U9801" s="3"/>
      <c r="V9801" s="3"/>
      <c r="W9801" s="3"/>
      <c r="X9801" s="3"/>
      <c r="Y9801" s="3"/>
      <c r="Z9801" s="3"/>
      <c r="AA9801" s="3"/>
      <c r="AB9801" s="3"/>
      <c r="AC9801" s="3"/>
      <c r="AD9801" s="3"/>
      <c r="AE9801" s="3"/>
      <c r="AF9801" s="3"/>
      <c r="AG9801" s="3"/>
      <c r="AH9801" s="3"/>
      <c r="AI9801" s="3"/>
      <c r="AJ9801" s="3"/>
      <c r="AK9801" s="3"/>
      <c r="AL9801" s="3"/>
      <c r="AM9801" s="3"/>
      <c r="AN9801" s="3"/>
      <c r="AO9801" s="3"/>
      <c r="AP9801" s="3"/>
      <c r="AQ9801" s="3"/>
      <c r="AR9801" s="3"/>
      <c r="AS9801" s="3"/>
      <c r="AT9801" s="3"/>
      <c r="AU9801" s="3"/>
      <c r="AV9801" s="3"/>
      <c r="AW9801" s="3"/>
      <c r="AX9801" s="3"/>
      <c r="AY9801" s="3"/>
      <c r="AZ9801" s="3"/>
      <c r="BA9801" s="3"/>
    </row>
    <row r="9802" spans="1:53" x14ac:dyDescent="0.3">
      <c r="A9802" s="3"/>
      <c r="B9802" s="3"/>
      <c r="C9802" s="3"/>
      <c r="D9802" s="3"/>
      <c r="E9802" s="3"/>
      <c r="F9802" s="3"/>
      <c r="G9802" s="3"/>
      <c r="H9802" s="3"/>
      <c r="I9802" s="3"/>
      <c r="J9802" s="3"/>
      <c r="K9802" s="3"/>
      <c r="L9802" s="3"/>
      <c r="M9802" s="3"/>
      <c r="N9802" s="3"/>
      <c r="O9802" s="3"/>
      <c r="P9802" s="3"/>
      <c r="Q9802" s="3"/>
      <c r="R9802" s="3"/>
      <c r="S9802" s="120"/>
      <c r="T9802" s="3"/>
      <c r="U9802" s="3"/>
      <c r="V9802" s="3"/>
      <c r="W9802" s="3"/>
      <c r="X9802" s="3"/>
      <c r="Y9802" s="3"/>
      <c r="Z9802" s="3"/>
      <c r="AA9802" s="3"/>
      <c r="AB9802" s="3"/>
      <c r="AC9802" s="3"/>
      <c r="AD9802" s="3"/>
      <c r="AE9802" s="3"/>
      <c r="AF9802" s="3"/>
      <c r="AG9802" s="3"/>
      <c r="AH9802" s="3"/>
      <c r="AI9802" s="3"/>
      <c r="AJ9802" s="3"/>
      <c r="AK9802" s="3"/>
      <c r="AL9802" s="3"/>
      <c r="AM9802" s="3"/>
      <c r="AN9802" s="3"/>
      <c r="AO9802" s="3"/>
      <c r="AP9802" s="3"/>
      <c r="AQ9802" s="3"/>
      <c r="AR9802" s="3"/>
      <c r="AS9802" s="3"/>
      <c r="AT9802" s="3"/>
      <c r="AU9802" s="3"/>
      <c r="AV9802" s="3"/>
      <c r="AW9802" s="3"/>
      <c r="AX9802" s="3"/>
      <c r="AY9802" s="3"/>
      <c r="AZ9802" s="3"/>
      <c r="BA9802" s="3"/>
    </row>
    <row r="9803" spans="1:53" x14ac:dyDescent="0.3">
      <c r="A9803" s="3"/>
      <c r="B9803" s="3"/>
      <c r="C9803" s="3"/>
      <c r="D9803" s="3"/>
      <c r="E9803" s="3"/>
      <c r="F9803" s="3"/>
      <c r="G9803" s="3"/>
      <c r="H9803" s="3"/>
      <c r="I9803" s="3"/>
      <c r="J9803" s="3"/>
      <c r="K9803" s="3"/>
      <c r="L9803" s="3"/>
      <c r="M9803" s="3"/>
      <c r="N9803" s="3"/>
      <c r="O9803" s="3"/>
      <c r="P9803" s="3"/>
      <c r="Q9803" s="3"/>
      <c r="R9803" s="3"/>
      <c r="S9803" s="120"/>
      <c r="T9803" s="3"/>
      <c r="U9803" s="3"/>
      <c r="V9803" s="3"/>
      <c r="W9803" s="3"/>
      <c r="X9803" s="3"/>
      <c r="Y9803" s="3"/>
      <c r="Z9803" s="3"/>
      <c r="AA9803" s="3"/>
      <c r="AB9803" s="3"/>
      <c r="AC9803" s="3"/>
      <c r="AD9803" s="3"/>
      <c r="AE9803" s="3"/>
      <c r="AF9803" s="3"/>
      <c r="AG9803" s="3"/>
      <c r="AH9803" s="3"/>
      <c r="AI9803" s="3"/>
      <c r="AJ9803" s="3"/>
      <c r="AK9803" s="3"/>
      <c r="AL9803" s="3"/>
      <c r="AM9803" s="3"/>
      <c r="AN9803" s="3"/>
      <c r="AO9803" s="3"/>
      <c r="AP9803" s="3"/>
      <c r="AQ9803" s="3"/>
      <c r="AR9803" s="3"/>
      <c r="AS9803" s="3"/>
      <c r="AT9803" s="3"/>
      <c r="AU9803" s="3"/>
      <c r="AV9803" s="3"/>
      <c r="AW9803" s="3"/>
      <c r="AX9803" s="3"/>
      <c r="AY9803" s="3"/>
      <c r="AZ9803" s="3"/>
      <c r="BA9803" s="3"/>
    </row>
    <row r="9804" spans="1:53" x14ac:dyDescent="0.3">
      <c r="A9804" s="3"/>
      <c r="B9804" s="3"/>
      <c r="C9804" s="3"/>
      <c r="D9804" s="3"/>
      <c r="E9804" s="3"/>
      <c r="F9804" s="3"/>
      <c r="G9804" s="3"/>
      <c r="H9804" s="3"/>
      <c r="I9804" s="3"/>
      <c r="J9804" s="3"/>
      <c r="K9804" s="3"/>
      <c r="L9804" s="3"/>
      <c r="M9804" s="3"/>
      <c r="N9804" s="3"/>
      <c r="O9804" s="3"/>
      <c r="P9804" s="3"/>
      <c r="Q9804" s="3"/>
      <c r="R9804" s="3"/>
      <c r="S9804" s="120"/>
      <c r="T9804" s="3"/>
      <c r="U9804" s="3"/>
      <c r="V9804" s="3"/>
      <c r="W9804" s="3"/>
      <c r="X9804" s="3"/>
      <c r="Y9804" s="3"/>
      <c r="Z9804" s="3"/>
      <c r="AA9804" s="3"/>
      <c r="AB9804" s="3"/>
      <c r="AC9804" s="3"/>
      <c r="AD9804" s="3"/>
      <c r="AE9804" s="3"/>
      <c r="AF9804" s="3"/>
      <c r="AG9804" s="3"/>
      <c r="AH9804" s="3"/>
      <c r="AI9804" s="3"/>
      <c r="AJ9804" s="3"/>
      <c r="AK9804" s="3"/>
      <c r="AL9804" s="3"/>
      <c r="AM9804" s="3"/>
      <c r="AN9804" s="3"/>
      <c r="AO9804" s="3"/>
      <c r="AP9804" s="3"/>
      <c r="AQ9804" s="3"/>
      <c r="AR9804" s="3"/>
      <c r="AS9804" s="3"/>
      <c r="AT9804" s="3"/>
      <c r="AU9804" s="3"/>
      <c r="AV9804" s="3"/>
      <c r="AW9804" s="3"/>
      <c r="AX9804" s="3"/>
      <c r="AY9804" s="3"/>
      <c r="AZ9804" s="3"/>
      <c r="BA9804" s="3"/>
    </row>
    <row r="9805" spans="1:53" x14ac:dyDescent="0.3">
      <c r="A9805" s="3"/>
      <c r="B9805" s="3"/>
      <c r="C9805" s="3"/>
      <c r="D9805" s="3"/>
      <c r="E9805" s="3"/>
      <c r="F9805" s="3"/>
      <c r="G9805" s="3"/>
      <c r="H9805" s="3"/>
      <c r="I9805" s="3"/>
      <c r="J9805" s="3"/>
      <c r="K9805" s="3"/>
      <c r="L9805" s="3"/>
      <c r="M9805" s="3"/>
      <c r="N9805" s="3"/>
      <c r="O9805" s="3"/>
      <c r="P9805" s="3"/>
      <c r="Q9805" s="3"/>
      <c r="R9805" s="3"/>
      <c r="S9805" s="120"/>
      <c r="T9805" s="3"/>
      <c r="U9805" s="3"/>
      <c r="V9805" s="3"/>
      <c r="W9805" s="3"/>
      <c r="X9805" s="3"/>
      <c r="Y9805" s="3"/>
      <c r="Z9805" s="3"/>
      <c r="AA9805" s="3"/>
      <c r="AB9805" s="3"/>
      <c r="AC9805" s="3"/>
      <c r="AD9805" s="3"/>
      <c r="AE9805" s="3"/>
      <c r="AF9805" s="3"/>
      <c r="AG9805" s="3"/>
      <c r="AH9805" s="3"/>
      <c r="AI9805" s="3"/>
      <c r="AJ9805" s="3"/>
      <c r="AK9805" s="3"/>
      <c r="AL9805" s="3"/>
      <c r="AM9805" s="3"/>
      <c r="AN9805" s="3"/>
      <c r="AO9805" s="3"/>
      <c r="AP9805" s="3"/>
      <c r="AQ9805" s="3"/>
      <c r="AR9805" s="3"/>
      <c r="AS9805" s="3"/>
      <c r="AT9805" s="3"/>
      <c r="AU9805" s="3"/>
      <c r="AV9805" s="3"/>
      <c r="AW9805" s="3"/>
      <c r="AX9805" s="3"/>
      <c r="AY9805" s="3"/>
      <c r="AZ9805" s="3"/>
      <c r="BA9805" s="3"/>
    </row>
    <row r="9806" spans="1:53" x14ac:dyDescent="0.3">
      <c r="A9806" s="3"/>
      <c r="B9806" s="3"/>
      <c r="C9806" s="3"/>
      <c r="D9806" s="3"/>
      <c r="E9806" s="3"/>
      <c r="F9806" s="3"/>
      <c r="G9806" s="3"/>
      <c r="H9806" s="3"/>
      <c r="I9806" s="3"/>
      <c r="J9806" s="3"/>
      <c r="K9806" s="3"/>
      <c r="L9806" s="3"/>
      <c r="M9806" s="3"/>
      <c r="N9806" s="3"/>
      <c r="O9806" s="3"/>
      <c r="P9806" s="3"/>
      <c r="Q9806" s="3"/>
      <c r="R9806" s="3"/>
      <c r="S9806" s="120"/>
      <c r="T9806" s="3"/>
      <c r="U9806" s="3"/>
      <c r="V9806" s="3"/>
      <c r="W9806" s="3"/>
      <c r="X9806" s="3"/>
      <c r="Y9806" s="3"/>
      <c r="Z9806" s="3"/>
      <c r="AA9806" s="3"/>
      <c r="AB9806" s="3"/>
      <c r="AC9806" s="3"/>
      <c r="AD9806" s="3"/>
      <c r="AE9806" s="3"/>
      <c r="AF9806" s="3"/>
      <c r="AG9806" s="3"/>
      <c r="AH9806" s="3"/>
      <c r="AI9806" s="3"/>
      <c r="AJ9806" s="3"/>
      <c r="AK9806" s="3"/>
      <c r="AL9806" s="3"/>
      <c r="AM9806" s="3"/>
      <c r="AN9806" s="3"/>
      <c r="AO9806" s="3"/>
      <c r="AP9806" s="3"/>
      <c r="AQ9806" s="3"/>
      <c r="AR9806" s="3"/>
      <c r="AS9806" s="3"/>
      <c r="AT9806" s="3"/>
      <c r="AU9806" s="3"/>
      <c r="AV9806" s="3"/>
      <c r="AW9806" s="3"/>
      <c r="AX9806" s="3"/>
      <c r="AY9806" s="3"/>
      <c r="AZ9806" s="3"/>
      <c r="BA9806" s="3"/>
    </row>
    <row r="9807" spans="1:53" x14ac:dyDescent="0.3">
      <c r="A9807" s="3"/>
      <c r="B9807" s="3"/>
      <c r="C9807" s="3"/>
      <c r="D9807" s="3"/>
      <c r="E9807" s="3"/>
      <c r="F9807" s="3"/>
      <c r="G9807" s="3"/>
      <c r="H9807" s="3"/>
      <c r="I9807" s="3"/>
      <c r="J9807" s="3"/>
      <c r="K9807" s="3"/>
      <c r="L9807" s="3"/>
      <c r="M9807" s="3"/>
      <c r="N9807" s="3"/>
      <c r="O9807" s="3"/>
      <c r="P9807" s="3"/>
      <c r="Q9807" s="3"/>
      <c r="R9807" s="3"/>
      <c r="S9807" s="120"/>
      <c r="T9807" s="3"/>
      <c r="U9807" s="3"/>
      <c r="V9807" s="3"/>
      <c r="W9807" s="3"/>
      <c r="X9807" s="3"/>
      <c r="Y9807" s="3"/>
      <c r="Z9807" s="3"/>
      <c r="AA9807" s="3"/>
      <c r="AB9807" s="3"/>
      <c r="AC9807" s="3"/>
      <c r="AD9807" s="3"/>
      <c r="AE9807" s="3"/>
      <c r="AF9807" s="3"/>
      <c r="AG9807" s="3"/>
      <c r="AH9807" s="3"/>
      <c r="AI9807" s="3"/>
      <c r="AJ9807" s="3"/>
      <c r="AK9807" s="3"/>
      <c r="AL9807" s="3"/>
      <c r="AM9807" s="3"/>
      <c r="AN9807" s="3"/>
      <c r="AO9807" s="3"/>
      <c r="AP9807" s="3"/>
      <c r="AQ9807" s="3"/>
      <c r="AR9807" s="3"/>
      <c r="AS9807" s="3"/>
      <c r="AT9807" s="3"/>
      <c r="AU9807" s="3"/>
      <c r="AV9807" s="3"/>
      <c r="AW9807" s="3"/>
      <c r="AX9807" s="3"/>
      <c r="AY9807" s="3"/>
      <c r="AZ9807" s="3"/>
      <c r="BA9807" s="3"/>
    </row>
    <row r="9808" spans="1:53" x14ac:dyDescent="0.3">
      <c r="A9808" s="3"/>
      <c r="B9808" s="3"/>
      <c r="C9808" s="3"/>
      <c r="D9808" s="3"/>
      <c r="E9808" s="3"/>
      <c r="F9808" s="3"/>
      <c r="G9808" s="3"/>
      <c r="H9808" s="3"/>
      <c r="I9808" s="3"/>
      <c r="J9808" s="3"/>
      <c r="K9808" s="3"/>
      <c r="L9808" s="3"/>
      <c r="M9808" s="3"/>
      <c r="N9808" s="3"/>
      <c r="O9808" s="3"/>
      <c r="P9808" s="3"/>
      <c r="Q9808" s="3"/>
      <c r="R9808" s="3"/>
      <c r="S9808" s="120"/>
      <c r="T9808" s="3"/>
      <c r="U9808" s="3"/>
      <c r="V9808" s="3"/>
      <c r="W9808" s="3"/>
      <c r="X9808" s="3"/>
      <c r="Y9808" s="3"/>
      <c r="Z9808" s="3"/>
      <c r="AA9808" s="3"/>
      <c r="AB9808" s="3"/>
      <c r="AC9808" s="3"/>
      <c r="AD9808" s="3"/>
      <c r="AE9808" s="3"/>
      <c r="AF9808" s="3"/>
      <c r="AG9808" s="3"/>
      <c r="AH9808" s="3"/>
      <c r="AI9808" s="3"/>
      <c r="AJ9808" s="3"/>
      <c r="AK9808" s="3"/>
      <c r="AL9808" s="3"/>
      <c r="AM9808" s="3"/>
      <c r="AN9808" s="3"/>
      <c r="AO9808" s="3"/>
      <c r="AP9808" s="3"/>
      <c r="AQ9808" s="3"/>
      <c r="AR9808" s="3"/>
      <c r="AS9808" s="3"/>
      <c r="AT9808" s="3"/>
      <c r="AU9808" s="3"/>
      <c r="AV9808" s="3"/>
      <c r="AW9808" s="3"/>
      <c r="AX9808" s="3"/>
      <c r="AY9808" s="3"/>
      <c r="AZ9808" s="3"/>
      <c r="BA9808" s="3"/>
    </row>
    <row r="9809" spans="1:53" x14ac:dyDescent="0.3">
      <c r="A9809" s="3"/>
      <c r="B9809" s="3"/>
      <c r="C9809" s="3"/>
      <c r="D9809" s="3"/>
      <c r="E9809" s="3"/>
      <c r="F9809" s="3"/>
      <c r="G9809" s="3"/>
      <c r="H9809" s="3"/>
      <c r="I9809" s="3"/>
      <c r="J9809" s="3"/>
      <c r="K9809" s="3"/>
      <c r="L9809" s="3"/>
      <c r="M9809" s="3"/>
      <c r="N9809" s="3"/>
      <c r="O9809" s="3"/>
      <c r="P9809" s="3"/>
      <c r="Q9809" s="3"/>
      <c r="R9809" s="3"/>
      <c r="S9809" s="120"/>
      <c r="T9809" s="3"/>
      <c r="U9809" s="3"/>
      <c r="V9809" s="3"/>
      <c r="W9809" s="3"/>
      <c r="X9809" s="3"/>
      <c r="Y9809" s="3"/>
      <c r="Z9809" s="3"/>
      <c r="AA9809" s="3"/>
      <c r="AB9809" s="3"/>
      <c r="AC9809" s="3"/>
      <c r="AD9809" s="3"/>
      <c r="AE9809" s="3"/>
      <c r="AF9809" s="3"/>
      <c r="AG9809" s="3"/>
      <c r="AH9809" s="3"/>
      <c r="AI9809" s="3"/>
      <c r="AJ9809" s="3"/>
      <c r="AK9809" s="3"/>
      <c r="AL9809" s="3"/>
      <c r="AM9809" s="3"/>
      <c r="AN9809" s="3"/>
      <c r="AO9809" s="3"/>
      <c r="AP9809" s="3"/>
      <c r="AQ9809" s="3"/>
      <c r="AR9809" s="3"/>
      <c r="AS9809" s="3"/>
      <c r="AT9809" s="3"/>
      <c r="AU9809" s="3"/>
      <c r="AV9809" s="3"/>
      <c r="AW9809" s="3"/>
      <c r="AX9809" s="3"/>
      <c r="AY9809" s="3"/>
      <c r="AZ9809" s="3"/>
      <c r="BA9809" s="3"/>
    </row>
    <row r="9810" spans="1:53" x14ac:dyDescent="0.3">
      <c r="A9810" s="3"/>
      <c r="B9810" s="3"/>
      <c r="C9810" s="3"/>
      <c r="D9810" s="3"/>
      <c r="E9810" s="3"/>
      <c r="F9810" s="3"/>
      <c r="G9810" s="3"/>
      <c r="H9810" s="3"/>
      <c r="I9810" s="3"/>
      <c r="J9810" s="3"/>
      <c r="K9810" s="3"/>
      <c r="L9810" s="3"/>
      <c r="M9810" s="3"/>
      <c r="N9810" s="3"/>
      <c r="O9810" s="3"/>
      <c r="P9810" s="3"/>
      <c r="Q9810" s="3"/>
      <c r="R9810" s="3"/>
      <c r="S9810" s="120"/>
      <c r="T9810" s="3"/>
      <c r="U9810" s="3"/>
      <c r="V9810" s="3"/>
      <c r="W9810" s="3"/>
      <c r="X9810" s="3"/>
      <c r="Y9810" s="3"/>
      <c r="Z9810" s="3"/>
      <c r="AA9810" s="3"/>
      <c r="AB9810" s="3"/>
      <c r="AC9810" s="3"/>
      <c r="AD9810" s="3"/>
      <c r="AE9810" s="3"/>
      <c r="AF9810" s="3"/>
      <c r="AG9810" s="3"/>
      <c r="AH9810" s="3"/>
      <c r="AI9810" s="3"/>
      <c r="AJ9810" s="3"/>
      <c r="AK9810" s="3"/>
      <c r="AL9810" s="3"/>
      <c r="AM9810" s="3"/>
      <c r="AN9810" s="3"/>
      <c r="AO9810" s="3"/>
      <c r="AP9810" s="3"/>
      <c r="AQ9810" s="3"/>
      <c r="AR9810" s="3"/>
      <c r="AS9810" s="3"/>
      <c r="AT9810" s="3"/>
      <c r="AU9810" s="3"/>
      <c r="AV9810" s="3"/>
      <c r="AW9810" s="3"/>
      <c r="AX9810" s="3"/>
      <c r="AY9810" s="3"/>
      <c r="AZ9810" s="3"/>
      <c r="BA9810" s="3"/>
    </row>
    <row r="9811" spans="1:53" x14ac:dyDescent="0.3">
      <c r="A9811" s="3"/>
      <c r="B9811" s="3"/>
      <c r="C9811" s="3"/>
      <c r="D9811" s="3"/>
      <c r="E9811" s="3"/>
      <c r="F9811" s="3"/>
      <c r="G9811" s="3"/>
      <c r="H9811" s="3"/>
      <c r="I9811" s="3"/>
      <c r="J9811" s="3"/>
      <c r="K9811" s="3"/>
      <c r="L9811" s="3"/>
      <c r="M9811" s="3"/>
      <c r="N9811" s="3"/>
      <c r="O9811" s="3"/>
      <c r="P9811" s="3"/>
      <c r="Q9811" s="3"/>
      <c r="R9811" s="3"/>
      <c r="S9811" s="120"/>
      <c r="T9811" s="3"/>
      <c r="U9811" s="3"/>
      <c r="V9811" s="3"/>
      <c r="W9811" s="3"/>
      <c r="X9811" s="3"/>
      <c r="Y9811" s="3"/>
      <c r="Z9811" s="3"/>
      <c r="AA9811" s="3"/>
      <c r="AB9811" s="3"/>
      <c r="AC9811" s="3"/>
      <c r="AD9811" s="3"/>
      <c r="AE9811" s="3"/>
      <c r="AF9811" s="3"/>
      <c r="AG9811" s="3"/>
      <c r="AH9811" s="3"/>
      <c r="AI9811" s="3"/>
      <c r="AJ9811" s="3"/>
      <c r="AK9811" s="3"/>
      <c r="AL9811" s="3"/>
      <c r="AM9811" s="3"/>
      <c r="AN9811" s="3"/>
      <c r="AO9811" s="3"/>
      <c r="AP9811" s="3"/>
      <c r="AQ9811" s="3"/>
      <c r="AR9811" s="3"/>
      <c r="AS9811" s="3"/>
      <c r="AT9811" s="3"/>
      <c r="AU9811" s="3"/>
      <c r="AV9811" s="3"/>
      <c r="AW9811" s="3"/>
      <c r="AX9811" s="3"/>
      <c r="AY9811" s="3"/>
      <c r="AZ9811" s="3"/>
      <c r="BA9811" s="3"/>
    </row>
    <row r="9812" spans="1:53" x14ac:dyDescent="0.3">
      <c r="A9812" s="3"/>
      <c r="B9812" s="3"/>
      <c r="C9812" s="3"/>
      <c r="D9812" s="3"/>
      <c r="E9812" s="3"/>
      <c r="F9812" s="3"/>
      <c r="G9812" s="3"/>
      <c r="H9812" s="3"/>
      <c r="I9812" s="3"/>
      <c r="J9812" s="3"/>
      <c r="K9812" s="3"/>
      <c r="L9812" s="3"/>
      <c r="M9812" s="3"/>
      <c r="N9812" s="3"/>
      <c r="O9812" s="3"/>
      <c r="P9812" s="3"/>
      <c r="Q9812" s="3"/>
      <c r="R9812" s="3"/>
      <c r="S9812" s="120"/>
      <c r="T9812" s="3"/>
      <c r="U9812" s="3"/>
      <c r="V9812" s="3"/>
      <c r="W9812" s="3"/>
      <c r="X9812" s="3"/>
      <c r="Y9812" s="3"/>
      <c r="Z9812" s="3"/>
      <c r="AA9812" s="3"/>
      <c r="AB9812" s="3"/>
      <c r="AC9812" s="3"/>
      <c r="AD9812" s="3"/>
      <c r="AE9812" s="3"/>
      <c r="AF9812" s="3"/>
      <c r="AG9812" s="3"/>
      <c r="AH9812" s="3"/>
      <c r="AI9812" s="3"/>
      <c r="AJ9812" s="3"/>
      <c r="AK9812" s="3"/>
      <c r="AL9812" s="3"/>
      <c r="AM9812" s="3"/>
      <c r="AN9812" s="3"/>
      <c r="AO9812" s="3"/>
      <c r="AP9812" s="3"/>
      <c r="AQ9812" s="3"/>
      <c r="AR9812" s="3"/>
      <c r="AS9812" s="3"/>
      <c r="AT9812" s="3"/>
      <c r="AU9812" s="3"/>
      <c r="AV9812" s="3"/>
      <c r="AW9812" s="3"/>
      <c r="AX9812" s="3"/>
      <c r="AY9812" s="3"/>
      <c r="AZ9812" s="3"/>
      <c r="BA9812" s="3"/>
    </row>
    <row r="9813" spans="1:53" x14ac:dyDescent="0.3">
      <c r="A9813" s="3"/>
      <c r="B9813" s="3"/>
      <c r="C9813" s="3"/>
      <c r="D9813" s="3"/>
      <c r="E9813" s="3"/>
      <c r="F9813" s="3"/>
      <c r="G9813" s="3"/>
      <c r="H9813" s="3"/>
      <c r="I9813" s="3"/>
      <c r="J9813" s="3"/>
      <c r="K9813" s="3"/>
      <c r="L9813" s="3"/>
      <c r="M9813" s="3"/>
      <c r="N9813" s="3"/>
      <c r="O9813" s="3"/>
      <c r="P9813" s="3"/>
      <c r="Q9813" s="3"/>
      <c r="R9813" s="3"/>
      <c r="S9813" s="120"/>
      <c r="T9813" s="3"/>
      <c r="U9813" s="3"/>
      <c r="V9813" s="3"/>
      <c r="W9813" s="3"/>
      <c r="X9813" s="3"/>
      <c r="Y9813" s="3"/>
      <c r="Z9813" s="3"/>
      <c r="AA9813" s="3"/>
      <c r="AB9813" s="3"/>
      <c r="AC9813" s="3"/>
      <c r="AD9813" s="3"/>
      <c r="AE9813" s="3"/>
      <c r="AF9813" s="3"/>
      <c r="AG9813" s="3"/>
      <c r="AH9813" s="3"/>
      <c r="AI9813" s="3"/>
      <c r="AJ9813" s="3"/>
      <c r="AK9813" s="3"/>
      <c r="AL9813" s="3"/>
      <c r="AM9813" s="3"/>
      <c r="AN9813" s="3"/>
      <c r="AO9813" s="3"/>
      <c r="AP9813" s="3"/>
      <c r="AQ9813" s="3"/>
      <c r="AR9813" s="3"/>
      <c r="AS9813" s="3"/>
      <c r="AT9813" s="3"/>
      <c r="AU9813" s="3"/>
      <c r="AV9813" s="3"/>
      <c r="AW9813" s="3"/>
      <c r="AX9813" s="3"/>
      <c r="AY9813" s="3"/>
      <c r="AZ9813" s="3"/>
      <c r="BA9813" s="3"/>
    </row>
    <row r="9814" spans="1:53" x14ac:dyDescent="0.3">
      <c r="A9814" s="3"/>
      <c r="B9814" s="3"/>
      <c r="C9814" s="3"/>
      <c r="D9814" s="3"/>
      <c r="E9814" s="3"/>
      <c r="F9814" s="3"/>
      <c r="G9814" s="3"/>
      <c r="H9814" s="3"/>
      <c r="I9814" s="3"/>
      <c r="J9814" s="3"/>
      <c r="K9814" s="3"/>
      <c r="L9814" s="3"/>
      <c r="M9814" s="3"/>
      <c r="N9814" s="3"/>
      <c r="O9814" s="3"/>
      <c r="P9814" s="3"/>
      <c r="Q9814" s="3"/>
      <c r="R9814" s="3"/>
      <c r="S9814" s="120"/>
      <c r="T9814" s="3"/>
      <c r="U9814" s="3"/>
      <c r="V9814" s="3"/>
      <c r="W9814" s="3"/>
      <c r="X9814" s="3"/>
      <c r="Y9814" s="3"/>
      <c r="Z9814" s="3"/>
      <c r="AA9814" s="3"/>
      <c r="AB9814" s="3"/>
      <c r="AC9814" s="3"/>
      <c r="AD9814" s="3"/>
      <c r="AE9814" s="3"/>
      <c r="AF9814" s="3"/>
      <c r="AG9814" s="3"/>
      <c r="AH9814" s="3"/>
      <c r="AI9814" s="3"/>
      <c r="AJ9814" s="3"/>
      <c r="AK9814" s="3"/>
      <c r="AL9814" s="3"/>
      <c r="AM9814" s="3"/>
      <c r="AN9814" s="3"/>
      <c r="AO9814" s="3"/>
      <c r="AP9814" s="3"/>
      <c r="AQ9814" s="3"/>
      <c r="AR9814" s="3"/>
      <c r="AS9814" s="3"/>
      <c r="AT9814" s="3"/>
      <c r="AU9814" s="3"/>
      <c r="AV9814" s="3"/>
      <c r="AW9814" s="3"/>
      <c r="AX9814" s="3"/>
      <c r="AY9814" s="3"/>
      <c r="AZ9814" s="3"/>
      <c r="BA9814" s="3"/>
    </row>
    <row r="9815" spans="1:53" x14ac:dyDescent="0.3">
      <c r="A9815" s="3"/>
      <c r="B9815" s="3"/>
      <c r="C9815" s="3"/>
      <c r="D9815" s="3"/>
      <c r="E9815" s="3"/>
      <c r="F9815" s="3"/>
      <c r="G9815" s="3"/>
      <c r="H9815" s="3"/>
      <c r="I9815" s="3"/>
      <c r="J9815" s="3"/>
      <c r="K9815" s="3"/>
      <c r="L9815" s="3"/>
      <c r="M9815" s="3"/>
      <c r="N9815" s="3"/>
      <c r="O9815" s="3"/>
      <c r="P9815" s="3"/>
      <c r="Q9815" s="3"/>
      <c r="R9815" s="3"/>
      <c r="S9815" s="120"/>
      <c r="T9815" s="3"/>
      <c r="U9815" s="3"/>
      <c r="V9815" s="3"/>
      <c r="W9815" s="3"/>
      <c r="X9815" s="3"/>
      <c r="Y9815" s="3"/>
      <c r="Z9815" s="3"/>
      <c r="AA9815" s="3"/>
      <c r="AB9815" s="3"/>
      <c r="AC9815" s="3"/>
      <c r="AD9815" s="3"/>
      <c r="AE9815" s="3"/>
      <c r="AF9815" s="3"/>
      <c r="AG9815" s="3"/>
      <c r="AH9815" s="3"/>
      <c r="AI9815" s="3"/>
      <c r="AJ9815" s="3"/>
      <c r="AK9815" s="3"/>
      <c r="AL9815" s="3"/>
      <c r="AM9815" s="3"/>
      <c r="AN9815" s="3"/>
      <c r="AO9815" s="3"/>
      <c r="AP9815" s="3"/>
      <c r="AQ9815" s="3"/>
      <c r="AR9815" s="3"/>
      <c r="AS9815" s="3"/>
      <c r="AT9815" s="3"/>
      <c r="AU9815" s="3"/>
      <c r="AV9815" s="3"/>
      <c r="AW9815" s="3"/>
      <c r="AX9815" s="3"/>
      <c r="AY9815" s="3"/>
      <c r="AZ9815" s="3"/>
      <c r="BA9815" s="3"/>
    </row>
    <row r="9816" spans="1:53" x14ac:dyDescent="0.3">
      <c r="A9816" s="3"/>
      <c r="B9816" s="3"/>
      <c r="C9816" s="3"/>
      <c r="D9816" s="3"/>
      <c r="E9816" s="3"/>
      <c r="F9816" s="3"/>
      <c r="G9816" s="3"/>
      <c r="H9816" s="3"/>
      <c r="I9816" s="3"/>
      <c r="J9816" s="3"/>
      <c r="K9816" s="3"/>
      <c r="L9816" s="3"/>
      <c r="M9816" s="3"/>
      <c r="N9816" s="3"/>
      <c r="O9816" s="3"/>
      <c r="P9816" s="3"/>
      <c r="Q9816" s="3"/>
      <c r="R9816" s="3"/>
      <c r="S9816" s="120"/>
      <c r="T9816" s="3"/>
      <c r="U9816" s="3"/>
      <c r="V9816" s="3"/>
      <c r="W9816" s="3"/>
      <c r="X9816" s="3"/>
      <c r="Y9816" s="3"/>
      <c r="Z9816" s="3"/>
      <c r="AA9816" s="3"/>
      <c r="AB9816" s="3"/>
      <c r="AC9816" s="3"/>
      <c r="AD9816" s="3"/>
      <c r="AE9816" s="3"/>
      <c r="AF9816" s="3"/>
      <c r="AG9816" s="3"/>
      <c r="AH9816" s="3"/>
      <c r="AI9816" s="3"/>
      <c r="AJ9816" s="3"/>
      <c r="AK9816" s="3"/>
      <c r="AL9816" s="3"/>
      <c r="AM9816" s="3"/>
      <c r="AN9816" s="3"/>
      <c r="AO9816" s="3"/>
      <c r="AP9816" s="3"/>
      <c r="AQ9816" s="3"/>
      <c r="AR9816" s="3"/>
      <c r="AS9816" s="3"/>
      <c r="AT9816" s="3"/>
      <c r="AU9816" s="3"/>
      <c r="AV9816" s="3"/>
      <c r="AW9816" s="3"/>
      <c r="AX9816" s="3"/>
      <c r="AY9816" s="3"/>
      <c r="AZ9816" s="3"/>
      <c r="BA9816" s="3"/>
    </row>
    <row r="9817" spans="1:53" x14ac:dyDescent="0.3">
      <c r="A9817" s="3"/>
      <c r="B9817" s="3"/>
      <c r="C9817" s="3"/>
      <c r="D9817" s="3"/>
      <c r="E9817" s="3"/>
      <c r="F9817" s="3"/>
      <c r="G9817" s="3"/>
      <c r="H9817" s="3"/>
      <c r="I9817" s="3"/>
      <c r="J9817" s="3"/>
      <c r="K9817" s="3"/>
      <c r="L9817" s="3"/>
      <c r="M9817" s="3"/>
      <c r="N9817" s="3"/>
      <c r="O9817" s="3"/>
      <c r="P9817" s="3"/>
      <c r="Q9817" s="3"/>
      <c r="R9817" s="3"/>
      <c r="S9817" s="120"/>
      <c r="T9817" s="3"/>
      <c r="U9817" s="3"/>
      <c r="V9817" s="3"/>
      <c r="W9817" s="3"/>
      <c r="X9817" s="3"/>
      <c r="Y9817" s="3"/>
      <c r="Z9817" s="3"/>
      <c r="AA9817" s="3"/>
      <c r="AB9817" s="3"/>
      <c r="AC9817" s="3"/>
      <c r="AD9817" s="3"/>
      <c r="AE9817" s="3"/>
      <c r="AF9817" s="3"/>
      <c r="AG9817" s="3"/>
      <c r="AH9817" s="3"/>
      <c r="AI9817" s="3"/>
      <c r="AJ9817" s="3"/>
      <c r="AK9817" s="3"/>
      <c r="AL9817" s="3"/>
      <c r="AM9817" s="3"/>
      <c r="AN9817" s="3"/>
      <c r="AO9817" s="3"/>
      <c r="AP9817" s="3"/>
      <c r="AQ9817" s="3"/>
      <c r="AR9817" s="3"/>
      <c r="AS9817" s="3"/>
      <c r="AT9817" s="3"/>
      <c r="AU9817" s="3"/>
      <c r="AV9817" s="3"/>
      <c r="AW9817" s="3"/>
      <c r="AX9817" s="3"/>
      <c r="AY9817" s="3"/>
      <c r="AZ9817" s="3"/>
      <c r="BA9817" s="3"/>
    </row>
    <row r="9818" spans="1:53" x14ac:dyDescent="0.3">
      <c r="A9818" s="3"/>
      <c r="B9818" s="3"/>
      <c r="C9818" s="3"/>
      <c r="D9818" s="3"/>
      <c r="E9818" s="3"/>
      <c r="F9818" s="3"/>
      <c r="G9818" s="3"/>
      <c r="H9818" s="3"/>
      <c r="I9818" s="3"/>
      <c r="J9818" s="3"/>
      <c r="K9818" s="3"/>
      <c r="L9818" s="3"/>
      <c r="M9818" s="3"/>
      <c r="N9818" s="3"/>
      <c r="O9818" s="3"/>
      <c r="P9818" s="3"/>
      <c r="Q9818" s="3"/>
      <c r="R9818" s="3"/>
      <c r="S9818" s="120"/>
      <c r="T9818" s="3"/>
      <c r="U9818" s="3"/>
      <c r="V9818" s="3"/>
      <c r="W9818" s="3"/>
      <c r="X9818" s="3"/>
      <c r="Y9818" s="3"/>
      <c r="Z9818" s="3"/>
      <c r="AA9818" s="3"/>
      <c r="AB9818" s="3"/>
      <c r="AC9818" s="3"/>
      <c r="AD9818" s="3"/>
      <c r="AE9818" s="3"/>
      <c r="AF9818" s="3"/>
      <c r="AG9818" s="3"/>
      <c r="AH9818" s="3"/>
      <c r="AI9818" s="3"/>
      <c r="AJ9818" s="3"/>
      <c r="AK9818" s="3"/>
      <c r="AL9818" s="3"/>
      <c r="AM9818" s="3"/>
      <c r="AN9818" s="3"/>
      <c r="AO9818" s="3"/>
      <c r="AP9818" s="3"/>
      <c r="AQ9818" s="3"/>
      <c r="AR9818" s="3"/>
      <c r="AS9818" s="3"/>
      <c r="AT9818" s="3"/>
      <c r="AU9818" s="3"/>
      <c r="AV9818" s="3"/>
      <c r="AW9818" s="3"/>
      <c r="AX9818" s="3"/>
      <c r="AY9818" s="3"/>
      <c r="AZ9818" s="3"/>
      <c r="BA9818" s="3"/>
    </row>
    <row r="9819" spans="1:53" x14ac:dyDescent="0.3">
      <c r="A9819" s="3"/>
      <c r="B9819" s="3"/>
      <c r="C9819" s="3"/>
      <c r="D9819" s="3"/>
      <c r="E9819" s="3"/>
      <c r="F9819" s="3"/>
      <c r="G9819" s="3"/>
      <c r="H9819" s="3"/>
      <c r="I9819" s="3"/>
      <c r="J9819" s="3"/>
      <c r="K9819" s="3"/>
      <c r="L9819" s="3"/>
      <c r="M9819" s="3"/>
      <c r="N9819" s="3"/>
      <c r="O9819" s="3"/>
      <c r="P9819" s="3"/>
      <c r="Q9819" s="3"/>
      <c r="R9819" s="3"/>
      <c r="S9819" s="120"/>
      <c r="T9819" s="3"/>
      <c r="U9819" s="3"/>
      <c r="V9819" s="3"/>
      <c r="W9819" s="3"/>
      <c r="X9819" s="3"/>
      <c r="Y9819" s="3"/>
      <c r="Z9819" s="3"/>
      <c r="AA9819" s="3"/>
      <c r="AB9819" s="3"/>
      <c r="AC9819" s="3"/>
      <c r="AD9819" s="3"/>
      <c r="AE9819" s="3"/>
      <c r="AF9819" s="3"/>
      <c r="AG9819" s="3"/>
      <c r="AH9819" s="3"/>
      <c r="AI9819" s="3"/>
      <c r="AJ9819" s="3"/>
      <c r="AK9819" s="3"/>
      <c r="AL9819" s="3"/>
      <c r="AM9819" s="3"/>
      <c r="AN9819" s="3"/>
      <c r="AO9819" s="3"/>
      <c r="AP9819" s="3"/>
      <c r="AQ9819" s="3"/>
      <c r="AR9819" s="3"/>
      <c r="AS9819" s="3"/>
      <c r="AT9819" s="3"/>
      <c r="AU9819" s="3"/>
      <c r="AV9819" s="3"/>
      <c r="AW9819" s="3"/>
      <c r="AX9819" s="3"/>
      <c r="AY9819" s="3"/>
      <c r="AZ9819" s="3"/>
      <c r="BA9819" s="3"/>
    </row>
    <row r="9820" spans="1:53" x14ac:dyDescent="0.3">
      <c r="A9820" s="3"/>
      <c r="B9820" s="3"/>
      <c r="C9820" s="3"/>
      <c r="D9820" s="3"/>
      <c r="E9820" s="3"/>
      <c r="F9820" s="3"/>
      <c r="G9820" s="3"/>
      <c r="H9820" s="3"/>
      <c r="I9820" s="3"/>
      <c r="J9820" s="3"/>
      <c r="K9820" s="3"/>
      <c r="L9820" s="3"/>
      <c r="M9820" s="3"/>
      <c r="N9820" s="3"/>
      <c r="O9820" s="3"/>
      <c r="P9820" s="3"/>
      <c r="Q9820" s="3"/>
      <c r="R9820" s="3"/>
      <c r="S9820" s="120"/>
      <c r="T9820" s="3"/>
      <c r="U9820" s="3"/>
      <c r="V9820" s="3"/>
      <c r="W9820" s="3"/>
      <c r="X9820" s="3"/>
      <c r="Y9820" s="3"/>
      <c r="Z9820" s="3"/>
      <c r="AA9820" s="3"/>
      <c r="AB9820" s="3"/>
      <c r="AC9820" s="3"/>
      <c r="AD9820" s="3"/>
      <c r="AE9820" s="3"/>
      <c r="AF9820" s="3"/>
      <c r="AG9820" s="3"/>
      <c r="AH9820" s="3"/>
      <c r="AI9820" s="3"/>
      <c r="AJ9820" s="3"/>
      <c r="AK9820" s="3"/>
      <c r="AL9820" s="3"/>
      <c r="AM9820" s="3"/>
      <c r="AN9820" s="3"/>
      <c r="AO9820" s="3"/>
      <c r="AP9820" s="3"/>
      <c r="AQ9820" s="3"/>
      <c r="AR9820" s="3"/>
      <c r="AS9820" s="3"/>
      <c r="AT9820" s="3"/>
      <c r="AU9820" s="3"/>
      <c r="AV9820" s="3"/>
      <c r="AW9820" s="3"/>
      <c r="AX9820" s="3"/>
      <c r="AY9820" s="3"/>
      <c r="AZ9820" s="3"/>
      <c r="BA9820" s="3"/>
    </row>
    <row r="9821" spans="1:53" x14ac:dyDescent="0.3">
      <c r="A9821" s="3"/>
      <c r="B9821" s="3"/>
      <c r="C9821" s="3"/>
      <c r="D9821" s="3"/>
      <c r="E9821" s="3"/>
      <c r="F9821" s="3"/>
      <c r="G9821" s="3"/>
      <c r="H9821" s="3"/>
      <c r="I9821" s="3"/>
      <c r="J9821" s="3"/>
      <c r="K9821" s="3"/>
      <c r="L9821" s="3"/>
      <c r="M9821" s="3"/>
      <c r="N9821" s="3"/>
      <c r="O9821" s="3"/>
      <c r="P9821" s="3"/>
      <c r="Q9821" s="3"/>
      <c r="R9821" s="3"/>
      <c r="S9821" s="120"/>
      <c r="T9821" s="3"/>
      <c r="U9821" s="3"/>
      <c r="V9821" s="3"/>
      <c r="W9821" s="3"/>
      <c r="X9821" s="3"/>
      <c r="Y9821" s="3"/>
      <c r="Z9821" s="3"/>
      <c r="AA9821" s="3"/>
      <c r="AB9821" s="3"/>
      <c r="AC9821" s="3"/>
      <c r="AD9821" s="3"/>
      <c r="AE9821" s="3"/>
      <c r="AF9821" s="3"/>
      <c r="AG9821" s="3"/>
      <c r="AH9821" s="3"/>
      <c r="AI9821" s="3"/>
      <c r="AJ9821" s="3"/>
      <c r="AK9821" s="3"/>
      <c r="AL9821" s="3"/>
      <c r="AM9821" s="3"/>
      <c r="AN9821" s="3"/>
      <c r="AO9821" s="3"/>
      <c r="AP9821" s="3"/>
      <c r="AQ9821" s="3"/>
      <c r="AR9821" s="3"/>
      <c r="AS9821" s="3"/>
      <c r="AT9821" s="3"/>
      <c r="AU9821" s="3"/>
      <c r="AV9821" s="3"/>
      <c r="AW9821" s="3"/>
      <c r="AX9821" s="3"/>
      <c r="AY9821" s="3"/>
      <c r="AZ9821" s="3"/>
      <c r="BA9821" s="3"/>
    </row>
    <row r="9822" spans="1:53" x14ac:dyDescent="0.3">
      <c r="A9822" s="3"/>
      <c r="B9822" s="3"/>
      <c r="C9822" s="3"/>
      <c r="D9822" s="3"/>
      <c r="E9822" s="3"/>
      <c r="F9822" s="3"/>
      <c r="G9822" s="3"/>
      <c r="H9822" s="3"/>
      <c r="I9822" s="3"/>
      <c r="J9822" s="3"/>
      <c r="K9822" s="3"/>
      <c r="L9822" s="3"/>
      <c r="M9822" s="3"/>
      <c r="N9822" s="3"/>
      <c r="O9822" s="3"/>
      <c r="P9822" s="3"/>
      <c r="Q9822" s="3"/>
      <c r="R9822" s="3"/>
      <c r="S9822" s="120"/>
      <c r="T9822" s="3"/>
      <c r="U9822" s="3"/>
      <c r="V9822" s="3"/>
      <c r="W9822" s="3"/>
      <c r="X9822" s="3"/>
      <c r="Y9822" s="3"/>
      <c r="Z9822" s="3"/>
      <c r="AA9822" s="3"/>
      <c r="AB9822" s="3"/>
      <c r="AC9822" s="3"/>
      <c r="AD9822" s="3"/>
      <c r="AE9822" s="3"/>
      <c r="AF9822" s="3"/>
      <c r="AG9822" s="3"/>
      <c r="AH9822" s="3"/>
      <c r="AI9822" s="3"/>
      <c r="AJ9822" s="3"/>
      <c r="AK9822" s="3"/>
      <c r="AL9822" s="3"/>
      <c r="AM9822" s="3"/>
      <c r="AN9822" s="3"/>
      <c r="AO9822" s="3"/>
      <c r="AP9822" s="3"/>
      <c r="AQ9822" s="3"/>
      <c r="AR9822" s="3"/>
      <c r="AS9822" s="3"/>
      <c r="AT9822" s="3"/>
      <c r="AU9822" s="3"/>
      <c r="AV9822" s="3"/>
      <c r="AW9822" s="3"/>
      <c r="AX9822" s="3"/>
      <c r="AY9822" s="3"/>
      <c r="AZ9822" s="3"/>
      <c r="BA9822" s="3"/>
    </row>
    <row r="9823" spans="1:53" x14ac:dyDescent="0.3">
      <c r="A9823" s="3"/>
      <c r="B9823" s="3"/>
      <c r="C9823" s="3"/>
      <c r="D9823" s="3"/>
      <c r="E9823" s="3"/>
      <c r="F9823" s="3"/>
      <c r="G9823" s="3"/>
      <c r="H9823" s="3"/>
      <c r="I9823" s="3"/>
      <c r="J9823" s="3"/>
      <c r="K9823" s="3"/>
      <c r="L9823" s="3"/>
      <c r="M9823" s="3"/>
      <c r="N9823" s="3"/>
      <c r="O9823" s="3"/>
      <c r="P9823" s="3"/>
      <c r="Q9823" s="3"/>
      <c r="R9823" s="3"/>
      <c r="S9823" s="120"/>
      <c r="T9823" s="3"/>
      <c r="U9823" s="3"/>
      <c r="V9823" s="3"/>
      <c r="W9823" s="3"/>
      <c r="X9823" s="3"/>
      <c r="Y9823" s="3"/>
      <c r="Z9823" s="3"/>
      <c r="AA9823" s="3"/>
      <c r="AB9823" s="3"/>
      <c r="AC9823" s="3"/>
      <c r="AD9823" s="3"/>
      <c r="AE9823" s="3"/>
      <c r="AF9823" s="3"/>
      <c r="AG9823" s="3"/>
      <c r="AH9823" s="3"/>
      <c r="AI9823" s="3"/>
      <c r="AJ9823" s="3"/>
      <c r="AK9823" s="3"/>
      <c r="AL9823" s="3"/>
      <c r="AM9823" s="3"/>
      <c r="AN9823" s="3"/>
      <c r="AO9823" s="3"/>
      <c r="AP9823" s="3"/>
      <c r="AQ9823" s="3"/>
      <c r="AR9823" s="3"/>
      <c r="AS9823" s="3"/>
      <c r="AT9823" s="3"/>
      <c r="AU9823" s="3"/>
      <c r="AV9823" s="3"/>
      <c r="AW9823" s="3"/>
      <c r="AX9823" s="3"/>
      <c r="AY9823" s="3"/>
      <c r="AZ9823" s="3"/>
      <c r="BA9823" s="3"/>
    </row>
    <row r="9824" spans="1:53" x14ac:dyDescent="0.3">
      <c r="A9824" s="3"/>
      <c r="B9824" s="3"/>
      <c r="C9824" s="3"/>
      <c r="D9824" s="3"/>
      <c r="E9824" s="3"/>
      <c r="F9824" s="3"/>
      <c r="G9824" s="3"/>
      <c r="H9824" s="3"/>
      <c r="I9824" s="3"/>
      <c r="J9824" s="3"/>
      <c r="K9824" s="3"/>
      <c r="L9824" s="3"/>
      <c r="M9824" s="3"/>
      <c r="N9824" s="3"/>
      <c r="O9824" s="3"/>
      <c r="P9824" s="3"/>
      <c r="Q9824" s="3"/>
      <c r="R9824" s="3"/>
      <c r="S9824" s="120"/>
      <c r="T9824" s="3"/>
      <c r="U9824" s="3"/>
      <c r="V9824" s="3"/>
      <c r="W9824" s="3"/>
      <c r="X9824" s="3"/>
      <c r="Y9824" s="3"/>
      <c r="Z9824" s="3"/>
      <c r="AA9824" s="3"/>
      <c r="AB9824" s="3"/>
      <c r="AC9824" s="3"/>
      <c r="AD9824" s="3"/>
      <c r="AE9824" s="3"/>
      <c r="AF9824" s="3"/>
      <c r="AG9824" s="3"/>
      <c r="AH9824" s="3"/>
      <c r="AI9824" s="3"/>
      <c r="AJ9824" s="3"/>
      <c r="AK9824" s="3"/>
      <c r="AL9824" s="3"/>
      <c r="AM9824" s="3"/>
      <c r="AN9824" s="3"/>
      <c r="AO9824" s="3"/>
      <c r="AP9824" s="3"/>
      <c r="AQ9824" s="3"/>
      <c r="AR9824" s="3"/>
      <c r="AS9824" s="3"/>
      <c r="AT9824" s="3"/>
      <c r="AU9824" s="3"/>
      <c r="AV9824" s="3"/>
      <c r="AW9824" s="3"/>
      <c r="AX9824" s="3"/>
      <c r="AY9824" s="3"/>
      <c r="AZ9824" s="3"/>
      <c r="BA9824" s="3"/>
    </row>
    <row r="9825" spans="1:53" x14ac:dyDescent="0.3">
      <c r="A9825" s="3"/>
      <c r="B9825" s="3"/>
      <c r="C9825" s="3"/>
      <c r="D9825" s="3"/>
      <c r="E9825" s="3"/>
      <c r="F9825" s="3"/>
      <c r="G9825" s="3"/>
      <c r="H9825" s="3"/>
      <c r="I9825" s="3"/>
      <c r="J9825" s="3"/>
      <c r="K9825" s="3"/>
      <c r="L9825" s="3"/>
      <c r="M9825" s="3"/>
      <c r="N9825" s="3"/>
      <c r="O9825" s="3"/>
      <c r="P9825" s="3"/>
      <c r="Q9825" s="3"/>
      <c r="R9825" s="3"/>
      <c r="S9825" s="120"/>
      <c r="T9825" s="3"/>
      <c r="U9825" s="3"/>
      <c r="V9825" s="3"/>
      <c r="W9825" s="3"/>
      <c r="X9825" s="3"/>
      <c r="Y9825" s="3"/>
      <c r="Z9825" s="3"/>
      <c r="AA9825" s="3"/>
      <c r="AB9825" s="3"/>
      <c r="AC9825" s="3"/>
      <c r="AD9825" s="3"/>
      <c r="AE9825" s="3"/>
      <c r="AF9825" s="3"/>
      <c r="AG9825" s="3"/>
      <c r="AH9825" s="3"/>
      <c r="AI9825" s="3"/>
      <c r="AJ9825" s="3"/>
      <c r="AK9825" s="3"/>
      <c r="AL9825" s="3"/>
      <c r="AM9825" s="3"/>
      <c r="AN9825" s="3"/>
      <c r="AO9825" s="3"/>
      <c r="AP9825" s="3"/>
      <c r="AQ9825" s="3"/>
      <c r="AR9825" s="3"/>
      <c r="AS9825" s="3"/>
      <c r="AT9825" s="3"/>
      <c r="AU9825" s="3"/>
      <c r="AV9825" s="3"/>
      <c r="AW9825" s="3"/>
      <c r="AX9825" s="3"/>
      <c r="AY9825" s="3"/>
      <c r="AZ9825" s="3"/>
      <c r="BA9825" s="3"/>
    </row>
    <row r="9826" spans="1:53" x14ac:dyDescent="0.3">
      <c r="A9826" s="3"/>
      <c r="B9826" s="3"/>
      <c r="C9826" s="3"/>
      <c r="D9826" s="3"/>
      <c r="E9826" s="3"/>
      <c r="F9826" s="3"/>
      <c r="G9826" s="3"/>
      <c r="H9826" s="3"/>
      <c r="I9826" s="3"/>
      <c r="J9826" s="3"/>
      <c r="K9826" s="3"/>
      <c r="L9826" s="3"/>
      <c r="M9826" s="3"/>
      <c r="N9826" s="3"/>
      <c r="O9826" s="3"/>
      <c r="P9826" s="3"/>
      <c r="Q9826" s="3"/>
      <c r="R9826" s="3"/>
      <c r="S9826" s="120"/>
      <c r="T9826" s="3"/>
      <c r="U9826" s="3"/>
      <c r="V9826" s="3"/>
      <c r="W9826" s="3"/>
      <c r="X9826" s="3"/>
      <c r="Y9826" s="3"/>
      <c r="Z9826" s="3"/>
      <c r="AA9826" s="3"/>
      <c r="AB9826" s="3"/>
      <c r="AC9826" s="3"/>
      <c r="AD9826" s="3"/>
      <c r="AE9826" s="3"/>
      <c r="AF9826" s="3"/>
      <c r="AG9826" s="3"/>
      <c r="AH9826" s="3"/>
      <c r="AI9826" s="3"/>
      <c r="AJ9826" s="3"/>
      <c r="AK9826" s="3"/>
      <c r="AL9826" s="3"/>
      <c r="AM9826" s="3"/>
      <c r="AN9826" s="3"/>
      <c r="AO9826" s="3"/>
      <c r="AP9826" s="3"/>
      <c r="AQ9826" s="3"/>
      <c r="AR9826" s="3"/>
      <c r="AS9826" s="3"/>
      <c r="AT9826" s="3"/>
      <c r="AU9826" s="3"/>
      <c r="AV9826" s="3"/>
      <c r="AW9826" s="3"/>
      <c r="AX9826" s="3"/>
      <c r="AY9826" s="3"/>
      <c r="AZ9826" s="3"/>
      <c r="BA9826" s="3"/>
    </row>
    <row r="9827" spans="1:53" x14ac:dyDescent="0.3">
      <c r="A9827" s="3"/>
      <c r="B9827" s="3"/>
      <c r="C9827" s="3"/>
      <c r="D9827" s="3"/>
      <c r="E9827" s="3"/>
      <c r="F9827" s="3"/>
      <c r="G9827" s="3"/>
      <c r="H9827" s="3"/>
      <c r="I9827" s="3"/>
      <c r="J9827" s="3"/>
      <c r="K9827" s="3"/>
      <c r="L9827" s="3"/>
      <c r="M9827" s="3"/>
      <c r="N9827" s="3"/>
      <c r="O9827" s="3"/>
      <c r="P9827" s="3"/>
      <c r="Q9827" s="3"/>
      <c r="R9827" s="3"/>
      <c r="S9827" s="120"/>
      <c r="T9827" s="3"/>
      <c r="U9827" s="3"/>
      <c r="V9827" s="3"/>
      <c r="W9827" s="3"/>
      <c r="X9827" s="3"/>
      <c r="Y9827" s="3"/>
      <c r="Z9827" s="3"/>
      <c r="AA9827" s="3"/>
      <c r="AB9827" s="3"/>
      <c r="AC9827" s="3"/>
      <c r="AD9827" s="3"/>
      <c r="AE9827" s="3"/>
      <c r="AF9827" s="3"/>
      <c r="AG9827" s="3"/>
      <c r="AH9827" s="3"/>
      <c r="AI9827" s="3"/>
      <c r="AJ9827" s="3"/>
      <c r="AK9827" s="3"/>
      <c r="AL9827" s="3"/>
      <c r="AM9827" s="3"/>
      <c r="AN9827" s="3"/>
      <c r="AO9827" s="3"/>
      <c r="AP9827" s="3"/>
      <c r="AQ9827" s="3"/>
      <c r="AR9827" s="3"/>
      <c r="AS9827" s="3"/>
      <c r="AT9827" s="3"/>
      <c r="AU9827" s="3"/>
      <c r="AV9827" s="3"/>
      <c r="AW9827" s="3"/>
      <c r="AX9827" s="3"/>
      <c r="AY9827" s="3"/>
      <c r="AZ9827" s="3"/>
      <c r="BA9827" s="3"/>
    </row>
    <row r="9828" spans="1:53" x14ac:dyDescent="0.3">
      <c r="A9828" s="3"/>
      <c r="B9828" s="3"/>
      <c r="C9828" s="3"/>
      <c r="D9828" s="3"/>
      <c r="E9828" s="3"/>
      <c r="F9828" s="3"/>
      <c r="G9828" s="3"/>
      <c r="H9828" s="3"/>
      <c r="I9828" s="3"/>
      <c r="J9828" s="3"/>
      <c r="K9828" s="3"/>
      <c r="L9828" s="3"/>
      <c r="M9828" s="3"/>
      <c r="N9828" s="3"/>
      <c r="O9828" s="3"/>
      <c r="P9828" s="3"/>
      <c r="Q9828" s="3"/>
      <c r="R9828" s="3"/>
      <c r="S9828" s="120"/>
      <c r="T9828" s="3"/>
      <c r="U9828" s="3"/>
      <c r="V9828" s="3"/>
      <c r="W9828" s="3"/>
      <c r="X9828" s="3"/>
      <c r="Y9828" s="3"/>
      <c r="Z9828" s="3"/>
      <c r="AA9828" s="3"/>
      <c r="AB9828" s="3"/>
      <c r="AC9828" s="3"/>
      <c r="AD9828" s="3"/>
      <c r="AE9828" s="3"/>
      <c r="AF9828" s="3"/>
      <c r="AG9828" s="3"/>
      <c r="AH9828" s="3"/>
      <c r="AI9828" s="3"/>
      <c r="AJ9828" s="3"/>
      <c r="AK9828" s="3"/>
      <c r="AL9828" s="3"/>
      <c r="AM9828" s="3"/>
      <c r="AN9828" s="3"/>
      <c r="AO9828" s="3"/>
      <c r="AP9828" s="3"/>
      <c r="AQ9828" s="3"/>
      <c r="AR9828" s="3"/>
      <c r="AS9828" s="3"/>
      <c r="AT9828" s="3"/>
      <c r="AU9828" s="3"/>
      <c r="AV9828" s="3"/>
      <c r="AW9828" s="3"/>
      <c r="AX9828" s="3"/>
      <c r="AY9828" s="3"/>
      <c r="AZ9828" s="3"/>
      <c r="BA9828" s="3"/>
    </row>
    <row r="9829" spans="1:53" x14ac:dyDescent="0.3">
      <c r="A9829" s="3"/>
      <c r="B9829" s="3"/>
      <c r="C9829" s="3"/>
      <c r="D9829" s="3"/>
      <c r="E9829" s="3"/>
      <c r="F9829" s="3"/>
      <c r="G9829" s="3"/>
      <c r="H9829" s="3"/>
      <c r="I9829" s="3"/>
      <c r="J9829" s="3"/>
      <c r="K9829" s="3"/>
      <c r="L9829" s="3"/>
      <c r="M9829" s="3"/>
      <c r="N9829" s="3"/>
      <c r="O9829" s="3"/>
      <c r="P9829" s="3"/>
      <c r="Q9829" s="3"/>
      <c r="R9829" s="3"/>
      <c r="S9829" s="120"/>
      <c r="T9829" s="3"/>
      <c r="U9829" s="3"/>
      <c r="V9829" s="3"/>
      <c r="W9829" s="3"/>
      <c r="X9829" s="3"/>
      <c r="Y9829" s="3"/>
      <c r="Z9829" s="3"/>
      <c r="AA9829" s="3"/>
      <c r="AB9829" s="3"/>
      <c r="AC9829" s="3"/>
      <c r="AD9829" s="3"/>
      <c r="AE9829" s="3"/>
      <c r="AF9829" s="3"/>
      <c r="AG9829" s="3"/>
      <c r="AH9829" s="3"/>
      <c r="AI9829" s="3"/>
      <c r="AJ9829" s="3"/>
      <c r="AK9829" s="3"/>
      <c r="AL9829" s="3"/>
      <c r="AM9829" s="3"/>
      <c r="AN9829" s="3"/>
      <c r="AO9829" s="3"/>
      <c r="AP9829" s="3"/>
      <c r="AQ9829" s="3"/>
      <c r="AR9829" s="3"/>
      <c r="AS9829" s="3"/>
      <c r="AT9829" s="3"/>
      <c r="AU9829" s="3"/>
      <c r="AV9829" s="3"/>
      <c r="AW9829" s="3"/>
      <c r="AX9829" s="3"/>
      <c r="AY9829" s="3"/>
      <c r="AZ9829" s="3"/>
      <c r="BA9829" s="3"/>
    </row>
    <row r="9830" spans="1:53" x14ac:dyDescent="0.3">
      <c r="A9830" s="3"/>
      <c r="B9830" s="3"/>
      <c r="C9830" s="3"/>
      <c r="D9830" s="3"/>
      <c r="E9830" s="3"/>
      <c r="F9830" s="3"/>
      <c r="G9830" s="3"/>
      <c r="H9830" s="3"/>
      <c r="I9830" s="3"/>
      <c r="J9830" s="3"/>
      <c r="K9830" s="3"/>
      <c r="L9830" s="3"/>
      <c r="M9830" s="3"/>
      <c r="N9830" s="3"/>
      <c r="O9830" s="3"/>
      <c r="P9830" s="3"/>
      <c r="Q9830" s="3"/>
      <c r="R9830" s="3"/>
      <c r="S9830" s="120"/>
      <c r="T9830" s="3"/>
      <c r="U9830" s="3"/>
      <c r="V9830" s="3"/>
      <c r="W9830" s="3"/>
      <c r="X9830" s="3"/>
      <c r="Y9830" s="3"/>
      <c r="Z9830" s="3"/>
      <c r="AA9830" s="3"/>
      <c r="AB9830" s="3"/>
      <c r="AC9830" s="3"/>
      <c r="AD9830" s="3"/>
      <c r="AE9830" s="3"/>
      <c r="AF9830" s="3"/>
      <c r="AG9830" s="3"/>
      <c r="AH9830" s="3"/>
      <c r="AI9830" s="3"/>
      <c r="AJ9830" s="3"/>
      <c r="AK9830" s="3"/>
      <c r="AL9830" s="3"/>
      <c r="AM9830" s="3"/>
      <c r="AN9830" s="3"/>
      <c r="AO9830" s="3"/>
      <c r="AP9830" s="3"/>
      <c r="AQ9830" s="3"/>
      <c r="AR9830" s="3"/>
      <c r="AS9830" s="3"/>
      <c r="AT9830" s="3"/>
      <c r="AU9830" s="3"/>
      <c r="AV9830" s="3"/>
      <c r="AW9830" s="3"/>
      <c r="AX9830" s="3"/>
      <c r="AY9830" s="3"/>
      <c r="AZ9830" s="3"/>
      <c r="BA9830" s="3"/>
    </row>
    <row r="9831" spans="1:53" x14ac:dyDescent="0.3">
      <c r="A9831" s="3"/>
      <c r="B9831" s="3"/>
      <c r="C9831" s="3"/>
      <c r="D9831" s="3"/>
      <c r="E9831" s="3"/>
      <c r="F9831" s="3"/>
      <c r="G9831" s="3"/>
      <c r="H9831" s="3"/>
      <c r="I9831" s="3"/>
      <c r="J9831" s="3"/>
      <c r="K9831" s="3"/>
      <c r="L9831" s="3"/>
      <c r="M9831" s="3"/>
      <c r="N9831" s="3"/>
      <c r="O9831" s="3"/>
      <c r="P9831" s="3"/>
      <c r="Q9831" s="3"/>
      <c r="R9831" s="3"/>
      <c r="S9831" s="120"/>
      <c r="T9831" s="3"/>
      <c r="U9831" s="3"/>
      <c r="V9831" s="3"/>
      <c r="W9831" s="3"/>
      <c r="X9831" s="3"/>
      <c r="Y9831" s="3"/>
      <c r="Z9831" s="3"/>
      <c r="AA9831" s="3"/>
      <c r="AB9831" s="3"/>
      <c r="AC9831" s="3"/>
      <c r="AD9831" s="3"/>
      <c r="AE9831" s="3"/>
      <c r="AF9831" s="3"/>
      <c r="AG9831" s="3"/>
      <c r="AH9831" s="3"/>
      <c r="AI9831" s="3"/>
      <c r="AJ9831" s="3"/>
      <c r="AK9831" s="3"/>
      <c r="AL9831" s="3"/>
      <c r="AM9831" s="3"/>
      <c r="AN9831" s="3"/>
      <c r="AO9831" s="3"/>
      <c r="AP9831" s="3"/>
      <c r="AQ9831" s="3"/>
      <c r="AR9831" s="3"/>
      <c r="AS9831" s="3"/>
      <c r="AT9831" s="3"/>
      <c r="AU9831" s="3"/>
      <c r="AV9831" s="3"/>
      <c r="AW9831" s="3"/>
      <c r="AX9831" s="3"/>
      <c r="AY9831" s="3"/>
      <c r="AZ9831" s="3"/>
      <c r="BA9831" s="3"/>
    </row>
    <row r="9832" spans="1:53" x14ac:dyDescent="0.3">
      <c r="A9832" s="3"/>
      <c r="B9832" s="3"/>
      <c r="C9832" s="3"/>
      <c r="D9832" s="3"/>
      <c r="E9832" s="3"/>
      <c r="F9832" s="3"/>
      <c r="G9832" s="3"/>
      <c r="H9832" s="3"/>
      <c r="I9832" s="3"/>
      <c r="J9832" s="3"/>
      <c r="K9832" s="3"/>
      <c r="L9832" s="3"/>
      <c r="M9832" s="3"/>
      <c r="N9832" s="3"/>
      <c r="O9832" s="3"/>
      <c r="P9832" s="3"/>
      <c r="Q9832" s="3"/>
      <c r="R9832" s="3"/>
      <c r="S9832" s="120"/>
      <c r="T9832" s="3"/>
      <c r="U9832" s="3"/>
      <c r="V9832" s="3"/>
      <c r="W9832" s="3"/>
      <c r="X9832" s="3"/>
      <c r="Y9832" s="3"/>
      <c r="Z9832" s="3"/>
      <c r="AA9832" s="3"/>
      <c r="AB9832" s="3"/>
      <c r="AC9832" s="3"/>
      <c r="AD9832" s="3"/>
      <c r="AE9832" s="3"/>
      <c r="AF9832" s="3"/>
      <c r="AG9832" s="3"/>
      <c r="AH9832" s="3"/>
      <c r="AI9832" s="3"/>
      <c r="AJ9832" s="3"/>
      <c r="AK9832" s="3"/>
      <c r="AL9832" s="3"/>
      <c r="AM9832" s="3"/>
      <c r="AN9832" s="3"/>
      <c r="AO9832" s="3"/>
      <c r="AP9832" s="3"/>
      <c r="AQ9832" s="3"/>
      <c r="AR9832" s="3"/>
      <c r="AS9832" s="3"/>
      <c r="AT9832" s="3"/>
      <c r="AU9832" s="3"/>
      <c r="AV9832" s="3"/>
      <c r="AW9832" s="3"/>
      <c r="AX9832" s="3"/>
      <c r="AY9832" s="3"/>
      <c r="AZ9832" s="3"/>
      <c r="BA9832" s="3"/>
    </row>
    <row r="9833" spans="1:53" x14ac:dyDescent="0.3">
      <c r="A9833" s="3"/>
      <c r="B9833" s="3"/>
      <c r="C9833" s="3"/>
      <c r="D9833" s="3"/>
      <c r="E9833" s="3"/>
      <c r="F9833" s="3"/>
      <c r="G9833" s="3"/>
      <c r="H9833" s="3"/>
      <c r="I9833" s="3"/>
      <c r="J9833" s="3"/>
      <c r="K9833" s="3"/>
      <c r="L9833" s="3"/>
      <c r="M9833" s="3"/>
      <c r="N9833" s="3"/>
      <c r="O9833" s="3"/>
      <c r="P9833" s="3"/>
      <c r="Q9833" s="3"/>
      <c r="R9833" s="3"/>
      <c r="S9833" s="120"/>
      <c r="T9833" s="3"/>
      <c r="U9833" s="3"/>
      <c r="V9833" s="3"/>
      <c r="W9833" s="3"/>
      <c r="X9833" s="3"/>
      <c r="Y9833" s="3"/>
      <c r="Z9833" s="3"/>
      <c r="AA9833" s="3"/>
      <c r="AB9833" s="3"/>
      <c r="AC9833" s="3"/>
      <c r="AD9833" s="3"/>
      <c r="AE9833" s="3"/>
      <c r="AF9833" s="3"/>
      <c r="AG9833" s="3"/>
      <c r="AH9833" s="3"/>
      <c r="AI9833" s="3"/>
      <c r="AJ9833" s="3"/>
      <c r="AK9833" s="3"/>
      <c r="AL9833" s="3"/>
      <c r="AM9833" s="3"/>
      <c r="AN9833" s="3"/>
      <c r="AO9833" s="3"/>
      <c r="AP9833" s="3"/>
      <c r="AQ9833" s="3"/>
      <c r="AR9833" s="3"/>
      <c r="AS9833" s="3"/>
      <c r="AT9833" s="3"/>
      <c r="AU9833" s="3"/>
      <c r="AV9833" s="3"/>
      <c r="AW9833" s="3"/>
      <c r="AX9833" s="3"/>
      <c r="AY9833" s="3"/>
      <c r="AZ9833" s="3"/>
      <c r="BA9833" s="3"/>
    </row>
    <row r="9834" spans="1:53" x14ac:dyDescent="0.3">
      <c r="A9834" s="3"/>
      <c r="B9834" s="3"/>
      <c r="C9834" s="3"/>
      <c r="D9834" s="3"/>
      <c r="E9834" s="3"/>
      <c r="F9834" s="3"/>
      <c r="G9834" s="3"/>
      <c r="H9834" s="3"/>
      <c r="I9834" s="3"/>
      <c r="J9834" s="3"/>
      <c r="K9834" s="3"/>
      <c r="L9834" s="3"/>
      <c r="M9834" s="3"/>
      <c r="N9834" s="3"/>
      <c r="O9834" s="3"/>
      <c r="P9834" s="3"/>
      <c r="Q9834" s="3"/>
      <c r="R9834" s="3"/>
      <c r="S9834" s="120"/>
      <c r="T9834" s="3"/>
      <c r="U9834" s="3"/>
      <c r="V9834" s="3"/>
      <c r="W9834" s="3"/>
      <c r="X9834" s="3"/>
      <c r="Y9834" s="3"/>
      <c r="Z9834" s="3"/>
      <c r="AA9834" s="3"/>
      <c r="AB9834" s="3"/>
      <c r="AC9834" s="3"/>
      <c r="AD9834" s="3"/>
      <c r="AE9834" s="3"/>
      <c r="AF9834" s="3"/>
      <c r="AG9834" s="3"/>
      <c r="AH9834" s="3"/>
      <c r="AI9834" s="3"/>
      <c r="AJ9834" s="3"/>
      <c r="AK9834" s="3"/>
      <c r="AL9834" s="3"/>
      <c r="AM9834" s="3"/>
      <c r="AN9834" s="3"/>
      <c r="AO9834" s="3"/>
      <c r="AP9834" s="3"/>
      <c r="AQ9834" s="3"/>
      <c r="AR9834" s="3"/>
      <c r="AS9834" s="3"/>
      <c r="AT9834" s="3"/>
      <c r="AU9834" s="3"/>
      <c r="AV9834" s="3"/>
      <c r="AW9834" s="3"/>
      <c r="AX9834" s="3"/>
      <c r="AY9834" s="3"/>
      <c r="AZ9834" s="3"/>
      <c r="BA9834" s="3"/>
    </row>
    <row r="9835" spans="1:53" x14ac:dyDescent="0.3">
      <c r="A9835" s="3"/>
      <c r="B9835" s="3"/>
      <c r="C9835" s="3"/>
      <c r="D9835" s="3"/>
      <c r="E9835" s="3"/>
      <c r="F9835" s="3"/>
      <c r="G9835" s="3"/>
      <c r="H9835" s="3"/>
      <c r="I9835" s="3"/>
      <c r="J9835" s="3"/>
      <c r="K9835" s="3"/>
      <c r="L9835" s="3"/>
      <c r="M9835" s="3"/>
      <c r="N9835" s="3"/>
      <c r="O9835" s="3"/>
      <c r="P9835" s="3"/>
      <c r="Q9835" s="3"/>
      <c r="R9835" s="3"/>
      <c r="S9835" s="120"/>
      <c r="T9835" s="3"/>
      <c r="U9835" s="3"/>
      <c r="V9835" s="3"/>
      <c r="W9835" s="3"/>
      <c r="X9835" s="3"/>
      <c r="Y9835" s="3"/>
      <c r="Z9835" s="3"/>
      <c r="AA9835" s="3"/>
      <c r="AB9835" s="3"/>
      <c r="AC9835" s="3"/>
      <c r="AD9835" s="3"/>
      <c r="AE9835" s="3"/>
      <c r="AF9835" s="3"/>
      <c r="AG9835" s="3"/>
      <c r="AH9835" s="3"/>
      <c r="AI9835" s="3"/>
      <c r="AJ9835" s="3"/>
      <c r="AK9835" s="3"/>
      <c r="AL9835" s="3"/>
      <c r="AM9835" s="3"/>
      <c r="AN9835" s="3"/>
      <c r="AO9835" s="3"/>
      <c r="AP9835" s="3"/>
      <c r="AQ9835" s="3"/>
      <c r="AR9835" s="3"/>
      <c r="AS9835" s="3"/>
      <c r="AT9835" s="3"/>
      <c r="AU9835" s="3"/>
      <c r="AV9835" s="3"/>
      <c r="AW9835" s="3"/>
      <c r="AX9835" s="3"/>
      <c r="AY9835" s="3"/>
      <c r="AZ9835" s="3"/>
      <c r="BA9835" s="3"/>
    </row>
    <row r="9836" spans="1:53" x14ac:dyDescent="0.3">
      <c r="A9836" s="3"/>
      <c r="B9836" s="3"/>
      <c r="C9836" s="3"/>
      <c r="D9836" s="3"/>
      <c r="E9836" s="3"/>
      <c r="F9836" s="3"/>
      <c r="G9836" s="3"/>
      <c r="H9836" s="3"/>
      <c r="I9836" s="3"/>
      <c r="J9836" s="3"/>
      <c r="K9836" s="3"/>
      <c r="L9836" s="3"/>
      <c r="M9836" s="3"/>
      <c r="N9836" s="3"/>
      <c r="O9836" s="3"/>
      <c r="P9836" s="3"/>
      <c r="Q9836" s="3"/>
      <c r="R9836" s="3"/>
      <c r="S9836" s="120"/>
      <c r="T9836" s="3"/>
      <c r="U9836" s="3"/>
      <c r="V9836" s="3"/>
      <c r="W9836" s="3"/>
      <c r="X9836" s="3"/>
      <c r="Y9836" s="3"/>
      <c r="Z9836" s="3"/>
      <c r="AA9836" s="3"/>
      <c r="AB9836" s="3"/>
      <c r="AC9836" s="3"/>
      <c r="AD9836" s="3"/>
      <c r="AE9836" s="3"/>
      <c r="AF9836" s="3"/>
      <c r="AG9836" s="3"/>
      <c r="AH9836" s="3"/>
      <c r="AI9836" s="3"/>
      <c r="AJ9836" s="3"/>
      <c r="AK9836" s="3"/>
      <c r="AL9836" s="3"/>
      <c r="AM9836" s="3"/>
      <c r="AN9836" s="3"/>
      <c r="AO9836" s="3"/>
      <c r="AP9836" s="3"/>
      <c r="AQ9836" s="3"/>
      <c r="AR9836" s="3"/>
      <c r="AS9836" s="3"/>
      <c r="AT9836" s="3"/>
      <c r="AU9836" s="3"/>
      <c r="AV9836" s="3"/>
      <c r="AW9836" s="3"/>
      <c r="AX9836" s="3"/>
      <c r="AY9836" s="3"/>
      <c r="AZ9836" s="3"/>
      <c r="BA9836" s="3"/>
    </row>
    <row r="9837" spans="1:53" x14ac:dyDescent="0.3">
      <c r="A9837" s="3"/>
      <c r="B9837" s="3"/>
      <c r="C9837" s="3"/>
      <c r="D9837" s="3"/>
      <c r="E9837" s="3"/>
      <c r="F9837" s="3"/>
      <c r="G9837" s="3"/>
      <c r="H9837" s="3"/>
      <c r="I9837" s="3"/>
      <c r="J9837" s="3"/>
      <c r="K9837" s="3"/>
      <c r="L9837" s="3"/>
      <c r="M9837" s="3"/>
      <c r="N9837" s="3"/>
      <c r="O9837" s="3"/>
      <c r="P9837" s="3"/>
      <c r="Q9837" s="3"/>
      <c r="R9837" s="3"/>
      <c r="S9837" s="120"/>
      <c r="T9837" s="3"/>
      <c r="U9837" s="3"/>
      <c r="V9837" s="3"/>
      <c r="W9837" s="3"/>
      <c r="X9837" s="3"/>
      <c r="Y9837" s="3"/>
      <c r="Z9837" s="3"/>
      <c r="AA9837" s="3"/>
      <c r="AB9837" s="3"/>
      <c r="AC9837" s="3"/>
      <c r="AD9837" s="3"/>
      <c r="AE9837" s="3"/>
      <c r="AF9837" s="3"/>
      <c r="AG9837" s="3"/>
      <c r="AH9837" s="3"/>
      <c r="AI9837" s="3"/>
      <c r="AJ9837" s="3"/>
      <c r="AK9837" s="3"/>
      <c r="AL9837" s="3"/>
      <c r="AM9837" s="3"/>
      <c r="AN9837" s="3"/>
      <c r="AO9837" s="3"/>
      <c r="AP9837" s="3"/>
      <c r="AQ9837" s="3"/>
      <c r="AR9837" s="3"/>
      <c r="AS9837" s="3"/>
      <c r="AT9837" s="3"/>
      <c r="AU9837" s="3"/>
      <c r="AV9837" s="3"/>
      <c r="AW9837" s="3"/>
      <c r="AX9837" s="3"/>
      <c r="AY9837" s="3"/>
      <c r="AZ9837" s="3"/>
      <c r="BA9837" s="3"/>
    </row>
    <row r="9838" spans="1:53" x14ac:dyDescent="0.3">
      <c r="A9838" s="3"/>
      <c r="B9838" s="3"/>
      <c r="C9838" s="3"/>
      <c r="D9838" s="3"/>
      <c r="E9838" s="3"/>
      <c r="F9838" s="3"/>
      <c r="G9838" s="3"/>
      <c r="H9838" s="3"/>
      <c r="I9838" s="3"/>
      <c r="J9838" s="3"/>
      <c r="K9838" s="3"/>
      <c r="L9838" s="3"/>
      <c r="M9838" s="3"/>
      <c r="N9838" s="3"/>
      <c r="O9838" s="3"/>
      <c r="P9838" s="3"/>
      <c r="Q9838" s="3"/>
      <c r="R9838" s="3"/>
      <c r="S9838" s="120"/>
      <c r="T9838" s="3"/>
      <c r="U9838" s="3"/>
      <c r="V9838" s="3"/>
      <c r="W9838" s="3"/>
      <c r="X9838" s="3"/>
      <c r="Y9838" s="3"/>
      <c r="Z9838" s="3"/>
      <c r="AA9838" s="3"/>
      <c r="AB9838" s="3"/>
      <c r="AC9838" s="3"/>
      <c r="AD9838" s="3"/>
      <c r="AE9838" s="3"/>
      <c r="AF9838" s="3"/>
      <c r="AG9838" s="3"/>
      <c r="AH9838" s="3"/>
      <c r="AI9838" s="3"/>
      <c r="AJ9838" s="3"/>
      <c r="AK9838" s="3"/>
      <c r="AL9838" s="3"/>
      <c r="AM9838" s="3"/>
      <c r="AN9838" s="3"/>
      <c r="AO9838" s="3"/>
      <c r="AP9838" s="3"/>
      <c r="AQ9838" s="3"/>
      <c r="AR9838" s="3"/>
      <c r="AS9838" s="3"/>
      <c r="AT9838" s="3"/>
      <c r="AU9838" s="3"/>
      <c r="AV9838" s="3"/>
      <c r="AW9838" s="3"/>
      <c r="AX9838" s="3"/>
      <c r="AY9838" s="3"/>
      <c r="AZ9838" s="3"/>
      <c r="BA9838" s="3"/>
    </row>
    <row r="9839" spans="1:53" x14ac:dyDescent="0.3">
      <c r="A9839" s="3"/>
      <c r="B9839" s="3"/>
      <c r="C9839" s="3"/>
      <c r="D9839" s="3"/>
      <c r="E9839" s="3"/>
      <c r="F9839" s="3"/>
      <c r="G9839" s="3"/>
      <c r="H9839" s="3"/>
      <c r="I9839" s="3"/>
      <c r="J9839" s="3"/>
      <c r="K9839" s="3"/>
      <c r="L9839" s="3"/>
      <c r="M9839" s="3"/>
      <c r="N9839" s="3"/>
      <c r="O9839" s="3"/>
      <c r="P9839" s="3"/>
      <c r="Q9839" s="3"/>
      <c r="R9839" s="3"/>
      <c r="S9839" s="120"/>
      <c r="T9839" s="3"/>
      <c r="U9839" s="3"/>
      <c r="V9839" s="3"/>
      <c r="W9839" s="3"/>
      <c r="X9839" s="3"/>
      <c r="Y9839" s="3"/>
      <c r="Z9839" s="3"/>
      <c r="AA9839" s="3"/>
      <c r="AB9839" s="3"/>
      <c r="AC9839" s="3"/>
      <c r="AD9839" s="3"/>
      <c r="AE9839" s="3"/>
      <c r="AF9839" s="3"/>
      <c r="AG9839" s="3"/>
      <c r="AH9839" s="3"/>
      <c r="AI9839" s="3"/>
      <c r="AJ9839" s="3"/>
      <c r="AK9839" s="3"/>
      <c r="AL9839" s="3"/>
      <c r="AM9839" s="3"/>
      <c r="AN9839" s="3"/>
      <c r="AO9839" s="3"/>
      <c r="AP9839" s="3"/>
      <c r="AQ9839" s="3"/>
      <c r="AR9839" s="3"/>
      <c r="AS9839" s="3"/>
      <c r="AT9839" s="3"/>
      <c r="AU9839" s="3"/>
      <c r="AV9839" s="3"/>
      <c r="AW9839" s="3"/>
      <c r="AX9839" s="3"/>
      <c r="AY9839" s="3"/>
      <c r="AZ9839" s="3"/>
      <c r="BA9839" s="3"/>
    </row>
    <row r="9840" spans="1:53" x14ac:dyDescent="0.3">
      <c r="A9840" s="3"/>
      <c r="B9840" s="3"/>
      <c r="C9840" s="3"/>
      <c r="D9840" s="3"/>
      <c r="E9840" s="3"/>
      <c r="F9840" s="3"/>
      <c r="G9840" s="3"/>
      <c r="H9840" s="3"/>
      <c r="I9840" s="3"/>
      <c r="J9840" s="3"/>
      <c r="K9840" s="3"/>
      <c r="L9840" s="3"/>
      <c r="M9840" s="3"/>
      <c r="N9840" s="3"/>
      <c r="O9840" s="3"/>
      <c r="P9840" s="3"/>
      <c r="Q9840" s="3"/>
      <c r="R9840" s="3"/>
      <c r="S9840" s="120"/>
      <c r="T9840" s="3"/>
      <c r="U9840" s="3"/>
      <c r="V9840" s="3"/>
      <c r="W9840" s="3"/>
      <c r="X9840" s="3"/>
      <c r="Y9840" s="3"/>
      <c r="Z9840" s="3"/>
      <c r="AA9840" s="3"/>
      <c r="AB9840" s="3"/>
      <c r="AC9840" s="3"/>
      <c r="AD9840" s="3"/>
      <c r="AE9840" s="3"/>
      <c r="AF9840" s="3"/>
      <c r="AG9840" s="3"/>
      <c r="AH9840" s="3"/>
      <c r="AI9840" s="3"/>
      <c r="AJ9840" s="3"/>
      <c r="AK9840" s="3"/>
      <c r="AL9840" s="3"/>
      <c r="AM9840" s="3"/>
      <c r="AN9840" s="3"/>
      <c r="AO9840" s="3"/>
      <c r="AP9840" s="3"/>
      <c r="AQ9840" s="3"/>
      <c r="AR9840" s="3"/>
      <c r="AS9840" s="3"/>
      <c r="AT9840" s="3"/>
      <c r="AU9840" s="3"/>
      <c r="AV9840" s="3"/>
      <c r="AW9840" s="3"/>
      <c r="AX9840" s="3"/>
      <c r="AY9840" s="3"/>
      <c r="AZ9840" s="3"/>
      <c r="BA9840" s="3"/>
    </row>
    <row r="9841" spans="1:53" x14ac:dyDescent="0.3">
      <c r="A9841" s="3"/>
      <c r="B9841" s="3"/>
      <c r="C9841" s="3"/>
      <c r="D9841" s="3"/>
      <c r="E9841" s="3"/>
      <c r="F9841" s="3"/>
      <c r="G9841" s="3"/>
      <c r="H9841" s="3"/>
      <c r="I9841" s="3"/>
      <c r="J9841" s="3"/>
      <c r="K9841" s="3"/>
      <c r="L9841" s="3"/>
      <c r="M9841" s="3"/>
      <c r="N9841" s="3"/>
      <c r="O9841" s="3"/>
      <c r="P9841" s="3"/>
      <c r="Q9841" s="3"/>
      <c r="R9841" s="3"/>
      <c r="S9841" s="120"/>
      <c r="T9841" s="3"/>
      <c r="U9841" s="3"/>
      <c r="V9841" s="3"/>
      <c r="W9841" s="3"/>
      <c r="X9841" s="3"/>
      <c r="Y9841" s="3"/>
      <c r="Z9841" s="3"/>
      <c r="AA9841" s="3"/>
      <c r="AB9841" s="3"/>
      <c r="AC9841" s="3"/>
      <c r="AD9841" s="3"/>
      <c r="AE9841" s="3"/>
      <c r="AF9841" s="3"/>
      <c r="AG9841" s="3"/>
      <c r="AH9841" s="3"/>
      <c r="AI9841" s="3"/>
      <c r="AJ9841" s="3"/>
      <c r="AK9841" s="3"/>
      <c r="AL9841" s="3"/>
      <c r="AM9841" s="3"/>
      <c r="AN9841" s="3"/>
      <c r="AO9841" s="3"/>
      <c r="AP9841" s="3"/>
      <c r="AQ9841" s="3"/>
      <c r="AR9841" s="3"/>
      <c r="AS9841" s="3"/>
      <c r="AT9841" s="3"/>
      <c r="AU9841" s="3"/>
      <c r="AV9841" s="3"/>
      <c r="AW9841" s="3"/>
      <c r="AX9841" s="3"/>
      <c r="AY9841" s="3"/>
      <c r="AZ9841" s="3"/>
      <c r="BA9841" s="3"/>
    </row>
    <row r="9842" spans="1:53" x14ac:dyDescent="0.3">
      <c r="A9842" s="3"/>
      <c r="B9842" s="3"/>
      <c r="C9842" s="3"/>
      <c r="D9842" s="3"/>
      <c r="E9842" s="3"/>
      <c r="F9842" s="3"/>
      <c r="G9842" s="3"/>
      <c r="H9842" s="3"/>
      <c r="I9842" s="3"/>
      <c r="J9842" s="3"/>
      <c r="K9842" s="3"/>
      <c r="L9842" s="3"/>
      <c r="M9842" s="3"/>
      <c r="N9842" s="3"/>
      <c r="O9842" s="3"/>
      <c r="P9842" s="3"/>
      <c r="Q9842" s="3"/>
      <c r="R9842" s="3"/>
      <c r="S9842" s="120"/>
      <c r="T9842" s="3"/>
      <c r="U9842" s="3"/>
      <c r="V9842" s="3"/>
      <c r="W9842" s="3"/>
      <c r="X9842" s="3"/>
      <c r="Y9842" s="3"/>
      <c r="Z9842" s="3"/>
      <c r="AA9842" s="3"/>
      <c r="AB9842" s="3"/>
      <c r="AC9842" s="3"/>
      <c r="AD9842" s="3"/>
      <c r="AE9842" s="3"/>
      <c r="AF9842" s="3"/>
      <c r="AG9842" s="3"/>
      <c r="AH9842" s="3"/>
      <c r="AI9842" s="3"/>
      <c r="AJ9842" s="3"/>
      <c r="AK9842" s="3"/>
      <c r="AL9842" s="3"/>
      <c r="AM9842" s="3"/>
      <c r="AN9842" s="3"/>
      <c r="AO9842" s="3"/>
      <c r="AP9842" s="3"/>
      <c r="AQ9842" s="3"/>
      <c r="AR9842" s="3"/>
      <c r="AS9842" s="3"/>
      <c r="AT9842" s="3"/>
      <c r="AU9842" s="3"/>
      <c r="AV9842" s="3"/>
      <c r="AW9842" s="3"/>
      <c r="AX9842" s="3"/>
      <c r="AY9842" s="3"/>
      <c r="AZ9842" s="3"/>
      <c r="BA9842" s="3"/>
    </row>
    <row r="9843" spans="1:53" x14ac:dyDescent="0.3">
      <c r="A9843" s="3"/>
      <c r="B9843" s="3"/>
      <c r="C9843" s="3"/>
      <c r="D9843" s="3"/>
      <c r="E9843" s="3"/>
      <c r="F9843" s="3"/>
      <c r="G9843" s="3"/>
      <c r="H9843" s="3"/>
      <c r="I9843" s="3"/>
      <c r="J9843" s="3"/>
      <c r="K9843" s="3"/>
      <c r="L9843" s="3"/>
      <c r="M9843" s="3"/>
      <c r="N9843" s="3"/>
      <c r="O9843" s="3"/>
      <c r="P9843" s="3"/>
      <c r="Q9843" s="3"/>
      <c r="R9843" s="3"/>
      <c r="S9843" s="120"/>
      <c r="T9843" s="3"/>
      <c r="U9843" s="3"/>
      <c r="V9843" s="3"/>
      <c r="W9843" s="3"/>
      <c r="X9843" s="3"/>
      <c r="Y9843" s="3"/>
      <c r="Z9843" s="3"/>
      <c r="AA9843" s="3"/>
      <c r="AB9843" s="3"/>
      <c r="AC9843" s="3"/>
      <c r="AD9843" s="3"/>
      <c r="AE9843" s="3"/>
      <c r="AF9843" s="3"/>
      <c r="AG9843" s="3"/>
      <c r="AH9843" s="3"/>
      <c r="AI9843" s="3"/>
      <c r="AJ9843" s="3"/>
      <c r="AK9843" s="3"/>
      <c r="AL9843" s="3"/>
      <c r="AM9843" s="3"/>
      <c r="AN9843" s="3"/>
      <c r="AO9843" s="3"/>
      <c r="AP9843" s="3"/>
      <c r="AQ9843" s="3"/>
      <c r="AR9843" s="3"/>
      <c r="AS9843" s="3"/>
      <c r="AT9843" s="3"/>
      <c r="AU9843" s="3"/>
      <c r="AV9843" s="3"/>
      <c r="AW9843" s="3"/>
      <c r="AX9843" s="3"/>
      <c r="AY9843" s="3"/>
      <c r="AZ9843" s="3"/>
      <c r="BA9843" s="3"/>
    </row>
    <row r="9844" spans="1:53" x14ac:dyDescent="0.3">
      <c r="A9844" s="3"/>
      <c r="B9844" s="3"/>
      <c r="C9844" s="3"/>
      <c r="D9844" s="3"/>
      <c r="E9844" s="3"/>
      <c r="F9844" s="3"/>
      <c r="G9844" s="3"/>
      <c r="H9844" s="3"/>
      <c r="I9844" s="3"/>
      <c r="J9844" s="3"/>
      <c r="K9844" s="3"/>
      <c r="L9844" s="3"/>
      <c r="M9844" s="3"/>
      <c r="N9844" s="3"/>
      <c r="O9844" s="3"/>
      <c r="P9844" s="3"/>
      <c r="Q9844" s="3"/>
      <c r="R9844" s="3"/>
      <c r="S9844" s="120"/>
      <c r="T9844" s="3"/>
      <c r="U9844" s="3"/>
      <c r="V9844" s="3"/>
      <c r="W9844" s="3"/>
      <c r="X9844" s="3"/>
      <c r="Y9844" s="3"/>
      <c r="Z9844" s="3"/>
      <c r="AA9844" s="3"/>
      <c r="AB9844" s="3"/>
      <c r="AC9844" s="3"/>
      <c r="AD9844" s="3"/>
      <c r="AE9844" s="3"/>
      <c r="AF9844" s="3"/>
      <c r="AG9844" s="3"/>
      <c r="AH9844" s="3"/>
      <c r="AI9844" s="3"/>
      <c r="AJ9844" s="3"/>
      <c r="AK9844" s="3"/>
      <c r="AL9844" s="3"/>
      <c r="AM9844" s="3"/>
      <c r="AN9844" s="3"/>
      <c r="AO9844" s="3"/>
      <c r="AP9844" s="3"/>
      <c r="AQ9844" s="3"/>
      <c r="AR9844" s="3"/>
      <c r="AS9844" s="3"/>
      <c r="AT9844" s="3"/>
      <c r="AU9844" s="3"/>
      <c r="AV9844" s="3"/>
      <c r="AW9844" s="3"/>
      <c r="AX9844" s="3"/>
      <c r="AY9844" s="3"/>
      <c r="AZ9844" s="3"/>
      <c r="BA9844" s="3"/>
    </row>
    <row r="9845" spans="1:53" x14ac:dyDescent="0.3">
      <c r="A9845" s="3"/>
      <c r="B9845" s="3"/>
      <c r="C9845" s="3"/>
      <c r="D9845" s="3"/>
      <c r="E9845" s="3"/>
      <c r="F9845" s="3"/>
      <c r="G9845" s="3"/>
      <c r="H9845" s="3"/>
      <c r="I9845" s="3"/>
      <c r="J9845" s="3"/>
      <c r="K9845" s="3"/>
      <c r="L9845" s="3"/>
      <c r="M9845" s="3"/>
      <c r="N9845" s="3"/>
      <c r="O9845" s="3"/>
      <c r="P9845" s="3"/>
      <c r="Q9845" s="3"/>
      <c r="R9845" s="3"/>
      <c r="S9845" s="120"/>
      <c r="T9845" s="3"/>
      <c r="U9845" s="3"/>
      <c r="V9845" s="3"/>
      <c r="W9845" s="3"/>
      <c r="X9845" s="3"/>
      <c r="Y9845" s="3"/>
      <c r="Z9845" s="3"/>
      <c r="AA9845" s="3"/>
      <c r="AB9845" s="3"/>
      <c r="AC9845" s="3"/>
      <c r="AD9845" s="3"/>
      <c r="AE9845" s="3"/>
      <c r="AF9845" s="3"/>
      <c r="AG9845" s="3"/>
      <c r="AH9845" s="3"/>
      <c r="AI9845" s="3"/>
      <c r="AJ9845" s="3"/>
      <c r="AK9845" s="3"/>
      <c r="AL9845" s="3"/>
      <c r="AM9845" s="3"/>
      <c r="AN9845" s="3"/>
      <c r="AO9845" s="3"/>
      <c r="AP9845" s="3"/>
      <c r="AQ9845" s="3"/>
      <c r="AR9845" s="3"/>
      <c r="AS9845" s="3"/>
      <c r="AT9845" s="3"/>
      <c r="AU9845" s="3"/>
      <c r="AV9845" s="3"/>
      <c r="AW9845" s="3"/>
      <c r="AX9845" s="3"/>
      <c r="AY9845" s="3"/>
      <c r="AZ9845" s="3"/>
      <c r="BA9845" s="3"/>
    </row>
    <row r="9846" spans="1:53" x14ac:dyDescent="0.3">
      <c r="A9846" s="3"/>
      <c r="B9846" s="3"/>
      <c r="C9846" s="3"/>
      <c r="D9846" s="3"/>
      <c r="E9846" s="3"/>
      <c r="F9846" s="3"/>
      <c r="G9846" s="3"/>
      <c r="H9846" s="3"/>
      <c r="I9846" s="3"/>
      <c r="J9846" s="3"/>
      <c r="K9846" s="3"/>
      <c r="L9846" s="3"/>
      <c r="M9846" s="3"/>
      <c r="N9846" s="3"/>
      <c r="O9846" s="3"/>
      <c r="P9846" s="3"/>
      <c r="Q9846" s="3"/>
      <c r="R9846" s="3"/>
      <c r="S9846" s="120"/>
      <c r="T9846" s="3"/>
      <c r="U9846" s="3"/>
      <c r="V9846" s="3"/>
      <c r="W9846" s="3"/>
      <c r="X9846" s="3"/>
      <c r="Y9846" s="3"/>
      <c r="Z9846" s="3"/>
      <c r="AA9846" s="3"/>
      <c r="AB9846" s="3"/>
      <c r="AC9846" s="3"/>
      <c r="AD9846" s="3"/>
      <c r="AE9846" s="3"/>
      <c r="AF9846" s="3"/>
      <c r="AG9846" s="3"/>
      <c r="AH9846" s="3"/>
      <c r="AI9846" s="3"/>
      <c r="AJ9846" s="3"/>
      <c r="AK9846" s="3"/>
      <c r="AL9846" s="3"/>
      <c r="AM9846" s="3"/>
      <c r="AN9846" s="3"/>
      <c r="AO9846" s="3"/>
      <c r="AP9846" s="3"/>
      <c r="AQ9846" s="3"/>
      <c r="AR9846" s="3"/>
      <c r="AS9846" s="3"/>
      <c r="AT9846" s="3"/>
      <c r="AU9846" s="3"/>
      <c r="AV9846" s="3"/>
      <c r="AW9846" s="3"/>
      <c r="AX9846" s="3"/>
      <c r="AY9846" s="3"/>
      <c r="AZ9846" s="3"/>
      <c r="BA9846" s="3"/>
    </row>
    <row r="9847" spans="1:53" x14ac:dyDescent="0.3">
      <c r="A9847" s="3"/>
      <c r="B9847" s="3"/>
      <c r="C9847" s="3"/>
      <c r="D9847" s="3"/>
      <c r="E9847" s="3"/>
      <c r="F9847" s="3"/>
      <c r="G9847" s="3"/>
      <c r="H9847" s="3"/>
      <c r="I9847" s="3"/>
      <c r="J9847" s="3"/>
      <c r="K9847" s="3"/>
      <c r="L9847" s="3"/>
      <c r="M9847" s="3"/>
      <c r="N9847" s="3"/>
      <c r="O9847" s="3"/>
      <c r="P9847" s="3"/>
      <c r="Q9847" s="3"/>
      <c r="R9847" s="3"/>
      <c r="S9847" s="120"/>
      <c r="T9847" s="3"/>
      <c r="U9847" s="3"/>
      <c r="V9847" s="3"/>
      <c r="W9847" s="3"/>
      <c r="X9847" s="3"/>
      <c r="Y9847" s="3"/>
      <c r="Z9847" s="3"/>
      <c r="AA9847" s="3"/>
      <c r="AB9847" s="3"/>
      <c r="AC9847" s="3"/>
      <c r="AD9847" s="3"/>
      <c r="AE9847" s="3"/>
      <c r="AF9847" s="3"/>
      <c r="AG9847" s="3"/>
      <c r="AH9847" s="3"/>
      <c r="AI9847" s="3"/>
      <c r="AJ9847" s="3"/>
      <c r="AK9847" s="3"/>
      <c r="AL9847" s="3"/>
      <c r="AM9847" s="3"/>
      <c r="AN9847" s="3"/>
      <c r="AO9847" s="3"/>
      <c r="AP9847" s="3"/>
      <c r="AQ9847" s="3"/>
      <c r="AR9847" s="3"/>
      <c r="AS9847" s="3"/>
      <c r="AT9847" s="3"/>
      <c r="AU9847" s="3"/>
      <c r="AV9847" s="3"/>
      <c r="AW9847" s="3"/>
      <c r="AX9847" s="3"/>
      <c r="AY9847" s="3"/>
      <c r="AZ9847" s="3"/>
      <c r="BA9847" s="3"/>
    </row>
    <row r="9848" spans="1:53" x14ac:dyDescent="0.3">
      <c r="A9848" s="3"/>
      <c r="B9848" s="3"/>
      <c r="C9848" s="3"/>
      <c r="D9848" s="3"/>
      <c r="E9848" s="3"/>
      <c r="F9848" s="3"/>
      <c r="G9848" s="3"/>
      <c r="H9848" s="3"/>
      <c r="I9848" s="3"/>
      <c r="J9848" s="3"/>
      <c r="K9848" s="3"/>
      <c r="L9848" s="3"/>
      <c r="M9848" s="3"/>
      <c r="N9848" s="3"/>
      <c r="O9848" s="3"/>
      <c r="P9848" s="3"/>
      <c r="Q9848" s="3"/>
      <c r="R9848" s="3"/>
      <c r="S9848" s="120"/>
      <c r="T9848" s="3"/>
      <c r="U9848" s="3"/>
      <c r="V9848" s="3"/>
      <c r="W9848" s="3"/>
      <c r="X9848" s="3"/>
      <c r="Y9848" s="3"/>
      <c r="Z9848" s="3"/>
      <c r="AA9848" s="3"/>
      <c r="AB9848" s="3"/>
      <c r="AC9848" s="3"/>
      <c r="AD9848" s="3"/>
      <c r="AE9848" s="3"/>
      <c r="AF9848" s="3"/>
      <c r="AG9848" s="3"/>
      <c r="AH9848" s="3"/>
      <c r="AI9848" s="3"/>
      <c r="AJ9848" s="3"/>
      <c r="AK9848" s="3"/>
      <c r="AL9848" s="3"/>
      <c r="AM9848" s="3"/>
      <c r="AN9848" s="3"/>
      <c r="AO9848" s="3"/>
      <c r="AP9848" s="3"/>
      <c r="AQ9848" s="3"/>
      <c r="AR9848" s="3"/>
      <c r="AS9848" s="3"/>
      <c r="AT9848" s="3"/>
      <c r="AU9848" s="3"/>
      <c r="AV9848" s="3"/>
      <c r="AW9848" s="3"/>
      <c r="AX9848" s="3"/>
      <c r="AY9848" s="3"/>
      <c r="AZ9848" s="3"/>
      <c r="BA9848" s="3"/>
    </row>
    <row r="9849" spans="1:53" x14ac:dyDescent="0.3">
      <c r="A9849" s="3"/>
      <c r="B9849" s="3"/>
      <c r="C9849" s="3"/>
      <c r="D9849" s="3"/>
      <c r="E9849" s="3"/>
      <c r="F9849" s="3"/>
      <c r="G9849" s="3"/>
      <c r="H9849" s="3"/>
      <c r="I9849" s="3"/>
      <c r="J9849" s="3"/>
      <c r="K9849" s="3"/>
      <c r="L9849" s="3"/>
      <c r="M9849" s="3"/>
      <c r="N9849" s="3"/>
      <c r="O9849" s="3"/>
      <c r="P9849" s="3"/>
      <c r="Q9849" s="3"/>
      <c r="R9849" s="3"/>
      <c r="S9849" s="120"/>
      <c r="T9849" s="3"/>
      <c r="U9849" s="3"/>
      <c r="V9849" s="3"/>
      <c r="W9849" s="3"/>
      <c r="X9849" s="3"/>
      <c r="Y9849" s="3"/>
      <c r="Z9849" s="3"/>
      <c r="AA9849" s="3"/>
      <c r="AB9849" s="3"/>
      <c r="AC9849" s="3"/>
      <c r="AD9849" s="3"/>
      <c r="AE9849" s="3"/>
      <c r="AF9849" s="3"/>
      <c r="AG9849" s="3"/>
      <c r="AH9849" s="3"/>
      <c r="AI9849" s="3"/>
      <c r="AJ9849" s="3"/>
      <c r="AK9849" s="3"/>
      <c r="AL9849" s="3"/>
      <c r="AM9849" s="3"/>
      <c r="AN9849" s="3"/>
      <c r="AO9849" s="3"/>
      <c r="AP9849" s="3"/>
      <c r="AQ9849" s="3"/>
      <c r="AR9849" s="3"/>
      <c r="AS9849" s="3"/>
      <c r="AT9849" s="3"/>
      <c r="AU9849" s="3"/>
      <c r="AV9849" s="3"/>
      <c r="AW9849" s="3"/>
      <c r="AX9849" s="3"/>
      <c r="AY9849" s="3"/>
      <c r="AZ9849" s="3"/>
      <c r="BA9849" s="3"/>
    </row>
    <row r="9850" spans="1:53" x14ac:dyDescent="0.3">
      <c r="A9850" s="3"/>
      <c r="B9850" s="3"/>
      <c r="C9850" s="3"/>
      <c r="D9850" s="3"/>
      <c r="E9850" s="3"/>
      <c r="F9850" s="3"/>
      <c r="G9850" s="3"/>
      <c r="H9850" s="3"/>
      <c r="I9850" s="3"/>
      <c r="J9850" s="3"/>
      <c r="K9850" s="3"/>
      <c r="L9850" s="3"/>
      <c r="M9850" s="3"/>
      <c r="N9850" s="3"/>
      <c r="O9850" s="3"/>
      <c r="P9850" s="3"/>
      <c r="Q9850" s="3"/>
      <c r="R9850" s="3"/>
      <c r="S9850" s="120"/>
      <c r="T9850" s="3"/>
      <c r="U9850" s="3"/>
      <c r="V9850" s="3"/>
      <c r="W9850" s="3"/>
      <c r="X9850" s="3"/>
      <c r="Y9850" s="3"/>
      <c r="Z9850" s="3"/>
      <c r="AA9850" s="3"/>
      <c r="AB9850" s="3"/>
      <c r="AC9850" s="3"/>
      <c r="AD9850" s="3"/>
      <c r="AE9850" s="3"/>
      <c r="AF9850" s="3"/>
      <c r="AG9850" s="3"/>
      <c r="AH9850" s="3"/>
      <c r="AI9850" s="3"/>
      <c r="AJ9850" s="3"/>
      <c r="AK9850" s="3"/>
      <c r="AL9850" s="3"/>
      <c r="AM9850" s="3"/>
      <c r="AN9850" s="3"/>
      <c r="AO9850" s="3"/>
      <c r="AP9850" s="3"/>
      <c r="AQ9850" s="3"/>
      <c r="AR9850" s="3"/>
      <c r="AS9850" s="3"/>
      <c r="AT9850" s="3"/>
      <c r="AU9850" s="3"/>
      <c r="AV9850" s="3"/>
      <c r="AW9850" s="3"/>
      <c r="AX9850" s="3"/>
      <c r="AY9850" s="3"/>
      <c r="AZ9850" s="3"/>
      <c r="BA9850" s="3"/>
    </row>
    <row r="9851" spans="1:53" x14ac:dyDescent="0.3">
      <c r="A9851" s="3"/>
      <c r="B9851" s="3"/>
      <c r="C9851" s="3"/>
      <c r="D9851" s="3"/>
      <c r="E9851" s="3"/>
      <c r="F9851" s="3"/>
      <c r="G9851" s="3"/>
      <c r="H9851" s="3"/>
      <c r="I9851" s="3"/>
      <c r="J9851" s="3"/>
      <c r="K9851" s="3"/>
      <c r="L9851" s="3"/>
      <c r="M9851" s="3"/>
      <c r="N9851" s="3"/>
      <c r="O9851" s="3"/>
      <c r="P9851" s="3"/>
      <c r="Q9851" s="3"/>
      <c r="R9851" s="3"/>
      <c r="S9851" s="120"/>
      <c r="T9851" s="3"/>
      <c r="U9851" s="3"/>
      <c r="V9851" s="3"/>
      <c r="W9851" s="3"/>
      <c r="X9851" s="3"/>
      <c r="Y9851" s="3"/>
      <c r="Z9851" s="3"/>
      <c r="AA9851" s="3"/>
      <c r="AB9851" s="3"/>
      <c r="AC9851" s="3"/>
      <c r="AD9851" s="3"/>
      <c r="AE9851" s="3"/>
      <c r="AF9851" s="3"/>
      <c r="AG9851" s="3"/>
      <c r="AH9851" s="3"/>
      <c r="AI9851" s="3"/>
      <c r="AJ9851" s="3"/>
      <c r="AK9851" s="3"/>
      <c r="AL9851" s="3"/>
      <c r="AM9851" s="3"/>
      <c r="AN9851" s="3"/>
      <c r="AO9851" s="3"/>
      <c r="AP9851" s="3"/>
      <c r="AQ9851" s="3"/>
      <c r="AR9851" s="3"/>
      <c r="AS9851" s="3"/>
      <c r="AT9851" s="3"/>
      <c r="AU9851" s="3"/>
      <c r="AV9851" s="3"/>
      <c r="AW9851" s="3"/>
      <c r="AX9851" s="3"/>
      <c r="AY9851" s="3"/>
      <c r="AZ9851" s="3"/>
      <c r="BA9851" s="3"/>
    </row>
    <row r="9852" spans="1:53" x14ac:dyDescent="0.3">
      <c r="A9852" s="3"/>
      <c r="B9852" s="3"/>
      <c r="C9852" s="3"/>
      <c r="D9852" s="3"/>
      <c r="E9852" s="3"/>
      <c r="F9852" s="3"/>
      <c r="G9852" s="3"/>
      <c r="H9852" s="3"/>
      <c r="I9852" s="3"/>
      <c r="J9852" s="3"/>
      <c r="K9852" s="3"/>
      <c r="L9852" s="3"/>
      <c r="M9852" s="3"/>
      <c r="N9852" s="3"/>
      <c r="O9852" s="3"/>
      <c r="P9852" s="3"/>
      <c r="Q9852" s="3"/>
      <c r="R9852" s="3"/>
      <c r="S9852" s="120"/>
      <c r="T9852" s="3"/>
      <c r="U9852" s="3"/>
      <c r="V9852" s="3"/>
      <c r="W9852" s="3"/>
      <c r="X9852" s="3"/>
      <c r="Y9852" s="3"/>
      <c r="Z9852" s="3"/>
      <c r="AA9852" s="3"/>
      <c r="AB9852" s="3"/>
      <c r="AC9852" s="3"/>
      <c r="AD9852" s="3"/>
      <c r="AE9852" s="3"/>
      <c r="AF9852" s="3"/>
      <c r="AG9852" s="3"/>
      <c r="AH9852" s="3"/>
      <c r="AI9852" s="3"/>
      <c r="AJ9852" s="3"/>
      <c r="AK9852" s="3"/>
      <c r="AL9852" s="3"/>
      <c r="AM9852" s="3"/>
      <c r="AN9852" s="3"/>
      <c r="AO9852" s="3"/>
      <c r="AP9852" s="3"/>
      <c r="AQ9852" s="3"/>
      <c r="AR9852" s="3"/>
      <c r="AS9852" s="3"/>
      <c r="AT9852" s="3"/>
      <c r="AU9852" s="3"/>
      <c r="AV9852" s="3"/>
      <c r="AW9852" s="3"/>
      <c r="AX9852" s="3"/>
      <c r="AY9852" s="3"/>
      <c r="AZ9852" s="3"/>
      <c r="BA9852" s="3"/>
    </row>
    <row r="9853" spans="1:53" x14ac:dyDescent="0.3">
      <c r="A9853" s="3"/>
      <c r="B9853" s="3"/>
      <c r="C9853" s="3"/>
      <c r="D9853" s="3"/>
      <c r="E9853" s="3"/>
      <c r="F9853" s="3"/>
      <c r="G9853" s="3"/>
      <c r="H9853" s="3"/>
      <c r="I9853" s="3"/>
      <c r="J9853" s="3"/>
      <c r="K9853" s="3"/>
      <c r="L9853" s="3"/>
      <c r="M9853" s="3"/>
      <c r="N9853" s="3"/>
      <c r="O9853" s="3"/>
      <c r="P9853" s="3"/>
      <c r="Q9853" s="3"/>
      <c r="R9853" s="3"/>
      <c r="S9853" s="120"/>
      <c r="T9853" s="3"/>
      <c r="U9853" s="3"/>
      <c r="V9853" s="3"/>
      <c r="W9853" s="3"/>
      <c r="X9853" s="3"/>
      <c r="Y9853" s="3"/>
      <c r="Z9853" s="3"/>
      <c r="AA9853" s="3"/>
      <c r="AB9853" s="3"/>
      <c r="AC9853" s="3"/>
      <c r="AD9853" s="3"/>
      <c r="AE9853" s="3"/>
      <c r="AF9853" s="3"/>
      <c r="AG9853" s="3"/>
      <c r="AH9853" s="3"/>
      <c r="AI9853" s="3"/>
      <c r="AJ9853" s="3"/>
      <c r="AK9853" s="3"/>
      <c r="AL9853" s="3"/>
      <c r="AM9853" s="3"/>
      <c r="AN9853" s="3"/>
      <c r="AO9853" s="3"/>
      <c r="AP9853" s="3"/>
      <c r="AQ9853" s="3"/>
      <c r="AR9853" s="3"/>
      <c r="AS9853" s="3"/>
      <c r="AT9853" s="3"/>
      <c r="AU9853" s="3"/>
      <c r="AV9853" s="3"/>
      <c r="AW9853" s="3"/>
      <c r="AX9853" s="3"/>
      <c r="AY9853" s="3"/>
      <c r="AZ9853" s="3"/>
      <c r="BA9853" s="3"/>
    </row>
    <row r="9854" spans="1:53" x14ac:dyDescent="0.3">
      <c r="A9854" s="3"/>
      <c r="B9854" s="3"/>
      <c r="C9854" s="3"/>
      <c r="D9854" s="3"/>
      <c r="E9854" s="3"/>
      <c r="F9854" s="3"/>
      <c r="G9854" s="3"/>
      <c r="H9854" s="3"/>
      <c r="I9854" s="3"/>
      <c r="J9854" s="3"/>
      <c r="K9854" s="3"/>
      <c r="L9854" s="3"/>
      <c r="M9854" s="3"/>
      <c r="N9854" s="3"/>
      <c r="O9854" s="3"/>
      <c r="P9854" s="3"/>
      <c r="Q9854" s="3"/>
      <c r="R9854" s="3"/>
      <c r="S9854" s="120"/>
      <c r="T9854" s="3"/>
      <c r="U9854" s="3"/>
      <c r="V9854" s="3"/>
      <c r="W9854" s="3"/>
      <c r="X9854" s="3"/>
      <c r="Y9854" s="3"/>
      <c r="Z9854" s="3"/>
      <c r="AA9854" s="3"/>
      <c r="AB9854" s="3"/>
      <c r="AC9854" s="3"/>
      <c r="AD9854" s="3"/>
      <c r="AE9854" s="3"/>
      <c r="AF9854" s="3"/>
      <c r="AG9854" s="3"/>
      <c r="AH9854" s="3"/>
      <c r="AI9854" s="3"/>
      <c r="AJ9854" s="3"/>
      <c r="AK9854" s="3"/>
      <c r="AL9854" s="3"/>
      <c r="AM9854" s="3"/>
      <c r="AN9854" s="3"/>
      <c r="AO9854" s="3"/>
      <c r="AP9854" s="3"/>
      <c r="AQ9854" s="3"/>
      <c r="AR9854" s="3"/>
      <c r="AS9854" s="3"/>
      <c r="AT9854" s="3"/>
      <c r="AU9854" s="3"/>
      <c r="AV9854" s="3"/>
      <c r="AW9854" s="3"/>
      <c r="AX9854" s="3"/>
      <c r="AY9854" s="3"/>
      <c r="AZ9854" s="3"/>
      <c r="BA9854" s="3"/>
    </row>
    <row r="9855" spans="1:53" x14ac:dyDescent="0.3">
      <c r="A9855" s="3"/>
      <c r="B9855" s="3"/>
      <c r="C9855" s="3"/>
      <c r="D9855" s="3"/>
      <c r="E9855" s="3"/>
      <c r="F9855" s="3"/>
      <c r="G9855" s="3"/>
      <c r="H9855" s="3"/>
      <c r="I9855" s="3"/>
      <c r="J9855" s="3"/>
      <c r="K9855" s="3"/>
      <c r="L9855" s="3"/>
      <c r="M9855" s="3"/>
      <c r="N9855" s="3"/>
      <c r="O9855" s="3"/>
      <c r="P9855" s="3"/>
      <c r="Q9855" s="3"/>
      <c r="R9855" s="3"/>
      <c r="S9855" s="120"/>
      <c r="T9855" s="3"/>
      <c r="U9855" s="3"/>
      <c r="V9855" s="3"/>
      <c r="W9855" s="3"/>
      <c r="X9855" s="3"/>
      <c r="Y9855" s="3"/>
      <c r="Z9855" s="3"/>
      <c r="AA9855" s="3"/>
      <c r="AB9855" s="3"/>
      <c r="AC9855" s="3"/>
      <c r="AD9855" s="3"/>
      <c r="AE9855" s="3"/>
      <c r="AF9855" s="3"/>
      <c r="AG9855" s="3"/>
      <c r="AH9855" s="3"/>
      <c r="AI9855" s="3"/>
      <c r="AJ9855" s="3"/>
      <c r="AK9855" s="3"/>
      <c r="AL9855" s="3"/>
      <c r="AM9855" s="3"/>
      <c r="AN9855" s="3"/>
      <c r="AO9855" s="3"/>
      <c r="AP9855" s="3"/>
      <c r="AQ9855" s="3"/>
      <c r="AR9855" s="3"/>
      <c r="AS9855" s="3"/>
      <c r="AT9855" s="3"/>
      <c r="AU9855" s="3"/>
      <c r="AV9855" s="3"/>
      <c r="AW9855" s="3"/>
      <c r="AX9855" s="3"/>
      <c r="AY9855" s="3"/>
      <c r="AZ9855" s="3"/>
      <c r="BA9855" s="3"/>
    </row>
    <row r="9856" spans="1:53" x14ac:dyDescent="0.3">
      <c r="A9856" s="3"/>
      <c r="B9856" s="3"/>
      <c r="C9856" s="3"/>
      <c r="D9856" s="3"/>
      <c r="E9856" s="3"/>
      <c r="F9856" s="3"/>
      <c r="G9856" s="3"/>
      <c r="H9856" s="3"/>
      <c r="I9856" s="3"/>
      <c r="J9856" s="3"/>
      <c r="K9856" s="3"/>
      <c r="L9856" s="3"/>
      <c r="M9856" s="3"/>
      <c r="N9856" s="3"/>
      <c r="O9856" s="3"/>
      <c r="P9856" s="3"/>
      <c r="Q9856" s="3"/>
      <c r="R9856" s="3"/>
      <c r="S9856" s="120"/>
      <c r="T9856" s="3"/>
      <c r="U9856" s="3"/>
      <c r="V9856" s="3"/>
      <c r="W9856" s="3"/>
      <c r="X9856" s="3"/>
      <c r="Y9856" s="3"/>
      <c r="Z9856" s="3"/>
      <c r="AA9856" s="3"/>
      <c r="AB9856" s="3"/>
      <c r="AC9856" s="3"/>
      <c r="AD9856" s="3"/>
      <c r="AE9856" s="3"/>
      <c r="AF9856" s="3"/>
      <c r="AG9856" s="3"/>
      <c r="AH9856" s="3"/>
      <c r="AI9856" s="3"/>
      <c r="AJ9856" s="3"/>
      <c r="AK9856" s="3"/>
      <c r="AL9856" s="3"/>
      <c r="AM9856" s="3"/>
      <c r="AN9856" s="3"/>
      <c r="AO9856" s="3"/>
      <c r="AP9856" s="3"/>
      <c r="AQ9856" s="3"/>
      <c r="AR9856" s="3"/>
      <c r="AS9856" s="3"/>
      <c r="AT9856" s="3"/>
      <c r="AU9856" s="3"/>
      <c r="AV9856" s="3"/>
      <c r="AW9856" s="3"/>
      <c r="AX9856" s="3"/>
      <c r="AY9856" s="3"/>
      <c r="AZ9856" s="3"/>
      <c r="BA9856" s="3"/>
    </row>
    <row r="9857" spans="1:53" x14ac:dyDescent="0.3">
      <c r="A9857" s="3"/>
      <c r="B9857" s="3"/>
      <c r="C9857" s="3"/>
      <c r="D9857" s="3"/>
      <c r="E9857" s="3"/>
      <c r="F9857" s="3"/>
      <c r="G9857" s="3"/>
      <c r="H9857" s="3"/>
      <c r="I9857" s="3"/>
      <c r="J9857" s="3"/>
      <c r="K9857" s="3"/>
      <c r="L9857" s="3"/>
      <c r="M9857" s="3"/>
      <c r="N9857" s="3"/>
      <c r="O9857" s="3"/>
      <c r="P9857" s="3"/>
      <c r="Q9857" s="3"/>
      <c r="R9857" s="3"/>
      <c r="S9857" s="120"/>
      <c r="T9857" s="3"/>
      <c r="U9857" s="3"/>
      <c r="V9857" s="3"/>
      <c r="W9857" s="3"/>
      <c r="X9857" s="3"/>
      <c r="Y9857" s="3"/>
      <c r="Z9857" s="3"/>
      <c r="AA9857" s="3"/>
      <c r="AB9857" s="3"/>
      <c r="AC9857" s="3"/>
      <c r="AD9857" s="3"/>
      <c r="AE9857" s="3"/>
      <c r="AF9857" s="3"/>
      <c r="AG9857" s="3"/>
      <c r="AH9857" s="3"/>
      <c r="AI9857" s="3"/>
      <c r="AJ9857" s="3"/>
      <c r="AK9857" s="3"/>
      <c r="AL9857" s="3"/>
      <c r="AM9857" s="3"/>
      <c r="AN9857" s="3"/>
      <c r="AO9857" s="3"/>
      <c r="AP9857" s="3"/>
      <c r="AQ9857" s="3"/>
      <c r="AR9857" s="3"/>
      <c r="AS9857" s="3"/>
      <c r="AT9857" s="3"/>
      <c r="AU9857" s="3"/>
      <c r="AV9857" s="3"/>
      <c r="AW9857" s="3"/>
      <c r="AX9857" s="3"/>
      <c r="AY9857" s="3"/>
      <c r="AZ9857" s="3"/>
      <c r="BA9857" s="3"/>
    </row>
    <row r="9858" spans="1:53" x14ac:dyDescent="0.3">
      <c r="A9858" s="3"/>
      <c r="B9858" s="3"/>
      <c r="C9858" s="3"/>
      <c r="D9858" s="3"/>
      <c r="E9858" s="3"/>
      <c r="F9858" s="3"/>
      <c r="G9858" s="3"/>
      <c r="H9858" s="3"/>
      <c r="I9858" s="3"/>
      <c r="J9858" s="3"/>
      <c r="K9858" s="3"/>
      <c r="L9858" s="3"/>
      <c r="M9858" s="3"/>
      <c r="N9858" s="3"/>
      <c r="O9858" s="3"/>
      <c r="P9858" s="3"/>
      <c r="Q9858" s="3"/>
      <c r="R9858" s="3"/>
      <c r="S9858" s="120"/>
      <c r="T9858" s="3"/>
      <c r="U9858" s="3"/>
      <c r="V9858" s="3"/>
      <c r="W9858" s="3"/>
      <c r="X9858" s="3"/>
      <c r="Y9858" s="3"/>
      <c r="Z9858" s="3"/>
      <c r="AA9858" s="3"/>
      <c r="AB9858" s="3"/>
      <c r="AC9858" s="3"/>
      <c r="AD9858" s="3"/>
      <c r="AE9858" s="3"/>
      <c r="AF9858" s="3"/>
      <c r="AG9858" s="3"/>
      <c r="AH9858" s="3"/>
      <c r="AI9858" s="3"/>
      <c r="AJ9858" s="3"/>
      <c r="AK9858" s="3"/>
      <c r="AL9858" s="3"/>
      <c r="AM9858" s="3"/>
      <c r="AN9858" s="3"/>
      <c r="AO9858" s="3"/>
      <c r="AP9858" s="3"/>
      <c r="AQ9858" s="3"/>
      <c r="AR9858" s="3"/>
      <c r="AS9858" s="3"/>
      <c r="AT9858" s="3"/>
      <c r="AU9858" s="3"/>
      <c r="AV9858" s="3"/>
      <c r="AW9858" s="3"/>
      <c r="AX9858" s="3"/>
      <c r="AY9858" s="3"/>
      <c r="AZ9858" s="3"/>
      <c r="BA9858" s="3"/>
    </row>
    <row r="9859" spans="1:53" x14ac:dyDescent="0.3">
      <c r="A9859" s="3"/>
      <c r="B9859" s="3"/>
      <c r="C9859" s="3"/>
      <c r="D9859" s="3"/>
      <c r="E9859" s="3"/>
      <c r="F9859" s="3"/>
      <c r="G9859" s="3"/>
      <c r="H9859" s="3"/>
      <c r="I9859" s="3"/>
      <c r="J9859" s="3"/>
      <c r="K9859" s="3"/>
      <c r="L9859" s="3"/>
      <c r="M9859" s="3"/>
      <c r="N9859" s="3"/>
      <c r="O9859" s="3"/>
      <c r="P9859" s="3"/>
      <c r="Q9859" s="3"/>
      <c r="R9859" s="3"/>
      <c r="S9859" s="120"/>
      <c r="T9859" s="3"/>
      <c r="U9859" s="3"/>
      <c r="V9859" s="3"/>
      <c r="W9859" s="3"/>
      <c r="X9859" s="3"/>
      <c r="Y9859" s="3"/>
      <c r="Z9859" s="3"/>
      <c r="AA9859" s="3"/>
      <c r="AB9859" s="3"/>
      <c r="AC9859" s="3"/>
      <c r="AD9859" s="3"/>
      <c r="AE9859" s="3"/>
      <c r="AF9859" s="3"/>
      <c r="AG9859" s="3"/>
      <c r="AH9859" s="3"/>
      <c r="AI9859" s="3"/>
      <c r="AJ9859" s="3"/>
      <c r="AK9859" s="3"/>
      <c r="AL9859" s="3"/>
      <c r="AM9859" s="3"/>
      <c r="AN9859" s="3"/>
      <c r="AO9859" s="3"/>
      <c r="AP9859" s="3"/>
      <c r="AQ9859" s="3"/>
      <c r="AR9859" s="3"/>
      <c r="AS9859" s="3"/>
      <c r="AT9859" s="3"/>
      <c r="AU9859" s="3"/>
      <c r="AV9859" s="3"/>
      <c r="AW9859" s="3"/>
      <c r="AX9859" s="3"/>
      <c r="AY9859" s="3"/>
      <c r="AZ9859" s="3"/>
      <c r="BA9859" s="3"/>
    </row>
    <row r="9860" spans="1:53" x14ac:dyDescent="0.3">
      <c r="A9860" s="3"/>
      <c r="B9860" s="3"/>
      <c r="C9860" s="3"/>
      <c r="D9860" s="3"/>
      <c r="E9860" s="3"/>
      <c r="F9860" s="3"/>
      <c r="G9860" s="3"/>
      <c r="H9860" s="3"/>
      <c r="I9860" s="3"/>
      <c r="J9860" s="3"/>
      <c r="K9860" s="3"/>
      <c r="L9860" s="3"/>
      <c r="M9860" s="3"/>
      <c r="N9860" s="3"/>
      <c r="O9860" s="3"/>
      <c r="P9860" s="3"/>
      <c r="Q9860" s="3"/>
      <c r="R9860" s="3"/>
      <c r="S9860" s="120"/>
      <c r="T9860" s="3"/>
      <c r="U9860" s="3"/>
      <c r="V9860" s="3"/>
      <c r="W9860" s="3"/>
      <c r="X9860" s="3"/>
      <c r="Y9860" s="3"/>
      <c r="Z9860" s="3"/>
      <c r="AA9860" s="3"/>
      <c r="AB9860" s="3"/>
      <c r="AC9860" s="3"/>
      <c r="AD9860" s="3"/>
      <c r="AE9860" s="3"/>
      <c r="AF9860" s="3"/>
      <c r="AG9860" s="3"/>
      <c r="AH9860" s="3"/>
      <c r="AI9860" s="3"/>
      <c r="AJ9860" s="3"/>
      <c r="AK9860" s="3"/>
      <c r="AL9860" s="3"/>
      <c r="AM9860" s="3"/>
      <c r="AN9860" s="3"/>
      <c r="AO9860" s="3"/>
      <c r="AP9860" s="3"/>
      <c r="AQ9860" s="3"/>
      <c r="AR9860" s="3"/>
      <c r="AS9860" s="3"/>
      <c r="AT9860" s="3"/>
      <c r="AU9860" s="3"/>
      <c r="AV9860" s="3"/>
      <c r="AW9860" s="3"/>
      <c r="AX9860" s="3"/>
      <c r="AY9860" s="3"/>
      <c r="AZ9860" s="3"/>
      <c r="BA9860" s="3"/>
    </row>
    <row r="9861" spans="1:53" x14ac:dyDescent="0.3">
      <c r="A9861" s="3"/>
      <c r="B9861" s="3"/>
      <c r="C9861" s="3"/>
      <c r="D9861" s="3"/>
      <c r="E9861" s="3"/>
      <c r="F9861" s="3"/>
      <c r="G9861" s="3"/>
      <c r="H9861" s="3"/>
      <c r="I9861" s="3"/>
      <c r="J9861" s="3"/>
      <c r="K9861" s="3"/>
      <c r="L9861" s="3"/>
      <c r="M9861" s="3"/>
      <c r="N9861" s="3"/>
      <c r="O9861" s="3"/>
      <c r="P9861" s="3"/>
      <c r="Q9861" s="3"/>
      <c r="R9861" s="3"/>
      <c r="S9861" s="120"/>
      <c r="T9861" s="3"/>
      <c r="U9861" s="3"/>
      <c r="V9861" s="3"/>
      <c r="W9861" s="3"/>
      <c r="X9861" s="3"/>
      <c r="Y9861" s="3"/>
      <c r="Z9861" s="3"/>
      <c r="AA9861" s="3"/>
      <c r="AB9861" s="3"/>
      <c r="AC9861" s="3"/>
      <c r="AD9861" s="3"/>
      <c r="AE9861" s="3"/>
      <c r="AF9861" s="3"/>
      <c r="AG9861" s="3"/>
      <c r="AH9861" s="3"/>
      <c r="AI9861" s="3"/>
      <c r="AJ9861" s="3"/>
      <c r="AK9861" s="3"/>
      <c r="AL9861" s="3"/>
      <c r="AM9861" s="3"/>
      <c r="AN9861" s="3"/>
      <c r="AO9861" s="3"/>
      <c r="AP9861" s="3"/>
      <c r="AQ9861" s="3"/>
      <c r="AR9861" s="3"/>
      <c r="AS9861" s="3"/>
      <c r="AT9861" s="3"/>
      <c r="AU9861" s="3"/>
      <c r="AV9861" s="3"/>
      <c r="AW9861" s="3"/>
      <c r="AX9861" s="3"/>
      <c r="AY9861" s="3"/>
      <c r="AZ9861" s="3"/>
      <c r="BA9861" s="3"/>
    </row>
    <row r="9862" spans="1:53" x14ac:dyDescent="0.3">
      <c r="A9862" s="3"/>
      <c r="B9862" s="3"/>
      <c r="C9862" s="3"/>
      <c r="D9862" s="3"/>
      <c r="E9862" s="3"/>
      <c r="F9862" s="3"/>
      <c r="G9862" s="3"/>
      <c r="H9862" s="3"/>
      <c r="I9862" s="3"/>
      <c r="J9862" s="3"/>
      <c r="K9862" s="3"/>
      <c r="L9862" s="3"/>
      <c r="M9862" s="3"/>
      <c r="N9862" s="3"/>
      <c r="O9862" s="3"/>
      <c r="P9862" s="3"/>
      <c r="Q9862" s="3"/>
      <c r="R9862" s="3"/>
      <c r="S9862" s="120"/>
      <c r="T9862" s="3"/>
      <c r="U9862" s="3"/>
      <c r="V9862" s="3"/>
      <c r="W9862" s="3"/>
      <c r="X9862" s="3"/>
      <c r="Y9862" s="3"/>
      <c r="Z9862" s="3"/>
      <c r="AA9862" s="3"/>
      <c r="AB9862" s="3"/>
      <c r="AC9862" s="3"/>
      <c r="AD9862" s="3"/>
      <c r="AE9862" s="3"/>
      <c r="AF9862" s="3"/>
      <c r="AG9862" s="3"/>
      <c r="AH9862" s="3"/>
      <c r="AI9862" s="3"/>
      <c r="AJ9862" s="3"/>
      <c r="AK9862" s="3"/>
      <c r="AL9862" s="3"/>
      <c r="AM9862" s="3"/>
      <c r="AN9862" s="3"/>
      <c r="AO9862" s="3"/>
      <c r="AP9862" s="3"/>
      <c r="AQ9862" s="3"/>
      <c r="AR9862" s="3"/>
      <c r="AS9862" s="3"/>
      <c r="AT9862" s="3"/>
      <c r="AU9862" s="3"/>
      <c r="AV9862" s="3"/>
      <c r="AW9862" s="3"/>
      <c r="AX9862" s="3"/>
      <c r="AY9862" s="3"/>
      <c r="AZ9862" s="3"/>
      <c r="BA9862" s="3"/>
    </row>
    <row r="9863" spans="1:53" x14ac:dyDescent="0.3">
      <c r="A9863" s="3"/>
      <c r="B9863" s="3"/>
      <c r="C9863" s="3"/>
      <c r="D9863" s="3"/>
      <c r="E9863" s="3"/>
      <c r="F9863" s="3"/>
      <c r="G9863" s="3"/>
      <c r="H9863" s="3"/>
      <c r="I9863" s="3"/>
      <c r="J9863" s="3"/>
      <c r="K9863" s="3"/>
      <c r="L9863" s="3"/>
      <c r="M9863" s="3"/>
      <c r="N9863" s="3"/>
      <c r="O9863" s="3"/>
      <c r="P9863" s="3"/>
      <c r="Q9863" s="3"/>
      <c r="R9863" s="3"/>
      <c r="S9863" s="120"/>
      <c r="T9863" s="3"/>
      <c r="U9863" s="3"/>
      <c r="V9863" s="3"/>
      <c r="W9863" s="3"/>
      <c r="X9863" s="3"/>
      <c r="Y9863" s="3"/>
      <c r="Z9863" s="3"/>
      <c r="AA9863" s="3"/>
      <c r="AB9863" s="3"/>
      <c r="AC9863" s="3"/>
      <c r="AD9863" s="3"/>
      <c r="AE9863" s="3"/>
      <c r="AF9863" s="3"/>
      <c r="AG9863" s="3"/>
      <c r="AH9863" s="3"/>
      <c r="AI9863" s="3"/>
      <c r="AJ9863" s="3"/>
      <c r="AK9863" s="3"/>
      <c r="AL9863" s="3"/>
      <c r="AM9863" s="3"/>
      <c r="AN9863" s="3"/>
      <c r="AO9863" s="3"/>
      <c r="AP9863" s="3"/>
      <c r="AQ9863" s="3"/>
      <c r="AR9863" s="3"/>
      <c r="AS9863" s="3"/>
      <c r="AT9863" s="3"/>
      <c r="AU9863" s="3"/>
      <c r="AV9863" s="3"/>
      <c r="AW9863" s="3"/>
      <c r="AX9863" s="3"/>
      <c r="AY9863" s="3"/>
      <c r="AZ9863" s="3"/>
      <c r="BA9863" s="3"/>
    </row>
    <row r="9864" spans="1:53" x14ac:dyDescent="0.3">
      <c r="A9864" s="3"/>
      <c r="B9864" s="3"/>
      <c r="C9864" s="3"/>
      <c r="D9864" s="3"/>
      <c r="E9864" s="3"/>
      <c r="F9864" s="3"/>
      <c r="G9864" s="3"/>
      <c r="H9864" s="3"/>
      <c r="I9864" s="3"/>
      <c r="J9864" s="3"/>
      <c r="K9864" s="3"/>
      <c r="L9864" s="3"/>
      <c r="M9864" s="3"/>
      <c r="N9864" s="3"/>
      <c r="O9864" s="3"/>
      <c r="P9864" s="3"/>
      <c r="Q9864" s="3"/>
      <c r="R9864" s="3"/>
      <c r="S9864" s="120"/>
      <c r="T9864" s="3"/>
      <c r="U9864" s="3"/>
      <c r="V9864" s="3"/>
      <c r="W9864" s="3"/>
      <c r="X9864" s="3"/>
      <c r="Y9864" s="3"/>
      <c r="Z9864" s="3"/>
      <c r="AA9864" s="3"/>
      <c r="AB9864" s="3"/>
      <c r="AC9864" s="3"/>
      <c r="AD9864" s="3"/>
      <c r="AE9864" s="3"/>
      <c r="AF9864" s="3"/>
      <c r="AG9864" s="3"/>
      <c r="AH9864" s="3"/>
      <c r="AI9864" s="3"/>
      <c r="AJ9864" s="3"/>
      <c r="AK9864" s="3"/>
      <c r="AL9864" s="3"/>
      <c r="AM9864" s="3"/>
      <c r="AN9864" s="3"/>
      <c r="AO9864" s="3"/>
      <c r="AP9864" s="3"/>
      <c r="AQ9864" s="3"/>
      <c r="AR9864" s="3"/>
      <c r="AS9864" s="3"/>
      <c r="AT9864" s="3"/>
      <c r="AU9864" s="3"/>
      <c r="AV9864" s="3"/>
      <c r="AW9864" s="3"/>
      <c r="AX9864" s="3"/>
      <c r="AY9864" s="3"/>
      <c r="AZ9864" s="3"/>
      <c r="BA9864" s="3"/>
    </row>
    <row r="9865" spans="1:53" x14ac:dyDescent="0.3">
      <c r="A9865" s="3"/>
      <c r="B9865" s="3"/>
      <c r="C9865" s="3"/>
      <c r="D9865" s="3"/>
      <c r="E9865" s="3"/>
      <c r="F9865" s="3"/>
      <c r="G9865" s="3"/>
      <c r="H9865" s="3"/>
      <c r="I9865" s="3"/>
      <c r="J9865" s="3"/>
      <c r="K9865" s="3"/>
      <c r="L9865" s="3"/>
      <c r="M9865" s="3"/>
      <c r="N9865" s="3"/>
      <c r="O9865" s="3"/>
      <c r="P9865" s="3"/>
      <c r="Q9865" s="3"/>
      <c r="R9865" s="3"/>
      <c r="S9865" s="120"/>
      <c r="T9865" s="3"/>
      <c r="U9865" s="3"/>
      <c r="V9865" s="3"/>
      <c r="W9865" s="3"/>
      <c r="X9865" s="3"/>
      <c r="Y9865" s="3"/>
      <c r="Z9865" s="3"/>
      <c r="AA9865" s="3"/>
      <c r="AB9865" s="3"/>
      <c r="AC9865" s="3"/>
      <c r="AD9865" s="3"/>
      <c r="AE9865" s="3"/>
      <c r="AF9865" s="3"/>
      <c r="AG9865" s="3"/>
      <c r="AH9865" s="3"/>
      <c r="AI9865" s="3"/>
      <c r="AJ9865" s="3"/>
      <c r="AK9865" s="3"/>
      <c r="AL9865" s="3"/>
      <c r="AM9865" s="3"/>
      <c r="AN9865" s="3"/>
      <c r="AO9865" s="3"/>
      <c r="AP9865" s="3"/>
      <c r="AQ9865" s="3"/>
      <c r="AR9865" s="3"/>
      <c r="AS9865" s="3"/>
      <c r="AT9865" s="3"/>
      <c r="AU9865" s="3"/>
      <c r="AV9865" s="3"/>
      <c r="AW9865" s="3"/>
      <c r="AX9865" s="3"/>
      <c r="AY9865" s="3"/>
      <c r="AZ9865" s="3"/>
      <c r="BA9865" s="3"/>
    </row>
    <row r="9866" spans="1:53" x14ac:dyDescent="0.3">
      <c r="A9866" s="3"/>
      <c r="B9866" s="3"/>
      <c r="C9866" s="3"/>
      <c r="D9866" s="3"/>
      <c r="E9866" s="3"/>
      <c r="F9866" s="3"/>
      <c r="G9866" s="3"/>
      <c r="H9866" s="3"/>
      <c r="I9866" s="3"/>
      <c r="J9866" s="3"/>
      <c r="K9866" s="3"/>
      <c r="L9866" s="3"/>
      <c r="M9866" s="3"/>
      <c r="N9866" s="3"/>
      <c r="O9866" s="3"/>
      <c r="P9866" s="3"/>
      <c r="Q9866" s="3"/>
      <c r="R9866" s="3"/>
      <c r="S9866" s="120"/>
      <c r="T9866" s="3"/>
      <c r="U9866" s="3"/>
      <c r="V9866" s="3"/>
      <c r="W9866" s="3"/>
      <c r="X9866" s="3"/>
      <c r="Y9866" s="3"/>
      <c r="Z9866" s="3"/>
      <c r="AA9866" s="3"/>
      <c r="AB9866" s="3"/>
      <c r="AC9866" s="3"/>
      <c r="AD9866" s="3"/>
      <c r="AE9866" s="3"/>
      <c r="AF9866" s="3"/>
      <c r="AG9866" s="3"/>
      <c r="AH9866" s="3"/>
      <c r="AI9866" s="3"/>
      <c r="AJ9866" s="3"/>
      <c r="AK9866" s="3"/>
      <c r="AL9866" s="3"/>
      <c r="AM9866" s="3"/>
      <c r="AN9866" s="3"/>
      <c r="AO9866" s="3"/>
      <c r="AP9866" s="3"/>
      <c r="AQ9866" s="3"/>
      <c r="AR9866" s="3"/>
      <c r="AS9866" s="3"/>
      <c r="AT9866" s="3"/>
      <c r="AU9866" s="3"/>
      <c r="AV9866" s="3"/>
      <c r="AW9866" s="3"/>
      <c r="AX9866" s="3"/>
      <c r="AY9866" s="3"/>
      <c r="AZ9866" s="3"/>
      <c r="BA9866" s="3"/>
    </row>
    <row r="9867" spans="1:53" x14ac:dyDescent="0.3">
      <c r="A9867" s="3"/>
      <c r="B9867" s="3"/>
      <c r="C9867" s="3"/>
      <c r="D9867" s="3"/>
      <c r="E9867" s="3"/>
      <c r="F9867" s="3"/>
      <c r="G9867" s="3"/>
      <c r="H9867" s="3"/>
      <c r="I9867" s="3"/>
      <c r="J9867" s="3"/>
      <c r="K9867" s="3"/>
      <c r="L9867" s="3"/>
      <c r="M9867" s="3"/>
      <c r="N9867" s="3"/>
      <c r="O9867" s="3"/>
      <c r="P9867" s="3"/>
      <c r="Q9867" s="3"/>
      <c r="R9867" s="3"/>
      <c r="S9867" s="120"/>
      <c r="T9867" s="3"/>
      <c r="U9867" s="3"/>
      <c r="V9867" s="3"/>
      <c r="W9867" s="3"/>
      <c r="X9867" s="3"/>
      <c r="Y9867" s="3"/>
      <c r="Z9867" s="3"/>
      <c r="AA9867" s="3"/>
      <c r="AB9867" s="3"/>
      <c r="AC9867" s="3"/>
      <c r="AD9867" s="3"/>
      <c r="AE9867" s="3"/>
      <c r="AF9867" s="3"/>
      <c r="AG9867" s="3"/>
      <c r="AH9867" s="3"/>
      <c r="AI9867" s="3"/>
      <c r="AJ9867" s="3"/>
      <c r="AK9867" s="3"/>
      <c r="AL9867" s="3"/>
      <c r="AM9867" s="3"/>
      <c r="AN9867" s="3"/>
      <c r="AO9867" s="3"/>
      <c r="AP9867" s="3"/>
      <c r="AQ9867" s="3"/>
      <c r="AR9867" s="3"/>
      <c r="AS9867" s="3"/>
      <c r="AT9867" s="3"/>
      <c r="AU9867" s="3"/>
      <c r="AV9867" s="3"/>
      <c r="AW9867" s="3"/>
      <c r="AX9867" s="3"/>
      <c r="AY9867" s="3"/>
      <c r="AZ9867" s="3"/>
      <c r="BA9867" s="3"/>
    </row>
    <row r="9868" spans="1:53" x14ac:dyDescent="0.3">
      <c r="A9868" s="3"/>
      <c r="B9868" s="3"/>
      <c r="C9868" s="3"/>
      <c r="D9868" s="3"/>
      <c r="E9868" s="3"/>
      <c r="F9868" s="3"/>
      <c r="G9868" s="3"/>
      <c r="H9868" s="3"/>
      <c r="I9868" s="3"/>
      <c r="J9868" s="3"/>
      <c r="K9868" s="3"/>
      <c r="L9868" s="3"/>
      <c r="M9868" s="3"/>
      <c r="N9868" s="3"/>
      <c r="O9868" s="3"/>
      <c r="P9868" s="3"/>
      <c r="Q9868" s="3"/>
      <c r="R9868" s="3"/>
      <c r="S9868" s="120"/>
      <c r="T9868" s="3"/>
      <c r="U9868" s="3"/>
      <c r="V9868" s="3"/>
      <c r="W9868" s="3"/>
      <c r="X9868" s="3"/>
      <c r="Y9868" s="3"/>
      <c r="Z9868" s="3"/>
      <c r="AA9868" s="3"/>
      <c r="AB9868" s="3"/>
      <c r="AC9868" s="3"/>
      <c r="AD9868" s="3"/>
      <c r="AE9868" s="3"/>
      <c r="AF9868" s="3"/>
      <c r="AG9868" s="3"/>
      <c r="AH9868" s="3"/>
      <c r="AI9868" s="3"/>
      <c r="AJ9868" s="3"/>
      <c r="AK9868" s="3"/>
      <c r="AL9868" s="3"/>
      <c r="AM9868" s="3"/>
      <c r="AN9868" s="3"/>
      <c r="AO9868" s="3"/>
      <c r="AP9868" s="3"/>
      <c r="AQ9868" s="3"/>
      <c r="AR9868" s="3"/>
      <c r="AS9868" s="3"/>
      <c r="AT9868" s="3"/>
      <c r="AU9868" s="3"/>
      <c r="AV9868" s="3"/>
      <c r="AW9868" s="3"/>
      <c r="AX9868" s="3"/>
      <c r="AY9868" s="3"/>
      <c r="AZ9868" s="3"/>
      <c r="BA9868" s="3"/>
    </row>
    <row r="9869" spans="1:53" x14ac:dyDescent="0.3">
      <c r="A9869" s="3"/>
      <c r="B9869" s="3"/>
      <c r="C9869" s="3"/>
      <c r="D9869" s="3"/>
      <c r="E9869" s="3"/>
      <c r="F9869" s="3"/>
      <c r="G9869" s="3"/>
      <c r="H9869" s="3"/>
      <c r="I9869" s="3"/>
      <c r="J9869" s="3"/>
      <c r="K9869" s="3"/>
      <c r="L9869" s="3"/>
      <c r="M9869" s="3"/>
      <c r="N9869" s="3"/>
      <c r="O9869" s="3"/>
      <c r="P9869" s="3"/>
      <c r="Q9869" s="3"/>
      <c r="R9869" s="3"/>
      <c r="S9869" s="120"/>
      <c r="T9869" s="3"/>
      <c r="U9869" s="3"/>
      <c r="V9869" s="3"/>
      <c r="W9869" s="3"/>
      <c r="X9869" s="3"/>
      <c r="Y9869" s="3"/>
      <c r="Z9869" s="3"/>
      <c r="AA9869" s="3"/>
      <c r="AB9869" s="3"/>
      <c r="AC9869" s="3"/>
      <c r="AD9869" s="3"/>
      <c r="AE9869" s="3"/>
      <c r="AF9869" s="3"/>
      <c r="AG9869" s="3"/>
      <c r="AH9869" s="3"/>
      <c r="AI9869" s="3"/>
      <c r="AJ9869" s="3"/>
      <c r="AK9869" s="3"/>
      <c r="AL9869" s="3"/>
      <c r="AM9869" s="3"/>
      <c r="AN9869" s="3"/>
      <c r="AO9869" s="3"/>
      <c r="AP9869" s="3"/>
      <c r="AQ9869" s="3"/>
      <c r="AR9869" s="3"/>
      <c r="AS9869" s="3"/>
      <c r="AT9869" s="3"/>
      <c r="AU9869" s="3"/>
      <c r="AV9869" s="3"/>
      <c r="AW9869" s="3"/>
      <c r="AX9869" s="3"/>
      <c r="AY9869" s="3"/>
      <c r="AZ9869" s="3"/>
      <c r="BA9869" s="3"/>
    </row>
    <row r="9870" spans="1:53" x14ac:dyDescent="0.3">
      <c r="A9870" s="3"/>
      <c r="B9870" s="3"/>
      <c r="C9870" s="3"/>
      <c r="D9870" s="3"/>
      <c r="E9870" s="3"/>
      <c r="F9870" s="3"/>
      <c r="G9870" s="3"/>
      <c r="H9870" s="3"/>
      <c r="I9870" s="3"/>
      <c r="J9870" s="3"/>
      <c r="K9870" s="3"/>
      <c r="L9870" s="3"/>
      <c r="M9870" s="3"/>
      <c r="N9870" s="3"/>
      <c r="O9870" s="3"/>
      <c r="P9870" s="3"/>
      <c r="Q9870" s="3"/>
      <c r="R9870" s="3"/>
      <c r="S9870" s="120"/>
      <c r="T9870" s="3"/>
      <c r="U9870" s="3"/>
      <c r="V9870" s="3"/>
      <c r="W9870" s="3"/>
      <c r="X9870" s="3"/>
      <c r="Y9870" s="3"/>
      <c r="Z9870" s="3"/>
      <c r="AA9870" s="3"/>
      <c r="AB9870" s="3"/>
      <c r="AC9870" s="3"/>
      <c r="AD9870" s="3"/>
      <c r="AE9870" s="3"/>
      <c r="AF9870" s="3"/>
      <c r="AG9870" s="3"/>
      <c r="AH9870" s="3"/>
      <c r="AI9870" s="3"/>
      <c r="AJ9870" s="3"/>
      <c r="AK9870" s="3"/>
      <c r="AL9870" s="3"/>
      <c r="AM9870" s="3"/>
      <c r="AN9870" s="3"/>
      <c r="AO9870" s="3"/>
      <c r="AP9870" s="3"/>
      <c r="AQ9870" s="3"/>
      <c r="AR9870" s="3"/>
      <c r="AS9870" s="3"/>
      <c r="AT9870" s="3"/>
      <c r="AU9870" s="3"/>
      <c r="AV9870" s="3"/>
      <c r="AW9870" s="3"/>
      <c r="AX9870" s="3"/>
      <c r="AY9870" s="3"/>
      <c r="AZ9870" s="3"/>
      <c r="BA9870" s="3"/>
    </row>
    <row r="9871" spans="1:53" x14ac:dyDescent="0.3">
      <c r="A9871" s="3"/>
      <c r="B9871" s="3"/>
      <c r="C9871" s="3"/>
      <c r="D9871" s="3"/>
      <c r="E9871" s="3"/>
      <c r="F9871" s="3"/>
      <c r="G9871" s="3"/>
      <c r="H9871" s="3"/>
      <c r="I9871" s="3"/>
      <c r="J9871" s="3"/>
      <c r="K9871" s="3"/>
      <c r="L9871" s="3"/>
      <c r="M9871" s="3"/>
      <c r="N9871" s="3"/>
      <c r="O9871" s="3"/>
      <c r="P9871" s="3"/>
      <c r="Q9871" s="3"/>
      <c r="R9871" s="3"/>
      <c r="S9871" s="120"/>
      <c r="T9871" s="3"/>
      <c r="U9871" s="3"/>
      <c r="V9871" s="3"/>
      <c r="W9871" s="3"/>
      <c r="X9871" s="3"/>
      <c r="Y9871" s="3"/>
      <c r="Z9871" s="3"/>
      <c r="AA9871" s="3"/>
      <c r="AB9871" s="3"/>
      <c r="AC9871" s="3"/>
      <c r="AD9871" s="3"/>
      <c r="AE9871" s="3"/>
      <c r="AF9871" s="3"/>
      <c r="AG9871" s="3"/>
      <c r="AH9871" s="3"/>
      <c r="AI9871" s="3"/>
      <c r="AJ9871" s="3"/>
      <c r="AK9871" s="3"/>
      <c r="AL9871" s="3"/>
      <c r="AM9871" s="3"/>
      <c r="AN9871" s="3"/>
      <c r="AO9871" s="3"/>
      <c r="AP9871" s="3"/>
      <c r="AQ9871" s="3"/>
      <c r="AR9871" s="3"/>
      <c r="AS9871" s="3"/>
      <c r="AT9871" s="3"/>
      <c r="AU9871" s="3"/>
      <c r="AV9871" s="3"/>
      <c r="AW9871" s="3"/>
      <c r="AX9871" s="3"/>
      <c r="AY9871" s="3"/>
      <c r="AZ9871" s="3"/>
      <c r="BA9871" s="3"/>
    </row>
    <row r="9872" spans="1:53" x14ac:dyDescent="0.3">
      <c r="A9872" s="3"/>
      <c r="B9872" s="3"/>
      <c r="C9872" s="3"/>
      <c r="D9872" s="3"/>
      <c r="E9872" s="3"/>
      <c r="F9872" s="3"/>
      <c r="G9872" s="3"/>
      <c r="H9872" s="3"/>
      <c r="I9872" s="3"/>
      <c r="J9872" s="3"/>
      <c r="K9872" s="3"/>
      <c r="L9872" s="3"/>
      <c r="M9872" s="3"/>
      <c r="N9872" s="3"/>
      <c r="O9872" s="3"/>
      <c r="P9872" s="3"/>
      <c r="Q9872" s="3"/>
      <c r="R9872" s="3"/>
      <c r="S9872" s="120"/>
      <c r="T9872" s="3"/>
      <c r="U9872" s="3"/>
      <c r="V9872" s="3"/>
      <c r="W9872" s="3"/>
      <c r="X9872" s="3"/>
      <c r="Y9872" s="3"/>
      <c r="Z9872" s="3"/>
      <c r="AA9872" s="3"/>
      <c r="AB9872" s="3"/>
      <c r="AC9872" s="3"/>
      <c r="AD9872" s="3"/>
      <c r="AE9872" s="3"/>
      <c r="AF9872" s="3"/>
      <c r="AG9872" s="3"/>
      <c r="AH9872" s="3"/>
      <c r="AI9872" s="3"/>
      <c r="AJ9872" s="3"/>
      <c r="AK9872" s="3"/>
      <c r="AL9872" s="3"/>
      <c r="AM9872" s="3"/>
      <c r="AN9872" s="3"/>
      <c r="AO9872" s="3"/>
      <c r="AP9872" s="3"/>
      <c r="AQ9872" s="3"/>
      <c r="AR9872" s="3"/>
      <c r="AS9872" s="3"/>
      <c r="AT9872" s="3"/>
      <c r="AU9872" s="3"/>
      <c r="AV9872" s="3"/>
      <c r="AW9872" s="3"/>
      <c r="AX9872" s="3"/>
      <c r="AY9872" s="3"/>
      <c r="AZ9872" s="3"/>
      <c r="BA9872" s="3"/>
    </row>
    <row r="9873" spans="1:53" x14ac:dyDescent="0.3">
      <c r="A9873" s="3"/>
      <c r="B9873" s="3"/>
      <c r="C9873" s="3"/>
      <c r="D9873" s="3"/>
      <c r="E9873" s="3"/>
      <c r="F9873" s="3"/>
      <c r="G9873" s="3"/>
      <c r="H9873" s="3"/>
      <c r="I9873" s="3"/>
      <c r="J9873" s="3"/>
      <c r="K9873" s="3"/>
      <c r="L9873" s="3"/>
      <c r="M9873" s="3"/>
      <c r="N9873" s="3"/>
      <c r="O9873" s="3"/>
      <c r="P9873" s="3"/>
      <c r="Q9873" s="3"/>
      <c r="R9873" s="3"/>
      <c r="S9873" s="120"/>
      <c r="T9873" s="3"/>
      <c r="U9873" s="3"/>
      <c r="V9873" s="3"/>
      <c r="W9873" s="3"/>
      <c r="X9873" s="3"/>
      <c r="Y9873" s="3"/>
      <c r="Z9873" s="3"/>
      <c r="AA9873" s="3"/>
      <c r="AB9873" s="3"/>
      <c r="AC9873" s="3"/>
      <c r="AD9873" s="3"/>
      <c r="AE9873" s="3"/>
      <c r="AF9873" s="3"/>
      <c r="AG9873" s="3"/>
      <c r="AH9873" s="3"/>
      <c r="AI9873" s="3"/>
      <c r="AJ9873" s="3"/>
      <c r="AK9873" s="3"/>
      <c r="AL9873" s="3"/>
      <c r="AM9873" s="3"/>
      <c r="AN9873" s="3"/>
      <c r="AO9873" s="3"/>
      <c r="AP9873" s="3"/>
      <c r="AQ9873" s="3"/>
      <c r="AR9873" s="3"/>
      <c r="AS9873" s="3"/>
      <c r="AT9873" s="3"/>
      <c r="AU9873" s="3"/>
      <c r="AV9873" s="3"/>
      <c r="AW9873" s="3"/>
      <c r="AX9873" s="3"/>
      <c r="AY9873" s="3"/>
      <c r="AZ9873" s="3"/>
      <c r="BA9873" s="3"/>
    </row>
    <row r="9874" spans="1:53" x14ac:dyDescent="0.3">
      <c r="A9874" s="3"/>
      <c r="B9874" s="3"/>
      <c r="C9874" s="3"/>
      <c r="D9874" s="3"/>
      <c r="E9874" s="3"/>
      <c r="F9874" s="3"/>
      <c r="G9874" s="3"/>
      <c r="H9874" s="3"/>
      <c r="I9874" s="3"/>
      <c r="J9874" s="3"/>
      <c r="K9874" s="3"/>
      <c r="L9874" s="3"/>
      <c r="M9874" s="3"/>
      <c r="N9874" s="3"/>
      <c r="O9874" s="3"/>
      <c r="P9874" s="3"/>
      <c r="Q9874" s="3"/>
      <c r="R9874" s="3"/>
      <c r="S9874" s="120"/>
      <c r="T9874" s="3"/>
      <c r="U9874" s="3"/>
      <c r="V9874" s="3"/>
      <c r="W9874" s="3"/>
      <c r="X9874" s="3"/>
      <c r="Y9874" s="3"/>
      <c r="Z9874" s="3"/>
      <c r="AA9874" s="3"/>
      <c r="AB9874" s="3"/>
      <c r="AC9874" s="3"/>
      <c r="AD9874" s="3"/>
      <c r="AE9874" s="3"/>
      <c r="AF9874" s="3"/>
      <c r="AG9874" s="3"/>
      <c r="AH9874" s="3"/>
      <c r="AI9874" s="3"/>
      <c r="AJ9874" s="3"/>
      <c r="AK9874" s="3"/>
      <c r="AL9874" s="3"/>
      <c r="AM9874" s="3"/>
      <c r="AN9874" s="3"/>
      <c r="AO9874" s="3"/>
      <c r="AP9874" s="3"/>
      <c r="AQ9874" s="3"/>
      <c r="AR9874" s="3"/>
      <c r="AS9874" s="3"/>
      <c r="AT9874" s="3"/>
      <c r="AU9874" s="3"/>
      <c r="AV9874" s="3"/>
      <c r="AW9874" s="3"/>
      <c r="AX9874" s="3"/>
      <c r="AY9874" s="3"/>
      <c r="AZ9874" s="3"/>
      <c r="BA9874" s="3"/>
    </row>
    <row r="9875" spans="1:53" x14ac:dyDescent="0.3">
      <c r="A9875" s="3"/>
      <c r="B9875" s="3"/>
      <c r="C9875" s="3"/>
      <c r="D9875" s="3"/>
      <c r="E9875" s="3"/>
      <c r="F9875" s="3"/>
      <c r="G9875" s="3"/>
      <c r="H9875" s="3"/>
      <c r="I9875" s="3"/>
      <c r="J9875" s="3"/>
      <c r="K9875" s="3"/>
      <c r="L9875" s="3"/>
      <c r="M9875" s="3"/>
      <c r="N9875" s="3"/>
      <c r="O9875" s="3"/>
      <c r="P9875" s="3"/>
      <c r="Q9875" s="3"/>
      <c r="R9875" s="3"/>
      <c r="S9875" s="120"/>
      <c r="T9875" s="3"/>
      <c r="U9875" s="3"/>
      <c r="V9875" s="3"/>
      <c r="W9875" s="3"/>
      <c r="X9875" s="3"/>
      <c r="Y9875" s="3"/>
      <c r="Z9875" s="3"/>
      <c r="AA9875" s="3"/>
      <c r="AB9875" s="3"/>
      <c r="AC9875" s="3"/>
      <c r="AD9875" s="3"/>
      <c r="AE9875" s="3"/>
      <c r="AF9875" s="3"/>
      <c r="AG9875" s="3"/>
      <c r="AH9875" s="3"/>
      <c r="AI9875" s="3"/>
      <c r="AJ9875" s="3"/>
      <c r="AK9875" s="3"/>
      <c r="AL9875" s="3"/>
      <c r="AM9875" s="3"/>
      <c r="AN9875" s="3"/>
      <c r="AO9875" s="3"/>
      <c r="AP9875" s="3"/>
      <c r="AQ9875" s="3"/>
      <c r="AR9875" s="3"/>
      <c r="AS9875" s="3"/>
      <c r="AT9875" s="3"/>
      <c r="AU9875" s="3"/>
      <c r="AV9875" s="3"/>
      <c r="AW9875" s="3"/>
      <c r="AX9875" s="3"/>
      <c r="AY9875" s="3"/>
      <c r="AZ9875" s="3"/>
      <c r="BA9875" s="3"/>
    </row>
    <row r="9876" spans="1:53" x14ac:dyDescent="0.3">
      <c r="A9876" s="3"/>
      <c r="B9876" s="3"/>
      <c r="C9876" s="3"/>
      <c r="D9876" s="3"/>
      <c r="E9876" s="3"/>
      <c r="F9876" s="3"/>
      <c r="G9876" s="3"/>
      <c r="H9876" s="3"/>
      <c r="I9876" s="3"/>
      <c r="J9876" s="3"/>
      <c r="K9876" s="3"/>
      <c r="L9876" s="3"/>
      <c r="M9876" s="3"/>
      <c r="N9876" s="3"/>
      <c r="O9876" s="3"/>
      <c r="P9876" s="3"/>
      <c r="Q9876" s="3"/>
      <c r="R9876" s="3"/>
      <c r="S9876" s="120"/>
      <c r="T9876" s="3"/>
      <c r="U9876" s="3"/>
      <c r="V9876" s="3"/>
      <c r="W9876" s="3"/>
      <c r="X9876" s="3"/>
      <c r="Y9876" s="3"/>
      <c r="Z9876" s="3"/>
      <c r="AA9876" s="3"/>
      <c r="AB9876" s="3"/>
      <c r="AC9876" s="3"/>
      <c r="AD9876" s="3"/>
      <c r="AE9876" s="3"/>
      <c r="AF9876" s="3"/>
      <c r="AG9876" s="3"/>
      <c r="AH9876" s="3"/>
      <c r="AI9876" s="3"/>
      <c r="AJ9876" s="3"/>
      <c r="AK9876" s="3"/>
      <c r="AL9876" s="3"/>
      <c r="AM9876" s="3"/>
      <c r="AN9876" s="3"/>
      <c r="AO9876" s="3"/>
      <c r="AP9876" s="3"/>
      <c r="AQ9876" s="3"/>
      <c r="AR9876" s="3"/>
      <c r="AS9876" s="3"/>
      <c r="AT9876" s="3"/>
      <c r="AU9876" s="3"/>
      <c r="AV9876" s="3"/>
      <c r="AW9876" s="3"/>
      <c r="AX9876" s="3"/>
      <c r="AY9876" s="3"/>
      <c r="AZ9876" s="3"/>
      <c r="BA9876" s="3"/>
    </row>
    <row r="9877" spans="1:53" x14ac:dyDescent="0.3">
      <c r="A9877" s="3"/>
      <c r="B9877" s="3"/>
      <c r="C9877" s="3"/>
      <c r="D9877" s="3"/>
      <c r="E9877" s="3"/>
      <c r="F9877" s="3"/>
      <c r="G9877" s="3"/>
      <c r="H9877" s="3"/>
      <c r="I9877" s="3"/>
      <c r="J9877" s="3"/>
      <c r="K9877" s="3"/>
      <c r="L9877" s="3"/>
      <c r="M9877" s="3"/>
      <c r="N9877" s="3"/>
      <c r="O9877" s="3"/>
      <c r="P9877" s="3"/>
      <c r="Q9877" s="3"/>
      <c r="R9877" s="3"/>
      <c r="S9877" s="120"/>
      <c r="T9877" s="3"/>
      <c r="U9877" s="3"/>
      <c r="V9877" s="3"/>
      <c r="W9877" s="3"/>
      <c r="X9877" s="3"/>
      <c r="Y9877" s="3"/>
      <c r="Z9877" s="3"/>
      <c r="AA9877" s="3"/>
      <c r="AB9877" s="3"/>
      <c r="AC9877" s="3"/>
      <c r="AD9877" s="3"/>
      <c r="AE9877" s="3"/>
      <c r="AF9877" s="3"/>
      <c r="AG9877" s="3"/>
      <c r="AH9877" s="3"/>
      <c r="AI9877" s="3"/>
      <c r="AJ9877" s="3"/>
      <c r="AK9877" s="3"/>
      <c r="AL9877" s="3"/>
      <c r="AM9877" s="3"/>
      <c r="AN9877" s="3"/>
      <c r="AO9877" s="3"/>
      <c r="AP9877" s="3"/>
      <c r="AQ9877" s="3"/>
      <c r="AR9877" s="3"/>
      <c r="AS9877" s="3"/>
      <c r="AT9877" s="3"/>
      <c r="AU9877" s="3"/>
      <c r="AV9877" s="3"/>
      <c r="AW9877" s="3"/>
      <c r="AX9877" s="3"/>
      <c r="AY9877" s="3"/>
      <c r="AZ9877" s="3"/>
      <c r="BA9877" s="3"/>
    </row>
    <row r="9878" spans="1:53" x14ac:dyDescent="0.3">
      <c r="A9878" s="3"/>
      <c r="B9878" s="3"/>
      <c r="C9878" s="3"/>
      <c r="D9878" s="3"/>
      <c r="E9878" s="3"/>
      <c r="F9878" s="3"/>
      <c r="G9878" s="3"/>
      <c r="H9878" s="3"/>
      <c r="I9878" s="3"/>
      <c r="J9878" s="3"/>
      <c r="K9878" s="3"/>
      <c r="L9878" s="3"/>
      <c r="M9878" s="3"/>
      <c r="N9878" s="3"/>
      <c r="O9878" s="3"/>
      <c r="P9878" s="3"/>
      <c r="Q9878" s="3"/>
      <c r="R9878" s="3"/>
      <c r="S9878" s="120"/>
      <c r="T9878" s="3"/>
      <c r="U9878" s="3"/>
      <c r="V9878" s="3"/>
      <c r="W9878" s="3"/>
      <c r="X9878" s="3"/>
      <c r="Y9878" s="3"/>
      <c r="Z9878" s="3"/>
      <c r="AA9878" s="3"/>
      <c r="AB9878" s="3"/>
      <c r="AC9878" s="3"/>
      <c r="AD9878" s="3"/>
      <c r="AE9878" s="3"/>
      <c r="AF9878" s="3"/>
      <c r="AG9878" s="3"/>
      <c r="AH9878" s="3"/>
      <c r="AI9878" s="3"/>
      <c r="AJ9878" s="3"/>
      <c r="AK9878" s="3"/>
      <c r="AL9878" s="3"/>
      <c r="AM9878" s="3"/>
      <c r="AN9878" s="3"/>
      <c r="AO9878" s="3"/>
      <c r="AP9878" s="3"/>
      <c r="AQ9878" s="3"/>
      <c r="AR9878" s="3"/>
      <c r="AS9878" s="3"/>
      <c r="AT9878" s="3"/>
      <c r="AU9878" s="3"/>
      <c r="AV9878" s="3"/>
      <c r="AW9878" s="3"/>
      <c r="AX9878" s="3"/>
      <c r="AY9878" s="3"/>
      <c r="AZ9878" s="3"/>
      <c r="BA9878" s="3"/>
    </row>
    <row r="9879" spans="1:53" x14ac:dyDescent="0.3">
      <c r="A9879" s="3"/>
      <c r="B9879" s="3"/>
      <c r="C9879" s="3"/>
      <c r="D9879" s="3"/>
      <c r="E9879" s="3"/>
      <c r="F9879" s="3"/>
      <c r="G9879" s="3"/>
      <c r="H9879" s="3"/>
      <c r="I9879" s="3"/>
      <c r="J9879" s="3"/>
      <c r="K9879" s="3"/>
      <c r="L9879" s="3"/>
      <c r="M9879" s="3"/>
      <c r="N9879" s="3"/>
      <c r="O9879" s="3"/>
      <c r="P9879" s="3"/>
      <c r="Q9879" s="3"/>
      <c r="R9879" s="3"/>
      <c r="S9879" s="120"/>
      <c r="T9879" s="3"/>
      <c r="U9879" s="3"/>
      <c r="V9879" s="3"/>
      <c r="W9879" s="3"/>
      <c r="X9879" s="3"/>
      <c r="Y9879" s="3"/>
      <c r="Z9879" s="3"/>
      <c r="AA9879" s="3"/>
      <c r="AB9879" s="3"/>
      <c r="AC9879" s="3"/>
      <c r="AD9879" s="3"/>
      <c r="AE9879" s="3"/>
      <c r="AF9879" s="3"/>
      <c r="AG9879" s="3"/>
      <c r="AH9879" s="3"/>
      <c r="AI9879" s="3"/>
      <c r="AJ9879" s="3"/>
      <c r="AK9879" s="3"/>
      <c r="AL9879" s="3"/>
      <c r="AM9879" s="3"/>
      <c r="AN9879" s="3"/>
      <c r="AO9879" s="3"/>
      <c r="AP9879" s="3"/>
      <c r="AQ9879" s="3"/>
      <c r="AR9879" s="3"/>
      <c r="AS9879" s="3"/>
      <c r="AT9879" s="3"/>
      <c r="AU9879" s="3"/>
      <c r="AV9879" s="3"/>
      <c r="AW9879" s="3"/>
      <c r="AX9879" s="3"/>
      <c r="AY9879" s="3"/>
      <c r="AZ9879" s="3"/>
      <c r="BA9879" s="3"/>
    </row>
    <row r="9880" spans="1:53" x14ac:dyDescent="0.3">
      <c r="A9880" s="3"/>
      <c r="B9880" s="3"/>
      <c r="C9880" s="3"/>
      <c r="D9880" s="3"/>
      <c r="E9880" s="3"/>
      <c r="F9880" s="3"/>
      <c r="G9880" s="3"/>
      <c r="H9880" s="3"/>
      <c r="I9880" s="3"/>
      <c r="J9880" s="3"/>
      <c r="K9880" s="3"/>
      <c r="L9880" s="3"/>
      <c r="M9880" s="3"/>
      <c r="N9880" s="3"/>
      <c r="O9880" s="3"/>
      <c r="P9880" s="3"/>
      <c r="Q9880" s="3"/>
      <c r="R9880" s="3"/>
      <c r="S9880" s="120"/>
      <c r="T9880" s="3"/>
      <c r="U9880" s="3"/>
      <c r="V9880" s="3"/>
      <c r="W9880" s="3"/>
      <c r="X9880" s="3"/>
      <c r="Y9880" s="3"/>
      <c r="Z9880" s="3"/>
      <c r="AA9880" s="3"/>
      <c r="AB9880" s="3"/>
      <c r="AC9880" s="3"/>
      <c r="AD9880" s="3"/>
      <c r="AE9880" s="3"/>
      <c r="AF9880" s="3"/>
      <c r="AG9880" s="3"/>
      <c r="AH9880" s="3"/>
      <c r="AI9880" s="3"/>
      <c r="AJ9880" s="3"/>
      <c r="AK9880" s="3"/>
      <c r="AL9880" s="3"/>
      <c r="AM9880" s="3"/>
      <c r="AN9880" s="3"/>
      <c r="AO9880" s="3"/>
      <c r="AP9880" s="3"/>
      <c r="AQ9880" s="3"/>
      <c r="AR9880" s="3"/>
      <c r="AS9880" s="3"/>
      <c r="AT9880" s="3"/>
      <c r="AU9880" s="3"/>
      <c r="AV9880" s="3"/>
      <c r="AW9880" s="3"/>
      <c r="AX9880" s="3"/>
      <c r="AY9880" s="3"/>
      <c r="AZ9880" s="3"/>
      <c r="BA9880" s="3"/>
    </row>
    <row r="9881" spans="1:53" x14ac:dyDescent="0.3">
      <c r="A9881" s="3"/>
      <c r="B9881" s="3"/>
      <c r="C9881" s="3"/>
      <c r="D9881" s="3"/>
      <c r="E9881" s="3"/>
      <c r="F9881" s="3"/>
      <c r="G9881" s="3"/>
      <c r="H9881" s="3"/>
      <c r="I9881" s="3"/>
      <c r="J9881" s="3"/>
      <c r="K9881" s="3"/>
      <c r="L9881" s="3"/>
      <c r="M9881" s="3"/>
      <c r="N9881" s="3"/>
      <c r="O9881" s="3"/>
      <c r="P9881" s="3"/>
      <c r="Q9881" s="3"/>
      <c r="R9881" s="3"/>
      <c r="S9881" s="120"/>
      <c r="T9881" s="3"/>
      <c r="U9881" s="3"/>
      <c r="V9881" s="3"/>
      <c r="W9881" s="3"/>
      <c r="X9881" s="3"/>
      <c r="Y9881" s="3"/>
      <c r="Z9881" s="3"/>
      <c r="AA9881" s="3"/>
      <c r="AB9881" s="3"/>
      <c r="AC9881" s="3"/>
      <c r="AD9881" s="3"/>
      <c r="AE9881" s="3"/>
      <c r="AF9881" s="3"/>
      <c r="AG9881" s="3"/>
      <c r="AH9881" s="3"/>
      <c r="AI9881" s="3"/>
      <c r="AJ9881" s="3"/>
      <c r="AK9881" s="3"/>
      <c r="AL9881" s="3"/>
      <c r="AM9881" s="3"/>
      <c r="AN9881" s="3"/>
      <c r="AO9881" s="3"/>
      <c r="AP9881" s="3"/>
      <c r="AQ9881" s="3"/>
      <c r="AR9881" s="3"/>
      <c r="AS9881" s="3"/>
      <c r="AT9881" s="3"/>
      <c r="AU9881" s="3"/>
      <c r="AV9881" s="3"/>
      <c r="AW9881" s="3"/>
      <c r="AX9881" s="3"/>
      <c r="AY9881" s="3"/>
      <c r="AZ9881" s="3"/>
      <c r="BA9881" s="3"/>
    </row>
    <row r="9882" spans="1:53" x14ac:dyDescent="0.3">
      <c r="A9882" s="3"/>
      <c r="B9882" s="3"/>
      <c r="C9882" s="3"/>
      <c r="D9882" s="3"/>
      <c r="E9882" s="3"/>
      <c r="F9882" s="3"/>
      <c r="G9882" s="3"/>
      <c r="H9882" s="3"/>
      <c r="I9882" s="3"/>
      <c r="J9882" s="3"/>
      <c r="K9882" s="3"/>
      <c r="L9882" s="3"/>
      <c r="M9882" s="3"/>
      <c r="N9882" s="3"/>
      <c r="O9882" s="3"/>
      <c r="P9882" s="3"/>
      <c r="Q9882" s="3"/>
      <c r="R9882" s="3"/>
      <c r="S9882" s="120"/>
      <c r="T9882" s="3"/>
      <c r="U9882" s="3"/>
      <c r="V9882" s="3"/>
      <c r="W9882" s="3"/>
      <c r="X9882" s="3"/>
      <c r="Y9882" s="3"/>
      <c r="Z9882" s="3"/>
      <c r="AA9882" s="3"/>
      <c r="AB9882" s="3"/>
      <c r="AC9882" s="3"/>
      <c r="AD9882" s="3"/>
      <c r="AE9882" s="3"/>
      <c r="AF9882" s="3"/>
      <c r="AG9882" s="3"/>
      <c r="AH9882" s="3"/>
      <c r="AI9882" s="3"/>
      <c r="AJ9882" s="3"/>
      <c r="AK9882" s="3"/>
      <c r="AL9882" s="3"/>
      <c r="AM9882" s="3"/>
      <c r="AN9882" s="3"/>
      <c r="AO9882" s="3"/>
      <c r="AP9882" s="3"/>
      <c r="AQ9882" s="3"/>
      <c r="AR9882" s="3"/>
      <c r="AS9882" s="3"/>
      <c r="AT9882" s="3"/>
      <c r="AU9882" s="3"/>
      <c r="AV9882" s="3"/>
      <c r="AW9882" s="3"/>
      <c r="AX9882" s="3"/>
      <c r="AY9882" s="3"/>
      <c r="AZ9882" s="3"/>
      <c r="BA9882" s="3"/>
    </row>
    <row r="9883" spans="1:53" x14ac:dyDescent="0.3">
      <c r="A9883" s="3"/>
      <c r="B9883" s="3"/>
      <c r="C9883" s="3"/>
      <c r="D9883" s="3"/>
      <c r="E9883" s="3"/>
      <c r="F9883" s="3"/>
      <c r="G9883" s="3"/>
      <c r="H9883" s="3"/>
      <c r="I9883" s="3"/>
      <c r="J9883" s="3"/>
      <c r="K9883" s="3"/>
      <c r="L9883" s="3"/>
      <c r="M9883" s="3"/>
      <c r="N9883" s="3"/>
      <c r="O9883" s="3"/>
      <c r="P9883" s="3"/>
      <c r="Q9883" s="3"/>
      <c r="R9883" s="3"/>
      <c r="S9883" s="120"/>
      <c r="T9883" s="3"/>
      <c r="U9883" s="3"/>
      <c r="V9883" s="3"/>
      <c r="W9883" s="3"/>
      <c r="X9883" s="3"/>
      <c r="Y9883" s="3"/>
      <c r="Z9883" s="3"/>
      <c r="AA9883" s="3"/>
      <c r="AB9883" s="3"/>
      <c r="AC9883" s="3"/>
      <c r="AD9883" s="3"/>
      <c r="AE9883" s="3"/>
      <c r="AF9883" s="3"/>
      <c r="AG9883" s="3"/>
      <c r="AH9883" s="3"/>
      <c r="AI9883" s="3"/>
      <c r="AJ9883" s="3"/>
      <c r="AK9883" s="3"/>
      <c r="AL9883" s="3"/>
      <c r="AM9883" s="3"/>
      <c r="AN9883" s="3"/>
      <c r="AO9883" s="3"/>
      <c r="AP9883" s="3"/>
      <c r="AQ9883" s="3"/>
      <c r="AR9883" s="3"/>
      <c r="AS9883" s="3"/>
      <c r="AT9883" s="3"/>
      <c r="AU9883" s="3"/>
      <c r="AV9883" s="3"/>
      <c r="AW9883" s="3"/>
      <c r="AX9883" s="3"/>
      <c r="AY9883" s="3"/>
      <c r="AZ9883" s="3"/>
      <c r="BA9883" s="3"/>
    </row>
    <row r="9884" spans="1:53" x14ac:dyDescent="0.3">
      <c r="A9884" s="3"/>
      <c r="B9884" s="3"/>
      <c r="C9884" s="3"/>
      <c r="D9884" s="3"/>
      <c r="E9884" s="3"/>
      <c r="F9884" s="3"/>
      <c r="G9884" s="3"/>
      <c r="H9884" s="3"/>
      <c r="I9884" s="3"/>
      <c r="J9884" s="3"/>
      <c r="K9884" s="3"/>
      <c r="L9884" s="3"/>
      <c r="M9884" s="3"/>
      <c r="N9884" s="3"/>
      <c r="O9884" s="3"/>
      <c r="P9884" s="3"/>
      <c r="Q9884" s="3"/>
      <c r="R9884" s="3"/>
      <c r="S9884" s="120"/>
      <c r="T9884" s="3"/>
      <c r="U9884" s="3"/>
      <c r="V9884" s="3"/>
      <c r="W9884" s="3"/>
      <c r="X9884" s="3"/>
      <c r="Y9884" s="3"/>
      <c r="Z9884" s="3"/>
      <c r="AA9884" s="3"/>
      <c r="AB9884" s="3"/>
      <c r="AC9884" s="3"/>
      <c r="AD9884" s="3"/>
      <c r="AE9884" s="3"/>
      <c r="AF9884" s="3"/>
      <c r="AG9884" s="3"/>
      <c r="AH9884" s="3"/>
      <c r="AI9884" s="3"/>
      <c r="AJ9884" s="3"/>
      <c r="AK9884" s="3"/>
      <c r="AL9884" s="3"/>
      <c r="AM9884" s="3"/>
      <c r="AN9884" s="3"/>
      <c r="AO9884" s="3"/>
      <c r="AP9884" s="3"/>
      <c r="AQ9884" s="3"/>
      <c r="AR9884" s="3"/>
      <c r="AS9884" s="3"/>
      <c r="AT9884" s="3"/>
      <c r="AU9884" s="3"/>
      <c r="AV9884" s="3"/>
      <c r="AW9884" s="3"/>
      <c r="AX9884" s="3"/>
      <c r="AY9884" s="3"/>
      <c r="AZ9884" s="3"/>
      <c r="BA9884" s="3"/>
    </row>
    <row r="9885" spans="1:53" x14ac:dyDescent="0.3">
      <c r="A9885" s="3"/>
      <c r="B9885" s="3"/>
      <c r="C9885" s="3"/>
      <c r="D9885" s="3"/>
      <c r="E9885" s="3"/>
      <c r="F9885" s="3"/>
      <c r="G9885" s="3"/>
      <c r="H9885" s="3"/>
      <c r="I9885" s="3"/>
      <c r="J9885" s="3"/>
      <c r="K9885" s="3"/>
      <c r="L9885" s="3"/>
      <c r="M9885" s="3"/>
      <c r="N9885" s="3"/>
      <c r="O9885" s="3"/>
      <c r="P9885" s="3"/>
      <c r="Q9885" s="3"/>
      <c r="R9885" s="3"/>
      <c r="S9885" s="120"/>
      <c r="T9885" s="3"/>
      <c r="U9885" s="3"/>
      <c r="V9885" s="3"/>
      <c r="W9885" s="3"/>
      <c r="X9885" s="3"/>
      <c r="Y9885" s="3"/>
      <c r="Z9885" s="3"/>
      <c r="AA9885" s="3"/>
      <c r="AB9885" s="3"/>
      <c r="AC9885" s="3"/>
      <c r="AD9885" s="3"/>
      <c r="AE9885" s="3"/>
      <c r="AF9885" s="3"/>
      <c r="AG9885" s="3"/>
      <c r="AH9885" s="3"/>
      <c r="AI9885" s="3"/>
      <c r="AJ9885" s="3"/>
      <c r="AK9885" s="3"/>
      <c r="AL9885" s="3"/>
      <c r="AM9885" s="3"/>
      <c r="AN9885" s="3"/>
      <c r="AO9885" s="3"/>
      <c r="AP9885" s="3"/>
      <c r="AQ9885" s="3"/>
      <c r="AR9885" s="3"/>
      <c r="AS9885" s="3"/>
      <c r="AT9885" s="3"/>
      <c r="AU9885" s="3"/>
      <c r="AV9885" s="3"/>
      <c r="AW9885" s="3"/>
      <c r="AX9885" s="3"/>
      <c r="AY9885" s="3"/>
      <c r="AZ9885" s="3"/>
      <c r="BA9885" s="3"/>
    </row>
    <row r="9886" spans="1:53" x14ac:dyDescent="0.3">
      <c r="A9886" s="3"/>
      <c r="B9886" s="3"/>
      <c r="C9886" s="3"/>
      <c r="D9886" s="3"/>
      <c r="E9886" s="3"/>
      <c r="F9886" s="3"/>
      <c r="G9886" s="3"/>
      <c r="H9886" s="3"/>
      <c r="I9886" s="3"/>
      <c r="J9886" s="3"/>
      <c r="K9886" s="3"/>
      <c r="L9886" s="3"/>
      <c r="M9886" s="3"/>
      <c r="N9886" s="3"/>
      <c r="O9886" s="3"/>
      <c r="P9886" s="3"/>
      <c r="Q9886" s="3"/>
      <c r="R9886" s="3"/>
      <c r="S9886" s="120"/>
      <c r="T9886" s="3"/>
      <c r="U9886" s="3"/>
      <c r="V9886" s="3"/>
      <c r="W9886" s="3"/>
      <c r="X9886" s="3"/>
      <c r="Y9886" s="3"/>
      <c r="Z9886" s="3"/>
      <c r="AA9886" s="3"/>
      <c r="AB9886" s="3"/>
      <c r="AC9886" s="3"/>
      <c r="AD9886" s="3"/>
      <c r="AE9886" s="3"/>
      <c r="AF9886" s="3"/>
      <c r="AG9886" s="3"/>
      <c r="AH9886" s="3"/>
      <c r="AI9886" s="3"/>
      <c r="AJ9886" s="3"/>
      <c r="AK9886" s="3"/>
      <c r="AL9886" s="3"/>
      <c r="AM9886" s="3"/>
      <c r="AN9886" s="3"/>
      <c r="AO9886" s="3"/>
      <c r="AP9886" s="3"/>
      <c r="AQ9886" s="3"/>
      <c r="AR9886" s="3"/>
      <c r="AS9886" s="3"/>
      <c r="AT9886" s="3"/>
      <c r="AU9886" s="3"/>
      <c r="AV9886" s="3"/>
      <c r="AW9886" s="3"/>
      <c r="AX9886" s="3"/>
      <c r="AY9886" s="3"/>
      <c r="AZ9886" s="3"/>
      <c r="BA9886" s="3"/>
    </row>
    <row r="9887" spans="1:53" x14ac:dyDescent="0.3">
      <c r="A9887" s="3"/>
      <c r="B9887" s="3"/>
      <c r="C9887" s="3"/>
      <c r="D9887" s="3"/>
      <c r="E9887" s="3"/>
      <c r="F9887" s="3"/>
      <c r="G9887" s="3"/>
      <c r="H9887" s="3"/>
      <c r="I9887" s="3"/>
      <c r="J9887" s="3"/>
      <c r="K9887" s="3"/>
      <c r="L9887" s="3"/>
      <c r="M9887" s="3"/>
      <c r="N9887" s="3"/>
      <c r="O9887" s="3"/>
      <c r="P9887" s="3"/>
      <c r="Q9887" s="3"/>
      <c r="R9887" s="3"/>
      <c r="S9887" s="120"/>
      <c r="T9887" s="3"/>
      <c r="U9887" s="3"/>
      <c r="V9887" s="3"/>
      <c r="W9887" s="3"/>
      <c r="X9887" s="3"/>
      <c r="Y9887" s="3"/>
      <c r="Z9887" s="3"/>
      <c r="AA9887" s="3"/>
      <c r="AB9887" s="3"/>
      <c r="AC9887" s="3"/>
      <c r="AD9887" s="3"/>
      <c r="AE9887" s="3"/>
      <c r="AF9887" s="3"/>
      <c r="AG9887" s="3"/>
      <c r="AH9887" s="3"/>
      <c r="AI9887" s="3"/>
      <c r="AJ9887" s="3"/>
      <c r="AK9887" s="3"/>
      <c r="AL9887" s="3"/>
      <c r="AM9887" s="3"/>
      <c r="AN9887" s="3"/>
      <c r="AO9887" s="3"/>
      <c r="AP9887" s="3"/>
      <c r="AQ9887" s="3"/>
      <c r="AR9887" s="3"/>
      <c r="AS9887" s="3"/>
      <c r="AT9887" s="3"/>
      <c r="AU9887" s="3"/>
      <c r="AV9887" s="3"/>
      <c r="AW9887" s="3"/>
      <c r="AX9887" s="3"/>
      <c r="AY9887" s="3"/>
      <c r="AZ9887" s="3"/>
      <c r="BA9887" s="3"/>
    </row>
    <row r="9888" spans="1:53" x14ac:dyDescent="0.3">
      <c r="A9888" s="3"/>
      <c r="B9888" s="3"/>
      <c r="C9888" s="3"/>
      <c r="D9888" s="3"/>
      <c r="E9888" s="3"/>
      <c r="F9888" s="3"/>
      <c r="G9888" s="3"/>
      <c r="H9888" s="3"/>
      <c r="I9888" s="3"/>
      <c r="J9888" s="3"/>
      <c r="K9888" s="3"/>
      <c r="L9888" s="3"/>
      <c r="M9888" s="3"/>
      <c r="N9888" s="3"/>
      <c r="O9888" s="3"/>
      <c r="P9888" s="3"/>
      <c r="Q9888" s="3"/>
      <c r="R9888" s="3"/>
      <c r="S9888" s="120"/>
      <c r="T9888" s="3"/>
      <c r="U9888" s="3"/>
      <c r="V9888" s="3"/>
      <c r="W9888" s="3"/>
      <c r="X9888" s="3"/>
      <c r="Y9888" s="3"/>
      <c r="Z9888" s="3"/>
      <c r="AA9888" s="3"/>
      <c r="AB9888" s="3"/>
      <c r="AC9888" s="3"/>
      <c r="AD9888" s="3"/>
      <c r="AE9888" s="3"/>
      <c r="AF9888" s="3"/>
      <c r="AG9888" s="3"/>
      <c r="AH9888" s="3"/>
      <c r="AI9888" s="3"/>
      <c r="AJ9888" s="3"/>
      <c r="AK9888" s="3"/>
      <c r="AL9888" s="3"/>
      <c r="AM9888" s="3"/>
      <c r="AN9888" s="3"/>
      <c r="AO9888" s="3"/>
      <c r="AP9888" s="3"/>
      <c r="AQ9888" s="3"/>
      <c r="AR9888" s="3"/>
      <c r="AS9888" s="3"/>
      <c r="AT9888" s="3"/>
      <c r="AU9888" s="3"/>
      <c r="AV9888" s="3"/>
      <c r="AW9888" s="3"/>
      <c r="AX9888" s="3"/>
      <c r="AY9888" s="3"/>
      <c r="AZ9888" s="3"/>
      <c r="BA9888" s="3"/>
    </row>
    <row r="9889" spans="1:53" x14ac:dyDescent="0.3">
      <c r="A9889" s="3"/>
      <c r="B9889" s="3"/>
      <c r="C9889" s="3"/>
      <c r="D9889" s="3"/>
      <c r="E9889" s="3"/>
      <c r="F9889" s="3"/>
      <c r="G9889" s="3"/>
      <c r="H9889" s="3"/>
      <c r="I9889" s="3"/>
      <c r="J9889" s="3"/>
      <c r="K9889" s="3"/>
      <c r="L9889" s="3"/>
      <c r="M9889" s="3"/>
      <c r="N9889" s="3"/>
      <c r="O9889" s="3"/>
      <c r="P9889" s="3"/>
      <c r="Q9889" s="3"/>
      <c r="R9889" s="3"/>
      <c r="S9889" s="120"/>
      <c r="T9889" s="3"/>
      <c r="U9889" s="3"/>
      <c r="V9889" s="3"/>
      <c r="W9889" s="3"/>
      <c r="X9889" s="3"/>
      <c r="Y9889" s="3"/>
      <c r="Z9889" s="3"/>
      <c r="AA9889" s="3"/>
      <c r="AB9889" s="3"/>
      <c r="AC9889" s="3"/>
      <c r="AD9889" s="3"/>
      <c r="AE9889" s="3"/>
      <c r="AF9889" s="3"/>
      <c r="AG9889" s="3"/>
      <c r="AH9889" s="3"/>
      <c r="AI9889" s="3"/>
      <c r="AJ9889" s="3"/>
      <c r="AK9889" s="3"/>
      <c r="AL9889" s="3"/>
      <c r="AM9889" s="3"/>
      <c r="AN9889" s="3"/>
      <c r="AO9889" s="3"/>
      <c r="AP9889" s="3"/>
      <c r="AQ9889" s="3"/>
      <c r="AR9889" s="3"/>
      <c r="AS9889" s="3"/>
      <c r="AT9889" s="3"/>
      <c r="AU9889" s="3"/>
      <c r="AV9889" s="3"/>
      <c r="AW9889" s="3"/>
      <c r="AX9889" s="3"/>
      <c r="AY9889" s="3"/>
      <c r="AZ9889" s="3"/>
      <c r="BA9889" s="3"/>
    </row>
    <row r="9890" spans="1:53" x14ac:dyDescent="0.3">
      <c r="A9890" s="3"/>
      <c r="B9890" s="3"/>
      <c r="C9890" s="3"/>
      <c r="D9890" s="3"/>
      <c r="E9890" s="3"/>
      <c r="F9890" s="3"/>
      <c r="G9890" s="3"/>
      <c r="H9890" s="3"/>
      <c r="I9890" s="3"/>
      <c r="J9890" s="3"/>
      <c r="K9890" s="3"/>
      <c r="L9890" s="3"/>
      <c r="M9890" s="3"/>
      <c r="N9890" s="3"/>
      <c r="O9890" s="3"/>
      <c r="P9890" s="3"/>
      <c r="Q9890" s="3"/>
      <c r="R9890" s="3"/>
      <c r="S9890" s="120"/>
      <c r="T9890" s="3"/>
      <c r="U9890" s="3"/>
      <c r="V9890" s="3"/>
      <c r="W9890" s="3"/>
      <c r="X9890" s="3"/>
      <c r="Y9890" s="3"/>
      <c r="Z9890" s="3"/>
      <c r="AA9890" s="3"/>
      <c r="AB9890" s="3"/>
      <c r="AC9890" s="3"/>
      <c r="AD9890" s="3"/>
      <c r="AE9890" s="3"/>
      <c r="AF9890" s="3"/>
      <c r="AG9890" s="3"/>
      <c r="AH9890" s="3"/>
      <c r="AI9890" s="3"/>
      <c r="AJ9890" s="3"/>
      <c r="AK9890" s="3"/>
      <c r="AL9890" s="3"/>
      <c r="AM9890" s="3"/>
      <c r="AN9890" s="3"/>
      <c r="AO9890" s="3"/>
      <c r="AP9890" s="3"/>
      <c r="AQ9890" s="3"/>
      <c r="AR9890" s="3"/>
      <c r="AS9890" s="3"/>
      <c r="AT9890" s="3"/>
      <c r="AU9890" s="3"/>
      <c r="AV9890" s="3"/>
      <c r="AW9890" s="3"/>
      <c r="AX9890" s="3"/>
      <c r="AY9890" s="3"/>
      <c r="AZ9890" s="3"/>
      <c r="BA9890" s="3"/>
    </row>
    <row r="9891" spans="1:53" x14ac:dyDescent="0.3">
      <c r="A9891" s="3"/>
      <c r="B9891" s="3"/>
      <c r="C9891" s="3"/>
      <c r="D9891" s="3"/>
      <c r="E9891" s="3"/>
      <c r="F9891" s="3"/>
      <c r="G9891" s="3"/>
      <c r="H9891" s="3"/>
      <c r="I9891" s="3"/>
      <c r="J9891" s="3"/>
      <c r="K9891" s="3"/>
      <c r="L9891" s="3"/>
      <c r="M9891" s="3"/>
      <c r="N9891" s="3"/>
      <c r="O9891" s="3"/>
      <c r="P9891" s="3"/>
      <c r="Q9891" s="3"/>
      <c r="R9891" s="3"/>
      <c r="S9891" s="120"/>
      <c r="T9891" s="3"/>
      <c r="U9891" s="3"/>
      <c r="V9891" s="3"/>
      <c r="W9891" s="3"/>
      <c r="X9891" s="3"/>
      <c r="Y9891" s="3"/>
      <c r="Z9891" s="3"/>
      <c r="AA9891" s="3"/>
      <c r="AB9891" s="3"/>
      <c r="AC9891" s="3"/>
      <c r="AD9891" s="3"/>
      <c r="AE9891" s="3"/>
      <c r="AF9891" s="3"/>
      <c r="AG9891" s="3"/>
      <c r="AH9891" s="3"/>
      <c r="AI9891" s="3"/>
      <c r="AJ9891" s="3"/>
      <c r="AK9891" s="3"/>
      <c r="AL9891" s="3"/>
      <c r="AM9891" s="3"/>
      <c r="AN9891" s="3"/>
      <c r="AO9891" s="3"/>
      <c r="AP9891" s="3"/>
      <c r="AQ9891" s="3"/>
      <c r="AR9891" s="3"/>
      <c r="AS9891" s="3"/>
      <c r="AT9891" s="3"/>
      <c r="AU9891" s="3"/>
      <c r="AV9891" s="3"/>
      <c r="AW9891" s="3"/>
      <c r="AX9891" s="3"/>
      <c r="AY9891" s="3"/>
      <c r="AZ9891" s="3"/>
      <c r="BA9891" s="3"/>
    </row>
    <row r="9892" spans="1:53" x14ac:dyDescent="0.3">
      <c r="A9892" s="3"/>
      <c r="B9892" s="3"/>
      <c r="C9892" s="3"/>
      <c r="D9892" s="3"/>
      <c r="E9892" s="3"/>
      <c r="F9892" s="3"/>
      <c r="G9892" s="3"/>
      <c r="H9892" s="3"/>
      <c r="I9892" s="3"/>
      <c r="J9892" s="3"/>
      <c r="K9892" s="3"/>
      <c r="L9892" s="3"/>
      <c r="M9892" s="3"/>
      <c r="N9892" s="3"/>
      <c r="O9892" s="3"/>
      <c r="P9892" s="3"/>
      <c r="Q9892" s="3"/>
      <c r="R9892" s="3"/>
      <c r="S9892" s="120"/>
      <c r="T9892" s="3"/>
      <c r="U9892" s="3"/>
      <c r="V9892" s="3"/>
      <c r="W9892" s="3"/>
      <c r="X9892" s="3"/>
      <c r="Y9892" s="3"/>
      <c r="Z9892" s="3"/>
      <c r="AA9892" s="3"/>
      <c r="AB9892" s="3"/>
      <c r="AC9892" s="3"/>
      <c r="AD9892" s="3"/>
      <c r="AE9892" s="3"/>
      <c r="AF9892" s="3"/>
      <c r="AG9892" s="3"/>
      <c r="AH9892" s="3"/>
      <c r="AI9892" s="3"/>
      <c r="AJ9892" s="3"/>
      <c r="AK9892" s="3"/>
      <c r="AL9892" s="3"/>
      <c r="AM9892" s="3"/>
      <c r="AN9892" s="3"/>
      <c r="AO9892" s="3"/>
      <c r="AP9892" s="3"/>
      <c r="AQ9892" s="3"/>
      <c r="AR9892" s="3"/>
      <c r="AS9892" s="3"/>
      <c r="AT9892" s="3"/>
      <c r="AU9892" s="3"/>
      <c r="AV9892" s="3"/>
      <c r="AW9892" s="3"/>
      <c r="AX9892" s="3"/>
      <c r="AY9892" s="3"/>
      <c r="AZ9892" s="3"/>
      <c r="BA9892" s="3"/>
    </row>
    <row r="9893" spans="1:53" x14ac:dyDescent="0.3">
      <c r="A9893" s="3"/>
      <c r="B9893" s="3"/>
      <c r="C9893" s="3"/>
      <c r="D9893" s="3"/>
      <c r="E9893" s="3"/>
      <c r="F9893" s="3"/>
      <c r="G9893" s="3"/>
      <c r="H9893" s="3"/>
      <c r="I9893" s="3"/>
      <c r="J9893" s="3"/>
      <c r="K9893" s="3"/>
      <c r="L9893" s="3"/>
      <c r="M9893" s="3"/>
      <c r="N9893" s="3"/>
      <c r="O9893" s="3"/>
      <c r="P9893" s="3"/>
      <c r="Q9893" s="3"/>
      <c r="R9893" s="3"/>
      <c r="S9893" s="120"/>
      <c r="T9893" s="3"/>
      <c r="U9893" s="3"/>
      <c r="V9893" s="3"/>
      <c r="W9893" s="3"/>
      <c r="X9893" s="3"/>
      <c r="Y9893" s="3"/>
      <c r="Z9893" s="3"/>
      <c r="AA9893" s="3"/>
      <c r="AB9893" s="3"/>
      <c r="AC9893" s="3"/>
      <c r="AD9893" s="3"/>
      <c r="AE9893" s="3"/>
      <c r="AF9893" s="3"/>
      <c r="AG9893" s="3"/>
      <c r="AH9893" s="3"/>
      <c r="AI9893" s="3"/>
      <c r="AJ9893" s="3"/>
      <c r="AK9893" s="3"/>
      <c r="AL9893" s="3"/>
      <c r="AM9893" s="3"/>
      <c r="AN9893" s="3"/>
      <c r="AO9893" s="3"/>
      <c r="AP9893" s="3"/>
      <c r="AQ9893" s="3"/>
      <c r="AR9893" s="3"/>
      <c r="AS9893" s="3"/>
      <c r="AT9893" s="3"/>
      <c r="AU9893" s="3"/>
      <c r="AV9893" s="3"/>
      <c r="AW9893" s="3"/>
      <c r="AX9893" s="3"/>
      <c r="AY9893" s="3"/>
      <c r="AZ9893" s="3"/>
      <c r="BA9893" s="3"/>
    </row>
    <row r="9894" spans="1:53" x14ac:dyDescent="0.3">
      <c r="A9894" s="3"/>
      <c r="B9894" s="3"/>
      <c r="C9894" s="3"/>
      <c r="D9894" s="3"/>
      <c r="E9894" s="3"/>
      <c r="F9894" s="3"/>
      <c r="G9894" s="3"/>
      <c r="H9894" s="3"/>
      <c r="I9894" s="3"/>
      <c r="J9894" s="3"/>
      <c r="K9894" s="3"/>
      <c r="L9894" s="3"/>
      <c r="M9894" s="3"/>
      <c r="N9894" s="3"/>
      <c r="O9894" s="3"/>
      <c r="P9894" s="3"/>
      <c r="Q9894" s="3"/>
      <c r="R9894" s="3"/>
      <c r="S9894" s="120"/>
      <c r="T9894" s="3"/>
      <c r="U9894" s="3"/>
      <c r="V9894" s="3"/>
      <c r="W9894" s="3"/>
      <c r="X9894" s="3"/>
      <c r="Y9894" s="3"/>
      <c r="Z9894" s="3"/>
      <c r="AA9894" s="3"/>
      <c r="AB9894" s="3"/>
      <c r="AC9894" s="3"/>
      <c r="AD9894" s="3"/>
      <c r="AE9894" s="3"/>
      <c r="AF9894" s="3"/>
      <c r="AG9894" s="3"/>
      <c r="AH9894" s="3"/>
      <c r="AI9894" s="3"/>
      <c r="AJ9894" s="3"/>
      <c r="AK9894" s="3"/>
      <c r="AL9894" s="3"/>
      <c r="AM9894" s="3"/>
      <c r="AN9894" s="3"/>
      <c r="AO9894" s="3"/>
      <c r="AP9894" s="3"/>
      <c r="AQ9894" s="3"/>
      <c r="AR9894" s="3"/>
      <c r="AS9894" s="3"/>
      <c r="AT9894" s="3"/>
      <c r="AU9894" s="3"/>
      <c r="AV9894" s="3"/>
      <c r="AW9894" s="3"/>
      <c r="AX9894" s="3"/>
      <c r="AY9894" s="3"/>
      <c r="AZ9894" s="3"/>
      <c r="BA9894" s="3"/>
    </row>
    <row r="9895" spans="1:53" x14ac:dyDescent="0.3">
      <c r="A9895" s="3"/>
      <c r="B9895" s="3"/>
      <c r="C9895" s="3"/>
      <c r="D9895" s="3"/>
      <c r="E9895" s="3"/>
      <c r="F9895" s="3"/>
      <c r="G9895" s="3"/>
      <c r="H9895" s="3"/>
      <c r="I9895" s="3"/>
      <c r="J9895" s="3"/>
      <c r="K9895" s="3"/>
      <c r="L9895" s="3"/>
      <c r="M9895" s="3"/>
      <c r="N9895" s="3"/>
      <c r="O9895" s="3"/>
      <c r="P9895" s="3"/>
      <c r="Q9895" s="3"/>
      <c r="R9895" s="3"/>
      <c r="S9895" s="120"/>
      <c r="T9895" s="3"/>
      <c r="U9895" s="3"/>
      <c r="V9895" s="3"/>
      <c r="W9895" s="3"/>
      <c r="X9895" s="3"/>
      <c r="Y9895" s="3"/>
      <c r="Z9895" s="3"/>
      <c r="AA9895" s="3"/>
      <c r="AB9895" s="3"/>
      <c r="AC9895" s="3"/>
      <c r="AD9895" s="3"/>
      <c r="AE9895" s="3"/>
      <c r="AF9895" s="3"/>
      <c r="AG9895" s="3"/>
      <c r="AH9895" s="3"/>
      <c r="AI9895" s="3"/>
      <c r="AJ9895" s="3"/>
      <c r="AK9895" s="3"/>
      <c r="AL9895" s="3"/>
      <c r="AM9895" s="3"/>
      <c r="AN9895" s="3"/>
      <c r="AO9895" s="3"/>
      <c r="AP9895" s="3"/>
      <c r="AQ9895" s="3"/>
      <c r="AR9895" s="3"/>
      <c r="AS9895" s="3"/>
      <c r="AT9895" s="3"/>
      <c r="AU9895" s="3"/>
      <c r="AV9895" s="3"/>
      <c r="AW9895" s="3"/>
      <c r="AX9895" s="3"/>
      <c r="AY9895" s="3"/>
      <c r="AZ9895" s="3"/>
      <c r="BA9895" s="3"/>
    </row>
    <row r="9896" spans="1:53" x14ac:dyDescent="0.3">
      <c r="A9896" s="3"/>
      <c r="B9896" s="3"/>
      <c r="C9896" s="3"/>
      <c r="D9896" s="3"/>
      <c r="E9896" s="3"/>
      <c r="F9896" s="3"/>
      <c r="G9896" s="3"/>
      <c r="H9896" s="3"/>
      <c r="I9896" s="3"/>
      <c r="J9896" s="3"/>
      <c r="K9896" s="3"/>
      <c r="L9896" s="3"/>
      <c r="M9896" s="3"/>
      <c r="N9896" s="3"/>
      <c r="O9896" s="3"/>
      <c r="P9896" s="3"/>
      <c r="Q9896" s="3"/>
      <c r="R9896" s="3"/>
      <c r="S9896" s="120"/>
      <c r="T9896" s="3"/>
      <c r="U9896" s="3"/>
      <c r="V9896" s="3"/>
      <c r="W9896" s="3"/>
      <c r="X9896" s="3"/>
      <c r="Y9896" s="3"/>
      <c r="Z9896" s="3"/>
      <c r="AA9896" s="3"/>
      <c r="AB9896" s="3"/>
      <c r="AC9896" s="3"/>
      <c r="AD9896" s="3"/>
      <c r="AE9896" s="3"/>
      <c r="AF9896" s="3"/>
      <c r="AG9896" s="3"/>
      <c r="AH9896" s="3"/>
      <c r="AI9896" s="3"/>
      <c r="AJ9896" s="3"/>
      <c r="AK9896" s="3"/>
      <c r="AL9896" s="3"/>
      <c r="AM9896" s="3"/>
      <c r="AN9896" s="3"/>
      <c r="AO9896" s="3"/>
      <c r="AP9896" s="3"/>
      <c r="AQ9896" s="3"/>
      <c r="AR9896" s="3"/>
      <c r="AS9896" s="3"/>
      <c r="AT9896" s="3"/>
      <c r="AU9896" s="3"/>
      <c r="AV9896" s="3"/>
      <c r="AW9896" s="3"/>
      <c r="AX9896" s="3"/>
      <c r="AY9896" s="3"/>
      <c r="AZ9896" s="3"/>
      <c r="BA9896" s="3"/>
    </row>
    <row r="9897" spans="1:53" x14ac:dyDescent="0.3">
      <c r="A9897" s="3"/>
      <c r="B9897" s="3"/>
      <c r="C9897" s="3"/>
      <c r="D9897" s="3"/>
      <c r="E9897" s="3"/>
      <c r="F9897" s="3"/>
      <c r="G9897" s="3"/>
      <c r="H9897" s="3"/>
      <c r="I9897" s="3"/>
      <c r="J9897" s="3"/>
      <c r="K9897" s="3"/>
      <c r="L9897" s="3"/>
      <c r="M9897" s="3"/>
      <c r="N9897" s="3"/>
      <c r="O9897" s="3"/>
      <c r="P9897" s="3"/>
      <c r="Q9897" s="3"/>
      <c r="R9897" s="3"/>
      <c r="S9897" s="120"/>
      <c r="T9897" s="3"/>
      <c r="U9897" s="3"/>
      <c r="V9897" s="3"/>
      <c r="W9897" s="3"/>
      <c r="X9897" s="3"/>
      <c r="Y9897" s="3"/>
      <c r="Z9897" s="3"/>
      <c r="AA9897" s="3"/>
      <c r="AB9897" s="3"/>
      <c r="AC9897" s="3"/>
      <c r="AD9897" s="3"/>
      <c r="AE9897" s="3"/>
      <c r="AF9897" s="3"/>
      <c r="AG9897" s="3"/>
      <c r="AH9897" s="3"/>
      <c r="AI9897" s="3"/>
      <c r="AJ9897" s="3"/>
      <c r="AK9897" s="3"/>
      <c r="AL9897" s="3"/>
      <c r="AM9897" s="3"/>
      <c r="AN9897" s="3"/>
      <c r="AO9897" s="3"/>
      <c r="AP9897" s="3"/>
      <c r="AQ9897" s="3"/>
      <c r="AR9897" s="3"/>
      <c r="AS9897" s="3"/>
      <c r="AT9897" s="3"/>
      <c r="AU9897" s="3"/>
      <c r="AV9897" s="3"/>
      <c r="AW9897" s="3"/>
      <c r="AX9897" s="3"/>
      <c r="AY9897" s="3"/>
      <c r="AZ9897" s="3"/>
      <c r="BA9897" s="3"/>
    </row>
    <row r="9898" spans="1:53" x14ac:dyDescent="0.3">
      <c r="A9898" s="3"/>
      <c r="B9898" s="3"/>
      <c r="C9898" s="3"/>
      <c r="D9898" s="3"/>
      <c r="E9898" s="3"/>
      <c r="F9898" s="3"/>
      <c r="G9898" s="3"/>
      <c r="H9898" s="3"/>
      <c r="I9898" s="3"/>
      <c r="J9898" s="3"/>
      <c r="K9898" s="3"/>
      <c r="L9898" s="3"/>
      <c r="M9898" s="3"/>
      <c r="N9898" s="3"/>
      <c r="O9898" s="3"/>
      <c r="P9898" s="3"/>
      <c r="Q9898" s="3"/>
      <c r="R9898" s="3"/>
      <c r="S9898" s="120"/>
      <c r="T9898" s="3"/>
      <c r="U9898" s="3"/>
      <c r="V9898" s="3"/>
      <c r="W9898" s="3"/>
      <c r="X9898" s="3"/>
      <c r="Y9898" s="3"/>
      <c r="Z9898" s="3"/>
      <c r="AA9898" s="3"/>
      <c r="AB9898" s="3"/>
      <c r="AC9898" s="3"/>
      <c r="AD9898" s="3"/>
      <c r="AE9898" s="3"/>
      <c r="AF9898" s="3"/>
      <c r="AG9898" s="3"/>
      <c r="AH9898" s="3"/>
      <c r="AI9898" s="3"/>
      <c r="AJ9898" s="3"/>
      <c r="AK9898" s="3"/>
      <c r="AL9898" s="3"/>
      <c r="AM9898" s="3"/>
      <c r="AN9898" s="3"/>
      <c r="AO9898" s="3"/>
      <c r="AP9898" s="3"/>
      <c r="AQ9898" s="3"/>
      <c r="AR9898" s="3"/>
      <c r="AS9898" s="3"/>
      <c r="AT9898" s="3"/>
      <c r="AU9898" s="3"/>
      <c r="AV9898" s="3"/>
      <c r="AW9898" s="3"/>
      <c r="AX9898" s="3"/>
      <c r="AY9898" s="3"/>
      <c r="AZ9898" s="3"/>
      <c r="BA9898" s="3"/>
    </row>
    <row r="9899" spans="1:53" x14ac:dyDescent="0.3">
      <c r="A9899" s="3"/>
      <c r="B9899" s="3"/>
      <c r="C9899" s="3"/>
      <c r="D9899" s="3"/>
      <c r="E9899" s="3"/>
      <c r="F9899" s="3"/>
      <c r="G9899" s="3"/>
      <c r="H9899" s="3"/>
      <c r="I9899" s="3"/>
      <c r="J9899" s="3"/>
      <c r="K9899" s="3"/>
      <c r="L9899" s="3"/>
      <c r="M9899" s="3"/>
      <c r="N9899" s="3"/>
      <c r="O9899" s="3"/>
      <c r="P9899" s="3"/>
      <c r="Q9899" s="3"/>
      <c r="R9899" s="3"/>
      <c r="S9899" s="120"/>
      <c r="T9899" s="3"/>
      <c r="U9899" s="3"/>
      <c r="V9899" s="3"/>
      <c r="W9899" s="3"/>
      <c r="X9899" s="3"/>
      <c r="Y9899" s="3"/>
      <c r="Z9899" s="3"/>
      <c r="AA9899" s="3"/>
      <c r="AB9899" s="3"/>
      <c r="AC9899" s="3"/>
      <c r="AD9899" s="3"/>
      <c r="AE9899" s="3"/>
      <c r="AF9899" s="3"/>
      <c r="AG9899" s="3"/>
      <c r="AH9899" s="3"/>
      <c r="AI9899" s="3"/>
      <c r="AJ9899" s="3"/>
      <c r="AK9899" s="3"/>
      <c r="AL9899" s="3"/>
      <c r="AM9899" s="3"/>
      <c r="AN9899" s="3"/>
      <c r="AO9899" s="3"/>
      <c r="AP9899" s="3"/>
      <c r="AQ9899" s="3"/>
      <c r="AR9899" s="3"/>
      <c r="AS9899" s="3"/>
      <c r="AT9899" s="3"/>
      <c r="AU9899" s="3"/>
      <c r="AV9899" s="3"/>
      <c r="AW9899" s="3"/>
      <c r="AX9899" s="3"/>
      <c r="AY9899" s="3"/>
      <c r="AZ9899" s="3"/>
      <c r="BA9899" s="3"/>
    </row>
    <row r="9900" spans="1:53" x14ac:dyDescent="0.3">
      <c r="A9900" s="3"/>
      <c r="B9900" s="3"/>
      <c r="C9900" s="3"/>
      <c r="D9900" s="3"/>
      <c r="E9900" s="3"/>
      <c r="F9900" s="3"/>
      <c r="G9900" s="3"/>
      <c r="H9900" s="3"/>
      <c r="I9900" s="3"/>
      <c r="J9900" s="3"/>
      <c r="K9900" s="3"/>
      <c r="L9900" s="3"/>
      <c r="M9900" s="3"/>
      <c r="N9900" s="3"/>
      <c r="O9900" s="3"/>
      <c r="P9900" s="3"/>
      <c r="Q9900" s="3"/>
      <c r="R9900" s="3"/>
      <c r="S9900" s="120"/>
      <c r="T9900" s="3"/>
      <c r="U9900" s="3"/>
      <c r="V9900" s="3"/>
      <c r="W9900" s="3"/>
      <c r="X9900" s="3"/>
      <c r="Y9900" s="3"/>
      <c r="Z9900" s="3"/>
      <c r="AA9900" s="3"/>
      <c r="AB9900" s="3"/>
      <c r="AC9900" s="3"/>
      <c r="AD9900" s="3"/>
      <c r="AE9900" s="3"/>
      <c r="AF9900" s="3"/>
      <c r="AG9900" s="3"/>
      <c r="AH9900" s="3"/>
      <c r="AI9900" s="3"/>
      <c r="AJ9900" s="3"/>
      <c r="AK9900" s="3"/>
      <c r="AL9900" s="3"/>
      <c r="AM9900" s="3"/>
      <c r="AN9900" s="3"/>
      <c r="AO9900" s="3"/>
      <c r="AP9900" s="3"/>
      <c r="AQ9900" s="3"/>
      <c r="AR9900" s="3"/>
      <c r="AS9900" s="3"/>
      <c r="AT9900" s="3"/>
      <c r="AU9900" s="3"/>
      <c r="AV9900" s="3"/>
      <c r="AW9900" s="3"/>
      <c r="AX9900" s="3"/>
      <c r="AY9900" s="3"/>
      <c r="AZ9900" s="3"/>
      <c r="BA9900" s="3"/>
    </row>
    <row r="9901" spans="1:53" x14ac:dyDescent="0.3">
      <c r="A9901" s="3"/>
      <c r="B9901" s="3"/>
      <c r="C9901" s="3"/>
      <c r="D9901" s="3"/>
      <c r="E9901" s="3"/>
      <c r="F9901" s="3"/>
      <c r="G9901" s="3"/>
      <c r="H9901" s="3"/>
      <c r="I9901" s="3"/>
      <c r="J9901" s="3"/>
      <c r="K9901" s="3"/>
      <c r="L9901" s="3"/>
      <c r="M9901" s="3"/>
      <c r="N9901" s="3"/>
      <c r="O9901" s="3"/>
      <c r="P9901" s="3"/>
      <c r="Q9901" s="3"/>
      <c r="R9901" s="3"/>
      <c r="S9901" s="120"/>
      <c r="T9901" s="3"/>
      <c r="U9901" s="3"/>
      <c r="V9901" s="3"/>
      <c r="W9901" s="3"/>
      <c r="X9901" s="3"/>
      <c r="Y9901" s="3"/>
      <c r="Z9901" s="3"/>
      <c r="AA9901" s="3"/>
      <c r="AB9901" s="3"/>
      <c r="AC9901" s="3"/>
      <c r="AD9901" s="3"/>
      <c r="AE9901" s="3"/>
      <c r="AF9901" s="3"/>
      <c r="AG9901" s="3"/>
      <c r="AH9901" s="3"/>
      <c r="AI9901" s="3"/>
      <c r="AJ9901" s="3"/>
      <c r="AK9901" s="3"/>
      <c r="AL9901" s="3"/>
      <c r="AM9901" s="3"/>
      <c r="AN9901" s="3"/>
      <c r="AO9901" s="3"/>
      <c r="AP9901" s="3"/>
      <c r="AQ9901" s="3"/>
      <c r="AR9901" s="3"/>
      <c r="AS9901" s="3"/>
      <c r="AT9901" s="3"/>
      <c r="AU9901" s="3"/>
      <c r="AV9901" s="3"/>
      <c r="AW9901" s="3"/>
      <c r="AX9901" s="3"/>
      <c r="AY9901" s="3"/>
      <c r="AZ9901" s="3"/>
      <c r="BA9901" s="3"/>
    </row>
    <row r="9902" spans="1:53" x14ac:dyDescent="0.3">
      <c r="A9902" s="3"/>
      <c r="B9902" s="3"/>
      <c r="C9902" s="3"/>
      <c r="D9902" s="3"/>
      <c r="E9902" s="3"/>
      <c r="F9902" s="3"/>
      <c r="G9902" s="3"/>
      <c r="H9902" s="3"/>
      <c r="I9902" s="3"/>
      <c r="J9902" s="3"/>
      <c r="K9902" s="3"/>
      <c r="L9902" s="3"/>
      <c r="M9902" s="3"/>
      <c r="N9902" s="3"/>
      <c r="O9902" s="3"/>
      <c r="P9902" s="3"/>
      <c r="Q9902" s="3"/>
      <c r="R9902" s="3"/>
      <c r="S9902" s="120"/>
      <c r="T9902" s="3"/>
      <c r="U9902" s="3"/>
      <c r="V9902" s="3"/>
      <c r="W9902" s="3"/>
      <c r="X9902" s="3"/>
      <c r="Y9902" s="3"/>
      <c r="Z9902" s="3"/>
      <c r="AA9902" s="3"/>
      <c r="AB9902" s="3"/>
      <c r="AC9902" s="3"/>
      <c r="AD9902" s="3"/>
      <c r="AE9902" s="3"/>
      <c r="AF9902" s="3"/>
      <c r="AG9902" s="3"/>
      <c r="AH9902" s="3"/>
      <c r="AI9902" s="3"/>
      <c r="AJ9902" s="3"/>
      <c r="AK9902" s="3"/>
      <c r="AL9902" s="3"/>
      <c r="AM9902" s="3"/>
      <c r="AN9902" s="3"/>
      <c r="AO9902" s="3"/>
      <c r="AP9902" s="3"/>
      <c r="AQ9902" s="3"/>
      <c r="AR9902" s="3"/>
      <c r="AS9902" s="3"/>
      <c r="AT9902" s="3"/>
      <c r="AU9902" s="3"/>
      <c r="AV9902" s="3"/>
      <c r="AW9902" s="3"/>
      <c r="AX9902" s="3"/>
      <c r="AY9902" s="3"/>
      <c r="AZ9902" s="3"/>
      <c r="BA9902" s="3"/>
    </row>
    <row r="9903" spans="1:53" x14ac:dyDescent="0.3">
      <c r="A9903" s="3"/>
      <c r="B9903" s="3"/>
      <c r="C9903" s="3"/>
      <c r="D9903" s="3"/>
      <c r="E9903" s="3"/>
      <c r="F9903" s="3"/>
      <c r="G9903" s="3"/>
      <c r="H9903" s="3"/>
      <c r="I9903" s="3"/>
      <c r="J9903" s="3"/>
      <c r="K9903" s="3"/>
      <c r="L9903" s="3"/>
      <c r="M9903" s="3"/>
      <c r="N9903" s="3"/>
      <c r="O9903" s="3"/>
      <c r="P9903" s="3"/>
      <c r="Q9903" s="3"/>
      <c r="R9903" s="3"/>
      <c r="S9903" s="120"/>
      <c r="T9903" s="3"/>
      <c r="U9903" s="3"/>
      <c r="V9903" s="3"/>
      <c r="W9903" s="3"/>
      <c r="X9903" s="3"/>
      <c r="Y9903" s="3"/>
      <c r="Z9903" s="3"/>
      <c r="AA9903" s="3"/>
      <c r="AB9903" s="3"/>
      <c r="AC9903" s="3"/>
      <c r="AD9903" s="3"/>
      <c r="AE9903" s="3"/>
      <c r="AF9903" s="3"/>
      <c r="AG9903" s="3"/>
      <c r="AH9903" s="3"/>
      <c r="AI9903" s="3"/>
      <c r="AJ9903" s="3"/>
      <c r="AK9903" s="3"/>
      <c r="AL9903" s="3"/>
      <c r="AM9903" s="3"/>
      <c r="AN9903" s="3"/>
      <c r="AO9903" s="3"/>
      <c r="AP9903" s="3"/>
      <c r="AQ9903" s="3"/>
      <c r="AR9903" s="3"/>
      <c r="AS9903" s="3"/>
      <c r="AT9903" s="3"/>
      <c r="AU9903" s="3"/>
      <c r="AV9903" s="3"/>
      <c r="AW9903" s="3"/>
      <c r="AX9903" s="3"/>
      <c r="AY9903" s="3"/>
      <c r="AZ9903" s="3"/>
      <c r="BA9903" s="3"/>
    </row>
    <row r="9904" spans="1:53" x14ac:dyDescent="0.3">
      <c r="A9904" s="3"/>
      <c r="B9904" s="3"/>
      <c r="C9904" s="3"/>
      <c r="D9904" s="3"/>
      <c r="E9904" s="3"/>
      <c r="F9904" s="3"/>
      <c r="G9904" s="3"/>
      <c r="H9904" s="3"/>
      <c r="I9904" s="3"/>
      <c r="J9904" s="3"/>
      <c r="K9904" s="3"/>
      <c r="L9904" s="3"/>
      <c r="M9904" s="3"/>
      <c r="N9904" s="3"/>
      <c r="O9904" s="3"/>
      <c r="P9904" s="3"/>
      <c r="Q9904" s="3"/>
      <c r="R9904" s="3"/>
      <c r="S9904" s="120"/>
      <c r="T9904" s="3"/>
      <c r="U9904" s="3"/>
      <c r="V9904" s="3"/>
      <c r="W9904" s="3"/>
      <c r="X9904" s="3"/>
      <c r="Y9904" s="3"/>
      <c r="Z9904" s="3"/>
      <c r="AA9904" s="3"/>
      <c r="AB9904" s="3"/>
      <c r="AC9904" s="3"/>
      <c r="AD9904" s="3"/>
      <c r="AE9904" s="3"/>
      <c r="AF9904" s="3"/>
      <c r="AG9904" s="3"/>
      <c r="AH9904" s="3"/>
      <c r="AI9904" s="3"/>
      <c r="AJ9904" s="3"/>
      <c r="AK9904" s="3"/>
      <c r="AL9904" s="3"/>
      <c r="AM9904" s="3"/>
      <c r="AN9904" s="3"/>
      <c r="AO9904" s="3"/>
      <c r="AP9904" s="3"/>
      <c r="AQ9904" s="3"/>
      <c r="AR9904" s="3"/>
      <c r="AS9904" s="3"/>
      <c r="AT9904" s="3"/>
      <c r="AU9904" s="3"/>
      <c r="AV9904" s="3"/>
      <c r="AW9904" s="3"/>
      <c r="AX9904" s="3"/>
      <c r="AY9904" s="3"/>
      <c r="AZ9904" s="3"/>
      <c r="BA9904" s="3"/>
    </row>
    <row r="9905" spans="1:53" x14ac:dyDescent="0.3">
      <c r="A9905" s="3"/>
      <c r="B9905" s="3"/>
      <c r="C9905" s="3"/>
      <c r="D9905" s="3"/>
      <c r="E9905" s="3"/>
      <c r="F9905" s="3"/>
      <c r="G9905" s="3"/>
      <c r="H9905" s="3"/>
      <c r="I9905" s="3"/>
      <c r="J9905" s="3"/>
      <c r="K9905" s="3"/>
      <c r="L9905" s="3"/>
      <c r="M9905" s="3"/>
      <c r="N9905" s="3"/>
      <c r="O9905" s="3"/>
      <c r="P9905" s="3"/>
      <c r="Q9905" s="3"/>
      <c r="R9905" s="3"/>
      <c r="S9905" s="120"/>
      <c r="T9905" s="3"/>
      <c r="U9905" s="3"/>
      <c r="V9905" s="3"/>
      <c r="W9905" s="3"/>
      <c r="X9905" s="3"/>
      <c r="Y9905" s="3"/>
      <c r="Z9905" s="3"/>
      <c r="AA9905" s="3"/>
      <c r="AB9905" s="3"/>
      <c r="AC9905" s="3"/>
      <c r="AD9905" s="3"/>
      <c r="AE9905" s="3"/>
      <c r="AF9905" s="3"/>
      <c r="AG9905" s="3"/>
      <c r="AH9905" s="3"/>
      <c r="AI9905" s="3"/>
      <c r="AJ9905" s="3"/>
      <c r="AK9905" s="3"/>
      <c r="AL9905" s="3"/>
      <c r="AM9905" s="3"/>
      <c r="AN9905" s="3"/>
      <c r="AO9905" s="3"/>
      <c r="AP9905" s="3"/>
      <c r="AQ9905" s="3"/>
      <c r="AR9905" s="3"/>
      <c r="AS9905" s="3"/>
      <c r="AT9905" s="3"/>
      <c r="AU9905" s="3"/>
      <c r="AV9905" s="3"/>
      <c r="AW9905" s="3"/>
      <c r="AX9905" s="3"/>
      <c r="AY9905" s="3"/>
      <c r="AZ9905" s="3"/>
      <c r="BA9905" s="3"/>
    </row>
    <row r="9906" spans="1:53" x14ac:dyDescent="0.3">
      <c r="A9906" s="3"/>
      <c r="B9906" s="3"/>
      <c r="C9906" s="3"/>
      <c r="D9906" s="3"/>
      <c r="E9906" s="3"/>
      <c r="F9906" s="3"/>
      <c r="G9906" s="3"/>
      <c r="H9906" s="3"/>
      <c r="I9906" s="3"/>
      <c r="J9906" s="3"/>
      <c r="K9906" s="3"/>
      <c r="L9906" s="3"/>
      <c r="M9906" s="3"/>
      <c r="N9906" s="3"/>
      <c r="O9906" s="3"/>
      <c r="P9906" s="3"/>
      <c r="Q9906" s="3"/>
      <c r="R9906" s="3"/>
      <c r="S9906" s="120"/>
      <c r="T9906" s="3"/>
      <c r="U9906" s="3"/>
      <c r="V9906" s="3"/>
      <c r="W9906" s="3"/>
      <c r="X9906" s="3"/>
      <c r="Y9906" s="3"/>
      <c r="Z9906" s="3"/>
      <c r="AA9906" s="3"/>
      <c r="AB9906" s="3"/>
      <c r="AC9906" s="3"/>
      <c r="AD9906" s="3"/>
      <c r="AE9906" s="3"/>
      <c r="AF9906" s="3"/>
      <c r="AG9906" s="3"/>
      <c r="AH9906" s="3"/>
      <c r="AI9906" s="3"/>
      <c r="AJ9906" s="3"/>
      <c r="AK9906" s="3"/>
      <c r="AL9906" s="3"/>
      <c r="AM9906" s="3"/>
      <c r="AN9906" s="3"/>
      <c r="AO9906" s="3"/>
      <c r="AP9906" s="3"/>
      <c r="AQ9906" s="3"/>
      <c r="AR9906" s="3"/>
      <c r="AS9906" s="3"/>
      <c r="AT9906" s="3"/>
      <c r="AU9906" s="3"/>
      <c r="AV9906" s="3"/>
      <c r="AW9906" s="3"/>
      <c r="AX9906" s="3"/>
      <c r="AY9906" s="3"/>
      <c r="AZ9906" s="3"/>
      <c r="BA9906" s="3"/>
    </row>
    <row r="9907" spans="1:53" x14ac:dyDescent="0.3">
      <c r="A9907" s="3"/>
      <c r="B9907" s="3"/>
      <c r="C9907" s="3"/>
      <c r="D9907" s="3"/>
      <c r="E9907" s="3"/>
      <c r="F9907" s="3"/>
      <c r="G9907" s="3"/>
      <c r="H9907" s="3"/>
      <c r="I9907" s="3"/>
      <c r="J9907" s="3"/>
      <c r="K9907" s="3"/>
      <c r="L9907" s="3"/>
      <c r="M9907" s="3"/>
      <c r="N9907" s="3"/>
      <c r="O9907" s="3"/>
      <c r="P9907" s="3"/>
      <c r="Q9907" s="3"/>
      <c r="R9907" s="3"/>
      <c r="S9907" s="120"/>
      <c r="T9907" s="3"/>
      <c r="U9907" s="3"/>
      <c r="V9907" s="3"/>
      <c r="W9907" s="3"/>
      <c r="X9907" s="3"/>
      <c r="Y9907" s="3"/>
      <c r="Z9907" s="3"/>
      <c r="AA9907" s="3"/>
      <c r="AB9907" s="3"/>
      <c r="AC9907" s="3"/>
      <c r="AD9907" s="3"/>
      <c r="AE9907" s="3"/>
      <c r="AF9907" s="3"/>
      <c r="AG9907" s="3"/>
      <c r="AH9907" s="3"/>
      <c r="AI9907" s="3"/>
      <c r="AJ9907" s="3"/>
      <c r="AK9907" s="3"/>
      <c r="AL9907" s="3"/>
      <c r="AM9907" s="3"/>
      <c r="AN9907" s="3"/>
      <c r="AO9907" s="3"/>
      <c r="AP9907" s="3"/>
      <c r="AQ9907" s="3"/>
      <c r="AR9907" s="3"/>
      <c r="AS9907" s="3"/>
      <c r="AT9907" s="3"/>
      <c r="AU9907" s="3"/>
      <c r="AV9907" s="3"/>
      <c r="AW9907" s="3"/>
      <c r="AX9907" s="3"/>
      <c r="AY9907" s="3"/>
      <c r="AZ9907" s="3"/>
      <c r="BA9907" s="3"/>
    </row>
    <row r="9908" spans="1:53" x14ac:dyDescent="0.3">
      <c r="A9908" s="3"/>
      <c r="B9908" s="3"/>
      <c r="C9908" s="3"/>
      <c r="D9908" s="3"/>
      <c r="E9908" s="3"/>
      <c r="F9908" s="3"/>
      <c r="G9908" s="3"/>
      <c r="H9908" s="3"/>
      <c r="I9908" s="3"/>
      <c r="J9908" s="3"/>
      <c r="K9908" s="3"/>
      <c r="L9908" s="3"/>
      <c r="M9908" s="3"/>
      <c r="N9908" s="3"/>
      <c r="O9908" s="3"/>
      <c r="P9908" s="3"/>
      <c r="Q9908" s="3"/>
      <c r="R9908" s="3"/>
      <c r="S9908" s="120"/>
      <c r="T9908" s="3"/>
      <c r="U9908" s="3"/>
      <c r="V9908" s="3"/>
      <c r="W9908" s="3"/>
      <c r="X9908" s="3"/>
      <c r="Y9908" s="3"/>
      <c r="Z9908" s="3"/>
      <c r="AA9908" s="3"/>
      <c r="AB9908" s="3"/>
      <c r="AC9908" s="3"/>
      <c r="AD9908" s="3"/>
      <c r="AE9908" s="3"/>
      <c r="AF9908" s="3"/>
      <c r="AG9908" s="3"/>
      <c r="AH9908" s="3"/>
      <c r="AI9908" s="3"/>
      <c r="AJ9908" s="3"/>
      <c r="AK9908" s="3"/>
      <c r="AL9908" s="3"/>
      <c r="AM9908" s="3"/>
      <c r="AN9908" s="3"/>
      <c r="AO9908" s="3"/>
      <c r="AP9908" s="3"/>
      <c r="AQ9908" s="3"/>
      <c r="AR9908" s="3"/>
      <c r="AS9908" s="3"/>
      <c r="AT9908" s="3"/>
      <c r="AU9908" s="3"/>
      <c r="AV9908" s="3"/>
      <c r="AW9908" s="3"/>
      <c r="AX9908" s="3"/>
      <c r="AY9908" s="3"/>
      <c r="AZ9908" s="3"/>
      <c r="BA9908" s="3"/>
    </row>
    <row r="9909" spans="1:53" x14ac:dyDescent="0.3">
      <c r="A9909" s="3"/>
      <c r="B9909" s="3"/>
      <c r="C9909" s="3"/>
      <c r="D9909" s="3"/>
      <c r="E9909" s="3"/>
      <c r="F9909" s="3"/>
      <c r="G9909" s="3"/>
      <c r="H9909" s="3"/>
      <c r="I9909" s="3"/>
      <c r="J9909" s="3"/>
      <c r="K9909" s="3"/>
      <c r="L9909" s="3"/>
      <c r="M9909" s="3"/>
      <c r="N9909" s="3"/>
      <c r="O9909" s="3"/>
      <c r="P9909" s="3"/>
      <c r="Q9909" s="3"/>
      <c r="R9909" s="3"/>
      <c r="S9909" s="120"/>
      <c r="T9909" s="3"/>
      <c r="U9909" s="3"/>
      <c r="V9909" s="3"/>
      <c r="W9909" s="3"/>
      <c r="X9909" s="3"/>
      <c r="Y9909" s="3"/>
      <c r="Z9909" s="3"/>
      <c r="AA9909" s="3"/>
      <c r="AB9909" s="3"/>
      <c r="AC9909" s="3"/>
      <c r="AD9909" s="3"/>
      <c r="AE9909" s="3"/>
      <c r="AF9909" s="3"/>
      <c r="AG9909" s="3"/>
      <c r="AH9909" s="3"/>
      <c r="AI9909" s="3"/>
      <c r="AJ9909" s="3"/>
      <c r="AK9909" s="3"/>
      <c r="AL9909" s="3"/>
      <c r="AM9909" s="3"/>
      <c r="AN9909" s="3"/>
      <c r="AO9909" s="3"/>
      <c r="AP9909" s="3"/>
      <c r="AQ9909" s="3"/>
      <c r="AR9909" s="3"/>
      <c r="AS9909" s="3"/>
      <c r="AT9909" s="3"/>
      <c r="AU9909" s="3"/>
      <c r="AV9909" s="3"/>
      <c r="AW9909" s="3"/>
      <c r="AX9909" s="3"/>
      <c r="AY9909" s="3"/>
      <c r="AZ9909" s="3"/>
      <c r="BA9909" s="3"/>
    </row>
    <row r="9910" spans="1:53" x14ac:dyDescent="0.3">
      <c r="A9910" s="3"/>
      <c r="B9910" s="3"/>
      <c r="C9910" s="3"/>
      <c r="D9910" s="3"/>
      <c r="E9910" s="3"/>
      <c r="F9910" s="3"/>
      <c r="G9910" s="3"/>
      <c r="H9910" s="3"/>
      <c r="I9910" s="3"/>
      <c r="J9910" s="3"/>
      <c r="K9910" s="3"/>
      <c r="L9910" s="3"/>
      <c r="M9910" s="3"/>
      <c r="N9910" s="3"/>
      <c r="O9910" s="3"/>
      <c r="P9910" s="3"/>
      <c r="Q9910" s="3"/>
      <c r="R9910" s="3"/>
      <c r="S9910" s="120"/>
      <c r="T9910" s="3"/>
      <c r="U9910" s="3"/>
      <c r="V9910" s="3"/>
      <c r="W9910" s="3"/>
      <c r="X9910" s="3"/>
      <c r="Y9910" s="3"/>
      <c r="Z9910" s="3"/>
      <c r="AA9910" s="3"/>
      <c r="AB9910" s="3"/>
      <c r="AC9910" s="3"/>
      <c r="AD9910" s="3"/>
      <c r="AE9910" s="3"/>
      <c r="AF9910" s="3"/>
      <c r="AG9910" s="3"/>
      <c r="AH9910" s="3"/>
      <c r="AI9910" s="3"/>
      <c r="AJ9910" s="3"/>
      <c r="AK9910" s="3"/>
      <c r="AL9910" s="3"/>
      <c r="AM9910" s="3"/>
      <c r="AN9910" s="3"/>
      <c r="AO9910" s="3"/>
      <c r="AP9910" s="3"/>
      <c r="AQ9910" s="3"/>
      <c r="AR9910" s="3"/>
      <c r="AS9910" s="3"/>
      <c r="AT9910" s="3"/>
      <c r="AU9910" s="3"/>
      <c r="AV9910" s="3"/>
      <c r="AW9910" s="3"/>
      <c r="AX9910" s="3"/>
      <c r="AY9910" s="3"/>
      <c r="AZ9910" s="3"/>
      <c r="BA9910" s="3"/>
    </row>
    <row r="9911" spans="1:53" x14ac:dyDescent="0.3">
      <c r="A9911" s="3"/>
      <c r="B9911" s="3"/>
      <c r="C9911" s="3"/>
      <c r="D9911" s="3"/>
      <c r="E9911" s="3"/>
      <c r="F9911" s="3"/>
      <c r="G9911" s="3"/>
      <c r="H9911" s="3"/>
      <c r="I9911" s="3"/>
      <c r="J9911" s="3"/>
      <c r="K9911" s="3"/>
      <c r="L9911" s="3"/>
      <c r="M9911" s="3"/>
      <c r="N9911" s="3"/>
      <c r="O9911" s="3"/>
      <c r="P9911" s="3"/>
      <c r="Q9911" s="3"/>
      <c r="R9911" s="3"/>
      <c r="S9911" s="120"/>
      <c r="T9911" s="3"/>
      <c r="U9911" s="3"/>
      <c r="V9911" s="3"/>
      <c r="W9911" s="3"/>
      <c r="X9911" s="3"/>
      <c r="Y9911" s="3"/>
      <c r="Z9911" s="3"/>
      <c r="AA9911" s="3"/>
      <c r="AB9911" s="3"/>
      <c r="AC9911" s="3"/>
      <c r="AD9911" s="3"/>
      <c r="AE9911" s="3"/>
      <c r="AF9911" s="3"/>
      <c r="AG9911" s="3"/>
      <c r="AH9911" s="3"/>
      <c r="AI9911" s="3"/>
      <c r="AJ9911" s="3"/>
      <c r="AK9911" s="3"/>
      <c r="AL9911" s="3"/>
      <c r="AM9911" s="3"/>
      <c r="AN9911" s="3"/>
      <c r="AO9911" s="3"/>
      <c r="AP9911" s="3"/>
      <c r="AQ9911" s="3"/>
      <c r="AR9911" s="3"/>
      <c r="AS9911" s="3"/>
      <c r="AT9911" s="3"/>
      <c r="AU9911" s="3"/>
      <c r="AV9911" s="3"/>
      <c r="AW9911" s="3"/>
      <c r="AX9911" s="3"/>
      <c r="AY9911" s="3"/>
      <c r="AZ9911" s="3"/>
      <c r="BA9911" s="3"/>
    </row>
    <row r="9912" spans="1:53" x14ac:dyDescent="0.3">
      <c r="A9912" s="3"/>
      <c r="B9912" s="3"/>
      <c r="C9912" s="3"/>
      <c r="D9912" s="3"/>
      <c r="E9912" s="3"/>
      <c r="F9912" s="3"/>
      <c r="G9912" s="3"/>
      <c r="H9912" s="3"/>
      <c r="I9912" s="3"/>
      <c r="J9912" s="3"/>
      <c r="K9912" s="3"/>
      <c r="L9912" s="3"/>
      <c r="M9912" s="3"/>
      <c r="N9912" s="3"/>
      <c r="O9912" s="3"/>
      <c r="P9912" s="3"/>
      <c r="Q9912" s="3"/>
      <c r="R9912" s="3"/>
      <c r="S9912" s="120"/>
      <c r="T9912" s="3"/>
      <c r="U9912" s="3"/>
      <c r="V9912" s="3"/>
      <c r="W9912" s="3"/>
      <c r="X9912" s="3"/>
      <c r="Y9912" s="3"/>
      <c r="Z9912" s="3"/>
      <c r="AA9912" s="3"/>
      <c r="AB9912" s="3"/>
      <c r="AC9912" s="3"/>
      <c r="AD9912" s="3"/>
      <c r="AE9912" s="3"/>
      <c r="AF9912" s="3"/>
      <c r="AG9912" s="3"/>
      <c r="AH9912" s="3"/>
      <c r="AI9912" s="3"/>
      <c r="AJ9912" s="3"/>
      <c r="AK9912" s="3"/>
      <c r="AL9912" s="3"/>
      <c r="AM9912" s="3"/>
      <c r="AN9912" s="3"/>
      <c r="AO9912" s="3"/>
      <c r="AP9912" s="3"/>
      <c r="AQ9912" s="3"/>
      <c r="AR9912" s="3"/>
      <c r="AS9912" s="3"/>
      <c r="AT9912" s="3"/>
      <c r="AU9912" s="3"/>
      <c r="AV9912" s="3"/>
      <c r="AW9912" s="3"/>
      <c r="AX9912" s="3"/>
      <c r="AY9912" s="3"/>
      <c r="AZ9912" s="3"/>
      <c r="BA9912" s="3"/>
    </row>
    <row r="9913" spans="1:53" x14ac:dyDescent="0.3">
      <c r="A9913" s="3"/>
      <c r="B9913" s="3"/>
      <c r="C9913" s="3"/>
      <c r="D9913" s="3"/>
      <c r="E9913" s="3"/>
      <c r="F9913" s="3"/>
      <c r="G9913" s="3"/>
      <c r="H9913" s="3"/>
      <c r="I9913" s="3"/>
      <c r="J9913" s="3"/>
      <c r="K9913" s="3"/>
      <c r="L9913" s="3"/>
      <c r="M9913" s="3"/>
      <c r="N9913" s="3"/>
      <c r="O9913" s="3"/>
      <c r="P9913" s="3"/>
      <c r="Q9913" s="3"/>
      <c r="R9913" s="3"/>
      <c r="S9913" s="120"/>
      <c r="T9913" s="3"/>
      <c r="U9913" s="3"/>
      <c r="V9913" s="3"/>
      <c r="W9913" s="3"/>
      <c r="X9913" s="3"/>
      <c r="Y9913" s="3"/>
      <c r="Z9913" s="3"/>
      <c r="AA9913" s="3"/>
      <c r="AB9913" s="3"/>
      <c r="AC9913" s="3"/>
      <c r="AD9913" s="3"/>
      <c r="AE9913" s="3"/>
      <c r="AF9913" s="3"/>
      <c r="AG9913" s="3"/>
      <c r="AH9913" s="3"/>
      <c r="AI9913" s="3"/>
      <c r="AJ9913" s="3"/>
      <c r="AK9913" s="3"/>
      <c r="AL9913" s="3"/>
      <c r="AM9913" s="3"/>
      <c r="AN9913" s="3"/>
      <c r="AO9913" s="3"/>
      <c r="AP9913" s="3"/>
      <c r="AQ9913" s="3"/>
      <c r="AR9913" s="3"/>
      <c r="AS9913" s="3"/>
      <c r="AT9913" s="3"/>
      <c r="AU9913" s="3"/>
      <c r="AV9913" s="3"/>
      <c r="AW9913" s="3"/>
      <c r="AX9913" s="3"/>
      <c r="AY9913" s="3"/>
      <c r="AZ9913" s="3"/>
      <c r="BA9913" s="3"/>
    </row>
    <row r="9914" spans="1:53" x14ac:dyDescent="0.3">
      <c r="A9914" s="3"/>
      <c r="B9914" s="3"/>
      <c r="C9914" s="3"/>
      <c r="D9914" s="3"/>
      <c r="E9914" s="3"/>
      <c r="F9914" s="3"/>
      <c r="G9914" s="3"/>
      <c r="H9914" s="3"/>
      <c r="I9914" s="3"/>
      <c r="J9914" s="3"/>
      <c r="K9914" s="3"/>
      <c r="L9914" s="3"/>
      <c r="M9914" s="3"/>
      <c r="N9914" s="3"/>
      <c r="O9914" s="3"/>
      <c r="P9914" s="3"/>
      <c r="Q9914" s="3"/>
      <c r="R9914" s="3"/>
      <c r="S9914" s="120"/>
      <c r="T9914" s="3"/>
      <c r="U9914" s="3"/>
      <c r="V9914" s="3"/>
      <c r="W9914" s="3"/>
      <c r="X9914" s="3"/>
      <c r="Y9914" s="3"/>
      <c r="Z9914" s="3"/>
      <c r="AA9914" s="3"/>
      <c r="AB9914" s="3"/>
      <c r="AC9914" s="3"/>
      <c r="AD9914" s="3"/>
      <c r="AE9914" s="3"/>
      <c r="AF9914" s="3"/>
      <c r="AG9914" s="3"/>
      <c r="AH9914" s="3"/>
      <c r="AI9914" s="3"/>
      <c r="AJ9914" s="3"/>
      <c r="AK9914" s="3"/>
      <c r="AL9914" s="3"/>
      <c r="AM9914" s="3"/>
      <c r="AN9914" s="3"/>
      <c r="AO9914" s="3"/>
      <c r="AP9914" s="3"/>
      <c r="AQ9914" s="3"/>
      <c r="AR9914" s="3"/>
      <c r="AS9914" s="3"/>
      <c r="AT9914" s="3"/>
      <c r="AU9914" s="3"/>
      <c r="AV9914" s="3"/>
      <c r="AW9914" s="3"/>
      <c r="AX9914" s="3"/>
      <c r="AY9914" s="3"/>
      <c r="AZ9914" s="3"/>
      <c r="BA9914" s="3"/>
    </row>
    <row r="9915" spans="1:53" x14ac:dyDescent="0.3">
      <c r="A9915" s="3"/>
      <c r="B9915" s="3"/>
      <c r="C9915" s="3"/>
      <c r="D9915" s="3"/>
      <c r="E9915" s="3"/>
      <c r="F9915" s="3"/>
      <c r="G9915" s="3"/>
      <c r="H9915" s="3"/>
      <c r="I9915" s="3"/>
      <c r="J9915" s="3"/>
      <c r="K9915" s="3"/>
      <c r="L9915" s="3"/>
      <c r="M9915" s="3"/>
      <c r="N9915" s="3"/>
      <c r="O9915" s="3"/>
      <c r="P9915" s="3"/>
      <c r="Q9915" s="3"/>
      <c r="R9915" s="3"/>
      <c r="S9915" s="120"/>
      <c r="T9915" s="3"/>
      <c r="U9915" s="3"/>
      <c r="V9915" s="3"/>
      <c r="W9915" s="3"/>
      <c r="X9915" s="3"/>
      <c r="Y9915" s="3"/>
      <c r="Z9915" s="3"/>
      <c r="AA9915" s="3"/>
      <c r="AB9915" s="3"/>
      <c r="AC9915" s="3"/>
      <c r="AD9915" s="3"/>
      <c r="AE9915" s="3"/>
      <c r="AF9915" s="3"/>
      <c r="AG9915" s="3"/>
      <c r="AH9915" s="3"/>
      <c r="AI9915" s="3"/>
      <c r="AJ9915" s="3"/>
      <c r="AK9915" s="3"/>
      <c r="AL9915" s="3"/>
      <c r="AM9915" s="3"/>
      <c r="AN9915" s="3"/>
      <c r="AO9915" s="3"/>
      <c r="AP9915" s="3"/>
      <c r="AQ9915" s="3"/>
      <c r="AR9915" s="3"/>
      <c r="AS9915" s="3"/>
      <c r="AT9915" s="3"/>
      <c r="AU9915" s="3"/>
      <c r="AV9915" s="3"/>
      <c r="AW9915" s="3"/>
      <c r="AX9915" s="3"/>
      <c r="AY9915" s="3"/>
      <c r="AZ9915" s="3"/>
      <c r="BA9915" s="3"/>
    </row>
    <row r="9916" spans="1:53" x14ac:dyDescent="0.3">
      <c r="A9916" s="3"/>
      <c r="B9916" s="3"/>
      <c r="C9916" s="3"/>
      <c r="D9916" s="3"/>
      <c r="E9916" s="3"/>
      <c r="F9916" s="3"/>
      <c r="G9916" s="3"/>
      <c r="H9916" s="3"/>
      <c r="I9916" s="3"/>
      <c r="J9916" s="3"/>
      <c r="K9916" s="3"/>
      <c r="L9916" s="3"/>
      <c r="M9916" s="3"/>
      <c r="N9916" s="3"/>
      <c r="O9916" s="3"/>
      <c r="P9916" s="3"/>
      <c r="Q9916" s="3"/>
      <c r="R9916" s="3"/>
      <c r="S9916" s="120"/>
      <c r="T9916" s="3"/>
      <c r="U9916" s="3"/>
      <c r="V9916" s="3"/>
      <c r="W9916" s="3"/>
      <c r="X9916" s="3"/>
      <c r="Y9916" s="3"/>
      <c r="Z9916" s="3"/>
      <c r="AA9916" s="3"/>
      <c r="AB9916" s="3"/>
      <c r="AC9916" s="3"/>
      <c r="AD9916" s="3"/>
      <c r="AE9916" s="3"/>
      <c r="AF9916" s="3"/>
      <c r="AG9916" s="3"/>
      <c r="AH9916" s="3"/>
      <c r="AI9916" s="3"/>
      <c r="AJ9916" s="3"/>
      <c r="AK9916" s="3"/>
      <c r="AL9916" s="3"/>
      <c r="AM9916" s="3"/>
      <c r="AN9916" s="3"/>
      <c r="AO9916" s="3"/>
      <c r="AP9916" s="3"/>
      <c r="AQ9916" s="3"/>
      <c r="AR9916" s="3"/>
      <c r="AS9916" s="3"/>
      <c r="AT9916" s="3"/>
      <c r="AU9916" s="3"/>
      <c r="AV9916" s="3"/>
      <c r="AW9916" s="3"/>
      <c r="AX9916" s="3"/>
      <c r="AY9916" s="3"/>
      <c r="AZ9916" s="3"/>
      <c r="BA9916" s="3"/>
    </row>
    <row r="9917" spans="1:53" x14ac:dyDescent="0.3">
      <c r="A9917" s="3"/>
      <c r="B9917" s="3"/>
      <c r="C9917" s="3"/>
      <c r="D9917" s="3"/>
      <c r="E9917" s="3"/>
      <c r="F9917" s="3"/>
      <c r="G9917" s="3"/>
      <c r="H9917" s="3"/>
      <c r="I9917" s="3"/>
      <c r="J9917" s="3"/>
      <c r="K9917" s="3"/>
      <c r="L9917" s="3"/>
      <c r="M9917" s="3"/>
      <c r="N9917" s="3"/>
      <c r="O9917" s="3"/>
      <c r="P9917" s="3"/>
      <c r="Q9917" s="3"/>
      <c r="R9917" s="3"/>
      <c r="S9917" s="120"/>
      <c r="T9917" s="3"/>
      <c r="U9917" s="3"/>
      <c r="V9917" s="3"/>
      <c r="W9917" s="3"/>
      <c r="X9917" s="3"/>
      <c r="Y9917" s="3"/>
      <c r="Z9917" s="3"/>
      <c r="AA9917" s="3"/>
      <c r="AB9917" s="3"/>
      <c r="AC9917" s="3"/>
      <c r="AD9917" s="3"/>
      <c r="AE9917" s="3"/>
      <c r="AF9917" s="3"/>
      <c r="AG9917" s="3"/>
      <c r="AH9917" s="3"/>
      <c r="AI9917" s="3"/>
      <c r="AJ9917" s="3"/>
      <c r="AK9917" s="3"/>
      <c r="AL9917" s="3"/>
      <c r="AM9917" s="3"/>
      <c r="AN9917" s="3"/>
      <c r="AO9917" s="3"/>
      <c r="AP9917" s="3"/>
      <c r="AQ9917" s="3"/>
      <c r="AR9917" s="3"/>
      <c r="AS9917" s="3"/>
      <c r="AT9917" s="3"/>
      <c r="AU9917" s="3"/>
      <c r="AV9917" s="3"/>
      <c r="AW9917" s="3"/>
      <c r="AX9917" s="3"/>
      <c r="AY9917" s="3"/>
      <c r="AZ9917" s="3"/>
      <c r="BA9917" s="3"/>
    </row>
    <row r="9918" spans="1:53" x14ac:dyDescent="0.3">
      <c r="A9918" s="3"/>
      <c r="B9918" s="3"/>
      <c r="C9918" s="3"/>
      <c r="D9918" s="3"/>
      <c r="E9918" s="3"/>
      <c r="F9918" s="3"/>
      <c r="G9918" s="3"/>
      <c r="H9918" s="3"/>
      <c r="I9918" s="3"/>
      <c r="J9918" s="3"/>
      <c r="K9918" s="3"/>
      <c r="L9918" s="3"/>
      <c r="M9918" s="3"/>
      <c r="N9918" s="3"/>
      <c r="O9918" s="3"/>
      <c r="P9918" s="3"/>
      <c r="Q9918" s="3"/>
      <c r="R9918" s="3"/>
      <c r="S9918" s="120"/>
      <c r="T9918" s="3"/>
      <c r="U9918" s="3"/>
      <c r="V9918" s="3"/>
      <c r="W9918" s="3"/>
      <c r="X9918" s="3"/>
      <c r="Y9918" s="3"/>
      <c r="Z9918" s="3"/>
      <c r="AA9918" s="3"/>
      <c r="AB9918" s="3"/>
      <c r="AC9918" s="3"/>
      <c r="AD9918" s="3"/>
      <c r="AE9918" s="3"/>
      <c r="AF9918" s="3"/>
      <c r="AG9918" s="3"/>
      <c r="AH9918" s="3"/>
      <c r="AI9918" s="3"/>
      <c r="AJ9918" s="3"/>
      <c r="AK9918" s="3"/>
      <c r="AL9918" s="3"/>
      <c r="AM9918" s="3"/>
      <c r="AN9918" s="3"/>
      <c r="AO9918" s="3"/>
      <c r="AP9918" s="3"/>
      <c r="AQ9918" s="3"/>
      <c r="AR9918" s="3"/>
      <c r="AS9918" s="3"/>
      <c r="AT9918" s="3"/>
      <c r="AU9918" s="3"/>
      <c r="AV9918" s="3"/>
      <c r="AW9918" s="3"/>
      <c r="AX9918" s="3"/>
      <c r="AY9918" s="3"/>
      <c r="AZ9918" s="3"/>
      <c r="BA9918" s="3"/>
    </row>
    <row r="9919" spans="1:53" x14ac:dyDescent="0.3">
      <c r="A9919" s="3"/>
      <c r="B9919" s="3"/>
      <c r="C9919" s="3"/>
      <c r="D9919" s="3"/>
      <c r="E9919" s="3"/>
      <c r="F9919" s="3"/>
      <c r="G9919" s="3"/>
      <c r="H9919" s="3"/>
      <c r="I9919" s="3"/>
      <c r="J9919" s="3"/>
      <c r="K9919" s="3"/>
      <c r="L9919" s="3"/>
      <c r="M9919" s="3"/>
      <c r="N9919" s="3"/>
      <c r="O9919" s="3"/>
      <c r="P9919" s="3"/>
      <c r="Q9919" s="3"/>
      <c r="R9919" s="3"/>
      <c r="S9919" s="120"/>
      <c r="T9919" s="3"/>
      <c r="U9919" s="3"/>
      <c r="V9919" s="3"/>
      <c r="W9919" s="3"/>
      <c r="X9919" s="3"/>
      <c r="Y9919" s="3"/>
      <c r="Z9919" s="3"/>
      <c r="AA9919" s="3"/>
      <c r="AB9919" s="3"/>
      <c r="AC9919" s="3"/>
      <c r="AD9919" s="3"/>
      <c r="AE9919" s="3"/>
      <c r="AF9919" s="3"/>
      <c r="AG9919" s="3"/>
      <c r="AH9919" s="3"/>
      <c r="AI9919" s="3"/>
      <c r="AJ9919" s="3"/>
      <c r="AK9919" s="3"/>
      <c r="AL9919" s="3"/>
      <c r="AM9919" s="3"/>
      <c r="AN9919" s="3"/>
      <c r="AO9919" s="3"/>
      <c r="AP9919" s="3"/>
      <c r="AQ9919" s="3"/>
      <c r="AR9919" s="3"/>
      <c r="AS9919" s="3"/>
      <c r="AT9919" s="3"/>
      <c r="AU9919" s="3"/>
      <c r="AV9919" s="3"/>
      <c r="AW9919" s="3"/>
      <c r="AX9919" s="3"/>
      <c r="AY9919" s="3"/>
      <c r="AZ9919" s="3"/>
      <c r="BA9919" s="3"/>
    </row>
    <row r="9920" spans="1:53" x14ac:dyDescent="0.3">
      <c r="A9920" s="3"/>
      <c r="B9920" s="3"/>
      <c r="C9920" s="3"/>
      <c r="D9920" s="3"/>
      <c r="E9920" s="3"/>
      <c r="F9920" s="3"/>
      <c r="G9920" s="3"/>
      <c r="H9920" s="3"/>
      <c r="I9920" s="3"/>
      <c r="J9920" s="3"/>
      <c r="K9920" s="3"/>
      <c r="L9920" s="3"/>
      <c r="M9920" s="3"/>
      <c r="N9920" s="3"/>
      <c r="O9920" s="3"/>
      <c r="P9920" s="3"/>
      <c r="Q9920" s="3"/>
      <c r="R9920" s="3"/>
      <c r="S9920" s="120"/>
      <c r="T9920" s="3"/>
      <c r="U9920" s="3"/>
      <c r="V9920" s="3"/>
      <c r="W9920" s="3"/>
      <c r="X9920" s="3"/>
      <c r="Y9920" s="3"/>
      <c r="Z9920" s="3"/>
      <c r="AA9920" s="3"/>
      <c r="AB9920" s="3"/>
      <c r="AC9920" s="3"/>
      <c r="AD9920" s="3"/>
      <c r="AE9920" s="3"/>
      <c r="AF9920" s="3"/>
      <c r="AG9920" s="3"/>
      <c r="AH9920" s="3"/>
      <c r="AI9920" s="3"/>
      <c r="AJ9920" s="3"/>
      <c r="AK9920" s="3"/>
      <c r="AL9920" s="3"/>
      <c r="AM9920" s="3"/>
      <c r="AN9920" s="3"/>
      <c r="AO9920" s="3"/>
      <c r="AP9920" s="3"/>
      <c r="AQ9920" s="3"/>
      <c r="AR9920" s="3"/>
      <c r="AS9920" s="3"/>
      <c r="AT9920" s="3"/>
      <c r="AU9920" s="3"/>
      <c r="AV9920" s="3"/>
      <c r="AW9920" s="3"/>
      <c r="AX9920" s="3"/>
      <c r="AY9920" s="3"/>
      <c r="AZ9920" s="3"/>
      <c r="BA9920" s="3"/>
    </row>
    <row r="9921" spans="1:53" x14ac:dyDescent="0.3">
      <c r="A9921" s="3"/>
      <c r="B9921" s="3"/>
      <c r="C9921" s="3"/>
      <c r="D9921" s="3"/>
      <c r="E9921" s="3"/>
      <c r="F9921" s="3"/>
      <c r="G9921" s="3"/>
      <c r="H9921" s="3"/>
      <c r="I9921" s="3"/>
      <c r="J9921" s="3"/>
      <c r="K9921" s="3"/>
      <c r="L9921" s="3"/>
      <c r="M9921" s="3"/>
      <c r="N9921" s="3"/>
      <c r="O9921" s="3"/>
      <c r="P9921" s="3"/>
      <c r="Q9921" s="3"/>
      <c r="R9921" s="3"/>
      <c r="S9921" s="120"/>
      <c r="T9921" s="3"/>
      <c r="U9921" s="3"/>
      <c r="V9921" s="3"/>
      <c r="W9921" s="3"/>
      <c r="X9921" s="3"/>
      <c r="Y9921" s="3"/>
      <c r="Z9921" s="3"/>
      <c r="AA9921" s="3"/>
      <c r="AB9921" s="3"/>
      <c r="AC9921" s="3"/>
      <c r="AD9921" s="3"/>
      <c r="AE9921" s="3"/>
      <c r="AF9921" s="3"/>
      <c r="AG9921" s="3"/>
      <c r="AH9921" s="3"/>
      <c r="AI9921" s="3"/>
      <c r="AJ9921" s="3"/>
      <c r="AK9921" s="3"/>
      <c r="AL9921" s="3"/>
      <c r="AM9921" s="3"/>
      <c r="AN9921" s="3"/>
      <c r="AO9921" s="3"/>
      <c r="AP9921" s="3"/>
      <c r="AQ9921" s="3"/>
      <c r="AR9921" s="3"/>
      <c r="AS9921" s="3"/>
      <c r="AT9921" s="3"/>
      <c r="AU9921" s="3"/>
      <c r="AV9921" s="3"/>
      <c r="AW9921" s="3"/>
      <c r="AX9921" s="3"/>
      <c r="AY9921" s="3"/>
      <c r="AZ9921" s="3"/>
      <c r="BA9921" s="3"/>
    </row>
    <row r="9922" spans="1:53" x14ac:dyDescent="0.3">
      <c r="A9922" s="3"/>
      <c r="B9922" s="3"/>
      <c r="C9922" s="3"/>
      <c r="D9922" s="3"/>
      <c r="E9922" s="3"/>
      <c r="F9922" s="3"/>
      <c r="G9922" s="3"/>
      <c r="H9922" s="3"/>
      <c r="I9922" s="3"/>
      <c r="J9922" s="3"/>
      <c r="K9922" s="3"/>
      <c r="L9922" s="3"/>
      <c r="M9922" s="3"/>
      <c r="N9922" s="3"/>
      <c r="O9922" s="3"/>
      <c r="P9922" s="3"/>
      <c r="Q9922" s="3"/>
      <c r="R9922" s="3"/>
      <c r="S9922" s="120"/>
      <c r="T9922" s="3"/>
      <c r="U9922" s="3"/>
      <c r="V9922" s="3"/>
      <c r="W9922" s="3"/>
      <c r="X9922" s="3"/>
      <c r="Y9922" s="3"/>
      <c r="Z9922" s="3"/>
      <c r="AA9922" s="3"/>
      <c r="AB9922" s="3"/>
      <c r="AC9922" s="3"/>
      <c r="AD9922" s="3"/>
      <c r="AE9922" s="3"/>
      <c r="AF9922" s="3"/>
      <c r="AG9922" s="3"/>
      <c r="AH9922" s="3"/>
      <c r="AI9922" s="3"/>
      <c r="AJ9922" s="3"/>
      <c r="AK9922" s="3"/>
      <c r="AL9922" s="3"/>
      <c r="AM9922" s="3"/>
      <c r="AN9922" s="3"/>
      <c r="AO9922" s="3"/>
      <c r="AP9922" s="3"/>
      <c r="AQ9922" s="3"/>
      <c r="AR9922" s="3"/>
      <c r="AS9922" s="3"/>
      <c r="AT9922" s="3"/>
      <c r="AU9922" s="3"/>
      <c r="AV9922" s="3"/>
      <c r="AW9922" s="3"/>
      <c r="AX9922" s="3"/>
      <c r="AY9922" s="3"/>
      <c r="AZ9922" s="3"/>
      <c r="BA9922" s="3"/>
    </row>
    <row r="9923" spans="1:53" x14ac:dyDescent="0.3">
      <c r="A9923" s="3"/>
      <c r="B9923" s="3"/>
      <c r="C9923" s="3"/>
      <c r="D9923" s="3"/>
      <c r="E9923" s="3"/>
      <c r="F9923" s="3"/>
      <c r="G9923" s="3"/>
      <c r="H9923" s="3"/>
      <c r="I9923" s="3"/>
      <c r="J9923" s="3"/>
      <c r="K9923" s="3"/>
      <c r="L9923" s="3"/>
      <c r="M9923" s="3"/>
      <c r="N9923" s="3"/>
      <c r="O9923" s="3"/>
      <c r="P9923" s="3"/>
      <c r="Q9923" s="3"/>
      <c r="R9923" s="3"/>
      <c r="S9923" s="120"/>
      <c r="T9923" s="3"/>
      <c r="U9923" s="3"/>
      <c r="V9923" s="3"/>
      <c r="W9923" s="3"/>
      <c r="X9923" s="3"/>
      <c r="Y9923" s="3"/>
      <c r="Z9923" s="3"/>
      <c r="AA9923" s="3"/>
      <c r="AB9923" s="3"/>
      <c r="AC9923" s="3"/>
      <c r="AD9923" s="3"/>
      <c r="AE9923" s="3"/>
      <c r="AF9923" s="3"/>
      <c r="AG9923" s="3"/>
      <c r="AH9923" s="3"/>
      <c r="AI9923" s="3"/>
      <c r="AJ9923" s="3"/>
      <c r="AK9923" s="3"/>
      <c r="AL9923" s="3"/>
      <c r="AM9923" s="3"/>
      <c r="AN9923" s="3"/>
      <c r="AO9923" s="3"/>
      <c r="AP9923" s="3"/>
      <c r="AQ9923" s="3"/>
      <c r="AR9923" s="3"/>
      <c r="AS9923" s="3"/>
      <c r="AT9923" s="3"/>
      <c r="AU9923" s="3"/>
      <c r="AV9923" s="3"/>
      <c r="AW9923" s="3"/>
      <c r="AX9923" s="3"/>
      <c r="AY9923" s="3"/>
      <c r="AZ9923" s="3"/>
      <c r="BA9923" s="3"/>
    </row>
    <row r="9924" spans="1:53" x14ac:dyDescent="0.3">
      <c r="A9924" s="3"/>
      <c r="B9924" s="3"/>
      <c r="C9924" s="3"/>
      <c r="D9924" s="3"/>
      <c r="E9924" s="3"/>
      <c r="F9924" s="3"/>
      <c r="G9924" s="3"/>
      <c r="H9924" s="3"/>
      <c r="I9924" s="3"/>
      <c r="J9924" s="3"/>
      <c r="K9924" s="3"/>
      <c r="L9924" s="3"/>
      <c r="M9924" s="3"/>
      <c r="N9924" s="3"/>
      <c r="O9924" s="3"/>
      <c r="P9924" s="3"/>
      <c r="Q9924" s="3"/>
      <c r="R9924" s="3"/>
      <c r="S9924" s="120"/>
      <c r="T9924" s="3"/>
      <c r="U9924" s="3"/>
      <c r="V9924" s="3"/>
      <c r="W9924" s="3"/>
      <c r="X9924" s="3"/>
      <c r="Y9924" s="3"/>
      <c r="Z9924" s="3"/>
      <c r="AA9924" s="3"/>
      <c r="AB9924" s="3"/>
      <c r="AC9924" s="3"/>
      <c r="AD9924" s="3"/>
      <c r="AE9924" s="3"/>
      <c r="AF9924" s="3"/>
      <c r="AG9924" s="3"/>
      <c r="AH9924" s="3"/>
      <c r="AI9924" s="3"/>
      <c r="AJ9924" s="3"/>
      <c r="AK9924" s="3"/>
      <c r="AL9924" s="3"/>
      <c r="AM9924" s="3"/>
      <c r="AN9924" s="3"/>
      <c r="AO9924" s="3"/>
      <c r="AP9924" s="3"/>
      <c r="AQ9924" s="3"/>
      <c r="AR9924" s="3"/>
      <c r="AS9924" s="3"/>
      <c r="AT9924" s="3"/>
      <c r="AU9924" s="3"/>
      <c r="AV9924" s="3"/>
      <c r="AW9924" s="3"/>
      <c r="AX9924" s="3"/>
      <c r="AY9924" s="3"/>
      <c r="AZ9924" s="3"/>
      <c r="BA9924" s="3"/>
    </row>
    <row r="9925" spans="1:53" x14ac:dyDescent="0.3">
      <c r="A9925" s="3"/>
      <c r="B9925" s="3"/>
      <c r="C9925" s="3"/>
      <c r="D9925" s="3"/>
      <c r="E9925" s="3"/>
      <c r="F9925" s="3"/>
      <c r="G9925" s="3"/>
      <c r="H9925" s="3"/>
      <c r="I9925" s="3"/>
      <c r="J9925" s="3"/>
      <c r="K9925" s="3"/>
      <c r="L9925" s="3"/>
      <c r="M9925" s="3"/>
      <c r="N9925" s="3"/>
      <c r="O9925" s="3"/>
      <c r="P9925" s="3"/>
      <c r="Q9925" s="3"/>
      <c r="R9925" s="3"/>
      <c r="S9925" s="120"/>
      <c r="T9925" s="3"/>
      <c r="U9925" s="3"/>
      <c r="V9925" s="3"/>
      <c r="W9925" s="3"/>
      <c r="X9925" s="3"/>
      <c r="Y9925" s="3"/>
      <c r="Z9925" s="3"/>
      <c r="AA9925" s="3"/>
      <c r="AB9925" s="3"/>
      <c r="AC9925" s="3"/>
      <c r="AD9925" s="3"/>
      <c r="AE9925" s="3"/>
      <c r="AF9925" s="3"/>
      <c r="AG9925" s="3"/>
      <c r="AH9925" s="3"/>
      <c r="AI9925" s="3"/>
      <c r="AJ9925" s="3"/>
      <c r="AK9925" s="3"/>
      <c r="AL9925" s="3"/>
      <c r="AM9925" s="3"/>
      <c r="AN9925" s="3"/>
      <c r="AO9925" s="3"/>
      <c r="AP9925" s="3"/>
      <c r="AQ9925" s="3"/>
      <c r="AR9925" s="3"/>
      <c r="AS9925" s="3"/>
      <c r="AT9925" s="3"/>
      <c r="AU9925" s="3"/>
      <c r="AV9925" s="3"/>
      <c r="AW9925" s="3"/>
      <c r="AX9925" s="3"/>
      <c r="AY9925" s="3"/>
      <c r="AZ9925" s="3"/>
      <c r="BA9925" s="3"/>
    </row>
    <row r="9926" spans="1:53" x14ac:dyDescent="0.3">
      <c r="A9926" s="3"/>
      <c r="B9926" s="3"/>
      <c r="C9926" s="3"/>
      <c r="D9926" s="3"/>
      <c r="E9926" s="3"/>
      <c r="F9926" s="3"/>
      <c r="G9926" s="3"/>
      <c r="H9926" s="3"/>
      <c r="I9926" s="3"/>
      <c r="J9926" s="3"/>
      <c r="K9926" s="3"/>
      <c r="L9926" s="3"/>
      <c r="M9926" s="3"/>
      <c r="N9926" s="3"/>
      <c r="O9926" s="3"/>
      <c r="P9926" s="3"/>
      <c r="Q9926" s="3"/>
      <c r="R9926" s="3"/>
      <c r="S9926" s="120"/>
      <c r="T9926" s="3"/>
      <c r="U9926" s="3"/>
      <c r="V9926" s="3"/>
      <c r="W9926" s="3"/>
      <c r="X9926" s="3"/>
      <c r="Y9926" s="3"/>
      <c r="Z9926" s="3"/>
      <c r="AA9926" s="3"/>
      <c r="AB9926" s="3"/>
      <c r="AC9926" s="3"/>
      <c r="AD9926" s="3"/>
      <c r="AE9926" s="3"/>
      <c r="AF9926" s="3"/>
      <c r="AG9926" s="3"/>
      <c r="AH9926" s="3"/>
      <c r="AI9926" s="3"/>
      <c r="AJ9926" s="3"/>
      <c r="AK9926" s="3"/>
      <c r="AL9926" s="3"/>
      <c r="AM9926" s="3"/>
      <c r="AN9926" s="3"/>
      <c r="AO9926" s="3"/>
      <c r="AP9926" s="3"/>
      <c r="AQ9926" s="3"/>
      <c r="AR9926" s="3"/>
      <c r="AS9926" s="3"/>
      <c r="AT9926" s="3"/>
      <c r="AU9926" s="3"/>
      <c r="AV9926" s="3"/>
      <c r="AW9926" s="3"/>
      <c r="AX9926" s="3"/>
      <c r="AY9926" s="3"/>
      <c r="AZ9926" s="3"/>
      <c r="BA9926" s="3"/>
    </row>
    <row r="9927" spans="1:53" x14ac:dyDescent="0.3">
      <c r="A9927" s="3"/>
      <c r="B9927" s="3"/>
      <c r="C9927" s="3"/>
      <c r="D9927" s="3"/>
      <c r="E9927" s="3"/>
      <c r="F9927" s="3"/>
      <c r="G9927" s="3"/>
      <c r="H9927" s="3"/>
      <c r="I9927" s="3"/>
      <c r="J9927" s="3"/>
      <c r="K9927" s="3"/>
      <c r="L9927" s="3"/>
      <c r="M9927" s="3"/>
      <c r="N9927" s="3"/>
      <c r="O9927" s="3"/>
      <c r="P9927" s="3"/>
      <c r="Q9927" s="3"/>
      <c r="R9927" s="3"/>
      <c r="S9927" s="120"/>
      <c r="T9927" s="3"/>
      <c r="U9927" s="3"/>
      <c r="V9927" s="3"/>
      <c r="W9927" s="3"/>
      <c r="X9927" s="3"/>
      <c r="Y9927" s="3"/>
      <c r="Z9927" s="3"/>
      <c r="AA9927" s="3"/>
      <c r="AB9927" s="3"/>
      <c r="AC9927" s="3"/>
      <c r="AD9927" s="3"/>
      <c r="AE9927" s="3"/>
      <c r="AF9927" s="3"/>
      <c r="AG9927" s="3"/>
      <c r="AH9927" s="3"/>
      <c r="AI9927" s="3"/>
      <c r="AJ9927" s="3"/>
      <c r="AK9927" s="3"/>
      <c r="AL9927" s="3"/>
      <c r="AM9927" s="3"/>
      <c r="AN9927" s="3"/>
      <c r="AO9927" s="3"/>
      <c r="AP9927" s="3"/>
      <c r="AQ9927" s="3"/>
      <c r="AR9927" s="3"/>
      <c r="AS9927" s="3"/>
      <c r="AT9927" s="3"/>
      <c r="AU9927" s="3"/>
      <c r="AV9927" s="3"/>
      <c r="AW9927" s="3"/>
      <c r="AX9927" s="3"/>
      <c r="AY9927" s="3"/>
      <c r="AZ9927" s="3"/>
      <c r="BA9927" s="3"/>
    </row>
    <row r="9928" spans="1:53" x14ac:dyDescent="0.3">
      <c r="A9928" s="3"/>
      <c r="B9928" s="3"/>
      <c r="C9928" s="3"/>
      <c r="D9928" s="3"/>
      <c r="E9928" s="3"/>
      <c r="F9928" s="3"/>
      <c r="G9928" s="3"/>
      <c r="H9928" s="3"/>
      <c r="I9928" s="3"/>
      <c r="J9928" s="3"/>
      <c r="K9928" s="3"/>
      <c r="L9928" s="3"/>
      <c r="M9928" s="3"/>
      <c r="N9928" s="3"/>
      <c r="O9928" s="3"/>
      <c r="P9928" s="3"/>
      <c r="Q9928" s="3"/>
      <c r="R9928" s="3"/>
      <c r="S9928" s="120"/>
      <c r="T9928" s="3"/>
      <c r="U9928" s="3"/>
      <c r="V9928" s="3"/>
      <c r="W9928" s="3"/>
      <c r="X9928" s="3"/>
      <c r="Y9928" s="3"/>
      <c r="Z9928" s="3"/>
      <c r="AA9928" s="3"/>
      <c r="AB9928" s="3"/>
      <c r="AC9928" s="3"/>
      <c r="AD9928" s="3"/>
      <c r="AE9928" s="3"/>
      <c r="AF9928" s="3"/>
      <c r="AG9928" s="3"/>
      <c r="AH9928" s="3"/>
      <c r="AI9928" s="3"/>
      <c r="AJ9928" s="3"/>
      <c r="AK9928" s="3"/>
      <c r="AL9928" s="3"/>
      <c r="AM9928" s="3"/>
      <c r="AN9928" s="3"/>
      <c r="AO9928" s="3"/>
      <c r="AP9928" s="3"/>
      <c r="AQ9928" s="3"/>
      <c r="AR9928" s="3"/>
      <c r="AS9928" s="3"/>
      <c r="AT9928" s="3"/>
      <c r="AU9928" s="3"/>
      <c r="AV9928" s="3"/>
      <c r="AW9928" s="3"/>
      <c r="AX9928" s="3"/>
      <c r="AY9928" s="3"/>
      <c r="AZ9928" s="3"/>
      <c r="BA9928" s="3"/>
    </row>
    <row r="9929" spans="1:53" x14ac:dyDescent="0.3">
      <c r="A9929" s="3"/>
      <c r="B9929" s="3"/>
      <c r="C9929" s="3"/>
      <c r="D9929" s="3"/>
      <c r="E9929" s="3"/>
      <c r="F9929" s="3"/>
      <c r="G9929" s="3"/>
      <c r="H9929" s="3"/>
      <c r="I9929" s="3"/>
      <c r="J9929" s="3"/>
      <c r="K9929" s="3"/>
      <c r="L9929" s="3"/>
      <c r="M9929" s="3"/>
      <c r="N9929" s="3"/>
      <c r="O9929" s="3"/>
      <c r="P9929" s="3"/>
      <c r="Q9929" s="3"/>
      <c r="R9929" s="3"/>
      <c r="S9929" s="120"/>
      <c r="T9929" s="3"/>
      <c r="U9929" s="3"/>
      <c r="V9929" s="3"/>
      <c r="W9929" s="3"/>
      <c r="X9929" s="3"/>
      <c r="Y9929" s="3"/>
      <c r="Z9929" s="3"/>
      <c r="AA9929" s="3"/>
      <c r="AB9929" s="3"/>
      <c r="AC9929" s="3"/>
      <c r="AD9929" s="3"/>
      <c r="AE9929" s="3"/>
      <c r="AF9929" s="3"/>
      <c r="AG9929" s="3"/>
      <c r="AH9929" s="3"/>
      <c r="AI9929" s="3"/>
      <c r="AJ9929" s="3"/>
      <c r="AK9929" s="3"/>
      <c r="AL9929" s="3"/>
      <c r="AM9929" s="3"/>
      <c r="AN9929" s="3"/>
      <c r="AO9929" s="3"/>
      <c r="AP9929" s="3"/>
      <c r="AQ9929" s="3"/>
      <c r="AR9929" s="3"/>
      <c r="AS9929" s="3"/>
      <c r="AT9929" s="3"/>
      <c r="AU9929" s="3"/>
      <c r="AV9929" s="3"/>
      <c r="AW9929" s="3"/>
      <c r="AX9929" s="3"/>
      <c r="AY9929" s="3"/>
      <c r="AZ9929" s="3"/>
      <c r="BA9929" s="3"/>
    </row>
    <row r="9930" spans="1:53" x14ac:dyDescent="0.3">
      <c r="A9930" s="3"/>
      <c r="B9930" s="3"/>
      <c r="C9930" s="3"/>
      <c r="D9930" s="3"/>
      <c r="E9930" s="3"/>
      <c r="F9930" s="3"/>
      <c r="G9930" s="3"/>
      <c r="H9930" s="3"/>
      <c r="I9930" s="3"/>
      <c r="J9930" s="3"/>
      <c r="K9930" s="3"/>
      <c r="L9930" s="3"/>
      <c r="M9930" s="3"/>
      <c r="N9930" s="3"/>
      <c r="O9930" s="3"/>
      <c r="P9930" s="3"/>
      <c r="Q9930" s="3"/>
      <c r="R9930" s="3"/>
      <c r="S9930" s="120"/>
      <c r="T9930" s="3"/>
      <c r="U9930" s="3"/>
      <c r="V9930" s="3"/>
      <c r="W9930" s="3"/>
      <c r="X9930" s="3"/>
      <c r="Y9930" s="3"/>
      <c r="Z9930" s="3"/>
      <c r="AA9930" s="3"/>
      <c r="AB9930" s="3"/>
      <c r="AC9930" s="3"/>
      <c r="AD9930" s="3"/>
      <c r="AE9930" s="3"/>
      <c r="AF9930" s="3"/>
      <c r="AG9930" s="3"/>
      <c r="AH9930" s="3"/>
      <c r="AI9930" s="3"/>
      <c r="AJ9930" s="3"/>
      <c r="AK9930" s="3"/>
      <c r="AL9930" s="3"/>
      <c r="AM9930" s="3"/>
      <c r="AN9930" s="3"/>
      <c r="AO9930" s="3"/>
      <c r="AP9930" s="3"/>
      <c r="AQ9930" s="3"/>
      <c r="AR9930" s="3"/>
      <c r="AS9930" s="3"/>
      <c r="AT9930" s="3"/>
      <c r="AU9930" s="3"/>
      <c r="AV9930" s="3"/>
      <c r="AW9930" s="3"/>
      <c r="AX9930" s="3"/>
      <c r="AY9930" s="3"/>
      <c r="AZ9930" s="3"/>
      <c r="BA9930" s="3"/>
    </row>
    <row r="9931" spans="1:53" x14ac:dyDescent="0.3">
      <c r="A9931" s="3"/>
      <c r="B9931" s="3"/>
      <c r="C9931" s="3"/>
      <c r="D9931" s="3"/>
      <c r="E9931" s="3"/>
      <c r="F9931" s="3"/>
      <c r="G9931" s="3"/>
      <c r="H9931" s="3"/>
      <c r="I9931" s="3"/>
      <c r="J9931" s="3"/>
      <c r="K9931" s="3"/>
      <c r="L9931" s="3"/>
      <c r="M9931" s="3"/>
      <c r="N9931" s="3"/>
      <c r="O9931" s="3"/>
      <c r="P9931" s="3"/>
      <c r="Q9931" s="3"/>
      <c r="R9931" s="3"/>
      <c r="S9931" s="120"/>
      <c r="T9931" s="3"/>
      <c r="U9931" s="3"/>
      <c r="V9931" s="3"/>
      <c r="W9931" s="3"/>
      <c r="X9931" s="3"/>
      <c r="Y9931" s="3"/>
      <c r="Z9931" s="3"/>
      <c r="AA9931" s="3"/>
      <c r="AB9931" s="3"/>
      <c r="AC9931" s="3"/>
      <c r="AD9931" s="3"/>
      <c r="AE9931" s="3"/>
      <c r="AF9931" s="3"/>
      <c r="AG9931" s="3"/>
      <c r="AH9931" s="3"/>
      <c r="AI9931" s="3"/>
      <c r="AJ9931" s="3"/>
      <c r="AK9931" s="3"/>
      <c r="AL9931" s="3"/>
      <c r="AM9931" s="3"/>
      <c r="AN9931" s="3"/>
      <c r="AO9931" s="3"/>
      <c r="AP9931" s="3"/>
      <c r="AQ9931" s="3"/>
      <c r="AR9931" s="3"/>
      <c r="AS9931" s="3"/>
      <c r="AT9931" s="3"/>
      <c r="AU9931" s="3"/>
      <c r="AV9931" s="3"/>
      <c r="AW9931" s="3"/>
      <c r="AX9931" s="3"/>
      <c r="AY9931" s="3"/>
      <c r="AZ9931" s="3"/>
      <c r="BA9931" s="3"/>
    </row>
    <row r="9932" spans="1:53" x14ac:dyDescent="0.3">
      <c r="A9932" s="3"/>
      <c r="B9932" s="3"/>
      <c r="C9932" s="3"/>
      <c r="D9932" s="3"/>
      <c r="E9932" s="3"/>
      <c r="F9932" s="3"/>
      <c r="G9932" s="3"/>
      <c r="H9932" s="3"/>
      <c r="I9932" s="3"/>
      <c r="J9932" s="3"/>
      <c r="K9932" s="3"/>
      <c r="L9932" s="3"/>
      <c r="M9932" s="3"/>
      <c r="N9932" s="3"/>
      <c r="O9932" s="3"/>
      <c r="P9932" s="3"/>
      <c r="Q9932" s="3"/>
      <c r="R9932" s="3"/>
      <c r="S9932" s="120"/>
      <c r="T9932" s="3"/>
      <c r="U9932" s="3"/>
      <c r="V9932" s="3"/>
      <c r="W9932" s="3"/>
      <c r="X9932" s="3"/>
      <c r="Y9932" s="3"/>
      <c r="Z9932" s="3"/>
      <c r="AA9932" s="3"/>
      <c r="AB9932" s="3"/>
      <c r="AC9932" s="3"/>
      <c r="AD9932" s="3"/>
      <c r="AE9932" s="3"/>
      <c r="AF9932" s="3"/>
      <c r="AG9932" s="3"/>
      <c r="AH9932" s="3"/>
      <c r="AI9932" s="3"/>
      <c r="AJ9932" s="3"/>
      <c r="AK9932" s="3"/>
      <c r="AL9932" s="3"/>
      <c r="AM9932" s="3"/>
      <c r="AN9932" s="3"/>
      <c r="AO9932" s="3"/>
      <c r="AP9932" s="3"/>
      <c r="AQ9932" s="3"/>
      <c r="AR9932" s="3"/>
      <c r="AS9932" s="3"/>
      <c r="AT9932" s="3"/>
      <c r="AU9932" s="3"/>
      <c r="AV9932" s="3"/>
      <c r="AW9932" s="3"/>
      <c r="AX9932" s="3"/>
      <c r="AY9932" s="3"/>
      <c r="AZ9932" s="3"/>
      <c r="BA9932" s="3"/>
    </row>
    <row r="9933" spans="1:53" x14ac:dyDescent="0.3">
      <c r="A9933" s="3"/>
      <c r="B9933" s="3"/>
      <c r="C9933" s="3"/>
      <c r="D9933" s="3"/>
      <c r="E9933" s="3"/>
      <c r="F9933" s="3"/>
      <c r="G9933" s="3"/>
      <c r="H9933" s="3"/>
      <c r="I9933" s="3"/>
      <c r="J9933" s="3"/>
      <c r="K9933" s="3"/>
      <c r="L9933" s="3"/>
      <c r="M9933" s="3"/>
      <c r="N9933" s="3"/>
      <c r="O9933" s="3"/>
      <c r="P9933" s="3"/>
      <c r="Q9933" s="3"/>
      <c r="R9933" s="3"/>
      <c r="S9933" s="120"/>
      <c r="T9933" s="3"/>
      <c r="U9933" s="3"/>
      <c r="V9933" s="3"/>
      <c r="W9933" s="3"/>
      <c r="X9933" s="3"/>
      <c r="Y9933" s="3"/>
      <c r="Z9933" s="3"/>
      <c r="AA9933" s="3"/>
      <c r="AB9933" s="3"/>
      <c r="AC9933" s="3"/>
      <c r="AD9933" s="3"/>
      <c r="AE9933" s="3"/>
      <c r="AF9933" s="3"/>
      <c r="AG9933" s="3"/>
      <c r="AH9933" s="3"/>
      <c r="AI9933" s="3"/>
      <c r="AJ9933" s="3"/>
      <c r="AK9933" s="3"/>
      <c r="AL9933" s="3"/>
      <c r="AM9933" s="3"/>
      <c r="AN9933" s="3"/>
      <c r="AO9933" s="3"/>
      <c r="AP9933" s="3"/>
      <c r="AQ9933" s="3"/>
      <c r="AR9933" s="3"/>
      <c r="AS9933" s="3"/>
      <c r="AT9933" s="3"/>
      <c r="AU9933" s="3"/>
      <c r="AV9933" s="3"/>
      <c r="AW9933" s="3"/>
      <c r="AX9933" s="3"/>
      <c r="AY9933" s="3"/>
      <c r="AZ9933" s="3"/>
      <c r="BA9933" s="3"/>
    </row>
    <row r="9934" spans="1:53" x14ac:dyDescent="0.3">
      <c r="A9934" s="3"/>
      <c r="B9934" s="3"/>
      <c r="C9934" s="3"/>
      <c r="D9934" s="3"/>
      <c r="E9934" s="3"/>
      <c r="F9934" s="3"/>
      <c r="G9934" s="3"/>
      <c r="H9934" s="3"/>
      <c r="I9934" s="3"/>
      <c r="J9934" s="3"/>
      <c r="K9934" s="3"/>
      <c r="L9934" s="3"/>
      <c r="M9934" s="3"/>
      <c r="N9934" s="3"/>
      <c r="O9934" s="3"/>
      <c r="P9934" s="3"/>
      <c r="Q9934" s="3"/>
      <c r="R9934" s="3"/>
      <c r="S9934" s="120"/>
      <c r="T9934" s="3"/>
      <c r="U9934" s="3"/>
      <c r="V9934" s="3"/>
      <c r="W9934" s="3"/>
      <c r="X9934" s="3"/>
      <c r="Y9934" s="3"/>
      <c r="Z9934" s="3"/>
      <c r="AA9934" s="3"/>
      <c r="AB9934" s="3"/>
      <c r="AC9934" s="3"/>
      <c r="AD9934" s="3"/>
      <c r="AE9934" s="3"/>
      <c r="AF9934" s="3"/>
      <c r="AG9934" s="3"/>
      <c r="AH9934" s="3"/>
      <c r="AI9934" s="3"/>
      <c r="AJ9934" s="3"/>
      <c r="AK9934" s="3"/>
      <c r="AL9934" s="3"/>
      <c r="AM9934" s="3"/>
      <c r="AN9934" s="3"/>
      <c r="AO9934" s="3"/>
      <c r="AP9934" s="3"/>
      <c r="AQ9934" s="3"/>
      <c r="AR9934" s="3"/>
      <c r="AS9934" s="3"/>
      <c r="AT9934" s="3"/>
      <c r="AU9934" s="3"/>
      <c r="AV9934" s="3"/>
      <c r="AW9934" s="3"/>
      <c r="AX9934" s="3"/>
      <c r="AY9934" s="3"/>
      <c r="AZ9934" s="3"/>
      <c r="BA9934" s="3"/>
    </row>
    <row r="9935" spans="1:53" x14ac:dyDescent="0.3">
      <c r="A9935" s="3"/>
      <c r="B9935" s="3"/>
      <c r="C9935" s="3"/>
      <c r="D9935" s="3"/>
      <c r="E9935" s="3"/>
      <c r="F9935" s="3"/>
      <c r="G9935" s="3"/>
      <c r="H9935" s="3"/>
      <c r="I9935" s="3"/>
      <c r="J9935" s="3"/>
      <c r="K9935" s="3"/>
      <c r="L9935" s="3"/>
      <c r="M9935" s="3"/>
      <c r="N9935" s="3"/>
      <c r="O9935" s="3"/>
      <c r="P9935" s="3"/>
      <c r="Q9935" s="3"/>
      <c r="R9935" s="3"/>
      <c r="S9935" s="120"/>
      <c r="T9935" s="3"/>
      <c r="U9935" s="3"/>
      <c r="V9935" s="3"/>
      <c r="W9935" s="3"/>
      <c r="X9935" s="3"/>
      <c r="Y9935" s="3"/>
      <c r="Z9935" s="3"/>
      <c r="AA9935" s="3"/>
      <c r="AB9935" s="3"/>
      <c r="AC9935" s="3"/>
      <c r="AD9935" s="3"/>
      <c r="AE9935" s="3"/>
      <c r="AF9935" s="3"/>
      <c r="AG9935" s="3"/>
      <c r="AH9935" s="3"/>
      <c r="AI9935" s="3"/>
      <c r="AJ9935" s="3"/>
      <c r="AK9935" s="3"/>
      <c r="AL9935" s="3"/>
      <c r="AM9935" s="3"/>
      <c r="AN9935" s="3"/>
      <c r="AO9935" s="3"/>
      <c r="AP9935" s="3"/>
      <c r="AQ9935" s="3"/>
      <c r="AR9935" s="3"/>
      <c r="AS9935" s="3"/>
      <c r="AT9935" s="3"/>
      <c r="AU9935" s="3"/>
      <c r="AV9935" s="3"/>
      <c r="AW9935" s="3"/>
      <c r="AX9935" s="3"/>
      <c r="AY9935" s="3"/>
      <c r="AZ9935" s="3"/>
      <c r="BA9935" s="3"/>
    </row>
    <row r="9936" spans="1:53" x14ac:dyDescent="0.3">
      <c r="A9936" s="3"/>
      <c r="B9936" s="3"/>
      <c r="C9936" s="3"/>
      <c r="D9936" s="3"/>
      <c r="E9936" s="3"/>
      <c r="F9936" s="3"/>
      <c r="G9936" s="3"/>
      <c r="H9936" s="3"/>
      <c r="I9936" s="3"/>
      <c r="J9936" s="3"/>
      <c r="K9936" s="3"/>
      <c r="L9936" s="3"/>
      <c r="M9936" s="3"/>
      <c r="N9936" s="3"/>
      <c r="O9936" s="3"/>
      <c r="P9936" s="3"/>
      <c r="Q9936" s="3"/>
      <c r="R9936" s="3"/>
      <c r="S9936" s="120"/>
      <c r="T9936" s="3"/>
      <c r="U9936" s="3"/>
      <c r="V9936" s="3"/>
      <c r="W9936" s="3"/>
      <c r="X9936" s="3"/>
      <c r="Y9936" s="3"/>
      <c r="Z9936" s="3"/>
      <c r="AA9936" s="3"/>
      <c r="AB9936" s="3"/>
      <c r="AC9936" s="3"/>
      <c r="AD9936" s="3"/>
      <c r="AE9936" s="3"/>
      <c r="AF9936" s="3"/>
      <c r="AG9936" s="3"/>
      <c r="AH9936" s="3"/>
      <c r="AI9936" s="3"/>
      <c r="AJ9936" s="3"/>
      <c r="AK9936" s="3"/>
      <c r="AL9936" s="3"/>
      <c r="AM9936" s="3"/>
      <c r="AN9936" s="3"/>
      <c r="AO9936" s="3"/>
      <c r="AP9936" s="3"/>
      <c r="AQ9936" s="3"/>
      <c r="AR9936" s="3"/>
      <c r="AS9936" s="3"/>
      <c r="AT9936" s="3"/>
      <c r="AU9936" s="3"/>
      <c r="AV9936" s="3"/>
      <c r="AW9936" s="3"/>
      <c r="AX9936" s="3"/>
      <c r="AY9936" s="3"/>
      <c r="AZ9936" s="3"/>
      <c r="BA9936" s="3"/>
    </row>
    <row r="9937" spans="1:53" x14ac:dyDescent="0.3">
      <c r="A9937" s="3"/>
      <c r="B9937" s="3"/>
      <c r="C9937" s="3"/>
      <c r="D9937" s="3"/>
      <c r="E9937" s="3"/>
      <c r="F9937" s="3"/>
      <c r="G9937" s="3"/>
      <c r="H9937" s="3"/>
      <c r="I9937" s="3"/>
      <c r="J9937" s="3"/>
      <c r="K9937" s="3"/>
      <c r="L9937" s="3"/>
      <c r="M9937" s="3"/>
      <c r="N9937" s="3"/>
      <c r="O9937" s="3"/>
      <c r="P9937" s="3"/>
      <c r="Q9937" s="3"/>
      <c r="R9937" s="3"/>
      <c r="S9937" s="120"/>
      <c r="T9937" s="3"/>
      <c r="U9937" s="3"/>
      <c r="V9937" s="3"/>
      <c r="W9937" s="3"/>
      <c r="X9937" s="3"/>
      <c r="Y9937" s="3"/>
      <c r="Z9937" s="3"/>
      <c r="AA9937" s="3"/>
      <c r="AB9937" s="3"/>
      <c r="AC9937" s="3"/>
      <c r="AD9937" s="3"/>
      <c r="AE9937" s="3"/>
      <c r="AF9937" s="3"/>
      <c r="AG9937" s="3"/>
      <c r="AH9937" s="3"/>
      <c r="AI9937" s="3"/>
      <c r="AJ9937" s="3"/>
      <c r="AK9937" s="3"/>
      <c r="AL9937" s="3"/>
      <c r="AM9937" s="3"/>
      <c r="AN9937" s="3"/>
      <c r="AO9937" s="3"/>
      <c r="AP9937" s="3"/>
      <c r="AQ9937" s="3"/>
      <c r="AR9937" s="3"/>
      <c r="AS9937" s="3"/>
      <c r="AT9937" s="3"/>
      <c r="AU9937" s="3"/>
      <c r="AV9937" s="3"/>
      <c r="AW9937" s="3"/>
      <c r="AX9937" s="3"/>
      <c r="AY9937" s="3"/>
      <c r="AZ9937" s="3"/>
      <c r="BA9937" s="3"/>
    </row>
    <row r="9938" spans="1:53" x14ac:dyDescent="0.3">
      <c r="A9938" s="3"/>
      <c r="B9938" s="3"/>
      <c r="C9938" s="3"/>
      <c r="D9938" s="3"/>
      <c r="E9938" s="3"/>
      <c r="F9938" s="3"/>
      <c r="G9938" s="3"/>
      <c r="H9938" s="3"/>
      <c r="I9938" s="3"/>
      <c r="J9938" s="3"/>
      <c r="K9938" s="3"/>
      <c r="L9938" s="3"/>
      <c r="M9938" s="3"/>
      <c r="N9938" s="3"/>
      <c r="O9938" s="3"/>
      <c r="P9938" s="3"/>
      <c r="Q9938" s="3"/>
      <c r="R9938" s="3"/>
      <c r="S9938" s="120"/>
      <c r="T9938" s="3"/>
      <c r="U9938" s="3"/>
      <c r="V9938" s="3"/>
      <c r="W9938" s="3"/>
      <c r="X9938" s="3"/>
      <c r="Y9938" s="3"/>
      <c r="Z9938" s="3"/>
      <c r="AA9938" s="3"/>
      <c r="AB9938" s="3"/>
      <c r="AC9938" s="3"/>
      <c r="AD9938" s="3"/>
      <c r="AE9938" s="3"/>
      <c r="AF9938" s="3"/>
      <c r="AG9938" s="3"/>
      <c r="AH9938" s="3"/>
      <c r="AI9938" s="3"/>
      <c r="AJ9938" s="3"/>
      <c r="AK9938" s="3"/>
      <c r="AL9938" s="3"/>
      <c r="AM9938" s="3"/>
      <c r="AN9938" s="3"/>
      <c r="AO9938" s="3"/>
      <c r="AP9938" s="3"/>
      <c r="AQ9938" s="3"/>
      <c r="AR9938" s="3"/>
      <c r="AS9938" s="3"/>
      <c r="AT9938" s="3"/>
      <c r="AU9938" s="3"/>
      <c r="AV9938" s="3"/>
      <c r="AW9938" s="3"/>
      <c r="AX9938" s="3"/>
      <c r="AY9938" s="3"/>
      <c r="AZ9938" s="3"/>
      <c r="BA9938" s="3"/>
    </row>
    <row r="9939" spans="1:53" x14ac:dyDescent="0.3">
      <c r="A9939" s="3"/>
      <c r="B9939" s="3"/>
      <c r="C9939" s="3"/>
      <c r="D9939" s="3"/>
      <c r="E9939" s="3"/>
      <c r="F9939" s="3"/>
      <c r="G9939" s="3"/>
      <c r="H9939" s="3"/>
      <c r="I9939" s="3"/>
      <c r="J9939" s="3"/>
      <c r="K9939" s="3"/>
      <c r="L9939" s="3"/>
      <c r="M9939" s="3"/>
      <c r="N9939" s="3"/>
      <c r="O9939" s="3"/>
      <c r="P9939" s="3"/>
      <c r="Q9939" s="3"/>
      <c r="R9939" s="3"/>
      <c r="S9939" s="120"/>
      <c r="T9939" s="3"/>
      <c r="U9939" s="3"/>
      <c r="V9939" s="3"/>
      <c r="W9939" s="3"/>
      <c r="X9939" s="3"/>
      <c r="Y9939" s="3"/>
      <c r="Z9939" s="3"/>
      <c r="AA9939" s="3"/>
      <c r="AB9939" s="3"/>
      <c r="AC9939" s="3"/>
      <c r="AD9939" s="3"/>
      <c r="AE9939" s="3"/>
      <c r="AF9939" s="3"/>
      <c r="AG9939" s="3"/>
      <c r="AH9939" s="3"/>
      <c r="AI9939" s="3"/>
      <c r="AJ9939" s="3"/>
      <c r="AK9939" s="3"/>
      <c r="AL9939" s="3"/>
      <c r="AM9939" s="3"/>
      <c r="AN9939" s="3"/>
      <c r="AO9939" s="3"/>
      <c r="AP9939" s="3"/>
      <c r="AQ9939" s="3"/>
      <c r="AR9939" s="3"/>
      <c r="AS9939" s="3"/>
      <c r="AT9939" s="3"/>
      <c r="AU9939" s="3"/>
      <c r="AV9939" s="3"/>
      <c r="AW9939" s="3"/>
      <c r="AX9939" s="3"/>
      <c r="AY9939" s="3"/>
      <c r="AZ9939" s="3"/>
      <c r="BA9939" s="3"/>
    </row>
    <row r="9940" spans="1:53" x14ac:dyDescent="0.3">
      <c r="A9940" s="3"/>
      <c r="B9940" s="3"/>
      <c r="C9940" s="3"/>
      <c r="D9940" s="3"/>
      <c r="E9940" s="3"/>
      <c r="F9940" s="3"/>
      <c r="G9940" s="3"/>
      <c r="H9940" s="3"/>
      <c r="I9940" s="3"/>
      <c r="J9940" s="3"/>
      <c r="K9940" s="3"/>
      <c r="L9940" s="3"/>
      <c r="M9940" s="3"/>
      <c r="N9940" s="3"/>
      <c r="O9940" s="3"/>
      <c r="P9940" s="3"/>
      <c r="Q9940" s="3"/>
      <c r="R9940" s="3"/>
      <c r="S9940" s="120"/>
      <c r="T9940" s="3"/>
      <c r="U9940" s="3"/>
      <c r="V9940" s="3"/>
      <c r="W9940" s="3"/>
      <c r="X9940" s="3"/>
      <c r="Y9940" s="3"/>
      <c r="Z9940" s="3"/>
      <c r="AA9940" s="3"/>
      <c r="AB9940" s="3"/>
      <c r="AC9940" s="3"/>
      <c r="AD9940" s="3"/>
      <c r="AE9940" s="3"/>
      <c r="AF9940" s="3"/>
      <c r="AG9940" s="3"/>
      <c r="AH9940" s="3"/>
      <c r="AI9940" s="3"/>
      <c r="AJ9940" s="3"/>
      <c r="AK9940" s="3"/>
      <c r="AL9940" s="3"/>
      <c r="AM9940" s="3"/>
      <c r="AN9940" s="3"/>
      <c r="AO9940" s="3"/>
      <c r="AP9940" s="3"/>
      <c r="AQ9940" s="3"/>
      <c r="AR9940" s="3"/>
      <c r="AS9940" s="3"/>
      <c r="AT9940" s="3"/>
      <c r="AU9940" s="3"/>
      <c r="AV9940" s="3"/>
      <c r="AW9940" s="3"/>
      <c r="AX9940" s="3"/>
      <c r="AY9940" s="3"/>
      <c r="AZ9940" s="3"/>
      <c r="BA9940" s="3"/>
    </row>
    <row r="9941" spans="1:53" x14ac:dyDescent="0.3">
      <c r="A9941" s="3"/>
      <c r="B9941" s="3"/>
      <c r="C9941" s="3"/>
      <c r="D9941" s="3"/>
      <c r="E9941" s="3"/>
      <c r="F9941" s="3"/>
      <c r="G9941" s="3"/>
      <c r="H9941" s="3"/>
      <c r="I9941" s="3"/>
      <c r="J9941" s="3"/>
      <c r="K9941" s="3"/>
      <c r="L9941" s="3"/>
      <c r="M9941" s="3"/>
      <c r="N9941" s="3"/>
      <c r="O9941" s="3"/>
      <c r="P9941" s="3"/>
      <c r="Q9941" s="3"/>
      <c r="R9941" s="3"/>
      <c r="S9941" s="120"/>
      <c r="T9941" s="3"/>
      <c r="U9941" s="3"/>
      <c r="V9941" s="3"/>
      <c r="W9941" s="3"/>
      <c r="X9941" s="3"/>
      <c r="Y9941" s="3"/>
      <c r="Z9941" s="3"/>
      <c r="AA9941" s="3"/>
      <c r="AB9941" s="3"/>
      <c r="AC9941" s="3"/>
      <c r="AD9941" s="3"/>
      <c r="AE9941" s="3"/>
      <c r="AF9941" s="3"/>
      <c r="AG9941" s="3"/>
      <c r="AH9941" s="3"/>
      <c r="AI9941" s="3"/>
      <c r="AJ9941" s="3"/>
      <c r="AK9941" s="3"/>
      <c r="AL9941" s="3"/>
      <c r="AM9941" s="3"/>
      <c r="AN9941" s="3"/>
      <c r="AO9941" s="3"/>
      <c r="AP9941" s="3"/>
      <c r="AQ9941" s="3"/>
      <c r="AR9941" s="3"/>
      <c r="AS9941" s="3"/>
      <c r="AT9941" s="3"/>
      <c r="AU9941" s="3"/>
      <c r="AV9941" s="3"/>
      <c r="AW9941" s="3"/>
      <c r="AX9941" s="3"/>
      <c r="AY9941" s="3"/>
      <c r="AZ9941" s="3"/>
      <c r="BA9941" s="3"/>
    </row>
    <row r="9942" spans="1:53" x14ac:dyDescent="0.3">
      <c r="A9942" s="3"/>
      <c r="B9942" s="3"/>
      <c r="C9942" s="3"/>
      <c r="D9942" s="3"/>
      <c r="E9942" s="3"/>
      <c r="F9942" s="3"/>
      <c r="G9942" s="3"/>
      <c r="H9942" s="3"/>
      <c r="I9942" s="3"/>
      <c r="J9942" s="3"/>
      <c r="K9942" s="3"/>
      <c r="L9942" s="3"/>
      <c r="M9942" s="3"/>
      <c r="N9942" s="3"/>
      <c r="O9942" s="3"/>
      <c r="P9942" s="3"/>
      <c r="Q9942" s="3"/>
      <c r="R9942" s="3"/>
      <c r="S9942" s="120"/>
      <c r="T9942" s="3"/>
      <c r="U9942" s="3"/>
      <c r="V9942" s="3"/>
      <c r="W9942" s="3"/>
      <c r="X9942" s="3"/>
      <c r="Y9942" s="3"/>
      <c r="Z9942" s="3"/>
      <c r="AA9942" s="3"/>
      <c r="AB9942" s="3"/>
      <c r="AC9942" s="3"/>
      <c r="AD9942" s="3"/>
      <c r="AE9942" s="3"/>
      <c r="AF9942" s="3"/>
      <c r="AG9942" s="3"/>
      <c r="AH9942" s="3"/>
      <c r="AI9942" s="3"/>
      <c r="AJ9942" s="3"/>
      <c r="AK9942" s="3"/>
      <c r="AL9942" s="3"/>
      <c r="AM9942" s="3"/>
      <c r="AN9942" s="3"/>
      <c r="AO9942" s="3"/>
      <c r="AP9942" s="3"/>
      <c r="AQ9942" s="3"/>
      <c r="AR9942" s="3"/>
      <c r="AS9942" s="3"/>
      <c r="AT9942" s="3"/>
      <c r="AU9942" s="3"/>
      <c r="AV9942" s="3"/>
      <c r="AW9942" s="3"/>
      <c r="AX9942" s="3"/>
      <c r="AY9942" s="3"/>
      <c r="AZ9942" s="3"/>
      <c r="BA9942" s="3"/>
    </row>
    <row r="9943" spans="1:53" x14ac:dyDescent="0.3">
      <c r="A9943" s="3"/>
      <c r="B9943" s="3"/>
      <c r="C9943" s="3"/>
      <c r="D9943" s="3"/>
      <c r="E9943" s="3"/>
      <c r="F9943" s="3"/>
      <c r="G9943" s="3"/>
      <c r="H9943" s="3"/>
      <c r="I9943" s="3"/>
      <c r="J9943" s="3"/>
      <c r="K9943" s="3"/>
      <c r="L9943" s="3"/>
      <c r="M9943" s="3"/>
      <c r="N9943" s="3"/>
      <c r="O9943" s="3"/>
      <c r="P9943" s="3"/>
      <c r="Q9943" s="3"/>
      <c r="R9943" s="3"/>
      <c r="S9943" s="120"/>
      <c r="T9943" s="3"/>
      <c r="U9943" s="3"/>
      <c r="V9943" s="3"/>
      <c r="W9943" s="3"/>
      <c r="X9943" s="3"/>
      <c r="Y9943" s="3"/>
      <c r="Z9943" s="3"/>
      <c r="AA9943" s="3"/>
      <c r="AB9943" s="3"/>
      <c r="AC9943" s="3"/>
      <c r="AD9943" s="3"/>
      <c r="AE9943" s="3"/>
      <c r="AF9943" s="3"/>
      <c r="AG9943" s="3"/>
      <c r="AH9943" s="3"/>
      <c r="AI9943" s="3"/>
      <c r="AJ9943" s="3"/>
      <c r="AK9943" s="3"/>
      <c r="AL9943" s="3"/>
      <c r="AM9943" s="3"/>
      <c r="AN9943" s="3"/>
      <c r="AO9943" s="3"/>
      <c r="AP9943" s="3"/>
      <c r="AQ9943" s="3"/>
      <c r="AR9943" s="3"/>
      <c r="AS9943" s="3"/>
      <c r="AT9943" s="3"/>
      <c r="AU9943" s="3"/>
      <c r="AV9943" s="3"/>
      <c r="AW9943" s="3"/>
      <c r="AX9943" s="3"/>
      <c r="AY9943" s="3"/>
      <c r="AZ9943" s="3"/>
      <c r="BA9943" s="3"/>
    </row>
    <row r="9944" spans="1:53" x14ac:dyDescent="0.3">
      <c r="A9944" s="3"/>
      <c r="B9944" s="3"/>
      <c r="C9944" s="3"/>
      <c r="D9944" s="3"/>
      <c r="E9944" s="3"/>
      <c r="F9944" s="3"/>
      <c r="G9944" s="3"/>
      <c r="H9944" s="3"/>
      <c r="I9944" s="3"/>
      <c r="J9944" s="3"/>
      <c r="K9944" s="3"/>
      <c r="L9944" s="3"/>
      <c r="M9944" s="3"/>
      <c r="N9944" s="3"/>
      <c r="O9944" s="3"/>
      <c r="P9944" s="3"/>
      <c r="Q9944" s="3"/>
      <c r="R9944" s="3"/>
      <c r="S9944" s="120"/>
      <c r="T9944" s="3"/>
      <c r="U9944" s="3"/>
      <c r="V9944" s="3"/>
      <c r="W9944" s="3"/>
      <c r="X9944" s="3"/>
      <c r="Y9944" s="3"/>
      <c r="Z9944" s="3"/>
      <c r="AA9944" s="3"/>
      <c r="AB9944" s="3"/>
      <c r="AC9944" s="3"/>
      <c r="AD9944" s="3"/>
      <c r="AE9944" s="3"/>
      <c r="AF9944" s="3"/>
      <c r="AG9944" s="3"/>
      <c r="AH9944" s="3"/>
      <c r="AI9944" s="3"/>
      <c r="AJ9944" s="3"/>
      <c r="AK9944" s="3"/>
      <c r="AL9944" s="3"/>
      <c r="AM9944" s="3"/>
      <c r="AN9944" s="3"/>
      <c r="AO9944" s="3"/>
      <c r="AP9944" s="3"/>
      <c r="AQ9944" s="3"/>
      <c r="AR9944" s="3"/>
      <c r="AS9944" s="3"/>
      <c r="AT9944" s="3"/>
      <c r="AU9944" s="3"/>
      <c r="AV9944" s="3"/>
      <c r="AW9944" s="3"/>
      <c r="AX9944" s="3"/>
      <c r="AY9944" s="3"/>
      <c r="AZ9944" s="3"/>
      <c r="BA9944" s="3"/>
    </row>
    <row r="9945" spans="1:53" x14ac:dyDescent="0.3">
      <c r="A9945" s="3"/>
      <c r="B9945" s="3"/>
      <c r="C9945" s="3"/>
      <c r="D9945" s="3"/>
      <c r="E9945" s="3"/>
      <c r="F9945" s="3"/>
      <c r="G9945" s="3"/>
      <c r="H9945" s="3"/>
      <c r="I9945" s="3"/>
      <c r="J9945" s="3"/>
      <c r="K9945" s="3"/>
      <c r="L9945" s="3"/>
      <c r="M9945" s="3"/>
      <c r="N9945" s="3"/>
      <c r="O9945" s="3"/>
      <c r="P9945" s="3"/>
      <c r="Q9945" s="3"/>
      <c r="R9945" s="3"/>
      <c r="S9945" s="120"/>
      <c r="T9945" s="3"/>
      <c r="U9945" s="3"/>
      <c r="V9945" s="3"/>
      <c r="W9945" s="3"/>
      <c r="X9945" s="3"/>
      <c r="Y9945" s="3"/>
      <c r="Z9945" s="3"/>
      <c r="AA9945" s="3"/>
      <c r="AB9945" s="3"/>
      <c r="AC9945" s="3"/>
      <c r="AD9945" s="3"/>
      <c r="AE9945" s="3"/>
      <c r="AF9945" s="3"/>
      <c r="AG9945" s="3"/>
      <c r="AH9945" s="3"/>
      <c r="AI9945" s="3"/>
      <c r="AJ9945" s="3"/>
      <c r="AK9945" s="3"/>
      <c r="AL9945" s="3"/>
      <c r="AM9945" s="3"/>
      <c r="AN9945" s="3"/>
      <c r="AO9945" s="3"/>
      <c r="AP9945" s="3"/>
      <c r="AQ9945" s="3"/>
      <c r="AR9945" s="3"/>
      <c r="AS9945" s="3"/>
      <c r="AT9945" s="3"/>
      <c r="AU9945" s="3"/>
      <c r="AV9945" s="3"/>
      <c r="AW9945" s="3"/>
      <c r="AX9945" s="3"/>
      <c r="AY9945" s="3"/>
      <c r="AZ9945" s="3"/>
      <c r="BA9945" s="3"/>
    </row>
    <row r="9946" spans="1:53" x14ac:dyDescent="0.3">
      <c r="A9946" s="3"/>
      <c r="B9946" s="3"/>
      <c r="C9946" s="3"/>
      <c r="D9946" s="3"/>
      <c r="E9946" s="3"/>
      <c r="F9946" s="3"/>
      <c r="G9946" s="3"/>
      <c r="H9946" s="3"/>
      <c r="I9946" s="3"/>
      <c r="J9946" s="3"/>
      <c r="K9946" s="3"/>
      <c r="L9946" s="3"/>
      <c r="M9946" s="3"/>
      <c r="N9946" s="3"/>
      <c r="O9946" s="3"/>
      <c r="P9946" s="3"/>
      <c r="Q9946" s="3"/>
      <c r="R9946" s="3"/>
      <c r="S9946" s="120"/>
      <c r="T9946" s="3"/>
      <c r="U9946" s="3"/>
      <c r="V9946" s="3"/>
      <c r="W9946" s="3"/>
      <c r="X9946" s="3"/>
      <c r="Y9946" s="3"/>
      <c r="Z9946" s="3"/>
      <c r="AA9946" s="3"/>
      <c r="AB9946" s="3"/>
      <c r="AC9946" s="3"/>
      <c r="AD9946" s="3"/>
      <c r="AE9946" s="3"/>
      <c r="AF9946" s="3"/>
      <c r="AG9946" s="3"/>
      <c r="AH9946" s="3"/>
      <c r="AI9946" s="3"/>
      <c r="AJ9946" s="3"/>
      <c r="AK9946" s="3"/>
      <c r="AL9946" s="3"/>
      <c r="AM9946" s="3"/>
      <c r="AN9946" s="3"/>
      <c r="AO9946" s="3"/>
      <c r="AP9946" s="3"/>
      <c r="AQ9946" s="3"/>
      <c r="AR9946" s="3"/>
      <c r="AS9946" s="3"/>
      <c r="AT9946" s="3"/>
      <c r="AU9946" s="3"/>
      <c r="AV9946" s="3"/>
      <c r="AW9946" s="3"/>
      <c r="AX9946" s="3"/>
      <c r="AY9946" s="3"/>
      <c r="AZ9946" s="3"/>
      <c r="BA9946" s="3"/>
    </row>
    <row r="9947" spans="1:53" x14ac:dyDescent="0.3">
      <c r="A9947" s="3"/>
      <c r="B9947" s="3"/>
      <c r="C9947" s="3"/>
      <c r="D9947" s="3"/>
      <c r="E9947" s="3"/>
      <c r="F9947" s="3"/>
      <c r="G9947" s="3"/>
      <c r="H9947" s="3"/>
      <c r="I9947" s="3"/>
      <c r="J9947" s="3"/>
      <c r="K9947" s="3"/>
      <c r="L9947" s="3"/>
      <c r="M9947" s="3"/>
      <c r="N9947" s="3"/>
      <c r="O9947" s="3"/>
      <c r="P9947" s="3"/>
      <c r="Q9947" s="3"/>
      <c r="R9947" s="3"/>
      <c r="S9947" s="120"/>
      <c r="T9947" s="3"/>
      <c r="U9947" s="3"/>
      <c r="V9947" s="3"/>
      <c r="W9947" s="3"/>
      <c r="X9947" s="3"/>
      <c r="Y9947" s="3"/>
      <c r="Z9947" s="3"/>
      <c r="AA9947" s="3"/>
      <c r="AB9947" s="3"/>
      <c r="AC9947" s="3"/>
      <c r="AD9947" s="3"/>
      <c r="AE9947" s="3"/>
      <c r="AF9947" s="3"/>
      <c r="AG9947" s="3"/>
      <c r="AH9947" s="3"/>
      <c r="AI9947" s="3"/>
      <c r="AJ9947" s="3"/>
      <c r="AK9947" s="3"/>
      <c r="AL9947" s="3"/>
      <c r="AM9947" s="3"/>
      <c r="AN9947" s="3"/>
      <c r="AO9947" s="3"/>
      <c r="AP9947" s="3"/>
      <c r="AQ9947" s="3"/>
      <c r="AR9947" s="3"/>
      <c r="AS9947" s="3"/>
      <c r="AT9947" s="3"/>
      <c r="AU9947" s="3"/>
      <c r="AV9947" s="3"/>
      <c r="AW9947" s="3"/>
      <c r="AX9947" s="3"/>
      <c r="AY9947" s="3"/>
      <c r="AZ9947" s="3"/>
      <c r="BA9947" s="3"/>
    </row>
    <row r="9948" spans="1:53" x14ac:dyDescent="0.3">
      <c r="A9948" s="3"/>
      <c r="B9948" s="3"/>
      <c r="C9948" s="3"/>
      <c r="D9948" s="3"/>
      <c r="E9948" s="3"/>
      <c r="F9948" s="3"/>
      <c r="G9948" s="3"/>
      <c r="H9948" s="3"/>
      <c r="I9948" s="3"/>
      <c r="J9948" s="3"/>
      <c r="K9948" s="3"/>
      <c r="L9948" s="3"/>
      <c r="M9948" s="3"/>
      <c r="N9948" s="3"/>
      <c r="O9948" s="3"/>
      <c r="P9948" s="3"/>
      <c r="Q9948" s="3"/>
      <c r="R9948" s="3"/>
      <c r="S9948" s="120"/>
      <c r="T9948" s="3"/>
      <c r="U9948" s="3"/>
      <c r="V9948" s="3"/>
      <c r="W9948" s="3"/>
      <c r="X9948" s="3"/>
      <c r="Y9948" s="3"/>
      <c r="Z9948" s="3"/>
      <c r="AA9948" s="3"/>
      <c r="AB9948" s="3"/>
      <c r="AC9948" s="3"/>
      <c r="AD9948" s="3"/>
      <c r="AE9948" s="3"/>
      <c r="AF9948" s="3"/>
      <c r="AG9948" s="3"/>
      <c r="AH9948" s="3"/>
      <c r="AI9948" s="3"/>
      <c r="AJ9948" s="3"/>
      <c r="AK9948" s="3"/>
      <c r="AL9948" s="3"/>
      <c r="AM9948" s="3"/>
      <c r="AN9948" s="3"/>
      <c r="AO9948" s="3"/>
      <c r="AP9948" s="3"/>
      <c r="AQ9948" s="3"/>
      <c r="AR9948" s="3"/>
      <c r="AS9948" s="3"/>
      <c r="AT9948" s="3"/>
      <c r="AU9948" s="3"/>
      <c r="AV9948" s="3"/>
      <c r="AW9948" s="3"/>
      <c r="AX9948" s="3"/>
      <c r="AY9948" s="3"/>
      <c r="AZ9948" s="3"/>
      <c r="BA9948" s="3"/>
    </row>
    <row r="9949" spans="1:53" x14ac:dyDescent="0.3">
      <c r="A9949" s="3"/>
      <c r="B9949" s="3"/>
      <c r="C9949" s="3"/>
      <c r="D9949" s="3"/>
      <c r="E9949" s="3"/>
      <c r="F9949" s="3"/>
      <c r="G9949" s="3"/>
      <c r="H9949" s="3"/>
      <c r="I9949" s="3"/>
      <c r="J9949" s="3"/>
      <c r="K9949" s="3"/>
      <c r="L9949" s="3"/>
      <c r="M9949" s="3"/>
      <c r="N9949" s="3"/>
      <c r="O9949" s="3"/>
      <c r="P9949" s="3"/>
      <c r="Q9949" s="3"/>
      <c r="R9949" s="3"/>
      <c r="S9949" s="120"/>
      <c r="T9949" s="3"/>
      <c r="U9949" s="3"/>
      <c r="V9949" s="3"/>
      <c r="W9949" s="3"/>
      <c r="X9949" s="3"/>
      <c r="Y9949" s="3"/>
      <c r="Z9949" s="3"/>
      <c r="AA9949" s="3"/>
      <c r="AB9949" s="3"/>
      <c r="AC9949" s="3"/>
      <c r="AD9949" s="3"/>
      <c r="AE9949" s="3"/>
      <c r="AF9949" s="3"/>
      <c r="AG9949" s="3"/>
      <c r="AH9949" s="3"/>
      <c r="AI9949" s="3"/>
      <c r="AJ9949" s="3"/>
      <c r="AK9949" s="3"/>
      <c r="AL9949" s="3"/>
      <c r="AM9949" s="3"/>
      <c r="AN9949" s="3"/>
      <c r="AO9949" s="3"/>
      <c r="AP9949" s="3"/>
      <c r="AQ9949" s="3"/>
      <c r="AR9949" s="3"/>
      <c r="AS9949" s="3"/>
      <c r="AT9949" s="3"/>
      <c r="AU9949" s="3"/>
      <c r="AV9949" s="3"/>
      <c r="AW9949" s="3"/>
      <c r="AX9949" s="3"/>
      <c r="AY9949" s="3"/>
      <c r="AZ9949" s="3"/>
      <c r="BA9949" s="3"/>
    </row>
    <row r="9950" spans="1:53" x14ac:dyDescent="0.3">
      <c r="A9950" s="3"/>
      <c r="B9950" s="3"/>
      <c r="C9950" s="3"/>
      <c r="D9950" s="3"/>
      <c r="E9950" s="3"/>
      <c r="F9950" s="3"/>
      <c r="G9950" s="3"/>
      <c r="H9950" s="3"/>
      <c r="I9950" s="3"/>
      <c r="J9950" s="3"/>
      <c r="K9950" s="3"/>
      <c r="L9950" s="3"/>
      <c r="M9950" s="3"/>
      <c r="N9950" s="3"/>
      <c r="O9950" s="3"/>
      <c r="P9950" s="3"/>
      <c r="Q9950" s="3"/>
      <c r="R9950" s="3"/>
      <c r="S9950" s="120"/>
      <c r="T9950" s="3"/>
      <c r="U9950" s="3"/>
      <c r="V9950" s="3"/>
      <c r="W9950" s="3"/>
      <c r="X9950" s="3"/>
      <c r="Y9950" s="3"/>
      <c r="Z9950" s="3"/>
      <c r="AA9950" s="3"/>
      <c r="AB9950" s="3"/>
      <c r="AC9950" s="3"/>
      <c r="AD9950" s="3"/>
      <c r="AE9950" s="3"/>
      <c r="AF9950" s="3"/>
      <c r="AG9950" s="3"/>
      <c r="AH9950" s="3"/>
      <c r="AI9950" s="3"/>
      <c r="AJ9950" s="3"/>
      <c r="AK9950" s="3"/>
      <c r="AL9950" s="3"/>
      <c r="AM9950" s="3"/>
      <c r="AN9950" s="3"/>
      <c r="AO9950" s="3"/>
      <c r="AP9950" s="3"/>
      <c r="AQ9950" s="3"/>
      <c r="AR9950" s="3"/>
      <c r="AS9950" s="3"/>
      <c r="AT9950" s="3"/>
      <c r="AU9950" s="3"/>
      <c r="AV9950" s="3"/>
      <c r="AW9950" s="3"/>
      <c r="AX9950" s="3"/>
      <c r="AY9950" s="3"/>
      <c r="AZ9950" s="3"/>
      <c r="BA9950" s="3"/>
    </row>
    <row r="9951" spans="1:53" x14ac:dyDescent="0.3">
      <c r="A9951" s="3"/>
      <c r="B9951" s="3"/>
      <c r="C9951" s="3"/>
      <c r="D9951" s="3"/>
      <c r="E9951" s="3"/>
      <c r="F9951" s="3"/>
      <c r="G9951" s="3"/>
      <c r="H9951" s="3"/>
      <c r="I9951" s="3"/>
      <c r="J9951" s="3"/>
      <c r="K9951" s="3"/>
      <c r="L9951" s="3"/>
      <c r="M9951" s="3"/>
      <c r="N9951" s="3"/>
      <c r="O9951" s="3"/>
      <c r="P9951" s="3"/>
      <c r="Q9951" s="3"/>
      <c r="R9951" s="3"/>
      <c r="S9951" s="120"/>
      <c r="T9951" s="3"/>
      <c r="U9951" s="3"/>
      <c r="V9951" s="3"/>
      <c r="W9951" s="3"/>
      <c r="X9951" s="3"/>
      <c r="Y9951" s="3"/>
      <c r="Z9951" s="3"/>
      <c r="AA9951" s="3"/>
      <c r="AB9951" s="3"/>
      <c r="AC9951" s="3"/>
      <c r="AD9951" s="3"/>
      <c r="AE9951" s="3"/>
      <c r="AF9951" s="3"/>
      <c r="AG9951" s="3"/>
      <c r="AH9951" s="3"/>
      <c r="AI9951" s="3"/>
      <c r="AJ9951" s="3"/>
      <c r="AK9951" s="3"/>
      <c r="AL9951" s="3"/>
      <c r="AM9951" s="3"/>
      <c r="AN9951" s="3"/>
      <c r="AO9951" s="3"/>
      <c r="AP9951" s="3"/>
      <c r="AQ9951" s="3"/>
      <c r="AR9951" s="3"/>
      <c r="AS9951" s="3"/>
      <c r="AT9951" s="3"/>
      <c r="AU9951" s="3"/>
      <c r="AV9951" s="3"/>
      <c r="AW9951" s="3"/>
      <c r="AX9951" s="3"/>
      <c r="AY9951" s="3"/>
      <c r="AZ9951" s="3"/>
      <c r="BA9951" s="3"/>
    </row>
    <row r="9952" spans="1:53" x14ac:dyDescent="0.3">
      <c r="A9952" s="3"/>
      <c r="B9952" s="3"/>
      <c r="C9952" s="3"/>
      <c r="D9952" s="3"/>
      <c r="E9952" s="3"/>
      <c r="F9952" s="3"/>
      <c r="G9952" s="3"/>
      <c r="H9952" s="3"/>
      <c r="I9952" s="3"/>
      <c r="J9952" s="3"/>
      <c r="K9952" s="3"/>
      <c r="L9952" s="3"/>
      <c r="M9952" s="3"/>
      <c r="N9952" s="3"/>
      <c r="O9952" s="3"/>
      <c r="P9952" s="3"/>
      <c r="Q9952" s="3"/>
      <c r="R9952" s="3"/>
      <c r="S9952" s="120"/>
      <c r="T9952" s="3"/>
      <c r="U9952" s="3"/>
      <c r="V9952" s="3"/>
      <c r="W9952" s="3"/>
      <c r="X9952" s="3"/>
      <c r="Y9952" s="3"/>
      <c r="Z9952" s="3"/>
      <c r="AA9952" s="3"/>
      <c r="AB9952" s="3"/>
      <c r="AC9952" s="3"/>
      <c r="AD9952" s="3"/>
      <c r="AE9952" s="3"/>
      <c r="AF9952" s="3"/>
      <c r="AG9952" s="3"/>
      <c r="AH9952" s="3"/>
      <c r="AI9952" s="3"/>
      <c r="AJ9952" s="3"/>
      <c r="AK9952" s="3"/>
      <c r="AL9952" s="3"/>
      <c r="AM9952" s="3"/>
      <c r="AN9952" s="3"/>
      <c r="AO9952" s="3"/>
      <c r="AP9952" s="3"/>
      <c r="AQ9952" s="3"/>
      <c r="AR9952" s="3"/>
      <c r="AS9952" s="3"/>
      <c r="AT9952" s="3"/>
      <c r="AU9952" s="3"/>
      <c r="AV9952" s="3"/>
      <c r="AW9952" s="3"/>
      <c r="AX9952" s="3"/>
      <c r="AY9952" s="3"/>
      <c r="AZ9952" s="3"/>
      <c r="BA9952" s="3"/>
    </row>
    <row r="9953" spans="1:53" x14ac:dyDescent="0.3">
      <c r="A9953" s="3"/>
      <c r="B9953" s="3"/>
      <c r="C9953" s="3"/>
      <c r="D9953" s="3"/>
      <c r="E9953" s="3"/>
      <c r="F9953" s="3"/>
      <c r="G9953" s="3"/>
      <c r="H9953" s="3"/>
      <c r="I9953" s="3"/>
      <c r="J9953" s="3"/>
      <c r="K9953" s="3"/>
      <c r="L9953" s="3"/>
      <c r="M9953" s="3"/>
      <c r="N9953" s="3"/>
      <c r="O9953" s="3"/>
      <c r="P9953" s="3"/>
      <c r="Q9953" s="3"/>
      <c r="R9953" s="3"/>
      <c r="S9953" s="120"/>
      <c r="T9953" s="3"/>
      <c r="U9953" s="3"/>
      <c r="V9953" s="3"/>
      <c r="W9953" s="3"/>
      <c r="X9953" s="3"/>
      <c r="Y9953" s="3"/>
      <c r="Z9953" s="3"/>
      <c r="AA9953" s="3"/>
      <c r="AB9953" s="3"/>
      <c r="AC9953" s="3"/>
      <c r="AD9953" s="3"/>
      <c r="AE9953" s="3"/>
      <c r="AF9953" s="3"/>
      <c r="AG9953" s="3"/>
      <c r="AH9953" s="3"/>
      <c r="AI9953" s="3"/>
      <c r="AJ9953" s="3"/>
      <c r="AK9953" s="3"/>
      <c r="AL9953" s="3"/>
      <c r="AM9953" s="3"/>
      <c r="AN9953" s="3"/>
      <c r="AO9953" s="3"/>
      <c r="AP9953" s="3"/>
      <c r="AQ9953" s="3"/>
      <c r="AR9953" s="3"/>
      <c r="AS9953" s="3"/>
      <c r="AT9953" s="3"/>
      <c r="AU9953" s="3"/>
      <c r="AV9953" s="3"/>
      <c r="AW9953" s="3"/>
      <c r="AX9953" s="3"/>
      <c r="AY9953" s="3"/>
      <c r="AZ9953" s="3"/>
      <c r="BA9953" s="3"/>
    </row>
    <row r="9954" spans="1:53" x14ac:dyDescent="0.3">
      <c r="A9954" s="3"/>
      <c r="B9954" s="3"/>
      <c r="C9954" s="3"/>
      <c r="D9954" s="3"/>
      <c r="E9954" s="3"/>
      <c r="F9954" s="3"/>
      <c r="G9954" s="3"/>
      <c r="H9954" s="3"/>
      <c r="I9954" s="3"/>
      <c r="J9954" s="3"/>
      <c r="K9954" s="3"/>
      <c r="L9954" s="3"/>
      <c r="M9954" s="3"/>
      <c r="N9954" s="3"/>
      <c r="O9954" s="3"/>
      <c r="P9954" s="3"/>
      <c r="Q9954" s="3"/>
      <c r="R9954" s="3"/>
      <c r="S9954" s="120"/>
      <c r="T9954" s="3"/>
      <c r="U9954" s="3"/>
      <c r="V9954" s="3"/>
      <c r="W9954" s="3"/>
      <c r="X9954" s="3"/>
      <c r="Y9954" s="3"/>
      <c r="Z9954" s="3"/>
      <c r="AA9954" s="3"/>
      <c r="AB9954" s="3"/>
      <c r="AC9954" s="3"/>
      <c r="AD9954" s="3"/>
      <c r="AE9954" s="3"/>
      <c r="AF9954" s="3"/>
      <c r="AG9954" s="3"/>
      <c r="AH9954" s="3"/>
      <c r="AI9954" s="3"/>
      <c r="AJ9954" s="3"/>
      <c r="AK9954" s="3"/>
      <c r="AL9954" s="3"/>
      <c r="AM9954" s="3"/>
      <c r="AN9954" s="3"/>
      <c r="AO9954" s="3"/>
      <c r="AP9954" s="3"/>
      <c r="AQ9954" s="3"/>
      <c r="AR9954" s="3"/>
      <c r="AS9954" s="3"/>
      <c r="AT9954" s="3"/>
      <c r="AU9954" s="3"/>
      <c r="AV9954" s="3"/>
      <c r="AW9954" s="3"/>
      <c r="AX9954" s="3"/>
      <c r="AY9954" s="3"/>
      <c r="AZ9954" s="3"/>
      <c r="BA9954" s="3"/>
    </row>
    <row r="9955" spans="1:53" x14ac:dyDescent="0.3">
      <c r="A9955" s="3"/>
      <c r="B9955" s="3"/>
      <c r="C9955" s="3"/>
      <c r="D9955" s="3"/>
      <c r="E9955" s="3"/>
      <c r="F9955" s="3"/>
      <c r="G9955" s="3"/>
      <c r="H9955" s="3"/>
      <c r="I9955" s="3"/>
      <c r="J9955" s="3"/>
      <c r="K9955" s="3"/>
      <c r="L9955" s="3"/>
      <c r="M9955" s="3"/>
      <c r="N9955" s="3"/>
      <c r="O9955" s="3"/>
      <c r="P9955" s="3"/>
      <c r="Q9955" s="3"/>
      <c r="R9955" s="3"/>
      <c r="S9955" s="120"/>
      <c r="T9955" s="3"/>
      <c r="U9955" s="3"/>
      <c r="V9955" s="3"/>
      <c r="W9955" s="3"/>
      <c r="X9955" s="3"/>
      <c r="Y9955" s="3"/>
      <c r="Z9955" s="3"/>
      <c r="AA9955" s="3"/>
      <c r="AB9955" s="3"/>
      <c r="AC9955" s="3"/>
      <c r="AD9955" s="3"/>
      <c r="AE9955" s="3"/>
      <c r="AF9955" s="3"/>
      <c r="AG9955" s="3"/>
      <c r="AH9955" s="3"/>
      <c r="AI9955" s="3"/>
      <c r="AJ9955" s="3"/>
      <c r="AK9955" s="3"/>
      <c r="AL9955" s="3"/>
      <c r="AM9955" s="3"/>
      <c r="AN9955" s="3"/>
      <c r="AO9955" s="3"/>
      <c r="AP9955" s="3"/>
      <c r="AQ9955" s="3"/>
      <c r="AR9955" s="3"/>
      <c r="AS9955" s="3"/>
      <c r="AT9955" s="3"/>
      <c r="AU9955" s="3"/>
      <c r="AV9955" s="3"/>
      <c r="AW9955" s="3"/>
      <c r="AX9955" s="3"/>
      <c r="AY9955" s="3"/>
      <c r="AZ9955" s="3"/>
      <c r="BA9955" s="3"/>
    </row>
    <row r="9956" spans="1:53" x14ac:dyDescent="0.3">
      <c r="A9956" s="3"/>
      <c r="B9956" s="3"/>
      <c r="C9956" s="3"/>
      <c r="D9956" s="3"/>
      <c r="E9956" s="3"/>
      <c r="F9956" s="3"/>
      <c r="G9956" s="3"/>
      <c r="H9956" s="3"/>
      <c r="I9956" s="3"/>
      <c r="J9956" s="3"/>
      <c r="K9956" s="3"/>
      <c r="L9956" s="3"/>
      <c r="M9956" s="3"/>
      <c r="N9956" s="3"/>
      <c r="O9956" s="3"/>
      <c r="P9956" s="3"/>
      <c r="Q9956" s="3"/>
      <c r="R9956" s="3"/>
      <c r="S9956" s="120"/>
      <c r="T9956" s="3"/>
      <c r="U9956" s="3"/>
      <c r="V9956" s="3"/>
      <c r="W9956" s="3"/>
      <c r="X9956" s="3"/>
      <c r="Y9956" s="3"/>
      <c r="Z9956" s="3"/>
      <c r="AA9956" s="3"/>
      <c r="AB9956" s="3"/>
      <c r="AC9956" s="3"/>
      <c r="AD9956" s="3"/>
      <c r="AE9956" s="3"/>
      <c r="AF9956" s="3"/>
      <c r="AG9956" s="3"/>
      <c r="AH9956" s="3"/>
      <c r="AI9956" s="3"/>
      <c r="AJ9956" s="3"/>
      <c r="AK9956" s="3"/>
      <c r="AL9956" s="3"/>
      <c r="AM9956" s="3"/>
      <c r="AN9956" s="3"/>
      <c r="AO9956" s="3"/>
      <c r="AP9956" s="3"/>
      <c r="AQ9956" s="3"/>
      <c r="AR9956" s="3"/>
      <c r="AS9956" s="3"/>
      <c r="AT9956" s="3"/>
      <c r="AU9956" s="3"/>
      <c r="AV9956" s="3"/>
      <c r="AW9956" s="3"/>
      <c r="AX9956" s="3"/>
      <c r="AY9956" s="3"/>
      <c r="AZ9956" s="3"/>
      <c r="BA9956" s="3"/>
    </row>
    <row r="9957" spans="1:53" x14ac:dyDescent="0.3">
      <c r="A9957" s="3"/>
      <c r="B9957" s="3"/>
      <c r="C9957" s="3"/>
      <c r="D9957" s="3"/>
      <c r="E9957" s="3"/>
      <c r="F9957" s="3"/>
      <c r="G9957" s="3"/>
      <c r="H9957" s="3"/>
      <c r="I9957" s="3"/>
      <c r="J9957" s="3"/>
      <c r="K9957" s="3"/>
      <c r="L9957" s="3"/>
      <c r="M9957" s="3"/>
      <c r="N9957" s="3"/>
      <c r="O9957" s="3"/>
      <c r="P9957" s="3"/>
      <c r="Q9957" s="3"/>
      <c r="R9957" s="3"/>
      <c r="S9957" s="120"/>
      <c r="T9957" s="3"/>
      <c r="U9957" s="3"/>
      <c r="V9957" s="3"/>
      <c r="W9957" s="3"/>
      <c r="X9957" s="3"/>
      <c r="Y9957" s="3"/>
      <c r="Z9957" s="3"/>
      <c r="AA9957" s="3"/>
      <c r="AB9957" s="3"/>
      <c r="AC9957" s="3"/>
      <c r="AD9957" s="3"/>
      <c r="AE9957" s="3"/>
      <c r="AF9957" s="3"/>
      <c r="AG9957" s="3"/>
      <c r="AH9957" s="3"/>
      <c r="AI9957" s="3"/>
      <c r="AJ9957" s="3"/>
      <c r="AK9957" s="3"/>
      <c r="AL9957" s="3"/>
      <c r="AM9957" s="3"/>
      <c r="AN9957" s="3"/>
      <c r="AO9957" s="3"/>
      <c r="AP9957" s="3"/>
      <c r="AQ9957" s="3"/>
      <c r="AR9957" s="3"/>
      <c r="AS9957" s="3"/>
      <c r="AT9957" s="3"/>
      <c r="AU9957" s="3"/>
      <c r="AV9957" s="3"/>
      <c r="AW9957" s="3"/>
      <c r="AX9957" s="3"/>
      <c r="AY9957" s="3"/>
      <c r="AZ9957" s="3"/>
      <c r="BA9957" s="3"/>
    </row>
    <row r="9958" spans="1:53" x14ac:dyDescent="0.3">
      <c r="A9958" s="3"/>
      <c r="B9958" s="3"/>
      <c r="C9958" s="3"/>
      <c r="D9958" s="3"/>
      <c r="E9958" s="3"/>
      <c r="F9958" s="3"/>
      <c r="G9958" s="3"/>
      <c r="H9958" s="3"/>
      <c r="I9958" s="3"/>
      <c r="J9958" s="3"/>
      <c r="K9958" s="3"/>
      <c r="L9958" s="3"/>
      <c r="M9958" s="3"/>
      <c r="N9958" s="3"/>
      <c r="O9958" s="3"/>
      <c r="P9958" s="3"/>
      <c r="Q9958" s="3"/>
      <c r="R9958" s="3"/>
      <c r="S9958" s="120"/>
      <c r="T9958" s="3"/>
      <c r="U9958" s="3"/>
      <c r="V9958" s="3"/>
      <c r="W9958" s="3"/>
      <c r="X9958" s="3"/>
      <c r="Y9958" s="3"/>
      <c r="Z9958" s="3"/>
      <c r="AA9958" s="3"/>
      <c r="AB9958" s="3"/>
      <c r="AC9958" s="3"/>
      <c r="AD9958" s="3"/>
      <c r="AE9958" s="3"/>
      <c r="AF9958" s="3"/>
      <c r="AG9958" s="3"/>
      <c r="AH9958" s="3"/>
      <c r="AI9958" s="3"/>
      <c r="AJ9958" s="3"/>
      <c r="AK9958" s="3"/>
      <c r="AL9958" s="3"/>
      <c r="AM9958" s="3"/>
      <c r="AN9958" s="3"/>
      <c r="AO9958" s="3"/>
      <c r="AP9958" s="3"/>
      <c r="AQ9958" s="3"/>
      <c r="AR9958" s="3"/>
      <c r="AS9958" s="3"/>
      <c r="AT9958" s="3"/>
      <c r="AU9958" s="3"/>
      <c r="AV9958" s="3"/>
      <c r="AW9958" s="3"/>
      <c r="AX9958" s="3"/>
      <c r="AY9958" s="3"/>
      <c r="AZ9958" s="3"/>
      <c r="BA9958" s="3"/>
    </row>
    <row r="9959" spans="1:53" x14ac:dyDescent="0.3">
      <c r="A9959" s="3"/>
      <c r="B9959" s="3"/>
      <c r="C9959" s="3"/>
      <c r="D9959" s="3"/>
      <c r="E9959" s="3"/>
      <c r="F9959" s="3"/>
      <c r="G9959" s="3"/>
      <c r="H9959" s="3"/>
      <c r="I9959" s="3"/>
      <c r="J9959" s="3"/>
      <c r="K9959" s="3"/>
      <c r="L9959" s="3"/>
      <c r="M9959" s="3"/>
      <c r="N9959" s="3"/>
      <c r="O9959" s="3"/>
      <c r="P9959" s="3"/>
      <c r="Q9959" s="3"/>
      <c r="R9959" s="3"/>
      <c r="S9959" s="120"/>
      <c r="T9959" s="3"/>
      <c r="U9959" s="3"/>
      <c r="V9959" s="3"/>
      <c r="W9959" s="3"/>
      <c r="X9959" s="3"/>
      <c r="Y9959" s="3"/>
      <c r="Z9959" s="3"/>
      <c r="AA9959" s="3"/>
      <c r="AB9959" s="3"/>
      <c r="AC9959" s="3"/>
      <c r="AD9959" s="3"/>
      <c r="AE9959" s="3"/>
      <c r="AF9959" s="3"/>
      <c r="AG9959" s="3"/>
      <c r="AH9959" s="3"/>
      <c r="AI9959" s="3"/>
      <c r="AJ9959" s="3"/>
      <c r="AK9959" s="3"/>
      <c r="AL9959" s="3"/>
      <c r="AM9959" s="3"/>
      <c r="AN9959" s="3"/>
      <c r="AO9959" s="3"/>
      <c r="AP9959" s="3"/>
      <c r="AQ9959" s="3"/>
      <c r="AR9959" s="3"/>
      <c r="AS9959" s="3"/>
      <c r="AT9959" s="3"/>
      <c r="AU9959" s="3"/>
      <c r="AV9959" s="3"/>
      <c r="AW9959" s="3"/>
      <c r="AX9959" s="3"/>
      <c r="AY9959" s="3"/>
      <c r="AZ9959" s="3"/>
      <c r="BA9959" s="3"/>
    </row>
    <row r="9960" spans="1:53" x14ac:dyDescent="0.3">
      <c r="A9960" s="3"/>
      <c r="B9960" s="3"/>
      <c r="C9960" s="3"/>
      <c r="D9960" s="3"/>
      <c r="E9960" s="3"/>
      <c r="F9960" s="3"/>
      <c r="G9960" s="3"/>
      <c r="H9960" s="3"/>
      <c r="I9960" s="3"/>
      <c r="J9960" s="3"/>
      <c r="K9960" s="3"/>
      <c r="L9960" s="3"/>
      <c r="M9960" s="3"/>
      <c r="N9960" s="3"/>
      <c r="O9960" s="3"/>
      <c r="P9960" s="3"/>
      <c r="Q9960" s="3"/>
      <c r="R9960" s="3"/>
      <c r="S9960" s="120"/>
      <c r="T9960" s="3"/>
      <c r="U9960" s="3"/>
      <c r="V9960" s="3"/>
      <c r="W9960" s="3"/>
      <c r="X9960" s="3"/>
      <c r="Y9960" s="3"/>
      <c r="Z9960" s="3"/>
      <c r="AA9960" s="3"/>
      <c r="AB9960" s="3"/>
      <c r="AC9960" s="3"/>
      <c r="AD9960" s="3"/>
      <c r="AE9960" s="3"/>
      <c r="AF9960" s="3"/>
      <c r="AG9960" s="3"/>
      <c r="AH9960" s="3"/>
      <c r="AI9960" s="3"/>
      <c r="AJ9960" s="3"/>
      <c r="AK9960" s="3"/>
      <c r="AL9960" s="3"/>
      <c r="AM9960" s="3"/>
      <c r="AN9960" s="3"/>
      <c r="AO9960" s="3"/>
      <c r="AP9960" s="3"/>
      <c r="AQ9960" s="3"/>
      <c r="AR9960" s="3"/>
      <c r="AS9960" s="3"/>
      <c r="AT9960" s="3"/>
      <c r="AU9960" s="3"/>
      <c r="AV9960" s="3"/>
      <c r="AW9960" s="3"/>
      <c r="AX9960" s="3"/>
      <c r="AY9960" s="3"/>
      <c r="AZ9960" s="3"/>
      <c r="BA9960" s="3"/>
    </row>
    <row r="9961" spans="1:53" x14ac:dyDescent="0.3">
      <c r="A9961" s="3"/>
      <c r="B9961" s="3"/>
      <c r="C9961" s="3"/>
      <c r="D9961" s="3"/>
      <c r="E9961" s="3"/>
      <c r="F9961" s="3"/>
      <c r="G9961" s="3"/>
      <c r="H9961" s="3"/>
      <c r="I9961" s="3"/>
      <c r="J9961" s="3"/>
      <c r="K9961" s="3"/>
      <c r="L9961" s="3"/>
      <c r="M9961" s="3"/>
      <c r="N9961" s="3"/>
      <c r="O9961" s="3"/>
      <c r="P9961" s="3"/>
      <c r="Q9961" s="3"/>
      <c r="R9961" s="3"/>
      <c r="S9961" s="120"/>
      <c r="T9961" s="3"/>
      <c r="U9961" s="3"/>
      <c r="V9961" s="3"/>
      <c r="W9961" s="3"/>
      <c r="X9961" s="3"/>
      <c r="Y9961" s="3"/>
      <c r="Z9961" s="3"/>
      <c r="AA9961" s="3"/>
      <c r="AB9961" s="3"/>
      <c r="AC9961" s="3"/>
      <c r="AD9961" s="3"/>
      <c r="AE9961" s="3"/>
      <c r="AF9961" s="3"/>
      <c r="AG9961" s="3"/>
      <c r="AH9961" s="3"/>
      <c r="AI9961" s="3"/>
      <c r="AJ9961" s="3"/>
      <c r="AK9961" s="3"/>
      <c r="AL9961" s="3"/>
      <c r="AM9961" s="3"/>
      <c r="AN9961" s="3"/>
      <c r="AO9961" s="3"/>
      <c r="AP9961" s="3"/>
      <c r="AQ9961" s="3"/>
      <c r="AR9961" s="3"/>
      <c r="AS9961" s="3"/>
      <c r="AT9961" s="3"/>
      <c r="AU9961" s="3"/>
      <c r="AV9961" s="3"/>
      <c r="AW9961" s="3"/>
      <c r="AX9961" s="3"/>
      <c r="AY9961" s="3"/>
      <c r="AZ9961" s="3"/>
      <c r="BA9961" s="3"/>
    </row>
    <row r="9962" spans="1:53" x14ac:dyDescent="0.3">
      <c r="A9962" s="3"/>
      <c r="B9962" s="3"/>
      <c r="C9962" s="3"/>
      <c r="D9962" s="3"/>
      <c r="E9962" s="3"/>
      <c r="F9962" s="3"/>
      <c r="G9962" s="3"/>
      <c r="H9962" s="3"/>
      <c r="I9962" s="3"/>
      <c r="J9962" s="3"/>
      <c r="K9962" s="3"/>
      <c r="L9962" s="3"/>
      <c r="M9962" s="3"/>
      <c r="N9962" s="3"/>
      <c r="O9962" s="3"/>
      <c r="P9962" s="3"/>
      <c r="Q9962" s="3"/>
      <c r="R9962" s="3"/>
      <c r="S9962" s="120"/>
      <c r="T9962" s="3"/>
      <c r="U9962" s="3"/>
      <c r="V9962" s="3"/>
      <c r="W9962" s="3"/>
      <c r="X9962" s="3"/>
      <c r="Y9962" s="3"/>
      <c r="Z9962" s="3"/>
      <c r="AA9962" s="3"/>
      <c r="AB9962" s="3"/>
      <c r="AC9962" s="3"/>
      <c r="AD9962" s="3"/>
      <c r="AE9962" s="3"/>
      <c r="AF9962" s="3"/>
      <c r="AG9962" s="3"/>
      <c r="AH9962" s="3"/>
      <c r="AI9962" s="3"/>
      <c r="AJ9962" s="3"/>
      <c r="AK9962" s="3"/>
      <c r="AL9962" s="3"/>
      <c r="AM9962" s="3"/>
      <c r="AN9962" s="3"/>
      <c r="AO9962" s="3"/>
      <c r="AP9962" s="3"/>
      <c r="AQ9962" s="3"/>
      <c r="AR9962" s="3"/>
      <c r="AS9962" s="3"/>
      <c r="AT9962" s="3"/>
      <c r="AU9962" s="3"/>
      <c r="AV9962" s="3"/>
      <c r="AW9962" s="3"/>
      <c r="AX9962" s="3"/>
      <c r="AY9962" s="3"/>
      <c r="AZ9962" s="3"/>
      <c r="BA9962" s="3"/>
    </row>
    <row r="9963" spans="1:53" x14ac:dyDescent="0.3">
      <c r="A9963" s="3"/>
      <c r="B9963" s="3"/>
      <c r="C9963" s="3"/>
      <c r="D9963" s="3"/>
      <c r="E9963" s="3"/>
      <c r="F9963" s="3"/>
      <c r="G9963" s="3"/>
      <c r="H9963" s="3"/>
      <c r="I9963" s="3"/>
      <c r="J9963" s="3"/>
      <c r="K9963" s="3"/>
      <c r="L9963" s="3"/>
      <c r="M9963" s="3"/>
      <c r="N9963" s="3"/>
      <c r="O9963" s="3"/>
      <c r="P9963" s="3"/>
      <c r="Q9963" s="3"/>
      <c r="R9963" s="3"/>
      <c r="S9963" s="120"/>
      <c r="T9963" s="3"/>
      <c r="U9963" s="3"/>
      <c r="V9963" s="3"/>
      <c r="W9963" s="3"/>
      <c r="X9963" s="3"/>
      <c r="Y9963" s="3"/>
      <c r="Z9963" s="3"/>
      <c r="AA9963" s="3"/>
      <c r="AB9963" s="3"/>
      <c r="AC9963" s="3"/>
      <c r="AD9963" s="3"/>
      <c r="AE9963" s="3"/>
      <c r="AF9963" s="3"/>
      <c r="AG9963" s="3"/>
      <c r="AH9963" s="3"/>
      <c r="AI9963" s="3"/>
      <c r="AJ9963" s="3"/>
      <c r="AK9963" s="3"/>
      <c r="AL9963" s="3"/>
      <c r="AM9963" s="3"/>
      <c r="AN9963" s="3"/>
      <c r="AO9963" s="3"/>
      <c r="AP9963" s="3"/>
      <c r="AQ9963" s="3"/>
      <c r="AR9963" s="3"/>
      <c r="AS9963" s="3"/>
      <c r="AT9963" s="3"/>
      <c r="AU9963" s="3"/>
      <c r="AV9963" s="3"/>
      <c r="AW9963" s="3"/>
      <c r="AX9963" s="3"/>
      <c r="AY9963" s="3"/>
      <c r="AZ9963" s="3"/>
      <c r="BA9963" s="3"/>
    </row>
    <row r="9964" spans="1:53" x14ac:dyDescent="0.3">
      <c r="A9964" s="3"/>
      <c r="B9964" s="3"/>
      <c r="C9964" s="3"/>
      <c r="D9964" s="3"/>
      <c r="E9964" s="3"/>
      <c r="F9964" s="3"/>
      <c r="G9964" s="3"/>
      <c r="H9964" s="3"/>
      <c r="I9964" s="3"/>
      <c r="J9964" s="3"/>
      <c r="K9964" s="3"/>
      <c r="L9964" s="3"/>
      <c r="M9964" s="3"/>
      <c r="N9964" s="3"/>
      <c r="O9964" s="3"/>
      <c r="P9964" s="3"/>
      <c r="Q9964" s="3"/>
      <c r="R9964" s="3"/>
      <c r="S9964" s="120"/>
      <c r="T9964" s="3"/>
      <c r="U9964" s="3"/>
      <c r="V9964" s="3"/>
      <c r="W9964" s="3"/>
      <c r="X9964" s="3"/>
      <c r="Y9964" s="3"/>
      <c r="Z9964" s="3"/>
      <c r="AA9964" s="3"/>
      <c r="AB9964" s="3"/>
      <c r="AC9964" s="3"/>
      <c r="AD9964" s="3"/>
      <c r="AE9964" s="3"/>
      <c r="AF9964" s="3"/>
      <c r="AG9964" s="3"/>
      <c r="AH9964" s="3"/>
      <c r="AI9964" s="3"/>
      <c r="AJ9964" s="3"/>
      <c r="AK9964" s="3"/>
      <c r="AL9964" s="3"/>
      <c r="AM9964" s="3"/>
      <c r="AN9964" s="3"/>
      <c r="AO9964" s="3"/>
      <c r="AP9964" s="3"/>
      <c r="AQ9964" s="3"/>
      <c r="AR9964" s="3"/>
      <c r="AS9964" s="3"/>
      <c r="AT9964" s="3"/>
      <c r="AU9964" s="3"/>
      <c r="AV9964" s="3"/>
      <c r="AW9964" s="3"/>
      <c r="AX9964" s="3"/>
      <c r="AY9964" s="3"/>
      <c r="AZ9964" s="3"/>
      <c r="BA9964" s="3"/>
    </row>
    <row r="9965" spans="1:53" x14ac:dyDescent="0.3">
      <c r="A9965" s="3"/>
      <c r="B9965" s="3"/>
      <c r="C9965" s="3"/>
      <c r="D9965" s="3"/>
      <c r="E9965" s="3"/>
      <c r="F9965" s="3"/>
      <c r="G9965" s="3"/>
      <c r="H9965" s="3"/>
      <c r="I9965" s="3"/>
      <c r="J9965" s="3"/>
      <c r="K9965" s="3"/>
      <c r="L9965" s="3"/>
      <c r="M9965" s="3"/>
      <c r="N9965" s="3"/>
      <c r="O9965" s="3"/>
      <c r="P9965" s="3"/>
      <c r="Q9965" s="3"/>
      <c r="R9965" s="3"/>
      <c r="S9965" s="120"/>
      <c r="T9965" s="3"/>
      <c r="U9965" s="3"/>
      <c r="V9965" s="3"/>
      <c r="W9965" s="3"/>
      <c r="X9965" s="3"/>
      <c r="Y9965" s="3"/>
      <c r="Z9965" s="3"/>
      <c r="AA9965" s="3"/>
      <c r="AB9965" s="3"/>
      <c r="AC9965" s="3"/>
      <c r="AD9965" s="3"/>
      <c r="AE9965" s="3"/>
      <c r="AF9965" s="3"/>
      <c r="AG9965" s="3"/>
      <c r="AH9965" s="3"/>
      <c r="AI9965" s="3"/>
      <c r="AJ9965" s="3"/>
      <c r="AK9965" s="3"/>
      <c r="AL9965" s="3"/>
      <c r="AM9965" s="3"/>
      <c r="AN9965" s="3"/>
      <c r="AO9965" s="3"/>
      <c r="AP9965" s="3"/>
      <c r="AQ9965" s="3"/>
      <c r="AR9965" s="3"/>
      <c r="AS9965" s="3"/>
      <c r="AT9965" s="3"/>
      <c r="AU9965" s="3"/>
      <c r="AV9965" s="3"/>
      <c r="AW9965" s="3"/>
      <c r="AX9965" s="3"/>
      <c r="AY9965" s="3"/>
      <c r="AZ9965" s="3"/>
      <c r="BA9965" s="3"/>
    </row>
    <row r="9966" spans="1:53" x14ac:dyDescent="0.3">
      <c r="A9966" s="3"/>
      <c r="B9966" s="3"/>
      <c r="C9966" s="3"/>
      <c r="D9966" s="3"/>
      <c r="E9966" s="3"/>
      <c r="F9966" s="3"/>
      <c r="G9966" s="3"/>
      <c r="H9966" s="3"/>
      <c r="I9966" s="3"/>
      <c r="J9966" s="3"/>
      <c r="K9966" s="3"/>
      <c r="L9966" s="3"/>
      <c r="M9966" s="3"/>
      <c r="N9966" s="3"/>
      <c r="O9966" s="3"/>
      <c r="P9966" s="3"/>
      <c r="Q9966" s="3"/>
      <c r="R9966" s="3"/>
      <c r="S9966" s="120"/>
      <c r="T9966" s="3"/>
      <c r="U9966" s="3"/>
      <c r="V9966" s="3"/>
      <c r="W9966" s="3"/>
      <c r="X9966" s="3"/>
      <c r="Y9966" s="3"/>
      <c r="Z9966" s="3"/>
      <c r="AA9966" s="3"/>
      <c r="AB9966" s="3"/>
      <c r="AC9966" s="3"/>
      <c r="AD9966" s="3"/>
      <c r="AE9966" s="3"/>
      <c r="AF9966" s="3"/>
      <c r="AG9966" s="3"/>
      <c r="AH9966" s="3"/>
      <c r="AI9966" s="3"/>
      <c r="AJ9966" s="3"/>
      <c r="AK9966" s="3"/>
      <c r="AL9966" s="3"/>
      <c r="AM9966" s="3"/>
      <c r="AN9966" s="3"/>
      <c r="AO9966" s="3"/>
      <c r="AP9966" s="3"/>
      <c r="AQ9966" s="3"/>
      <c r="AR9966" s="3"/>
      <c r="AS9966" s="3"/>
      <c r="AT9966" s="3"/>
      <c r="AU9966" s="3"/>
      <c r="AV9966" s="3"/>
      <c r="AW9966" s="3"/>
      <c r="AX9966" s="3"/>
      <c r="AY9966" s="3"/>
      <c r="AZ9966" s="3"/>
      <c r="BA9966" s="3"/>
    </row>
    <row r="9967" spans="1:53" x14ac:dyDescent="0.3">
      <c r="A9967" s="3"/>
      <c r="B9967" s="3"/>
      <c r="C9967" s="3"/>
      <c r="D9967" s="3"/>
      <c r="E9967" s="3"/>
      <c r="F9967" s="3"/>
      <c r="G9967" s="3"/>
      <c r="H9967" s="3"/>
      <c r="I9967" s="3"/>
      <c r="J9967" s="3"/>
      <c r="K9967" s="3"/>
      <c r="L9967" s="3"/>
      <c r="M9967" s="3"/>
      <c r="N9967" s="3"/>
      <c r="O9967" s="3"/>
      <c r="P9967" s="3"/>
      <c r="Q9967" s="3"/>
      <c r="R9967" s="3"/>
      <c r="S9967" s="120"/>
      <c r="T9967" s="3"/>
      <c r="U9967" s="3"/>
      <c r="V9967" s="3"/>
      <c r="W9967" s="3"/>
      <c r="X9967" s="3"/>
      <c r="Y9967" s="3"/>
      <c r="Z9967" s="3"/>
      <c r="AA9967" s="3"/>
      <c r="AB9967" s="3"/>
      <c r="AC9967" s="3"/>
      <c r="AD9967" s="3"/>
      <c r="AE9967" s="3"/>
      <c r="AF9967" s="3"/>
      <c r="AG9967" s="3"/>
      <c r="AH9967" s="3"/>
      <c r="AI9967" s="3"/>
      <c r="AJ9967" s="3"/>
      <c r="AK9967" s="3"/>
      <c r="AL9967" s="3"/>
      <c r="AM9967" s="3"/>
      <c r="AN9967" s="3"/>
      <c r="AO9967" s="3"/>
      <c r="AP9967" s="3"/>
      <c r="AQ9967" s="3"/>
      <c r="AR9967" s="3"/>
      <c r="AS9967" s="3"/>
      <c r="AT9967" s="3"/>
      <c r="AU9967" s="3"/>
      <c r="AV9967" s="3"/>
      <c r="AW9967" s="3"/>
      <c r="AX9967" s="3"/>
      <c r="AY9967" s="3"/>
      <c r="AZ9967" s="3"/>
      <c r="BA9967" s="3"/>
    </row>
    <row r="9968" spans="1:53" x14ac:dyDescent="0.3">
      <c r="A9968" s="3"/>
      <c r="B9968" s="3"/>
      <c r="C9968" s="3"/>
      <c r="D9968" s="3"/>
      <c r="E9968" s="3"/>
      <c r="F9968" s="3"/>
      <c r="G9968" s="3"/>
      <c r="H9968" s="3"/>
      <c r="I9968" s="3"/>
      <c r="J9968" s="3"/>
      <c r="K9968" s="3"/>
      <c r="L9968" s="3"/>
      <c r="M9968" s="3"/>
      <c r="N9968" s="3"/>
      <c r="O9968" s="3"/>
      <c r="P9968" s="3"/>
      <c r="Q9968" s="3"/>
      <c r="R9968" s="3"/>
      <c r="S9968" s="120"/>
      <c r="T9968" s="3"/>
      <c r="U9968" s="3"/>
      <c r="V9968" s="3"/>
      <c r="W9968" s="3"/>
      <c r="X9968" s="3"/>
      <c r="Y9968" s="3"/>
      <c r="Z9968" s="3"/>
      <c r="AA9968" s="3"/>
      <c r="AB9968" s="3"/>
      <c r="AC9968" s="3"/>
      <c r="AD9968" s="3"/>
      <c r="AE9968" s="3"/>
      <c r="AF9968" s="3"/>
      <c r="AG9968" s="3"/>
      <c r="AH9968" s="3"/>
      <c r="AI9968" s="3"/>
      <c r="AJ9968" s="3"/>
      <c r="AK9968" s="3"/>
      <c r="AL9968" s="3"/>
      <c r="AM9968" s="3"/>
      <c r="AN9968" s="3"/>
      <c r="AO9968" s="3"/>
      <c r="AP9968" s="3"/>
      <c r="AQ9968" s="3"/>
      <c r="AR9968" s="3"/>
      <c r="AS9968" s="3"/>
      <c r="AT9968" s="3"/>
      <c r="AU9968" s="3"/>
      <c r="AV9968" s="3"/>
      <c r="AW9968" s="3"/>
      <c r="AX9968" s="3"/>
      <c r="AY9968" s="3"/>
      <c r="AZ9968" s="3"/>
      <c r="BA9968" s="3"/>
    </row>
    <row r="9969" spans="1:53" x14ac:dyDescent="0.3">
      <c r="A9969" s="3"/>
      <c r="B9969" s="3"/>
      <c r="C9969" s="3"/>
      <c r="D9969" s="3"/>
      <c r="E9969" s="3"/>
      <c r="F9969" s="3"/>
      <c r="G9969" s="3"/>
      <c r="H9969" s="3"/>
      <c r="I9969" s="3"/>
      <c r="J9969" s="3"/>
      <c r="K9969" s="3"/>
      <c r="L9969" s="3"/>
      <c r="M9969" s="3"/>
      <c r="N9969" s="3"/>
      <c r="O9969" s="3"/>
      <c r="P9969" s="3"/>
      <c r="Q9969" s="3"/>
      <c r="R9969" s="3"/>
      <c r="S9969" s="120"/>
      <c r="T9969" s="3"/>
      <c r="U9969" s="3"/>
      <c r="V9969" s="3"/>
      <c r="W9969" s="3"/>
      <c r="X9969" s="3"/>
      <c r="Y9969" s="3"/>
      <c r="Z9969" s="3"/>
      <c r="AA9969" s="3"/>
      <c r="AB9969" s="3"/>
      <c r="AC9969" s="3"/>
      <c r="AD9969" s="3"/>
      <c r="AE9969" s="3"/>
      <c r="AF9969" s="3"/>
      <c r="AG9969" s="3"/>
      <c r="AH9969" s="3"/>
      <c r="AI9969" s="3"/>
      <c r="AJ9969" s="3"/>
      <c r="AK9969" s="3"/>
      <c r="AL9969" s="3"/>
      <c r="AM9969" s="3"/>
      <c r="AN9969" s="3"/>
      <c r="AO9969" s="3"/>
      <c r="AP9969" s="3"/>
      <c r="AQ9969" s="3"/>
      <c r="AR9969" s="3"/>
      <c r="AS9969" s="3"/>
      <c r="AT9969" s="3"/>
      <c r="AU9969" s="3"/>
      <c r="AV9969" s="3"/>
      <c r="AW9969" s="3"/>
      <c r="AX9969" s="3"/>
      <c r="AY9969" s="3"/>
      <c r="AZ9969" s="3"/>
      <c r="BA9969" s="3"/>
    </row>
    <row r="9970" spans="1:53" x14ac:dyDescent="0.3">
      <c r="A9970" s="3"/>
      <c r="B9970" s="3"/>
      <c r="C9970" s="3"/>
      <c r="D9970" s="3"/>
      <c r="E9970" s="3"/>
      <c r="F9970" s="3"/>
      <c r="G9970" s="3"/>
      <c r="H9970" s="3"/>
      <c r="I9970" s="3"/>
      <c r="J9970" s="3"/>
      <c r="K9970" s="3"/>
      <c r="L9970" s="3"/>
      <c r="M9970" s="3"/>
      <c r="N9970" s="3"/>
      <c r="O9970" s="3"/>
      <c r="P9970" s="3"/>
      <c r="Q9970" s="3"/>
      <c r="R9970" s="3"/>
      <c r="S9970" s="120"/>
      <c r="T9970" s="3"/>
      <c r="U9970" s="3"/>
      <c r="V9970" s="3"/>
      <c r="W9970" s="3"/>
      <c r="X9970" s="3"/>
      <c r="Y9970" s="3"/>
      <c r="Z9970" s="3"/>
      <c r="AA9970" s="3"/>
      <c r="AB9970" s="3"/>
      <c r="AC9970" s="3"/>
      <c r="AD9970" s="3"/>
      <c r="AE9970" s="3"/>
      <c r="AF9970" s="3"/>
      <c r="AG9970" s="3"/>
      <c r="AH9970" s="3"/>
      <c r="AI9970" s="3"/>
      <c r="AJ9970" s="3"/>
      <c r="AK9970" s="3"/>
      <c r="AL9970" s="3"/>
      <c r="AM9970" s="3"/>
      <c r="AN9970" s="3"/>
      <c r="AO9970" s="3"/>
      <c r="AP9970" s="3"/>
      <c r="AQ9970" s="3"/>
      <c r="AR9970" s="3"/>
      <c r="AS9970" s="3"/>
      <c r="AT9970" s="3"/>
      <c r="AU9970" s="3"/>
      <c r="AV9970" s="3"/>
      <c r="AW9970" s="3"/>
      <c r="AX9970" s="3"/>
      <c r="AY9970" s="3"/>
      <c r="AZ9970" s="3"/>
      <c r="BA9970" s="3"/>
    </row>
    <row r="9971" spans="1:53" x14ac:dyDescent="0.3">
      <c r="A9971" s="3"/>
      <c r="B9971" s="3"/>
      <c r="C9971" s="3"/>
      <c r="D9971" s="3"/>
      <c r="E9971" s="3"/>
      <c r="F9971" s="3"/>
      <c r="G9971" s="3"/>
      <c r="H9971" s="3"/>
      <c r="I9971" s="3"/>
      <c r="J9971" s="3"/>
      <c r="K9971" s="3"/>
      <c r="L9971" s="3"/>
      <c r="M9971" s="3"/>
      <c r="N9971" s="3"/>
      <c r="O9971" s="3"/>
      <c r="P9971" s="3"/>
      <c r="Q9971" s="3"/>
      <c r="R9971" s="3"/>
      <c r="S9971" s="120"/>
      <c r="T9971" s="3"/>
      <c r="U9971" s="3"/>
      <c r="V9971" s="3"/>
      <c r="W9971" s="3"/>
      <c r="X9971" s="3"/>
      <c r="Y9971" s="3"/>
      <c r="Z9971" s="3"/>
      <c r="AA9971" s="3"/>
      <c r="AB9971" s="3"/>
      <c r="AC9971" s="3"/>
      <c r="AD9971" s="3"/>
      <c r="AE9971" s="3"/>
      <c r="AF9971" s="3"/>
      <c r="AG9971" s="3"/>
      <c r="AH9971" s="3"/>
      <c r="AI9971" s="3"/>
      <c r="AJ9971" s="3"/>
      <c r="AK9971" s="3"/>
      <c r="AL9971" s="3"/>
      <c r="AM9971" s="3"/>
      <c r="AN9971" s="3"/>
      <c r="AO9971" s="3"/>
      <c r="AP9971" s="3"/>
      <c r="AQ9971" s="3"/>
      <c r="AR9971" s="3"/>
      <c r="AS9971" s="3"/>
      <c r="AT9971" s="3"/>
      <c r="AU9971" s="3"/>
      <c r="AV9971" s="3"/>
      <c r="AW9971" s="3"/>
      <c r="AX9971" s="3"/>
      <c r="AY9971" s="3"/>
      <c r="AZ9971" s="3"/>
      <c r="BA9971" s="3"/>
    </row>
    <row r="9972" spans="1:53" x14ac:dyDescent="0.3">
      <c r="A9972" s="3"/>
      <c r="B9972" s="3"/>
      <c r="C9972" s="3"/>
      <c r="D9972" s="3"/>
      <c r="E9972" s="3"/>
      <c r="F9972" s="3"/>
      <c r="G9972" s="3"/>
      <c r="H9972" s="3"/>
      <c r="I9972" s="3"/>
      <c r="J9972" s="3"/>
      <c r="K9972" s="3"/>
      <c r="L9972" s="3"/>
      <c r="M9972" s="3"/>
      <c r="N9972" s="3"/>
      <c r="O9972" s="3"/>
      <c r="P9972" s="3"/>
      <c r="Q9972" s="3"/>
      <c r="R9972" s="3"/>
      <c r="S9972" s="120"/>
      <c r="T9972" s="3"/>
      <c r="U9972" s="3"/>
      <c r="V9972" s="3"/>
      <c r="W9972" s="3"/>
      <c r="X9972" s="3"/>
      <c r="Y9972" s="3"/>
      <c r="Z9972" s="3"/>
      <c r="AA9972" s="3"/>
      <c r="AB9972" s="3"/>
      <c r="AC9972" s="3"/>
      <c r="AD9972" s="3"/>
      <c r="AE9972" s="3"/>
      <c r="AF9972" s="3"/>
      <c r="AG9972" s="3"/>
      <c r="AH9972" s="3"/>
      <c r="AI9972" s="3"/>
      <c r="AJ9972" s="3"/>
      <c r="AK9972" s="3"/>
      <c r="AL9972" s="3"/>
      <c r="AM9972" s="3"/>
      <c r="AN9972" s="3"/>
      <c r="AO9972" s="3"/>
      <c r="AP9972" s="3"/>
      <c r="AQ9972" s="3"/>
      <c r="AR9972" s="3"/>
      <c r="AS9972" s="3"/>
      <c r="AT9972" s="3"/>
      <c r="AU9972" s="3"/>
      <c r="AV9972" s="3"/>
      <c r="AW9972" s="3"/>
      <c r="AX9972" s="3"/>
      <c r="AY9972" s="3"/>
      <c r="AZ9972" s="3"/>
      <c r="BA9972" s="3"/>
    </row>
    <row r="9973" spans="1:53" x14ac:dyDescent="0.3">
      <c r="A9973" s="3"/>
      <c r="B9973" s="3"/>
      <c r="C9973" s="3"/>
      <c r="D9973" s="3"/>
      <c r="E9973" s="3"/>
      <c r="F9973" s="3"/>
      <c r="G9973" s="3"/>
      <c r="H9973" s="3"/>
      <c r="I9973" s="3"/>
      <c r="J9973" s="3"/>
      <c r="K9973" s="3"/>
      <c r="L9973" s="3"/>
      <c r="M9973" s="3"/>
      <c r="N9973" s="3"/>
      <c r="O9973" s="3"/>
      <c r="P9973" s="3"/>
      <c r="Q9973" s="3"/>
      <c r="R9973" s="3"/>
      <c r="S9973" s="120"/>
      <c r="T9973" s="3"/>
      <c r="U9973" s="3"/>
      <c r="V9973" s="3"/>
      <c r="W9973" s="3"/>
      <c r="X9973" s="3"/>
      <c r="Y9973" s="3"/>
      <c r="Z9973" s="3"/>
      <c r="AA9973" s="3"/>
      <c r="AB9973" s="3"/>
      <c r="AC9973" s="3"/>
      <c r="AD9973" s="3"/>
      <c r="AE9973" s="3"/>
      <c r="AF9973" s="3"/>
      <c r="AG9973" s="3"/>
      <c r="AH9973" s="3"/>
      <c r="AI9973" s="3"/>
      <c r="AJ9973" s="3"/>
      <c r="AK9973" s="3"/>
      <c r="AL9973" s="3"/>
      <c r="AM9973" s="3"/>
      <c r="AN9973" s="3"/>
      <c r="AO9973" s="3"/>
      <c r="AP9973" s="3"/>
      <c r="AQ9973" s="3"/>
      <c r="AR9973" s="3"/>
      <c r="AS9973" s="3"/>
      <c r="AT9973" s="3"/>
      <c r="AU9973" s="3"/>
      <c r="AV9973" s="3"/>
      <c r="AW9973" s="3"/>
      <c r="AX9973" s="3"/>
      <c r="AY9973" s="3"/>
      <c r="AZ9973" s="3"/>
      <c r="BA9973" s="3"/>
    </row>
    <row r="9974" spans="1:53" x14ac:dyDescent="0.3">
      <c r="A9974" s="3"/>
      <c r="B9974" s="3"/>
      <c r="C9974" s="3"/>
      <c r="D9974" s="3"/>
      <c r="E9974" s="3"/>
      <c r="F9974" s="3"/>
      <c r="G9974" s="3"/>
      <c r="H9974" s="3"/>
      <c r="I9974" s="3"/>
      <c r="J9974" s="3"/>
      <c r="K9974" s="3"/>
      <c r="L9974" s="3"/>
      <c r="M9974" s="3"/>
      <c r="N9974" s="3"/>
      <c r="O9974" s="3"/>
      <c r="P9974" s="3"/>
      <c r="Q9974" s="3"/>
      <c r="R9974" s="3"/>
      <c r="S9974" s="120"/>
      <c r="T9974" s="3"/>
      <c r="U9974" s="3"/>
      <c r="V9974" s="3"/>
      <c r="W9974" s="3"/>
      <c r="X9974" s="3"/>
      <c r="Y9974" s="3"/>
      <c r="Z9974" s="3"/>
      <c r="AA9974" s="3"/>
      <c r="AB9974" s="3"/>
      <c r="AC9974" s="3"/>
      <c r="AD9974" s="3"/>
      <c r="AE9974" s="3"/>
      <c r="AF9974" s="3"/>
      <c r="AG9974" s="3"/>
      <c r="AH9974" s="3"/>
      <c r="AI9974" s="3"/>
      <c r="AJ9974" s="3"/>
      <c r="AK9974" s="3"/>
      <c r="AL9974" s="3"/>
      <c r="AM9974" s="3"/>
      <c r="AN9974" s="3"/>
      <c r="AO9974" s="3"/>
      <c r="AP9974" s="3"/>
      <c r="AQ9974" s="3"/>
      <c r="AR9974" s="3"/>
      <c r="AS9974" s="3"/>
      <c r="AT9974" s="3"/>
      <c r="AU9974" s="3"/>
      <c r="AV9974" s="3"/>
      <c r="AW9974" s="3"/>
      <c r="AX9974" s="3"/>
      <c r="AY9974" s="3"/>
      <c r="AZ9974" s="3"/>
      <c r="BA9974" s="3"/>
    </row>
    <row r="9975" spans="1:53" x14ac:dyDescent="0.3">
      <c r="A9975" s="3"/>
      <c r="B9975" s="3"/>
      <c r="C9975" s="3"/>
      <c r="D9975" s="3"/>
      <c r="E9975" s="3"/>
      <c r="F9975" s="3"/>
      <c r="G9975" s="3"/>
      <c r="H9975" s="3"/>
      <c r="I9975" s="3"/>
      <c r="J9975" s="3"/>
      <c r="K9975" s="3"/>
      <c r="L9975" s="3"/>
      <c r="M9975" s="3"/>
      <c r="N9975" s="3"/>
      <c r="O9975" s="3"/>
      <c r="P9975" s="3"/>
      <c r="Q9975" s="3"/>
      <c r="R9975" s="3"/>
      <c r="S9975" s="120"/>
      <c r="T9975" s="3"/>
      <c r="U9975" s="3"/>
      <c r="V9975" s="3"/>
      <c r="W9975" s="3"/>
      <c r="X9975" s="3"/>
      <c r="Y9975" s="3"/>
      <c r="Z9975" s="3"/>
      <c r="AA9975" s="3"/>
      <c r="AB9975" s="3"/>
      <c r="AC9975" s="3"/>
      <c r="AD9975" s="3"/>
      <c r="AE9975" s="3"/>
      <c r="AF9975" s="3"/>
      <c r="AG9975" s="3"/>
      <c r="AH9975" s="3"/>
      <c r="AI9975" s="3"/>
      <c r="AJ9975" s="3"/>
      <c r="AK9975" s="3"/>
      <c r="AL9975" s="3"/>
      <c r="AM9975" s="3"/>
      <c r="AN9975" s="3"/>
      <c r="AO9975" s="3"/>
      <c r="AP9975" s="3"/>
      <c r="AQ9975" s="3"/>
      <c r="AR9975" s="3"/>
      <c r="AS9975" s="3"/>
      <c r="AT9975" s="3"/>
      <c r="AU9975" s="3"/>
      <c r="AV9975" s="3"/>
      <c r="AW9975" s="3"/>
      <c r="AX9975" s="3"/>
      <c r="AY9975" s="3"/>
      <c r="AZ9975" s="3"/>
      <c r="BA9975" s="3"/>
    </row>
    <row r="9976" spans="1:53" x14ac:dyDescent="0.3">
      <c r="A9976" s="3"/>
      <c r="B9976" s="3"/>
      <c r="C9976" s="3"/>
      <c r="D9976" s="3"/>
      <c r="E9976" s="3"/>
      <c r="F9976" s="3"/>
      <c r="G9976" s="3"/>
      <c r="H9976" s="3"/>
      <c r="I9976" s="3"/>
      <c r="J9976" s="3"/>
      <c r="K9976" s="3"/>
      <c r="L9976" s="3"/>
      <c r="M9976" s="3"/>
      <c r="N9976" s="3"/>
      <c r="O9976" s="3"/>
      <c r="P9976" s="3"/>
      <c r="Q9976" s="3"/>
      <c r="R9976" s="3"/>
      <c r="S9976" s="120"/>
      <c r="T9976" s="3"/>
      <c r="U9976" s="3"/>
      <c r="V9976" s="3"/>
      <c r="W9976" s="3"/>
      <c r="X9976" s="3"/>
      <c r="Y9976" s="3"/>
      <c r="Z9976" s="3"/>
      <c r="AA9976" s="3"/>
      <c r="AB9976" s="3"/>
      <c r="AC9976" s="3"/>
      <c r="AD9976" s="3"/>
      <c r="AE9976" s="3"/>
      <c r="AF9976" s="3"/>
      <c r="AG9976" s="3"/>
      <c r="AH9976" s="3"/>
      <c r="AI9976" s="3"/>
      <c r="AJ9976" s="3"/>
      <c r="AK9976" s="3"/>
      <c r="AL9976" s="3"/>
      <c r="AM9976" s="3"/>
      <c r="AN9976" s="3"/>
      <c r="AO9976" s="3"/>
      <c r="AP9976" s="3"/>
      <c r="AQ9976" s="3"/>
      <c r="AR9976" s="3"/>
      <c r="AS9976" s="3"/>
      <c r="AT9976" s="3"/>
      <c r="AU9976" s="3"/>
      <c r="AV9976" s="3"/>
      <c r="AW9976" s="3"/>
      <c r="AX9976" s="3"/>
      <c r="AY9976" s="3"/>
      <c r="AZ9976" s="3"/>
      <c r="BA9976" s="3"/>
    </row>
    <row r="9977" spans="1:53" x14ac:dyDescent="0.3">
      <c r="A9977" s="3"/>
      <c r="B9977" s="3"/>
      <c r="C9977" s="3"/>
      <c r="D9977" s="3"/>
      <c r="E9977" s="3"/>
      <c r="F9977" s="3"/>
      <c r="G9977" s="3"/>
      <c r="H9977" s="3"/>
      <c r="I9977" s="3"/>
      <c r="J9977" s="3"/>
      <c r="K9977" s="3"/>
      <c r="L9977" s="3"/>
      <c r="M9977" s="3"/>
      <c r="N9977" s="3"/>
      <c r="O9977" s="3"/>
      <c r="P9977" s="3"/>
      <c r="Q9977" s="3"/>
      <c r="R9977" s="3"/>
      <c r="S9977" s="120"/>
      <c r="T9977" s="3"/>
      <c r="U9977" s="3"/>
      <c r="V9977" s="3"/>
      <c r="W9977" s="3"/>
      <c r="X9977" s="3"/>
      <c r="Y9977" s="3"/>
      <c r="Z9977" s="3"/>
      <c r="AA9977" s="3"/>
      <c r="AB9977" s="3"/>
      <c r="AC9977" s="3"/>
      <c r="AD9977" s="3"/>
      <c r="AE9977" s="3"/>
      <c r="AF9977" s="3"/>
      <c r="AG9977" s="3"/>
      <c r="AH9977" s="3"/>
      <c r="AI9977" s="3"/>
      <c r="AJ9977" s="3"/>
      <c r="AK9977" s="3"/>
      <c r="AL9977" s="3"/>
      <c r="AM9977" s="3"/>
      <c r="AN9977" s="3"/>
      <c r="AO9977" s="3"/>
      <c r="AP9977" s="3"/>
      <c r="AQ9977" s="3"/>
      <c r="AR9977" s="3"/>
      <c r="AS9977" s="3"/>
      <c r="AT9977" s="3"/>
      <c r="AU9977" s="3"/>
      <c r="AV9977" s="3"/>
      <c r="AW9977" s="3"/>
      <c r="AX9977" s="3"/>
      <c r="AY9977" s="3"/>
      <c r="AZ9977" s="3"/>
      <c r="BA9977" s="3"/>
    </row>
    <row r="9978" spans="1:53" x14ac:dyDescent="0.3">
      <c r="A9978" s="3"/>
      <c r="B9978" s="3"/>
      <c r="C9978" s="3"/>
      <c r="D9978" s="3"/>
      <c r="E9978" s="3"/>
      <c r="F9978" s="3"/>
      <c r="G9978" s="3"/>
      <c r="H9978" s="3"/>
      <c r="I9978" s="3"/>
      <c r="J9978" s="3"/>
      <c r="K9978" s="3"/>
      <c r="L9978" s="3"/>
      <c r="M9978" s="3"/>
      <c r="N9978" s="3"/>
      <c r="O9978" s="3"/>
      <c r="P9978" s="3"/>
      <c r="Q9978" s="3"/>
      <c r="R9978" s="3"/>
      <c r="S9978" s="120"/>
      <c r="T9978" s="3"/>
      <c r="U9978" s="3"/>
      <c r="V9978" s="3"/>
      <c r="W9978" s="3"/>
      <c r="X9978" s="3"/>
      <c r="Y9978" s="3"/>
      <c r="Z9978" s="3"/>
      <c r="AA9978" s="3"/>
      <c r="AB9978" s="3"/>
      <c r="AC9978" s="3"/>
      <c r="AD9978" s="3"/>
      <c r="AE9978" s="3"/>
      <c r="AF9978" s="3"/>
      <c r="AG9978" s="3"/>
      <c r="AH9978" s="3"/>
      <c r="AI9978" s="3"/>
      <c r="AJ9978" s="3"/>
      <c r="AK9978" s="3"/>
      <c r="AL9978" s="3"/>
      <c r="AM9978" s="3"/>
      <c r="AN9978" s="3"/>
      <c r="AO9978" s="3"/>
      <c r="AP9978" s="3"/>
      <c r="AQ9978" s="3"/>
      <c r="AR9978" s="3"/>
      <c r="AS9978" s="3"/>
      <c r="AT9978" s="3"/>
      <c r="AU9978" s="3"/>
      <c r="AV9978" s="3"/>
      <c r="AW9978" s="3"/>
      <c r="AX9978" s="3"/>
      <c r="AY9978" s="3"/>
      <c r="AZ9978" s="3"/>
      <c r="BA9978" s="3"/>
    </row>
    <row r="9979" spans="1:53" x14ac:dyDescent="0.3">
      <c r="A9979" s="3"/>
      <c r="B9979" s="3"/>
      <c r="C9979" s="3"/>
      <c r="D9979" s="3"/>
      <c r="E9979" s="3"/>
      <c r="F9979" s="3"/>
      <c r="G9979" s="3"/>
      <c r="H9979" s="3"/>
      <c r="I9979" s="3"/>
      <c r="J9979" s="3"/>
      <c r="K9979" s="3"/>
      <c r="L9979" s="3"/>
      <c r="M9979" s="3"/>
      <c r="N9979" s="3"/>
      <c r="O9979" s="3"/>
      <c r="P9979" s="3"/>
      <c r="Q9979" s="3"/>
      <c r="R9979" s="3"/>
      <c r="S9979" s="120"/>
      <c r="T9979" s="3"/>
      <c r="U9979" s="3"/>
      <c r="V9979" s="3"/>
      <c r="W9979" s="3"/>
      <c r="X9979" s="3"/>
      <c r="Y9979" s="3"/>
      <c r="Z9979" s="3"/>
      <c r="AA9979" s="3"/>
      <c r="AB9979" s="3"/>
      <c r="AC9979" s="3"/>
      <c r="AD9979" s="3"/>
      <c r="AE9979" s="3"/>
      <c r="AF9979" s="3"/>
      <c r="AG9979" s="3"/>
      <c r="AH9979" s="3"/>
      <c r="AI9979" s="3"/>
      <c r="AJ9979" s="3"/>
      <c r="AK9979" s="3"/>
      <c r="AL9979" s="3"/>
      <c r="AM9979" s="3"/>
      <c r="AN9979" s="3"/>
      <c r="AO9979" s="3"/>
      <c r="AP9979" s="3"/>
      <c r="AQ9979" s="3"/>
      <c r="AR9979" s="3"/>
      <c r="AS9979" s="3"/>
      <c r="AT9979" s="3"/>
      <c r="AU9979" s="3"/>
      <c r="AV9979" s="3"/>
      <c r="AW9979" s="3"/>
      <c r="AX9979" s="3"/>
      <c r="AY9979" s="3"/>
      <c r="AZ9979" s="3"/>
      <c r="BA9979" s="3"/>
    </row>
    <row r="9980" spans="1:53" x14ac:dyDescent="0.3">
      <c r="A9980" s="3"/>
      <c r="B9980" s="3"/>
      <c r="C9980" s="3"/>
      <c r="D9980" s="3"/>
      <c r="E9980" s="3"/>
      <c r="F9980" s="3"/>
      <c r="G9980" s="3"/>
      <c r="H9980" s="3"/>
      <c r="I9980" s="3"/>
      <c r="J9980" s="3"/>
      <c r="K9980" s="3"/>
      <c r="L9980" s="3"/>
      <c r="M9980" s="3"/>
      <c r="N9980" s="3"/>
      <c r="O9980" s="3"/>
      <c r="P9980" s="3"/>
      <c r="Q9980" s="3"/>
      <c r="R9980" s="3"/>
      <c r="S9980" s="120"/>
      <c r="T9980" s="3"/>
      <c r="U9980" s="3"/>
      <c r="V9980" s="3"/>
      <c r="W9980" s="3"/>
      <c r="X9980" s="3"/>
      <c r="Y9980" s="3"/>
      <c r="Z9980" s="3"/>
      <c r="AA9980" s="3"/>
      <c r="AB9980" s="3"/>
      <c r="AC9980" s="3"/>
      <c r="AD9980" s="3"/>
      <c r="AE9980" s="3"/>
      <c r="AF9980" s="3"/>
      <c r="AG9980" s="3"/>
      <c r="AH9980" s="3"/>
      <c r="AI9980" s="3"/>
      <c r="AJ9980" s="3"/>
      <c r="AK9980" s="3"/>
      <c r="AL9980" s="3"/>
      <c r="AM9980" s="3"/>
      <c r="AN9980" s="3"/>
      <c r="AO9980" s="3"/>
      <c r="AP9980" s="3"/>
      <c r="AQ9980" s="3"/>
      <c r="AR9980" s="3"/>
      <c r="AS9980" s="3"/>
      <c r="AT9980" s="3"/>
      <c r="AU9980" s="3"/>
      <c r="AV9980" s="3"/>
      <c r="AW9980" s="3"/>
      <c r="AX9980" s="3"/>
      <c r="AY9980" s="3"/>
      <c r="AZ9980" s="3"/>
      <c r="BA9980" s="3"/>
    </row>
    <row r="9981" spans="1:53" x14ac:dyDescent="0.3">
      <c r="A9981" s="3"/>
      <c r="B9981" s="3"/>
      <c r="C9981" s="3"/>
      <c r="D9981" s="3"/>
      <c r="E9981" s="3"/>
      <c r="F9981" s="3"/>
      <c r="G9981" s="3"/>
      <c r="H9981" s="3"/>
      <c r="I9981" s="3"/>
      <c r="J9981" s="3"/>
      <c r="K9981" s="3"/>
      <c r="L9981" s="3"/>
      <c r="M9981" s="3"/>
      <c r="N9981" s="3"/>
      <c r="O9981" s="3"/>
      <c r="P9981" s="3"/>
      <c r="Q9981" s="3"/>
      <c r="R9981" s="3"/>
      <c r="S9981" s="120"/>
      <c r="T9981" s="3"/>
      <c r="U9981" s="3"/>
      <c r="V9981" s="3"/>
      <c r="W9981" s="3"/>
      <c r="X9981" s="3"/>
      <c r="Y9981" s="3"/>
      <c r="Z9981" s="3"/>
      <c r="AA9981" s="3"/>
      <c r="AB9981" s="3"/>
      <c r="AC9981" s="3"/>
      <c r="AD9981" s="3"/>
      <c r="AE9981" s="3"/>
      <c r="AF9981" s="3"/>
      <c r="AG9981" s="3"/>
      <c r="AH9981" s="3"/>
      <c r="AI9981" s="3"/>
      <c r="AJ9981" s="3"/>
      <c r="AK9981" s="3"/>
      <c r="AL9981" s="3"/>
      <c r="AM9981" s="3"/>
      <c r="AN9981" s="3"/>
      <c r="AO9981" s="3"/>
      <c r="AP9981" s="3"/>
      <c r="AQ9981" s="3"/>
      <c r="AR9981" s="3"/>
      <c r="AS9981" s="3"/>
      <c r="AT9981" s="3"/>
      <c r="AU9981" s="3"/>
      <c r="AV9981" s="3"/>
      <c r="AW9981" s="3"/>
      <c r="AX9981" s="3"/>
      <c r="AY9981" s="3"/>
      <c r="AZ9981" s="3"/>
      <c r="BA9981" s="3"/>
    </row>
    <row r="9982" spans="1:53" x14ac:dyDescent="0.3">
      <c r="A9982" s="3"/>
      <c r="B9982" s="3"/>
      <c r="C9982" s="3"/>
      <c r="D9982" s="3"/>
      <c r="E9982" s="3"/>
      <c r="F9982" s="3"/>
      <c r="G9982" s="3"/>
      <c r="H9982" s="3"/>
      <c r="I9982" s="3"/>
      <c r="J9982" s="3"/>
      <c r="K9982" s="3"/>
      <c r="L9982" s="3"/>
      <c r="M9982" s="3"/>
      <c r="N9982" s="3"/>
      <c r="O9982" s="3"/>
      <c r="P9982" s="3"/>
      <c r="Q9982" s="3"/>
      <c r="R9982" s="3"/>
      <c r="S9982" s="120"/>
      <c r="T9982" s="3"/>
      <c r="U9982" s="3"/>
      <c r="V9982" s="3"/>
      <c r="W9982" s="3"/>
      <c r="X9982" s="3"/>
      <c r="Y9982" s="3"/>
      <c r="Z9982" s="3"/>
      <c r="AA9982" s="3"/>
      <c r="AB9982" s="3"/>
      <c r="AC9982" s="3"/>
      <c r="AD9982" s="3"/>
      <c r="AE9982" s="3"/>
      <c r="AF9982" s="3"/>
      <c r="AG9982" s="3"/>
      <c r="AH9982" s="3"/>
      <c r="AI9982" s="3"/>
      <c r="AJ9982" s="3"/>
      <c r="AK9982" s="3"/>
      <c r="AL9982" s="3"/>
      <c r="AM9982" s="3"/>
      <c r="AN9982" s="3"/>
      <c r="AO9982" s="3"/>
      <c r="AP9982" s="3"/>
      <c r="AQ9982" s="3"/>
      <c r="AR9982" s="3"/>
      <c r="AS9982" s="3"/>
      <c r="AT9982" s="3"/>
      <c r="AU9982" s="3"/>
      <c r="AV9982" s="3"/>
      <c r="AW9982" s="3"/>
      <c r="AX9982" s="3"/>
      <c r="AY9982" s="3"/>
      <c r="AZ9982" s="3"/>
      <c r="BA9982" s="3"/>
    </row>
    <row r="9983" spans="1:53" x14ac:dyDescent="0.3">
      <c r="A9983" s="3"/>
      <c r="B9983" s="3"/>
      <c r="C9983" s="3"/>
      <c r="D9983" s="3"/>
      <c r="E9983" s="3"/>
      <c r="F9983" s="3"/>
      <c r="G9983" s="3"/>
      <c r="H9983" s="3"/>
      <c r="I9983" s="3"/>
      <c r="J9983" s="3"/>
      <c r="K9983" s="3"/>
      <c r="L9983" s="3"/>
      <c r="M9983" s="3"/>
      <c r="N9983" s="3"/>
      <c r="O9983" s="3"/>
      <c r="P9983" s="3"/>
      <c r="Q9983" s="3"/>
      <c r="R9983" s="3"/>
      <c r="S9983" s="120"/>
      <c r="T9983" s="3"/>
      <c r="U9983" s="3"/>
      <c r="V9983" s="3"/>
      <c r="W9983" s="3"/>
      <c r="X9983" s="3"/>
      <c r="Y9983" s="3"/>
      <c r="Z9983" s="3"/>
      <c r="AA9983" s="3"/>
      <c r="AB9983" s="3"/>
      <c r="AC9983" s="3"/>
      <c r="AD9983" s="3"/>
      <c r="AE9983" s="3"/>
      <c r="AF9983" s="3"/>
      <c r="AG9983" s="3"/>
      <c r="AH9983" s="3"/>
      <c r="AI9983" s="3"/>
      <c r="AJ9983" s="3"/>
      <c r="AK9983" s="3"/>
      <c r="AL9983" s="3"/>
      <c r="AM9983" s="3"/>
      <c r="AN9983" s="3"/>
      <c r="AO9983" s="3"/>
      <c r="AP9983" s="3"/>
      <c r="AQ9983" s="3"/>
      <c r="AR9983" s="3"/>
      <c r="AS9983" s="3"/>
      <c r="AT9983" s="3"/>
      <c r="AU9983" s="3"/>
      <c r="AV9983" s="3"/>
      <c r="AW9983" s="3"/>
      <c r="AX9983" s="3"/>
      <c r="AY9983" s="3"/>
      <c r="AZ9983" s="3"/>
      <c r="BA9983" s="3"/>
    </row>
    <row r="9984" spans="1:53" x14ac:dyDescent="0.3">
      <c r="A9984" s="3"/>
      <c r="B9984" s="3"/>
      <c r="C9984" s="3"/>
      <c r="D9984" s="3"/>
      <c r="E9984" s="3"/>
      <c r="F9984" s="3"/>
      <c r="G9984" s="3"/>
      <c r="H9984" s="3"/>
      <c r="I9984" s="3"/>
      <c r="J9984" s="3"/>
      <c r="K9984" s="3"/>
      <c r="L9984" s="3"/>
      <c r="M9984" s="3"/>
      <c r="N9984" s="3"/>
      <c r="O9984" s="3"/>
      <c r="P9984" s="3"/>
      <c r="Q9984" s="3"/>
      <c r="R9984" s="3"/>
      <c r="S9984" s="120"/>
      <c r="T9984" s="3"/>
      <c r="U9984" s="3"/>
      <c r="V9984" s="3"/>
      <c r="W9984" s="3"/>
      <c r="X9984" s="3"/>
      <c r="Y9984" s="3"/>
      <c r="Z9984" s="3"/>
      <c r="AA9984" s="3"/>
      <c r="AB9984" s="3"/>
      <c r="AC9984" s="3"/>
      <c r="AD9984" s="3"/>
      <c r="AE9984" s="3"/>
      <c r="AF9984" s="3"/>
      <c r="AG9984" s="3"/>
      <c r="AH9984" s="3"/>
      <c r="AI9984" s="3"/>
      <c r="AJ9984" s="3"/>
      <c r="AK9984" s="3"/>
      <c r="AL9984" s="3"/>
      <c r="AM9984" s="3"/>
      <c r="AN9984" s="3"/>
      <c r="AO9984" s="3"/>
      <c r="AP9984" s="3"/>
      <c r="AQ9984" s="3"/>
      <c r="AR9984" s="3"/>
      <c r="AS9984" s="3"/>
      <c r="AT9984" s="3"/>
      <c r="AU9984" s="3"/>
      <c r="AV9984" s="3"/>
      <c r="AW9984" s="3"/>
      <c r="AX9984" s="3"/>
      <c r="AY9984" s="3"/>
      <c r="AZ9984" s="3"/>
      <c r="BA9984" s="3"/>
    </row>
    <row r="9985" spans="1:53" x14ac:dyDescent="0.3">
      <c r="A9985" s="3"/>
      <c r="B9985" s="3"/>
      <c r="C9985" s="3"/>
      <c r="D9985" s="3"/>
      <c r="E9985" s="3"/>
      <c r="F9985" s="3"/>
      <c r="G9985" s="3"/>
      <c r="H9985" s="3"/>
      <c r="I9985" s="3"/>
      <c r="J9985" s="3"/>
      <c r="K9985" s="3"/>
      <c r="L9985" s="3"/>
      <c r="M9985" s="3"/>
      <c r="N9985" s="3"/>
      <c r="O9985" s="3"/>
      <c r="P9985" s="3"/>
      <c r="Q9985" s="3"/>
      <c r="R9985" s="3"/>
      <c r="S9985" s="120"/>
      <c r="T9985" s="3"/>
      <c r="U9985" s="3"/>
      <c r="V9985" s="3"/>
      <c r="W9985" s="3"/>
      <c r="X9985" s="3"/>
      <c r="Y9985" s="3"/>
      <c r="Z9985" s="3"/>
      <c r="AA9985" s="3"/>
      <c r="AB9985" s="3"/>
      <c r="AC9985" s="3"/>
      <c r="AD9985" s="3"/>
      <c r="AE9985" s="3"/>
      <c r="AF9985" s="3"/>
      <c r="AG9985" s="3"/>
      <c r="AH9985" s="3"/>
      <c r="AI9985" s="3"/>
      <c r="AJ9985" s="3"/>
      <c r="AK9985" s="3"/>
      <c r="AL9985" s="3"/>
      <c r="AM9985" s="3"/>
      <c r="AN9985" s="3"/>
      <c r="AO9985" s="3"/>
      <c r="AP9985" s="3"/>
      <c r="AQ9985" s="3"/>
      <c r="AR9985" s="3"/>
      <c r="AS9985" s="3"/>
      <c r="AT9985" s="3"/>
      <c r="AU9985" s="3"/>
      <c r="AV9985" s="3"/>
      <c r="AW9985" s="3"/>
      <c r="AX9985" s="3"/>
      <c r="AY9985" s="3"/>
      <c r="AZ9985" s="3"/>
      <c r="BA9985" s="3"/>
    </row>
    <row r="9986" spans="1:53" x14ac:dyDescent="0.3">
      <c r="A9986" s="3"/>
      <c r="B9986" s="3"/>
      <c r="C9986" s="3"/>
      <c r="D9986" s="3"/>
      <c r="E9986" s="3"/>
      <c r="F9986" s="3"/>
      <c r="G9986" s="3"/>
      <c r="H9986" s="3"/>
      <c r="I9986" s="3"/>
      <c r="J9986" s="3"/>
      <c r="K9986" s="3"/>
      <c r="L9986" s="3"/>
      <c r="M9986" s="3"/>
      <c r="N9986" s="3"/>
      <c r="O9986" s="3"/>
      <c r="P9986" s="3"/>
      <c r="Q9986" s="3"/>
      <c r="R9986" s="3"/>
      <c r="S9986" s="120"/>
      <c r="T9986" s="3"/>
      <c r="U9986" s="3"/>
      <c r="V9986" s="3"/>
      <c r="W9986" s="3"/>
      <c r="X9986" s="3"/>
      <c r="Y9986" s="3"/>
      <c r="Z9986" s="3"/>
      <c r="AA9986" s="3"/>
      <c r="AB9986" s="3"/>
      <c r="AC9986" s="3"/>
      <c r="AD9986" s="3"/>
      <c r="AE9986" s="3"/>
      <c r="AF9986" s="3"/>
      <c r="AG9986" s="3"/>
      <c r="AH9986" s="3"/>
      <c r="AI9986" s="3"/>
      <c r="AJ9986" s="3"/>
      <c r="AK9986" s="3"/>
      <c r="AL9986" s="3"/>
      <c r="AM9986" s="3"/>
      <c r="AN9986" s="3"/>
      <c r="AO9986" s="3"/>
      <c r="AP9986" s="3"/>
      <c r="AQ9986" s="3"/>
      <c r="AR9986" s="3"/>
      <c r="AS9986" s="3"/>
      <c r="AT9986" s="3"/>
      <c r="AU9986" s="3"/>
      <c r="AV9986" s="3"/>
      <c r="AW9986" s="3"/>
      <c r="AX9986" s="3"/>
      <c r="AY9986" s="3"/>
      <c r="AZ9986" s="3"/>
      <c r="BA9986" s="3"/>
    </row>
    <row r="9987" spans="1:53" x14ac:dyDescent="0.3">
      <c r="A9987" s="3"/>
      <c r="B9987" s="3"/>
      <c r="C9987" s="3"/>
      <c r="D9987" s="3"/>
      <c r="E9987" s="3"/>
      <c r="F9987" s="3"/>
      <c r="G9987" s="3"/>
      <c r="H9987" s="3"/>
      <c r="I9987" s="3"/>
      <c r="J9987" s="3"/>
      <c r="K9987" s="3"/>
      <c r="L9987" s="3"/>
      <c r="M9987" s="3"/>
      <c r="N9987" s="3"/>
      <c r="O9987" s="3"/>
      <c r="P9987" s="3"/>
      <c r="Q9987" s="3"/>
      <c r="R9987" s="3"/>
      <c r="S9987" s="120"/>
      <c r="T9987" s="3"/>
      <c r="U9987" s="3"/>
      <c r="V9987" s="3"/>
      <c r="W9987" s="3"/>
      <c r="X9987" s="3"/>
      <c r="Y9987" s="3"/>
      <c r="Z9987" s="3"/>
      <c r="AA9987" s="3"/>
      <c r="AB9987" s="3"/>
      <c r="AC9987" s="3"/>
      <c r="AD9987" s="3"/>
      <c r="AE9987" s="3"/>
      <c r="AF9987" s="3"/>
      <c r="AG9987" s="3"/>
      <c r="AH9987" s="3"/>
      <c r="AI9987" s="3"/>
      <c r="AJ9987" s="3"/>
      <c r="AK9987" s="3"/>
      <c r="AL9987" s="3"/>
      <c r="AM9987" s="3"/>
      <c r="AN9987" s="3"/>
      <c r="AO9987" s="3"/>
      <c r="AP9987" s="3"/>
      <c r="AQ9987" s="3"/>
      <c r="AR9987" s="3"/>
      <c r="AS9987" s="3"/>
      <c r="AT9987" s="3"/>
      <c r="AU9987" s="3"/>
      <c r="AV9987" s="3"/>
      <c r="AW9987" s="3"/>
      <c r="AX9987" s="3"/>
      <c r="AY9987" s="3"/>
      <c r="AZ9987" s="3"/>
      <c r="BA9987" s="3"/>
    </row>
    <row r="9988" spans="1:53" x14ac:dyDescent="0.3">
      <c r="A9988" s="3"/>
      <c r="B9988" s="3"/>
      <c r="C9988" s="3"/>
      <c r="D9988" s="3"/>
      <c r="E9988" s="3"/>
      <c r="F9988" s="3"/>
      <c r="G9988" s="3"/>
      <c r="H9988" s="3"/>
      <c r="I9988" s="3"/>
      <c r="J9988" s="3"/>
      <c r="K9988" s="3"/>
      <c r="L9988" s="3"/>
      <c r="M9988" s="3"/>
      <c r="N9988" s="3"/>
      <c r="O9988" s="3"/>
      <c r="P9988" s="3"/>
      <c r="Q9988" s="3"/>
      <c r="R9988" s="3"/>
      <c r="S9988" s="120"/>
      <c r="T9988" s="3"/>
      <c r="U9988" s="3"/>
      <c r="V9988" s="3"/>
      <c r="W9988" s="3"/>
      <c r="X9988" s="3"/>
      <c r="Y9988" s="3"/>
      <c r="Z9988" s="3"/>
      <c r="AA9988" s="3"/>
      <c r="AB9988" s="3"/>
      <c r="AC9988" s="3"/>
      <c r="AD9988" s="3"/>
      <c r="AE9988" s="3"/>
      <c r="AF9988" s="3"/>
      <c r="AG9988" s="3"/>
      <c r="AH9988" s="3"/>
      <c r="AI9988" s="3"/>
      <c r="AJ9988" s="3"/>
      <c r="AK9988" s="3"/>
      <c r="AL9988" s="3"/>
      <c r="AM9988" s="3"/>
      <c r="AN9988" s="3"/>
      <c r="AO9988" s="3"/>
      <c r="AP9988" s="3"/>
      <c r="AQ9988" s="3"/>
      <c r="AR9988" s="3"/>
      <c r="AS9988" s="3"/>
      <c r="AT9988" s="3"/>
      <c r="AU9988" s="3"/>
      <c r="AV9988" s="3"/>
      <c r="AW9988" s="3"/>
      <c r="AX9988" s="3"/>
      <c r="AY9988" s="3"/>
      <c r="AZ9988" s="3"/>
      <c r="BA9988" s="3"/>
    </row>
    <row r="9989" spans="1:53" x14ac:dyDescent="0.3">
      <c r="A9989" s="3"/>
      <c r="B9989" s="3"/>
      <c r="C9989" s="3"/>
      <c r="D9989" s="3"/>
      <c r="E9989" s="3"/>
      <c r="F9989" s="3"/>
      <c r="G9989" s="3"/>
      <c r="H9989" s="3"/>
      <c r="I9989" s="3"/>
      <c r="J9989" s="3"/>
      <c r="K9989" s="3"/>
      <c r="L9989" s="3"/>
      <c r="M9989" s="3"/>
      <c r="N9989" s="3"/>
      <c r="O9989" s="3"/>
      <c r="P9989" s="3"/>
      <c r="Q9989" s="3"/>
      <c r="R9989" s="3"/>
      <c r="S9989" s="120"/>
      <c r="T9989" s="3"/>
      <c r="U9989" s="3"/>
      <c r="V9989" s="3"/>
      <c r="W9989" s="3"/>
      <c r="X9989" s="3"/>
      <c r="Y9989" s="3"/>
      <c r="Z9989" s="3"/>
      <c r="AA9989" s="3"/>
      <c r="AB9989" s="3"/>
      <c r="AC9989" s="3"/>
      <c r="AD9989" s="3"/>
      <c r="AE9989" s="3"/>
      <c r="AF9989" s="3"/>
      <c r="AG9989" s="3"/>
      <c r="AH9989" s="3"/>
      <c r="AI9989" s="3"/>
      <c r="AJ9989" s="3"/>
      <c r="AK9989" s="3"/>
      <c r="AL9989" s="3"/>
      <c r="AM9989" s="3"/>
      <c r="AN9989" s="3"/>
      <c r="AO9989" s="3"/>
      <c r="AP9989" s="3"/>
      <c r="AQ9989" s="3"/>
      <c r="AR9989" s="3"/>
      <c r="AS9989" s="3"/>
      <c r="AT9989" s="3"/>
      <c r="AU9989" s="3"/>
      <c r="AV9989" s="3"/>
      <c r="AW9989" s="3"/>
      <c r="AX9989" s="3"/>
      <c r="AY9989" s="3"/>
      <c r="AZ9989" s="3"/>
      <c r="BA9989" s="3"/>
    </row>
    <row r="9990" spans="1:53" x14ac:dyDescent="0.3">
      <c r="A9990" s="3"/>
      <c r="B9990" s="3"/>
      <c r="C9990" s="3"/>
      <c r="D9990" s="3"/>
      <c r="E9990" s="3"/>
      <c r="F9990" s="3"/>
      <c r="G9990" s="3"/>
      <c r="H9990" s="3"/>
      <c r="I9990" s="3"/>
      <c r="J9990" s="3"/>
      <c r="K9990" s="3"/>
      <c r="L9990" s="3"/>
      <c r="M9990" s="3"/>
      <c r="N9990" s="3"/>
      <c r="O9990" s="3"/>
      <c r="P9990" s="3"/>
      <c r="Q9990" s="3"/>
      <c r="R9990" s="3"/>
      <c r="S9990" s="120"/>
      <c r="T9990" s="3"/>
      <c r="U9990" s="3"/>
      <c r="V9990" s="3"/>
      <c r="W9990" s="3"/>
      <c r="X9990" s="3"/>
      <c r="Y9990" s="3"/>
      <c r="Z9990" s="3"/>
      <c r="AA9990" s="3"/>
      <c r="AB9990" s="3"/>
      <c r="AC9990" s="3"/>
      <c r="AD9990" s="3"/>
      <c r="AE9990" s="3"/>
      <c r="AF9990" s="3"/>
      <c r="AG9990" s="3"/>
      <c r="AH9990" s="3"/>
      <c r="AI9990" s="3"/>
      <c r="AJ9990" s="3"/>
      <c r="AK9990" s="3"/>
      <c r="AL9990" s="3"/>
      <c r="AM9990" s="3"/>
      <c r="AN9990" s="3"/>
      <c r="AO9990" s="3"/>
      <c r="AP9990" s="3"/>
      <c r="AQ9990" s="3"/>
      <c r="AR9990" s="3"/>
      <c r="AS9990" s="3"/>
      <c r="AT9990" s="3"/>
      <c r="AU9990" s="3"/>
      <c r="AV9990" s="3"/>
      <c r="AW9990" s="3"/>
      <c r="AX9990" s="3"/>
      <c r="AY9990" s="3"/>
      <c r="AZ9990" s="3"/>
      <c r="BA9990" s="3"/>
    </row>
    <row r="9991" spans="1:53" x14ac:dyDescent="0.3">
      <c r="A9991" s="3"/>
      <c r="B9991" s="3"/>
      <c r="C9991" s="3"/>
      <c r="D9991" s="3"/>
      <c r="E9991" s="3"/>
      <c r="F9991" s="3"/>
      <c r="G9991" s="3"/>
      <c r="H9991" s="3"/>
      <c r="I9991" s="3"/>
      <c r="J9991" s="3"/>
      <c r="K9991" s="3"/>
      <c r="L9991" s="3"/>
      <c r="M9991" s="3"/>
      <c r="N9991" s="3"/>
      <c r="O9991" s="3"/>
      <c r="P9991" s="3"/>
      <c r="Q9991" s="3"/>
      <c r="R9991" s="3"/>
      <c r="S9991" s="120"/>
      <c r="T9991" s="3"/>
      <c r="U9991" s="3"/>
      <c r="V9991" s="3"/>
      <c r="W9991" s="3"/>
      <c r="X9991" s="3"/>
      <c r="Y9991" s="3"/>
      <c r="Z9991" s="3"/>
      <c r="AA9991" s="3"/>
      <c r="AB9991" s="3"/>
      <c r="AC9991" s="3"/>
      <c r="AD9991" s="3"/>
      <c r="AE9991" s="3"/>
      <c r="AF9991" s="3"/>
      <c r="AG9991" s="3"/>
      <c r="AH9991" s="3"/>
      <c r="AI9991" s="3"/>
      <c r="AJ9991" s="3"/>
      <c r="AK9991" s="3"/>
      <c r="AL9991" s="3"/>
      <c r="AM9991" s="3"/>
      <c r="AN9991" s="3"/>
      <c r="AO9991" s="3"/>
      <c r="AP9991" s="3"/>
      <c r="AQ9991" s="3"/>
      <c r="AR9991" s="3"/>
      <c r="AS9991" s="3"/>
      <c r="AT9991" s="3"/>
      <c r="AU9991" s="3"/>
      <c r="AV9991" s="3"/>
      <c r="AW9991" s="3"/>
      <c r="AX9991" s="3"/>
      <c r="AY9991" s="3"/>
      <c r="AZ9991" s="3"/>
      <c r="BA9991" s="3"/>
    </row>
    <row r="9992" spans="1:53" x14ac:dyDescent="0.3">
      <c r="A9992" s="3"/>
      <c r="B9992" s="3"/>
      <c r="C9992" s="3"/>
      <c r="D9992" s="3"/>
      <c r="E9992" s="3"/>
      <c r="F9992" s="3"/>
      <c r="G9992" s="3"/>
      <c r="H9992" s="3"/>
      <c r="I9992" s="3"/>
      <c r="J9992" s="3"/>
      <c r="K9992" s="3"/>
      <c r="L9992" s="3"/>
      <c r="M9992" s="3"/>
      <c r="N9992" s="3"/>
      <c r="O9992" s="3"/>
      <c r="P9992" s="3"/>
      <c r="Q9992" s="3"/>
      <c r="R9992" s="3"/>
      <c r="S9992" s="120"/>
      <c r="T9992" s="3"/>
      <c r="U9992" s="3"/>
      <c r="V9992" s="3"/>
      <c r="W9992" s="3"/>
      <c r="X9992" s="3"/>
      <c r="Y9992" s="3"/>
      <c r="Z9992" s="3"/>
      <c r="AA9992" s="3"/>
      <c r="AB9992" s="3"/>
      <c r="AC9992" s="3"/>
      <c r="AD9992" s="3"/>
      <c r="AE9992" s="3"/>
      <c r="AF9992" s="3"/>
      <c r="AG9992" s="3"/>
      <c r="AH9992" s="3"/>
      <c r="AI9992" s="3"/>
      <c r="AJ9992" s="3"/>
      <c r="AK9992" s="3"/>
      <c r="AL9992" s="3"/>
      <c r="AM9992" s="3"/>
      <c r="AN9992" s="3"/>
      <c r="AO9992" s="3"/>
      <c r="AP9992" s="3"/>
      <c r="AQ9992" s="3"/>
      <c r="AR9992" s="3"/>
      <c r="AS9992" s="3"/>
      <c r="AT9992" s="3"/>
      <c r="AU9992" s="3"/>
      <c r="AV9992" s="3"/>
      <c r="AW9992" s="3"/>
      <c r="AX9992" s="3"/>
      <c r="AY9992" s="3"/>
      <c r="AZ9992" s="3"/>
      <c r="BA9992" s="3"/>
    </row>
    <row r="9993" spans="1:53" x14ac:dyDescent="0.3">
      <c r="A9993" s="3"/>
      <c r="B9993" s="3"/>
      <c r="C9993" s="3"/>
      <c r="D9993" s="3"/>
      <c r="E9993" s="3"/>
      <c r="F9993" s="3"/>
      <c r="G9993" s="3"/>
      <c r="H9993" s="3"/>
      <c r="I9993" s="3"/>
      <c r="J9993" s="3"/>
      <c r="K9993" s="3"/>
      <c r="L9993" s="3"/>
      <c r="M9993" s="3"/>
      <c r="N9993" s="3"/>
      <c r="O9993" s="3"/>
      <c r="P9993" s="3"/>
      <c r="Q9993" s="3"/>
      <c r="R9993" s="3"/>
      <c r="S9993" s="120"/>
      <c r="T9993" s="3"/>
      <c r="U9993" s="3"/>
      <c r="V9993" s="3"/>
      <c r="W9993" s="3"/>
      <c r="X9993" s="3"/>
      <c r="Y9993" s="3"/>
      <c r="Z9993" s="3"/>
      <c r="AA9993" s="3"/>
      <c r="AB9993" s="3"/>
      <c r="AC9993" s="3"/>
      <c r="AD9993" s="3"/>
      <c r="AE9993" s="3"/>
      <c r="AF9993" s="3"/>
      <c r="AG9993" s="3"/>
      <c r="AH9993" s="3"/>
      <c r="AI9993" s="3"/>
      <c r="AJ9993" s="3"/>
      <c r="AK9993" s="3"/>
      <c r="AL9993" s="3"/>
      <c r="AM9993" s="3"/>
      <c r="AN9993" s="3"/>
      <c r="AO9993" s="3"/>
      <c r="AP9993" s="3"/>
      <c r="AQ9993" s="3"/>
      <c r="AR9993" s="3"/>
      <c r="AS9993" s="3"/>
      <c r="AT9993" s="3"/>
      <c r="AU9993" s="3"/>
      <c r="AV9993" s="3"/>
      <c r="AW9993" s="3"/>
      <c r="AX9993" s="3"/>
      <c r="AY9993" s="3"/>
      <c r="AZ9993" s="3"/>
      <c r="BA9993" s="3"/>
    </row>
    <row r="9994" spans="1:53" x14ac:dyDescent="0.3">
      <c r="A9994" s="3"/>
      <c r="B9994" s="3"/>
      <c r="C9994" s="3"/>
      <c r="D9994" s="3"/>
      <c r="E9994" s="3"/>
      <c r="F9994" s="3"/>
      <c r="G9994" s="3"/>
      <c r="H9994" s="3"/>
      <c r="I9994" s="3"/>
      <c r="J9994" s="3"/>
      <c r="K9994" s="3"/>
      <c r="L9994" s="3"/>
      <c r="M9994" s="3"/>
      <c r="N9994" s="3"/>
      <c r="O9994" s="3"/>
      <c r="P9994" s="3"/>
      <c r="Q9994" s="3"/>
      <c r="R9994" s="3"/>
      <c r="S9994" s="120"/>
      <c r="T9994" s="3"/>
      <c r="U9994" s="3"/>
      <c r="V9994" s="3"/>
      <c r="W9994" s="3"/>
      <c r="X9994" s="3"/>
      <c r="Y9994" s="3"/>
      <c r="Z9994" s="3"/>
      <c r="AA9994" s="3"/>
      <c r="AB9994" s="3"/>
      <c r="AC9994" s="3"/>
      <c r="AD9994" s="3"/>
      <c r="AE9994" s="3"/>
      <c r="AF9994" s="3"/>
      <c r="AG9994" s="3"/>
      <c r="AH9994" s="3"/>
      <c r="AI9994" s="3"/>
      <c r="AJ9994" s="3"/>
      <c r="AK9994" s="3"/>
      <c r="AL9994" s="3"/>
      <c r="AM9994" s="3"/>
      <c r="AN9994" s="3"/>
      <c r="AO9994" s="3"/>
      <c r="AP9994" s="3"/>
      <c r="AQ9994" s="3"/>
      <c r="AR9994" s="3"/>
      <c r="AS9994" s="3"/>
      <c r="AT9994" s="3"/>
      <c r="AU9994" s="3"/>
      <c r="AV9994" s="3"/>
      <c r="AW9994" s="3"/>
      <c r="AX9994" s="3"/>
      <c r="AY9994" s="3"/>
      <c r="AZ9994" s="3"/>
      <c r="BA9994" s="3"/>
    </row>
    <row r="9995" spans="1:53" x14ac:dyDescent="0.3">
      <c r="A9995" s="3"/>
      <c r="B9995" s="3"/>
      <c r="C9995" s="3"/>
      <c r="D9995" s="3"/>
      <c r="E9995" s="3"/>
      <c r="F9995" s="3"/>
      <c r="G9995" s="3"/>
      <c r="H9995" s="3"/>
      <c r="I9995" s="3"/>
      <c r="J9995" s="3"/>
      <c r="K9995" s="3"/>
      <c r="L9995" s="3"/>
      <c r="M9995" s="3"/>
      <c r="N9995" s="3"/>
      <c r="O9995" s="3"/>
      <c r="P9995" s="3"/>
      <c r="Q9995" s="3"/>
      <c r="R9995" s="3"/>
      <c r="S9995" s="120"/>
      <c r="T9995" s="3"/>
      <c r="U9995" s="3"/>
      <c r="V9995" s="3"/>
      <c r="W9995" s="3"/>
      <c r="X9995" s="3"/>
      <c r="Y9995" s="3"/>
      <c r="Z9995" s="3"/>
      <c r="AA9995" s="3"/>
      <c r="AB9995" s="3"/>
      <c r="AC9995" s="3"/>
      <c r="AD9995" s="3"/>
      <c r="AE9995" s="3"/>
      <c r="AF9995" s="3"/>
      <c r="AG9995" s="3"/>
      <c r="AH9995" s="3"/>
      <c r="AI9995" s="3"/>
      <c r="AJ9995" s="3"/>
      <c r="AK9995" s="3"/>
      <c r="AL9995" s="3"/>
      <c r="AM9995" s="3"/>
      <c r="AN9995" s="3"/>
      <c r="AO9995" s="3"/>
      <c r="AP9995" s="3"/>
      <c r="AQ9995" s="3"/>
      <c r="AR9995" s="3"/>
      <c r="AS9995" s="3"/>
      <c r="AT9995" s="3"/>
      <c r="AU9995" s="3"/>
      <c r="AV9995" s="3"/>
      <c r="AW9995" s="3"/>
      <c r="AX9995" s="3"/>
      <c r="AY9995" s="3"/>
      <c r="AZ9995" s="3"/>
      <c r="BA9995" s="3"/>
    </row>
    <row r="9996" spans="1:53" x14ac:dyDescent="0.3">
      <c r="A9996" s="3"/>
      <c r="B9996" s="3"/>
      <c r="C9996" s="3"/>
      <c r="D9996" s="3"/>
      <c r="E9996" s="3"/>
      <c r="F9996" s="3"/>
      <c r="G9996" s="3"/>
      <c r="H9996" s="3"/>
      <c r="I9996" s="3"/>
      <c r="J9996" s="3"/>
      <c r="K9996" s="3"/>
      <c r="L9996" s="3"/>
      <c r="M9996" s="3"/>
      <c r="N9996" s="3"/>
      <c r="O9996" s="3"/>
      <c r="P9996" s="3"/>
      <c r="Q9996" s="3"/>
      <c r="R9996" s="3"/>
      <c r="S9996" s="120"/>
      <c r="T9996" s="3"/>
      <c r="U9996" s="3"/>
      <c r="V9996" s="3"/>
      <c r="W9996" s="3"/>
      <c r="X9996" s="3"/>
      <c r="Y9996" s="3"/>
      <c r="Z9996" s="3"/>
      <c r="AA9996" s="3"/>
      <c r="AB9996" s="3"/>
      <c r="AC9996" s="3"/>
      <c r="AD9996" s="3"/>
      <c r="AE9996" s="3"/>
      <c r="AF9996" s="3"/>
      <c r="AG9996" s="3"/>
      <c r="AH9996" s="3"/>
      <c r="AI9996" s="3"/>
      <c r="AJ9996" s="3"/>
      <c r="AK9996" s="3"/>
      <c r="AL9996" s="3"/>
      <c r="AM9996" s="3"/>
      <c r="AN9996" s="3"/>
      <c r="AO9996" s="3"/>
      <c r="AP9996" s="3"/>
      <c r="AQ9996" s="3"/>
      <c r="AR9996" s="3"/>
      <c r="AS9996" s="3"/>
      <c r="AT9996" s="3"/>
      <c r="AU9996" s="3"/>
      <c r="AV9996" s="3"/>
      <c r="AW9996" s="3"/>
      <c r="AX9996" s="3"/>
      <c r="AY9996" s="3"/>
      <c r="AZ9996" s="3"/>
      <c r="BA9996" s="3"/>
    </row>
    <row r="9997" spans="1:53" x14ac:dyDescent="0.3">
      <c r="A9997" s="3"/>
      <c r="B9997" s="3"/>
      <c r="C9997" s="3"/>
      <c r="D9997" s="3"/>
      <c r="E9997" s="3"/>
      <c r="F9997" s="3"/>
      <c r="G9997" s="3"/>
      <c r="H9997" s="3"/>
      <c r="I9997" s="3"/>
      <c r="J9997" s="3"/>
      <c r="K9997" s="3"/>
      <c r="L9997" s="3"/>
      <c r="M9997" s="3"/>
      <c r="N9997" s="3"/>
      <c r="O9997" s="3"/>
      <c r="P9997" s="3"/>
      <c r="Q9997" s="3"/>
      <c r="R9997" s="3"/>
      <c r="S9997" s="120"/>
      <c r="T9997" s="3"/>
      <c r="U9997" s="3"/>
      <c r="V9997" s="3"/>
      <c r="W9997" s="3"/>
      <c r="X9997" s="3"/>
      <c r="Y9997" s="3"/>
      <c r="Z9997" s="3"/>
      <c r="AA9997" s="3"/>
      <c r="AB9997" s="3"/>
      <c r="AC9997" s="3"/>
      <c r="AD9997" s="3"/>
      <c r="AE9997" s="3"/>
      <c r="AF9997" s="3"/>
      <c r="AG9997" s="3"/>
      <c r="AH9997" s="3"/>
      <c r="AI9997" s="3"/>
      <c r="AJ9997" s="3"/>
      <c r="AK9997" s="3"/>
      <c r="AL9997" s="3"/>
      <c r="AM9997" s="3"/>
      <c r="AN9997" s="3"/>
      <c r="AO9997" s="3"/>
      <c r="AP9997" s="3"/>
      <c r="AQ9997" s="3"/>
      <c r="AR9997" s="3"/>
      <c r="AS9997" s="3"/>
      <c r="AT9997" s="3"/>
      <c r="AU9997" s="3"/>
      <c r="AV9997" s="3"/>
      <c r="AW9997" s="3"/>
      <c r="AX9997" s="3"/>
      <c r="AY9997" s="3"/>
      <c r="AZ9997" s="3"/>
      <c r="BA9997" s="3"/>
    </row>
    <row r="9998" spans="1:53" x14ac:dyDescent="0.3">
      <c r="A9998" s="3"/>
      <c r="B9998" s="3"/>
      <c r="C9998" s="3"/>
      <c r="D9998" s="3"/>
      <c r="E9998" s="3"/>
      <c r="F9998" s="3"/>
      <c r="G9998" s="3"/>
      <c r="H9998" s="3"/>
      <c r="I9998" s="3"/>
      <c r="J9998" s="3"/>
      <c r="K9998" s="3"/>
      <c r="L9998" s="3"/>
      <c r="M9998" s="3"/>
      <c r="N9998" s="3"/>
      <c r="O9998" s="3"/>
      <c r="P9998" s="3"/>
      <c r="Q9998" s="3"/>
      <c r="R9998" s="3"/>
      <c r="S9998" s="120"/>
      <c r="T9998" s="3"/>
      <c r="U9998" s="3"/>
      <c r="V9998" s="3"/>
      <c r="W9998" s="3"/>
      <c r="X9998" s="3"/>
      <c r="Y9998" s="3"/>
      <c r="Z9998" s="3"/>
      <c r="AA9998" s="3"/>
      <c r="AB9998" s="3"/>
      <c r="AC9998" s="3"/>
      <c r="AD9998" s="3"/>
      <c r="AE9998" s="3"/>
      <c r="AF9998" s="3"/>
      <c r="AG9998" s="3"/>
      <c r="AH9998" s="3"/>
      <c r="AI9998" s="3"/>
      <c r="AJ9998" s="3"/>
      <c r="AK9998" s="3"/>
      <c r="AL9998" s="3"/>
      <c r="AM9998" s="3"/>
      <c r="AN9998" s="3"/>
      <c r="AO9998" s="3"/>
      <c r="AP9998" s="3"/>
      <c r="AQ9998" s="3"/>
      <c r="AR9998" s="3"/>
      <c r="AS9998" s="3"/>
      <c r="AT9998" s="3"/>
      <c r="AU9998" s="3"/>
      <c r="AV9998" s="3"/>
      <c r="AW9998" s="3"/>
      <c r="AX9998" s="3"/>
      <c r="AY9998" s="3"/>
      <c r="AZ9998" s="3"/>
      <c r="BA9998" s="3"/>
    </row>
    <row r="9999" spans="1:53" x14ac:dyDescent="0.3">
      <c r="A9999" s="3"/>
      <c r="B9999" s="3"/>
      <c r="C9999" s="3"/>
      <c r="D9999" s="3"/>
      <c r="E9999" s="3"/>
      <c r="F9999" s="3"/>
      <c r="G9999" s="3"/>
      <c r="H9999" s="3"/>
      <c r="I9999" s="3"/>
      <c r="J9999" s="3"/>
      <c r="K9999" s="3"/>
      <c r="L9999" s="3"/>
      <c r="M9999" s="3"/>
      <c r="N9999" s="3"/>
      <c r="O9999" s="3"/>
      <c r="P9999" s="3"/>
      <c r="Q9999" s="3"/>
      <c r="R9999" s="3"/>
      <c r="S9999" s="120"/>
      <c r="T9999" s="3"/>
      <c r="U9999" s="3"/>
      <c r="V9999" s="3"/>
      <c r="W9999" s="3"/>
      <c r="X9999" s="3"/>
      <c r="Y9999" s="3"/>
      <c r="Z9999" s="3"/>
      <c r="AA9999" s="3"/>
      <c r="AB9999" s="3"/>
      <c r="AC9999" s="3"/>
      <c r="AD9999" s="3"/>
      <c r="AE9999" s="3"/>
      <c r="AF9999" s="3"/>
      <c r="AG9999" s="3"/>
      <c r="AH9999" s="3"/>
      <c r="AI9999" s="3"/>
      <c r="AJ9999" s="3"/>
      <c r="AK9999" s="3"/>
      <c r="AL9999" s="3"/>
      <c r="AM9999" s="3"/>
      <c r="AN9999" s="3"/>
      <c r="AO9999" s="3"/>
      <c r="AP9999" s="3"/>
      <c r="AQ9999" s="3"/>
      <c r="AR9999" s="3"/>
      <c r="AS9999" s="3"/>
      <c r="AT9999" s="3"/>
      <c r="AU9999" s="3"/>
      <c r="AV9999" s="3"/>
      <c r="AW9999" s="3"/>
      <c r="AX9999" s="3"/>
      <c r="AY9999" s="3"/>
      <c r="AZ9999" s="3"/>
      <c r="BA9999" s="3"/>
    </row>
    <row r="10000" spans="1:53" x14ac:dyDescent="0.3">
      <c r="A10000" s="3"/>
      <c r="B10000" s="3"/>
      <c r="C10000" s="3"/>
      <c r="D10000" s="3"/>
      <c r="E10000" s="3"/>
      <c r="F10000" s="3"/>
      <c r="G10000" s="3"/>
      <c r="H10000" s="3"/>
      <c r="I10000" s="3"/>
      <c r="J10000" s="3"/>
      <c r="K10000" s="3"/>
      <c r="L10000" s="3"/>
      <c r="M10000" s="3"/>
      <c r="N10000" s="3"/>
      <c r="O10000" s="3"/>
      <c r="P10000" s="3"/>
      <c r="Q10000" s="3"/>
      <c r="R10000" s="3"/>
      <c r="S10000" s="120"/>
      <c r="T10000" s="3"/>
      <c r="U10000" s="3"/>
      <c r="V10000" s="3"/>
      <c r="W10000" s="3"/>
      <c r="X10000" s="3"/>
      <c r="Y10000" s="3"/>
      <c r="Z10000" s="3"/>
      <c r="AA10000" s="3"/>
      <c r="AB10000" s="3"/>
      <c r="AC10000" s="3"/>
      <c r="AD10000" s="3"/>
      <c r="AE10000" s="3"/>
      <c r="AF10000" s="3"/>
      <c r="AG10000" s="3"/>
      <c r="AH10000" s="3"/>
      <c r="AI10000" s="3"/>
      <c r="AJ10000" s="3"/>
      <c r="AK10000" s="3"/>
      <c r="AL10000" s="3"/>
      <c r="AM10000" s="3"/>
      <c r="AN10000" s="3"/>
      <c r="AO10000" s="3"/>
      <c r="AP10000" s="3"/>
      <c r="AQ10000" s="3"/>
      <c r="AR10000" s="3"/>
      <c r="AS10000" s="3"/>
      <c r="AT10000" s="3"/>
      <c r="AU10000" s="3"/>
      <c r="AV10000" s="3"/>
      <c r="AW10000" s="3"/>
      <c r="AX10000" s="3"/>
      <c r="AY10000" s="3"/>
      <c r="AZ10000" s="3"/>
      <c r="BA10000" s="3"/>
    </row>
  </sheetData>
  <autoFilter ref="A1:BA674" xr:uid="{00000000-0001-0000-0300-000000000000}"/>
  <mergeCells count="159">
    <mergeCell ref="B134:B135"/>
    <mergeCell ref="B136:B161"/>
    <mergeCell ref="B162:B170"/>
    <mergeCell ref="B171:B176"/>
    <mergeCell ref="B177:B178"/>
    <mergeCell ref="B179:B181"/>
    <mergeCell ref="B182:B191"/>
    <mergeCell ref="B192:B215"/>
    <mergeCell ref="B216:B227"/>
    <mergeCell ref="B228:B245"/>
    <mergeCell ref="B246:B252"/>
    <mergeCell ref="B253:B264"/>
    <mergeCell ref="B265:B305"/>
    <mergeCell ref="B306:B309"/>
    <mergeCell ref="B310:B313"/>
    <mergeCell ref="C292:C297"/>
    <mergeCell ref="C303:C305"/>
    <mergeCell ref="C308:C309"/>
    <mergeCell ref="C310:C311"/>
    <mergeCell ref="C312:C313"/>
    <mergeCell ref="C302:E302"/>
    <mergeCell ref="C246:C252"/>
    <mergeCell ref="C256:C259"/>
    <mergeCell ref="C261:C263"/>
    <mergeCell ref="C267:C272"/>
    <mergeCell ref="C264:E264"/>
    <mergeCell ref="C274:C276"/>
    <mergeCell ref="C278:C289"/>
    <mergeCell ref="C290:C291"/>
    <mergeCell ref="C228:C235"/>
    <mergeCell ref="C215:E215"/>
    <mergeCell ref="C211:C213"/>
    <mergeCell ref="C145:C153"/>
    <mergeCell ref="C156:C159"/>
    <mergeCell ref="C162:C170"/>
    <mergeCell ref="C172:C176"/>
    <mergeCell ref="C182:C191"/>
    <mergeCell ref="C197:C199"/>
    <mergeCell ref="C206:C209"/>
    <mergeCell ref="D182:D183"/>
    <mergeCell ref="D208:D209"/>
    <mergeCell ref="D174:D175"/>
    <mergeCell ref="D184:D185"/>
    <mergeCell ref="C161:E161"/>
    <mergeCell ref="D141:D142"/>
    <mergeCell ref="D145:D146"/>
    <mergeCell ref="D148:D149"/>
    <mergeCell ref="D150:D151"/>
    <mergeCell ref="D162:D163"/>
    <mergeCell ref="D167:D169"/>
    <mergeCell ref="D172:D173"/>
    <mergeCell ref="D164:D165"/>
    <mergeCell ref="D136:D137"/>
    <mergeCell ref="D139:D140"/>
    <mergeCell ref="D70:D71"/>
    <mergeCell ref="D72:D73"/>
    <mergeCell ref="C62:E62"/>
    <mergeCell ref="C69:C73"/>
    <mergeCell ref="C76:C77"/>
    <mergeCell ref="C79:C81"/>
    <mergeCell ref="C63:C66"/>
    <mergeCell ref="C82:C88"/>
    <mergeCell ref="C91:C92"/>
    <mergeCell ref="C96:C99"/>
    <mergeCell ref="C100:C109"/>
    <mergeCell ref="C111:C112"/>
    <mergeCell ref="C123:C126"/>
    <mergeCell ref="C127:C129"/>
    <mergeCell ref="C136:C144"/>
    <mergeCell ref="C133:E133"/>
    <mergeCell ref="F262:F263"/>
    <mergeCell ref="F274:F276"/>
    <mergeCell ref="F133:N133"/>
    <mergeCell ref="F161:N161"/>
    <mergeCell ref="F114:F115"/>
    <mergeCell ref="F118:F129"/>
    <mergeCell ref="F131:F132"/>
    <mergeCell ref="F134:F160"/>
    <mergeCell ref="F162:F186"/>
    <mergeCell ref="F188:F190"/>
    <mergeCell ref="F192:F193"/>
    <mergeCell ref="F194:F201"/>
    <mergeCell ref="F202:F203"/>
    <mergeCell ref="F206:F214"/>
    <mergeCell ref="F218:F226"/>
    <mergeCell ref="F228:F244"/>
    <mergeCell ref="F215:N215"/>
    <mergeCell ref="F278:F279"/>
    <mergeCell ref="F280:F281"/>
    <mergeCell ref="F282:F288"/>
    <mergeCell ref="F291:F299"/>
    <mergeCell ref="F302:N302"/>
    <mergeCell ref="D220:D222"/>
    <mergeCell ref="D228:D230"/>
    <mergeCell ref="D238:D239"/>
    <mergeCell ref="D246:D247"/>
    <mergeCell ref="D249:D251"/>
    <mergeCell ref="D280:D289"/>
    <mergeCell ref="E283:E284"/>
    <mergeCell ref="D257:D259"/>
    <mergeCell ref="C227:E227"/>
    <mergeCell ref="F227:N227"/>
    <mergeCell ref="C245:E245"/>
    <mergeCell ref="F245:N245"/>
    <mergeCell ref="F264:N264"/>
    <mergeCell ref="C236:C237"/>
    <mergeCell ref="C238:C244"/>
    <mergeCell ref="C219:C223"/>
    <mergeCell ref="C224:C226"/>
    <mergeCell ref="F246:F253"/>
    <mergeCell ref="F255:F260"/>
    <mergeCell ref="B45:B51"/>
    <mergeCell ref="B52:B62"/>
    <mergeCell ref="B63:B88"/>
    <mergeCell ref="F87:F91"/>
    <mergeCell ref="B89:B90"/>
    <mergeCell ref="B91:B94"/>
    <mergeCell ref="F94:F110"/>
    <mergeCell ref="F111:F112"/>
    <mergeCell ref="F62:N62"/>
    <mergeCell ref="D106:D109"/>
    <mergeCell ref="B95:B109"/>
    <mergeCell ref="B110:B133"/>
    <mergeCell ref="D45:D46"/>
    <mergeCell ref="F63:F64"/>
    <mergeCell ref="F65:F66"/>
    <mergeCell ref="F68:F84"/>
    <mergeCell ref="D47:D48"/>
    <mergeCell ref="D50:D51"/>
    <mergeCell ref="D55:D57"/>
    <mergeCell ref="D84:D85"/>
    <mergeCell ref="C45:C50"/>
    <mergeCell ref="C54:C58"/>
    <mergeCell ref="C60:C61"/>
    <mergeCell ref="D123:D124"/>
    <mergeCell ref="B2:B4"/>
    <mergeCell ref="F9:F10"/>
    <mergeCell ref="F13:F15"/>
    <mergeCell ref="C13:C15"/>
    <mergeCell ref="F18:F33"/>
    <mergeCell ref="F40:F41"/>
    <mergeCell ref="D22:D24"/>
    <mergeCell ref="D36:D38"/>
    <mergeCell ref="D41:D42"/>
    <mergeCell ref="C5:C8"/>
    <mergeCell ref="C19:C25"/>
    <mergeCell ref="C26:C28"/>
    <mergeCell ref="C29:C30"/>
    <mergeCell ref="C32:C33"/>
    <mergeCell ref="C35:C39"/>
    <mergeCell ref="C40:C41"/>
    <mergeCell ref="C42:C43"/>
    <mergeCell ref="C34:E34"/>
    <mergeCell ref="F34:N34"/>
    <mergeCell ref="B9:B34"/>
    <mergeCell ref="F2:F8"/>
    <mergeCell ref="F35:F39"/>
    <mergeCell ref="F42:F61"/>
    <mergeCell ref="B35:B44"/>
  </mergeCells>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Quelle"/>
  <dimension ref="A1:N675"/>
  <sheetViews>
    <sheetView zoomScale="90" zoomScaleNormal="90" workbookViewId="0">
      <pane ySplit="1" topLeftCell="A20" activePane="bottomLeft" state="frozen"/>
      <selection pane="bottomLeft" activeCell="I27" sqref="I27"/>
    </sheetView>
  </sheetViews>
  <sheetFormatPr baseColWidth="10" defaultColWidth="9.109375" defaultRowHeight="14.4" outlineLevelCol="1" x14ac:dyDescent="0.3"/>
  <cols>
    <col min="1" max="1" width="29.88671875" style="1" customWidth="1"/>
    <col min="2" max="2" width="36" style="1" customWidth="1"/>
    <col min="3" max="4" width="36.44140625" style="1" customWidth="1"/>
    <col min="5" max="5" width="4.109375" style="1" customWidth="1" outlineLevel="1"/>
    <col min="6" max="6" width="56.5546875" style="1" customWidth="1"/>
    <col min="7" max="7" width="18.5546875" style="124" customWidth="1"/>
    <col min="8" max="8" width="24.88671875" style="1" customWidth="1"/>
    <col min="9" max="10" width="20.88671875" style="1" bestFit="1" customWidth="1"/>
    <col min="11" max="11" width="25.6640625" style="1" customWidth="1"/>
    <col min="12" max="12" width="33" style="1" customWidth="1"/>
    <col min="13" max="13" width="16.109375" style="1" customWidth="1"/>
    <col min="14" max="14" width="56" style="1" customWidth="1"/>
    <col min="15" max="19" width="100.6640625" style="1" customWidth="1"/>
    <col min="20" max="16384" width="9.109375" style="1"/>
  </cols>
  <sheetData>
    <row r="1" spans="1:14" ht="58.5" customHeight="1" x14ac:dyDescent="0.3">
      <c r="A1" s="12" t="s">
        <v>7</v>
      </c>
      <c r="B1" s="12" t="s">
        <v>0</v>
      </c>
      <c r="C1" s="12" t="s">
        <v>1</v>
      </c>
      <c r="D1" s="12" t="s">
        <v>2</v>
      </c>
      <c r="E1" s="12" t="s">
        <v>8</v>
      </c>
      <c r="F1" s="13" t="s">
        <v>974</v>
      </c>
      <c r="G1" s="122" t="s">
        <v>3</v>
      </c>
      <c r="H1" s="13" t="s">
        <v>4</v>
      </c>
      <c r="I1" s="13" t="s">
        <v>59</v>
      </c>
      <c r="J1" s="13" t="s">
        <v>60</v>
      </c>
      <c r="K1" s="13" t="s">
        <v>61</v>
      </c>
      <c r="L1" s="13" t="s">
        <v>5</v>
      </c>
      <c r="M1" s="13" t="s">
        <v>10</v>
      </c>
      <c r="N1" s="12" t="s">
        <v>6</v>
      </c>
    </row>
    <row r="2" spans="1:14" ht="150" customHeight="1" x14ac:dyDescent="0.3">
      <c r="A2" s="27" t="s">
        <v>145</v>
      </c>
      <c r="B2" s="27" t="s">
        <v>146</v>
      </c>
      <c r="C2" s="27" t="s">
        <v>9</v>
      </c>
      <c r="D2" s="27" t="s">
        <v>9</v>
      </c>
      <c r="E2" s="27">
        <f>IF(A2="","",ROW()-1)</f>
        <v>1</v>
      </c>
      <c r="F2" s="18" t="str">
        <f>IF($G2="","",CONCATENATE("BAUTEIL:",_xlfn.XLOOKUP(G2,KM!$C$7:$C$200,KM!$D$7:$D$200),CHAR(10),"BEREICH:",_xlfn.XLOOKUP(G2,KM!$C$7:$C$200,KM!$E$7:$E$200)))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2" s="123">
        <v>42</v>
      </c>
      <c r="H2" s="18" t="str">
        <f>IF($G2="","",_xlfn.XLOOKUP($G2,KM!$C$7:$C$200,KM!F$7:F$200))</f>
        <v>Chlorparaffine (vgl. Definition) und SVHC</v>
      </c>
      <c r="I2" s="18" t="str">
        <f>IF($G2="","",_xlfn.XLOOKUP($G2,KM!$C$7:$C$200,KM!H$7:H$200))</f>
        <v>-</v>
      </c>
      <c r="J2" s="18" t="str">
        <f>IF($G2="","",_xlfn.XLOOKUP($G2,KM!$C$7:$C$200,KM!I$7:I$200))</f>
        <v>-</v>
      </c>
      <c r="K2" s="18" t="str">
        <f>IF($G2="","",_xlfn.XLOOKUP($G2,KM!$C$7:$C$200,KM!J$7:J$200))</f>
        <v>Chlorparaffine (SCCPs + MCCPs + LCCPs) &lt; 0,1 %
und
SVHC ≤ 0,1 %</v>
      </c>
      <c r="L2" s="18" t="str">
        <f>IF($G2="","",_xlfn.XLOOKUP($G2,KM!$C$7:$C$200,KM!K$7:K$200))</f>
        <v>Chlorparaffine (SCCPs + MCCPs + LCCPs) &lt; 0,1 %
und
SVHC ≤ 0,1 %</v>
      </c>
      <c r="M2" s="18" t="str">
        <f>IF($G2="","",_xlfn.XLOOKUP($G2,KM!$C$7:$C$200,KM!N$7:N$200))</f>
        <v>Chlorparafine
POP-VO
REACH-Kandidatenliste</v>
      </c>
      <c r="N2" s="27"/>
    </row>
    <row r="3" spans="1:14" ht="86.4" x14ac:dyDescent="0.3">
      <c r="A3" s="27" t="s">
        <v>145</v>
      </c>
      <c r="B3" s="27" t="s">
        <v>148</v>
      </c>
      <c r="C3" s="27" t="s">
        <v>147</v>
      </c>
      <c r="D3" s="27" t="s">
        <v>9</v>
      </c>
      <c r="E3" s="27">
        <f t="shared" ref="E3:E87" si="0">IF(A3="","",ROW()-1)</f>
        <v>2</v>
      </c>
      <c r="F3" s="18" t="str">
        <f>IF($G3="","",CONCATENATE("BAUTEIL:",_xlfn.XLOOKUP(G3,KM!$C$7:$C$200,KM!$D$7:$D$200),CHAR(10),"BEREICH:",_xlfn.XLOOKUP(G3,KM!$C$7:$C$200,KM!$E$7:$E$200)))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 s="123">
        <v>42</v>
      </c>
      <c r="H3" s="18" t="str">
        <f>IF($G3="","",_xlfn.XLOOKUP($G3,KM!$C$7:$C$200,KM!F$7:F$200))</f>
        <v>Chlorparaffine (vgl. Definition) und SVHC</v>
      </c>
      <c r="I3" s="18" t="str">
        <f>IF($G3="","",_xlfn.XLOOKUP($G3,KM!$C$7:$C$200,KM!H$7:H$200))</f>
        <v>-</v>
      </c>
      <c r="J3" s="18" t="str">
        <f>IF($G3="","",_xlfn.XLOOKUP($G3,KM!$C$7:$C$200,KM!I$7:I$200))</f>
        <v>-</v>
      </c>
      <c r="K3" s="18" t="str">
        <f>IF($G3="","",_xlfn.XLOOKUP($G3,KM!$C$7:$C$200,KM!J$7:J$200))</f>
        <v>Chlorparaffine (SCCPs + MCCPs + LCCPs) &lt; 0,1 %
und
SVHC ≤ 0,1 %</v>
      </c>
      <c r="L3" s="18" t="str">
        <f>IF($G3="","",_xlfn.XLOOKUP($G3,KM!$C$7:$C$200,KM!K$7:K$200))</f>
        <v>Chlorparaffine (SCCPs + MCCPs + LCCPs) &lt; 0,1 %
und
SVHC ≤ 0,1 %</v>
      </c>
      <c r="M3" s="18" t="str">
        <f>IF($G3="","",_xlfn.XLOOKUP($G3,KM!$C$7:$C$200,KM!N$7:N$200))</f>
        <v>Chlorparafine
POP-VO
REACH-Kandidatenliste</v>
      </c>
      <c r="N3" s="27"/>
    </row>
    <row r="4" spans="1:14" ht="99.75" customHeight="1" x14ac:dyDescent="0.3">
      <c r="A4" s="27" t="s">
        <v>145</v>
      </c>
      <c r="B4" s="27" t="s">
        <v>54</v>
      </c>
      <c r="C4" s="27" t="s">
        <v>9</v>
      </c>
      <c r="D4" s="27" t="s">
        <v>9</v>
      </c>
      <c r="E4" s="27">
        <f t="shared" si="0"/>
        <v>3</v>
      </c>
      <c r="F4" s="18" t="str">
        <f>IF($G4="","",CONCATENATE("BAUTEIL:",_xlfn.XLOOKUP(G4,KM!$C$7:$C$200,KM!$D$7:$D$200),CHAR(10),"BEREICH:",_xlfn.XLOOKUP(G4,KM!$C$7:$C$200,KM!$E$7:$E$200)))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4" s="123">
        <v>15</v>
      </c>
      <c r="H4" s="18" t="str">
        <f>IF($G4="","",_xlfn.XLOOKUP($G4,KM!$C$7:$C$200,KM!F$7:F$200))</f>
        <v>VOC, Emissionen und Halogene</v>
      </c>
      <c r="I4" s="18" t="str">
        <f>IF($G4="","",_xlfn.XLOOKUP($G4,KM!$C$7:$C$200,KM!H$7:H$200))</f>
        <v>Emissionsbewertetes Bauprodukt nach den DIBt Grundsätzen für "Reaktive Brandschutzsysteme auf Stahlbauteilen" oder deutsche allgemeine bauaufsichtliche Zulassung (abZ)</v>
      </c>
      <c r="J4" s="18" t="str">
        <f>IF($G4="","",_xlfn.XLOOKUP($G4,KM!$C$7:$C$200,KM!I$7:I$200))</f>
        <v>Emissionsbewertetes Bauprodukt nach den DIBt Grundsätzen für "Reaktive Brandschutzsysteme auf Stahlbauteilen" oder deutsche allgemeine bauaufsichtliche Zulassung (abZ)
und
Halogenfreies Produkt 
und 
VOC &lt; 50 g/l</v>
      </c>
      <c r="K4" s="18" t="str">
        <f>IF($G4="","",_xlfn.XLOOKUP($G4,KM!$C$7:$C$200,KM!J$7:J$200))</f>
        <v>Emissionsbewertetes Bauprodukt nach den DIBt Grundsätzen für "Reaktive Brandschutzsysteme auf Stahlbauteilen" oder deutsche allgemeine bauaufsichtliche Zulassung (abZ)
und
Halogenfreies Produkt 
und 
VOC &lt; 25 g/l</v>
      </c>
      <c r="L4" s="18" t="str">
        <f>IF($G4="","",_xlfn.XLOOKUP($G4,KM!$C$7:$C$200,KM!K$7:K$200))</f>
        <v>Emissionsbewertetes Bauprodukt nach den DIBt Grundsätzen für "Reaktive Brandschutzsysteme auf Stahlbauteilen" oder deutsche allgemeine bauaufsichtliche Zulassung (abZ)
und
Halogenfreies Produkt 
und 
VOC &lt; 5 g/l</v>
      </c>
      <c r="M4" s="18" t="str">
        <f>IF($G4="","",_xlfn.XLOOKUP($G4,KM!$C$7:$C$200,KM!N$7:N$200))</f>
        <v>DIBt-Grundsätze
Erläuterung:
Bei optionaler
Verwendung von Decklacken nach abZ
VOC &lt; 60 g/m2</v>
      </c>
      <c r="N4" s="27"/>
    </row>
    <row r="5" spans="1:14" ht="86.4" x14ac:dyDescent="0.3">
      <c r="A5" s="27" t="s">
        <v>781</v>
      </c>
      <c r="B5" s="27" t="s">
        <v>1294</v>
      </c>
      <c r="C5" s="27" t="s">
        <v>9</v>
      </c>
      <c r="D5" s="27" t="s">
        <v>9</v>
      </c>
      <c r="E5" s="27">
        <f t="shared" si="0"/>
        <v>4</v>
      </c>
      <c r="F5" s="18" t="str">
        <f>IF($G5="","",CONCATENATE("BAUTEIL:",_xlfn.XLOOKUP(G5,KM!$C$7:$C$200,KM!$D$7:$D$200),CHAR(10),"BEREICH:",_xlfn.XLOOKUP(G5,KM!$C$7:$C$200,KM!$E$7:$E$200)))</f>
        <v>BAUTEIL:Holzbau und Fertigholzhäuser: Holzwerkstoffe im konstruktiven Holzbau (z. B. aussteifend): Spanplatten, Furnierplatten, Faserplatten
BEREICH:Aussteifende Holzplatten an Wand, Boden und Decke in Holzhäusern / Holzbaukonstruktionen</v>
      </c>
      <c r="G5" s="123">
        <v>48</v>
      </c>
      <c r="H5" s="18" t="str">
        <f>IF($G5="","",_xlfn.XLOOKUP($G5,KM!$C$7:$C$200,KM!F$7:F$200))</f>
        <v>Formaldehyd Emissionen</v>
      </c>
      <c r="I5" s="18" t="str">
        <f>IF($G5="","",_xlfn.XLOOKUP($G5,KM!$C$7:$C$200,KM!H$7:H$200))</f>
        <v>Formaldehyd            
≤ 0,10 ppm 
(entspricht 0,124 mg/m3)</v>
      </c>
      <c r="J5" s="18" t="str">
        <f>IF($G5="","",_xlfn.XLOOKUP($G5,KM!$C$7:$C$200,KM!I$7:I$200))</f>
        <v xml:space="preserve">Formaldehyd            
≤ 0,10 ppm 
(entspricht 0,124 mg/m3) </v>
      </c>
      <c r="K5" s="18" t="str">
        <f>IF($G5="","",_xlfn.XLOOKUP($G5,KM!$C$7:$C$200,KM!J$7:J$200))</f>
        <v>Formaldehyd            
≤ 0,10 ppm 
(entspricht 0,124 mg/m3)</v>
      </c>
      <c r="L5" s="18" t="str">
        <f>IF($G5="","",_xlfn.XLOOKUP($G5,KM!$C$7:$C$200,KM!K$7:K$200))</f>
        <v xml:space="preserve">Formaldehyd
≤ 0,06 ppm
(entspricht 0,072 mg/m³) in Prüfkammer
(entspricht QDF-Anforderungen)
</v>
      </c>
      <c r="M5" s="18">
        <f>IF($G5="","",_xlfn.XLOOKUP($G5,KM!$C$7:$C$200,KM!N$7:N$200))</f>
        <v>0</v>
      </c>
      <c r="N5" s="27"/>
    </row>
    <row r="6" spans="1:14" ht="86.4" x14ac:dyDescent="0.3">
      <c r="A6" s="27" t="s">
        <v>782</v>
      </c>
      <c r="B6" s="27" t="s">
        <v>1294</v>
      </c>
      <c r="C6" s="27" t="s">
        <v>9</v>
      </c>
      <c r="D6" s="27" t="s">
        <v>9</v>
      </c>
      <c r="E6" s="27">
        <f t="shared" si="0"/>
        <v>5</v>
      </c>
      <c r="F6" s="18" t="str">
        <f>IF($G6="","",CONCATENATE("BAUTEIL:",_xlfn.XLOOKUP(G6,KM!$C$7:$C$200,KM!$D$7:$D$200),CHAR(10),"BEREICH:",_xlfn.XLOOKUP(G6,KM!$C$7:$C$200,KM!$E$7:$E$200)))</f>
        <v>BAUTEIL:Holzbau und Fertigholzhäuser: Holzwerkstoffe im konstruktiven Holzbau (z. B. aussteifend): Spanplatten, Furnierplatten, Faserplatten
BEREICH:Aussteifende Holzplatten an Wand, Boden und Decke in Holzhäusern / Holzbaukonstruktionen</v>
      </c>
      <c r="G6" s="123">
        <v>48</v>
      </c>
      <c r="H6" s="18" t="str">
        <f>IF($G6="","",_xlfn.XLOOKUP($G6,KM!$C$7:$C$200,KM!F$7:F$200))</f>
        <v>Formaldehyd Emissionen</v>
      </c>
      <c r="I6" s="18" t="str">
        <f>IF($G6="","",_xlfn.XLOOKUP($G6,KM!$C$7:$C$200,KM!H$7:H$200))</f>
        <v>Formaldehyd            
≤ 0,10 ppm 
(entspricht 0,124 mg/m3)</v>
      </c>
      <c r="J6" s="18" t="str">
        <f>IF($G6="","",_xlfn.XLOOKUP($G6,KM!$C$7:$C$200,KM!I$7:I$200))</f>
        <v xml:space="preserve">Formaldehyd            
≤ 0,10 ppm 
(entspricht 0,124 mg/m3) </v>
      </c>
      <c r="K6" s="18" t="str">
        <f>IF($G6="","",_xlfn.XLOOKUP($G6,KM!$C$7:$C$200,KM!J$7:J$200))</f>
        <v>Formaldehyd            
≤ 0,10 ppm 
(entspricht 0,124 mg/m3)</v>
      </c>
      <c r="L6" s="18" t="str">
        <f>IF($G6="","",_xlfn.XLOOKUP($G6,KM!$C$7:$C$200,KM!K$7:K$200))</f>
        <v xml:space="preserve">Formaldehyd
≤ 0,06 ppm
(entspricht 0,072 mg/m³) in Prüfkammer
(entspricht QDF-Anforderungen)
</v>
      </c>
      <c r="M6" s="18">
        <f>IF($G6="","",_xlfn.XLOOKUP($G6,KM!$C$7:$C$200,KM!N$7:N$200))</f>
        <v>0</v>
      </c>
      <c r="N6" s="27"/>
    </row>
    <row r="7" spans="1:14" ht="86.4" x14ac:dyDescent="0.3">
      <c r="A7" s="27" t="s">
        <v>783</v>
      </c>
      <c r="B7" s="27" t="s">
        <v>1294</v>
      </c>
      <c r="C7" s="27" t="s">
        <v>9</v>
      </c>
      <c r="D7" s="27" t="s">
        <v>9</v>
      </c>
      <c r="E7" s="27">
        <f t="shared" si="0"/>
        <v>6</v>
      </c>
      <c r="F7" s="18" t="str">
        <f>IF($G7="","",CONCATENATE("BAUTEIL:",_xlfn.XLOOKUP(G7,KM!$C$7:$C$200,KM!$D$7:$D$200),CHAR(10),"BEREICH:",_xlfn.XLOOKUP(G7,KM!$C$7:$C$200,KM!$E$7:$E$200)))</f>
        <v>BAUTEIL:Holzbau und Fertigholzhäuser: Holzwerkstoffe im konstruktiven Holzbau (z. B. aussteifend): Spanplatten, Furnierplatten, Faserplatten
BEREICH:Aussteifende Holzplatten an Wand, Boden und Decke in Holzhäusern / Holzbaukonstruktionen</v>
      </c>
      <c r="G7" s="123">
        <v>48</v>
      </c>
      <c r="H7" s="18" t="str">
        <f>IF($G7="","",_xlfn.XLOOKUP($G7,KM!$C$7:$C$200,KM!F$7:F$200))</f>
        <v>Formaldehyd Emissionen</v>
      </c>
      <c r="I7" s="18" t="str">
        <f>IF($G7="","",_xlfn.XLOOKUP($G7,KM!$C$7:$C$200,KM!H$7:H$200))</f>
        <v>Formaldehyd            
≤ 0,10 ppm 
(entspricht 0,124 mg/m3)</v>
      </c>
      <c r="J7" s="18" t="str">
        <f>IF($G7="","",_xlfn.XLOOKUP($G7,KM!$C$7:$C$200,KM!I$7:I$200))</f>
        <v xml:space="preserve">Formaldehyd            
≤ 0,10 ppm 
(entspricht 0,124 mg/m3) </v>
      </c>
      <c r="K7" s="18" t="str">
        <f>IF($G7="","",_xlfn.XLOOKUP($G7,KM!$C$7:$C$200,KM!J$7:J$200))</f>
        <v>Formaldehyd            
≤ 0,10 ppm 
(entspricht 0,124 mg/m3)</v>
      </c>
      <c r="L7" s="18" t="str">
        <f>IF($G7="","",_xlfn.XLOOKUP($G7,KM!$C$7:$C$200,KM!K$7:K$200))</f>
        <v xml:space="preserve">Formaldehyd
≤ 0,06 ppm
(entspricht 0,072 mg/m³) in Prüfkammer
(entspricht QDF-Anforderungen)
</v>
      </c>
      <c r="M7" s="18">
        <f>IF($G7="","",_xlfn.XLOOKUP($G7,KM!$C$7:$C$200,KM!N$7:N$200))</f>
        <v>0</v>
      </c>
      <c r="N7" s="27"/>
    </row>
    <row r="8" spans="1:14" ht="86.4" x14ac:dyDescent="0.3">
      <c r="A8" s="27" t="s">
        <v>784</v>
      </c>
      <c r="B8" s="27" t="s">
        <v>1294</v>
      </c>
      <c r="C8" s="27" t="s">
        <v>9</v>
      </c>
      <c r="D8" s="27" t="s">
        <v>9</v>
      </c>
      <c r="E8" s="27">
        <f t="shared" si="0"/>
        <v>7</v>
      </c>
      <c r="F8" s="18" t="str">
        <f>IF($G8="","",CONCATENATE("BAUTEIL:",_xlfn.XLOOKUP(G8,KM!$C$7:$C$200,KM!$D$7:$D$200),CHAR(10),"BEREICH:",_xlfn.XLOOKUP(G8,KM!$C$7:$C$200,KM!$E$7:$E$200)))</f>
        <v>BAUTEIL:Holzbau und Fertigholzhäuser: Holzwerkstoffe im konstruktiven Holzbau (z. B. aussteifend): Spanplatten, Furnierplatten, Faserplatten
BEREICH:Aussteifende Holzplatten an Wand, Boden und Decke in Holzhäusern / Holzbaukonstruktionen</v>
      </c>
      <c r="G8" s="123">
        <v>48</v>
      </c>
      <c r="H8" s="18" t="str">
        <f>IF($G8="","",_xlfn.XLOOKUP($G8,KM!$C$7:$C$200,KM!F$7:F$200))</f>
        <v>Formaldehyd Emissionen</v>
      </c>
      <c r="I8" s="18" t="str">
        <f>IF($G8="","",_xlfn.XLOOKUP($G8,KM!$C$7:$C$200,KM!H$7:H$200))</f>
        <v>Formaldehyd            
≤ 0,10 ppm 
(entspricht 0,124 mg/m3)</v>
      </c>
      <c r="J8" s="18" t="str">
        <f>IF($G8="","",_xlfn.XLOOKUP($G8,KM!$C$7:$C$200,KM!I$7:I$200))</f>
        <v xml:space="preserve">Formaldehyd            
≤ 0,10 ppm 
(entspricht 0,124 mg/m3) </v>
      </c>
      <c r="K8" s="18" t="str">
        <f>IF($G8="","",_xlfn.XLOOKUP($G8,KM!$C$7:$C$200,KM!J$7:J$200))</f>
        <v>Formaldehyd            
≤ 0,10 ppm 
(entspricht 0,124 mg/m3)</v>
      </c>
      <c r="L8" s="18" t="str">
        <f>IF($G8="","",_xlfn.XLOOKUP($G8,KM!$C$7:$C$200,KM!K$7:K$200))</f>
        <v xml:space="preserve">Formaldehyd
≤ 0,06 ppm
(entspricht 0,072 mg/m³) in Prüfkammer
(entspricht QDF-Anforderungen)
</v>
      </c>
      <c r="M8" s="18">
        <f>IF($G8="","",_xlfn.XLOOKUP($G8,KM!$C$7:$C$200,KM!N$7:N$200))</f>
        <v>0</v>
      </c>
      <c r="N8" s="27"/>
    </row>
    <row r="9" spans="1:14" ht="103.5" customHeight="1" x14ac:dyDescent="0.3">
      <c r="A9" s="27" t="s">
        <v>973</v>
      </c>
      <c r="B9" s="27" t="s">
        <v>1047</v>
      </c>
      <c r="C9" s="27" t="s">
        <v>9</v>
      </c>
      <c r="D9" s="27" t="s">
        <v>9</v>
      </c>
      <c r="E9" s="27">
        <f t="shared" si="0"/>
        <v>8</v>
      </c>
      <c r="F9" s="18" t="str">
        <f>IF($G9="","",CONCATENATE("BAUTEIL:",_xlfn.XLOOKUP(G9,KM!$C$7:$C$200,KM!$D$7:$D$200),CHAR(10),"BEREICH:",_xlfn.XLOOKUP(G9,KM!$C$7:$C$200,KM!$E$7:$E$200)))</f>
        <v>BAUTEIL:Dachabdichtung, Bauwerksabdichtung gegen Erdreich / Wasser / Feuchte, Bitumendickbeschichtung und Dämmstoffmontage
BEREICH:Kalt verarbeitbare Produkte zur Beschichtung (z. B. Vorstriche) und Hilfsstoffe zur Belegung (z. B. Kleber, Versiegelungen)</v>
      </c>
      <c r="G9" s="123">
        <v>25</v>
      </c>
      <c r="H9" s="18" t="str">
        <f>IF($G9="","",_xlfn.XLOOKUP($G9,KM!$C$7:$C$200,KM!F$7:F$200))</f>
        <v>Bitumen</v>
      </c>
      <c r="I9" s="18" t="str">
        <f>IF($G9="","",_xlfn.XLOOKUP($G9,KM!$C$7:$C$200,KM!H$7:H$200))</f>
        <v>GISCODE BBP10 oder BBP20</v>
      </c>
      <c r="J9" s="18" t="str">
        <f>IF($G9="","",_xlfn.XLOOKUP($G9,KM!$C$7:$C$200,KM!I$7:I$200))</f>
        <v>GISCODE BBP10 oder BBP20</v>
      </c>
      <c r="K9" s="18" t="str">
        <f>IF($G9="","",_xlfn.XLOOKUP($G9,KM!$C$7:$C$200,KM!J$7:J$200))</f>
        <v>GISCODE BBP10</v>
      </c>
      <c r="L9" s="18" t="str">
        <f>IF($G9="","",_xlfn.XLOOKUP($G9,KM!$C$7:$C$200,KM!K$7:K$200))</f>
        <v>GISCODE BBP10</v>
      </c>
      <c r="M9" s="18" t="str">
        <f>IF($G9="","",_xlfn.XLOOKUP($G9,KM!$C$7:$C$200,KM!N$7:N$200))</f>
        <v>-</v>
      </c>
      <c r="N9" s="27" t="s">
        <v>101</v>
      </c>
    </row>
    <row r="10" spans="1:14" ht="43.2" x14ac:dyDescent="0.3">
      <c r="A10" s="27" t="s">
        <v>973</v>
      </c>
      <c r="B10" s="27" t="s">
        <v>128</v>
      </c>
      <c r="C10" s="27" t="s">
        <v>9</v>
      </c>
      <c r="D10" s="27" t="s">
        <v>9</v>
      </c>
      <c r="E10" s="27">
        <f t="shared" si="0"/>
        <v>9</v>
      </c>
      <c r="F10" s="18" t="str">
        <f>IF($G10="","",CONCATENATE("BAUTEIL:",_xlfn.XLOOKUP(G10,KM!$C$7:$C$200,KM!$D$7:$D$200),CHAR(10),"BEREICH:",_xlfn.XLOOKUP(G10,KM!$C$7:$C$200,KM!$E$7:$E$200)))</f>
        <v>BAUTEIL:Bituminöse Verbundabdichtungen beim Umkehrdach
BEREICH:Bitumenvoranstrich</v>
      </c>
      <c r="G10" s="123">
        <v>26</v>
      </c>
      <c r="H10" s="18" t="str">
        <f>IF($G10="","",_xlfn.XLOOKUP($G10,KM!$C$7:$C$200,KM!F$7:F$200))</f>
        <v>Bitumen</v>
      </c>
      <c r="I10" s="18" t="str">
        <f>IF($G10="","",_xlfn.XLOOKUP($G10,KM!$C$7:$C$200,KM!H$7:H$200))</f>
        <v>GISCODE BBP10, BBP20 oder BBP30</v>
      </c>
      <c r="J10" s="18" t="str">
        <f>IF($G10="","",_xlfn.XLOOKUP($G10,KM!$C$7:$C$200,KM!I$7:I$200))</f>
        <v>GISCODE BBP10, BBP20 oder BBP30</v>
      </c>
      <c r="K10" s="18" t="str">
        <f>IF($G10="","",_xlfn.XLOOKUP($G10,KM!$C$7:$C$200,KM!J$7:J$200))</f>
        <v>GISCODE BBP10, BBP20 oder BBP30</v>
      </c>
      <c r="L10" s="18" t="str">
        <f>IF($G10="","",_xlfn.XLOOKUP($G10,KM!$C$7:$C$200,KM!K$7:K$200))</f>
        <v>GISCODE BBP10, BBP20 oder BBP30</v>
      </c>
      <c r="M10" s="18" t="str">
        <f>IF($G10="","",_xlfn.XLOOKUP($G10,KM!$C$7:$C$200,KM!N$7:N$200))</f>
        <v>-</v>
      </c>
      <c r="N10" s="27" t="s">
        <v>101</v>
      </c>
    </row>
    <row r="11" spans="1:14" ht="72" x14ac:dyDescent="0.3">
      <c r="A11" s="27" t="s">
        <v>973</v>
      </c>
      <c r="B11" s="27" t="s">
        <v>971</v>
      </c>
      <c r="C11" s="27" t="s">
        <v>9</v>
      </c>
      <c r="D11" s="27" t="s">
        <v>9</v>
      </c>
      <c r="E11" s="27">
        <f t="shared" si="0"/>
        <v>10</v>
      </c>
      <c r="F11" s="18" t="str">
        <f>IF($G11="","",CONCATENATE("BAUTEIL:",_xlfn.XLOOKUP(G11,KM!$C$7:$C$200,KM!$D$7:$D$200),CHAR(10),"BEREICH:",_xlfn.XLOOKUP(G11,KM!$C$7:$C$200,KM!$E$7:$E$200)))</f>
        <v>BAUTEIL:Bahnenförmige Abdichtungen 
BEREICH:Abdichtungsbahnen</v>
      </c>
      <c r="G11" s="123" t="s">
        <v>949</v>
      </c>
      <c r="H11" s="18" t="str">
        <f>IF($G11="","",_xlfn.XLOOKUP($G11,KM!$C$7:$C$200,KM!F$7:F$200))</f>
        <v>Methylchlorphenoxypropionsäure (MCPP) "Mecoprop"</v>
      </c>
      <c r="I11" s="18" t="str">
        <f>IF($G11="","",_xlfn.XLOOKUP($G11,KM!$C$7:$C$200,KM!H$7:H$200))</f>
        <v>&lt;= 1 mg/m² oder kein Einsatz von MCPP-Verbindungen
Bei Gründächern &lt;= 47 mg/m²</v>
      </c>
      <c r="J11" s="18" t="str">
        <f>IF($G11="","",_xlfn.XLOOKUP($G11,KM!$C$7:$C$200,KM!I$7:I$200))</f>
        <v>&lt;= 1 mg/m² oder kein Einsatz von MCPP-Verbindungen
Bei Gründächern &lt;= 47 mg/m²</v>
      </c>
      <c r="K11" s="18" t="str">
        <f>IF($G11="","",_xlfn.XLOOKUP($G11,KM!$C$7:$C$200,KM!J$7:J$200))</f>
        <v>&lt;= 1 mg/m² oder kein Einsatz von MCPP-Verbindungen
Bei Gründächern &lt;= 47 mg/m²</v>
      </c>
      <c r="L11" s="18" t="str">
        <f>IF($G11="","",_xlfn.XLOOKUP($G11,KM!$C$7:$C$200,KM!K$7:K$200))</f>
        <v>&lt;= 1 mg/m² oder kein Einsatz von MCPP-Verbindungen</v>
      </c>
      <c r="M11" s="18">
        <f>IF($G11="","",_xlfn.XLOOKUP($G11,KM!$C$7:$C$200,KM!N$7:N$200))</f>
        <v>0</v>
      </c>
      <c r="N11" s="27"/>
    </row>
    <row r="12" spans="1:14" ht="57.6" x14ac:dyDescent="0.3">
      <c r="A12" s="27" t="s">
        <v>973</v>
      </c>
      <c r="B12" s="27" t="s">
        <v>1202</v>
      </c>
      <c r="C12" s="27" t="s">
        <v>976</v>
      </c>
      <c r="D12" s="27" t="s">
        <v>9</v>
      </c>
      <c r="E12" s="27">
        <f t="shared" si="0"/>
        <v>11</v>
      </c>
      <c r="F12" s="18" t="str">
        <f>IF($G12="","",CONCATENATE("BAUTEIL:",_xlfn.XLOOKUP(G12,KM!$C$7:$C$200,KM!$D$7:$D$200),CHAR(10),"BEREICH:",_xlfn.XLOOKUP(G12,KM!$C$7:$C$200,KM!$E$7:$E$200)))</f>
        <v>BAUTEIL:Kunstschaum-Dämmstoffe für Gebäude und Haustechnik
BEREICH:XPS in Fassadenanwendungen, Resolplatten</v>
      </c>
      <c r="G12" s="123">
        <v>40</v>
      </c>
      <c r="H12" s="18" t="str">
        <f>IF($G12="","",_xlfn.XLOOKUP($G12,KM!$C$7:$C$200,KM!F$7:F$200))</f>
        <v>Halogenierte Treibmittel</v>
      </c>
      <c r="I12" s="18" t="str">
        <f>IF($G12="","",_xlfn.XLOOKUP($G12,KM!$C$7:$C$200,KM!H$7:H$200))</f>
        <v>Kein Einsatz von halogenierten Treibmitteln</v>
      </c>
      <c r="J12" s="18" t="str">
        <f>IF($G12="","",_xlfn.XLOOKUP($G12,KM!$C$7:$C$200,KM!I$7:I$200))</f>
        <v>Kein Einsatz von halogenierten Treibmitteln</v>
      </c>
      <c r="K12" s="18" t="str">
        <f>IF($G12="","",_xlfn.XLOOKUP($G12,KM!$C$7:$C$200,KM!J$7:J$200))</f>
        <v>Kein Einsatz von halogenierten Treibmitteln</v>
      </c>
      <c r="L12" s="18" t="str">
        <f>IF($G12="","",_xlfn.XLOOKUP($G12,KM!$C$7:$C$200,KM!K$7:K$200))</f>
        <v>Kein Einsatz von halogenierten Treibmitteln</v>
      </c>
      <c r="M12" s="18" t="str">
        <f>IF($G12="","",_xlfn.XLOOKUP($G12,KM!$C$7:$C$200,KM!N$7:N$200))</f>
        <v>-</v>
      </c>
      <c r="N12" s="27" t="s">
        <v>977</v>
      </c>
    </row>
    <row r="13" spans="1:14" ht="201.6" x14ac:dyDescent="0.3">
      <c r="A13" s="27" t="s">
        <v>973</v>
      </c>
      <c r="B13" s="27" t="s">
        <v>978</v>
      </c>
      <c r="C13" s="27" t="s">
        <v>1749</v>
      </c>
      <c r="D13" s="27" t="s">
        <v>9</v>
      </c>
      <c r="E13" s="27">
        <f t="shared" si="0"/>
        <v>12</v>
      </c>
      <c r="F13" s="18" t="str">
        <f>IF($G13="","",CONCATENATE("BAUTEIL:",_xlfn.XLOOKUP(G13,KM!$C$7:$C$200,KM!$D$7:$D$200),CHAR(10),"BEREICH:",_xlfn.XLOOKUP(G13,KM!$C$7:$C$200,KM!$E$7:$E$200)))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3" s="123">
        <v>38</v>
      </c>
      <c r="H13" s="18" t="str">
        <f>IF($G13="","",_xlfn.XLOOKUP($G13,KM!$C$7:$C$200,KM!F$7:F$200))</f>
        <v>VVOC, VOC, SVOC Emissionen, Halogenierte Treibmittel, Chlorparaffine, Weichmacher, Flammschutzmittel</v>
      </c>
      <c r="I13" s="18" t="str">
        <f>IF($G13="","",_xlfn.XLOOKUP($G13,KM!$C$7:$C$200,KM!H$7:H$200))</f>
        <v>Emicode EC1PLUS,
und 
halogenierte Treibmittel &lt; 0,1 % 
und
Chlorparaffine (SCCPs + MCCPs + LCCPs) &lt; 0,1 %,            
und
TCEP &lt; 0,1 %</v>
      </c>
      <c r="J13" s="18" t="str">
        <f>IF($G13="","",_xlfn.XLOOKUP($G13,KM!$C$7:$C$200,KM!I$7:I$200))</f>
        <v>Emicode EC1PLUS,
und 
halogenierte Treibmittel &lt; 0,1 % 
und
Chlorparaffine (SCCPs + MCCPs + LCCPs) &lt; 0,1 %,            
und
TCEP &lt; 0,1 %</v>
      </c>
      <c r="K13" s="18" t="str">
        <f>IF($G13="","",_xlfn.XLOOKUP($G13,KM!$C$7:$C$200,KM!J$7:J$200))</f>
        <v>Emicode EC1PLUS,
und
halogenierte Treibmittel &lt; 0,1 % 
und
Chlorparaffine (SCCPs + MCCPs + LCCPs) &lt; 0,1 %
und
TCEP &lt; 0,1 % 
und
weichmacherfrei
und 
halogenierten Flammschutzmittel &lt; 0,1 %</v>
      </c>
      <c r="L13" s="18" t="str">
        <f>IF($G13="","",_xlfn.XLOOKUP($G13,KM!$C$7:$C$200,KM!K$7:K$200))</f>
        <v>Emicode EC1PLUS,
und
halogenierte Treibmittel &lt; 0,1 % 
und
Chlorparaffine (SCCPs + MCCPs + LCCPs) &lt; 0,1 %
und
TCEP &lt; 0,1 % 
und
weichmacherfrei
und 
halogenierten Flammschutzmittel &lt; 0,1 %</v>
      </c>
      <c r="M13" s="18" t="str">
        <f>IF($G13="","",_xlfn.XLOOKUP($G13,KM!$C$7:$C$200,KM!N$7:N$200))</f>
        <v>Treibmittel
REACH-Kandidatenliste</v>
      </c>
      <c r="N13" s="27" t="s">
        <v>972</v>
      </c>
    </row>
    <row r="14" spans="1:14" ht="86.4" x14ac:dyDescent="0.3">
      <c r="A14" s="27" t="s">
        <v>973</v>
      </c>
      <c r="B14" s="27" t="s">
        <v>978</v>
      </c>
      <c r="C14" s="27" t="s">
        <v>1017</v>
      </c>
      <c r="D14" s="27" t="s">
        <v>9</v>
      </c>
      <c r="E14" s="27">
        <f t="shared" si="0"/>
        <v>13</v>
      </c>
      <c r="F14" s="18" t="str">
        <f>IF($G14="","",CONCATENATE("BAUTEIL:",_xlfn.XLOOKUP(G14,KM!$C$7:$C$200,KM!$D$7:$D$200),CHAR(10),"BEREICH:",_xlfn.XLOOKUP(G14,KM!$C$7:$C$200,KM!$E$7:$E$200)))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14" s="123">
        <v>42</v>
      </c>
      <c r="H14" s="18" t="str">
        <f>IF($G14="","",_xlfn.XLOOKUP($G14,KM!$C$7:$C$200,KM!F$7:F$200))</f>
        <v>Chlorparaffine (vgl. Definition) und SVHC</v>
      </c>
      <c r="I14" s="18" t="str">
        <f>IF($G14="","",_xlfn.XLOOKUP($G14,KM!$C$7:$C$200,KM!H$7:H$200))</f>
        <v>-</v>
      </c>
      <c r="J14" s="18" t="str">
        <f>IF($G14="","",_xlfn.XLOOKUP($G14,KM!$C$7:$C$200,KM!I$7:I$200))</f>
        <v>-</v>
      </c>
      <c r="K14" s="18" t="str">
        <f>IF($G14="","",_xlfn.XLOOKUP($G14,KM!$C$7:$C$200,KM!J$7:J$200))</f>
        <v>Chlorparaffine (SCCPs + MCCPs + LCCPs) &lt; 0,1 %
und
SVHC ≤ 0,1 %</v>
      </c>
      <c r="L14" s="18" t="str">
        <f>IF($G14="","",_xlfn.XLOOKUP($G14,KM!$C$7:$C$200,KM!K$7:K$200))</f>
        <v>Chlorparaffine (SCCPs + MCCPs + LCCPs) &lt; 0,1 %
und
SVHC ≤ 0,1 %</v>
      </c>
      <c r="M14" s="18" t="str">
        <f>IF($G14="","",_xlfn.XLOOKUP($G14,KM!$C$7:$C$200,KM!N$7:N$200))</f>
        <v>Chlorparafine
POP-VO
REACH-Kandidatenliste</v>
      </c>
      <c r="N14" s="27" t="s">
        <v>972</v>
      </c>
    </row>
    <row r="15" spans="1:14" ht="140.25" customHeight="1" x14ac:dyDescent="0.3">
      <c r="A15" s="27" t="s">
        <v>973</v>
      </c>
      <c r="B15" s="27" t="s">
        <v>978</v>
      </c>
      <c r="C15" s="27" t="s">
        <v>979</v>
      </c>
      <c r="D15" s="27" t="s">
        <v>9</v>
      </c>
      <c r="E15" s="27">
        <f t="shared" si="0"/>
        <v>14</v>
      </c>
      <c r="F15" s="18" t="str">
        <f>IF($G15="","",CONCATENATE("BAUTEIL:",_xlfn.XLOOKUP(G15,KM!$C$7:$C$200,KM!$D$7:$D$200),CHAR(10),"BEREICH:",_xlfn.XLOOKUP(G15,KM!$C$7:$C$200,KM!$E$7:$E$200)))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15" s="123">
        <v>5</v>
      </c>
      <c r="H15" s="18" t="str">
        <f>IF($G15="","",_xlfn.XLOOKUP($G15,KM!$C$7:$C$200,KM!F$7:F$200))</f>
        <v>VOC, Biozide</v>
      </c>
      <c r="I15" s="18" t="str">
        <f>IF($G15="","",_xlfn.XLOOKUP($G15,KM!$C$7:$C$200,KM!H$7:H$200))</f>
        <v>&lt; 40 g/l</v>
      </c>
      <c r="J15" s="18" t="str">
        <f>IF($G15="","",_xlfn.XLOOKUP($G15,KM!$C$7:$C$200,KM!I$7:I$200))</f>
        <v>&lt; 40 g/l</v>
      </c>
      <c r="K15" s="18" t="str">
        <f>IF($G15="","",_xlfn.XLOOKUP($G15,KM!$C$7:$C$200,KM!J$7:J$200))</f>
        <v>&lt; 40 g/l</v>
      </c>
      <c r="L15" s="18" t="str">
        <f>IF($G15="","",_xlfn.XLOOKUP($G15,KM!$C$7:$C$200,KM!K$7:K$200))</f>
        <v>&lt; 40 g/l
Notwendigkeit des Einsatzes von filmgeschützten Produkten begründen unter Einbeziehung der UBA Merkblätter</v>
      </c>
      <c r="M15" s="18" t="str">
        <f>IF($G15="","",_xlfn.XLOOKUP($G15,KM!$C$7:$C$200,KM!N$7:N$200))</f>
        <v>-</v>
      </c>
      <c r="N15" s="27" t="s">
        <v>972</v>
      </c>
    </row>
    <row r="16" spans="1:14" ht="86.4" x14ac:dyDescent="0.3">
      <c r="A16" s="27" t="s">
        <v>973</v>
      </c>
      <c r="B16" s="27" t="s">
        <v>1258</v>
      </c>
      <c r="C16" s="27" t="s">
        <v>1259</v>
      </c>
      <c r="D16" s="27" t="s">
        <v>9</v>
      </c>
      <c r="E16" s="27">
        <f t="shared" si="0"/>
        <v>15</v>
      </c>
      <c r="F16" s="18" t="str">
        <f>IF($G16="","",CONCATENATE("BAUTEIL:",_xlfn.XLOOKUP(G16,KM!$C$7:$C$200,KM!$D$7:$D$200),CHAR(10),"BEREICH:",_xlfn.XLOOKUP(G16,KM!$C$7:$C$200,KM!$E$7:$E$200)))</f>
        <v>BAUTEIL:Montagekleb- und Dichtstoffe an der Fassade, Fenstern und Außentüren
BEREICH:Klebstoff für die Herstellung der Luftdichtheit an der Fassade innen und außen: z. B. PU, PU-Hybrid, MS-Polymer, SMP, Acrylat, Silikon</v>
      </c>
      <c r="G16" s="123">
        <v>13</v>
      </c>
      <c r="H16" s="18" t="str">
        <f>IF($G16="","",_xlfn.XLOOKUP($G16,KM!$C$7:$C$200,KM!F$7:F$200))</f>
        <v>VVOC, VOC, SVOC Emissionen und Gehalt an gefährlichen Stoffen</v>
      </c>
      <c r="I16" s="18">
        <f>IF($G16="","",_xlfn.XLOOKUP($G16,KM!$C$7:$C$200,KM!H$7:H$200))</f>
        <v>0</v>
      </c>
      <c r="J16" s="18">
        <f>IF($G16="","",_xlfn.XLOOKUP($G16,KM!$C$7:$C$200,KM!I$7:I$200))</f>
        <v>0</v>
      </c>
      <c r="K16" s="18" t="str">
        <f>IF($G16="","",_xlfn.XLOOKUP($G16,KM!$C$7:$C$200,KM!J$7:J$200))</f>
        <v>Chlorparaffine (SCCPs + MCCPs + LCCPs) &lt; 0,1 % 
und
EMICODE EC1PLUS
oder
VOC &lt; 1 %</v>
      </c>
      <c r="L16" s="18" t="str">
        <f>IF($G16="","",_xlfn.XLOOKUP($G16,KM!$C$7:$C$200,KM!K$7:K$200))</f>
        <v>Chlorparaffine (SCCPs + MCCPs + LCCPs) &lt; 0,1 % 
und
EMICODE EC1PLUS
oder
VOC &lt; 1 %</v>
      </c>
      <c r="M16" s="18" t="str">
        <f>IF($G16="","",_xlfn.XLOOKUP($G16,KM!$C$7:$C$200,KM!N$7:N$200))</f>
        <v>Chlorparafine</v>
      </c>
      <c r="N16" s="27"/>
    </row>
    <row r="17" spans="1:14" ht="100.8" x14ac:dyDescent="0.3">
      <c r="A17" s="27" t="s">
        <v>973</v>
      </c>
      <c r="B17" s="27" t="s">
        <v>1014</v>
      </c>
      <c r="C17" s="27" t="s">
        <v>9</v>
      </c>
      <c r="D17" s="27" t="s">
        <v>9</v>
      </c>
      <c r="E17" s="27">
        <f t="shared" si="0"/>
        <v>16</v>
      </c>
      <c r="F17" s="18" t="str">
        <f>IF($G17="","",CONCATENATE("BAUTEIL:",_xlfn.XLOOKUP(G17,KM!$C$7:$C$200,KM!$D$7:$D$200),CHAR(10),"BEREICH:",_xlfn.XLOOKUP(G17,KM!$C$7:$C$200,KM!$E$7:$E$200)))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17" s="123">
        <v>22</v>
      </c>
      <c r="H17" s="18" t="str">
        <f>IF($G17="","",_xlfn.XLOOKUP($G17,KM!$C$7:$C$200,KM!F$7:F$200))</f>
        <v>VOC</v>
      </c>
      <c r="I17" s="18" t="str">
        <f>IF($G17="","",_xlfn.XLOOKUP($G17,KM!$C$7:$C$200,KM!H$7:H$200))</f>
        <v>-</v>
      </c>
      <c r="J17" s="18" t="str">
        <f>IF($G17="","",_xlfn.XLOOKUP($G17,KM!$C$7:$C$200,KM!I$7:I$200))</f>
        <v>-</v>
      </c>
      <c r="K17" s="18" t="str">
        <f>IF($G17="","",_xlfn.XLOOKUP($G17,KM!$C$7:$C$200,KM!J$7:J$200))</f>
        <v>RMA10 oder RMA15</v>
      </c>
      <c r="L17" s="18" t="str">
        <f>IF($G17="","",_xlfn.XLOOKUP($G17,KM!$C$7:$C$200,KM!K$7:K$200))</f>
        <v>RMA10 oder RMA15</v>
      </c>
      <c r="M17" s="18" t="str">
        <f>IF($G17="","",_xlfn.XLOOKUP($G17,KM!$C$7:$C$200,KM!N$7:N$200))</f>
        <v>-</v>
      </c>
      <c r="N17" s="27" t="s">
        <v>1015</v>
      </c>
    </row>
    <row r="18" spans="1:14" ht="115.2" x14ac:dyDescent="0.3">
      <c r="A18" s="27" t="s">
        <v>973</v>
      </c>
      <c r="B18" s="27" t="s">
        <v>1739</v>
      </c>
      <c r="C18" s="27" t="s">
        <v>9</v>
      </c>
      <c r="D18" s="27" t="s">
        <v>9</v>
      </c>
      <c r="E18" s="27">
        <f t="shared" si="0"/>
        <v>17</v>
      </c>
      <c r="F18" s="18" t="str">
        <f>IF($G18="","",CONCATENATE("BAUTEIL:",_xlfn.XLOOKUP(G18,KM!$C$7:$C$200,KM!$D$7:$D$200),CHAR(10),"BEREICH:",_xlfn.XLOOKUP(G18,KM!$C$7:$C$200,KM!$E$7:$E$200)))</f>
        <v>BAUTEIL:Betontrennmittel
BEREICH:Schalöle und Trennmittel beim Betonieren</v>
      </c>
      <c r="G18" s="123">
        <v>14</v>
      </c>
      <c r="H18" s="18" t="str">
        <f>IF($G18="","",_xlfn.XLOOKUP($G18,KM!$C$7:$C$200,KM!F$7:F$200))</f>
        <v>Gefahrstoffe, biologische Abbaubarkeit, VOC</v>
      </c>
      <c r="I18" s="18" t="str">
        <f>IF($G18="","",_xlfn.XLOOKUP($G18,KM!$C$7:$C$200,KM!H$7:H$200))</f>
        <v>GISCODE BTM 01, BTM 05, BTM 10, BTM 15, BTM 20 oder BTM30</v>
      </c>
      <c r="J18" s="18" t="str">
        <f>IF($G18="","",_xlfn.XLOOKUP($G18,KM!$C$7:$C$200,KM!I$7:I$200))</f>
        <v>GISCODE BTM 01, BTM 05, BTM 10, BTM 15 oder BTM20
und
VOC &lt; 3%</v>
      </c>
      <c r="K18" s="18" t="str">
        <f>IF($G18="","",_xlfn.XLOOKUP($G18,KM!$C$7:$C$200,KM!J$7:J$200))</f>
        <v>GISCODE BTM 01, BTM 05, BTM 10 oder BTM15
und
inhärent biologisch abbaubar nach
OECD 302
und
VOC &lt; 1%</v>
      </c>
      <c r="L18" s="18" t="str">
        <f>IF($G18="","",_xlfn.XLOOKUP($G18,KM!$C$7:$C$200,KM!K$7:K$200))</f>
        <v>GISCODE BTM 01, BTM 05 oder BTM 10
und
leicht biologisch abbaubar nach
OECD 301
und
VOC &lt; 1%</v>
      </c>
      <c r="M18" s="18" t="str">
        <f>IF($G18="","",_xlfn.XLOOKUP($G18,KM!$C$7:$C$200,KM!N$7:N$200))</f>
        <v>-</v>
      </c>
      <c r="N18" s="27"/>
    </row>
    <row r="19" spans="1:14" ht="43.2" x14ac:dyDescent="0.3">
      <c r="A19" s="27" t="s">
        <v>973</v>
      </c>
      <c r="B19" s="27" t="s">
        <v>1260</v>
      </c>
      <c r="C19" s="27" t="s">
        <v>1261</v>
      </c>
      <c r="D19" s="27" t="s">
        <v>9</v>
      </c>
      <c r="E19" s="27">
        <f t="shared" si="0"/>
        <v>18</v>
      </c>
      <c r="F19" s="18" t="str">
        <f>IF($G19="","",CONCATENATE("BAUTEIL:",_xlfn.XLOOKUP(G19,KM!$C$7:$C$200,KM!$D$7:$D$200),CHAR(10),"BEREICH:",_xlfn.XLOOKUP(G19,KM!$C$7:$C$200,KM!$E$7:$E$200)))</f>
        <v>BAUTEIL:Dacheindeckung, Dachrinnen
BEREICH:Wasserführende Bauteile an Dach und Regenwasserabführung</v>
      </c>
      <c r="G19" s="123">
        <v>34</v>
      </c>
      <c r="H19" s="18" t="str">
        <f>IF($G19="","",_xlfn.XLOOKUP($G19,KM!$C$7:$C$200,KM!F$7:F$200))</f>
        <v>Kupfer</v>
      </c>
      <c r="I19" s="18" t="str">
        <f>IF($G19="","",_xlfn.XLOOKUP($G19,KM!$C$7:$C$200,KM!H$7:H$200))</f>
        <v>-</v>
      </c>
      <c r="J19" s="18" t="str">
        <f>IF($G19="","",_xlfn.XLOOKUP($G19,KM!$C$7:$C$200,KM!I$7:I$200))</f>
        <v>-</v>
      </c>
      <c r="K19" s="18" t="str">
        <f>IF($G19="","",_xlfn.XLOOKUP($G19,KM!$C$7:$C$200,KM!J$7:J$200))</f>
        <v>Schwermetallfilter, falls Fläche &gt; 10 % der projizierten Dachaufsicht</v>
      </c>
      <c r="L19" s="18" t="str">
        <f>IF($G19="","",_xlfn.XLOOKUP($G19,KM!$C$7:$C$200,KM!K$7:K$200))</f>
        <v>Schwermetallfilter, falls Fläche &gt; 10 % der projizierten Dachaufsicht</v>
      </c>
      <c r="M19" s="18">
        <f>IF($G19="","",_xlfn.XLOOKUP($G19,KM!$C$7:$C$200,KM!N$7:N$200))</f>
        <v>0</v>
      </c>
      <c r="N19" s="27"/>
    </row>
    <row r="20" spans="1:14" ht="288" x14ac:dyDescent="0.3">
      <c r="A20" s="27" t="s">
        <v>973</v>
      </c>
      <c r="B20" s="27" t="s">
        <v>1260</v>
      </c>
      <c r="C20" s="27" t="s">
        <v>1262</v>
      </c>
      <c r="D20" s="27" t="s">
        <v>9</v>
      </c>
      <c r="E20" s="27">
        <f t="shared" si="0"/>
        <v>19</v>
      </c>
      <c r="F20" s="18" t="str">
        <f>IF($G20="","",CONCATENATE("BAUTEIL:",_xlfn.XLOOKUP(G20,KM!$C$7:$C$200,KM!$D$7:$D$200),CHAR(10),"BEREICH:",_xlfn.XLOOKUP(G20,KM!$C$7:$C$200,KM!$E$7:$E$200)))</f>
        <v>BAUTEIL:Wasserführende bzw. wasserableitende Bauteile an Dach- und Dachentwässerungen
BEREICH:Zinkemissionen wasserführender Bauteile aus Titanzink</v>
      </c>
      <c r="G20" s="123" t="s">
        <v>122</v>
      </c>
      <c r="H20" s="18" t="str">
        <f>IF($G20="","",_xlfn.XLOOKUP($G20,KM!$C$7:$C$200,KM!F$7:F$200))</f>
        <v>Zink</v>
      </c>
      <c r="I20" s="18" t="str">
        <f>IF($G20="","",_xlfn.XLOOKUP($G20,KM!$C$7:$C$200,KM!H$7:H$200))</f>
        <v>-</v>
      </c>
      <c r="J20" s="18" t="str">
        <f>IF($G20="","",_xlfn.XLOOKUP($G20,KM!$C$7:$C$200,KM!I$7:I$200))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20" s="18" t="str">
        <f>IF($G20="","",_xlfn.XLOOKUP($G20,KM!$C$7:$C$200,KM!J$7:J$200))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20" s="18" t="str">
        <f>IF($G20="","",_xlfn.XLOOKUP($G20,KM!$C$7:$C$200,KM!K$7:K$200))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20" s="18" t="str">
        <f>IF($G20="","",_xlfn.XLOOKUP($G20,KM!$C$7:$C$200,KM!N$7:N$200))</f>
        <v>-</v>
      </c>
      <c r="N20" s="27"/>
    </row>
    <row r="21" spans="1:14" ht="42.6" customHeight="1" x14ac:dyDescent="0.3">
      <c r="A21" s="27" t="s">
        <v>973</v>
      </c>
      <c r="B21" s="27" t="s">
        <v>1260</v>
      </c>
      <c r="C21" s="27" t="s">
        <v>1263</v>
      </c>
      <c r="D21" s="27" t="s">
        <v>9</v>
      </c>
      <c r="E21" s="27">
        <f t="shared" si="0"/>
        <v>20</v>
      </c>
      <c r="F21" s="18" t="str">
        <f>IF($G21="","",CONCATENATE("BAUTEIL:",_xlfn.XLOOKUP(G21,KM!$C$7:$C$200,KM!$D$7:$D$200),CHAR(10),"BEREICH:",_xlfn.XLOOKUP(G21,KM!$C$7:$C$200,KM!$E$7:$E$200)))</f>
        <v>BAUTEIL:Wasserführende oder mit Regenwasser regelmäßig benetzte Konstruktionen am Gebäude
BEREICH:Bleiabtrag aus verzinktem Stahl</v>
      </c>
      <c r="G21" s="123" t="s">
        <v>950</v>
      </c>
      <c r="H21" s="18" t="str">
        <f>IF($G21="","",_xlfn.XLOOKUP($G21,KM!$C$7:$C$200,KM!F$7:F$200))</f>
        <v>Blei</v>
      </c>
      <c r="I21" s="18">
        <f>IF($G21="","",_xlfn.XLOOKUP($G21,KM!$C$7:$C$200,KM!H$7:H$200))</f>
        <v>0</v>
      </c>
      <c r="J21" s="18" t="str">
        <f>IF($G21="","",_xlfn.XLOOKUP($G21,KM!$C$7:$C$200,KM!I$7:I$200))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1" s="18" t="str">
        <f>IF($G21="","",_xlfn.XLOOKUP($G21,KM!$C$7:$C$200,KM!J$7:J$200))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1" s="18" t="str">
        <f>IF($G21="","",_xlfn.XLOOKUP($G21,KM!$C$7:$C$200,KM!K$7:K$200))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1" s="18">
        <f>IF($G21="","",_xlfn.XLOOKUP($G21,KM!$C$7:$C$200,KM!N$7:N$200))</f>
        <v>0</v>
      </c>
      <c r="N21" s="27"/>
    </row>
    <row r="22" spans="1:14" ht="72" x14ac:dyDescent="0.3">
      <c r="A22" s="27" t="s">
        <v>973</v>
      </c>
      <c r="B22" s="27" t="s">
        <v>1260</v>
      </c>
      <c r="C22" s="27" t="s">
        <v>1264</v>
      </c>
      <c r="D22" s="27" t="s">
        <v>9</v>
      </c>
      <c r="E22" s="27">
        <f t="shared" si="0"/>
        <v>21</v>
      </c>
      <c r="F22" s="18" t="str">
        <f>IF($G22="","",CONCATENATE("BAUTEIL:",_xlfn.XLOOKUP(G22,KM!$C$7:$C$200,KM!$D$7:$D$200),CHAR(10),"BEREICH:",_xlfn.XLOOKUP(G22,KM!$C$7:$C$200,KM!$E$7:$E$200)))</f>
        <v>BAUTEIL:Beschichtungen auf nicht mineralischen Untergründen: Metalle, Holz, Kunststoffe
BEREICH:Gemeint sind dekorative flüssige Beschichtungsstoffe: Lacke/ Lasuren mit Grundbeschichtungen. Ausgenommen sind Effektbeschichtungen (z. B. Metalliclacke)</v>
      </c>
      <c r="G22" s="123">
        <v>1</v>
      </c>
      <c r="H22" s="18" t="str">
        <f>IF($G22="","",_xlfn.XLOOKUP($G22,KM!$C$7:$C$200,KM!F$7:F$200))</f>
        <v>VVOC, VOC, SVOC Emissionen oder Gehalt</v>
      </c>
      <c r="I22" s="18" t="str">
        <f>IF($G22="","",_xlfn.XLOOKUP($G22,KM!$C$7:$C$200,KM!H$7:H$200))</f>
        <v>&lt; 300 g/l -
Kategorie D nach RL 2004/42/EG</v>
      </c>
      <c r="J22" s="18" t="str">
        <f>IF($G22="","",_xlfn.XLOOKUP($G22,KM!$C$7:$C$200,KM!I$7:I$200))</f>
        <v>&lt; 130 g/l -
Kategorie D nach RL 2004/42/EG</v>
      </c>
      <c r="K22" s="18" t="str">
        <f>IF($G22="","",_xlfn.XLOOKUP($G22,KM!$C$7:$C$200,KM!J$7:J$200))</f>
        <v>&lt; 100 g/l</v>
      </c>
      <c r="L22" s="18" t="str">
        <f>IF($G22="","",_xlfn.XLOOKUP($G22,KM!$C$7:$C$200,KM!K$7:K$200))</f>
        <v>DE-UZ 12a
Bei werkseitiger Beschichtung gilt alternativ: VOC &lt; 100 g/l</v>
      </c>
      <c r="M22" s="18" t="str">
        <f>IF($G22="","",_xlfn.XLOOKUP($G22,KM!$C$7:$C$200,KM!N$7:N$200))</f>
        <v>Hinweis:
werkseitige
Beschichtungen</v>
      </c>
      <c r="N22" s="27"/>
    </row>
    <row r="23" spans="1:14" ht="72" x14ac:dyDescent="0.3">
      <c r="A23" s="27" t="s">
        <v>973</v>
      </c>
      <c r="B23" s="27" t="s">
        <v>1260</v>
      </c>
      <c r="C23" s="27" t="s">
        <v>1264</v>
      </c>
      <c r="D23" s="27" t="s">
        <v>9</v>
      </c>
      <c r="E23" s="27">
        <f t="shared" si="0"/>
        <v>22</v>
      </c>
      <c r="F23" s="18" t="str">
        <f>IF($G23="","",CONCATENATE("BAUTEIL:",_xlfn.XLOOKUP(G23,KM!$C$7:$C$200,KM!$D$7:$D$200),CHAR(10),"BEREICH:",_xlfn.XLOOKUP(G23,KM!$C$7:$C$200,KM!$E$7:$E$200)))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3" s="123">
        <v>19</v>
      </c>
      <c r="H23" s="18" t="str">
        <f>IF($G23="","",_xlfn.XLOOKUP($G23,KM!$C$7:$C$200,KM!F$7:F$200))</f>
        <v>VOC</v>
      </c>
      <c r="I23" s="18" t="str">
        <f>IF($G23="","",_xlfn.XLOOKUP($G23,KM!$C$7:$C$200,KM!H$7:H$200))</f>
        <v>&lt; 300 g/l</v>
      </c>
      <c r="J23" s="18" t="str">
        <f>IF($G23="","",_xlfn.XLOOKUP($G23,KM!$C$7:$C$200,KM!I$7:I$200))</f>
        <v>&lt; 300 g/l</v>
      </c>
      <c r="K23" s="18" t="str">
        <f>IF($G23="","",_xlfn.XLOOKUP($G23,KM!$C$7:$C$200,KM!J$7:J$200))</f>
        <v>Wasserverdünnbare Produkte 
&lt; 140 g/l 
Ausnahme: Für Metalliceffektlacke &lt; 300 g/l</v>
      </c>
      <c r="L23" s="18" t="str">
        <f>IF($G23="","",_xlfn.XLOOKUP($G23,KM!$C$7:$C$200,KM!K$7:K$200))</f>
        <v>Wasserverdünnbare Produkte 
&lt; 140 g/l 
Ausnahme: Für Metalliceffektlacke nur wasserverdünnbare Produkte</v>
      </c>
      <c r="M23" s="18" t="str">
        <f>IF($G23="","",_xlfn.XLOOKUP($G23,KM!$C$7:$C$200,KM!N$7:N$200))</f>
        <v>-</v>
      </c>
      <c r="N23" s="27"/>
    </row>
    <row r="24" spans="1:14" ht="100.8" x14ac:dyDescent="0.3">
      <c r="A24" s="27" t="s">
        <v>973</v>
      </c>
      <c r="B24" s="27" t="s">
        <v>1260</v>
      </c>
      <c r="C24" s="27" t="s">
        <v>1264</v>
      </c>
      <c r="D24" s="27" t="s">
        <v>9</v>
      </c>
      <c r="E24" s="27">
        <f t="shared" si="0"/>
        <v>23</v>
      </c>
      <c r="F24" s="18" t="str">
        <f>IF($G24="","",CONCATENATE("BAUTEIL:",_xlfn.XLOOKUP(G24,KM!$C$7:$C$200,KM!$D$7:$D$200),CHAR(10),"BEREICH:",_xlfn.XLOOKUP(G24,KM!$C$7:$C$200,KM!$E$7:$E$200)))</f>
        <v>BAUTEIL:Beschichtete Metallbauteile: Fassadenelemente, Außentüren, Außenfenster
Feuerverzinkungen gelten nicht als Beschichtungen im Sinne dieses Kriteriums.
BEREICH:Grundierung und Endbeschichtung (z. B. Farben, Lacke, Pulverlacke)</v>
      </c>
      <c r="G24" s="123">
        <v>33</v>
      </c>
      <c r="H24" s="18" t="str">
        <f>IF($G24="","",_xlfn.XLOOKUP($G24,KM!$C$7:$C$200,KM!F$7:F$200))</f>
        <v>Chrom-VI</v>
      </c>
      <c r="I24" s="18" t="str">
        <f>IF($G24="","",_xlfn.XLOOKUP($G24,KM!$C$7:$C$200,KM!H$7:H$200))</f>
        <v>Kein Einsatz von Chrom-VI-Verbindungen</v>
      </c>
      <c r="J24" s="18" t="str">
        <f>IF($G24="","",_xlfn.XLOOKUP($G24,KM!$C$7:$C$200,KM!I$7:I$200))</f>
        <v>Kein Einsatz von Chrom-VI-Verbindungen</v>
      </c>
      <c r="K24" s="18" t="str">
        <f>IF($G24="","",_xlfn.XLOOKUP($G24,KM!$C$7:$C$200,KM!J$7:J$200))</f>
        <v>Kein Einsatz von Chrom-VI-Verbindungen</v>
      </c>
      <c r="L24" s="18" t="str">
        <f>IF($G24="","",_xlfn.XLOOKUP($G24,KM!$C$7:$C$200,KM!K$7:K$200))</f>
        <v>Kein Einsatz von Chrom-VI-Verbindungen</v>
      </c>
      <c r="M24" s="18" t="str">
        <f>IF($G24="","",_xlfn.XLOOKUP($G24,KM!$C$7:$C$200,KM!N$7:N$200))</f>
        <v>-</v>
      </c>
      <c r="N24" s="27"/>
    </row>
    <row r="25" spans="1:14" ht="57.6" x14ac:dyDescent="0.3">
      <c r="A25" s="27" t="s">
        <v>973</v>
      </c>
      <c r="B25" s="27" t="s">
        <v>1260</v>
      </c>
      <c r="C25" s="27" t="s">
        <v>1265</v>
      </c>
      <c r="D25" s="27" t="s">
        <v>9</v>
      </c>
      <c r="E25" s="27">
        <f t="shared" si="0"/>
        <v>24</v>
      </c>
      <c r="F25" s="18" t="str">
        <f>IF($G25="","",CONCATENATE("BAUTEIL:",_xlfn.XLOOKUP(G25,KM!$C$7:$C$200,KM!$D$7:$D$200),CHAR(10),"BEREICH:",_xlfn.XLOOKUP(G25,KM!$C$7:$C$200,KM!$E$7:$E$200)))</f>
        <v>BAUTEIL:Sämtliche Aluminium und Edelstahlbauteile der Hülle. 
Nicht betrachtet werden Sonnenschutzlamellen, Rolladenkästen sowie Edelstahlgeländer.
BEREICH:Produkte zur Passivierung von Aluminium und Edelstahl</v>
      </c>
      <c r="G25" s="123">
        <v>32</v>
      </c>
      <c r="H25" s="18" t="str">
        <f>IF($G25="","",_xlfn.XLOOKUP($G25,KM!$C$7:$C$200,KM!F$7:F$200))</f>
        <v>Chrom-VI</v>
      </c>
      <c r="I25" s="18" t="str">
        <f>IF($G25="","",_xlfn.XLOOKUP($G25,KM!$C$7:$C$200,KM!H$7:H$200))</f>
        <v>-</v>
      </c>
      <c r="J25" s="18" t="str">
        <f>IF($G25="","",_xlfn.XLOOKUP($G25,KM!$C$7:$C$200,KM!I$7:I$200))</f>
        <v>-</v>
      </c>
      <c r="K25" s="18" t="str">
        <f>IF($G25="","",_xlfn.XLOOKUP($G25,KM!$C$7:$C$200,KM!J$7:J$200))</f>
        <v>Chrom-VI-freie Passivierungsmittel</v>
      </c>
      <c r="L25" s="18" t="str">
        <f>IF($G25="","",_xlfn.XLOOKUP($G25,KM!$C$7:$C$200,KM!K$7:K$200))</f>
        <v>Chrom-VI-freie Passivierungsmittel</v>
      </c>
      <c r="M25" s="18" t="str">
        <f>IF($G25="","",_xlfn.XLOOKUP($G25,KM!$C$7:$C$200,KM!N$7:N$200))</f>
        <v>-</v>
      </c>
      <c r="N25" s="27"/>
    </row>
    <row r="26" spans="1:14" ht="43.2" x14ac:dyDescent="0.3">
      <c r="A26" s="27" t="s">
        <v>973</v>
      </c>
      <c r="B26" s="27" t="s">
        <v>1266</v>
      </c>
      <c r="C26" s="27" t="s">
        <v>1261</v>
      </c>
      <c r="D26" s="27" t="s">
        <v>9</v>
      </c>
      <c r="E26" s="27">
        <f t="shared" si="0"/>
        <v>25</v>
      </c>
      <c r="F26" s="18" t="str">
        <f>IF($G26="","",CONCATENATE("BAUTEIL:",_xlfn.XLOOKUP(G26,KM!$C$7:$C$200,KM!$D$7:$D$200),CHAR(10),"BEREICH:",_xlfn.XLOOKUP(G26,KM!$C$7:$C$200,KM!$E$7:$E$200)))</f>
        <v>BAUTEIL:Dacheindeckung, Dachrinnen
BEREICH:Wasserführende Bauteile an Dach und Regenwasserabführung</v>
      </c>
      <c r="G26" s="123">
        <v>34</v>
      </c>
      <c r="H26" s="18" t="str">
        <f>IF($G26="","",_xlfn.XLOOKUP($G26,KM!$C$7:$C$200,KM!F$7:F$200))</f>
        <v>Kupfer</v>
      </c>
      <c r="I26" s="18" t="str">
        <f>IF($G26="","",_xlfn.XLOOKUP($G26,KM!$C$7:$C$200,KM!H$7:H$200))</f>
        <v>-</v>
      </c>
      <c r="J26" s="18" t="str">
        <f>IF($G26="","",_xlfn.XLOOKUP($G26,KM!$C$7:$C$200,KM!I$7:I$200))</f>
        <v>-</v>
      </c>
      <c r="K26" s="18" t="str">
        <f>IF($G26="","",_xlfn.XLOOKUP($G26,KM!$C$7:$C$200,KM!J$7:J$200))</f>
        <v>Schwermetallfilter, falls Fläche &gt; 10 % der projizierten Dachaufsicht</v>
      </c>
      <c r="L26" s="18" t="str">
        <f>IF($G26="","",_xlfn.XLOOKUP($G26,KM!$C$7:$C$200,KM!K$7:K$200))</f>
        <v>Schwermetallfilter, falls Fläche &gt; 10 % der projizierten Dachaufsicht</v>
      </c>
      <c r="M26" s="18">
        <f>IF($G26="","",_xlfn.XLOOKUP($G26,KM!$C$7:$C$200,KM!N$7:N$200))</f>
        <v>0</v>
      </c>
      <c r="N26" s="27"/>
    </row>
    <row r="27" spans="1:14" ht="288" x14ac:dyDescent="0.3">
      <c r="A27" s="27" t="s">
        <v>973</v>
      </c>
      <c r="B27" s="27" t="s">
        <v>1266</v>
      </c>
      <c r="C27" s="27" t="s">
        <v>1262</v>
      </c>
      <c r="D27" s="27" t="s">
        <v>9</v>
      </c>
      <c r="E27" s="27">
        <f t="shared" si="0"/>
        <v>26</v>
      </c>
      <c r="F27" s="18" t="str">
        <f>IF($G27="","",CONCATENATE("BAUTEIL:",_xlfn.XLOOKUP(G27,KM!$C$7:$C$200,KM!$D$7:$D$200),CHAR(10),"BEREICH:",_xlfn.XLOOKUP(G27,KM!$C$7:$C$200,KM!$E$7:$E$200)))</f>
        <v>BAUTEIL:Wasserführende bzw. wasserableitende Bauteile an Dach- und Dachentwässerungen
BEREICH:Zinkemissionen wasserführender Bauteile aus Titanzink</v>
      </c>
      <c r="G27" s="123" t="s">
        <v>122</v>
      </c>
      <c r="H27" s="18" t="str">
        <f>IF($G27="","",_xlfn.XLOOKUP($G27,KM!$C$7:$C$200,KM!F$7:F$200))</f>
        <v>Zink</v>
      </c>
      <c r="I27" s="18" t="str">
        <f>IF($G27="","",_xlfn.XLOOKUP($G27,KM!$C$7:$C$200,KM!H$7:H$200))</f>
        <v>-</v>
      </c>
      <c r="J27" s="18" t="str">
        <f>IF($G27="","",_xlfn.XLOOKUP($G27,KM!$C$7:$C$200,KM!I$7:I$200))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27" s="18" t="str">
        <f>IF($G27="","",_xlfn.XLOOKUP($G27,KM!$C$7:$C$200,KM!J$7:J$200))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27" s="18" t="str">
        <f>IF($G27="","",_xlfn.XLOOKUP($G27,KM!$C$7:$C$200,KM!K$7:K$200))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27" s="18" t="str">
        <f>IF($G27="","",_xlfn.XLOOKUP($G27,KM!$C$7:$C$200,KM!N$7:N$200))</f>
        <v>-</v>
      </c>
      <c r="N27" s="27"/>
    </row>
    <row r="28" spans="1:14" ht="288" x14ac:dyDescent="0.3">
      <c r="A28" s="27" t="s">
        <v>973</v>
      </c>
      <c r="B28" s="27" t="s">
        <v>1266</v>
      </c>
      <c r="C28" s="27" t="s">
        <v>1263</v>
      </c>
      <c r="D28" s="27" t="s">
        <v>9</v>
      </c>
      <c r="E28" s="27">
        <f t="shared" si="0"/>
        <v>27</v>
      </c>
      <c r="F28" s="18" t="str">
        <f>IF($G28="","",CONCATENATE("BAUTEIL:",_xlfn.XLOOKUP(G28,KM!$C$7:$C$200,KM!$D$7:$D$200),CHAR(10),"BEREICH:",_xlfn.XLOOKUP(G28,KM!$C$7:$C$200,KM!$E$7:$E$200)))</f>
        <v>BAUTEIL:Wasserführende oder mit Regenwasser regelmäßig benetzte Konstruktionen am Gebäude
BEREICH:Bleiabtrag aus verzinktem Stahl</v>
      </c>
      <c r="G28" s="123" t="s">
        <v>950</v>
      </c>
      <c r="H28" s="18" t="str">
        <f>IF($G28="","",_xlfn.XLOOKUP($G28,KM!$C$7:$C$200,KM!F$7:F$200))</f>
        <v>Blei</v>
      </c>
      <c r="I28" s="18">
        <f>IF($G28="","",_xlfn.XLOOKUP($G28,KM!$C$7:$C$200,KM!H$7:H$200))</f>
        <v>0</v>
      </c>
      <c r="J28" s="18" t="str">
        <f>IF($G28="","",_xlfn.XLOOKUP($G28,KM!$C$7:$C$200,KM!I$7:I$200))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8" s="18" t="str">
        <f>IF($G28="","",_xlfn.XLOOKUP($G28,KM!$C$7:$C$200,KM!J$7:J$200))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8" s="18" t="str">
        <f>IF($G28="","",_xlfn.XLOOKUP($G28,KM!$C$7:$C$200,KM!K$7:K$200))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8" s="18">
        <f>IF($G28="","",_xlfn.XLOOKUP($G28,KM!$C$7:$C$200,KM!N$7:N$200))</f>
        <v>0</v>
      </c>
      <c r="N28" s="27"/>
    </row>
    <row r="29" spans="1:14" ht="288" x14ac:dyDescent="0.3">
      <c r="A29" s="27" t="s">
        <v>973</v>
      </c>
      <c r="B29" s="27" t="s">
        <v>1267</v>
      </c>
      <c r="C29" s="27" t="s">
        <v>1262</v>
      </c>
      <c r="D29" s="27" t="s">
        <v>9</v>
      </c>
      <c r="E29" s="27">
        <f t="shared" si="0"/>
        <v>28</v>
      </c>
      <c r="F29" s="18" t="str">
        <f>IF($G29="","",CONCATENATE("BAUTEIL:",_xlfn.XLOOKUP(G29,KM!$C$7:$C$200,KM!$D$7:$D$200),CHAR(10),"BEREICH:",_xlfn.XLOOKUP(G29,KM!$C$7:$C$200,KM!$E$7:$E$200)))</f>
        <v>BAUTEIL:Wasserführende oder mit Regenwasser regelmäßig benetzte Konstruktionen am Gebäude
BEREICH:Bleiabtrag aus verzinktem Stahl</v>
      </c>
      <c r="G29" s="123" t="s">
        <v>950</v>
      </c>
      <c r="H29" s="18" t="str">
        <f>IF($G29="","",_xlfn.XLOOKUP($G29,KM!$C$7:$C$200,KM!F$7:F$200))</f>
        <v>Blei</v>
      </c>
      <c r="I29" s="18">
        <f>IF($G29="","",_xlfn.XLOOKUP($G29,KM!$C$7:$C$200,KM!H$7:H$200))</f>
        <v>0</v>
      </c>
      <c r="J29" s="18" t="str">
        <f>IF($G29="","",_xlfn.XLOOKUP($G29,KM!$C$7:$C$200,KM!I$7:I$200))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29" s="18" t="str">
        <f>IF($G29="","",_xlfn.XLOOKUP($G29,KM!$C$7:$C$200,KM!J$7:J$200))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29" s="18" t="str">
        <f>IF($G29="","",_xlfn.XLOOKUP($G29,KM!$C$7:$C$200,KM!K$7:K$200))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29" s="18">
        <f>IF($G29="","",_xlfn.XLOOKUP($G29,KM!$C$7:$C$200,KM!N$7:N$200))</f>
        <v>0</v>
      </c>
      <c r="N29" s="27"/>
    </row>
    <row r="30" spans="1:14" ht="288" x14ac:dyDescent="0.3">
      <c r="A30" s="27" t="s">
        <v>973</v>
      </c>
      <c r="B30" s="27" t="s">
        <v>1267</v>
      </c>
      <c r="C30" s="27" t="s">
        <v>1263</v>
      </c>
      <c r="D30" s="27" t="s">
        <v>9</v>
      </c>
      <c r="E30" s="27">
        <f t="shared" si="0"/>
        <v>29</v>
      </c>
      <c r="F30" s="18" t="str">
        <f>IF($G30="","",CONCATENATE("BAUTEIL:",_xlfn.XLOOKUP(G30,KM!$C$7:$C$200,KM!$D$7:$D$200),CHAR(10),"BEREICH:",_xlfn.XLOOKUP(G30,KM!$C$7:$C$200,KM!$E$7:$E$200)))</f>
        <v>BAUTEIL:Wasserführende oder mit Regenwasser regelmäßig benetzte Konstruktionen am Gebäude
BEREICH:Bleiabtrag aus verzinktem Stahl</v>
      </c>
      <c r="G30" s="123" t="s">
        <v>950</v>
      </c>
      <c r="H30" s="18" t="str">
        <f>IF($G30="","",_xlfn.XLOOKUP($G30,KM!$C$7:$C$200,KM!F$7:F$200))</f>
        <v>Blei</v>
      </c>
      <c r="I30" s="18">
        <f>IF($G30="","",_xlfn.XLOOKUP($G30,KM!$C$7:$C$200,KM!H$7:H$200))</f>
        <v>0</v>
      </c>
      <c r="J30" s="18" t="str">
        <f>IF($G30="","",_xlfn.XLOOKUP($G30,KM!$C$7:$C$200,KM!I$7:I$200))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30" s="18" t="str">
        <f>IF($G30="","",_xlfn.XLOOKUP($G30,KM!$C$7:$C$200,KM!J$7:J$200))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30" s="18" t="str">
        <f>IF($G30="","",_xlfn.XLOOKUP($G30,KM!$C$7:$C$200,KM!K$7:K$200))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30" s="18">
        <f>IF($G30="","",_xlfn.XLOOKUP($G30,KM!$C$7:$C$200,KM!N$7:N$200))</f>
        <v>0</v>
      </c>
      <c r="N30" s="27"/>
    </row>
    <row r="31" spans="1:14" ht="93" customHeight="1" x14ac:dyDescent="0.3">
      <c r="A31" s="27" t="s">
        <v>973</v>
      </c>
      <c r="B31" s="27" t="s">
        <v>954</v>
      </c>
      <c r="C31" s="27" t="s">
        <v>9</v>
      </c>
      <c r="D31" s="27" t="s">
        <v>9</v>
      </c>
      <c r="E31" s="27">
        <f t="shared" si="0"/>
        <v>30</v>
      </c>
      <c r="F31" s="18" t="str">
        <f>IF($G31="","",CONCATENATE("BAUTEIL:",_xlfn.XLOOKUP(G31,KM!$C$7:$C$200,KM!$D$7:$D$200),CHAR(10),"BEREICH:",_xlfn.XLOOKUP(G31,KM!$C$7:$C$200,KM!$E$7:$E$200)))</f>
        <v>BAUTEIL:Biozideinsatz bei Betondachsteinen 
BEREICH:Filmschutz</v>
      </c>
      <c r="G31" s="123" t="s">
        <v>948</v>
      </c>
      <c r="H31" s="18" t="str">
        <f>IF($G31="","",_xlfn.XLOOKUP($G31,KM!$C$7:$C$200,KM!F$7:F$200))</f>
        <v>Biozid</v>
      </c>
      <c r="I31" s="18" t="str">
        <f>IF($G31="","",_xlfn.XLOOKUP($G31,KM!$C$7:$C$200,KM!H$7:H$200))</f>
        <v>Filmschutz mit verkapselten Wirkstoffen</v>
      </c>
      <c r="J31" s="18" t="str">
        <f>IF($G31="","",_xlfn.XLOOKUP($G31,KM!$C$7:$C$200,KM!I$7:I$200))</f>
        <v>Filmschutz mit verkapselten Wirkstoffen</v>
      </c>
      <c r="K31" s="18" t="str">
        <f>IF($G31="","",_xlfn.XLOOKUP($G31,KM!$C$7:$C$200,KM!J$7:J$200))</f>
        <v>kein Biozideinsatz. 
Schutz durch konstruktive Maßnahmen (z.B. Verhinderung der Wasserspeicherung oder Depotspeicherung )</v>
      </c>
      <c r="L31" s="18" t="str">
        <f>IF($G31="","",_xlfn.XLOOKUP($G31,KM!$C$7:$C$200,KM!K$7:K$200))</f>
        <v>kein Biozideinsatz. 
Schutz durch konstruktive Maßnahmen (z.B. Verhinderung der Wasserspeicherung oder Depotspeicherung )</v>
      </c>
      <c r="M31" s="18">
        <f>IF($G31="","",_xlfn.XLOOKUP($G31,KM!$C$7:$C$200,KM!N$7:N$200))</f>
        <v>0</v>
      </c>
      <c r="N31" s="27"/>
    </row>
    <row r="32" spans="1:14" ht="93" customHeight="1" x14ac:dyDescent="0.3">
      <c r="A32" s="27" t="s">
        <v>973</v>
      </c>
      <c r="B32" s="27" t="s">
        <v>1231</v>
      </c>
      <c r="C32" s="27" t="s">
        <v>1220</v>
      </c>
      <c r="D32" s="27" t="s">
        <v>9</v>
      </c>
      <c r="E32" s="27">
        <f t="shared" si="0"/>
        <v>31</v>
      </c>
      <c r="F32" s="18" t="str">
        <f>IF($G32="","",CONCATENATE("BAUTEIL:",_xlfn.XLOOKUP(G32,KM!$C$7:$C$200,KM!$D$7:$D$200),CHAR(10),"BEREICH:",_xlfn.XLOOKUP(G32,KM!$C$7:$C$200,KM!$E$7:$E$200)))</f>
        <v>BAUTEIL:Nicht masshaltige Holzbauteile innen und außen (z. B. Fassade und Terrasse)
BEREICH:Chemische Imprägnierung nichttragender Bauteile</v>
      </c>
      <c r="G32" s="123" t="s">
        <v>118</v>
      </c>
      <c r="H32" s="18" t="str">
        <f>IF($G32="","",_xlfn.XLOOKUP($G32,KM!$C$7:$C$200,KM!F$7:F$200))</f>
        <v>Holzschutzmittel (Produktart 8 nach 528/2012/EG)</v>
      </c>
      <c r="I32" s="18" t="str">
        <f>IF($G32="","",_xlfn.XLOOKUP($G32,KM!$C$7:$C$200,KM!H$7:H$200))</f>
        <v>Innen: Kein chemischer Holzschutz 
außen: verkehrsfähige Biozidprodukte nach 528/2012/EG</v>
      </c>
      <c r="J32" s="18" t="str">
        <f>IF($G32="","",_xlfn.XLOOKUP($G32,KM!$C$7:$C$200,KM!I$7:I$200))</f>
        <v>Innen: Kein chemischer Holzschutz 
außen: verkehrsfähige Biozidprodukte nach 528/2012/EG</v>
      </c>
      <c r="K32" s="18" t="str">
        <f>IF($G32="","",_xlfn.XLOOKUP($G32,KM!$C$7:$C$200,KM!J$7:J$200))</f>
        <v>Innen: Kein chemischer Holzschutz 
außen: verkehrsfähige Biozidprodukte nach 528/2012/EG</v>
      </c>
      <c r="L32" s="18" t="str">
        <f>IF($G32="","",_xlfn.XLOOKUP($G32,KM!$C$7:$C$200,KM!K$7:K$200))</f>
        <v>Holzschutz nur konstruktiv nach 68800-2 oder natürlich dauerhafte oder modifizierte Hölzer gemäß DIN 68800-1</v>
      </c>
      <c r="M32" s="18" t="str">
        <f>IF($G32="","",_xlfn.XLOOKUP($G32,KM!$C$7:$C$200,KM!N$7:N$200))</f>
        <v>-</v>
      </c>
      <c r="N32" s="27"/>
    </row>
    <row r="33" spans="1:14" ht="93" customHeight="1" x14ac:dyDescent="0.3">
      <c r="A33" s="27" t="s">
        <v>973</v>
      </c>
      <c r="B33" s="27" t="s">
        <v>1231</v>
      </c>
      <c r="C33" s="27" t="s">
        <v>1222</v>
      </c>
      <c r="D33" s="27" t="s">
        <v>9</v>
      </c>
      <c r="E33" s="27">
        <f t="shared" si="0"/>
        <v>32</v>
      </c>
      <c r="F33" s="18" t="str">
        <f>IF($G33="","",CONCATENATE("BAUTEIL:",_xlfn.XLOOKUP(G33,KM!$C$7:$C$200,KM!$D$7:$D$200),CHAR(10),"BEREICH:",_xlfn.XLOOKUP(G33,KM!$C$7:$C$200,KM!$E$7:$E$200)))</f>
        <v>BAUTEIL:Beschichtungen auf nicht mineralischen Untergründen: Metalle, Holz, Kunststoffe
BEREICH:Gemeint sind dekorative flüssige Beschichtungsstoffe: Lacke/ Lasuren mit Grundbeschichtungen. Ausgenommen sind Effektbeschichtungen (z. B. Metalliclacke)</v>
      </c>
      <c r="G33" s="123">
        <v>1</v>
      </c>
      <c r="H33" s="18" t="str">
        <f>IF($G33="","",_xlfn.XLOOKUP($G33,KM!$C$7:$C$200,KM!F$7:F$200))</f>
        <v>VVOC, VOC, SVOC Emissionen oder Gehalt</v>
      </c>
      <c r="I33" s="18" t="str">
        <f>IF($G33="","",_xlfn.XLOOKUP($G33,KM!$C$7:$C$200,KM!H$7:H$200))</f>
        <v>&lt; 300 g/l -
Kategorie D nach RL 2004/42/EG</v>
      </c>
      <c r="J33" s="18" t="str">
        <f>IF($G33="","",_xlfn.XLOOKUP($G33,KM!$C$7:$C$200,KM!I$7:I$200))</f>
        <v>&lt; 130 g/l -
Kategorie D nach RL 2004/42/EG</v>
      </c>
      <c r="K33" s="18" t="str">
        <f>IF($G33="","",_xlfn.XLOOKUP($G33,KM!$C$7:$C$200,KM!J$7:J$200))</f>
        <v>&lt; 100 g/l</v>
      </c>
      <c r="L33" s="18" t="str">
        <f>IF($G33="","",_xlfn.XLOOKUP($G33,KM!$C$7:$C$200,KM!K$7:K$200))</f>
        <v>DE-UZ 12a
Bei werkseitiger Beschichtung gilt alternativ: VOC &lt; 100 g/l</v>
      </c>
      <c r="M33" s="18" t="str">
        <f>IF($G33="","",_xlfn.XLOOKUP($G33,KM!$C$7:$C$200,KM!N$7:N$200))</f>
        <v>Hinweis:
werkseitige
Beschichtungen</v>
      </c>
      <c r="N33" s="27"/>
    </row>
    <row r="34" spans="1:14" ht="158.4" x14ac:dyDescent="0.3">
      <c r="A34" s="27" t="s">
        <v>973</v>
      </c>
      <c r="B34" s="27" t="s">
        <v>29</v>
      </c>
      <c r="C34" s="27" t="s">
        <v>9</v>
      </c>
      <c r="D34" s="27" t="s">
        <v>9</v>
      </c>
      <c r="E34" s="27">
        <f t="shared" si="0"/>
        <v>33</v>
      </c>
      <c r="F34" s="18" t="str">
        <f>IF($G34="","",CONCATENATE("BAUTEIL:",_xlfn.XLOOKUP(G34,KM!$C$7:$C$200,KM!$D$7:$D$200),CHAR(10),"BEREICH:",_xlfn.XLOOKUP(G34,KM!$C$7:$C$200,KM!$E$7:$E$200)))</f>
        <v/>
      </c>
      <c r="G34" s="123"/>
      <c r="H34" s="18" t="str">
        <f>IF($G34="","",_xlfn.XLOOKUP($G34,KM!$C$7:$C$200,KM!F$7:F$200))</f>
        <v/>
      </c>
      <c r="I34" s="18" t="str">
        <f>IF($G34="","",_xlfn.XLOOKUP($G34,KM!$C$7:$C$200,KM!H$7:H$200))</f>
        <v/>
      </c>
      <c r="J34" s="18" t="str">
        <f>IF($G34="","",_xlfn.XLOOKUP($G34,KM!$C$7:$C$200,KM!I$7:I$200))</f>
        <v/>
      </c>
      <c r="K34" s="18" t="str">
        <f>IF($G34="","",_xlfn.XLOOKUP($G34,KM!$C$7:$C$200,KM!J$7:J$200))</f>
        <v/>
      </c>
      <c r="L34" s="18" t="str">
        <f>IF($G34="","",_xlfn.XLOOKUP($G34,KM!$C$7:$C$200,KM!K$7:K$200))</f>
        <v/>
      </c>
      <c r="M34" s="18" t="str">
        <f>IF($G34="","",_xlfn.XLOOKUP($G34,KM!$C$7:$C$200,KM!N$7:N$200))</f>
        <v/>
      </c>
      <c r="N34" s="27" t="s">
        <v>1049</v>
      </c>
    </row>
    <row r="35" spans="1:14" ht="187.2" x14ac:dyDescent="0.3">
      <c r="A35" s="27" t="s">
        <v>172</v>
      </c>
      <c r="B35" s="27" t="s">
        <v>1268</v>
      </c>
      <c r="C35" s="27" t="s">
        <v>1269</v>
      </c>
      <c r="D35" s="27" t="s">
        <v>9</v>
      </c>
      <c r="E35" s="27">
        <f t="shared" si="0"/>
        <v>34</v>
      </c>
      <c r="F35" s="18" t="str">
        <f>IF($G35="","",CONCATENATE("BAUTEIL:",_xlfn.XLOOKUP(G35,KM!$C$7:$C$200,KM!$D$7:$D$200),CHAR(10),"BEREICH:",_xlfn.XLOOKUP(G35,KM!$C$7:$C$200,KM!$E$7:$E$200)))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35" s="123">
        <v>15</v>
      </c>
      <c r="H35" s="18" t="str">
        <f>IF($G35="","",_xlfn.XLOOKUP($G35,KM!$C$7:$C$200,KM!F$7:F$200))</f>
        <v>VOC, Emissionen und Halogene</v>
      </c>
      <c r="I35" s="18" t="str">
        <f>IF($G35="","",_xlfn.XLOOKUP($G35,KM!$C$7:$C$200,KM!H$7:H$200))</f>
        <v>Emissionsbewertetes Bauprodukt nach den DIBt Grundsätzen für "Reaktive Brandschutzsysteme auf Stahlbauteilen" oder deutsche allgemeine bauaufsichtliche Zulassung (abZ)</v>
      </c>
      <c r="J35" s="18" t="str">
        <f>IF($G35="","",_xlfn.XLOOKUP($G35,KM!$C$7:$C$200,KM!I$7:I$200))</f>
        <v>Emissionsbewertetes Bauprodukt nach den DIBt Grundsätzen für "Reaktive Brandschutzsysteme auf Stahlbauteilen" oder deutsche allgemeine bauaufsichtliche Zulassung (abZ)
und
Halogenfreies Produkt 
und 
VOC &lt; 50 g/l</v>
      </c>
      <c r="K35" s="18" t="str">
        <f>IF($G35="","",_xlfn.XLOOKUP($G35,KM!$C$7:$C$200,KM!J$7:J$200))</f>
        <v>Emissionsbewertetes Bauprodukt nach den DIBt Grundsätzen für "Reaktive Brandschutzsysteme auf Stahlbauteilen" oder deutsche allgemeine bauaufsichtliche Zulassung (abZ)
und
Halogenfreies Produkt 
und 
VOC &lt; 25 g/l</v>
      </c>
      <c r="L35" s="18" t="str">
        <f>IF($G35="","",_xlfn.XLOOKUP($G35,KM!$C$7:$C$200,KM!K$7:K$200))</f>
        <v>Emissionsbewertetes Bauprodukt nach den DIBt Grundsätzen für "Reaktive Brandschutzsysteme auf Stahlbauteilen" oder deutsche allgemeine bauaufsichtliche Zulassung (abZ)
und
Halogenfreies Produkt 
und 
VOC &lt; 5 g/l</v>
      </c>
      <c r="M35" s="18" t="str">
        <f>IF($G35="","",_xlfn.XLOOKUP($G35,KM!$C$7:$C$200,KM!N$7:N$200))</f>
        <v>DIBt-Grundsätze
Erläuterung:
Bei optionaler
Verwendung von Decklacken nach abZ
VOC &lt; 60 g/m2</v>
      </c>
      <c r="N35" s="27"/>
    </row>
    <row r="36" spans="1:14" ht="72" x14ac:dyDescent="0.3">
      <c r="A36" s="27" t="s">
        <v>172</v>
      </c>
      <c r="B36" s="27" t="s">
        <v>1268</v>
      </c>
      <c r="C36" s="27" t="s">
        <v>1270</v>
      </c>
      <c r="D36" s="27" t="s">
        <v>9</v>
      </c>
      <c r="E36" s="27">
        <f t="shared" si="0"/>
        <v>35</v>
      </c>
      <c r="F36" s="18" t="str">
        <f>IF($G36="","",CONCATENATE("BAUTEIL:",_xlfn.XLOOKUP(G36,KM!$C$7:$C$200,KM!$D$7:$D$200),CHAR(10),"BEREICH:",_xlfn.XLOOKUP(G36,KM!$C$7:$C$200,KM!$E$7:$E$200)))</f>
        <v>BAUTEIL:Tragende Metallbauteile (Wandstärke &gt; 3 mm) mit &gt; 500 m² beschichteter Oberfläche im Gebäude wie z. B. Atriumkonstruktion, Brücken etc.
BEREICH:Korrosionsschutzbeschichtungen für innenliegende Bauteile (max. Korrosivitätskategorie C2 hoch)</v>
      </c>
      <c r="G36" s="123">
        <v>16</v>
      </c>
      <c r="H36" s="18" t="str">
        <f>IF($G36="","",_xlfn.XLOOKUP($G36,KM!$C$7:$C$200,KM!F$7:F$200))</f>
        <v>VOC</v>
      </c>
      <c r="I36" s="18" t="str">
        <f>IF($G36="","",_xlfn.XLOOKUP($G36,KM!$C$7:$C$200,KM!H$7:H$200))</f>
        <v>&lt; 300 g/l</v>
      </c>
      <c r="J36" s="18" t="str">
        <f>IF($G36="","",_xlfn.XLOOKUP($G36,KM!$C$7:$C$200,KM!I$7:I$200))</f>
        <v>Wasserverdünnbares Produkt 
&lt; 140 g/l (Kat. A/i oder A/j nach Decopaint-Richtlinie)</v>
      </c>
      <c r="K36" s="18" t="str">
        <f>IF($G36="","",_xlfn.XLOOKUP($G36,KM!$C$7:$C$200,KM!J$7:J$200))</f>
        <v>Wasserverdünnbares Produkt 
&lt; 140 g/l (Kat. A/i oder A/j nach Decopaint-Richtlinie)</v>
      </c>
      <c r="L36" s="18" t="str">
        <f>IF($G36="","",_xlfn.XLOOKUP($G36,KM!$C$7:$C$200,KM!K$7:K$200))</f>
        <v>Wasserverdünnbares Produkt &lt; 100 g/l oder Einsatz eines C3–Beschichtungssystems der Qualitätsstufe 4 (s. nächste Zeile)</v>
      </c>
      <c r="M36" s="18" t="str">
        <f>IF($G36="","",_xlfn.XLOOKUP($G36,KM!$C$7:$C$200,KM!N$7:N$200))</f>
        <v>-</v>
      </c>
      <c r="N36" s="27"/>
    </row>
    <row r="37" spans="1:14" ht="72" x14ac:dyDescent="0.3">
      <c r="A37" s="27" t="s">
        <v>172</v>
      </c>
      <c r="B37" s="27" t="s">
        <v>1268</v>
      </c>
      <c r="C37" s="27" t="s">
        <v>1270</v>
      </c>
      <c r="D37" s="27" t="s">
        <v>9</v>
      </c>
      <c r="E37" s="27">
        <f t="shared" si="0"/>
        <v>36</v>
      </c>
      <c r="F37" s="18" t="str">
        <f>IF($G37="","",CONCATENATE("BAUTEIL:",_xlfn.XLOOKUP(G37,KM!$C$7:$C$200,KM!$D$7:$D$200),CHAR(10),"BEREICH:",_xlfn.XLOOKUP(G37,KM!$C$7:$C$200,KM!$E$7:$E$200)))</f>
        <v>BAUTEIL:Tragende Metallbauteile (Wandstärke &gt; 3 mm) mit &gt; 500 m² beschichteter Oberfläche wie z. B. Atriumkonstruktion, Brücken etc.
BEREICH:Korrosionsschutzbeschichtungen für Bauteile (max. Korrosivitätskategorie C3 hoch)</v>
      </c>
      <c r="G37" s="123">
        <v>17</v>
      </c>
      <c r="H37" s="18" t="str">
        <f>IF($G37="","",_xlfn.XLOOKUP($G37,KM!$C$7:$C$200,KM!F$7:F$200))</f>
        <v>VOC</v>
      </c>
      <c r="I37" s="18" t="str">
        <f>IF($G37="","",_xlfn.XLOOKUP($G37,KM!$C$7:$C$200,KM!H$7:H$200))</f>
        <v>Beschichtungssystem mit 
VOC &lt; 120 g/m²</v>
      </c>
      <c r="J37" s="18" t="str">
        <f>IF($G37="","",_xlfn.XLOOKUP($G37,KM!$C$7:$C$200,KM!I$7:I$200))</f>
        <v>Beschichtungssystem mit 
VOC &lt; 90 g/m²</v>
      </c>
      <c r="K37" s="18" t="str">
        <f>IF($G37="","",_xlfn.XLOOKUP($G37,KM!$C$7:$C$200,KM!J$7:J$200))</f>
        <v>Beschichtungssystem mit 
VOC &lt; 60 g/m²</v>
      </c>
      <c r="L37" s="18" t="str">
        <f>IF($G37="","",_xlfn.XLOOKUP($G37,KM!$C$7:$C$200,KM!K$7:K$200))</f>
        <v>Beschichtungssystem mit 
VOC &lt; 30 g/m²
oder
Einsatz eines Beschichtungssystems ab C4, (s. nächste Zeile)</v>
      </c>
      <c r="M37" s="18" t="str">
        <f>IF($G37="","",_xlfn.XLOOKUP($G37,KM!$C$7:$C$200,KM!N$7:N$200))</f>
        <v>-</v>
      </c>
      <c r="N37" s="27"/>
    </row>
    <row r="38" spans="1:14" ht="72" x14ac:dyDescent="0.3">
      <c r="A38" s="27" t="s">
        <v>172</v>
      </c>
      <c r="B38" s="27" t="s">
        <v>1268</v>
      </c>
      <c r="C38" s="27" t="s">
        <v>1270</v>
      </c>
      <c r="D38" s="27" t="s">
        <v>9</v>
      </c>
      <c r="E38" s="27">
        <f t="shared" si="0"/>
        <v>37</v>
      </c>
      <c r="F38" s="18" t="str">
        <f>IF($G38="","",CONCATENATE("BAUTEIL:",_xlfn.XLOOKUP(G38,KM!$C$7:$C$200,KM!$D$7:$D$200),CHAR(10),"BEREICH:",_xlfn.XLOOKUP(G38,KM!$C$7:$C$200,KM!$E$7:$E$200)))</f>
        <v>BAUTEIL:Tragende Metallbauteile (Wandstärke &gt; 3mm) mit &gt; 500 m² beschichteter Oberfläche wie z. B. Atriumkonstruktion, Brücken etc.
BEREICH:Korrosionsschutzbeschichtungen für Bauteile (Korrosivitätskategorie größer C3)</v>
      </c>
      <c r="G38" s="123">
        <v>18</v>
      </c>
      <c r="H38" s="18" t="str">
        <f>IF($G38="","",_xlfn.XLOOKUP($G38,KM!$C$7:$C$200,KM!F$7:F$200))</f>
        <v>VOC</v>
      </c>
      <c r="I38" s="18" t="str">
        <f>IF($G38="","",_xlfn.XLOOKUP($G38,KM!$C$7:$C$200,KM!H$7:H$200))</f>
        <v>Beschichtungssystem mit 
VOC &lt; 150 g/m²</v>
      </c>
      <c r="J38" s="18" t="str">
        <f>IF($G38="","",_xlfn.XLOOKUP($G38,KM!$C$7:$C$200,KM!I$7:I$200))</f>
        <v>Beschichtungssystem mit 
VOC &lt; 120 g/m²</v>
      </c>
      <c r="K38" s="18" t="str">
        <f>IF($G38="","",_xlfn.XLOOKUP($G38,KM!$C$7:$C$200,KM!J$7:J$200))</f>
        <v>Beschichtungssystem mit 
VOC &lt; 90 g/m²</v>
      </c>
      <c r="L38" s="18" t="str">
        <f>IF($G38="","",_xlfn.XLOOKUP($G38,KM!$C$7:$C$200,KM!K$7:K$200))</f>
        <v>Beschichtungssystem mit 
VOC &lt; 60 g/m²</v>
      </c>
      <c r="M38" s="18" t="str">
        <f>IF($G38="","",_xlfn.XLOOKUP($G38,KM!$C$7:$C$200,KM!N$7:N$200))</f>
        <v>-</v>
      </c>
      <c r="N38" s="27"/>
    </row>
    <row r="39" spans="1:14" ht="72" x14ac:dyDescent="0.3">
      <c r="A39" s="27" t="s">
        <v>172</v>
      </c>
      <c r="B39" s="27" t="s">
        <v>1268</v>
      </c>
      <c r="C39" s="27" t="s">
        <v>1271</v>
      </c>
      <c r="D39" s="27" t="s">
        <v>9</v>
      </c>
      <c r="E39" s="27">
        <f t="shared" si="0"/>
        <v>38</v>
      </c>
      <c r="F39" s="18" t="str">
        <f>IF($G39="","",CONCATENATE("BAUTEIL:",_xlfn.XLOOKUP(G39,KM!$C$7:$C$200,KM!$D$7:$D$200),CHAR(10),"BEREICH:",_xlfn.XLOOKUP(G39,KM!$C$7:$C$200,KM!$E$7:$E$200)))</f>
        <v>BAUTEIL:Beschichtungen auf nicht mineralischen Untergründen: Metalle, Holz, Kunststoffe
BEREICH:Gemeint sind dekorative flüssige Beschichtungsstoffe: Lacke/ Lasuren mit Grundbeschichtungen. Ausgenommen sind Effektbeschichtungen (z. B. Metalliclacke)</v>
      </c>
      <c r="G39" s="123">
        <v>1</v>
      </c>
      <c r="H39" s="18" t="str">
        <f>IF($G39="","",_xlfn.XLOOKUP($G39,KM!$C$7:$C$200,KM!F$7:F$200))</f>
        <v>VVOC, VOC, SVOC Emissionen oder Gehalt</v>
      </c>
      <c r="I39" s="18" t="str">
        <f>IF($G39="","",_xlfn.XLOOKUP($G39,KM!$C$7:$C$200,KM!H$7:H$200))</f>
        <v>&lt; 300 g/l -
Kategorie D nach RL 2004/42/EG</v>
      </c>
      <c r="J39" s="18" t="str">
        <f>IF($G39="","",_xlfn.XLOOKUP($G39,KM!$C$7:$C$200,KM!I$7:I$200))</f>
        <v>&lt; 130 g/l -
Kategorie D nach RL 2004/42/EG</v>
      </c>
      <c r="K39" s="18" t="str">
        <f>IF($G39="","",_xlfn.XLOOKUP($G39,KM!$C$7:$C$200,KM!J$7:J$200))</f>
        <v>&lt; 100 g/l</v>
      </c>
      <c r="L39" s="18" t="str">
        <f>IF($G39="","",_xlfn.XLOOKUP($G39,KM!$C$7:$C$200,KM!K$7:K$200))</f>
        <v>DE-UZ 12a
Bei werkseitiger Beschichtung gilt alternativ: VOC &lt; 100 g/l</v>
      </c>
      <c r="M39" s="18" t="str">
        <f>IF($G39="","",_xlfn.XLOOKUP($G39,KM!$C$7:$C$200,KM!N$7:N$200))</f>
        <v>Hinweis:
werkseitige
Beschichtungen</v>
      </c>
      <c r="N39" s="27"/>
    </row>
    <row r="40" spans="1:14" ht="72" x14ac:dyDescent="0.3">
      <c r="A40" s="27" t="s">
        <v>172</v>
      </c>
      <c r="B40" s="27" t="s">
        <v>1272</v>
      </c>
      <c r="C40" s="27" t="s">
        <v>1273</v>
      </c>
      <c r="D40" s="27" t="s">
        <v>9</v>
      </c>
      <c r="E40" s="27">
        <f t="shared" si="0"/>
        <v>39</v>
      </c>
      <c r="F40" s="18" t="str">
        <f>IF($G40="","",CONCATENATE("BAUTEIL:",_xlfn.XLOOKUP(G40,KM!$C$7:$C$200,KM!$D$7:$D$200),CHAR(10),"BEREICH:",_xlfn.XLOOKUP(G40,KM!$C$7:$C$200,KM!$E$7:$E$200)))</f>
        <v>BAUTEIL:Beschichtungen auf nicht mineralischen Untergründen: Metalle, Holz, Kunststoffe
BEREICH:Gemeint sind dekorative flüssige Beschichtungsstoffe: Lacke/ Lasuren mit Grundbeschichtungen. Ausgenommen sind Effektbeschichtungen (z. B. Metalliclacke)</v>
      </c>
      <c r="G40" s="123">
        <v>1</v>
      </c>
      <c r="H40" s="18" t="str">
        <f>IF($G40="","",_xlfn.XLOOKUP($G40,KM!$C$7:$C$200,KM!F$7:F$200))</f>
        <v>VVOC, VOC, SVOC Emissionen oder Gehalt</v>
      </c>
      <c r="I40" s="18" t="str">
        <f>IF($G40="","",_xlfn.XLOOKUP($G40,KM!$C$7:$C$200,KM!H$7:H$200))</f>
        <v>&lt; 300 g/l -
Kategorie D nach RL 2004/42/EG</v>
      </c>
      <c r="J40" s="18" t="str">
        <f>IF($G40="","",_xlfn.XLOOKUP($G40,KM!$C$7:$C$200,KM!I$7:I$200))</f>
        <v>&lt; 130 g/l -
Kategorie D nach RL 2004/42/EG</v>
      </c>
      <c r="K40" s="18" t="str">
        <f>IF($G40="","",_xlfn.XLOOKUP($G40,KM!$C$7:$C$200,KM!J$7:J$200))</f>
        <v>&lt; 100 g/l</v>
      </c>
      <c r="L40" s="18" t="str">
        <f>IF($G40="","",_xlfn.XLOOKUP($G40,KM!$C$7:$C$200,KM!K$7:K$200))</f>
        <v>DE-UZ 12a
Bei werkseitiger Beschichtung gilt alternativ: VOC &lt; 100 g/l</v>
      </c>
      <c r="M40" s="18" t="str">
        <f>IF($G40="","",_xlfn.XLOOKUP($G40,KM!$C$7:$C$200,KM!N$7:N$200))</f>
        <v>Hinweis:
werkseitige
Beschichtungen</v>
      </c>
      <c r="N40" s="27" t="s">
        <v>104</v>
      </c>
    </row>
    <row r="41" spans="1:14" ht="100.8" x14ac:dyDescent="0.3">
      <c r="A41" s="27" t="s">
        <v>172</v>
      </c>
      <c r="B41" s="27" t="s">
        <v>1272</v>
      </c>
      <c r="C41" s="27" t="s">
        <v>1301</v>
      </c>
      <c r="D41" s="27" t="s">
        <v>9</v>
      </c>
      <c r="E41" s="27">
        <f t="shared" si="0"/>
        <v>40</v>
      </c>
      <c r="F41" s="18" t="str">
        <f>IF($G41="","",CONCATENATE("BAUTEIL:",_xlfn.XLOOKUP(G41,KM!$C$7:$C$200,KM!$D$7:$D$200),CHAR(10),"BEREICH:",_xlfn.XLOOKUP(G41,KM!$C$7:$C$200,KM!$E$7:$E$200)))</f>
        <v>BAUTEIL:Tragende Holzbauteile innenliegend nebst Auskragungen nach außen
BEREICH:Chemischer Holzschutz nach DIN 68800-3 – GK = Gebrauchsklasse (früher Gefährdungsklasse)</v>
      </c>
      <c r="G41" s="123">
        <v>28</v>
      </c>
      <c r="H41" s="18" t="str">
        <f>IF($G41="","",_xlfn.XLOOKUP($G41,KM!$C$7:$C$200,KM!F$7:F$200))</f>
        <v>Holzschutzmittel (Produktart 8 nach 528/2012/EG)</v>
      </c>
      <c r="I41" s="18" t="str">
        <f>IF($G41="","",_xlfn.XLOOKUP($G41,KM!$C$7:$C$200,KM!H$7:H$200))</f>
        <v>GK 0: Holzschutz nur konstruktiv nach 68800-2
GK 1-2: verkehrsfähige Biozidprodukte nach 528/2012/EG</v>
      </c>
      <c r="J41" s="18" t="str">
        <f>IF($G41="","",_xlfn.XLOOKUP($G41,KM!$C$7:$C$200,KM!I$7:I$200))</f>
        <v>Holzschutz nur konstruktiv nach 68800-2 oder natürlich dauerhafte oder modifizierte Hölzer gemäß DIN 68800-1</v>
      </c>
      <c r="K41" s="18" t="str">
        <f>IF($G41="","",_xlfn.XLOOKUP($G41,KM!$C$7:$C$200,KM!J$7:J$200))</f>
        <v>Holzschutz nur konstruktiv nach 68800-2 oder natürlich dauerhafte oder modifizierte Hölzer gemäß DIN 68800-1</v>
      </c>
      <c r="L41" s="18" t="str">
        <f>IF($G41="","",_xlfn.XLOOKUP($G41,KM!$C$7:$C$200,KM!K$7:K$200))</f>
        <v>Holzschutz nur konstruktiv nach 68800-2 oder natürlich dauerhafte oder modifizierte Hölzer gemäß DIN 68800-1</v>
      </c>
      <c r="M41" s="18" t="str">
        <f>IF($G41="","",_xlfn.XLOOKUP($G41,KM!$C$7:$C$200,KM!N$7:N$200))</f>
        <v>Holzschutz nach 68800-2 oder natürliche Dauerhaftigkeit nach DIN EN 350-2</v>
      </c>
      <c r="N41" s="27" t="s">
        <v>104</v>
      </c>
    </row>
    <row r="42" spans="1:14" ht="86.4" x14ac:dyDescent="0.3">
      <c r="A42" s="27" t="s">
        <v>172</v>
      </c>
      <c r="B42" s="27" t="s">
        <v>1274</v>
      </c>
      <c r="C42" s="27" t="s">
        <v>1301</v>
      </c>
      <c r="D42" s="27" t="s">
        <v>9</v>
      </c>
      <c r="E42" s="27">
        <f t="shared" si="0"/>
        <v>41</v>
      </c>
      <c r="F42" s="18" t="str">
        <f>IF($G42="","",CONCATENATE("BAUTEIL:",_xlfn.XLOOKUP(G42,KM!$C$7:$C$200,KM!$D$7:$D$200),CHAR(10),"BEREICH:",_xlfn.XLOOKUP(G42,KM!$C$7:$C$200,KM!$E$7:$E$200)))</f>
        <v>BAUTEIL:Außenliegende tragende Holzbauteile
BEREICH:Chemischer Holzschutz nach DIN 68800-3 – GK = Gebrauchsklasse (früher Gefährdungsklasse)</v>
      </c>
      <c r="G42" s="123">
        <v>29</v>
      </c>
      <c r="H42" s="18" t="str">
        <f>IF($G42="","",_xlfn.XLOOKUP($G42,KM!$C$7:$C$200,KM!F$7:F$200))</f>
        <v>Holzschutzmittel (Produktart 8 nach 528/2012/EG)</v>
      </c>
      <c r="I42" s="18" t="str">
        <f>IF($G42="","",_xlfn.XLOOKUP($G42,KM!$C$7:$C$200,KM!H$7:H$200))</f>
        <v>GK 3 und 4: verkehrsfähige Biozidprodukte nach 528/2012/EG</v>
      </c>
      <c r="J42" s="18" t="str">
        <f>IF($G42="","",_xlfn.XLOOKUP($G42,KM!$C$7:$C$200,KM!I$7:I$200))</f>
        <v>GK 3 und 4: verkehrsfähige Biozidprodukte nach 528/2012/EG</v>
      </c>
      <c r="K42" s="18" t="str">
        <f>IF($G42="","",_xlfn.XLOOKUP($G42,KM!$C$7:$C$200,KM!J$7:J$200))</f>
        <v>GK 3 und 4: verkehrsfähige Biozidprodukte nach 528/2012/EG</v>
      </c>
      <c r="L42" s="18" t="str">
        <f>IF($G42="","",_xlfn.XLOOKUP($G42,KM!$C$7:$C$200,KM!K$7:K$200))</f>
        <v>Holzschutz nur konstruktiv nach 68800-2 oder naturlich dauerhafte oder modifizierte Hölzer gemäß DIN 68800-1</v>
      </c>
      <c r="M42" s="18" t="str">
        <f>IF($G42="","",_xlfn.XLOOKUP($G42,KM!$C$7:$C$200,KM!N$7:N$200))</f>
        <v>Holzschutz nach 68800-2 oder natürliche Dauerhaftigkeit nach DIN EN 350-2</v>
      </c>
      <c r="N42" s="27"/>
    </row>
    <row r="43" spans="1:14" ht="72" x14ac:dyDescent="0.3">
      <c r="A43" s="27" t="s">
        <v>172</v>
      </c>
      <c r="B43" s="27" t="s">
        <v>1274</v>
      </c>
      <c r="C43" s="27" t="s">
        <v>1273</v>
      </c>
      <c r="D43" s="27" t="s">
        <v>9</v>
      </c>
      <c r="E43" s="27">
        <f t="shared" si="0"/>
        <v>42</v>
      </c>
      <c r="F43" s="18" t="str">
        <f>IF($G43="","",CONCATENATE("BAUTEIL:",_xlfn.XLOOKUP(G43,KM!$C$7:$C$200,KM!$D$7:$D$200),CHAR(10),"BEREICH:",_xlfn.XLOOKUP(G43,KM!$C$7:$C$200,KM!$E$7:$E$200)))</f>
        <v>BAUTEIL:Beschichtungen auf nicht mineralischen Untergründen: Metalle, Holz, Kunststoffe
BEREICH:Gemeint sind dekorative flüssige Beschichtungsstoffe: Lacke/ Lasuren mit Grundbeschichtungen. Ausgenommen sind Effektbeschichtungen (z. B. Metalliclacke)</v>
      </c>
      <c r="G43" s="123">
        <v>1</v>
      </c>
      <c r="H43" s="18" t="str">
        <f>IF($G43="","",_xlfn.XLOOKUP($G43,KM!$C$7:$C$200,KM!F$7:F$200))</f>
        <v>VVOC, VOC, SVOC Emissionen oder Gehalt</v>
      </c>
      <c r="I43" s="18" t="str">
        <f>IF($G43="","",_xlfn.XLOOKUP($G43,KM!$C$7:$C$200,KM!H$7:H$200))</f>
        <v>&lt; 300 g/l -
Kategorie D nach RL 2004/42/EG</v>
      </c>
      <c r="J43" s="18" t="str">
        <f>IF($G43="","",_xlfn.XLOOKUP($G43,KM!$C$7:$C$200,KM!I$7:I$200))</f>
        <v>&lt; 130 g/l -
Kategorie D nach RL 2004/42/EG</v>
      </c>
      <c r="K43" s="18" t="str">
        <f>IF($G43="","",_xlfn.XLOOKUP($G43,KM!$C$7:$C$200,KM!J$7:J$200))</f>
        <v>&lt; 100 g/l</v>
      </c>
      <c r="L43" s="18" t="str">
        <f>IF($G43="","",_xlfn.XLOOKUP($G43,KM!$C$7:$C$200,KM!K$7:K$200))</f>
        <v>DE-UZ 12a
Bei werkseitiger Beschichtung gilt alternativ: VOC &lt; 100 g/l</v>
      </c>
      <c r="M43" s="18" t="str">
        <f>IF($G43="","",_xlfn.XLOOKUP($G43,KM!$C$7:$C$200,KM!N$7:N$200))</f>
        <v>Hinweis:
werkseitige
Beschichtungen</v>
      </c>
      <c r="N43" s="27"/>
    </row>
    <row r="44" spans="1:14" ht="201.6" x14ac:dyDescent="0.3">
      <c r="A44" s="27" t="s">
        <v>172</v>
      </c>
      <c r="B44" s="27" t="s">
        <v>1746</v>
      </c>
      <c r="C44" s="27" t="s">
        <v>1747</v>
      </c>
      <c r="D44" s="27" t="s">
        <v>9</v>
      </c>
      <c r="E44" s="27">
        <f t="shared" si="0"/>
        <v>43</v>
      </c>
      <c r="F44" s="18" t="str">
        <f>IF($G44="","",CONCATENATE("BAUTEIL:",_xlfn.XLOOKUP(G44,KM!$C$7:$C$200,KM!$D$7:$D$200),CHAR(10),"BEREICH:",_xlfn.XLOOKUP(G44,KM!$C$7:$C$200,KM!$E$7:$E$200)))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44" s="123">
        <v>38</v>
      </c>
      <c r="H44" s="18" t="str">
        <f>IF($G44="","",_xlfn.XLOOKUP($G44,KM!$C$7:$C$200,KM!F$7:F$200))</f>
        <v>VVOC, VOC, SVOC Emissionen, Halogenierte Treibmittel, Chlorparaffine, Weichmacher, Flammschutzmittel</v>
      </c>
      <c r="I44" s="18" t="str">
        <f>IF($G44="","",_xlfn.XLOOKUP($G44,KM!$C$7:$C$200,KM!H$7:H$200))</f>
        <v>Emicode EC1PLUS,
und 
halogenierte Treibmittel &lt; 0,1 % 
und
Chlorparaffine (SCCPs + MCCPs + LCCPs) &lt; 0,1 %,            
und
TCEP &lt; 0,1 %</v>
      </c>
      <c r="J44" s="18" t="str">
        <f>IF($G44="","",_xlfn.XLOOKUP($G44,KM!$C$7:$C$200,KM!I$7:I$200))</f>
        <v>Emicode EC1PLUS,
und 
halogenierte Treibmittel &lt; 0,1 % 
und
Chlorparaffine (SCCPs + MCCPs + LCCPs) &lt; 0,1 %,            
und
TCEP &lt; 0,1 %</v>
      </c>
      <c r="K44" s="18" t="str">
        <f>IF($G44="","",_xlfn.XLOOKUP($G44,KM!$C$7:$C$200,KM!J$7:J$200))</f>
        <v>Emicode EC1PLUS,
und
halogenierte Treibmittel &lt; 0,1 % 
und
Chlorparaffine (SCCPs + MCCPs + LCCPs) &lt; 0,1 %
und
TCEP &lt; 0,1 % 
und
weichmacherfrei
und 
halogenierten Flammschutzmittel &lt; 0,1 %</v>
      </c>
      <c r="L44" s="18" t="str">
        <f>IF($G44="","",_xlfn.XLOOKUP($G44,KM!$C$7:$C$200,KM!K$7:K$200))</f>
        <v>Emicode EC1PLUS,
und
halogenierte Treibmittel &lt; 0,1 % 
und
Chlorparaffine (SCCPs + MCCPs + LCCPs) &lt; 0,1 %
und
TCEP &lt; 0,1 % 
und
weichmacherfrei
und 
halogenierten Flammschutzmittel &lt; 0,1 %</v>
      </c>
      <c r="M44" s="18" t="str">
        <f>IF($G44="","",_xlfn.XLOOKUP($G44,KM!$C$7:$C$200,KM!N$7:N$200))</f>
        <v>Treibmittel
REACH-Kandidatenliste</v>
      </c>
      <c r="N44" s="27"/>
    </row>
    <row r="45" spans="1:14" ht="93" customHeight="1" x14ac:dyDescent="0.3">
      <c r="A45" s="27" t="s">
        <v>1275</v>
      </c>
      <c r="B45" s="27" t="s">
        <v>1276</v>
      </c>
      <c r="C45" s="27" t="s">
        <v>1271</v>
      </c>
      <c r="D45" s="27" t="s">
        <v>9</v>
      </c>
      <c r="E45" s="27">
        <f>IF(A45="","",ROW()-1)</f>
        <v>44</v>
      </c>
      <c r="F45" s="18" t="str">
        <f>IF($G45="","",CONCATENATE("BAUTEIL:",_xlfn.XLOOKUP(G45,KM!$C$7:$C$200,KM!$D$7:$D$200),CHAR(10),"BEREICH:",_xlfn.XLOOKUP(G45,KM!$C$7:$C$200,KM!$E$7:$E$200)))</f>
        <v>BAUTEIL:Beschichtungen auf nicht mineralischen Untergründen: Metalle, Holz, Kunststoffe
BEREICH:Gemeint sind dekorative flüssige Beschichtungsstoffe: Lacke/ Lasuren mit Grundbeschichtungen. Ausgenommen sind Effektbeschichtungen (z. B. Metalliclacke)</v>
      </c>
      <c r="G45" s="123">
        <v>1</v>
      </c>
      <c r="H45" s="18" t="str">
        <f>IF($G45="","",_xlfn.XLOOKUP($G45,KM!$C$7:$C$200,KM!F$7:F$200))</f>
        <v>VVOC, VOC, SVOC Emissionen oder Gehalt</v>
      </c>
      <c r="I45" s="18" t="str">
        <f>IF($G45="","",_xlfn.XLOOKUP($G45,KM!$C$7:$C$200,KM!H$7:H$200))</f>
        <v>&lt; 300 g/l -
Kategorie D nach RL 2004/42/EG</v>
      </c>
      <c r="J45" s="18" t="str">
        <f>IF($G45="","",_xlfn.XLOOKUP($G45,KM!$C$7:$C$200,KM!I$7:I$200))</f>
        <v>&lt; 130 g/l -
Kategorie D nach RL 2004/42/EG</v>
      </c>
      <c r="K45" s="18" t="str">
        <f>IF($G45="","",_xlfn.XLOOKUP($G45,KM!$C$7:$C$200,KM!J$7:J$200))</f>
        <v>&lt; 100 g/l</v>
      </c>
      <c r="L45" s="18" t="str">
        <f>IF($G45="","",_xlfn.XLOOKUP($G45,KM!$C$7:$C$200,KM!K$7:K$200))</f>
        <v>DE-UZ 12a
Bei werkseitiger Beschichtung gilt alternativ: VOC &lt; 100 g/l</v>
      </c>
      <c r="M45" s="18" t="str">
        <f>IF($G45="","",_xlfn.XLOOKUP($G45,KM!$C$7:$C$200,KM!N$7:N$200))</f>
        <v>Hinweis:
werkseitige
Beschichtungen</v>
      </c>
      <c r="N45" s="27"/>
    </row>
    <row r="46" spans="1:14" ht="93" customHeight="1" x14ac:dyDescent="0.3">
      <c r="A46" s="27" t="s">
        <v>1275</v>
      </c>
      <c r="B46" s="27" t="s">
        <v>1276</v>
      </c>
      <c r="C46" s="27" t="s">
        <v>1271</v>
      </c>
      <c r="D46" s="27" t="s">
        <v>9</v>
      </c>
      <c r="E46" s="27">
        <f>IF(A46="","",ROW()-1)</f>
        <v>45</v>
      </c>
      <c r="F46" s="18" t="str">
        <f>IF($G46="","",CONCATENATE("BAUTEIL:",_xlfn.XLOOKUP(G46,KM!$C$7:$C$200,KM!$D$7:$D$200),CHAR(10),"BEREICH:",_xlfn.XLOOKUP(G46,KM!$C$7:$C$200,KM!$E$7:$E$200)))</f>
        <v>BAUTEIL:Beschichtete Metallbauteile: Fassadenelemente, Außentüren, Außenfenster
Feuerverzinkungen gelten nicht als Beschichtungen im Sinne dieses Kriteriums.
BEREICH:Grundierung und Endbeschichtung (z. B. Farben, Lacke, Pulverlacke)</v>
      </c>
      <c r="G46" s="123">
        <v>33</v>
      </c>
      <c r="H46" s="18" t="str">
        <f>IF($G46="","",_xlfn.XLOOKUP($G46,KM!$C$7:$C$200,KM!F$7:F$200))</f>
        <v>Chrom-VI</v>
      </c>
      <c r="I46" s="18" t="str">
        <f>IF($G46="","",_xlfn.XLOOKUP($G46,KM!$C$7:$C$200,KM!H$7:H$200))</f>
        <v>Kein Einsatz von Chrom-VI-Verbindungen</v>
      </c>
      <c r="J46" s="18" t="str">
        <f>IF($G46="","",_xlfn.XLOOKUP($G46,KM!$C$7:$C$200,KM!I$7:I$200))</f>
        <v>Kein Einsatz von Chrom-VI-Verbindungen</v>
      </c>
      <c r="K46" s="18" t="str">
        <f>IF($G46="","",_xlfn.XLOOKUP($G46,KM!$C$7:$C$200,KM!J$7:J$200))</f>
        <v>Kein Einsatz von Chrom-VI-Verbindungen</v>
      </c>
      <c r="L46" s="18" t="str">
        <f>IF($G46="","",_xlfn.XLOOKUP($G46,KM!$C$7:$C$200,KM!K$7:K$200))</f>
        <v>Kein Einsatz von Chrom-VI-Verbindungen</v>
      </c>
      <c r="M46" s="18" t="str">
        <f>IF($G46="","",_xlfn.XLOOKUP($G46,KM!$C$7:$C$200,KM!N$7:N$200))</f>
        <v>-</v>
      </c>
      <c r="N46" s="27"/>
    </row>
    <row r="47" spans="1:14" ht="93" customHeight="1" x14ac:dyDescent="0.3">
      <c r="A47" s="27" t="s">
        <v>1275</v>
      </c>
      <c r="B47" s="27" t="s">
        <v>1276</v>
      </c>
      <c r="C47" s="27" t="s">
        <v>1270</v>
      </c>
      <c r="D47" s="27" t="s">
        <v>9</v>
      </c>
      <c r="E47" s="27">
        <f t="shared" ref="E47:E51" si="1">IF(A47="","",ROW()-1)</f>
        <v>46</v>
      </c>
      <c r="F47" s="18" t="str">
        <f>IF($G47="","",CONCATENATE("BAUTEIL:",_xlfn.XLOOKUP(G47,KM!$C$7:$C$200,KM!$D$7:$D$200),CHAR(10),"BEREICH:",_xlfn.XLOOKUP(G47,KM!$C$7:$C$200,KM!$E$7:$E$200)))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47" s="123">
        <v>19</v>
      </c>
      <c r="H47" s="18" t="str">
        <f>IF($G47="","",_xlfn.XLOOKUP($G47,KM!$C$7:$C$200,KM!F$7:F$200))</f>
        <v>VOC</v>
      </c>
      <c r="I47" s="18" t="str">
        <f>IF($G47="","",_xlfn.XLOOKUP($G47,KM!$C$7:$C$200,KM!H$7:H$200))</f>
        <v>&lt; 300 g/l</v>
      </c>
      <c r="J47" s="18" t="str">
        <f>IF($G47="","",_xlfn.XLOOKUP($G47,KM!$C$7:$C$200,KM!I$7:I$200))</f>
        <v>&lt; 300 g/l</v>
      </c>
      <c r="K47" s="18" t="str">
        <f>IF($G47="","",_xlfn.XLOOKUP($G47,KM!$C$7:$C$200,KM!J$7:J$200))</f>
        <v>Wasserverdünnbare Produkte 
&lt; 140 g/l 
Ausnahme: Für Metalliceffektlacke &lt; 300 g/l</v>
      </c>
      <c r="L47" s="18" t="str">
        <f>IF($G47="","",_xlfn.XLOOKUP($G47,KM!$C$7:$C$200,KM!K$7:K$200))</f>
        <v>Wasserverdünnbare Produkte 
&lt; 140 g/l 
Ausnahme: Für Metalliceffektlacke nur wasserverdünnbare Produkte</v>
      </c>
      <c r="M47" s="18" t="str">
        <f>IF($G47="","",_xlfn.XLOOKUP($G47,KM!$C$7:$C$200,KM!N$7:N$200))</f>
        <v>-</v>
      </c>
      <c r="N47" s="27"/>
    </row>
    <row r="48" spans="1:14" ht="93" customHeight="1" x14ac:dyDescent="0.3">
      <c r="A48" s="27" t="s">
        <v>1275</v>
      </c>
      <c r="B48" s="27" t="s">
        <v>1276</v>
      </c>
      <c r="C48" s="27" t="s">
        <v>1270</v>
      </c>
      <c r="D48" s="27" t="s">
        <v>9</v>
      </c>
      <c r="E48" s="27">
        <f t="shared" si="1"/>
        <v>47</v>
      </c>
      <c r="F48" s="18" t="str">
        <f>IF($G48="","",CONCATENATE("BAUTEIL:",_xlfn.XLOOKUP(G48,KM!$C$7:$C$200,KM!$D$7:$D$200),CHAR(10),"BEREICH:",_xlfn.XLOOKUP(G48,KM!$C$7:$C$200,KM!$E$7:$E$200)))</f>
        <v>BAUTEIL:Beschichtete Metallbauteile: Fassadenelemente, Außentüren, Außenfenster
Feuerverzinkungen gelten nicht als Beschichtungen im Sinne dieses Kriteriums.
BEREICH:Grundierung und Endbeschichtung (z. B. Farben, Lacke, Pulverlacke)</v>
      </c>
      <c r="G48" s="123">
        <v>33</v>
      </c>
      <c r="H48" s="18" t="str">
        <f>IF($G48="","",_xlfn.XLOOKUP($G48,KM!$C$7:$C$200,KM!F$7:F$200))</f>
        <v>Chrom-VI</v>
      </c>
      <c r="I48" s="18" t="str">
        <f>IF($G48="","",_xlfn.XLOOKUP($G48,KM!$C$7:$C$200,KM!H$7:H$200))</f>
        <v>Kein Einsatz von Chrom-VI-Verbindungen</v>
      </c>
      <c r="J48" s="18" t="str">
        <f>IF($G48="","",_xlfn.XLOOKUP($G48,KM!$C$7:$C$200,KM!I$7:I$200))</f>
        <v>Kein Einsatz von Chrom-VI-Verbindungen</v>
      </c>
      <c r="K48" s="18" t="str">
        <f>IF($G48="","",_xlfn.XLOOKUP($G48,KM!$C$7:$C$200,KM!J$7:J$200))</f>
        <v>Kein Einsatz von Chrom-VI-Verbindungen</v>
      </c>
      <c r="L48" s="18" t="str">
        <f>IF($G48="","",_xlfn.XLOOKUP($G48,KM!$C$7:$C$200,KM!K$7:K$200))</f>
        <v>Kein Einsatz von Chrom-VI-Verbindungen</v>
      </c>
      <c r="M48" s="18" t="str">
        <f>IF($G48="","",_xlfn.XLOOKUP($G48,KM!$C$7:$C$200,KM!N$7:N$200))</f>
        <v>-</v>
      </c>
      <c r="N48" s="27"/>
    </row>
    <row r="49" spans="1:14" ht="93" customHeight="1" x14ac:dyDescent="0.3">
      <c r="A49" s="27" t="s">
        <v>1275</v>
      </c>
      <c r="B49" s="27" t="s">
        <v>1276</v>
      </c>
      <c r="C49" s="27" t="s">
        <v>1277</v>
      </c>
      <c r="D49" s="27" t="s">
        <v>9</v>
      </c>
      <c r="E49" s="27">
        <f t="shared" si="1"/>
        <v>48</v>
      </c>
      <c r="F49" s="18" t="str">
        <f>IF($G49="","",CONCATENATE("BAUTEIL:",_xlfn.XLOOKUP(G49,KM!$C$7:$C$200,KM!$D$7:$D$200),CHAR(10),"BEREICH:",_xlfn.XLOOKUP(G49,KM!$C$7:$C$200,KM!$E$7:$E$200)))</f>
        <v>BAUTEIL:Sämtliche Aluminium und Edelstahlbauteile der Hülle. 
Nicht betrachtet werden Sonnenschutzlamellen, Rolladenkästen sowie Edelstahlgeländer.
BEREICH:Produkte zur Passivierung von Aluminium und Edelstahl</v>
      </c>
      <c r="G49" s="123">
        <v>32</v>
      </c>
      <c r="H49" s="18" t="str">
        <f>IF($G49="","",_xlfn.XLOOKUP($G49,KM!$C$7:$C$200,KM!F$7:F$200))</f>
        <v>Chrom-VI</v>
      </c>
      <c r="I49" s="18" t="str">
        <f>IF($G49="","",_xlfn.XLOOKUP($G49,KM!$C$7:$C$200,KM!H$7:H$200))</f>
        <v>-</v>
      </c>
      <c r="J49" s="18" t="str">
        <f>IF($G49="","",_xlfn.XLOOKUP($G49,KM!$C$7:$C$200,KM!I$7:I$200))</f>
        <v>-</v>
      </c>
      <c r="K49" s="18" t="str">
        <f>IF($G49="","",_xlfn.XLOOKUP($G49,KM!$C$7:$C$200,KM!J$7:J$200))</f>
        <v>Chrom-VI-freie Passivierungsmittel</v>
      </c>
      <c r="L49" s="18" t="str">
        <f>IF($G49="","",_xlfn.XLOOKUP($G49,KM!$C$7:$C$200,KM!K$7:K$200))</f>
        <v>Chrom-VI-freie Passivierungsmittel</v>
      </c>
      <c r="M49" s="18" t="str">
        <f>IF($G49="","",_xlfn.XLOOKUP($G49,KM!$C$7:$C$200,KM!N$7:N$200))</f>
        <v>-</v>
      </c>
      <c r="N49" s="27"/>
    </row>
    <row r="50" spans="1:14" ht="93" customHeight="1" x14ac:dyDescent="0.3">
      <c r="A50" s="27" t="s">
        <v>1275</v>
      </c>
      <c r="B50" s="27" t="s">
        <v>1276</v>
      </c>
      <c r="C50" s="27" t="s">
        <v>955</v>
      </c>
      <c r="D50" s="27" t="s">
        <v>9</v>
      </c>
      <c r="E50" s="27">
        <f t="shared" si="1"/>
        <v>49</v>
      </c>
      <c r="F50" s="18" t="str">
        <f>IF($G50="","",CONCATENATE("BAUTEIL:",_xlfn.XLOOKUP(G50,KM!$C$7:$C$200,KM!$D$7:$D$200),CHAR(10),"BEREICH:",_xlfn.XLOOKUP(G50,KM!$C$7:$C$200,KM!$E$7:$E$200)))</f>
        <v>BAUTEIL:Wasserführende bzw. wasserableitende Bauteile an Dach- und Dachentwässerungen
BEREICH:Zinkemissionen wasserführender Bauteile aus Titanzink</v>
      </c>
      <c r="G50" s="123" t="s">
        <v>122</v>
      </c>
      <c r="H50" s="18" t="str">
        <f>IF($G50="","",_xlfn.XLOOKUP($G50,KM!$C$7:$C$200,KM!F$7:F$200))</f>
        <v>Zink</v>
      </c>
      <c r="I50" s="18" t="str">
        <f>IF($G50="","",_xlfn.XLOOKUP($G50,KM!$C$7:$C$200,KM!H$7:H$200))</f>
        <v>-</v>
      </c>
      <c r="J50" s="18" t="str">
        <f>IF($G50="","",_xlfn.XLOOKUP($G50,KM!$C$7:$C$200,KM!I$7:I$200))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50" s="18" t="str">
        <f>IF($G50="","",_xlfn.XLOOKUP($G50,KM!$C$7:$C$200,KM!J$7:J$200))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50" s="18" t="str">
        <f>IF($G50="","",_xlfn.XLOOKUP($G50,KM!$C$7:$C$200,KM!K$7:K$200))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50" s="18" t="str">
        <f>IF($G50="","",_xlfn.XLOOKUP($G50,KM!$C$7:$C$200,KM!N$7:N$200))</f>
        <v>-</v>
      </c>
      <c r="N50" s="27"/>
    </row>
    <row r="51" spans="1:14" ht="93" customHeight="1" x14ac:dyDescent="0.3">
      <c r="A51" s="27" t="s">
        <v>1275</v>
      </c>
      <c r="B51" s="27" t="s">
        <v>1278</v>
      </c>
      <c r="C51" s="27" t="s">
        <v>955</v>
      </c>
      <c r="D51" s="27" t="s">
        <v>9</v>
      </c>
      <c r="E51" s="27">
        <f t="shared" si="1"/>
        <v>50</v>
      </c>
      <c r="F51" s="18" t="str">
        <f>IF($G51="","",CONCATENATE("BAUTEIL:",_xlfn.XLOOKUP(G51,KM!$C$7:$C$200,KM!$D$7:$D$200),CHAR(10),"BEREICH:",_xlfn.XLOOKUP(G51,KM!$C$7:$C$200,KM!$E$7:$E$200)))</f>
        <v>BAUTEIL:Wasserführende bzw. wasserableitende Bauteile an Dach- und Dachentwässerungen
BEREICH:Zinkemissionen wasserführender Bauteile aus Titanzink</v>
      </c>
      <c r="G51" s="123" t="s">
        <v>122</v>
      </c>
      <c r="H51" s="18" t="str">
        <f>IF($G51="","",_xlfn.XLOOKUP($G51,KM!$C$7:$C$200,KM!F$7:F$200))</f>
        <v>Zink</v>
      </c>
      <c r="I51" s="18" t="str">
        <f>IF($G51="","",_xlfn.XLOOKUP($G51,KM!$C$7:$C$200,KM!H$7:H$200))</f>
        <v>-</v>
      </c>
      <c r="J51" s="18" t="str">
        <f>IF($G51="","",_xlfn.XLOOKUP($G51,KM!$C$7:$C$200,KM!I$7:I$200))</f>
        <v>Bei  bewitterten Flächen &gt; 50 m²: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K51" s="18" t="str">
        <f>IF($G51="","",_xlfn.XLOOKUP($G51,KM!$C$7:$C$200,KM!J$7:J$200))</f>
        <v>Bei  bewitterten Flächen &gt; 50 m²: objektbezogener Nachweis. Bei negativem Bewertungsergebnis Emissionsminderungsmaßnahmen gemäß RegenwasserCheck ZINK (z.B. bei Versickerung über bewachsene Oberbodenzone, Mulde mit mind. 20 cm organischer Oberbodenschicht, Rigole mit organischer Technosphäre, bauartgeprüfter Metallfilter, werkseitige Beschichtung)</v>
      </c>
      <c r="L51" s="18" t="str">
        <f>IF($G51="","",_xlfn.XLOOKUP($G51,KM!$C$7:$C$200,KM!K$7:K$200))</f>
        <v>Bei  allen bewitterten Flächen: objektbezogener Nachweis. Bei negativem Bewertungsergebnis Emissionsminderungsmaßnahmen gemäß RegenwasserCheck ZINK (z.B. Versickerung über bewachsene Oberbodenzone, Mulde mit mind. 20 cm organischer Oberbodenschicht, Rigole mit organischer Technosphäre, bauartgeprüfter Metallfilter, werkseitige Beschichtung)</v>
      </c>
      <c r="M51" s="18" t="str">
        <f>IF($G51="","",_xlfn.XLOOKUP($G51,KM!$C$7:$C$200,KM!N$7:N$200))</f>
        <v>-</v>
      </c>
      <c r="N51" s="27"/>
    </row>
    <row r="52" spans="1:14" ht="115.2" x14ac:dyDescent="0.3">
      <c r="A52" s="27" t="s">
        <v>157</v>
      </c>
      <c r="B52" s="27" t="s">
        <v>1740</v>
      </c>
      <c r="C52" s="27" t="s">
        <v>9</v>
      </c>
      <c r="D52" s="27" t="s">
        <v>9</v>
      </c>
      <c r="E52" s="27">
        <f t="shared" si="0"/>
        <v>51</v>
      </c>
      <c r="F52" s="18" t="str">
        <f>IF($G52="","",CONCATENATE("BAUTEIL:",_xlfn.XLOOKUP(G52,KM!$C$7:$C$200,KM!$D$7:$D$200),CHAR(10),"BEREICH:",_xlfn.XLOOKUP(G52,KM!$C$7:$C$200,KM!$E$7:$E$200)))</f>
        <v>BAUTEIL:Betontrennmittel
BEREICH:Schalöle und Trennmittel beim Betonieren</v>
      </c>
      <c r="G52" s="123">
        <v>14</v>
      </c>
      <c r="H52" s="18" t="str">
        <f>IF($G52="","",_xlfn.XLOOKUP($G52,KM!$C$7:$C$200,KM!F$7:F$200))</f>
        <v>Gefahrstoffe, biologische Abbaubarkeit, VOC</v>
      </c>
      <c r="I52" s="18" t="str">
        <f>IF($G52="","",_xlfn.XLOOKUP($G52,KM!$C$7:$C$200,KM!H$7:H$200))</f>
        <v>GISCODE BTM 01, BTM 05, BTM 10, BTM 15, BTM 20 oder BTM30</v>
      </c>
      <c r="J52" s="18" t="str">
        <f>IF($G52="","",_xlfn.XLOOKUP($G52,KM!$C$7:$C$200,KM!I$7:I$200))</f>
        <v>GISCODE BTM 01, BTM 05, BTM 10, BTM 15 oder BTM20
und
VOC &lt; 3%</v>
      </c>
      <c r="K52" s="18" t="str">
        <f>IF($G52="","",_xlfn.XLOOKUP($G52,KM!$C$7:$C$200,KM!J$7:J$200))</f>
        <v>GISCODE BTM 01, BTM 05, BTM 10 oder BTM15
und
inhärent biologisch abbaubar nach
OECD 302
und
VOC &lt; 1%</v>
      </c>
      <c r="L52" s="18" t="str">
        <f>IF($G52="","",_xlfn.XLOOKUP($G52,KM!$C$7:$C$200,KM!K$7:K$200))</f>
        <v>GISCODE BTM 01, BTM 05 oder BTM 10
und
leicht biologisch abbaubar nach
OECD 301
und
VOC &lt; 1%</v>
      </c>
      <c r="M52" s="18" t="str">
        <f>IF($G52="","",_xlfn.XLOOKUP($G52,KM!$C$7:$C$200,KM!N$7:N$200))</f>
        <v>-</v>
      </c>
      <c r="N52" s="27"/>
    </row>
    <row r="53" spans="1:14" ht="86.4" x14ac:dyDescent="0.3">
      <c r="A53" s="27" t="s">
        <v>157</v>
      </c>
      <c r="B53" s="27" t="s">
        <v>28</v>
      </c>
      <c r="C53" s="27" t="s">
        <v>9</v>
      </c>
      <c r="D53" s="27" t="s">
        <v>9</v>
      </c>
      <c r="E53" s="27">
        <f t="shared" si="0"/>
        <v>52</v>
      </c>
      <c r="F53" s="18" t="str">
        <f>IF($G53="","",CONCATENATE("BAUTEIL:",_xlfn.XLOOKUP(G53,KM!$C$7:$C$200,KM!$D$7:$D$200),CHAR(10),"BEREICH:",_xlfn.XLOOKUP(G53,KM!$C$7:$C$200,KM!$E$7:$E$200)))</f>
        <v>BAUTEIL:Montagekleb- und Dichtstoffe an der Fassade, Fenstern und Außentüren
BEREICH:Klebstoff für die Herstellung der Luftdichtheit an der Fassade innen und außen: z. B. PU, PU-Hybrid, MS-Polymer, SMP, Acrylat, Silikon</v>
      </c>
      <c r="G53" s="123">
        <v>13</v>
      </c>
      <c r="H53" s="18" t="str">
        <f>IF($G53="","",_xlfn.XLOOKUP($G53,KM!$C$7:$C$200,KM!F$7:F$200))</f>
        <v>VVOC, VOC, SVOC Emissionen und Gehalt an gefährlichen Stoffen</v>
      </c>
      <c r="I53" s="18">
        <f>IF($G53="","",_xlfn.XLOOKUP($G53,KM!$C$7:$C$200,KM!H$7:H$200))</f>
        <v>0</v>
      </c>
      <c r="J53" s="18">
        <f>IF($G53="","",_xlfn.XLOOKUP($G53,KM!$C$7:$C$200,KM!I$7:I$200))</f>
        <v>0</v>
      </c>
      <c r="K53" s="18" t="str">
        <f>IF($G53="","",_xlfn.XLOOKUP($G53,KM!$C$7:$C$200,KM!J$7:J$200))</f>
        <v>Chlorparaffine (SCCPs + MCCPs + LCCPs) &lt; 0,1 % 
und
EMICODE EC1PLUS
oder
VOC &lt; 1 %</v>
      </c>
      <c r="L53" s="18" t="str">
        <f>IF($G53="","",_xlfn.XLOOKUP($G53,KM!$C$7:$C$200,KM!K$7:K$200))</f>
        <v>Chlorparaffine (SCCPs + MCCPs + LCCPs) &lt; 0,1 % 
und
EMICODE EC1PLUS
oder
VOC &lt; 1 %</v>
      </c>
      <c r="M53" s="18" t="str">
        <f>IF($G53="","",_xlfn.XLOOKUP($G53,KM!$C$7:$C$200,KM!N$7:N$200))</f>
        <v>Chlorparafine</v>
      </c>
      <c r="N53" s="27"/>
    </row>
    <row r="54" spans="1:14" ht="187.2" x14ac:dyDescent="0.3">
      <c r="A54" s="27" t="s">
        <v>157</v>
      </c>
      <c r="B54" s="27" t="s">
        <v>1279</v>
      </c>
      <c r="C54" s="27" t="s">
        <v>1269</v>
      </c>
      <c r="D54" s="27" t="s">
        <v>9</v>
      </c>
      <c r="E54" s="27">
        <f t="shared" si="0"/>
        <v>53</v>
      </c>
      <c r="F54" s="18" t="str">
        <f>IF($G54="","",CONCATENATE("BAUTEIL:",_xlfn.XLOOKUP(G54,KM!$C$7:$C$200,KM!$D$7:$D$200),CHAR(10),"BEREICH:",_xlfn.XLOOKUP(G54,KM!$C$7:$C$200,KM!$E$7:$E$200)))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54" s="123">
        <v>15</v>
      </c>
      <c r="H54" s="18" t="str">
        <f>IF($G54="","",_xlfn.XLOOKUP($G54,KM!$C$7:$C$200,KM!F$7:F$200))</f>
        <v>VOC, Emissionen und Halogene</v>
      </c>
      <c r="I54" s="18" t="str">
        <f>IF($G54="","",_xlfn.XLOOKUP($G54,KM!$C$7:$C$200,KM!H$7:H$200))</f>
        <v>Emissionsbewertetes Bauprodukt nach den DIBt Grundsätzen für "Reaktive Brandschutzsysteme auf Stahlbauteilen" oder deutsche allgemeine bauaufsichtliche Zulassung (abZ)</v>
      </c>
      <c r="J54" s="18" t="str">
        <f>IF($G54="","",_xlfn.XLOOKUP($G54,KM!$C$7:$C$200,KM!I$7:I$200))</f>
        <v>Emissionsbewertetes Bauprodukt nach den DIBt Grundsätzen für "Reaktive Brandschutzsysteme auf Stahlbauteilen" oder deutsche allgemeine bauaufsichtliche Zulassung (abZ)
und
Halogenfreies Produkt 
und 
VOC &lt; 50 g/l</v>
      </c>
      <c r="K54" s="18" t="str">
        <f>IF($G54="","",_xlfn.XLOOKUP($G54,KM!$C$7:$C$200,KM!J$7:J$200))</f>
        <v>Emissionsbewertetes Bauprodukt nach den DIBt Grundsätzen für "Reaktive Brandschutzsysteme auf Stahlbauteilen" oder deutsche allgemeine bauaufsichtliche Zulassung (abZ)
und
Halogenfreies Produkt 
und 
VOC &lt; 25 g/l</v>
      </c>
      <c r="L54" s="18" t="str">
        <f>IF($G54="","",_xlfn.XLOOKUP($G54,KM!$C$7:$C$200,KM!K$7:K$200))</f>
        <v>Emissionsbewertetes Bauprodukt nach den DIBt Grundsätzen für "Reaktive Brandschutzsysteme auf Stahlbauteilen" oder deutsche allgemeine bauaufsichtliche Zulassung (abZ)
und
Halogenfreies Produkt 
und 
VOC &lt; 5 g/l</v>
      </c>
      <c r="M54" s="18" t="str">
        <f>IF($G54="","",_xlfn.XLOOKUP($G54,KM!$C$7:$C$200,KM!N$7:N$200))</f>
        <v>DIBt-Grundsätze
Erläuterung:
Bei optionaler
Verwendung von Decklacken nach abZ
VOC &lt; 60 g/m2</v>
      </c>
      <c r="N54" s="27"/>
    </row>
    <row r="55" spans="1:14" ht="72" x14ac:dyDescent="0.3">
      <c r="A55" s="27" t="s">
        <v>157</v>
      </c>
      <c r="B55" s="27" t="s">
        <v>1279</v>
      </c>
      <c r="C55" s="27" t="s">
        <v>1270</v>
      </c>
      <c r="D55" s="27" t="s">
        <v>9</v>
      </c>
      <c r="E55" s="27">
        <f t="shared" si="0"/>
        <v>54</v>
      </c>
      <c r="F55" s="18" t="str">
        <f>IF($G55="","",CONCATENATE("BAUTEIL:",_xlfn.XLOOKUP(G55,KM!$C$7:$C$200,KM!$D$7:$D$200),CHAR(10),"BEREICH:",_xlfn.XLOOKUP(G55,KM!$C$7:$C$200,KM!$E$7:$E$200)))</f>
        <v>BAUTEIL:Tragende Metallbauteile (Wandstärke &gt; 3 mm) mit &gt; 500 m² beschichteter Oberfläche im Gebäude wie z. B. Atriumkonstruktion, Brücken etc.
BEREICH:Korrosionsschutzbeschichtungen für innenliegende Bauteile (max. Korrosivitätskategorie C2 hoch)</v>
      </c>
      <c r="G55" s="123">
        <v>16</v>
      </c>
      <c r="H55" s="18" t="str">
        <f>IF($G55="","",_xlfn.XLOOKUP($G55,KM!$C$7:$C$200,KM!F$7:F$200))</f>
        <v>VOC</v>
      </c>
      <c r="I55" s="18" t="str">
        <f>IF($G55="","",_xlfn.XLOOKUP($G55,KM!$C$7:$C$200,KM!H$7:H$200))</f>
        <v>&lt; 300 g/l</v>
      </c>
      <c r="J55" s="18" t="str">
        <f>IF($G55="","",_xlfn.XLOOKUP($G55,KM!$C$7:$C$200,KM!I$7:I$200))</f>
        <v>Wasserverdünnbares Produkt 
&lt; 140 g/l (Kat. A/i oder A/j nach Decopaint-Richtlinie)</v>
      </c>
      <c r="K55" s="18" t="str">
        <f>IF($G55="","",_xlfn.XLOOKUP($G55,KM!$C$7:$C$200,KM!J$7:J$200))</f>
        <v>Wasserverdünnbares Produkt 
&lt; 140 g/l (Kat. A/i oder A/j nach Decopaint-Richtlinie)</v>
      </c>
      <c r="L55" s="18" t="str">
        <f>IF($G55="","",_xlfn.XLOOKUP($G55,KM!$C$7:$C$200,KM!K$7:K$200))</f>
        <v>Wasserverdünnbares Produkt &lt; 100 g/l oder Einsatz eines C3–Beschichtungssystems der Qualitätsstufe 4 (s. nächste Zeile)</v>
      </c>
      <c r="M55" s="18" t="str">
        <f>IF($G55="","",_xlfn.XLOOKUP($G55,KM!$C$7:$C$200,KM!N$7:N$200))</f>
        <v>-</v>
      </c>
      <c r="N55" s="27"/>
    </row>
    <row r="56" spans="1:14" ht="72" x14ac:dyDescent="0.3">
      <c r="A56" s="27" t="s">
        <v>157</v>
      </c>
      <c r="B56" s="27" t="s">
        <v>1279</v>
      </c>
      <c r="C56" s="27" t="s">
        <v>1270</v>
      </c>
      <c r="D56" s="27" t="s">
        <v>9</v>
      </c>
      <c r="E56" s="27">
        <f t="shared" si="0"/>
        <v>55</v>
      </c>
      <c r="F56" s="18" t="str">
        <f>IF($G56="","",CONCATENATE("BAUTEIL:",_xlfn.XLOOKUP(G56,KM!$C$7:$C$200,KM!$D$7:$D$200),CHAR(10),"BEREICH:",_xlfn.XLOOKUP(G56,KM!$C$7:$C$200,KM!$E$7:$E$200)))</f>
        <v>BAUTEIL:Tragende Metallbauteile (Wandstärke &gt; 3 mm) mit &gt; 500 m² beschichteter Oberfläche wie z. B. Atriumkonstruktion, Brücken etc.
BEREICH:Korrosionsschutzbeschichtungen für Bauteile (max. Korrosivitätskategorie C3 hoch)</v>
      </c>
      <c r="G56" s="123">
        <v>17</v>
      </c>
      <c r="H56" s="18" t="str">
        <f>IF($G56="","",_xlfn.XLOOKUP($G56,KM!$C$7:$C$200,KM!F$7:F$200))</f>
        <v>VOC</v>
      </c>
      <c r="I56" s="18" t="str">
        <f>IF($G56="","",_xlfn.XLOOKUP($G56,KM!$C$7:$C$200,KM!H$7:H$200))</f>
        <v>Beschichtungssystem mit 
VOC &lt; 120 g/m²</v>
      </c>
      <c r="J56" s="18" t="str">
        <f>IF($G56="","",_xlfn.XLOOKUP($G56,KM!$C$7:$C$200,KM!I$7:I$200))</f>
        <v>Beschichtungssystem mit 
VOC &lt; 90 g/m²</v>
      </c>
      <c r="K56" s="18" t="str">
        <f>IF($G56="","",_xlfn.XLOOKUP($G56,KM!$C$7:$C$200,KM!J$7:J$200))</f>
        <v>Beschichtungssystem mit 
VOC &lt; 60 g/m²</v>
      </c>
      <c r="L56" s="18" t="str">
        <f>IF($G56="","",_xlfn.XLOOKUP($G56,KM!$C$7:$C$200,KM!K$7:K$200))</f>
        <v>Beschichtungssystem mit 
VOC &lt; 30 g/m²
oder
Einsatz eines Beschichtungssystems ab C4, (s. nächste Zeile)</v>
      </c>
      <c r="M56" s="18" t="str">
        <f>IF($G56="","",_xlfn.XLOOKUP($G56,KM!$C$7:$C$200,KM!N$7:N$200))</f>
        <v>-</v>
      </c>
      <c r="N56" s="27"/>
    </row>
    <row r="57" spans="1:14" ht="72" x14ac:dyDescent="0.3">
      <c r="A57" s="27" t="s">
        <v>157</v>
      </c>
      <c r="B57" s="27" t="s">
        <v>1279</v>
      </c>
      <c r="C57" s="27" t="s">
        <v>1270</v>
      </c>
      <c r="D57" s="27" t="s">
        <v>9</v>
      </c>
      <c r="E57" s="27">
        <f t="shared" si="0"/>
        <v>56</v>
      </c>
      <c r="F57" s="18" t="str">
        <f>IF($G57="","",CONCATENATE("BAUTEIL:",_xlfn.XLOOKUP(G57,KM!$C$7:$C$200,KM!$D$7:$D$200),CHAR(10),"BEREICH:",_xlfn.XLOOKUP(G57,KM!$C$7:$C$200,KM!$E$7:$E$200)))</f>
        <v>BAUTEIL:Tragende Metallbauteile (Wandstärke &gt; 3mm) mit &gt; 500 m² beschichteter Oberfläche wie z. B. Atriumkonstruktion, Brücken etc.
BEREICH:Korrosionsschutzbeschichtungen für Bauteile (Korrosivitätskategorie größer C3)</v>
      </c>
      <c r="G57" s="123">
        <v>18</v>
      </c>
      <c r="H57" s="18" t="str">
        <f>IF($G57="","",_xlfn.XLOOKUP($G57,KM!$C$7:$C$200,KM!F$7:F$200))</f>
        <v>VOC</v>
      </c>
      <c r="I57" s="18" t="str">
        <f>IF($G57="","",_xlfn.XLOOKUP($G57,KM!$C$7:$C$200,KM!H$7:H$200))</f>
        <v>Beschichtungssystem mit 
VOC &lt; 150 g/m²</v>
      </c>
      <c r="J57" s="18" t="str">
        <f>IF($G57="","",_xlfn.XLOOKUP($G57,KM!$C$7:$C$200,KM!I$7:I$200))</f>
        <v>Beschichtungssystem mit 
VOC &lt; 120 g/m²</v>
      </c>
      <c r="K57" s="18" t="str">
        <f>IF($G57="","",_xlfn.XLOOKUP($G57,KM!$C$7:$C$200,KM!J$7:J$200))</f>
        <v>Beschichtungssystem mit 
VOC &lt; 90 g/m²</v>
      </c>
      <c r="L57" s="18" t="str">
        <f>IF($G57="","",_xlfn.XLOOKUP($G57,KM!$C$7:$C$200,KM!K$7:K$200))</f>
        <v>Beschichtungssystem mit 
VOC &lt; 60 g/m²</v>
      </c>
      <c r="M57" s="18" t="str">
        <f>IF($G57="","",_xlfn.XLOOKUP($G57,KM!$C$7:$C$200,KM!N$7:N$200))</f>
        <v>-</v>
      </c>
      <c r="N57" s="27"/>
    </row>
    <row r="58" spans="1:14" ht="72" x14ac:dyDescent="0.3">
      <c r="A58" s="27" t="s">
        <v>157</v>
      </c>
      <c r="B58" s="27" t="s">
        <v>1279</v>
      </c>
      <c r="C58" s="27" t="s">
        <v>1271</v>
      </c>
      <c r="D58" s="27" t="s">
        <v>9</v>
      </c>
      <c r="E58" s="27">
        <f t="shared" si="0"/>
        <v>57</v>
      </c>
      <c r="F58" s="18" t="str">
        <f>IF($G58="","",CONCATENATE("BAUTEIL:",_xlfn.XLOOKUP(G58,KM!$C$7:$C$200,KM!$D$7:$D$200),CHAR(10),"BEREICH:",_xlfn.XLOOKUP(G58,KM!$C$7:$C$200,KM!$E$7:$E$200)))</f>
        <v>BAUTEIL:Beschichtungen auf nicht mineralischen Untergründen: Metalle, Holz, Kunststoffe
BEREICH:Gemeint sind dekorative flüssige Beschichtungsstoffe: Lacke/ Lasuren mit Grundbeschichtungen. Ausgenommen sind Effektbeschichtungen (z. B. Metalliclacke)</v>
      </c>
      <c r="G58" s="123">
        <v>1</v>
      </c>
      <c r="H58" s="18" t="str">
        <f>IF($G58="","",_xlfn.XLOOKUP($G58,KM!$C$7:$C$200,KM!F$7:F$200))</f>
        <v>VVOC, VOC, SVOC Emissionen oder Gehalt</v>
      </c>
      <c r="I58" s="18" t="str">
        <f>IF($G58="","",_xlfn.XLOOKUP($G58,KM!$C$7:$C$200,KM!H$7:H$200))</f>
        <v>&lt; 300 g/l -
Kategorie D nach RL 2004/42/EG</v>
      </c>
      <c r="J58" s="18" t="str">
        <f>IF($G58="","",_xlfn.XLOOKUP($G58,KM!$C$7:$C$200,KM!I$7:I$200))</f>
        <v>&lt; 130 g/l -
Kategorie D nach RL 2004/42/EG</v>
      </c>
      <c r="K58" s="18" t="str">
        <f>IF($G58="","",_xlfn.XLOOKUP($G58,KM!$C$7:$C$200,KM!J$7:J$200))</f>
        <v>&lt; 100 g/l</v>
      </c>
      <c r="L58" s="18" t="str">
        <f>IF($G58="","",_xlfn.XLOOKUP($G58,KM!$C$7:$C$200,KM!K$7:K$200))</f>
        <v>DE-UZ 12a
Bei werkseitiger Beschichtung gilt alternativ: VOC &lt; 100 g/l</v>
      </c>
      <c r="M58" s="18" t="str">
        <f>IF($G58="","",_xlfn.XLOOKUP($G58,KM!$C$7:$C$200,KM!N$7:N$200))</f>
        <v>Hinweis:
werkseitige
Beschichtungen</v>
      </c>
      <c r="N58" s="27"/>
    </row>
    <row r="59" spans="1:14" ht="86.4" x14ac:dyDescent="0.3">
      <c r="A59" s="27" t="s">
        <v>157</v>
      </c>
      <c r="B59" s="27" t="s">
        <v>1280</v>
      </c>
      <c r="C59" s="27" t="s">
        <v>1301</v>
      </c>
      <c r="D59" s="27" t="s">
        <v>9</v>
      </c>
      <c r="E59" s="27">
        <f t="shared" si="0"/>
        <v>58</v>
      </c>
      <c r="F59" s="18" t="str">
        <f>IF($G59="","",CONCATENATE("BAUTEIL:",_xlfn.XLOOKUP(G59,KM!$C$7:$C$200,KM!$D$7:$D$200),CHAR(10),"BEREICH:",_xlfn.XLOOKUP(G59,KM!$C$7:$C$200,KM!$E$7:$E$200)))</f>
        <v>BAUTEIL:Außenliegende tragende Holzbauteile
BEREICH:Chemischer Holzschutz nach DIN 68800-3 – GK = Gebrauchsklasse (früher Gefährdungsklasse)</v>
      </c>
      <c r="G59" s="123">
        <v>29</v>
      </c>
      <c r="H59" s="18" t="str">
        <f>IF($G59="","",_xlfn.XLOOKUP($G59,KM!$C$7:$C$200,KM!F$7:F$200))</f>
        <v>Holzschutzmittel (Produktart 8 nach 528/2012/EG)</v>
      </c>
      <c r="I59" s="18" t="str">
        <f>IF($G59="","",_xlfn.XLOOKUP($G59,KM!$C$7:$C$200,KM!H$7:H$200))</f>
        <v>GK 3 und 4: verkehrsfähige Biozidprodukte nach 528/2012/EG</v>
      </c>
      <c r="J59" s="18" t="str">
        <f>IF($G59="","",_xlfn.XLOOKUP($G59,KM!$C$7:$C$200,KM!I$7:I$200))</f>
        <v>GK 3 und 4: verkehrsfähige Biozidprodukte nach 528/2012/EG</v>
      </c>
      <c r="K59" s="18" t="str">
        <f>IF($G59="","",_xlfn.XLOOKUP($G59,KM!$C$7:$C$200,KM!J$7:J$200))</f>
        <v>GK 3 und 4: verkehrsfähige Biozidprodukte nach 528/2012/EG</v>
      </c>
      <c r="L59" s="18" t="str">
        <f>IF($G59="","",_xlfn.XLOOKUP($G59,KM!$C$7:$C$200,KM!K$7:K$200))</f>
        <v>Holzschutz nur konstruktiv nach 68800-2 oder naturlich dauerhafte oder modifizierte Hölzer gemäß DIN 68800-1</v>
      </c>
      <c r="M59" s="18" t="str">
        <f>IF($G59="","",_xlfn.XLOOKUP($G59,KM!$C$7:$C$200,KM!N$7:N$200))</f>
        <v>Holzschutz nach 68800-2 oder natürliche Dauerhaftigkeit nach DIN EN 350-2</v>
      </c>
      <c r="N59" s="27"/>
    </row>
    <row r="60" spans="1:14" ht="72" x14ac:dyDescent="0.3">
      <c r="A60" s="27" t="s">
        <v>157</v>
      </c>
      <c r="B60" s="27" t="s">
        <v>1281</v>
      </c>
      <c r="C60" s="27" t="s">
        <v>1222</v>
      </c>
      <c r="D60" s="27" t="s">
        <v>9</v>
      </c>
      <c r="E60" s="27">
        <f t="shared" si="0"/>
        <v>59</v>
      </c>
      <c r="F60" s="18" t="str">
        <f>IF($G60="","",CONCATENATE("BAUTEIL:",_xlfn.XLOOKUP(G60,KM!$C$7:$C$200,KM!$D$7:$D$200),CHAR(10),"BEREICH:",_xlfn.XLOOKUP(G60,KM!$C$7:$C$200,KM!$E$7:$E$200)))</f>
        <v>BAUTEIL:Beschichtungen auf nicht mineralischen Untergründen: Metalle, Holz, Kunststoffe
BEREICH:Gemeint sind dekorative flüssige Beschichtungsstoffe: Lacke/ Lasuren mit Grundbeschichtungen. Ausgenommen sind Effektbeschichtungen (z. B. Metalliclacke)</v>
      </c>
      <c r="G60" s="123">
        <v>1</v>
      </c>
      <c r="H60" s="18" t="str">
        <f>IF($G60="","",_xlfn.XLOOKUP($G60,KM!$C$7:$C$200,KM!F$7:F$200))</f>
        <v>VVOC, VOC, SVOC Emissionen oder Gehalt</v>
      </c>
      <c r="I60" s="18" t="str">
        <f>IF($G60="","",_xlfn.XLOOKUP($G60,KM!$C$7:$C$200,KM!H$7:H$200))</f>
        <v>&lt; 300 g/l -
Kategorie D nach RL 2004/42/EG</v>
      </c>
      <c r="J60" s="18" t="str">
        <f>IF($G60="","",_xlfn.XLOOKUP($G60,KM!$C$7:$C$200,KM!I$7:I$200))</f>
        <v>&lt; 130 g/l -
Kategorie D nach RL 2004/42/EG</v>
      </c>
      <c r="K60" s="18" t="str">
        <f>IF($G60="","",_xlfn.XLOOKUP($G60,KM!$C$7:$C$200,KM!J$7:J$200))</f>
        <v>&lt; 100 g/l</v>
      </c>
      <c r="L60" s="18" t="str">
        <f>IF($G60="","",_xlfn.XLOOKUP($G60,KM!$C$7:$C$200,KM!K$7:K$200))</f>
        <v>DE-UZ 12a
Bei werkseitiger Beschichtung gilt alternativ: VOC &lt; 100 g/l</v>
      </c>
      <c r="M60" s="18" t="str">
        <f>IF($G60="","",_xlfn.XLOOKUP($G60,KM!$C$7:$C$200,KM!N$7:N$200))</f>
        <v>Hinweis:
werkseitige
Beschichtungen</v>
      </c>
      <c r="N60" s="27"/>
    </row>
    <row r="61" spans="1:14" ht="129.6" x14ac:dyDescent="0.3">
      <c r="A61" s="27" t="s">
        <v>157</v>
      </c>
      <c r="B61" s="27" t="s">
        <v>1281</v>
      </c>
      <c r="C61" s="27" t="s">
        <v>1762</v>
      </c>
      <c r="D61" s="27" t="s">
        <v>9</v>
      </c>
      <c r="E61" s="27">
        <f t="shared" si="0"/>
        <v>60</v>
      </c>
      <c r="F61" s="18" t="str">
        <f>IF($G61="","",CONCATENATE("BAUTEIL:",_xlfn.XLOOKUP(G61,KM!$C$7:$C$200,KM!$D$7:$D$200),CHAR(10),"BEREICH:",_xlfn.XLOOKUP(G61,KM!$C$7:$C$200,KM!$E$7:$E$200)))</f>
        <v>BAUTEIL:Filmkonservierte Produkte und mit Bioziden behandelte Waren
BEREICH:filmgeschützte Holzlasuren</v>
      </c>
      <c r="G61" s="123">
        <v>31</v>
      </c>
      <c r="H61" s="18" t="str">
        <f>IF($G61="","",_xlfn.XLOOKUP($G61,KM!$C$7:$C$200,KM!F$7:F$200))</f>
        <v>Biozide (Produktart 7 nach 528/2012/EG: Schutzmittel für Baumaterialien) z. B. Algizide, Fungizide</v>
      </c>
      <c r="I61" s="18" t="str">
        <f>IF($G61="","",_xlfn.XLOOKUP($G61,KM!$C$7:$C$200,KM!H$7:H$200))</f>
        <v>Keine Verwendung von Bioziden Wirkstoffen im Innenraum mit Ausnahme von Topfkonservierungen
Ausnahme: Fenster nur mit verkehrsfähigen Biozidprodukten nach 528/2012/EG</v>
      </c>
      <c r="J61" s="18" t="str">
        <f>IF($G61="","",_xlfn.XLOOKUP($G61,KM!$C$7:$C$200,KM!I$7:I$200))</f>
        <v>Keine Verwendung von Bioziden Wirkstoffen im Innenraum mit Ausnahme von Topfkonservierungen
Ausnahme: Fenster nur mit verkehrsfähigen Biozidprodukten nach 528/2012/EG</v>
      </c>
      <c r="K61" s="18" t="str">
        <f>IF($G61="","",_xlfn.XLOOKUP($G61,KM!$C$7:$C$200,KM!J$7:J$200))</f>
        <v>Keine Verwendung von Bioziden Wirkstoffen im Innenraum mit Ausnahme von Topfkonservierungen
Ausnahme: Fenster nur mit verkehrsfähigen Biozidprodukten nach 528/2012/EG</v>
      </c>
      <c r="L61" s="18" t="str">
        <f>IF($G61="","",_xlfn.XLOOKUP($G61,KM!$C$7:$C$200,KM!K$7:K$200))</f>
        <v>Keine Verwendung von Bioziden Wirkstoffen im Innenraum mit Ausnahme von Topfkonservierungen
Ausnahme: Fenster nur mit verkehrsfähigen Biozidprodukten nach 528/2012/EG</v>
      </c>
      <c r="M61" s="18" t="str">
        <f>IF($G61="","",_xlfn.XLOOKUP($G61,KM!$C$7:$C$200,KM!N$7:N$200))</f>
        <v>zulässiger Wirkstoff nach 528/2012/EG
Biozid-Verordnung</v>
      </c>
      <c r="N61" s="27"/>
    </row>
    <row r="62" spans="1:14" ht="144" x14ac:dyDescent="0.3">
      <c r="A62" s="27" t="s">
        <v>157</v>
      </c>
      <c r="B62" s="27" t="s">
        <v>29</v>
      </c>
      <c r="C62" s="27" t="s">
        <v>9</v>
      </c>
      <c r="D62" s="27" t="s">
        <v>9</v>
      </c>
      <c r="E62" s="27">
        <f t="shared" si="0"/>
        <v>61</v>
      </c>
      <c r="F62" s="18" t="str">
        <f>IF($G62="","",CONCATENATE("BAUTEIL:",_xlfn.XLOOKUP(G62,KM!$C$7:$C$200,KM!$D$7:$D$200),CHAR(10),"BEREICH:",_xlfn.XLOOKUP(G62,KM!$C$7:$C$200,KM!$E$7:$E$200)))</f>
        <v/>
      </c>
      <c r="G62" s="123"/>
      <c r="H62" s="18" t="str">
        <f>IF($G62="","",_xlfn.XLOOKUP($G62,KM!$C$7:$C$200,KM!F$7:F$200))</f>
        <v/>
      </c>
      <c r="I62" s="18" t="str">
        <f>IF($G62="","",_xlfn.XLOOKUP($G62,KM!$C$7:$C$200,KM!H$7:H$200))</f>
        <v/>
      </c>
      <c r="J62" s="18" t="str">
        <f>IF($G62="","",_xlfn.XLOOKUP($G62,KM!$C$7:$C$200,KM!I$7:I$200))</f>
        <v/>
      </c>
      <c r="K62" s="18" t="str">
        <f>IF($G62="","",_xlfn.XLOOKUP($G62,KM!$C$7:$C$200,KM!J$7:J$200))</f>
        <v/>
      </c>
      <c r="L62" s="18" t="str">
        <f>IF($G62="","",_xlfn.XLOOKUP($G62,KM!$C$7:$C$200,KM!K$7:K$200))</f>
        <v/>
      </c>
      <c r="M62" s="18" t="str">
        <f>IF($G62="","",_xlfn.XLOOKUP($G62,KM!$C$7:$C$200,KM!N$7:N$200))</f>
        <v/>
      </c>
      <c r="N62" s="27" t="s">
        <v>1050</v>
      </c>
    </row>
    <row r="63" spans="1:14" ht="57.6" x14ac:dyDescent="0.3">
      <c r="A63" s="27" t="s">
        <v>143</v>
      </c>
      <c r="B63" s="27" t="s">
        <v>1203</v>
      </c>
      <c r="C63" s="27" t="s">
        <v>956</v>
      </c>
      <c r="D63" s="27" t="s">
        <v>9</v>
      </c>
      <c r="E63" s="27">
        <f t="shared" si="0"/>
        <v>62</v>
      </c>
      <c r="F63" s="18" t="str">
        <f>IF($G63="","",CONCATENATE("BAUTEIL:",_xlfn.XLOOKUP(G63,KM!$C$7:$C$200,KM!$D$7:$D$200),CHAR(10),"BEREICH:",_xlfn.XLOOKUP(G63,KM!$C$7:$C$200,KM!$E$7:$E$200)))</f>
        <v>BAUTEIL:Kunstschaum-Dämmstoffe für Gebäude und Haustechnik
BEREICH:XPS in Fassadenanwendungen, Resolplatten</v>
      </c>
      <c r="G63" s="123">
        <v>40</v>
      </c>
      <c r="H63" s="18" t="str">
        <f>IF($G63="","",_xlfn.XLOOKUP($G63,KM!$C$7:$C$200,KM!F$7:F$200))</f>
        <v>Halogenierte Treibmittel</v>
      </c>
      <c r="I63" s="18" t="str">
        <f>IF($G63="","",_xlfn.XLOOKUP($G63,KM!$C$7:$C$200,KM!H$7:H$200))</f>
        <v>Kein Einsatz von halogenierten Treibmitteln</v>
      </c>
      <c r="J63" s="18" t="str">
        <f>IF($G63="","",_xlfn.XLOOKUP($G63,KM!$C$7:$C$200,KM!I$7:I$200))</f>
        <v>Kein Einsatz von halogenierten Treibmitteln</v>
      </c>
      <c r="K63" s="18" t="str">
        <f>IF($G63="","",_xlfn.XLOOKUP($G63,KM!$C$7:$C$200,KM!J$7:J$200))</f>
        <v>Kein Einsatz von halogenierten Treibmitteln</v>
      </c>
      <c r="L63" s="18" t="str">
        <f>IF($G63="","",_xlfn.XLOOKUP($G63,KM!$C$7:$C$200,KM!K$7:K$200))</f>
        <v>Kein Einsatz von halogenierten Treibmitteln</v>
      </c>
      <c r="M63" s="18" t="str">
        <f>IF($G63="","",_xlfn.XLOOKUP($G63,KM!$C$7:$C$200,KM!N$7:N$200))</f>
        <v>-</v>
      </c>
      <c r="N63" s="27" t="s">
        <v>977</v>
      </c>
    </row>
    <row r="64" spans="1:14" ht="57.6" x14ac:dyDescent="0.3">
      <c r="A64" s="27" t="s">
        <v>143</v>
      </c>
      <c r="B64" s="27" t="s">
        <v>1203</v>
      </c>
      <c r="C64" s="27" t="s">
        <v>981</v>
      </c>
      <c r="D64" s="27" t="s">
        <v>9</v>
      </c>
      <c r="E64" s="27">
        <f t="shared" si="0"/>
        <v>63</v>
      </c>
      <c r="F64" s="18" t="str">
        <f>IF($G64="","",CONCATENATE("BAUTEIL:",_xlfn.XLOOKUP(G64,KM!$C$7:$C$200,KM!$D$7:$D$200),CHAR(10),"BEREICH:",_xlfn.XLOOKUP(G64,KM!$C$7:$C$200,KM!$E$7:$E$200)))</f>
        <v>BAUTEIL:Biozid und flammhemmend ausgerüstete Bauprodukte (Erzeugnisse)
BEREICH:Zellulosedämmstoffe</v>
      </c>
      <c r="G64" s="123">
        <v>45</v>
      </c>
      <c r="H64" s="18" t="str">
        <f>IF($G64="","",_xlfn.XLOOKUP($G64,KM!$C$7:$C$200,KM!F$7:F$200))</f>
        <v>Borverbindungen als Rezepturbestandteil</v>
      </c>
      <c r="I64" s="18" t="str">
        <f>IF($G64="","",_xlfn.XLOOKUP($G64,KM!$C$7:$C$200,KM!H$7:H$200))</f>
        <v>-</v>
      </c>
      <c r="J64" s="18" t="str">
        <f>IF($G64="","",_xlfn.XLOOKUP($G64,KM!$C$7:$C$200,KM!I$7:I$200))</f>
        <v>-</v>
      </c>
      <c r="K64" s="18" t="str">
        <f>IF($G64="","",_xlfn.XLOOKUP($G64,KM!$C$7:$C$200,KM!J$7:J$200))</f>
        <v>Borverbindungen ≤ 0,1 %</v>
      </c>
      <c r="L64" s="18" t="str">
        <f>IF($G64="","",_xlfn.XLOOKUP($G64,KM!$C$7:$C$200,KM!K$7:K$200))</f>
        <v>Borverbindungen ≤ 0,1 %</v>
      </c>
      <c r="M64" s="18" t="str">
        <f>IF($G64="","",_xlfn.XLOOKUP($G64,KM!$C$7:$C$200,KM!N$7:N$200))</f>
        <v>-</v>
      </c>
      <c r="N64" s="27" t="s">
        <v>977</v>
      </c>
    </row>
    <row r="65" spans="1:14" ht="115.2" x14ac:dyDescent="0.3">
      <c r="A65" s="27" t="s">
        <v>143</v>
      </c>
      <c r="B65" s="27" t="s">
        <v>1203</v>
      </c>
      <c r="C65" s="27" t="s">
        <v>1016</v>
      </c>
      <c r="D65" s="27" t="s">
        <v>9</v>
      </c>
      <c r="E65" s="27">
        <f t="shared" si="0"/>
        <v>64</v>
      </c>
      <c r="F65" s="18" t="str">
        <f>IF($G65="","",CONCATENATE("BAUTEIL:",_xlfn.XLOOKUP(G65,KM!$C$7:$C$200,KM!$D$7:$D$200),CHAR(10),"BEREICH:",_xlfn.XLOOKUP(G65,KM!$C$7:$C$200,KM!$E$7:$E$200)))</f>
        <v>BAUTEIL:Montageschäume für Dämmstoffe
BEREICH:Montageschäume für die Verklebung von WDVS</v>
      </c>
      <c r="G65" s="123">
        <v>39</v>
      </c>
      <c r="H65" s="18" t="str">
        <f>IF($G65="","",_xlfn.XLOOKUP($G65,KM!$C$7:$C$200,KM!F$7:F$200))</f>
        <v>Halogenierte Treibmittel</v>
      </c>
      <c r="I65" s="18" t="str">
        <f>IF($G65="","",_xlfn.XLOOKUP($G65,KM!$C$7:$C$200,KM!H$7:H$200))</f>
        <v>Keine Verwendung von Montageschäumen
Ausnahme: Nur in Fugen von WDVS-Dämmplatten dürfen Montageschäume ohne halogenierte Treibmittel eingesetzt werden</v>
      </c>
      <c r="J65" s="18" t="str">
        <f>IF($G65="","",_xlfn.XLOOKUP($G65,KM!$C$7:$C$200,KM!I$7:I$200))</f>
        <v>Keine Verwendung von Montageschäumen
Ausnahme: Nur in Fugen von WDVS-Dämmplatten dürfen Montageschäume ohne halogenierte Treibmittel eingesetzt werden</v>
      </c>
      <c r="K65" s="18" t="str">
        <f>IF($G65="","",_xlfn.XLOOKUP($G65,KM!$C$7:$C$200,KM!J$7:J$200))</f>
        <v>Keine Verwendung von Montageschäumen
Ausnahme: Nur in Fugen von WDVS-Dämmplatten dürfen Montageschäume ohne halogenierte Treibmittel eingesetzt werden</v>
      </c>
      <c r="L65" s="18" t="str">
        <f>IF($G65="","",_xlfn.XLOOKUP($G65,KM!$C$7:$C$200,KM!K$7:K$200))</f>
        <v>Keine Verwendung von Montageschäumen
Ausnahme: Nur in Fugen von WDVS-Dämmplatten dürfen Montageschäume ohne halogenierte Treibmittel eingesetzt werden</v>
      </c>
      <c r="M65" s="18" t="str">
        <f>IF($G65="","",_xlfn.XLOOKUP($G65,KM!$C$7:$C$200,KM!N$7:N$200))</f>
        <v>-</v>
      </c>
      <c r="N65" s="27" t="s">
        <v>972</v>
      </c>
    </row>
    <row r="66" spans="1:14" ht="86.4" x14ac:dyDescent="0.3">
      <c r="A66" s="27" t="s">
        <v>143</v>
      </c>
      <c r="B66" s="27" t="s">
        <v>1203</v>
      </c>
      <c r="C66" s="27" t="s">
        <v>982</v>
      </c>
      <c r="D66" s="27" t="s">
        <v>9</v>
      </c>
      <c r="E66" s="27">
        <f t="shared" si="0"/>
        <v>65</v>
      </c>
      <c r="F66" s="18" t="str">
        <f>IF($G66="","",CONCATENATE("BAUTEIL:",_xlfn.XLOOKUP(G66,KM!$C$7:$C$200,KM!$D$7:$D$200),CHAR(10),"BEREICH:",_xlfn.XLOOKUP(G66,KM!$C$7:$C$200,KM!$E$7:$E$200)))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66" s="123">
        <v>5</v>
      </c>
      <c r="H66" s="18" t="str">
        <f>IF($G66="","",_xlfn.XLOOKUP($G66,KM!$C$7:$C$200,KM!F$7:F$200))</f>
        <v>VOC, Biozide</v>
      </c>
      <c r="I66" s="18" t="str">
        <f>IF($G66="","",_xlfn.XLOOKUP($G66,KM!$C$7:$C$200,KM!H$7:H$200))</f>
        <v>&lt; 40 g/l</v>
      </c>
      <c r="J66" s="18" t="str">
        <f>IF($G66="","",_xlfn.XLOOKUP($G66,KM!$C$7:$C$200,KM!I$7:I$200))</f>
        <v>&lt; 40 g/l</v>
      </c>
      <c r="K66" s="18" t="str">
        <f>IF($G66="","",_xlfn.XLOOKUP($G66,KM!$C$7:$C$200,KM!J$7:J$200))</f>
        <v>&lt; 40 g/l</v>
      </c>
      <c r="L66" s="18" t="str">
        <f>IF($G66="","",_xlfn.XLOOKUP($G66,KM!$C$7:$C$200,KM!K$7:K$200))</f>
        <v>&lt; 40 g/l
Notwendigkeit des Einsatzes von filmgeschützten Produkten begründen unter Einbeziehung der UBA Merkblätter</v>
      </c>
      <c r="M66" s="18" t="str">
        <f>IF($G66="","",_xlfn.XLOOKUP($G66,KM!$C$7:$C$200,KM!N$7:N$200))</f>
        <v>-</v>
      </c>
      <c r="N66" s="27" t="s">
        <v>972</v>
      </c>
    </row>
    <row r="67" spans="1:14" ht="100.5" customHeight="1" x14ac:dyDescent="0.3">
      <c r="A67" s="27" t="s">
        <v>143</v>
      </c>
      <c r="B67" s="27" t="s">
        <v>1018</v>
      </c>
      <c r="C67" s="27" t="s">
        <v>9</v>
      </c>
      <c r="D67" s="27" t="s">
        <v>9</v>
      </c>
      <c r="E67" s="27">
        <f t="shared" si="0"/>
        <v>66</v>
      </c>
      <c r="F67" s="18" t="str">
        <f>IF($G67="","",CONCATENATE("BAUTEIL:",_xlfn.XLOOKUP(G67,KM!$C$7:$C$200,KM!$D$7:$D$200),CHAR(10),"BEREICH:",_xlfn.XLOOKUP(G67,KM!$C$7:$C$200,KM!$E$7:$E$200)))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67" s="123">
        <v>22</v>
      </c>
      <c r="H67" s="18" t="str">
        <f>IF($G67="","",_xlfn.XLOOKUP($G67,KM!$C$7:$C$200,KM!F$7:F$200))</f>
        <v>VOC</v>
      </c>
      <c r="I67" s="18" t="str">
        <f>IF($G67="","",_xlfn.XLOOKUP($G67,KM!$C$7:$C$200,KM!H$7:H$200))</f>
        <v>-</v>
      </c>
      <c r="J67" s="18" t="str">
        <f>IF($G67="","",_xlfn.XLOOKUP($G67,KM!$C$7:$C$200,KM!I$7:I$200))</f>
        <v>-</v>
      </c>
      <c r="K67" s="18" t="str">
        <f>IF($G67="","",_xlfn.XLOOKUP($G67,KM!$C$7:$C$200,KM!J$7:J$200))</f>
        <v>RMA10 oder RMA15</v>
      </c>
      <c r="L67" s="18" t="str">
        <f>IF($G67="","",_xlfn.XLOOKUP($G67,KM!$C$7:$C$200,KM!K$7:K$200))</f>
        <v>RMA10 oder RMA15</v>
      </c>
      <c r="M67" s="18" t="str">
        <f>IF($G67="","",_xlfn.XLOOKUP($G67,KM!$C$7:$C$200,KM!N$7:N$200))</f>
        <v>-</v>
      </c>
      <c r="N67" s="27" t="s">
        <v>1015</v>
      </c>
    </row>
    <row r="68" spans="1:14" ht="99.75" customHeight="1" x14ac:dyDescent="0.3">
      <c r="A68" s="27" t="s">
        <v>143</v>
      </c>
      <c r="B68" s="27" t="s">
        <v>921</v>
      </c>
      <c r="C68" s="27" t="s">
        <v>9</v>
      </c>
      <c r="D68" s="27" t="s">
        <v>9</v>
      </c>
      <c r="E68" s="27">
        <f t="shared" si="0"/>
        <v>67</v>
      </c>
      <c r="F68" s="18" t="str">
        <f>IF($G68="","",CONCATENATE("BAUTEIL:",_xlfn.XLOOKUP(G68,KM!$C$7:$C$200,KM!$D$7:$D$200),CHAR(10),"BEREICH:",_xlfn.XLOOKUP(G68,KM!$C$7:$C$200,KM!$E$7:$E$200)))</f>
        <v>BAUTEIL:Bahnenförmige Abdichtungen 
BEREICH:Abdichtungsbahnen</v>
      </c>
      <c r="G68" s="123" t="s">
        <v>949</v>
      </c>
      <c r="H68" s="18" t="str">
        <f>IF($G68="","",_xlfn.XLOOKUP($G68,KM!$C$7:$C$200,KM!F$7:F$200))</f>
        <v>Methylchlorphenoxypropionsäure (MCPP) "Mecoprop"</v>
      </c>
      <c r="I68" s="18" t="str">
        <f>IF($G68="","",_xlfn.XLOOKUP($G68,KM!$C$7:$C$200,KM!H$7:H$200))</f>
        <v>&lt;= 1 mg/m² oder kein Einsatz von MCPP-Verbindungen
Bei Gründächern &lt;= 47 mg/m²</v>
      </c>
      <c r="J68" s="18" t="str">
        <f>IF($G68="","",_xlfn.XLOOKUP($G68,KM!$C$7:$C$200,KM!I$7:I$200))</f>
        <v>&lt;= 1 mg/m² oder kein Einsatz von MCPP-Verbindungen
Bei Gründächern &lt;= 47 mg/m²</v>
      </c>
      <c r="K68" s="18" t="str">
        <f>IF($G68="","",_xlfn.XLOOKUP($G68,KM!$C$7:$C$200,KM!J$7:J$200))</f>
        <v>&lt;= 1 mg/m² oder kein Einsatz von MCPP-Verbindungen
Bei Gründächern &lt;= 47 mg/m²</v>
      </c>
      <c r="L68" s="18" t="str">
        <f>IF($G68="","",_xlfn.XLOOKUP($G68,KM!$C$7:$C$200,KM!K$7:K$200))</f>
        <v>&lt;= 1 mg/m² oder kein Einsatz von MCPP-Verbindungen</v>
      </c>
      <c r="M68" s="18">
        <f>IF($G68="","",_xlfn.XLOOKUP($G68,KM!$C$7:$C$200,KM!N$7:N$200))</f>
        <v>0</v>
      </c>
      <c r="N68" s="27"/>
    </row>
    <row r="69" spans="1:14" ht="57.6" x14ac:dyDescent="0.3">
      <c r="A69" s="27" t="s">
        <v>143</v>
      </c>
      <c r="B69" s="27" t="s">
        <v>30</v>
      </c>
      <c r="C69" s="27" t="s">
        <v>1282</v>
      </c>
      <c r="D69" s="27" t="s">
        <v>9</v>
      </c>
      <c r="E69" s="27">
        <f t="shared" si="0"/>
        <v>68</v>
      </c>
      <c r="F69" s="18" t="str">
        <f>IF($G69="","",CONCATENATE("BAUTEIL:",_xlfn.XLOOKUP(G69,KM!$C$7:$C$200,KM!$D$7:$D$200),CHAR(10),"BEREICH:",_xlfn.XLOOKUP(G69,KM!$C$7:$C$200,KM!$E$7:$E$200)))</f>
        <v>BAUTEIL:Sämtliche Aluminium und Edelstahlbauteile der Hülle. 
Nicht betrachtet werden Sonnenschutzlamellen, Rolladenkästen sowie Edelstahlgeländer.
BEREICH:Produkte zur Passivierung von Aluminium und Edelstahl</v>
      </c>
      <c r="G69" s="123">
        <v>32</v>
      </c>
      <c r="H69" s="18" t="str">
        <f>IF($G69="","",_xlfn.XLOOKUP($G69,KM!$C$7:$C$200,KM!F$7:F$200))</f>
        <v>Chrom-VI</v>
      </c>
      <c r="I69" s="18" t="str">
        <f>IF($G69="","",_xlfn.XLOOKUP($G69,KM!$C$7:$C$200,KM!H$7:H$200))</f>
        <v>-</v>
      </c>
      <c r="J69" s="18" t="str">
        <f>IF($G69="","",_xlfn.XLOOKUP($G69,KM!$C$7:$C$200,KM!I$7:I$200))</f>
        <v>-</v>
      </c>
      <c r="K69" s="18" t="str">
        <f>IF($G69="","",_xlfn.XLOOKUP($G69,KM!$C$7:$C$200,KM!J$7:J$200))</f>
        <v>Chrom-VI-freie Passivierungsmittel</v>
      </c>
      <c r="L69" s="18" t="str">
        <f>IF($G69="","",_xlfn.XLOOKUP($G69,KM!$C$7:$C$200,KM!K$7:K$200))</f>
        <v>Chrom-VI-freie Passivierungsmittel</v>
      </c>
      <c r="M69" s="18" t="str">
        <f>IF($G69="","",_xlfn.XLOOKUP($G69,KM!$C$7:$C$200,KM!N$7:N$200))</f>
        <v>-</v>
      </c>
      <c r="N69" s="27"/>
    </row>
    <row r="70" spans="1:14" ht="43.5" customHeight="1" x14ac:dyDescent="0.3">
      <c r="A70" s="27" t="s">
        <v>143</v>
      </c>
      <c r="B70" s="27" t="s">
        <v>30</v>
      </c>
      <c r="C70" s="27" t="s">
        <v>1270</v>
      </c>
      <c r="D70" s="27" t="s">
        <v>9</v>
      </c>
      <c r="E70" s="27">
        <f t="shared" si="0"/>
        <v>69</v>
      </c>
      <c r="F70" s="18" t="str">
        <f>IF($G70="","",CONCATENATE("BAUTEIL:",_xlfn.XLOOKUP(G70,KM!$C$7:$C$200,KM!$D$7:$D$200),CHAR(10),"BEREICH:",_xlfn.XLOOKUP(G70,KM!$C$7:$C$200,KM!$E$7:$E$200)))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70" s="123">
        <v>19</v>
      </c>
      <c r="H70" s="18" t="str">
        <f>IF($G70="","",_xlfn.XLOOKUP($G70,KM!$C$7:$C$200,KM!F$7:F$200))</f>
        <v>VOC</v>
      </c>
      <c r="I70" s="18" t="str">
        <f>IF($G70="","",_xlfn.XLOOKUP($G70,KM!$C$7:$C$200,KM!H$7:H$200))</f>
        <v>&lt; 300 g/l</v>
      </c>
      <c r="J70" s="18" t="str">
        <f>IF($G70="","",_xlfn.XLOOKUP($G70,KM!$C$7:$C$200,KM!I$7:I$200))</f>
        <v>&lt; 300 g/l</v>
      </c>
      <c r="K70" s="18" t="str">
        <f>IF($G70="","",_xlfn.XLOOKUP($G70,KM!$C$7:$C$200,KM!J$7:J$200))</f>
        <v>Wasserverdünnbare Produkte 
&lt; 140 g/l 
Ausnahme: Für Metalliceffektlacke &lt; 300 g/l</v>
      </c>
      <c r="L70" s="18" t="str">
        <f>IF($G70="","",_xlfn.XLOOKUP($G70,KM!$C$7:$C$200,KM!K$7:K$200))</f>
        <v>Wasserverdünnbare Produkte 
&lt; 140 g/l 
Ausnahme: Für Metalliceffektlacke nur wasserverdünnbare Produkte</v>
      </c>
      <c r="M70" s="18" t="str">
        <f>IF($G70="","",_xlfn.XLOOKUP($G70,KM!$C$7:$C$200,KM!N$7:N$200))</f>
        <v>-</v>
      </c>
      <c r="N70" s="27"/>
    </row>
    <row r="71" spans="1:14" ht="100.8" x14ac:dyDescent="0.3">
      <c r="A71" s="27" t="s">
        <v>143</v>
      </c>
      <c r="B71" s="27" t="s">
        <v>30</v>
      </c>
      <c r="C71" s="27" t="s">
        <v>1270</v>
      </c>
      <c r="D71" s="27" t="s">
        <v>9</v>
      </c>
      <c r="E71" s="27">
        <f t="shared" si="0"/>
        <v>70</v>
      </c>
      <c r="F71" s="18" t="str">
        <f>IF($G71="","",CONCATENATE("BAUTEIL:",_xlfn.XLOOKUP(G71,KM!$C$7:$C$200,KM!$D$7:$D$200),CHAR(10),"BEREICH:",_xlfn.XLOOKUP(G71,KM!$C$7:$C$200,KM!$E$7:$E$200)))</f>
        <v>BAUTEIL:Beschichtete Metallbauteile: Fassadenelemente, Außentüren, Außenfenster
Feuerverzinkungen gelten nicht als Beschichtungen im Sinne dieses Kriteriums.
BEREICH:Grundierung und Endbeschichtung (z. B. Farben, Lacke, Pulverlacke)</v>
      </c>
      <c r="G71" s="123">
        <v>33</v>
      </c>
      <c r="H71" s="18" t="str">
        <f>IF($G71="","",_xlfn.XLOOKUP($G71,KM!$C$7:$C$200,KM!F$7:F$200))</f>
        <v>Chrom-VI</v>
      </c>
      <c r="I71" s="18" t="str">
        <f>IF($G71="","",_xlfn.XLOOKUP($G71,KM!$C$7:$C$200,KM!H$7:H$200))</f>
        <v>Kein Einsatz von Chrom-VI-Verbindungen</v>
      </c>
      <c r="J71" s="18" t="str">
        <f>IF($G71="","",_xlfn.XLOOKUP($G71,KM!$C$7:$C$200,KM!I$7:I$200))</f>
        <v>Kein Einsatz von Chrom-VI-Verbindungen</v>
      </c>
      <c r="K71" s="18" t="str">
        <f>IF($G71="","",_xlfn.XLOOKUP($G71,KM!$C$7:$C$200,KM!J$7:J$200))</f>
        <v>Kein Einsatz von Chrom-VI-Verbindungen</v>
      </c>
      <c r="L71" s="18" t="str">
        <f>IF($G71="","",_xlfn.XLOOKUP($G71,KM!$C$7:$C$200,KM!K$7:K$200))</f>
        <v>Kein Einsatz von Chrom-VI-Verbindungen</v>
      </c>
      <c r="M71" s="18" t="str">
        <f>IF($G71="","",_xlfn.XLOOKUP($G71,KM!$C$7:$C$200,KM!N$7:N$200))</f>
        <v>-</v>
      </c>
      <c r="N71" s="27"/>
    </row>
    <row r="72" spans="1:14" ht="72" x14ac:dyDescent="0.3">
      <c r="A72" s="27" t="s">
        <v>143</v>
      </c>
      <c r="B72" s="27" t="s">
        <v>30</v>
      </c>
      <c r="C72" s="27" t="s">
        <v>1271</v>
      </c>
      <c r="D72" s="27" t="s">
        <v>9</v>
      </c>
      <c r="E72" s="27">
        <f t="shared" si="0"/>
        <v>71</v>
      </c>
      <c r="F72" s="18" t="str">
        <f>IF($G72="","",CONCATENATE("BAUTEIL:",_xlfn.XLOOKUP(G72,KM!$C$7:$C$200,KM!$D$7:$D$200),CHAR(10),"BEREICH:",_xlfn.XLOOKUP(G72,KM!$C$7:$C$200,KM!$E$7:$E$200)))</f>
        <v>BAUTEIL:Beschichtungen auf nicht mineralischen Untergründen: Metalle, Holz, Kunststoffe
BEREICH:Gemeint sind dekorative flüssige Beschichtungsstoffe: Lacke/ Lasuren mit Grundbeschichtungen. Ausgenommen sind Effektbeschichtungen (z. B. Metalliclacke)</v>
      </c>
      <c r="G72" s="123">
        <v>1</v>
      </c>
      <c r="H72" s="18" t="str">
        <f>IF($G72="","",_xlfn.XLOOKUP($G72,KM!$C$7:$C$200,KM!F$7:F$200))</f>
        <v>VVOC, VOC, SVOC Emissionen oder Gehalt</v>
      </c>
      <c r="I72" s="18" t="str">
        <f>IF($G72="","",_xlfn.XLOOKUP($G72,KM!$C$7:$C$200,KM!H$7:H$200))</f>
        <v>&lt; 300 g/l -
Kategorie D nach RL 2004/42/EG</v>
      </c>
      <c r="J72" s="18" t="str">
        <f>IF($G72="","",_xlfn.XLOOKUP($G72,KM!$C$7:$C$200,KM!I$7:I$200))</f>
        <v>&lt; 130 g/l -
Kategorie D nach RL 2004/42/EG</v>
      </c>
      <c r="K72" s="18" t="str">
        <f>IF($G72="","",_xlfn.XLOOKUP($G72,KM!$C$7:$C$200,KM!J$7:J$200))</f>
        <v>&lt; 100 g/l</v>
      </c>
      <c r="L72" s="18" t="str">
        <f>IF($G72="","",_xlfn.XLOOKUP($G72,KM!$C$7:$C$200,KM!K$7:K$200))</f>
        <v>DE-UZ 12a
Bei werkseitiger Beschichtung gilt alternativ: VOC &lt; 100 g/l</v>
      </c>
      <c r="M72" s="18" t="str">
        <f>IF($G72="","",_xlfn.XLOOKUP($G72,KM!$C$7:$C$200,KM!N$7:N$200))</f>
        <v>Hinweis:
werkseitige
Beschichtungen</v>
      </c>
      <c r="N72" s="27"/>
    </row>
    <row r="73" spans="1:14" ht="100.8" x14ac:dyDescent="0.3">
      <c r="A73" s="27" t="s">
        <v>143</v>
      </c>
      <c r="B73" s="27" t="s">
        <v>30</v>
      </c>
      <c r="C73" s="27" t="s">
        <v>1271</v>
      </c>
      <c r="D73" s="27" t="s">
        <v>9</v>
      </c>
      <c r="E73" s="27">
        <f t="shared" si="0"/>
        <v>72</v>
      </c>
      <c r="F73" s="18" t="str">
        <f>IF($G73="","",CONCATENATE("BAUTEIL:",_xlfn.XLOOKUP(G73,KM!$C$7:$C$200,KM!$D$7:$D$200),CHAR(10),"BEREICH:",_xlfn.XLOOKUP(G73,KM!$C$7:$C$200,KM!$E$7:$E$200)))</f>
        <v>BAUTEIL:Beschichtete Metallbauteile: Fassadenelemente, Außentüren, Außenfenster
Feuerverzinkungen gelten nicht als Beschichtungen im Sinne dieses Kriteriums.
BEREICH:Grundierung und Endbeschichtung (z. B. Farben, Lacke, Pulverlacke)</v>
      </c>
      <c r="G73" s="123">
        <v>33</v>
      </c>
      <c r="H73" s="18" t="str">
        <f>IF($G73="","",_xlfn.XLOOKUP($G73,KM!$C$7:$C$200,KM!F$7:F$200))</f>
        <v>Chrom-VI</v>
      </c>
      <c r="I73" s="18" t="str">
        <f>IF($G73="","",_xlfn.XLOOKUP($G73,KM!$C$7:$C$200,KM!H$7:H$200))</f>
        <v>Kein Einsatz von Chrom-VI-Verbindungen</v>
      </c>
      <c r="J73" s="18" t="str">
        <f>IF($G73="","",_xlfn.XLOOKUP($G73,KM!$C$7:$C$200,KM!I$7:I$200))</f>
        <v>Kein Einsatz von Chrom-VI-Verbindungen</v>
      </c>
      <c r="K73" s="18" t="str">
        <f>IF($G73="","",_xlfn.XLOOKUP($G73,KM!$C$7:$C$200,KM!J$7:J$200))</f>
        <v>Kein Einsatz von Chrom-VI-Verbindungen</v>
      </c>
      <c r="L73" s="18" t="str">
        <f>IF($G73="","",_xlfn.XLOOKUP($G73,KM!$C$7:$C$200,KM!K$7:K$200))</f>
        <v>Kein Einsatz von Chrom-VI-Verbindungen</v>
      </c>
      <c r="M73" s="18" t="str">
        <f>IF($G73="","",_xlfn.XLOOKUP($G73,KM!$C$7:$C$200,KM!N$7:N$200))</f>
        <v>-</v>
      </c>
      <c r="N73" s="27"/>
    </row>
    <row r="74" spans="1:14" ht="86.4" x14ac:dyDescent="0.3">
      <c r="A74" s="27" t="s">
        <v>143</v>
      </c>
      <c r="B74" s="27" t="s">
        <v>1470</v>
      </c>
      <c r="C74" s="27" t="s">
        <v>52</v>
      </c>
      <c r="D74" s="27" t="s">
        <v>9</v>
      </c>
      <c r="E74" s="27">
        <f t="shared" si="0"/>
        <v>73</v>
      </c>
      <c r="F74" s="18" t="str">
        <f>IF($G74="","",CONCATENATE("BAUTEIL:",_xlfn.XLOOKUP(G74,KM!$C$7:$C$200,KM!$D$7:$D$200),CHAR(10),"BEREICH:",_xlfn.XLOOKUP(G74,KM!$C$7:$C$200,KM!$E$7:$E$200)))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74" s="123">
        <v>5</v>
      </c>
      <c r="H74" s="18" t="str">
        <f>IF($G74="","",_xlfn.XLOOKUP($G74,KM!$C$7:$C$200,KM!F$7:F$200))</f>
        <v>VOC, Biozide</v>
      </c>
      <c r="I74" s="18" t="str">
        <f>IF($G74="","",_xlfn.XLOOKUP($G74,KM!$C$7:$C$200,KM!H$7:H$200))</f>
        <v>&lt; 40 g/l</v>
      </c>
      <c r="J74" s="18" t="str">
        <f>IF($G74="","",_xlfn.XLOOKUP($G74,KM!$C$7:$C$200,KM!I$7:I$200))</f>
        <v>&lt; 40 g/l</v>
      </c>
      <c r="K74" s="18" t="str">
        <f>IF($G74="","",_xlfn.XLOOKUP($G74,KM!$C$7:$C$200,KM!J$7:J$200))</f>
        <v>&lt; 40 g/l</v>
      </c>
      <c r="L74" s="18" t="str">
        <f>IF($G74="","",_xlfn.XLOOKUP($G74,KM!$C$7:$C$200,KM!K$7:K$200))</f>
        <v>&lt; 40 g/l
Notwendigkeit des Einsatzes von filmgeschützten Produkten begründen unter Einbeziehung der UBA Merkblätter</v>
      </c>
      <c r="M74" s="18" t="str">
        <f>IF($G74="","",_xlfn.XLOOKUP($G74,KM!$C$7:$C$200,KM!N$7:N$200))</f>
        <v>-</v>
      </c>
      <c r="N74" s="27"/>
    </row>
    <row r="75" spans="1:14" ht="72" x14ac:dyDescent="0.3">
      <c r="A75" s="27" t="s">
        <v>143</v>
      </c>
      <c r="B75" s="27" t="s">
        <v>1471</v>
      </c>
      <c r="C75" s="27" t="s">
        <v>1271</v>
      </c>
      <c r="D75" s="27" t="s">
        <v>9</v>
      </c>
      <c r="E75" s="27">
        <f t="shared" si="0"/>
        <v>74</v>
      </c>
      <c r="F75" s="18" t="str">
        <f>IF($G75="","",CONCATENATE("BAUTEIL:",_xlfn.XLOOKUP(G75,KM!$C$7:$C$200,KM!$D$7:$D$200),CHAR(10),"BEREICH:",_xlfn.XLOOKUP(G75,KM!$C$7:$C$200,KM!$E$7:$E$200)))</f>
        <v>BAUTEIL:Beschichtungen auf nicht mineralischen Untergründen: Metalle, Holz, Kunststoffe
BEREICH:Gemeint sind dekorative flüssige Beschichtungsstoffe: Lacke/ Lasuren mit Grundbeschichtungen. Ausgenommen sind Effektbeschichtungen (z. B. Metalliclacke)</v>
      </c>
      <c r="G75" s="123">
        <v>1</v>
      </c>
      <c r="H75" s="18" t="str">
        <f>IF($G75="","",_xlfn.XLOOKUP($G75,KM!$C$7:$C$200,KM!F$7:F$200))</f>
        <v>VVOC, VOC, SVOC Emissionen oder Gehalt</v>
      </c>
      <c r="I75" s="18" t="str">
        <f>IF($G75="","",_xlfn.XLOOKUP($G75,KM!$C$7:$C$200,KM!H$7:H$200))</f>
        <v>&lt; 300 g/l -
Kategorie D nach RL 2004/42/EG</v>
      </c>
      <c r="J75" s="18" t="str">
        <f>IF($G75="","",_xlfn.XLOOKUP($G75,KM!$C$7:$C$200,KM!I$7:I$200))</f>
        <v>&lt; 130 g/l -
Kategorie D nach RL 2004/42/EG</v>
      </c>
      <c r="K75" s="18" t="str">
        <f>IF($G75="","",_xlfn.XLOOKUP($G75,KM!$C$7:$C$200,KM!J$7:J$200))</f>
        <v>&lt; 100 g/l</v>
      </c>
      <c r="L75" s="18" t="str">
        <f>IF($G75="","",_xlfn.XLOOKUP($G75,KM!$C$7:$C$200,KM!K$7:K$200))</f>
        <v>DE-UZ 12a
Bei werkseitiger Beschichtung gilt alternativ: VOC &lt; 100 g/l</v>
      </c>
      <c r="M75" s="18" t="str">
        <f>IF($G75="","",_xlfn.XLOOKUP($G75,KM!$C$7:$C$200,KM!N$7:N$200))</f>
        <v>Hinweis:
werkseitige
Beschichtungen</v>
      </c>
      <c r="N75" s="27"/>
    </row>
    <row r="76" spans="1:14" ht="86.4" x14ac:dyDescent="0.3">
      <c r="A76" s="27" t="s">
        <v>143</v>
      </c>
      <c r="B76" s="27" t="s">
        <v>1219</v>
      </c>
      <c r="C76" s="27" t="s">
        <v>1301</v>
      </c>
      <c r="D76" s="27" t="s">
        <v>9</v>
      </c>
      <c r="E76" s="27">
        <f t="shared" si="0"/>
        <v>75</v>
      </c>
      <c r="F76" s="18" t="str">
        <f>IF($G76="","",CONCATENATE("BAUTEIL:",_xlfn.XLOOKUP(G76,KM!$C$7:$C$200,KM!$D$7:$D$200),CHAR(10),"BEREICH:",_xlfn.XLOOKUP(G76,KM!$C$7:$C$200,KM!$E$7:$E$200)))</f>
        <v>BAUTEIL:Nicht masshaltige Holzbauteile innen und außen (z. B. Fassade und Terrasse)
BEREICH:Chemische Imprägnierung nichttragender Bauteile</v>
      </c>
      <c r="G76" s="123" t="s">
        <v>118</v>
      </c>
      <c r="H76" s="18" t="str">
        <f>IF($G76="","",_xlfn.XLOOKUP($G76,KM!$C$7:$C$200,KM!F$7:F$200))</f>
        <v>Holzschutzmittel (Produktart 8 nach 528/2012/EG)</v>
      </c>
      <c r="I76" s="18" t="str">
        <f>IF($G76="","",_xlfn.XLOOKUP($G76,KM!$C$7:$C$200,KM!H$7:H$200))</f>
        <v>Innen: Kein chemischer Holzschutz 
außen: verkehrsfähige Biozidprodukte nach 528/2012/EG</v>
      </c>
      <c r="J76" s="18" t="str">
        <f>IF($G76="","",_xlfn.XLOOKUP($G76,KM!$C$7:$C$200,KM!I$7:I$200))</f>
        <v>Innen: Kein chemischer Holzschutz 
außen: verkehrsfähige Biozidprodukte nach 528/2012/EG</v>
      </c>
      <c r="K76" s="18" t="str">
        <f>IF($G76="","",_xlfn.XLOOKUP($G76,KM!$C$7:$C$200,KM!J$7:J$200))</f>
        <v>Innen: Kein chemischer Holzschutz 
außen: verkehrsfähige Biozidprodukte nach 528/2012/EG</v>
      </c>
      <c r="L76" s="18" t="str">
        <f>IF($G76="","",_xlfn.XLOOKUP($G76,KM!$C$7:$C$200,KM!K$7:K$200))</f>
        <v>Holzschutz nur konstruktiv nach 68800-2 oder natürlich dauerhafte oder modifizierte Hölzer gemäß DIN 68800-1</v>
      </c>
      <c r="M76" s="18" t="str">
        <f>IF($G76="","",_xlfn.XLOOKUP($G76,KM!$C$7:$C$200,KM!N$7:N$200))</f>
        <v>-</v>
      </c>
      <c r="N76" s="27"/>
    </row>
    <row r="77" spans="1:14" ht="72" x14ac:dyDescent="0.3">
      <c r="A77" s="27" t="s">
        <v>143</v>
      </c>
      <c r="B77" s="27" t="s">
        <v>1219</v>
      </c>
      <c r="C77" s="27" t="s">
        <v>1222</v>
      </c>
      <c r="D77" s="27" t="s">
        <v>9</v>
      </c>
      <c r="E77" s="27">
        <f t="shared" si="0"/>
        <v>76</v>
      </c>
      <c r="F77" s="18" t="str">
        <f>IF($G77="","",CONCATENATE("BAUTEIL:",_xlfn.XLOOKUP(G77,KM!$C$7:$C$200,KM!$D$7:$D$200),CHAR(10),"BEREICH:",_xlfn.XLOOKUP(G77,KM!$C$7:$C$200,KM!$E$7:$E$200)))</f>
        <v>BAUTEIL:Beschichtungen auf nicht mineralischen Untergründen: Metalle, Holz, Kunststoffe
BEREICH:Gemeint sind dekorative flüssige Beschichtungsstoffe: Lacke/ Lasuren mit Grundbeschichtungen. Ausgenommen sind Effektbeschichtungen (z. B. Metalliclacke)</v>
      </c>
      <c r="G77" s="123">
        <v>1</v>
      </c>
      <c r="H77" s="18" t="str">
        <f>IF($G77="","",_xlfn.XLOOKUP($G77,KM!$C$7:$C$200,KM!F$7:F$200))</f>
        <v>VVOC, VOC, SVOC Emissionen oder Gehalt</v>
      </c>
      <c r="I77" s="18" t="str">
        <f>IF($G77="","",_xlfn.XLOOKUP($G77,KM!$C$7:$C$200,KM!H$7:H$200))</f>
        <v>&lt; 300 g/l -
Kategorie D nach RL 2004/42/EG</v>
      </c>
      <c r="J77" s="18" t="str">
        <f>IF($G77="","",_xlfn.XLOOKUP($G77,KM!$C$7:$C$200,KM!I$7:I$200))</f>
        <v>&lt; 130 g/l -
Kategorie D nach RL 2004/42/EG</v>
      </c>
      <c r="K77" s="18" t="str">
        <f>IF($G77="","",_xlfn.XLOOKUP($G77,KM!$C$7:$C$200,KM!J$7:J$200))</f>
        <v>&lt; 100 g/l</v>
      </c>
      <c r="L77" s="18" t="str">
        <f>IF($G77="","",_xlfn.XLOOKUP($G77,KM!$C$7:$C$200,KM!K$7:K$200))</f>
        <v>DE-UZ 12a
Bei werkseitiger Beschichtung gilt alternativ: VOC &lt; 100 g/l</v>
      </c>
      <c r="M77" s="18" t="str">
        <f>IF($G77="","",_xlfn.XLOOKUP($G77,KM!$C$7:$C$200,KM!N$7:N$200))</f>
        <v>Hinweis:
werkseitige
Beschichtungen</v>
      </c>
      <c r="N77" s="27"/>
    </row>
    <row r="78" spans="1:14" ht="86.4" x14ac:dyDescent="0.3">
      <c r="A78" s="27" t="s">
        <v>143</v>
      </c>
      <c r="B78" s="27" t="s">
        <v>1019</v>
      </c>
      <c r="C78" s="27" t="s">
        <v>9</v>
      </c>
      <c r="D78" s="27" t="s">
        <v>9</v>
      </c>
      <c r="E78" s="27">
        <f t="shared" si="0"/>
        <v>77</v>
      </c>
      <c r="F78" s="18" t="str">
        <f>IF($G78="","",CONCATENATE("BAUTEIL:",_xlfn.XLOOKUP(G78,KM!$C$7:$C$200,KM!$D$7:$D$200),CHAR(10),"BEREICH:",_xlfn.XLOOKUP(G78,KM!$C$7:$C$200,KM!$E$7:$E$200)))</f>
        <v>BAUTEIL:Montagekleb- und Dichtstoffe an der Fassade, Fenstern und Außentüren
BEREICH:Klebstoff für die Herstellung der Luftdichtheit an der Fassade innen und außen: z. B. PU, PU-Hybrid, MS-Polymer, SMP, Acrylat, Silikon</v>
      </c>
      <c r="G78" s="123">
        <v>13</v>
      </c>
      <c r="H78" s="18" t="str">
        <f>IF($G78="","",_xlfn.XLOOKUP($G78,KM!$C$7:$C$200,KM!F$7:F$200))</f>
        <v>VVOC, VOC, SVOC Emissionen und Gehalt an gefährlichen Stoffen</v>
      </c>
      <c r="I78" s="18">
        <f>IF($G78="","",_xlfn.XLOOKUP($G78,KM!$C$7:$C$200,KM!H$7:H$200))</f>
        <v>0</v>
      </c>
      <c r="J78" s="18">
        <f>IF($G78="","",_xlfn.XLOOKUP($G78,KM!$C$7:$C$200,KM!I$7:I$200))</f>
        <v>0</v>
      </c>
      <c r="K78" s="18" t="str">
        <f>IF($G78="","",_xlfn.XLOOKUP($G78,KM!$C$7:$C$200,KM!J$7:J$200))</f>
        <v>Chlorparaffine (SCCPs + MCCPs + LCCPs) &lt; 0,1 % 
und
EMICODE EC1PLUS
oder
VOC &lt; 1 %</v>
      </c>
      <c r="L78" s="18" t="str">
        <f>IF($G78="","",_xlfn.XLOOKUP($G78,KM!$C$7:$C$200,KM!K$7:K$200))</f>
        <v>Chlorparaffine (SCCPs + MCCPs + LCCPs) &lt; 0,1 % 
und
EMICODE EC1PLUS
oder
VOC &lt; 1 %</v>
      </c>
      <c r="M78" s="18" t="str">
        <f>IF($G78="","",_xlfn.XLOOKUP($G78,KM!$C$7:$C$200,KM!N$7:N$200))</f>
        <v>Chlorparafine</v>
      </c>
      <c r="N78" s="27"/>
    </row>
    <row r="79" spans="1:14" ht="288" x14ac:dyDescent="0.3">
      <c r="A79" s="27" t="s">
        <v>143</v>
      </c>
      <c r="B79" s="27" t="s">
        <v>1313</v>
      </c>
      <c r="C79" s="27" t="s">
        <v>1314</v>
      </c>
      <c r="D79" s="27" t="s">
        <v>9</v>
      </c>
      <c r="E79" s="27">
        <f t="shared" ref="E79:E81" si="2">IF(A79="","",ROW()-1)</f>
        <v>78</v>
      </c>
      <c r="F79" s="18" t="str">
        <f>IF($G79="","",CONCATENATE("BAUTEIL:",_xlfn.XLOOKUP(G79,KM!$C$7:$C$200,KM!$D$7:$D$200),CHAR(10),"BEREICH:",_xlfn.XLOOKUP(G79,KM!$C$7:$C$200,KM!$E$7:$E$200)))</f>
        <v>BAUTEIL:Wasserführende oder mit Regenwasser regelmäßig benetzte Konstruktionen am Gebäude
BEREICH:Bleiabtrag aus verzinktem Stahl</v>
      </c>
      <c r="G79" s="123" t="s">
        <v>950</v>
      </c>
      <c r="H79" s="18" t="str">
        <f>IF($G79="","",_xlfn.XLOOKUP($G79,KM!$C$7:$C$200,KM!F$7:F$200))</f>
        <v>Blei</v>
      </c>
      <c r="I79" s="18">
        <f>IF($G79="","",_xlfn.XLOOKUP($G79,KM!$C$7:$C$200,KM!H$7:H$200))</f>
        <v>0</v>
      </c>
      <c r="J79" s="18" t="str">
        <f>IF($G79="","",_xlfn.XLOOKUP($G79,KM!$C$7:$C$200,KM!I$7:I$200))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79" s="18" t="str">
        <f>IF($G79="","",_xlfn.XLOOKUP($G79,KM!$C$7:$C$200,KM!J$7:J$200))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79" s="18" t="str">
        <f>IF($G79="","",_xlfn.XLOOKUP($G79,KM!$C$7:$C$200,KM!K$7:K$200))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79" s="18">
        <f>IF($G79="","",_xlfn.XLOOKUP($G79,KM!$C$7:$C$200,KM!N$7:N$200))</f>
        <v>0</v>
      </c>
      <c r="N79" s="27"/>
    </row>
    <row r="80" spans="1:14" ht="72" x14ac:dyDescent="0.3">
      <c r="A80" s="27" t="s">
        <v>143</v>
      </c>
      <c r="B80" s="27" t="s">
        <v>1313</v>
      </c>
      <c r="C80" s="27" t="s">
        <v>1270</v>
      </c>
      <c r="D80" s="27" t="s">
        <v>9</v>
      </c>
      <c r="E80" s="27">
        <f t="shared" si="2"/>
        <v>79</v>
      </c>
      <c r="F80" s="18" t="str">
        <f>IF($G80="","",CONCATENATE("BAUTEIL:",_xlfn.XLOOKUP(G80,KM!$C$7:$C$200,KM!$D$7:$D$200),CHAR(10),"BEREICH:",_xlfn.XLOOKUP(G80,KM!$C$7:$C$200,KM!$E$7:$E$200)))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80" s="123">
        <v>19</v>
      </c>
      <c r="H80" s="18" t="str">
        <f>IF($G80="","",_xlfn.XLOOKUP($G80,KM!$C$7:$C$200,KM!F$7:F$200))</f>
        <v>VOC</v>
      </c>
      <c r="I80" s="18" t="str">
        <f>IF($G80="","",_xlfn.XLOOKUP($G80,KM!$C$7:$C$200,KM!H$7:H$200))</f>
        <v>&lt; 300 g/l</v>
      </c>
      <c r="J80" s="18" t="str">
        <f>IF($G80="","",_xlfn.XLOOKUP($G80,KM!$C$7:$C$200,KM!I$7:I$200))</f>
        <v>&lt; 300 g/l</v>
      </c>
      <c r="K80" s="18" t="str">
        <f>IF($G80="","",_xlfn.XLOOKUP($G80,KM!$C$7:$C$200,KM!J$7:J$200))</f>
        <v>Wasserverdünnbare Produkte 
&lt; 140 g/l 
Ausnahme: Für Metalliceffektlacke &lt; 300 g/l</v>
      </c>
      <c r="L80" s="18" t="str">
        <f>IF($G80="","",_xlfn.XLOOKUP($G80,KM!$C$7:$C$200,KM!K$7:K$200))</f>
        <v>Wasserverdünnbare Produkte 
&lt; 140 g/l 
Ausnahme: Für Metalliceffektlacke nur wasserverdünnbare Produkte</v>
      </c>
      <c r="M80" s="18" t="str">
        <f>IF($G80="","",_xlfn.XLOOKUP($G80,KM!$C$7:$C$200,KM!N$7:N$200))</f>
        <v>-</v>
      </c>
      <c r="N80" s="27"/>
    </row>
    <row r="81" spans="1:14" ht="72" x14ac:dyDescent="0.3">
      <c r="A81" s="27" t="s">
        <v>143</v>
      </c>
      <c r="B81" s="27" t="s">
        <v>1313</v>
      </c>
      <c r="C81" s="27" t="s">
        <v>1271</v>
      </c>
      <c r="D81" s="27" t="s">
        <v>9</v>
      </c>
      <c r="E81" s="27">
        <f t="shared" si="2"/>
        <v>80</v>
      </c>
      <c r="F81" s="18" t="str">
        <f>IF($G81="","",CONCATENATE("BAUTEIL:",_xlfn.XLOOKUP(G81,KM!$C$7:$C$200,KM!$D$7:$D$200),CHAR(10),"BEREICH:",_xlfn.XLOOKUP(G81,KM!$C$7:$C$200,KM!$E$7:$E$200)))</f>
        <v>BAUTEIL:Beschichtungen auf nicht mineralischen Untergründen: Metalle, Holz, Kunststoffe
BEREICH:Gemeint sind dekorative flüssige Beschichtungsstoffe: Lacke/ Lasuren mit Grundbeschichtungen. Ausgenommen sind Effektbeschichtungen (z. B. Metalliclacke)</v>
      </c>
      <c r="G81" s="123">
        <v>1</v>
      </c>
      <c r="H81" s="18" t="str">
        <f>IF($G81="","",_xlfn.XLOOKUP($G81,KM!$C$7:$C$200,KM!F$7:F$200))</f>
        <v>VVOC, VOC, SVOC Emissionen oder Gehalt</v>
      </c>
      <c r="I81" s="18" t="str">
        <f>IF($G81="","",_xlfn.XLOOKUP($G81,KM!$C$7:$C$200,KM!H$7:H$200))</f>
        <v>&lt; 300 g/l -
Kategorie D nach RL 2004/42/EG</v>
      </c>
      <c r="J81" s="18" t="str">
        <f>IF($G81="","",_xlfn.XLOOKUP($G81,KM!$C$7:$C$200,KM!I$7:I$200))</f>
        <v>&lt; 130 g/l -
Kategorie D nach RL 2004/42/EG</v>
      </c>
      <c r="K81" s="18" t="str">
        <f>IF($G81="","",_xlfn.XLOOKUP($G81,KM!$C$7:$C$200,KM!J$7:J$200))</f>
        <v>&lt; 100 g/l</v>
      </c>
      <c r="L81" s="18" t="str">
        <f>IF($G81="","",_xlfn.XLOOKUP($G81,KM!$C$7:$C$200,KM!K$7:K$200))</f>
        <v>DE-UZ 12a
Bei werkseitiger Beschichtung gilt alternativ: VOC &lt; 100 g/l</v>
      </c>
      <c r="M81" s="18" t="str">
        <f>IF($G81="","",_xlfn.XLOOKUP($G81,KM!$C$7:$C$200,KM!N$7:N$200))</f>
        <v>Hinweis:
werkseitige
Beschichtungen</v>
      </c>
      <c r="N81" s="27"/>
    </row>
    <row r="82" spans="1:14" ht="115.2" x14ac:dyDescent="0.3">
      <c r="A82" s="27" t="s">
        <v>143</v>
      </c>
      <c r="B82" s="27" t="s">
        <v>1020</v>
      </c>
      <c r="C82" s="27" t="s">
        <v>1048</v>
      </c>
      <c r="D82" s="27" t="s">
        <v>9</v>
      </c>
      <c r="E82" s="27">
        <f t="shared" si="0"/>
        <v>81</v>
      </c>
      <c r="F82" s="18" t="str">
        <f>IF($G82="","",CONCATENATE("BAUTEIL:",_xlfn.XLOOKUP(G82,KM!$C$7:$C$200,KM!$D$7:$D$200),CHAR(10),"BEREICH:",_xlfn.XLOOKUP(G82,KM!$C$7:$C$200,KM!$E$7:$E$200)))</f>
        <v>BAUTEIL:Betontrennmittel
BEREICH:Schalöle und Trennmittel beim Betonieren</v>
      </c>
      <c r="G82" s="123">
        <v>14</v>
      </c>
      <c r="H82" s="18" t="str">
        <f>IF($G82="","",_xlfn.XLOOKUP($G82,KM!$C$7:$C$200,KM!F$7:F$200))</f>
        <v>Gefahrstoffe, biologische Abbaubarkeit, VOC</v>
      </c>
      <c r="I82" s="18" t="str">
        <f>IF($G82="","",_xlfn.XLOOKUP($G82,KM!$C$7:$C$200,KM!H$7:H$200))</f>
        <v>GISCODE BTM 01, BTM 05, BTM 10, BTM 15, BTM 20 oder BTM30</v>
      </c>
      <c r="J82" s="18" t="str">
        <f>IF($G82="","",_xlfn.XLOOKUP($G82,KM!$C$7:$C$200,KM!I$7:I$200))</f>
        <v>GISCODE BTM 01, BTM 05, BTM 10, BTM 15 oder BTM20
und
VOC &lt; 3%</v>
      </c>
      <c r="K82" s="18" t="str">
        <f>IF($G82="","",_xlfn.XLOOKUP($G82,KM!$C$7:$C$200,KM!J$7:J$200))</f>
        <v>GISCODE BTM 01, BTM 05, BTM 10 oder BTM15
und
inhärent biologisch abbaubar nach
OECD 302
und
VOC &lt; 1%</v>
      </c>
      <c r="L82" s="18" t="str">
        <f>IF($G82="","",_xlfn.XLOOKUP($G82,KM!$C$7:$C$200,KM!K$7:K$200))</f>
        <v>GISCODE BTM 01, BTM 05 oder BTM 10
und
leicht biologisch abbaubar nach
OECD 301
und
VOC &lt; 1%</v>
      </c>
      <c r="M82" s="18" t="str">
        <f>IF($G82="","",_xlfn.XLOOKUP($G82,KM!$C$7:$C$200,KM!N$7:N$200))</f>
        <v>-</v>
      </c>
      <c r="N82" s="27"/>
    </row>
    <row r="83" spans="1:14" ht="86.4" x14ac:dyDescent="0.3">
      <c r="A83" s="27" t="s">
        <v>143</v>
      </c>
      <c r="B83" s="27" t="s">
        <v>1020</v>
      </c>
      <c r="C83" s="27" t="s">
        <v>28</v>
      </c>
      <c r="D83" s="27" t="s">
        <v>9</v>
      </c>
      <c r="E83" s="27">
        <f t="shared" si="0"/>
        <v>82</v>
      </c>
      <c r="F83" s="18" t="str">
        <f>IF($G83="","",CONCATENATE("BAUTEIL:",_xlfn.XLOOKUP(G83,KM!$C$7:$C$200,KM!$D$7:$D$200),CHAR(10),"BEREICH:",_xlfn.XLOOKUP(G83,KM!$C$7:$C$200,KM!$E$7:$E$200)))</f>
        <v>BAUTEIL:Montagekleb- und Dichtstoffe an der Fassade, Fenstern und Außentüren
BEREICH:Klebstoff für die Herstellung der Luftdichtheit an der Fassade innen und außen: z. B. PU, PU-Hybrid, MS-Polymer, SMP, Acrylat, Silikon</v>
      </c>
      <c r="G83" s="123">
        <v>13</v>
      </c>
      <c r="H83" s="18" t="str">
        <f>IF($G83="","",_xlfn.XLOOKUP($G83,KM!$C$7:$C$200,KM!F$7:F$200))</f>
        <v>VVOC, VOC, SVOC Emissionen und Gehalt an gefährlichen Stoffen</v>
      </c>
      <c r="I83" s="18">
        <f>IF($G83="","",_xlfn.XLOOKUP($G83,KM!$C$7:$C$200,KM!H$7:H$200))</f>
        <v>0</v>
      </c>
      <c r="J83" s="18">
        <f>IF($G83="","",_xlfn.XLOOKUP($G83,KM!$C$7:$C$200,KM!I$7:I$200))</f>
        <v>0</v>
      </c>
      <c r="K83" s="18" t="str">
        <f>IF($G83="","",_xlfn.XLOOKUP($G83,KM!$C$7:$C$200,KM!J$7:J$200))</f>
        <v>Chlorparaffine (SCCPs + MCCPs + LCCPs) &lt; 0,1 % 
und
EMICODE EC1PLUS
oder
VOC &lt; 1 %</v>
      </c>
      <c r="L83" s="18" t="str">
        <f>IF($G83="","",_xlfn.XLOOKUP($G83,KM!$C$7:$C$200,KM!K$7:K$200))</f>
        <v>Chlorparaffine (SCCPs + MCCPs + LCCPs) &lt; 0,1 % 
und
EMICODE EC1PLUS
oder
VOC &lt; 1 %</v>
      </c>
      <c r="M83" s="18" t="str">
        <f>IF($G83="","",_xlfn.XLOOKUP($G83,KM!$C$7:$C$200,KM!N$7:N$200))</f>
        <v>Chlorparafine</v>
      </c>
      <c r="N83" s="27"/>
    </row>
    <row r="84" spans="1:14" ht="61.5" customHeight="1" x14ac:dyDescent="0.3">
      <c r="A84" s="27" t="s">
        <v>143</v>
      </c>
      <c r="B84" s="27" t="s">
        <v>1020</v>
      </c>
      <c r="C84" s="27" t="s">
        <v>983</v>
      </c>
      <c r="D84" s="27" t="s">
        <v>1283</v>
      </c>
      <c r="E84" s="27">
        <f t="shared" si="0"/>
        <v>83</v>
      </c>
      <c r="F84" s="18" t="str">
        <f>IF($G84="","",CONCATENATE("BAUTEIL:",_xlfn.XLOOKUP(G84,KM!$C$7:$C$200,KM!$D$7:$D$200),CHAR(10),"BEREICH:",_xlfn.XLOOKUP(G84,KM!$C$7:$C$200,KM!$E$7:$E$200)))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84" s="123">
        <v>38</v>
      </c>
      <c r="H84" s="18" t="str">
        <f>IF($G84="","",_xlfn.XLOOKUP($G84,KM!$C$7:$C$200,KM!F$7:F$200))</f>
        <v>VVOC, VOC, SVOC Emissionen, Halogenierte Treibmittel, Chlorparaffine, Weichmacher, Flammschutzmittel</v>
      </c>
      <c r="I84" s="18" t="str">
        <f>IF($G84="","",_xlfn.XLOOKUP($G84,KM!$C$7:$C$200,KM!H$7:H$200))</f>
        <v>Emicode EC1PLUS,
und 
halogenierte Treibmittel &lt; 0,1 % 
und
Chlorparaffine (SCCPs + MCCPs + LCCPs) &lt; 0,1 %,            
und
TCEP &lt; 0,1 %</v>
      </c>
      <c r="J84" s="18" t="str">
        <f>IF($G84="","",_xlfn.XLOOKUP($G84,KM!$C$7:$C$200,KM!I$7:I$200))</f>
        <v>Emicode EC1PLUS,
und 
halogenierte Treibmittel &lt; 0,1 % 
und
Chlorparaffine (SCCPs + MCCPs + LCCPs) &lt; 0,1 %,            
und
TCEP &lt; 0,1 %</v>
      </c>
      <c r="K84" s="18" t="str">
        <f>IF($G84="","",_xlfn.XLOOKUP($G84,KM!$C$7:$C$200,KM!J$7:J$200))</f>
        <v>Emicode EC1PLUS,
und
halogenierte Treibmittel &lt; 0,1 % 
und
Chlorparaffine (SCCPs + MCCPs + LCCPs) &lt; 0,1 %
und
TCEP &lt; 0,1 % 
und
weichmacherfrei
und 
halogenierten Flammschutzmittel &lt; 0,1 %</v>
      </c>
      <c r="L84" s="18" t="str">
        <f>IF($G84="","",_xlfn.XLOOKUP($G84,KM!$C$7:$C$200,KM!K$7:K$200))</f>
        <v>Emicode EC1PLUS,
und
halogenierte Treibmittel &lt; 0,1 % 
und
Chlorparaffine (SCCPs + MCCPs + LCCPs) &lt; 0,1 %
und
TCEP &lt; 0,1 % 
und
weichmacherfrei
und 
halogenierten Flammschutzmittel &lt; 0,1 %</v>
      </c>
      <c r="M84" s="18" t="str">
        <f>IF($G84="","",_xlfn.XLOOKUP($G84,KM!$C$7:$C$200,KM!N$7:N$200))</f>
        <v>Treibmittel
REACH-Kandidatenliste</v>
      </c>
      <c r="N84" s="27"/>
    </row>
    <row r="85" spans="1:14" ht="43.2" x14ac:dyDescent="0.3">
      <c r="A85" s="27" t="s">
        <v>143</v>
      </c>
      <c r="B85" s="27" t="s">
        <v>1020</v>
      </c>
      <c r="C85" s="27" t="s">
        <v>983</v>
      </c>
      <c r="D85" s="27" t="s">
        <v>976</v>
      </c>
      <c r="E85" s="27">
        <f t="shared" si="0"/>
        <v>84</v>
      </c>
      <c r="F85" s="18" t="str">
        <f>IF($G85="","",CONCATENATE("BAUTEIL:",_xlfn.XLOOKUP(G85,KM!$C$7:$C$200,KM!$D$7:$D$200),CHAR(10),"BEREICH:",_xlfn.XLOOKUP(G85,KM!$C$7:$C$200,KM!$E$7:$E$200)))</f>
        <v>BAUTEIL:Kunstschaum-Dämmstoffe für Gebäude und Haustechnik
BEREICH:XPS in Fassadenanwendungen, Resolplatten</v>
      </c>
      <c r="G85" s="123">
        <v>40</v>
      </c>
      <c r="H85" s="18" t="str">
        <f>IF($G85="","",_xlfn.XLOOKUP($G85,KM!$C$7:$C$200,KM!F$7:F$200))</f>
        <v>Halogenierte Treibmittel</v>
      </c>
      <c r="I85" s="18" t="str">
        <f>IF($G85="","",_xlfn.XLOOKUP($G85,KM!$C$7:$C$200,KM!H$7:H$200))</f>
        <v>Kein Einsatz von halogenierten Treibmitteln</v>
      </c>
      <c r="J85" s="18" t="str">
        <f>IF($G85="","",_xlfn.XLOOKUP($G85,KM!$C$7:$C$200,KM!I$7:I$200))</f>
        <v>Kein Einsatz von halogenierten Treibmitteln</v>
      </c>
      <c r="K85" s="18" t="str">
        <f>IF($G85="","",_xlfn.XLOOKUP($G85,KM!$C$7:$C$200,KM!J$7:J$200))</f>
        <v>Kein Einsatz von halogenierten Treibmitteln</v>
      </c>
      <c r="L85" s="18" t="str">
        <f>IF($G85="","",_xlfn.XLOOKUP($G85,KM!$C$7:$C$200,KM!K$7:K$200))</f>
        <v>Kein Einsatz von halogenierten Treibmitteln</v>
      </c>
      <c r="M85" s="18" t="str">
        <f>IF($G85="","",_xlfn.XLOOKUP($G85,KM!$C$7:$C$200,KM!N$7:N$200))</f>
        <v>-</v>
      </c>
      <c r="N85" s="27" t="s">
        <v>103</v>
      </c>
    </row>
    <row r="86" spans="1:14" ht="86.4" x14ac:dyDescent="0.3">
      <c r="A86" s="27" t="s">
        <v>143</v>
      </c>
      <c r="B86" s="27" t="s">
        <v>1020</v>
      </c>
      <c r="C86" s="27" t="s">
        <v>1047</v>
      </c>
      <c r="D86" s="27" t="s">
        <v>9</v>
      </c>
      <c r="E86" s="27">
        <f t="shared" si="0"/>
        <v>85</v>
      </c>
      <c r="F86" s="18" t="str">
        <f>IF($G86="","",CONCATENATE("BAUTEIL:",_xlfn.XLOOKUP(G86,KM!$C$7:$C$200,KM!$D$7:$D$200),CHAR(10),"BEREICH:",_xlfn.XLOOKUP(G86,KM!$C$7:$C$200,KM!$E$7:$E$200)))</f>
        <v>BAUTEIL:Dachabdichtung, Bauwerksabdichtung gegen Erdreich / Wasser / Feuchte, Bitumendickbeschichtung und Dämmstoffmontage
BEREICH:Kalt verarbeitbare Produkte zur Beschichtung (z. B. Vorstriche) und Hilfsstoffe zur Belegung (z. B. Kleber, Versiegelungen)</v>
      </c>
      <c r="G86" s="123">
        <v>25</v>
      </c>
      <c r="H86" s="18" t="str">
        <f>IF($G86="","",_xlfn.XLOOKUP($G86,KM!$C$7:$C$200,KM!F$7:F$200))</f>
        <v>Bitumen</v>
      </c>
      <c r="I86" s="18" t="str">
        <f>IF($G86="","",_xlfn.XLOOKUP($G86,KM!$C$7:$C$200,KM!H$7:H$200))</f>
        <v>GISCODE BBP10 oder BBP20</v>
      </c>
      <c r="J86" s="18" t="str">
        <f>IF($G86="","",_xlfn.XLOOKUP($G86,KM!$C$7:$C$200,KM!I$7:I$200))</f>
        <v>GISCODE BBP10 oder BBP20</v>
      </c>
      <c r="K86" s="18" t="str">
        <f>IF($G86="","",_xlfn.XLOOKUP($G86,KM!$C$7:$C$200,KM!J$7:J$200))</f>
        <v>GISCODE BBP10</v>
      </c>
      <c r="L86" s="18" t="str">
        <f>IF($G86="","",_xlfn.XLOOKUP($G86,KM!$C$7:$C$200,KM!K$7:K$200))</f>
        <v>GISCODE BBP10</v>
      </c>
      <c r="M86" s="18" t="str">
        <f>IF($G86="","",_xlfn.XLOOKUP($G86,KM!$C$7:$C$200,KM!N$7:N$200))</f>
        <v>-</v>
      </c>
      <c r="N86" s="27" t="s">
        <v>107</v>
      </c>
    </row>
    <row r="87" spans="1:14" ht="72" x14ac:dyDescent="0.3">
      <c r="A87" s="27" t="s">
        <v>143</v>
      </c>
      <c r="B87" s="27" t="s">
        <v>1020</v>
      </c>
      <c r="C87" s="27" t="s">
        <v>921</v>
      </c>
      <c r="D87" s="27" t="s">
        <v>9</v>
      </c>
      <c r="E87" s="27">
        <f t="shared" si="0"/>
        <v>86</v>
      </c>
      <c r="F87" s="18" t="str">
        <f>IF($G87="","",CONCATENATE("BAUTEIL:",_xlfn.XLOOKUP(G87,KM!$C$7:$C$200,KM!$D$7:$D$200),CHAR(10),"BEREICH:",_xlfn.XLOOKUP(G87,KM!$C$7:$C$200,KM!$E$7:$E$200)))</f>
        <v>BAUTEIL:Bahnenförmige Abdichtungen 
BEREICH:Abdichtungsbahnen</v>
      </c>
      <c r="G87" s="123" t="s">
        <v>949</v>
      </c>
      <c r="H87" s="18" t="str">
        <f>IF($G87="","",_xlfn.XLOOKUP($G87,KM!$C$7:$C$200,KM!F$7:F$200))</f>
        <v>Methylchlorphenoxypropionsäure (MCPP) "Mecoprop"</v>
      </c>
      <c r="I87" s="18" t="str">
        <f>IF($G87="","",_xlfn.XLOOKUP($G87,KM!$C$7:$C$200,KM!H$7:H$200))</f>
        <v>&lt;= 1 mg/m² oder kein Einsatz von MCPP-Verbindungen
Bei Gründächern &lt;= 47 mg/m²</v>
      </c>
      <c r="J87" s="18" t="str">
        <f>IF($G87="","",_xlfn.XLOOKUP($G87,KM!$C$7:$C$200,KM!I$7:I$200))</f>
        <v>&lt;= 1 mg/m² oder kein Einsatz von MCPP-Verbindungen
Bei Gründächern &lt;= 47 mg/m²</v>
      </c>
      <c r="K87" s="18" t="str">
        <f>IF($G87="","",_xlfn.XLOOKUP($G87,KM!$C$7:$C$200,KM!J$7:J$200))</f>
        <v>&lt;= 1 mg/m² oder kein Einsatz von MCPP-Verbindungen
Bei Gründächern &lt;= 47 mg/m²</v>
      </c>
      <c r="L87" s="18" t="str">
        <f>IF($G87="","",_xlfn.XLOOKUP($G87,KM!$C$7:$C$200,KM!K$7:K$200))</f>
        <v>&lt;= 1 mg/m² oder kein Einsatz von MCPP-Verbindungen</v>
      </c>
      <c r="M87" s="18">
        <f>IF($G87="","",_xlfn.XLOOKUP($G87,KM!$C$7:$C$200,KM!N$7:N$200))</f>
        <v>0</v>
      </c>
      <c r="N87" s="27"/>
    </row>
    <row r="88" spans="1:14" ht="100.8" x14ac:dyDescent="0.3">
      <c r="A88" s="27" t="s">
        <v>143</v>
      </c>
      <c r="B88" s="27" t="s">
        <v>1020</v>
      </c>
      <c r="C88" s="27" t="s">
        <v>1021</v>
      </c>
      <c r="D88" s="27" t="s">
        <v>9</v>
      </c>
      <c r="E88" s="27">
        <f t="shared" ref="E88:E152" si="3">IF(A88="","",ROW()-1)</f>
        <v>87</v>
      </c>
      <c r="F88" s="18" t="str">
        <f>IF($G88="","",CONCATENATE("BAUTEIL:",_xlfn.XLOOKUP(G88,KM!$C$7:$C$200,KM!$D$7:$D$200),CHAR(10),"BEREICH:",_xlfn.XLOOKUP(G88,KM!$C$7:$C$200,KM!$E$7:$E$200)))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88" s="123">
        <v>22</v>
      </c>
      <c r="H88" s="18" t="str">
        <f>IF($G88="","",_xlfn.XLOOKUP($G88,KM!$C$7:$C$200,KM!F$7:F$200))</f>
        <v>VOC</v>
      </c>
      <c r="I88" s="18" t="str">
        <f>IF($G88="","",_xlfn.XLOOKUP($G88,KM!$C$7:$C$200,KM!H$7:H$200))</f>
        <v>-</v>
      </c>
      <c r="J88" s="18" t="str">
        <f>IF($G88="","",_xlfn.XLOOKUP($G88,KM!$C$7:$C$200,KM!I$7:I$200))</f>
        <v>-</v>
      </c>
      <c r="K88" s="18" t="str">
        <f>IF($G88="","",_xlfn.XLOOKUP($G88,KM!$C$7:$C$200,KM!J$7:J$200))</f>
        <v>RMA10 oder RMA15</v>
      </c>
      <c r="L88" s="18" t="str">
        <f>IF($G88="","",_xlfn.XLOOKUP($G88,KM!$C$7:$C$200,KM!K$7:K$200))</f>
        <v>RMA10 oder RMA15</v>
      </c>
      <c r="M88" s="18" t="str">
        <f>IF($G88="","",_xlfn.XLOOKUP($G88,KM!$C$7:$C$200,KM!N$7:N$200))</f>
        <v>-</v>
      </c>
      <c r="N88" s="27"/>
    </row>
    <row r="89" spans="1:14" ht="115.2" x14ac:dyDescent="0.3">
      <c r="A89" s="27" t="s">
        <v>1022</v>
      </c>
      <c r="B89" s="27" t="s">
        <v>1741</v>
      </c>
      <c r="C89" s="27" t="s">
        <v>9</v>
      </c>
      <c r="D89" s="27" t="s">
        <v>9</v>
      </c>
      <c r="E89" s="27">
        <f t="shared" si="3"/>
        <v>88</v>
      </c>
      <c r="F89" s="18" t="str">
        <f>IF($G89="","",CONCATENATE("BAUTEIL:",_xlfn.XLOOKUP(G89,KM!$C$7:$C$200,KM!$D$7:$D$200),CHAR(10),"BEREICH:",_xlfn.XLOOKUP(G89,KM!$C$7:$C$200,KM!$E$7:$E$200)))</f>
        <v>BAUTEIL:Betontrennmittel
BEREICH:Schalöle und Trennmittel beim Betonieren</v>
      </c>
      <c r="G89" s="123">
        <v>14</v>
      </c>
      <c r="H89" s="18" t="str">
        <f>IF($G89="","",_xlfn.XLOOKUP($G89,KM!$C$7:$C$200,KM!F$7:F$200))</f>
        <v>Gefahrstoffe, biologische Abbaubarkeit, VOC</v>
      </c>
      <c r="I89" s="18" t="str">
        <f>IF($G89="","",_xlfn.XLOOKUP($G89,KM!$C$7:$C$200,KM!H$7:H$200))</f>
        <v>GISCODE BTM 01, BTM 05, BTM 10, BTM 15, BTM 20 oder BTM30</v>
      </c>
      <c r="J89" s="18" t="str">
        <f>IF($G89="","",_xlfn.XLOOKUP($G89,KM!$C$7:$C$200,KM!I$7:I$200))</f>
        <v>GISCODE BTM 01, BTM 05, BTM 10, BTM 15 oder BTM20
und
VOC &lt; 3%</v>
      </c>
      <c r="K89" s="18" t="str">
        <f>IF($G89="","",_xlfn.XLOOKUP($G89,KM!$C$7:$C$200,KM!J$7:J$200))</f>
        <v>GISCODE BTM 01, BTM 05, BTM 10 oder BTM15
und
inhärent biologisch abbaubar nach
OECD 302
und
VOC &lt; 1%</v>
      </c>
      <c r="L89" s="18" t="str">
        <f>IF($G89="","",_xlfn.XLOOKUP($G89,KM!$C$7:$C$200,KM!K$7:K$200))</f>
        <v>GISCODE BTM 01, BTM 05 oder BTM 10
und
leicht biologisch abbaubar nach
OECD 301
und
VOC &lt; 1%</v>
      </c>
      <c r="M89" s="18" t="str">
        <f>IF($G89="","",_xlfn.XLOOKUP($G89,KM!$C$7:$C$200,KM!N$7:N$200))</f>
        <v>-</v>
      </c>
      <c r="N89" s="27"/>
    </row>
    <row r="90" spans="1:14" ht="86.4" x14ac:dyDescent="0.3">
      <c r="A90" s="27" t="s">
        <v>1022</v>
      </c>
      <c r="B90" s="27" t="s">
        <v>28</v>
      </c>
      <c r="C90" s="27" t="s">
        <v>9</v>
      </c>
      <c r="D90" s="27" t="s">
        <v>9</v>
      </c>
      <c r="E90" s="27">
        <f t="shared" si="3"/>
        <v>89</v>
      </c>
      <c r="F90" s="18" t="str">
        <f>IF($G90="","",CONCATENATE("BAUTEIL:",_xlfn.XLOOKUP(G90,KM!$C$7:$C$200,KM!$D$7:$D$200),CHAR(10),"BEREICH:",_xlfn.XLOOKUP(G90,KM!$C$7:$C$200,KM!$E$7:$E$200)))</f>
        <v>BAUTEIL:Montagekleb- und Dichtstoffe an der Fassade, Fenstern und Außentüren
BEREICH:Klebstoff für die Herstellung der Luftdichtheit an der Fassade innen und außen: z. B. PU, PU-Hybrid, MS-Polymer, SMP, Acrylat, Silikon</v>
      </c>
      <c r="G90" s="123">
        <v>13</v>
      </c>
      <c r="H90" s="18" t="str">
        <f>IF($G90="","",_xlfn.XLOOKUP($G90,KM!$C$7:$C$200,KM!F$7:F$200))</f>
        <v>VVOC, VOC, SVOC Emissionen und Gehalt an gefährlichen Stoffen</v>
      </c>
      <c r="I90" s="18">
        <f>IF($G90="","",_xlfn.XLOOKUP($G90,KM!$C$7:$C$200,KM!H$7:H$200))</f>
        <v>0</v>
      </c>
      <c r="J90" s="18">
        <f>IF($G90="","",_xlfn.XLOOKUP($G90,KM!$C$7:$C$200,KM!I$7:I$200))</f>
        <v>0</v>
      </c>
      <c r="K90" s="18" t="str">
        <f>IF($G90="","",_xlfn.XLOOKUP($G90,KM!$C$7:$C$200,KM!J$7:J$200))</f>
        <v>Chlorparaffine (SCCPs + MCCPs + LCCPs) &lt; 0,1 % 
und
EMICODE EC1PLUS
oder
VOC &lt; 1 %</v>
      </c>
      <c r="L90" s="18" t="str">
        <f>IF($G90="","",_xlfn.XLOOKUP($G90,KM!$C$7:$C$200,KM!K$7:K$200))</f>
        <v>Chlorparaffine (SCCPs + MCCPs + LCCPs) &lt; 0,1 % 
und
EMICODE EC1PLUS
oder
VOC &lt; 1 %</v>
      </c>
      <c r="M90" s="18" t="str">
        <f>IF($G90="","",_xlfn.XLOOKUP($G90,KM!$C$7:$C$200,KM!N$7:N$200))</f>
        <v>Chlorparafine</v>
      </c>
      <c r="N90" s="27"/>
    </row>
    <row r="91" spans="1:14" ht="61.5" customHeight="1" x14ac:dyDescent="0.3">
      <c r="A91" s="27" t="s">
        <v>1023</v>
      </c>
      <c r="B91" s="27" t="s">
        <v>983</v>
      </c>
      <c r="C91" s="27" t="s">
        <v>1284</v>
      </c>
      <c r="D91" s="27" t="s">
        <v>9</v>
      </c>
      <c r="E91" s="27">
        <f t="shared" si="3"/>
        <v>90</v>
      </c>
      <c r="F91" s="18" t="str">
        <f>IF($G91="","",CONCATENATE("BAUTEIL:",_xlfn.XLOOKUP(G91,KM!$C$7:$C$200,KM!$D$7:$D$200),CHAR(10),"BEREICH:",_xlfn.XLOOKUP(G91,KM!$C$7:$C$200,KM!$E$7:$E$200)))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91" s="123">
        <v>38</v>
      </c>
      <c r="H91" s="18" t="str">
        <f>IF($G91="","",_xlfn.XLOOKUP($G91,KM!$C$7:$C$200,KM!F$7:F$200))</f>
        <v>VVOC, VOC, SVOC Emissionen, Halogenierte Treibmittel, Chlorparaffine, Weichmacher, Flammschutzmittel</v>
      </c>
      <c r="I91" s="18" t="str">
        <f>IF($G91="","",_xlfn.XLOOKUP($G91,KM!$C$7:$C$200,KM!H$7:H$200))</f>
        <v>Emicode EC1PLUS,
und 
halogenierte Treibmittel &lt; 0,1 % 
und
Chlorparaffine (SCCPs + MCCPs + LCCPs) &lt; 0,1 %,            
und
TCEP &lt; 0,1 %</v>
      </c>
      <c r="J91" s="18" t="str">
        <f>IF($G91="","",_xlfn.XLOOKUP($G91,KM!$C$7:$C$200,KM!I$7:I$200))</f>
        <v>Emicode EC1PLUS,
und 
halogenierte Treibmittel &lt; 0,1 % 
und
Chlorparaffine (SCCPs + MCCPs + LCCPs) &lt; 0,1 %,            
und
TCEP &lt; 0,1 %</v>
      </c>
      <c r="K91" s="18" t="str">
        <f>IF($G91="","",_xlfn.XLOOKUP($G91,KM!$C$7:$C$200,KM!J$7:J$200))</f>
        <v>Emicode EC1PLUS,
und
halogenierte Treibmittel &lt; 0,1 % 
und
Chlorparaffine (SCCPs + MCCPs + LCCPs) &lt; 0,1 %
und
TCEP &lt; 0,1 % 
und
weichmacherfrei
und 
halogenierten Flammschutzmittel &lt; 0,1 %</v>
      </c>
      <c r="L91" s="18" t="str">
        <f>IF($G91="","",_xlfn.XLOOKUP($G91,KM!$C$7:$C$200,KM!K$7:K$200))</f>
        <v>Emicode EC1PLUS,
und
halogenierte Treibmittel &lt; 0,1 % 
und
Chlorparaffine (SCCPs + MCCPs + LCCPs) &lt; 0,1 %
und
TCEP &lt; 0,1 % 
und
weichmacherfrei
und 
halogenierten Flammschutzmittel &lt; 0,1 %</v>
      </c>
      <c r="M91" s="18" t="str">
        <f>IF($G91="","",_xlfn.XLOOKUP($G91,KM!$C$7:$C$200,KM!N$7:N$200))</f>
        <v>Treibmittel
REACH-Kandidatenliste</v>
      </c>
      <c r="N91" s="27"/>
    </row>
    <row r="92" spans="1:14" ht="43.2" x14ac:dyDescent="0.3">
      <c r="A92" s="27" t="s">
        <v>1023</v>
      </c>
      <c r="B92" s="27" t="s">
        <v>983</v>
      </c>
      <c r="C92" s="27" t="s">
        <v>976</v>
      </c>
      <c r="D92" s="27" t="s">
        <v>9</v>
      </c>
      <c r="E92" s="27">
        <f t="shared" si="3"/>
        <v>91</v>
      </c>
      <c r="F92" s="18" t="str">
        <f>IF($G92="","",CONCATENATE("BAUTEIL:",_xlfn.XLOOKUP(G92,KM!$C$7:$C$200,KM!$D$7:$D$200),CHAR(10),"BEREICH:",_xlfn.XLOOKUP(G92,KM!$C$7:$C$200,KM!$E$7:$E$200)))</f>
        <v>BAUTEIL:Kunstschaum-Dämmstoffe für Gebäude und Haustechnik
BEREICH:XPS in Fassadenanwendungen, Resolplatten</v>
      </c>
      <c r="G92" s="123">
        <v>40</v>
      </c>
      <c r="H92" s="18" t="str">
        <f>IF($G92="","",_xlfn.XLOOKUP($G92,KM!$C$7:$C$200,KM!F$7:F$200))</f>
        <v>Halogenierte Treibmittel</v>
      </c>
      <c r="I92" s="18" t="str">
        <f>IF($G92="","",_xlfn.XLOOKUP($G92,KM!$C$7:$C$200,KM!H$7:H$200))</f>
        <v>Kein Einsatz von halogenierten Treibmitteln</v>
      </c>
      <c r="J92" s="18" t="str">
        <f>IF($G92="","",_xlfn.XLOOKUP($G92,KM!$C$7:$C$200,KM!I$7:I$200))</f>
        <v>Kein Einsatz von halogenierten Treibmitteln</v>
      </c>
      <c r="K92" s="18" t="str">
        <f>IF($G92="","",_xlfn.XLOOKUP($G92,KM!$C$7:$C$200,KM!J$7:J$200))</f>
        <v>Kein Einsatz von halogenierten Treibmitteln</v>
      </c>
      <c r="L92" s="18" t="str">
        <f>IF($G92="","",_xlfn.XLOOKUP($G92,KM!$C$7:$C$200,KM!K$7:K$200))</f>
        <v>Kein Einsatz von halogenierten Treibmitteln</v>
      </c>
      <c r="M92" s="18" t="str">
        <f>IF($G92="","",_xlfn.XLOOKUP($G92,KM!$C$7:$C$200,KM!N$7:N$200))</f>
        <v>-</v>
      </c>
      <c r="N92" s="27" t="s">
        <v>103</v>
      </c>
    </row>
    <row r="93" spans="1:14" ht="86.4" x14ac:dyDescent="0.3">
      <c r="A93" s="27" t="s">
        <v>1023</v>
      </c>
      <c r="B93" s="27" t="s">
        <v>1047</v>
      </c>
      <c r="C93" s="27" t="s">
        <v>9</v>
      </c>
      <c r="D93" s="27" t="s">
        <v>9</v>
      </c>
      <c r="E93" s="27">
        <f t="shared" si="3"/>
        <v>92</v>
      </c>
      <c r="F93" s="18" t="str">
        <f>IF($G93="","",CONCATENATE("BAUTEIL:",_xlfn.XLOOKUP(G93,KM!$C$7:$C$200,KM!$D$7:$D$200),CHAR(10),"BEREICH:",_xlfn.XLOOKUP(G93,KM!$C$7:$C$200,KM!$E$7:$E$200)))</f>
        <v>BAUTEIL:Dachabdichtung, Bauwerksabdichtung gegen Erdreich / Wasser / Feuchte, Bitumendickbeschichtung und Dämmstoffmontage
BEREICH:Kalt verarbeitbare Produkte zur Beschichtung (z. B. Vorstriche) und Hilfsstoffe zur Belegung (z. B. Kleber, Versiegelungen)</v>
      </c>
      <c r="G93" s="123">
        <v>25</v>
      </c>
      <c r="H93" s="18" t="str">
        <f>IF($G93="","",_xlfn.XLOOKUP($G93,KM!$C$7:$C$200,KM!F$7:F$200))</f>
        <v>Bitumen</v>
      </c>
      <c r="I93" s="18" t="str">
        <f>IF($G93="","",_xlfn.XLOOKUP($G93,KM!$C$7:$C$200,KM!H$7:H$200))</f>
        <v>GISCODE BBP10 oder BBP20</v>
      </c>
      <c r="J93" s="18" t="str">
        <f>IF($G93="","",_xlfn.XLOOKUP($G93,KM!$C$7:$C$200,KM!I$7:I$200))</f>
        <v>GISCODE BBP10 oder BBP20</v>
      </c>
      <c r="K93" s="18" t="str">
        <f>IF($G93="","",_xlfn.XLOOKUP($G93,KM!$C$7:$C$200,KM!J$7:J$200))</f>
        <v>GISCODE BBP10</v>
      </c>
      <c r="L93" s="18" t="str">
        <f>IF($G93="","",_xlfn.XLOOKUP($G93,KM!$C$7:$C$200,KM!K$7:K$200))</f>
        <v>GISCODE BBP10</v>
      </c>
      <c r="M93" s="18" t="str">
        <f>IF($G93="","",_xlfn.XLOOKUP($G93,KM!$C$7:$C$200,KM!N$7:N$200))</f>
        <v>-</v>
      </c>
      <c r="N93" s="27" t="s">
        <v>107</v>
      </c>
    </row>
    <row r="94" spans="1:14" ht="100.8" x14ac:dyDescent="0.3">
      <c r="A94" s="27" t="s">
        <v>1023</v>
      </c>
      <c r="B94" s="27" t="s">
        <v>163</v>
      </c>
      <c r="C94" s="27" t="s">
        <v>9</v>
      </c>
      <c r="D94" s="27" t="s">
        <v>9</v>
      </c>
      <c r="E94" s="27">
        <f t="shared" si="3"/>
        <v>93</v>
      </c>
      <c r="F94" s="18" t="str">
        <f>IF($G94="","",CONCATENATE("BAUTEIL:",_xlfn.XLOOKUP(G94,KM!$C$7:$C$200,KM!$D$7:$D$200),CHAR(10),"BEREICH:",_xlfn.XLOOKUP(G94,KM!$C$7:$C$200,KM!$E$7:$E$200)))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94" s="123">
        <v>22</v>
      </c>
      <c r="H94" s="18" t="str">
        <f>IF($G94="","",_xlfn.XLOOKUP($G94,KM!$C$7:$C$200,KM!F$7:F$200))</f>
        <v>VOC</v>
      </c>
      <c r="I94" s="18" t="str">
        <f>IF($G94="","",_xlfn.XLOOKUP($G94,KM!$C$7:$C$200,KM!H$7:H$200))</f>
        <v>-</v>
      </c>
      <c r="J94" s="18" t="str">
        <f>IF($G94="","",_xlfn.XLOOKUP($G94,KM!$C$7:$C$200,KM!I$7:I$200))</f>
        <v>-</v>
      </c>
      <c r="K94" s="18" t="str">
        <f>IF($G94="","",_xlfn.XLOOKUP($G94,KM!$C$7:$C$200,KM!J$7:J$200))</f>
        <v>RMA10 oder RMA15</v>
      </c>
      <c r="L94" s="18" t="str">
        <f>IF($G94="","",_xlfn.XLOOKUP($G94,KM!$C$7:$C$200,KM!K$7:K$200))</f>
        <v>RMA10 oder RMA15</v>
      </c>
      <c r="M94" s="18" t="str">
        <f>IF($G94="","",_xlfn.XLOOKUP($G94,KM!$C$7:$C$200,KM!N$7:N$200))</f>
        <v>-</v>
      </c>
      <c r="N94" s="27"/>
    </row>
    <row r="95" spans="1:14" ht="115.2" x14ac:dyDescent="0.3">
      <c r="A95" s="27" t="s">
        <v>1024</v>
      </c>
      <c r="B95" s="27" t="s">
        <v>43</v>
      </c>
      <c r="C95" s="27" t="s">
        <v>9</v>
      </c>
      <c r="D95" s="27" t="s">
        <v>9</v>
      </c>
      <c r="E95" s="27">
        <f t="shared" si="3"/>
        <v>94</v>
      </c>
      <c r="F95" s="18" t="str">
        <f>IF($G95="","",CONCATENATE("BAUTEIL:",_xlfn.XLOOKUP(G95,KM!$C$7:$C$200,KM!$D$7:$D$200),CHAR(10),"BEREICH:",_xlfn.XLOOKUP(G95,KM!$C$7:$C$200,KM!$E$7:$E$200)))</f>
        <v>BAUTEIL:Sperranstriche, Estrichharze, Abdichtungen unter Fliesen
BEREICH:Verlegewerkstoffe</v>
      </c>
      <c r="G95" s="123">
        <v>9</v>
      </c>
      <c r="H95" s="18" t="str">
        <f>IF($G95="","",_xlfn.XLOOKUP($G95,KM!$C$7:$C$200,KM!F$7:F$200))</f>
        <v>VVOC, VOC, SVOC Emissionen und Gehalt an gefährlichen Stoffen</v>
      </c>
      <c r="I95" s="18" t="str">
        <f>IF($G95="","",_xlfn.XLOOKUP($G95,KM!$C$7:$C$200,KM!H$7:H$200))</f>
        <v>GISCODE 
D1, ZP1, RE05, RE10, RE20 oder RE30, RU 0,5 oder RU 1</v>
      </c>
      <c r="J95" s="18" t="str">
        <f>IF($G95="","",_xlfn.XLOOKUP($G95,KM!$C$7:$C$200,KM!I$7:I$200))</f>
        <v>GISCODE 
D1, ZP1, RE05, RE10, RE20 oder RE30, RU 0,5 oder RU 1</v>
      </c>
      <c r="K95" s="18" t="str">
        <f>IF($G95="","",_xlfn.XLOOKUP($G95,KM!$C$7:$C$200,KM!J$7:J$200))</f>
        <v>GISCODE 
D1, ZP1, RE05, RE10, RE20 oder RE30, RU 0,5 oder RU 1
und
EMICODE 
EC1 oder EC1PLUS</v>
      </c>
      <c r="L95" s="18" t="str">
        <f>IF($G95="","",_xlfn.XLOOKUP($G95,KM!$C$7:$C$200,KM!K$7:K$200))</f>
        <v>GISCODE 
D1, ZP1, RE05, RE10, RE20 oder RE30, RU 0,5 oder RU 1
und
EMICODE 
EC1 oder EC1PLUS</v>
      </c>
      <c r="M95" s="18" t="str">
        <f>IF($G95="","",_xlfn.XLOOKUP($G95,KM!$C$7:$C$200,KM!N$7:N$200))</f>
        <v>-</v>
      </c>
      <c r="N95" s="27"/>
    </row>
    <row r="96" spans="1:14" ht="144" x14ac:dyDescent="0.3">
      <c r="A96" s="27" t="s">
        <v>1024</v>
      </c>
      <c r="B96" s="27" t="s">
        <v>1735</v>
      </c>
      <c r="C96" s="27" t="s">
        <v>50</v>
      </c>
      <c r="D96" s="27" t="s">
        <v>9</v>
      </c>
      <c r="E96" s="27">
        <f t="shared" si="3"/>
        <v>95</v>
      </c>
      <c r="F96" s="18" t="str">
        <f>IF($G96="","",CONCATENATE("BAUTEIL:",_xlfn.XLOOKUP(G96,KM!$C$7:$C$200,KM!$D$7:$D$200),CHAR(10),"BEREICH:",_xlfn.XLOOKUP(G96,KM!$C$7:$C$200,KM!$E$7:$E$200)))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96" s="123">
        <v>2</v>
      </c>
      <c r="H96" s="18" t="str">
        <f>IF($G96="","",_xlfn.XLOOKUP($G96,KM!$C$7:$C$200,KM!F$7:F$200))</f>
        <v>VOC / SVOC / Konservierungsstoffe</v>
      </c>
      <c r="I96" s="18" t="str">
        <f>IF($G96="","",_xlfn.XLOOKUP($G96,KM!$C$7:$C$200,KM!H$7:H$200))</f>
        <v>Gemäß der Anforderungen für wasserverdünnbare (Wb) Produkte gemäß aktueller Decopaint-RL (Anhang II)</v>
      </c>
      <c r="J96" s="18" t="str">
        <f>IF($G96="","",_xlfn.XLOOKUP($G96,KM!$C$7:$C$200,KM!I$7:I$200))</f>
        <v>&lt; 30 g/l</v>
      </c>
      <c r="K96" s="18" t="str">
        <f>IF($G96="","",_xlfn.XLOOKUP($G96,KM!$C$7:$C$200,KM!J$7:J$200))</f>
        <v>lösemittelfrei 
und 
weichmacherfrei 
und 
konservierungsmittelfrei
nach VdL-RL01 oder DE-UZ 102</v>
      </c>
      <c r="L96" s="18" t="str">
        <f>IF($G96="","",_xlfn.XLOOKUP($G96,KM!$C$7:$C$200,KM!K$7:K$200))</f>
        <v>lösemittelfrei 
und 
weichmacherfrei 
und 
konservierungsmittelfrei
nach VdL-RL01 oder DE-UZ 102</v>
      </c>
      <c r="M96" s="18" t="str">
        <f>IF($G96="","",_xlfn.XLOOKUP($G96,KM!$C$7:$C$200,KM!N$7:N$200))</f>
        <v>-</v>
      </c>
      <c r="N96" s="27"/>
    </row>
    <row r="97" spans="1:14" ht="100.8" x14ac:dyDescent="0.3">
      <c r="A97" s="27" t="s">
        <v>1024</v>
      </c>
      <c r="B97" s="27" t="s">
        <v>1735</v>
      </c>
      <c r="C97" s="27" t="s">
        <v>164</v>
      </c>
      <c r="D97" s="27" t="s">
        <v>9</v>
      </c>
      <c r="E97" s="27">
        <f t="shared" si="3"/>
        <v>96</v>
      </c>
      <c r="F97" s="18" t="str">
        <f>IF($G97="","",CONCATENATE("BAUTEIL:",_xlfn.XLOOKUP(G97,KM!$C$7:$C$200,KM!$D$7:$D$200),CHAR(10),"BEREICH:",_xlfn.XLOOKUP(G97,KM!$C$7:$C$200,KM!$E$7:$E$200)))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97" s="123">
        <v>22</v>
      </c>
      <c r="H97" s="18" t="str">
        <f>IF($G97="","",_xlfn.XLOOKUP($G97,KM!$C$7:$C$200,KM!F$7:F$200))</f>
        <v>VOC</v>
      </c>
      <c r="I97" s="18" t="str">
        <f>IF($G97="","",_xlfn.XLOOKUP($G97,KM!$C$7:$C$200,KM!H$7:H$200))</f>
        <v>-</v>
      </c>
      <c r="J97" s="18" t="str">
        <f>IF($G97="","",_xlfn.XLOOKUP($G97,KM!$C$7:$C$200,KM!I$7:I$200))</f>
        <v>-</v>
      </c>
      <c r="K97" s="18" t="str">
        <f>IF($G97="","",_xlfn.XLOOKUP($G97,KM!$C$7:$C$200,KM!J$7:J$200))</f>
        <v>RMA10 oder RMA15</v>
      </c>
      <c r="L97" s="18" t="str">
        <f>IF($G97="","",_xlfn.XLOOKUP($G97,KM!$C$7:$C$200,KM!K$7:K$200))</f>
        <v>RMA10 oder RMA15</v>
      </c>
      <c r="M97" s="18" t="str">
        <f>IF($G97="","",_xlfn.XLOOKUP($G97,KM!$C$7:$C$200,KM!N$7:N$200))</f>
        <v>-</v>
      </c>
      <c r="N97" s="27"/>
    </row>
    <row r="98" spans="1:14" ht="172.8" x14ac:dyDescent="0.3">
      <c r="A98" s="27" t="s">
        <v>1024</v>
      </c>
      <c r="B98" s="27" t="s">
        <v>1735</v>
      </c>
      <c r="C98" s="27" t="s">
        <v>165</v>
      </c>
      <c r="D98" s="27" t="s">
        <v>9</v>
      </c>
      <c r="E98" s="27">
        <f t="shared" si="3"/>
        <v>97</v>
      </c>
      <c r="F98" s="18" t="str">
        <f>IF($G98="","",CONCATENATE("BAUTEIL:",_xlfn.XLOOKUP(G98,KM!$C$7:$C$200,KM!$D$7:$D$200),CHAR(10),"BEREICH:",_xlfn.XLOOKUP(G98,KM!$C$7:$C$200,KM!$E$7:$E$200)))</f>
        <v>BAUTEIL:EP-Produkte zur Beschichtung von mineralischen Oberflächen an Boden, Decke und Wand - auch in Systemaufbauten ohne spezielle Anforderungen
BEREICH:Versiegelungen, 2K-EP-Lacke, EPBodenbeschichtungen - ausgenommen OS-Systeme für Parkhaus, etc.</v>
      </c>
      <c r="G98" s="123">
        <v>23</v>
      </c>
      <c r="H98" s="18" t="str">
        <f>IF($G98="","",_xlfn.XLOOKUP($G98,KM!$C$7:$C$200,KM!F$7:F$200))</f>
        <v>VOC, Gefahrstoffe</v>
      </c>
      <c r="I98" s="18" t="str">
        <f>IF($G98="","",_xlfn.XLOOKUP($G98,KM!$C$7:$C$200,KM!H$7:H$200))</f>
        <v xml:space="preserve">GISCODE
RE05, RE10, RE20, RE30, RE40, RE50, oder RE55 </v>
      </c>
      <c r="J98" s="18" t="str">
        <f>IF($G98="","",_xlfn.XLOOKUP($G98,KM!$C$7:$C$200,KM!I$7:I$200))</f>
        <v>GISCODE
RE05, RE10, RE20, RE30
oder RE55/„total solid“</v>
      </c>
      <c r="K98" s="18" t="str">
        <f>IF($G98="","",_xlfn.XLOOKUP($G98,KM!$C$7:$C$200,KM!J$7:J$200))</f>
        <v>GISCODE
RE05, RE10, RE20, RE30 oder RE55 „total solid“ 
und
Emissionsnachweis (AgBB oder hochwertiger) als Einzelprodukt oder im System</v>
      </c>
      <c r="L98" s="18" t="str">
        <f>IF($G98="","",_xlfn.XLOOKUP($G98,KM!$C$7:$C$200,KM!K$7:K$200))</f>
        <v>GISCODE 
RE05, RE10, RE20 oder RE30
und
Emissionsnachweis (AgBB oder hochwertiger) als Einzelprodukt oder im System</v>
      </c>
      <c r="M98" s="18" t="str">
        <f>IF($G98="","",_xlfn.XLOOKUP($G98,KM!$C$7:$C$200,KM!N$7:N$200))</f>
        <v xml:space="preserve">Emissionsnachweis als
Einzelprodukt oder
im System
AgBB Prüfzeugnis
Emissionsnachweis von 2k EP/PU Lacken
</v>
      </c>
      <c r="N98" s="27"/>
    </row>
    <row r="99" spans="1:14" ht="86.4" x14ac:dyDescent="0.3">
      <c r="A99" s="27" t="s">
        <v>1024</v>
      </c>
      <c r="B99" s="27" t="s">
        <v>1735</v>
      </c>
      <c r="C99" s="27" t="s">
        <v>166</v>
      </c>
      <c r="D99" s="27" t="s">
        <v>9</v>
      </c>
      <c r="E99" s="27">
        <f t="shared" si="3"/>
        <v>98</v>
      </c>
      <c r="F99" s="18" t="str">
        <f>IF($G99="","",CONCATENATE("BAUTEIL:",_xlfn.XLOOKUP(G99,KM!$C$7:$C$200,KM!$D$7:$D$200),CHAR(10),"BEREICH:",_xlfn.XLOOKUP(G99,KM!$C$7:$C$200,KM!$E$7:$E$200)))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99" s="123">
        <v>24</v>
      </c>
      <c r="H99" s="18" t="str">
        <f>IF($G99="","",_xlfn.XLOOKUP($G99,KM!$C$7:$C$200,KM!F$7:F$200))</f>
        <v>Polyurethan und Epoxidharze</v>
      </c>
      <c r="I99" s="18" t="str">
        <f>IF($G99="","",_xlfn.XLOOKUP($G99,KM!$C$7:$C$200,KM!H$7:H$200))</f>
        <v>GISCODE 
PU10, PU20, PU40, PU60 RE05, RE10, RE20, RE30, RE40, RE50, oder RE55</v>
      </c>
      <c r="J99" s="18" t="str">
        <f>IF($G99="","",_xlfn.XLOOKUP($G99,KM!$C$7:$C$200,KM!I$7:I$200))</f>
        <v>GISCODE 
PU10, PU20, PU40, PU60, RE05, RE10, RE20, RE30, RE40, RE50, oder RE55</v>
      </c>
      <c r="K99" s="18" t="str">
        <f>IF($G99="","",_xlfn.XLOOKUP($G99,KM!$C$7:$C$200,KM!J$7:J$200))</f>
        <v>GISCODE 
PU10, PU40, PU60, RE05, RE10, RE20 oder RE30</v>
      </c>
      <c r="L99" s="18" t="str">
        <f>IF($G99="","",_xlfn.XLOOKUP($G99,KM!$C$7:$C$200,KM!K$7:K$200))</f>
        <v>GISCODE 
PU10, PU40, PU60, RE05, RE10, RE20 oder RE30</v>
      </c>
      <c r="M99" s="18">
        <f>IF($G99="","",_xlfn.XLOOKUP($G99,KM!$C$7:$C$200,KM!N$7:N$200))</f>
        <v>0</v>
      </c>
      <c r="N99" s="27"/>
    </row>
    <row r="100" spans="1:14" ht="100.8" x14ac:dyDescent="0.3">
      <c r="A100" s="27" t="s">
        <v>1024</v>
      </c>
      <c r="B100" s="27" t="s">
        <v>1736</v>
      </c>
      <c r="C100" s="27" t="s">
        <v>163</v>
      </c>
      <c r="D100" s="27" t="s">
        <v>9</v>
      </c>
      <c r="E100" s="27">
        <f t="shared" si="3"/>
        <v>99</v>
      </c>
      <c r="F100" s="18" t="str">
        <f>IF($G100="","",CONCATENATE("BAUTEIL:",_xlfn.XLOOKUP(G100,KM!$C$7:$C$200,KM!$D$7:$D$200),CHAR(10),"BEREICH:",_xlfn.XLOOKUP(G100,KM!$C$7:$C$200,KM!$E$7:$E$200)))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100" s="123">
        <v>22</v>
      </c>
      <c r="H100" s="18" t="str">
        <f>IF($G100="","",_xlfn.XLOOKUP($G100,KM!$C$7:$C$200,KM!F$7:F$200))</f>
        <v>VOC</v>
      </c>
      <c r="I100" s="18" t="str">
        <f>IF($G100="","",_xlfn.XLOOKUP($G100,KM!$C$7:$C$200,KM!H$7:H$200))</f>
        <v>-</v>
      </c>
      <c r="J100" s="18" t="str">
        <f>IF($G100="","",_xlfn.XLOOKUP($G100,KM!$C$7:$C$200,KM!I$7:I$200))</f>
        <v>-</v>
      </c>
      <c r="K100" s="18" t="str">
        <f>IF($G100="","",_xlfn.XLOOKUP($G100,KM!$C$7:$C$200,KM!J$7:J$200))</f>
        <v>RMA10 oder RMA15</v>
      </c>
      <c r="L100" s="18" t="str">
        <f>IF($G100="","",_xlfn.XLOOKUP($G100,KM!$C$7:$C$200,KM!K$7:K$200))</f>
        <v>RMA10 oder RMA15</v>
      </c>
      <c r="M100" s="18" t="str">
        <f>IF($G100="","",_xlfn.XLOOKUP($G100,KM!$C$7:$C$200,KM!N$7:N$200))</f>
        <v>-</v>
      </c>
      <c r="N100" s="27"/>
    </row>
    <row r="101" spans="1:14" ht="187.2" x14ac:dyDescent="0.3">
      <c r="A101" s="27" t="s">
        <v>1024</v>
      </c>
      <c r="B101" s="27" t="s">
        <v>1736</v>
      </c>
      <c r="C101" s="27" t="s">
        <v>47</v>
      </c>
      <c r="D101" s="27" t="s">
        <v>9</v>
      </c>
      <c r="E101" s="27">
        <f t="shared" si="3"/>
        <v>100</v>
      </c>
      <c r="F101" s="18" t="str">
        <f>IF($G101="","",CONCATENATE("BAUTEIL:",_xlfn.XLOOKUP(G101,KM!$C$7:$C$200,KM!$D$7:$D$200),CHAR(10),"BEREICH:",_xlfn.XLOOKUP(G101,KM!$C$7:$C$200,KM!$E$7:$E$200)))</f>
        <v>BAUTEIL:Grundierungen, Vorstriche, Spachtelmassen und Klebstoffe unter Wand- und Bodenbelägen (z.B. Fliesen, Teppiche, Parkett, elastische Bodenbeläge - ausgenommen Tapeten)
BEREICH:Alle Verlegewerkstoffe, Hilfsstoffe zur Belegung von Oberflächen (Wand und Boden)</v>
      </c>
      <c r="G101" s="123">
        <v>8</v>
      </c>
      <c r="H101" s="18" t="str">
        <f>IF($G101="","",_xlfn.XLOOKUP($G101,KM!$C$7:$C$200,KM!F$7:F$200))</f>
        <v>VVOC, VOC, SVOC Emissionen und Gehalt an gefährlichen Stoffen</v>
      </c>
      <c r="I101" s="18" t="str">
        <f>IF($G101="","",_xlfn.XLOOKUP($G101,KM!$C$7:$C$200,KM!H$7:H$200))</f>
        <v xml:space="preserve">GISCODE 
D1, ZP1, CP1, CP2, CP3, RU 0,5, RU 1, RE05, RE10, RE20 oder RE30 oder RS10
</v>
      </c>
      <c r="J101" s="18" t="str">
        <f>IF($G101="","",_xlfn.XLOOKUP($G101,KM!$C$7:$C$200,KM!I$7:I$200))</f>
        <v>GISCODE
D1, ZP1, CP1, CP2, CP3, RU 0,5, RU 1, RE05, RE10, RE20 oder RE30
oder RS10
und
EMICODE EC1PLUS
oder
DE-UZ 113</v>
      </c>
      <c r="K101" s="18" t="str">
        <f>IF($G101="","",_xlfn.XLOOKUP($G101,KM!$C$7:$C$200,KM!J$7:J$200))</f>
        <v>GISCODE
D1, ZP1, CP1, CP2, CP3, RU 0,5, RU 1, RE05, RE10, RE20 oder RE30
oder RS10
und
EMICODE EC1PLUS
oder
DE-UZ 113</v>
      </c>
      <c r="L101" s="18" t="str">
        <f>IF($G101="","",_xlfn.XLOOKUP($G101,KM!$C$7:$C$200,KM!K$7:K$200))</f>
        <v>GISCODE
D1, ZP1, CP1, CP2, CP3, RU 0,5, RU 1, RE05, RE10, RE20 oder RE30
oder RS10
und
EMICODE EC1PLUS
oder
DE-UZ 113</v>
      </c>
      <c r="M101" s="18" t="str">
        <f>IF($G101="","",_xlfn.XLOOKUP($G101,KM!$C$7:$C$200,KM!N$7:N$200))</f>
        <v>-</v>
      </c>
      <c r="N101" s="27"/>
    </row>
    <row r="102" spans="1:14" ht="115.2" x14ac:dyDescent="0.3">
      <c r="A102" s="27" t="s">
        <v>1024</v>
      </c>
      <c r="B102" s="27" t="s">
        <v>1736</v>
      </c>
      <c r="C102" s="27" t="s">
        <v>1051</v>
      </c>
      <c r="D102" s="27" t="s">
        <v>9</v>
      </c>
      <c r="E102" s="27">
        <f t="shared" si="3"/>
        <v>101</v>
      </c>
      <c r="F102" s="18" t="str">
        <f>IF($G102="","",CONCATENATE("BAUTEIL:",_xlfn.XLOOKUP(G102,KM!$C$7:$C$200,KM!$D$7:$D$200),CHAR(10),"BEREICH:",_xlfn.XLOOKUP(G102,KM!$C$7:$C$200,KM!$E$7:$E$200)))</f>
        <v>BAUTEIL:Sperranstriche, Estrichharze, Abdichtungen unter Fliesen
BEREICH:Verlegewerkstoffe</v>
      </c>
      <c r="G102" s="123">
        <v>9</v>
      </c>
      <c r="H102" s="18" t="str">
        <f>IF($G102="","",_xlfn.XLOOKUP($G102,KM!$C$7:$C$200,KM!F$7:F$200))</f>
        <v>VVOC, VOC, SVOC Emissionen und Gehalt an gefährlichen Stoffen</v>
      </c>
      <c r="I102" s="18" t="str">
        <f>IF($G102="","",_xlfn.XLOOKUP($G102,KM!$C$7:$C$200,KM!H$7:H$200))</f>
        <v>GISCODE 
D1, ZP1, RE05, RE10, RE20 oder RE30, RU 0,5 oder RU 1</v>
      </c>
      <c r="J102" s="18" t="str">
        <f>IF($G102="","",_xlfn.XLOOKUP($G102,KM!$C$7:$C$200,KM!I$7:I$200))</f>
        <v>GISCODE 
D1, ZP1, RE05, RE10, RE20 oder RE30, RU 0,5 oder RU 1</v>
      </c>
      <c r="K102" s="18" t="str">
        <f>IF($G102="","",_xlfn.XLOOKUP($G102,KM!$C$7:$C$200,KM!J$7:J$200))</f>
        <v>GISCODE 
D1, ZP1, RE05, RE10, RE20 oder RE30, RU 0,5 oder RU 1
und
EMICODE 
EC1 oder EC1PLUS</v>
      </c>
      <c r="L102" s="18" t="str">
        <f>IF($G102="","",_xlfn.XLOOKUP($G102,KM!$C$7:$C$200,KM!K$7:K$200))</f>
        <v>GISCODE 
D1, ZP1, RE05, RE10, RE20 oder RE30, RU 0,5 oder RU 1
und
EMICODE 
EC1 oder EC1PLUS</v>
      </c>
      <c r="M102" s="18" t="str">
        <f>IF($G102="","",_xlfn.XLOOKUP($G102,KM!$C$7:$C$200,KM!N$7:N$200))</f>
        <v>-</v>
      </c>
      <c r="N102" s="27"/>
    </row>
    <row r="103" spans="1:14" ht="187.2" x14ac:dyDescent="0.3">
      <c r="A103" s="27" t="s">
        <v>1024</v>
      </c>
      <c r="B103" s="27" t="s">
        <v>1736</v>
      </c>
      <c r="C103" s="27" t="s">
        <v>48</v>
      </c>
      <c r="D103" s="27" t="s">
        <v>9</v>
      </c>
      <c r="E103" s="27">
        <f t="shared" si="3"/>
        <v>102</v>
      </c>
      <c r="F103" s="18" t="str">
        <f>IF($G103="","",CONCATENATE("BAUTEIL:",_xlfn.XLOOKUP(G103,KM!$C$7:$C$200,KM!$D$7:$D$200),CHAR(10),"BEREICH:",_xlfn.XLOOKUP(G103,KM!$C$7:$C$200,KM!$E$7:$E$200)))</f>
        <v>BAUTEIL:Grundierungen, Vorstriche, Spachtelmassen und Klebstoffe unter Wand- und Bodenbelägen (z.B. Fliesen, Teppiche, Parkett, elastische Bodenbeläge - ausgenommen Tapeten)
BEREICH:Alle Verlegewerkstoffe, Hilfsstoffe zur Belegung von Oberflächen (Wand und Boden)</v>
      </c>
      <c r="G103" s="123">
        <v>8</v>
      </c>
      <c r="H103" s="18" t="str">
        <f>IF($G103="","",_xlfn.XLOOKUP($G103,KM!$C$7:$C$200,KM!F$7:F$200))</f>
        <v>VVOC, VOC, SVOC Emissionen und Gehalt an gefährlichen Stoffen</v>
      </c>
      <c r="I103" s="18" t="str">
        <f>IF($G103="","",_xlfn.XLOOKUP($G103,KM!$C$7:$C$200,KM!H$7:H$200))</f>
        <v xml:space="preserve">GISCODE 
D1, ZP1, CP1, CP2, CP3, RU 0,5, RU 1, RE05, RE10, RE20 oder RE30 oder RS10
</v>
      </c>
      <c r="J103" s="18" t="str">
        <f>IF($G103="","",_xlfn.XLOOKUP($G103,KM!$C$7:$C$200,KM!I$7:I$200))</f>
        <v>GISCODE
D1, ZP1, CP1, CP2, CP3, RU 0,5, RU 1, RE05, RE10, RE20 oder RE30
oder RS10
und
EMICODE EC1PLUS
oder
DE-UZ 113</v>
      </c>
      <c r="K103" s="18" t="str">
        <f>IF($G103="","",_xlfn.XLOOKUP($G103,KM!$C$7:$C$200,KM!J$7:J$200))</f>
        <v>GISCODE
D1, ZP1, CP1, CP2, CP3, RU 0,5, RU 1, RE05, RE10, RE20 oder RE30
oder RS10
und
EMICODE EC1PLUS
oder
DE-UZ 113</v>
      </c>
      <c r="L103" s="18" t="str">
        <f>IF($G103="","",_xlfn.XLOOKUP($G103,KM!$C$7:$C$200,KM!K$7:K$200))</f>
        <v>GISCODE
D1, ZP1, CP1, CP2, CP3, RU 0,5, RU 1, RE05, RE10, RE20 oder RE30
oder RS10
und
EMICODE EC1PLUS
oder
DE-UZ 113</v>
      </c>
      <c r="M103" s="18" t="str">
        <f>IF($G103="","",_xlfn.XLOOKUP($G103,KM!$C$7:$C$200,KM!N$7:N$200))</f>
        <v>-</v>
      </c>
      <c r="N103" s="27"/>
    </row>
    <row r="104" spans="1:14" ht="187.2" x14ac:dyDescent="0.3">
      <c r="A104" s="27" t="s">
        <v>1024</v>
      </c>
      <c r="B104" s="27" t="s">
        <v>1736</v>
      </c>
      <c r="C104" s="27" t="s">
        <v>1052</v>
      </c>
      <c r="D104" s="27" t="s">
        <v>9</v>
      </c>
      <c r="E104" s="27">
        <f t="shared" si="3"/>
        <v>103</v>
      </c>
      <c r="F104" s="18" t="str">
        <f>IF($G104="","",CONCATENATE("BAUTEIL:",_xlfn.XLOOKUP(G104,KM!$C$7:$C$200,KM!$D$7:$D$200),CHAR(10),"BEREICH:",_xlfn.XLOOKUP(G104,KM!$C$7:$C$200,KM!$E$7:$E$200)))</f>
        <v>BAUTEIL:Grundierungen, Vorstriche, Spachtelmassen und Klebstoffe unter Wand- und Bodenbelägen (z.B. Fliesen, Teppiche, Parkett, elastische Bodenbeläge - ausgenommen Tapeten)
BEREICH:Alle Verlegewerkstoffe, Hilfsstoffe zur Belegung von Oberflächen (Wand und Boden)</v>
      </c>
      <c r="G104" s="123">
        <v>8</v>
      </c>
      <c r="H104" s="18" t="str">
        <f>IF($G104="","",_xlfn.XLOOKUP($G104,KM!$C$7:$C$200,KM!F$7:F$200))</f>
        <v>VVOC, VOC, SVOC Emissionen und Gehalt an gefährlichen Stoffen</v>
      </c>
      <c r="I104" s="18" t="str">
        <f>IF($G104="","",_xlfn.XLOOKUP($G104,KM!$C$7:$C$200,KM!H$7:H$200))</f>
        <v xml:space="preserve">GISCODE 
D1, ZP1, CP1, CP2, CP3, RU 0,5, RU 1, RE05, RE10, RE20 oder RE30 oder RS10
</v>
      </c>
      <c r="J104" s="18" t="str">
        <f>IF($G104="","",_xlfn.XLOOKUP($G104,KM!$C$7:$C$200,KM!I$7:I$200))</f>
        <v>GISCODE
D1, ZP1, CP1, CP2, CP3, RU 0,5, RU 1, RE05, RE10, RE20 oder RE30
oder RS10
und
EMICODE EC1PLUS
oder
DE-UZ 113</v>
      </c>
      <c r="K104" s="18" t="str">
        <f>IF($G104="","",_xlfn.XLOOKUP($G104,KM!$C$7:$C$200,KM!J$7:J$200))</f>
        <v>GISCODE
D1, ZP1, CP1, CP2, CP3, RU 0,5, RU 1, RE05, RE10, RE20 oder RE30
oder RS10
und
EMICODE EC1PLUS
oder
DE-UZ 113</v>
      </c>
      <c r="L104" s="18" t="str">
        <f>IF($G104="","",_xlfn.XLOOKUP($G104,KM!$C$7:$C$200,KM!K$7:K$200))</f>
        <v>GISCODE
D1, ZP1, CP1, CP2, CP3, RU 0,5, RU 1, RE05, RE10, RE20 oder RE30
oder RS10
und
EMICODE EC1PLUS
oder
DE-UZ 113</v>
      </c>
      <c r="M104" s="18" t="str">
        <f>IF($G104="","",_xlfn.XLOOKUP($G104,KM!$C$7:$C$200,KM!N$7:N$200))</f>
        <v>-</v>
      </c>
      <c r="N104" s="27"/>
    </row>
    <row r="105" spans="1:14" ht="187.2" x14ac:dyDescent="0.3">
      <c r="A105" s="27" t="s">
        <v>1024</v>
      </c>
      <c r="B105" s="27" t="s">
        <v>1736</v>
      </c>
      <c r="C105" s="27" t="s">
        <v>1053</v>
      </c>
      <c r="D105" s="27" t="s">
        <v>9</v>
      </c>
      <c r="E105" s="27">
        <f t="shared" si="3"/>
        <v>104</v>
      </c>
      <c r="F105" s="18" t="str">
        <f>IF($G105="","",CONCATENATE("BAUTEIL:",_xlfn.XLOOKUP(G105,KM!$C$7:$C$200,KM!$D$7:$D$200),CHAR(10),"BEREICH:",_xlfn.XLOOKUP(G105,KM!$C$7:$C$200,KM!$E$7:$E$200)))</f>
        <v>BAUTEIL:Grundierungen, Vorstriche, Spachtelmassen und Klebstoffe unter Wand- und Bodenbelägen (z.B. Fliesen, Teppiche, Parkett, elastische Bodenbeläge - ausgenommen Tapeten)
BEREICH:Alle Verlegewerkstoffe, Hilfsstoffe zur Belegung von Oberflächen (Wand und Boden)</v>
      </c>
      <c r="G105" s="123">
        <v>8</v>
      </c>
      <c r="H105" s="18" t="str">
        <f>IF($G105="","",_xlfn.XLOOKUP($G105,KM!$C$7:$C$200,KM!F$7:F$200))</f>
        <v>VVOC, VOC, SVOC Emissionen und Gehalt an gefährlichen Stoffen</v>
      </c>
      <c r="I105" s="18" t="str">
        <f>IF($G105="","",_xlfn.XLOOKUP($G105,KM!$C$7:$C$200,KM!H$7:H$200))</f>
        <v xml:space="preserve">GISCODE 
D1, ZP1, CP1, CP2, CP3, RU 0,5, RU 1, RE05, RE10, RE20 oder RE30 oder RS10
</v>
      </c>
      <c r="J105" s="18" t="str">
        <f>IF($G105="","",_xlfn.XLOOKUP($G105,KM!$C$7:$C$200,KM!I$7:I$200))</f>
        <v>GISCODE
D1, ZP1, CP1, CP2, CP3, RU 0,5, RU 1, RE05, RE10, RE20 oder RE30
oder RS10
und
EMICODE EC1PLUS
oder
DE-UZ 113</v>
      </c>
      <c r="K105" s="18" t="str">
        <f>IF($G105="","",_xlfn.XLOOKUP($G105,KM!$C$7:$C$200,KM!J$7:J$200))</f>
        <v>GISCODE
D1, ZP1, CP1, CP2, CP3, RU 0,5, RU 1, RE05, RE10, RE20 oder RE30
oder RS10
und
EMICODE EC1PLUS
oder
DE-UZ 113</v>
      </c>
      <c r="L105" s="18" t="str">
        <f>IF($G105="","",_xlfn.XLOOKUP($G105,KM!$C$7:$C$200,KM!K$7:K$200))</f>
        <v>GISCODE
D1, ZP1, CP1, CP2, CP3, RU 0,5, RU 1, RE05, RE10, RE20 oder RE30
oder RS10
und
EMICODE EC1PLUS
oder
DE-UZ 113</v>
      </c>
      <c r="M105" s="18" t="str">
        <f>IF($G105="","",_xlfn.XLOOKUP($G105,KM!$C$7:$C$200,KM!N$7:N$200))</f>
        <v>-</v>
      </c>
      <c r="N105" s="27"/>
    </row>
    <row r="106" spans="1:14" ht="43.2" x14ac:dyDescent="0.3">
      <c r="A106" s="27" t="s">
        <v>1024</v>
      </c>
      <c r="B106" s="27" t="s">
        <v>1736</v>
      </c>
      <c r="C106" s="27" t="s">
        <v>49</v>
      </c>
      <c r="D106" s="27" t="s">
        <v>984</v>
      </c>
      <c r="E106" s="27">
        <f t="shared" si="3"/>
        <v>105</v>
      </c>
      <c r="F106" s="18" t="str">
        <f>IF($G106="","",CONCATENATE("BAUTEIL:",_xlfn.XLOOKUP(G106,KM!$C$7:$C$200,KM!$D$7:$D$200),CHAR(10),"BEREICH:",_xlfn.XLOOKUP(G106,KM!$C$7:$C$200,KM!$E$7:$E$200)))</f>
        <v>BAUTEIL:Bodenbeläge
BEREICH:Textile Bodenbeläge</v>
      </c>
      <c r="G106" s="123">
        <v>6</v>
      </c>
      <c r="H106" s="18" t="str">
        <f>IF($G106="","",_xlfn.XLOOKUP($G106,KM!$C$7:$C$200,KM!F$7:F$200))</f>
        <v>VVOC, VOC, SVOC Emissionen und Gehalt an gefährlichen Stoffen</v>
      </c>
      <c r="I106" s="18" t="str">
        <f>IF($G106="","",_xlfn.XLOOKUP($G106,KM!$C$7:$C$200,KM!H$7:H$200))</f>
        <v>GUT-Gütesiegel 
oder 
DE-UZ 128</v>
      </c>
      <c r="J106" s="18" t="str">
        <f>IF($G106="","",_xlfn.XLOOKUP($G106,KM!$C$7:$C$200,KM!I$7:I$200))</f>
        <v>GUT-Gütesiegel 
oder 
DE-UZ 128</v>
      </c>
      <c r="K106" s="18" t="str">
        <f>IF($G106="","",_xlfn.XLOOKUP($G106,KM!$C$7:$C$200,KM!J$7:J$200))</f>
        <v>GUT-Gütesiegel 
oder 
DE-UZ 128</v>
      </c>
      <c r="L106" s="18" t="str">
        <f>IF($G106="","",_xlfn.XLOOKUP($G106,KM!$C$7:$C$200,KM!K$7:K$200))</f>
        <v>GUT-Gütesiegel 
oder 
DE-UZ 128</v>
      </c>
      <c r="M106" s="18" t="str">
        <f>IF($G106="","",_xlfn.XLOOKUP($G106,KM!$C$7:$C$200,KM!N$7:N$200))</f>
        <v>-</v>
      </c>
      <c r="N106" s="27"/>
    </row>
    <row r="107" spans="1:14" ht="100.8" x14ac:dyDescent="0.3">
      <c r="A107" s="27" t="s">
        <v>1024</v>
      </c>
      <c r="B107" s="27" t="s">
        <v>1736</v>
      </c>
      <c r="C107" s="27" t="s">
        <v>49</v>
      </c>
      <c r="D107" s="27" t="s">
        <v>1733</v>
      </c>
      <c r="E107" s="27">
        <f t="shared" si="3"/>
        <v>106</v>
      </c>
      <c r="F107" s="18" t="str">
        <f>IF($G107="","",CONCATENATE("BAUTEIL:",_xlfn.XLOOKUP(G107,KM!$C$7:$C$200,KM!$D$7:$D$200),CHAR(10),"BEREICH:",_xlfn.XLOOKUP(G107,KM!$C$7:$C$200,KM!$E$7:$E$200)))</f>
        <v>BAUTEIL:Bodenbeläge
BEREICH:Elastische Bodenbeläge wie homogene oder heterogene Bodenbeläge aus PVC, Linoleum, Kork, Gummi/Kautschuk, etc</v>
      </c>
      <c r="G107" s="123">
        <v>7</v>
      </c>
      <c r="H107" s="18" t="str">
        <f>IF($G107="","",_xlfn.XLOOKUP($G107,KM!$C$7:$C$200,KM!F$7:F$200))</f>
        <v>VVOC, VOC, SVOC Emissionen und Gehalt an gefährlichen Stoffen</v>
      </c>
      <c r="I107" s="18" t="str">
        <f>IF($G107="","",_xlfn.XLOOKUP($G107,KM!$C$7:$C$200,KM!H$7:H$200))</f>
        <v>Emissionsnachweis (AgBB oder hochwertiger)</v>
      </c>
      <c r="J107" s="18" t="str">
        <f>IF($G107="","",_xlfn.XLOOKUP($G107,KM!$C$7:$C$200,KM!I$7:I$200))</f>
        <v>Emissionsnachweis (AgBB oder hochwertiger)
und 
Chlorparaffine (SCCPs + MCCPs + LCCPs) &lt; 0,1 %</v>
      </c>
      <c r="K107" s="18" t="str">
        <f>IF($G107="","",_xlfn.XLOOKUP($G107,KM!$C$7:$C$200,KM!J$7:J$200))</f>
        <v>Emissionsnachweis (AgBB oder hochwertiger)
und
Chlorparaffine (SCCPs + MCCPs + LCCPs) &lt; 0,1 %
und 
SVHC ≤ 0,1 %</v>
      </c>
      <c r="L107" s="18" t="str">
        <f>IF($G107="","",_xlfn.XLOOKUP($G107,KM!$C$7:$C$200,KM!K$7:K$200))</f>
        <v>DE-UZ 120</v>
      </c>
      <c r="M107" s="18" t="str">
        <f>IF($G107="","",_xlfn.XLOOKUP($G107,KM!$C$7:$C$200,KM!N$7:N$200))</f>
        <v>Emissionsnachweis
Chlorparafine</v>
      </c>
      <c r="N107" s="27"/>
    </row>
    <row r="108" spans="1:14" ht="57.6" x14ac:dyDescent="0.3">
      <c r="A108" s="27" t="s">
        <v>1024</v>
      </c>
      <c r="B108" s="27" t="s">
        <v>1736</v>
      </c>
      <c r="C108" s="27" t="s">
        <v>49</v>
      </c>
      <c r="D108" s="27" t="s">
        <v>1059</v>
      </c>
      <c r="E108" s="27">
        <f t="shared" si="3"/>
        <v>107</v>
      </c>
      <c r="F108" s="18" t="str">
        <f>IF($G108="","",CONCATENATE("BAUTEIL:",_xlfn.XLOOKUP(G108,KM!$C$7:$C$200,KM!$D$7:$D$200),CHAR(10),"BEREICH:",_xlfn.XLOOKUP(G108,KM!$C$7:$C$200,KM!$E$7:$E$200)))</f>
        <v>BAUTEIL:Naturstein- und  Betonwerksteinbodenbeläge und Terrazzo
BEREICH:Nicht filmbildende Imprägnierungen im Innenbereich (z. B. Natursteinimprägnierungen, Sandsteinverfestiger)</v>
      </c>
      <c r="G108" s="123">
        <v>10</v>
      </c>
      <c r="H108" s="18" t="str">
        <f>IF($G108="","",_xlfn.XLOOKUP($G108,KM!$C$7:$C$200,KM!F$7:F$200))</f>
        <v>VOC</v>
      </c>
      <c r="I108" s="18" t="str">
        <f>IF($G108="","",_xlfn.XLOOKUP($G108,KM!$C$7:$C$200,KM!H$7:H$200))</f>
        <v>Aromatenfrei (GH10)</v>
      </c>
      <c r="J108" s="18" t="str">
        <f>IF($G108="","",_xlfn.XLOOKUP($G108,KM!$C$7:$C$200,KM!I$7:I$200))</f>
        <v>Aromatenfrei (GH10)</v>
      </c>
      <c r="K108" s="18" t="str">
        <f>IF($G108="","",_xlfn.XLOOKUP($G108,KM!$C$7:$C$200,KM!J$7:J$200))</f>
        <v>Aromatenfrei (GH10)</v>
      </c>
      <c r="L108" s="18" t="str">
        <f>IF($G108="","",_xlfn.XLOOKUP($G108,KM!$C$7:$C$200,KM!K$7:K$200))</f>
        <v>Lösemittelgehalt &lt; 5 %
und 
Keine kennzeichnungspflichtigen Stoffe</v>
      </c>
      <c r="M108" s="18" t="str">
        <f>IF($G108="","",_xlfn.XLOOKUP($G108,KM!$C$7:$C$200,KM!N$7:N$200))</f>
        <v>-</v>
      </c>
      <c r="N108" s="27"/>
    </row>
    <row r="109" spans="1:14" ht="216" x14ac:dyDescent="0.3">
      <c r="A109" s="27" t="s">
        <v>1024</v>
      </c>
      <c r="B109" s="27" t="s">
        <v>1736</v>
      </c>
      <c r="C109" s="27" t="s">
        <v>49</v>
      </c>
      <c r="D109" s="27" t="s">
        <v>1025</v>
      </c>
      <c r="E109" s="27">
        <f t="shared" si="3"/>
        <v>108</v>
      </c>
      <c r="F109" s="18" t="str">
        <f>IF($G109="","",CONCATENATE("BAUTEIL:",_xlfn.XLOOKUP(G109,KM!$C$7:$C$200,KM!$D$7:$D$200),CHAR(10),"BEREICH:",_xlfn.XLOOKUP(G109,KM!$C$7:$C$200,KM!$E$7:$E$200)))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109" s="123">
        <v>11</v>
      </c>
      <c r="H109" s="18" t="str">
        <f>IF($G109="","",_xlfn.XLOOKUP($G109,KM!$C$7:$C$200,KM!F$7:F$200))</f>
        <v>VVOC, VOC, SVOC Emissionen und Gehalt an Oximen</v>
      </c>
      <c r="I109" s="18" t="str">
        <f>IF($G109="","",_xlfn.XLOOKUP($G109,KM!$C$7:$C$200,KM!H$7:H$200))</f>
        <v>GISCODE
PU10, PU20, RS10, DA20, DSE20, DSA20, DSO20, DH20 oder DSC20</v>
      </c>
      <c r="J109" s="18" t="str">
        <f>IF($G109="","",_xlfn.XLOOKUP($G109,KM!$C$7:$C$200,KM!I$7:I$200))</f>
        <v>GISCODE
PU10, PU20, RS10, DA20, DSE20, DSA20, DSO20, DH20 oder DSC20</v>
      </c>
      <c r="K109" s="18" t="str">
        <f>IF($G109="","",_xlfn.XLOOKUP($G109,KM!$C$7:$C$200,KM!J$7:J$200))</f>
        <v>GISCODE
PU10, PU20, RS10, DA20, DSE20, DSA20, DSO20, DH20 oder DSC20
und
EMICODE EC1PLUS</v>
      </c>
      <c r="L109" s="18" t="str">
        <f>IF($G109="","",_xlfn.XLOOKUP($G109,KM!$C$7:$C$200,KM!K$7:K$200))</f>
        <v>GISCODE
PU10, PU20, RS10, DA20, DSE20, DSA20, DSO20, DH20 oder DSC20
und
EMICODE EC1PLUS</v>
      </c>
      <c r="M109" s="18" t="str">
        <f>IF($G109="","",_xlfn.XLOOKUP($G109,KM!$C$7:$C$200,KM!N$7:N$200))</f>
        <v>GISCODE PU10</v>
      </c>
      <c r="N109" s="27"/>
    </row>
    <row r="110" spans="1:14" ht="273.60000000000002" x14ac:dyDescent="0.3">
      <c r="A110" s="27" t="s">
        <v>144</v>
      </c>
      <c r="B110" s="27" t="s">
        <v>1868</v>
      </c>
      <c r="C110" s="27" t="s">
        <v>1303</v>
      </c>
      <c r="D110" s="27" t="s">
        <v>9</v>
      </c>
      <c r="E110" s="27">
        <f t="shared" si="3"/>
        <v>109</v>
      </c>
      <c r="F110" s="18" t="str">
        <f>IF($G110="","",CONCATENATE("BAUTEIL:",_xlfn.XLOOKUP(G110,KM!$C$7:$C$200,KM!$D$7:$D$200),CHAR(10),"BEREICH:",_xlfn.XLOOKUP(G110,KM!$C$7:$C$200,KM!$E$7:$E$200)))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110" s="123">
        <v>43</v>
      </c>
      <c r="H110" s="18" t="str">
        <f>IF($G110="","",_xlfn.XLOOKUP($G110,KM!$C$7:$C$200,KM!F$7:F$200))</f>
        <v xml:space="preserve">a)
Chlorparaffine (vgl. Definition), Polybromierte Biphenyle (PBB) und Diphenylether (PBDE) und SVHC
b)
Antimontrioxid
</v>
      </c>
      <c r="I110" s="18" t="str">
        <f>IF($G110="","",_xlfn.XLOOKUP($G110,KM!$C$7:$C$200,KM!H$7:H$200))</f>
        <v>-</v>
      </c>
      <c r="J110" s="18" t="str">
        <f>IF($G110="","",_xlfn.XLOOKUP($G110,KM!$C$7:$C$200,KM!I$7:I$200))</f>
        <v>-</v>
      </c>
      <c r="K110" s="18" t="str">
        <f>IF($G110="","",_xlfn.XLOOKUP($G110,KM!$C$7:$C$200,KM!J$7:J$200))</f>
        <v xml:space="preserve">a)
Chlorparaffine (SCCPs + MCCPs + LCCPs) &lt; 0,1 %
und
PBB&lt; 0,1 %
und
PBDE&lt; 0,1 %
und
SVHC &lt; 0,1 %
Ausnahmeregelung: Bei Baustoffklassen "schwer entflammbar" werden Dämmstoffe mit langkettigen CP (LCCP) toleriert
b)
Antimontrioxid &lt; 0,1 %
</v>
      </c>
      <c r="L110" s="18" t="str">
        <f>IF($G110="","",_xlfn.XLOOKUP($G110,KM!$C$7:$C$200,KM!K$7:K$200))</f>
        <v>a)
Chlorparaffine (SCCPs + MCCPs + LCCPs) &lt; 0,1 %
und
PBB&lt; 0,1 %
und
PBDE&lt; 0,1 %
und
SVHC &lt; 0,1 %
b)
Antimontrioxid &lt; 0,1 %</v>
      </c>
      <c r="M110" s="18" t="str">
        <f>IF($G110="","",_xlfn.XLOOKUP($G110,KM!$C$7:$C$200,KM!N$7:N$200))</f>
        <v>a)
Chlorparafine
POP-VO
REACH-Kandidatenliste
b) -</v>
      </c>
      <c r="N110" s="27"/>
    </row>
    <row r="111" spans="1:14" ht="81" customHeight="1" x14ac:dyDescent="0.3">
      <c r="A111" s="27" t="s">
        <v>144</v>
      </c>
      <c r="B111" s="27" t="s">
        <v>985</v>
      </c>
      <c r="C111" s="27" t="s">
        <v>1271</v>
      </c>
      <c r="D111" s="27" t="s">
        <v>9</v>
      </c>
      <c r="E111" s="27">
        <f t="shared" si="3"/>
        <v>110</v>
      </c>
      <c r="F111" s="18" t="str">
        <f>IF($G111="","",CONCATENATE("BAUTEIL:",_xlfn.XLOOKUP(G111,KM!$C$7:$C$200,KM!$D$7:$D$200),CHAR(10),"BEREICH:",_xlfn.XLOOKUP(G111,KM!$C$7:$C$200,KM!$E$7:$E$200)))</f>
        <v>BAUTEIL:Beschichtungen auf nicht mineralischen Untergründen: Metalle, Holz, Kunststoffe
BEREICH:Gemeint sind dekorative flüssige Beschichtungsstoffe: Lacke/ Lasuren mit Grundbeschichtungen. Ausgenommen sind Effektbeschichtungen (z. B. Metalliclacke)</v>
      </c>
      <c r="G111" s="123">
        <v>1</v>
      </c>
      <c r="H111" s="18" t="str">
        <f>IF($G111="","",_xlfn.XLOOKUP($G111,KM!$C$7:$C$200,KM!F$7:F$200))</f>
        <v>VVOC, VOC, SVOC Emissionen oder Gehalt</v>
      </c>
      <c r="I111" s="18" t="str">
        <f>IF($G111="","",_xlfn.XLOOKUP($G111,KM!$C$7:$C$200,KM!H$7:H$200))</f>
        <v>&lt; 300 g/l -
Kategorie D nach RL 2004/42/EG</v>
      </c>
      <c r="J111" s="18" t="str">
        <f>IF($G111="","",_xlfn.XLOOKUP($G111,KM!$C$7:$C$200,KM!I$7:I$200))</f>
        <v>&lt; 130 g/l -
Kategorie D nach RL 2004/42/EG</v>
      </c>
      <c r="K111" s="18" t="str">
        <f>IF($G111="","",_xlfn.XLOOKUP($G111,KM!$C$7:$C$200,KM!J$7:J$200))</f>
        <v>&lt; 100 g/l</v>
      </c>
      <c r="L111" s="18" t="str">
        <f>IF($G111="","",_xlfn.XLOOKUP($G111,KM!$C$7:$C$200,KM!K$7:K$200))</f>
        <v>DE-UZ 12a
Bei werkseitiger Beschichtung gilt alternativ: VOC &lt; 100 g/l</v>
      </c>
      <c r="M111" s="18" t="str">
        <f>IF($G111="","",_xlfn.XLOOKUP($G111,KM!$C$7:$C$200,KM!N$7:N$200))</f>
        <v>Hinweis:
werkseitige
Beschichtungen</v>
      </c>
      <c r="N111" s="27" t="s">
        <v>986</v>
      </c>
    </row>
    <row r="112" spans="1:14" ht="57.6" x14ac:dyDescent="0.3">
      <c r="A112" s="27" t="s">
        <v>144</v>
      </c>
      <c r="B112" s="27" t="s">
        <v>985</v>
      </c>
      <c r="C112" s="27" t="s">
        <v>976</v>
      </c>
      <c r="D112" s="27" t="s">
        <v>9</v>
      </c>
      <c r="E112" s="27">
        <f t="shared" si="3"/>
        <v>111</v>
      </c>
      <c r="F112" s="18" t="str">
        <f>IF($G112="","",CONCATENATE("BAUTEIL:",_xlfn.XLOOKUP(G112,KM!$C$7:$C$200,KM!$D$7:$D$200),CHAR(10),"BEREICH:",_xlfn.XLOOKUP(G112,KM!$C$7:$C$200,KM!$E$7:$E$200)))</f>
        <v>BAUTEIL:Kunstschaum-Dämmstoffe für Gebäude und Haustechnik
BEREICH:XPS in Fassadenanwendungen, Resolplatten</v>
      </c>
      <c r="G112" s="123">
        <v>40</v>
      </c>
      <c r="H112" s="18" t="str">
        <f>IF($G112="","",_xlfn.XLOOKUP($G112,KM!$C$7:$C$200,KM!F$7:F$200))</f>
        <v>Halogenierte Treibmittel</v>
      </c>
      <c r="I112" s="18" t="str">
        <f>IF($G112="","",_xlfn.XLOOKUP($G112,KM!$C$7:$C$200,KM!H$7:H$200))</f>
        <v>Kein Einsatz von halogenierten Treibmitteln</v>
      </c>
      <c r="J112" s="18" t="str">
        <f>IF($G112="","",_xlfn.XLOOKUP($G112,KM!$C$7:$C$200,KM!I$7:I$200))</f>
        <v>Kein Einsatz von halogenierten Treibmitteln</v>
      </c>
      <c r="K112" s="18" t="str">
        <f>IF($G112="","",_xlfn.XLOOKUP($G112,KM!$C$7:$C$200,KM!J$7:J$200))</f>
        <v>Kein Einsatz von halogenierten Treibmitteln</v>
      </c>
      <c r="L112" s="18" t="str">
        <f>IF($G112="","",_xlfn.XLOOKUP($G112,KM!$C$7:$C$200,KM!K$7:K$200))</f>
        <v>Kein Einsatz von halogenierten Treibmitteln</v>
      </c>
      <c r="M112" s="18" t="str">
        <f>IF($G112="","",_xlfn.XLOOKUP($G112,KM!$C$7:$C$200,KM!N$7:N$200))</f>
        <v>-</v>
      </c>
      <c r="N112" s="27" t="s">
        <v>986</v>
      </c>
    </row>
    <row r="113" spans="1:14" ht="115.2" x14ac:dyDescent="0.3">
      <c r="A113" s="27" t="s">
        <v>144</v>
      </c>
      <c r="B113" s="27" t="s">
        <v>31</v>
      </c>
      <c r="C113" s="27" t="s">
        <v>9</v>
      </c>
      <c r="D113" s="27" t="s">
        <v>9</v>
      </c>
      <c r="E113" s="27">
        <f t="shared" si="3"/>
        <v>112</v>
      </c>
      <c r="F113" s="18" t="str">
        <f>IF($G113="","",CONCATENATE("BAUTEIL:",_xlfn.XLOOKUP(G113,KM!$C$7:$C$200,KM!$D$7:$D$200),CHAR(10),"BEREICH:",_xlfn.XLOOKUP(G113,KM!$C$7:$C$200,KM!$E$7:$E$200)))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13" s="123">
        <v>3</v>
      </c>
      <c r="H113" s="18" t="str">
        <f>IF($G113="","",_xlfn.XLOOKUP($G113,KM!$C$7:$C$200,KM!F$7:F$200))</f>
        <v>VOC</v>
      </c>
      <c r="I113" s="18" t="str">
        <f>IF($G113="","",_xlfn.XLOOKUP($G113,KM!$C$7:$C$200,KM!H$7:H$200))</f>
        <v>&lt; 30 g/l</v>
      </c>
      <c r="J113" s="18" t="str">
        <f>IF($G113="","",_xlfn.XLOOKUP($G113,KM!$C$7:$C$200,KM!I$7:I$200))</f>
        <v>&lt; 30 g/l</v>
      </c>
      <c r="K113" s="18" t="str">
        <f>IF($G113="","",_xlfn.XLOOKUP($G113,KM!$C$7:$C$200,KM!J$7:J$200))</f>
        <v>&lt; 10 g/l</v>
      </c>
      <c r="L113" s="18" t="str">
        <f>IF($G113="","",_xlfn.XLOOKUP($G113,KM!$C$7:$C$200,KM!K$7:K$200))</f>
        <v>&lt; 5 g/l</v>
      </c>
      <c r="M113" s="18" t="str">
        <f>IF($G113="","",_xlfn.XLOOKUP($G113,KM!$C$7:$C$200,KM!N$7:N$200))</f>
        <v>-</v>
      </c>
      <c r="N113" s="27" t="s">
        <v>105</v>
      </c>
    </row>
    <row r="114" spans="1:14" ht="216" x14ac:dyDescent="0.3">
      <c r="A114" s="27" t="s">
        <v>144</v>
      </c>
      <c r="B114" s="27" t="s">
        <v>1026</v>
      </c>
      <c r="C114" s="27" t="s">
        <v>9</v>
      </c>
      <c r="D114" s="27" t="s">
        <v>9</v>
      </c>
      <c r="E114" s="27">
        <f t="shared" si="3"/>
        <v>113</v>
      </c>
      <c r="F114" s="18" t="str">
        <f>IF($G114="","",CONCATENATE("BAUTEIL:",_xlfn.XLOOKUP(G114,KM!$C$7:$C$200,KM!$D$7:$D$200),CHAR(10),"BEREICH:",_xlfn.XLOOKUP(G114,KM!$C$7:$C$200,KM!$E$7:$E$200)))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114" s="123">
        <v>11</v>
      </c>
      <c r="H114" s="18" t="str">
        <f>IF($G114="","",_xlfn.XLOOKUP($G114,KM!$C$7:$C$200,KM!F$7:F$200))</f>
        <v>VVOC, VOC, SVOC Emissionen und Gehalt an Oximen</v>
      </c>
      <c r="I114" s="18" t="str">
        <f>IF($G114="","",_xlfn.XLOOKUP($G114,KM!$C$7:$C$200,KM!H$7:H$200))</f>
        <v>GISCODE
PU10, PU20, RS10, DA20, DSE20, DSA20, DSO20, DH20 oder DSC20</v>
      </c>
      <c r="J114" s="18" t="str">
        <f>IF($G114="","",_xlfn.XLOOKUP($G114,KM!$C$7:$C$200,KM!I$7:I$200))</f>
        <v>GISCODE
PU10, PU20, RS10, DA20, DSE20, DSA20, DSO20, DH20 oder DSC20</v>
      </c>
      <c r="K114" s="18" t="str">
        <f>IF($G114="","",_xlfn.XLOOKUP($G114,KM!$C$7:$C$200,KM!J$7:J$200))</f>
        <v>GISCODE
PU10, PU20, RS10, DA20, DSE20, DSA20, DSO20, DH20 oder DSC20
und
EMICODE EC1PLUS</v>
      </c>
      <c r="L114" s="18" t="str">
        <f>IF($G114="","",_xlfn.XLOOKUP($G114,KM!$C$7:$C$200,KM!K$7:K$200))</f>
        <v>GISCODE
PU10, PU20, RS10, DA20, DSE20, DSA20, DSO20, DH20 oder DSC20
und
EMICODE EC1PLUS</v>
      </c>
      <c r="M114" s="18" t="str">
        <f>IF($G114="","",_xlfn.XLOOKUP($G114,KM!$C$7:$C$200,KM!N$7:N$200))</f>
        <v>GISCODE PU10</v>
      </c>
      <c r="N114" s="27"/>
    </row>
    <row r="115" spans="1:14" ht="144" x14ac:dyDescent="0.3">
      <c r="A115" s="27" t="s">
        <v>144</v>
      </c>
      <c r="B115" s="27" t="s">
        <v>32</v>
      </c>
      <c r="C115" s="27" t="s">
        <v>9</v>
      </c>
      <c r="D115" s="27" t="s">
        <v>9</v>
      </c>
      <c r="E115" s="27">
        <f t="shared" si="3"/>
        <v>114</v>
      </c>
      <c r="F115" s="18" t="str">
        <f>IF($G115="","",CONCATENATE("BAUTEIL:",_xlfn.XLOOKUP(G115,KM!$C$7:$C$200,KM!$D$7:$D$200),CHAR(10),"BEREICH:",_xlfn.XLOOKUP(G115,KM!$C$7:$C$200,KM!$E$7:$E$200)))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15" s="123">
        <v>2</v>
      </c>
      <c r="H115" s="18" t="str">
        <f>IF($G115="","",_xlfn.XLOOKUP($G115,KM!$C$7:$C$200,KM!F$7:F$200))</f>
        <v>VOC / SVOC / Konservierungsstoffe</v>
      </c>
      <c r="I115" s="18" t="str">
        <f>IF($G115="","",_xlfn.XLOOKUP($G115,KM!$C$7:$C$200,KM!H$7:H$200))</f>
        <v>Gemäß der Anforderungen für wasserverdünnbare (Wb) Produkte gemäß aktueller Decopaint-RL (Anhang II)</v>
      </c>
      <c r="J115" s="18" t="str">
        <f>IF($G115="","",_xlfn.XLOOKUP($G115,KM!$C$7:$C$200,KM!I$7:I$200))</f>
        <v>&lt; 30 g/l</v>
      </c>
      <c r="K115" s="18" t="str">
        <f>IF($G115="","",_xlfn.XLOOKUP($G115,KM!$C$7:$C$200,KM!J$7:J$200))</f>
        <v>lösemittelfrei 
und 
weichmacherfrei 
und 
konservierungsmittelfrei
nach VdL-RL01 oder DE-UZ 102</v>
      </c>
      <c r="L115" s="18" t="str">
        <f>IF($G115="","",_xlfn.XLOOKUP($G115,KM!$C$7:$C$200,KM!K$7:K$200))</f>
        <v>lösemittelfrei 
und 
weichmacherfrei 
und 
konservierungsmittelfrei
nach VdL-RL01 oder DE-UZ 102</v>
      </c>
      <c r="M115" s="18" t="str">
        <f>IF($G115="","",_xlfn.XLOOKUP($G115,KM!$C$7:$C$200,KM!N$7:N$200))</f>
        <v>-</v>
      </c>
      <c r="N115" s="27"/>
    </row>
    <row r="116" spans="1:14" ht="187.2" x14ac:dyDescent="0.3">
      <c r="A116" s="27" t="s">
        <v>144</v>
      </c>
      <c r="B116" s="27" t="s">
        <v>142</v>
      </c>
      <c r="C116" s="27" t="s">
        <v>9</v>
      </c>
      <c r="D116" s="27" t="s">
        <v>9</v>
      </c>
      <c r="E116" s="27">
        <f t="shared" si="3"/>
        <v>115</v>
      </c>
      <c r="F116" s="18" t="str">
        <f>IF($G116="","",CONCATENATE("BAUTEIL:",_xlfn.XLOOKUP(G116,KM!$C$7:$C$200,KM!$D$7:$D$200),CHAR(10),"BEREICH:",_xlfn.XLOOKUP(G116,KM!$C$7:$C$200,KM!$E$7:$E$200)))</f>
        <v>BAUTEIL:Grundierungen, Vorstriche, Spachtelmassen und Klebstoffe unter Wand- und Bodenbelägen (z.B. Fliesen, Teppiche, Parkett, elastische Bodenbeläge - ausgenommen Tapeten)
BEREICH:Alle Verlegewerkstoffe, Hilfsstoffe zur Belegung von Oberflächen (Wand und Boden)</v>
      </c>
      <c r="G116" s="123">
        <v>8</v>
      </c>
      <c r="H116" s="18" t="str">
        <f>IF($G116="","",_xlfn.XLOOKUP($G116,KM!$C$7:$C$200,KM!F$7:F$200))</f>
        <v>VVOC, VOC, SVOC Emissionen und Gehalt an gefährlichen Stoffen</v>
      </c>
      <c r="I116" s="18" t="str">
        <f>IF($G116="","",_xlfn.XLOOKUP($G116,KM!$C$7:$C$200,KM!H$7:H$200))</f>
        <v xml:space="preserve">GISCODE 
D1, ZP1, CP1, CP2, CP3, RU 0,5, RU 1, RE05, RE10, RE20 oder RE30 oder RS10
</v>
      </c>
      <c r="J116" s="18" t="str">
        <f>IF($G116="","",_xlfn.XLOOKUP($G116,KM!$C$7:$C$200,KM!I$7:I$200))</f>
        <v>GISCODE
D1, ZP1, CP1, CP2, CP3, RU 0,5, RU 1, RE05, RE10, RE20 oder RE30
oder RS10
und
EMICODE EC1PLUS
oder
DE-UZ 113</v>
      </c>
      <c r="K116" s="18" t="str">
        <f>IF($G116="","",_xlfn.XLOOKUP($G116,KM!$C$7:$C$200,KM!J$7:J$200))</f>
        <v>GISCODE
D1, ZP1, CP1, CP2, CP3, RU 0,5, RU 1, RE05, RE10, RE20 oder RE30
oder RS10
und
EMICODE EC1PLUS
oder
DE-UZ 113</v>
      </c>
      <c r="L116" s="18" t="str">
        <f>IF($G116="","",_xlfn.XLOOKUP($G116,KM!$C$7:$C$200,KM!K$7:K$200))</f>
        <v>GISCODE
D1, ZP1, CP1, CP2, CP3, RU 0,5, RU 1, RE05, RE10, RE20 oder RE30
oder RS10
und
EMICODE EC1PLUS
oder
DE-UZ 113</v>
      </c>
      <c r="M116" s="18" t="str">
        <f>IF($G116="","",_xlfn.XLOOKUP($G116,KM!$C$7:$C$200,KM!N$7:N$200))</f>
        <v>-</v>
      </c>
      <c r="N116" s="27" t="s">
        <v>141</v>
      </c>
    </row>
    <row r="117" spans="1:14" ht="187.2" x14ac:dyDescent="0.3">
      <c r="A117" s="27" t="s">
        <v>144</v>
      </c>
      <c r="B117" s="27" t="s">
        <v>33</v>
      </c>
      <c r="C117" s="27" t="s">
        <v>9</v>
      </c>
      <c r="D117" s="27" t="s">
        <v>9</v>
      </c>
      <c r="E117" s="27">
        <f t="shared" si="3"/>
        <v>116</v>
      </c>
      <c r="F117" s="18" t="str">
        <f>IF($G117="","",CONCATENATE("BAUTEIL:",_xlfn.XLOOKUP(G117,KM!$C$7:$C$200,KM!$D$7:$D$200),CHAR(10),"BEREICH:",_xlfn.XLOOKUP(G117,KM!$C$7:$C$200,KM!$E$7:$E$200)))</f>
        <v>BAUTEIL:Grundierungen, Vorstriche, Spachtelmassen und Klebstoffe unter Wand- und Bodenbelägen (z.B. Fliesen, Teppiche, Parkett, elastische Bodenbeläge - ausgenommen Tapeten)
BEREICH:Alle Verlegewerkstoffe, Hilfsstoffe zur Belegung von Oberflächen (Wand und Boden)</v>
      </c>
      <c r="G117" s="123">
        <v>8</v>
      </c>
      <c r="H117" s="18" t="str">
        <f>IF($G117="","",_xlfn.XLOOKUP($G117,KM!$C$7:$C$200,KM!F$7:F$200))</f>
        <v>VVOC, VOC, SVOC Emissionen und Gehalt an gefährlichen Stoffen</v>
      </c>
      <c r="I117" s="18" t="str">
        <f>IF($G117="","",_xlfn.XLOOKUP($G117,KM!$C$7:$C$200,KM!H$7:H$200))</f>
        <v xml:space="preserve">GISCODE 
D1, ZP1, CP1, CP2, CP3, RU 0,5, RU 1, RE05, RE10, RE20 oder RE30 oder RS10
</v>
      </c>
      <c r="J117" s="18" t="str">
        <f>IF($G117="","",_xlfn.XLOOKUP($G117,KM!$C$7:$C$200,KM!I$7:I$200))</f>
        <v>GISCODE
D1, ZP1, CP1, CP2, CP3, RU 0,5, RU 1, RE05, RE10, RE20 oder RE30
oder RS10
und
EMICODE EC1PLUS
oder
DE-UZ 113</v>
      </c>
      <c r="K117" s="18" t="str">
        <f>IF($G117="","",_xlfn.XLOOKUP($G117,KM!$C$7:$C$200,KM!J$7:J$200))</f>
        <v>GISCODE
D1, ZP1, CP1, CP2, CP3, RU 0,5, RU 1, RE05, RE10, RE20 oder RE30
oder RS10
und
EMICODE EC1PLUS
oder
DE-UZ 113</v>
      </c>
      <c r="L117" s="18" t="str">
        <f>IF($G117="","",_xlfn.XLOOKUP($G117,KM!$C$7:$C$200,KM!K$7:K$200))</f>
        <v>GISCODE
D1, ZP1, CP1, CP2, CP3, RU 0,5, RU 1, RE05, RE10, RE20 oder RE30
oder RS10
und
EMICODE EC1PLUS
oder
DE-UZ 113</v>
      </c>
      <c r="M117" s="18" t="str">
        <f>IF($G117="","",_xlfn.XLOOKUP($G117,KM!$C$7:$C$200,KM!N$7:N$200))</f>
        <v>-</v>
      </c>
      <c r="N117" s="27" t="s">
        <v>115</v>
      </c>
    </row>
    <row r="118" spans="1:14" ht="30" customHeight="1" x14ac:dyDescent="0.3">
      <c r="A118" s="27" t="s">
        <v>144</v>
      </c>
      <c r="B118" s="27" t="s">
        <v>1054</v>
      </c>
      <c r="C118" s="27" t="s">
        <v>9</v>
      </c>
      <c r="D118" s="27" t="s">
        <v>9</v>
      </c>
      <c r="E118" s="27">
        <f t="shared" si="3"/>
        <v>117</v>
      </c>
      <c r="F118" s="18" t="str">
        <f>IF($G118="","",CONCATENATE("BAUTEIL:",_xlfn.XLOOKUP(G118,KM!$C$7:$C$200,KM!$D$7:$D$200),CHAR(10),"BEREICH:",_xlfn.XLOOKUP(G118,KM!$C$7:$C$200,KM!$E$7:$E$200)))</f>
        <v>BAUTEIL:Sperranstriche, Estrichharze, Abdichtungen unter Fliesen
BEREICH:Verlegewerkstoffe</v>
      </c>
      <c r="G118" s="123">
        <v>9</v>
      </c>
      <c r="H118" s="18" t="str">
        <f>IF($G118="","",_xlfn.XLOOKUP($G118,KM!$C$7:$C$200,KM!F$7:F$200))</f>
        <v>VVOC, VOC, SVOC Emissionen und Gehalt an gefährlichen Stoffen</v>
      </c>
      <c r="I118" s="18" t="str">
        <f>IF($G118="","",_xlfn.XLOOKUP($G118,KM!$C$7:$C$200,KM!H$7:H$200))</f>
        <v>GISCODE 
D1, ZP1, RE05, RE10, RE20 oder RE30, RU 0,5 oder RU 1</v>
      </c>
      <c r="J118" s="18" t="str">
        <f>IF($G118="","",_xlfn.XLOOKUP($G118,KM!$C$7:$C$200,KM!I$7:I$200))</f>
        <v>GISCODE 
D1, ZP1, RE05, RE10, RE20 oder RE30, RU 0,5 oder RU 1</v>
      </c>
      <c r="K118" s="18" t="str">
        <f>IF($G118="","",_xlfn.XLOOKUP($G118,KM!$C$7:$C$200,KM!J$7:J$200))</f>
        <v>GISCODE 
D1, ZP1, RE05, RE10, RE20 oder RE30, RU 0,5 oder RU 1
und
EMICODE 
EC1 oder EC1PLUS</v>
      </c>
      <c r="L118" s="18" t="str">
        <f>IF($G118="","",_xlfn.XLOOKUP($G118,KM!$C$7:$C$200,KM!K$7:K$200))</f>
        <v>GISCODE 
D1, ZP1, RE05, RE10, RE20 oder RE30, RU 0,5 oder RU 1
und
EMICODE 
EC1 oder EC1PLUS</v>
      </c>
      <c r="M118" s="18" t="str">
        <f>IF($G118="","",_xlfn.XLOOKUP($G118,KM!$C$7:$C$200,KM!N$7:N$200))</f>
        <v>-</v>
      </c>
      <c r="N118" s="27"/>
    </row>
    <row r="119" spans="1:14" ht="30" customHeight="1" x14ac:dyDescent="0.3">
      <c r="A119" s="27" t="s">
        <v>144</v>
      </c>
      <c r="B119" s="27" t="s">
        <v>100</v>
      </c>
      <c r="C119" s="27" t="s">
        <v>9</v>
      </c>
      <c r="D119" s="27" t="s">
        <v>9</v>
      </c>
      <c r="E119" s="27">
        <f t="shared" si="3"/>
        <v>118</v>
      </c>
      <c r="F119" s="18" t="str">
        <f>IF($G119="","",CONCATENATE("BAUTEIL:",_xlfn.XLOOKUP(G119,KM!$C$7:$C$200,KM!$D$7:$D$200),CHAR(10),"BEREICH:",_xlfn.XLOOKUP(G119,KM!$C$7:$C$200,KM!$E$7:$E$200)))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19" s="123">
        <v>2</v>
      </c>
      <c r="H119" s="18" t="str">
        <f>IF($G119="","",_xlfn.XLOOKUP($G119,KM!$C$7:$C$200,KM!F$7:F$200))</f>
        <v>VOC / SVOC / Konservierungsstoffe</v>
      </c>
      <c r="I119" s="18" t="str">
        <f>IF($G119="","",_xlfn.XLOOKUP($G119,KM!$C$7:$C$200,KM!H$7:H$200))</f>
        <v>Gemäß der Anforderungen für wasserverdünnbare (Wb) Produkte gemäß aktueller Decopaint-RL (Anhang II)</v>
      </c>
      <c r="J119" s="18" t="str">
        <f>IF($G119="","",_xlfn.XLOOKUP($G119,KM!$C$7:$C$200,KM!I$7:I$200))</f>
        <v>&lt; 30 g/l</v>
      </c>
      <c r="K119" s="18" t="str">
        <f>IF($G119="","",_xlfn.XLOOKUP($G119,KM!$C$7:$C$200,KM!J$7:J$200))</f>
        <v>lösemittelfrei 
und 
weichmacherfrei 
und 
konservierungsmittelfrei
nach VdL-RL01 oder DE-UZ 102</v>
      </c>
      <c r="L119" s="18" t="str">
        <f>IF($G119="","",_xlfn.XLOOKUP($G119,KM!$C$7:$C$200,KM!K$7:K$200))</f>
        <v>lösemittelfrei 
und 
weichmacherfrei 
und 
konservierungsmittelfrei
nach VdL-RL01 oder DE-UZ 102</v>
      </c>
      <c r="M119" s="18" t="str">
        <f>IF($G119="","",_xlfn.XLOOKUP($G119,KM!$C$7:$C$200,KM!N$7:N$200))</f>
        <v>-</v>
      </c>
      <c r="N119" s="27"/>
    </row>
    <row r="120" spans="1:14" ht="69" customHeight="1" x14ac:dyDescent="0.3">
      <c r="A120" s="27" t="s">
        <v>144</v>
      </c>
      <c r="B120" s="27" t="s">
        <v>1754</v>
      </c>
      <c r="C120" s="27" t="s">
        <v>9</v>
      </c>
      <c r="D120" s="27" t="s">
        <v>9</v>
      </c>
      <c r="E120" s="27">
        <f t="shared" si="3"/>
        <v>119</v>
      </c>
      <c r="F120" s="18" t="str">
        <f>IF($G120="","",CONCATENATE("BAUTEIL:",_xlfn.XLOOKUP(G120,KM!$C$7:$C$200,KM!$D$7:$D$200),CHAR(10),"BEREICH:",_xlfn.XLOOKUP(G120,KM!$C$7:$C$200,KM!$E$7:$E$200)))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120" s="123">
        <v>43</v>
      </c>
      <c r="H120" s="18" t="str">
        <f>IF($G120="","",_xlfn.XLOOKUP($G120,KM!$C$7:$C$200,KM!F$7:F$200))</f>
        <v xml:space="preserve">a)
Chlorparaffine (vgl. Definition), Polybromierte Biphenyle (PBB) und Diphenylether (PBDE) und SVHC
b)
Antimontrioxid
</v>
      </c>
      <c r="I120" s="18" t="str">
        <f>IF($G120="","",_xlfn.XLOOKUP($G120,KM!$C$7:$C$200,KM!H$7:H$200))</f>
        <v>-</v>
      </c>
      <c r="J120" s="18" t="str">
        <f>IF($G120="","",_xlfn.XLOOKUP($G120,KM!$C$7:$C$200,KM!I$7:I$200))</f>
        <v>-</v>
      </c>
      <c r="K120" s="18" t="str">
        <f>IF($G120="","",_xlfn.XLOOKUP($G120,KM!$C$7:$C$200,KM!J$7:J$200))</f>
        <v xml:space="preserve">a)
Chlorparaffine (SCCPs + MCCPs + LCCPs) &lt; 0,1 %
und
PBB&lt; 0,1 %
und
PBDE&lt; 0,1 %
und
SVHC &lt; 0,1 %
Ausnahmeregelung: Bei Baustoffklassen "schwer entflammbar" werden Dämmstoffe mit langkettigen CP (LCCP) toleriert
b)
Antimontrioxid &lt; 0,1 %
</v>
      </c>
      <c r="L120" s="18" t="str">
        <f>IF($G120="","",_xlfn.XLOOKUP($G120,KM!$C$7:$C$200,KM!K$7:K$200))</f>
        <v>a)
Chlorparaffine (SCCPs + MCCPs + LCCPs) &lt; 0,1 %
und
PBB&lt; 0,1 %
und
PBDE&lt; 0,1 %
und
SVHC &lt; 0,1 %
b)
Antimontrioxid &lt; 0,1 %</v>
      </c>
      <c r="M120" s="18" t="str">
        <f>IF($G120="","",_xlfn.XLOOKUP($G120,KM!$C$7:$C$200,KM!N$7:N$200))</f>
        <v>a)
Chlorparafine
POP-VO
REACH-Kandidatenliste
b) -</v>
      </c>
      <c r="N120" s="27"/>
    </row>
    <row r="121" spans="1:14" ht="115.2" x14ac:dyDescent="0.3">
      <c r="A121" s="27" t="s">
        <v>144</v>
      </c>
      <c r="B121" s="27" t="s">
        <v>1752</v>
      </c>
      <c r="C121" s="27" t="s">
        <v>9</v>
      </c>
      <c r="D121" s="27" t="s">
        <v>9</v>
      </c>
      <c r="E121" s="27">
        <f t="shared" si="3"/>
        <v>120</v>
      </c>
      <c r="F121" s="18" t="str">
        <f>IF($G121="","",CONCATENATE("BAUTEIL:",_xlfn.XLOOKUP(G121,KM!$C$7:$C$200,KM!$D$7:$D$200),CHAR(10),"BEREICH:",_xlfn.XLOOKUP(G121,KM!$C$7:$C$200,KM!$E$7:$E$200)))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21" s="123">
        <v>44</v>
      </c>
      <c r="H121" s="18" t="str">
        <f>IF($G121="","",_xlfn.XLOOKUP($G121,KM!$C$7:$C$200,KM!F$7:F$200))</f>
        <v>SVHC</v>
      </c>
      <c r="I121" s="18" t="str">
        <f>IF($G121="","",_xlfn.XLOOKUP($G121,KM!$C$7:$C$200,KM!H$7:H$200))</f>
        <v>-</v>
      </c>
      <c r="J121" s="18" t="str">
        <f>IF($G121="","",_xlfn.XLOOKUP($G121,KM!$C$7:$C$200,KM!I$7:I$200))</f>
        <v>-</v>
      </c>
      <c r="K121" s="18" t="str">
        <f>IF($G121="","",_xlfn.XLOOKUP($G121,KM!$C$7:$C$200,KM!J$7:J$200))</f>
        <v>SVHC ≤ 0,1 %</v>
      </c>
      <c r="L121" s="18" t="str">
        <f>IF($G121="","",_xlfn.XLOOKUP($G121,KM!$C$7:$C$200,KM!K$7:K$200))</f>
        <v>Bauteile wie QS3 und zusätzlich für Kunststofffensterprofile, Lichtkuppelaufsatzkränze und Kunststofftüren: SVHC ≤ 0,1 %</v>
      </c>
      <c r="M121" s="18" t="str">
        <f>IF($G121="","",_xlfn.XLOOKUP($G121,KM!$C$7:$C$200,KM!N$7:N$200))</f>
        <v>REACH-Kandidatenliste</v>
      </c>
      <c r="N121" s="27"/>
    </row>
    <row r="122" spans="1:14" ht="57.6" x14ac:dyDescent="0.3">
      <c r="A122" s="27" t="s">
        <v>144</v>
      </c>
      <c r="B122" s="27" t="s">
        <v>1753</v>
      </c>
      <c r="C122" s="27" t="s">
        <v>9</v>
      </c>
      <c r="D122" s="27" t="s">
        <v>9</v>
      </c>
      <c r="E122" s="27">
        <f t="shared" si="3"/>
        <v>121</v>
      </c>
      <c r="F122" s="18" t="str">
        <f>IF($G122="","",CONCATENATE("BAUTEIL:",_xlfn.XLOOKUP(G122,KM!$C$7:$C$200,KM!$D$7:$D$200),CHAR(10),"BEREICH:",_xlfn.XLOOKUP(G122,KM!$C$7:$C$200,KM!$E$7:$E$200)))</f>
        <v>BAUTEIL:Wand- und Deckenbekleidungen
BEREICH:Tapetenkleber</v>
      </c>
      <c r="G122" s="123">
        <v>4</v>
      </c>
      <c r="H122" s="18" t="str">
        <f>IF($G122="","",_xlfn.XLOOKUP($G122,KM!$C$7:$C$200,KM!F$7:F$200))</f>
        <v>VOC</v>
      </c>
      <c r="I122" s="18" t="str">
        <f>IF($G122="","",_xlfn.XLOOKUP($G122,KM!$C$7:$C$200,KM!H$7:H$200))</f>
        <v>Pulverprodukte 
oder 
lösemittelfreie Dispersionskleber</v>
      </c>
      <c r="J122" s="18" t="str">
        <f>IF($G122="","",_xlfn.XLOOKUP($G122,KM!$C$7:$C$200,KM!I$7:I$200))</f>
        <v>Pulverprodukte
oder 
lösemittelfreie Dispersionskleber</v>
      </c>
      <c r="K122" s="18" t="str">
        <f>IF($G122="","",_xlfn.XLOOKUP($G122,KM!$C$7:$C$200,KM!J$7:J$200))</f>
        <v>Pulverprodukte 
oder 
lösemittelfreie Dispersionskleber</v>
      </c>
      <c r="L122" s="18" t="str">
        <f>IF($G122="","",_xlfn.XLOOKUP($G122,KM!$C$7:$C$200,KM!K$7:K$200))</f>
        <v>Pulverprodukte 
oder 
lösemittelfrei und weichmacherfrei nach VdL-RL01</v>
      </c>
      <c r="M122" s="18" t="str">
        <f>IF($G122="","",_xlfn.XLOOKUP($G122,KM!$C$7:$C$200,KM!N$7:N$200))</f>
        <v>-</v>
      </c>
      <c r="N122" s="27"/>
    </row>
    <row r="123" spans="1:14" ht="100.8" x14ac:dyDescent="0.3">
      <c r="A123" s="27" t="s">
        <v>144</v>
      </c>
      <c r="B123" s="27" t="s">
        <v>987</v>
      </c>
      <c r="C123" s="27" t="s">
        <v>1755</v>
      </c>
      <c r="D123" s="27" t="s">
        <v>9</v>
      </c>
      <c r="E123" s="27">
        <f>IF(A123="","",ROW()-1)</f>
        <v>122</v>
      </c>
      <c r="F123" s="18" t="str">
        <f>IF($G123="","",CONCATENATE("BAUTEIL:",_xlfn.XLOOKUP(G123,KM!$C$7:$C$200,KM!$D$7:$D$200),CHAR(10),"BEREICH:",_xlfn.XLOOKUP(G123,KM!$C$7:$C$200,KM!$E$7:$E$200)))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123" s="123">
        <v>47</v>
      </c>
      <c r="H123" s="18" t="str">
        <f>IF($G123="","",_xlfn.XLOOKUP($G123,KM!$C$7:$C$200,KM!F$7:F$200))</f>
        <v>Formaldehyd Emissionen</v>
      </c>
      <c r="I123" s="18" t="str">
        <f>IF($G123="","",_xlfn.XLOOKUP($G123,KM!$C$7:$C$200,KM!H$7:H$200))</f>
        <v xml:space="preserve">Formaldehyd
≤ 0,10 ppm 
(entspricht 0,124 mg/m³) 
</v>
      </c>
      <c r="J123" s="18" t="str">
        <f>IF($G123="","",_xlfn.XLOOKUP($G123,KM!$C$7:$C$200,KM!I$7:I$200))</f>
        <v xml:space="preserve">Formaldehyd
≤ 0,10 ppm 
(entspricht 0,124 mg/m³) 
</v>
      </c>
      <c r="K123" s="18" t="str">
        <f>IF($G123="","",_xlfn.XLOOKUP($G123,KM!$C$7:$C$200,KM!J$7:J$200))</f>
        <v xml:space="preserve">Formaldehyd
≤ 0,10 ppm 
(entspricht 0,124 mg/m³) 
</v>
      </c>
      <c r="L123" s="18" t="str">
        <f>IF($G123="","",_xlfn.XLOOKUP($G123,KM!$C$7:$C$200,KM!K$7:K$200))</f>
        <v>DE-UZ 76
oder 
Formaldehyd
≤ 0,08 ppm (entspricht 0,103 mg/m³)</v>
      </c>
      <c r="M123" s="18" t="str">
        <f>IF($G123="","",_xlfn.XLOOKUP($G123,KM!$C$7:$C$200,KM!N$7:N$200))</f>
        <v>Prüfbedingungen gemäß ChemVerbotsV</v>
      </c>
      <c r="N123" s="27"/>
    </row>
    <row r="124" spans="1:14" ht="28.8" x14ac:dyDescent="0.3">
      <c r="A124" s="27" t="s">
        <v>144</v>
      </c>
      <c r="B124" s="27" t="s">
        <v>987</v>
      </c>
      <c r="C124" s="27" t="s">
        <v>1755</v>
      </c>
      <c r="D124" s="27" t="s">
        <v>9</v>
      </c>
      <c r="E124" s="27">
        <f>IF(A124="","",ROW()-1)</f>
        <v>123</v>
      </c>
      <c r="F124" s="18" t="str">
        <f>IF($G124="","",CONCATENATE("BAUTEIL:",_xlfn.XLOOKUP(G124,KM!$C$7:$C$200,KM!$D$7:$D$200),CHAR(10),"BEREICH:",_xlfn.XLOOKUP(G124,KM!$C$7:$C$200,KM!$E$7:$E$200)))</f>
        <v>BAUTEIL:Produkte aus Holzwerkstoffen
BEREICH: Deckenbekleidungen, Wandbekleidungen</v>
      </c>
      <c r="G124" s="123" t="s">
        <v>1717</v>
      </c>
      <c r="H124" s="18" t="str">
        <f>IF($G124="","",_xlfn.XLOOKUP($G124,KM!$C$7:$C$200,KM!F$7:F$200))</f>
        <v>VVOC, VOC, SVOC Emissionen</v>
      </c>
      <c r="I124" s="18" t="str">
        <f>IF($G124="","",_xlfn.XLOOKUP($G124,KM!$C$7:$C$200,KM!H$7:H$200))</f>
        <v>Emissionsnachweis nach AgBB oder hochwertiger</v>
      </c>
      <c r="J124" s="18" t="str">
        <f>IF($G124="","",_xlfn.XLOOKUP($G124,KM!$C$7:$C$200,KM!I$7:I$200))</f>
        <v>Emissionsnachweis nach AgBB oder hochwertiger</v>
      </c>
      <c r="K124" s="18" t="str">
        <f>IF($G124="","",_xlfn.XLOOKUP($G124,KM!$C$7:$C$200,KM!J$7:J$200))</f>
        <v>Emission nach 
28. Tg ≤ DE-UZ 76</v>
      </c>
      <c r="L124" s="18" t="str">
        <f>IF($G124="","",_xlfn.XLOOKUP($G124,KM!$C$7:$C$200,KM!K$7:K$200))</f>
        <v>Emission nach 
28. Tg ≤ DE-UZ 76</v>
      </c>
      <c r="M124" s="18">
        <f>IF($G124="","",_xlfn.XLOOKUP($G124,KM!$C$7:$C$200,KM!N$7:N$200))</f>
        <v>0</v>
      </c>
      <c r="N124" s="27"/>
    </row>
    <row r="125" spans="1:14" ht="72" x14ac:dyDescent="0.3">
      <c r="A125" s="27" t="s">
        <v>144</v>
      </c>
      <c r="B125" s="27" t="s">
        <v>987</v>
      </c>
      <c r="C125" s="27" t="s">
        <v>1273</v>
      </c>
      <c r="D125" s="27" t="s">
        <v>9</v>
      </c>
      <c r="E125" s="27">
        <f>IF(A125="","",ROW()-1)</f>
        <v>124</v>
      </c>
      <c r="F125" s="18" t="str">
        <f>IF($G125="","",CONCATENATE("BAUTEIL:",_xlfn.XLOOKUP(G125,KM!$C$7:$C$200,KM!$D$7:$D$200),CHAR(10),"BEREICH:",_xlfn.XLOOKUP(G125,KM!$C$7:$C$200,KM!$E$7:$E$200)))</f>
        <v>BAUTEIL:Beschichtungen auf nicht mineralischen Untergründen: Metalle, Holz, Kunststoffe
BEREICH:Gemeint sind dekorative flüssige Beschichtungsstoffe: Lacke/ Lasuren mit Grundbeschichtungen. Ausgenommen sind Effektbeschichtungen (z. B. Metalliclacke)</v>
      </c>
      <c r="G125" s="123">
        <v>1</v>
      </c>
      <c r="H125" s="18" t="str">
        <f>IF($G125="","",_xlfn.XLOOKUP($G125,KM!$C$7:$C$200,KM!F$7:F$200))</f>
        <v>VVOC, VOC, SVOC Emissionen oder Gehalt</v>
      </c>
      <c r="I125" s="18" t="str">
        <f>IF($G125="","",_xlfn.XLOOKUP($G125,KM!$C$7:$C$200,KM!H$7:H$200))</f>
        <v>&lt; 300 g/l -
Kategorie D nach RL 2004/42/EG</v>
      </c>
      <c r="J125" s="18" t="str">
        <f>IF($G125="","",_xlfn.XLOOKUP($G125,KM!$C$7:$C$200,KM!I$7:I$200))</f>
        <v>&lt; 130 g/l -
Kategorie D nach RL 2004/42/EG</v>
      </c>
      <c r="K125" s="18" t="str">
        <f>IF($G125="","",_xlfn.XLOOKUP($G125,KM!$C$7:$C$200,KM!J$7:J$200))</f>
        <v>&lt; 100 g/l</v>
      </c>
      <c r="L125" s="18" t="str">
        <f>IF($G125="","",_xlfn.XLOOKUP($G125,KM!$C$7:$C$200,KM!K$7:K$200))</f>
        <v>DE-UZ 12a
Bei werkseitiger Beschichtung gilt alternativ: VOC &lt; 100 g/l</v>
      </c>
      <c r="M125" s="18" t="str">
        <f>IF($G125="","",_xlfn.XLOOKUP($G125,KM!$C$7:$C$200,KM!N$7:N$200))</f>
        <v>Hinweis:
werkseitige
Beschichtungen</v>
      </c>
      <c r="N125" s="27"/>
    </row>
    <row r="126" spans="1:14" ht="129.6" x14ac:dyDescent="0.3">
      <c r="A126" s="27" t="s">
        <v>144</v>
      </c>
      <c r="B126" s="27" t="s">
        <v>987</v>
      </c>
      <c r="C126" s="27" t="s">
        <v>1759</v>
      </c>
      <c r="D126" s="27" t="s">
        <v>9</v>
      </c>
      <c r="E126" s="27">
        <f>IF(A126="","",ROW()-1)</f>
        <v>125</v>
      </c>
      <c r="F126" s="18" t="str">
        <f>IF($G126="","",CONCATENATE("BAUTEIL:",_xlfn.XLOOKUP(G126,KM!$C$7:$C$200,KM!$D$7:$D$200),CHAR(10),"BEREICH:",_xlfn.XLOOKUP(G126,KM!$C$7:$C$200,KM!$E$7:$E$200)))</f>
        <v>BAUTEIL:Filmkonservierte Produkte und mit Bioziden behandelte Waren
BEREICH:filmgeschützte Holzlasuren</v>
      </c>
      <c r="G126" s="123">
        <v>31</v>
      </c>
      <c r="H126" s="18" t="str">
        <f>IF($G126="","",_xlfn.XLOOKUP($G126,KM!$C$7:$C$200,KM!F$7:F$200))</f>
        <v>Biozide (Produktart 7 nach 528/2012/EG: Schutzmittel für Baumaterialien) z. B. Algizide, Fungizide</v>
      </c>
      <c r="I126" s="18" t="str">
        <f>IF($G126="","",_xlfn.XLOOKUP($G126,KM!$C$7:$C$200,KM!H$7:H$200))</f>
        <v>Keine Verwendung von Bioziden Wirkstoffen im Innenraum mit Ausnahme von Topfkonservierungen
Ausnahme: Fenster nur mit verkehrsfähigen Biozidprodukten nach 528/2012/EG</v>
      </c>
      <c r="J126" s="18" t="str">
        <f>IF($G126="","",_xlfn.XLOOKUP($G126,KM!$C$7:$C$200,KM!I$7:I$200))</f>
        <v>Keine Verwendung von Bioziden Wirkstoffen im Innenraum mit Ausnahme von Topfkonservierungen
Ausnahme: Fenster nur mit verkehrsfähigen Biozidprodukten nach 528/2012/EG</v>
      </c>
      <c r="K126" s="18" t="str">
        <f>IF($G126="","",_xlfn.XLOOKUP($G126,KM!$C$7:$C$200,KM!J$7:J$200))</f>
        <v>Keine Verwendung von Bioziden Wirkstoffen im Innenraum mit Ausnahme von Topfkonservierungen
Ausnahme: Fenster nur mit verkehrsfähigen Biozidprodukten nach 528/2012/EG</v>
      </c>
      <c r="L126" s="18" t="str">
        <f>IF($G126="","",_xlfn.XLOOKUP($G126,KM!$C$7:$C$200,KM!K$7:K$200))</f>
        <v>Keine Verwendung von Bioziden Wirkstoffen im Innenraum mit Ausnahme von Topfkonservierungen
Ausnahme: Fenster nur mit verkehrsfähigen Biozidprodukten nach 528/2012/EG</v>
      </c>
      <c r="M126" s="18" t="str">
        <f>IF($G126="","",_xlfn.XLOOKUP($G126,KM!$C$7:$C$200,KM!N$7:N$200))</f>
        <v>zulässiger Wirkstoff nach 528/2012/EG
Biozid-Verordnung</v>
      </c>
      <c r="N126" s="27"/>
    </row>
    <row r="127" spans="1:14" ht="115.2" x14ac:dyDescent="0.3">
      <c r="A127" s="27" t="s">
        <v>144</v>
      </c>
      <c r="B127" s="27" t="s">
        <v>1285</v>
      </c>
      <c r="C127" s="27" t="s">
        <v>173</v>
      </c>
      <c r="D127" s="27" t="s">
        <v>9</v>
      </c>
      <c r="E127" s="27">
        <f t="shared" si="3"/>
        <v>126</v>
      </c>
      <c r="F127" s="18" t="str">
        <f>IF($G127="","",CONCATENATE("BAUTEIL:",_xlfn.XLOOKUP(G127,KM!$C$7:$C$200,KM!$D$7:$D$200),CHAR(10),"BEREICH:",_xlfn.XLOOKUP(G127,KM!$C$7:$C$200,KM!$E$7:$E$200)))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27" s="123">
        <v>44</v>
      </c>
      <c r="H127" s="18" t="str">
        <f>IF($G127="","",_xlfn.XLOOKUP($G127,KM!$C$7:$C$200,KM!F$7:F$200))</f>
        <v>SVHC</v>
      </c>
      <c r="I127" s="18" t="str">
        <f>IF($G127="","",_xlfn.XLOOKUP($G127,KM!$C$7:$C$200,KM!H$7:H$200))</f>
        <v>-</v>
      </c>
      <c r="J127" s="18" t="str">
        <f>IF($G127="","",_xlfn.XLOOKUP($G127,KM!$C$7:$C$200,KM!I$7:I$200))</f>
        <v>-</v>
      </c>
      <c r="K127" s="18" t="str">
        <f>IF($G127="","",_xlfn.XLOOKUP($G127,KM!$C$7:$C$200,KM!J$7:J$200))</f>
        <v>SVHC ≤ 0,1 %</v>
      </c>
      <c r="L127" s="18" t="str">
        <f>IF($G127="","",_xlfn.XLOOKUP($G127,KM!$C$7:$C$200,KM!K$7:K$200))</f>
        <v>Bauteile wie QS3 und zusätzlich für Kunststofffensterprofile, Lichtkuppelaufsatzkränze und Kunststofftüren: SVHC ≤ 0,1 %</v>
      </c>
      <c r="M127" s="18" t="str">
        <f>IF($G127="","",_xlfn.XLOOKUP($G127,KM!$C$7:$C$200,KM!N$7:N$200))</f>
        <v>REACH-Kandidatenliste</v>
      </c>
      <c r="N127" s="27"/>
    </row>
    <row r="128" spans="1:14" ht="72" x14ac:dyDescent="0.3">
      <c r="A128" s="27" t="s">
        <v>144</v>
      </c>
      <c r="B128" s="27" t="s">
        <v>1285</v>
      </c>
      <c r="C128" s="27" t="s">
        <v>1273</v>
      </c>
      <c r="D128" s="27" t="s">
        <v>9</v>
      </c>
      <c r="E128" s="27">
        <f t="shared" si="3"/>
        <v>127</v>
      </c>
      <c r="F128" s="18" t="str">
        <f>IF($G128="","",CONCATENATE("BAUTEIL:",_xlfn.XLOOKUP(G128,KM!$C$7:$C$200,KM!$D$7:$D$200),CHAR(10),"BEREICH:",_xlfn.XLOOKUP(G128,KM!$C$7:$C$200,KM!$E$7:$E$200)))</f>
        <v>BAUTEIL:Beschichtungen auf nicht mineralischen Untergründen: Metalle, Holz, Kunststoffe
BEREICH:Gemeint sind dekorative flüssige Beschichtungsstoffe: Lacke/ Lasuren mit Grundbeschichtungen. Ausgenommen sind Effektbeschichtungen (z. B. Metalliclacke)</v>
      </c>
      <c r="G128" s="123">
        <v>1</v>
      </c>
      <c r="H128" s="18" t="str">
        <f>IF($G128="","",_xlfn.XLOOKUP($G128,KM!$C$7:$C$200,KM!F$7:F$200))</f>
        <v>VVOC, VOC, SVOC Emissionen oder Gehalt</v>
      </c>
      <c r="I128" s="18" t="str">
        <f>IF($G128="","",_xlfn.XLOOKUP($G128,KM!$C$7:$C$200,KM!H$7:H$200))</f>
        <v>&lt; 300 g/l -
Kategorie D nach RL 2004/42/EG</v>
      </c>
      <c r="J128" s="18" t="str">
        <f>IF($G128="","",_xlfn.XLOOKUP($G128,KM!$C$7:$C$200,KM!I$7:I$200))</f>
        <v>&lt; 130 g/l -
Kategorie D nach RL 2004/42/EG</v>
      </c>
      <c r="K128" s="18" t="str">
        <f>IF($G128="","",_xlfn.XLOOKUP($G128,KM!$C$7:$C$200,KM!J$7:J$200))</f>
        <v>&lt; 100 g/l</v>
      </c>
      <c r="L128" s="18" t="str">
        <f>IF($G128="","",_xlfn.XLOOKUP($G128,KM!$C$7:$C$200,KM!K$7:K$200))</f>
        <v>DE-UZ 12a
Bei werkseitiger Beschichtung gilt alternativ: VOC &lt; 100 g/l</v>
      </c>
      <c r="M128" s="18" t="str">
        <f>IF($G128="","",_xlfn.XLOOKUP($G128,KM!$C$7:$C$200,KM!N$7:N$200))</f>
        <v>Hinweis:
werkseitige
Beschichtungen</v>
      </c>
      <c r="N128" s="27"/>
    </row>
    <row r="129" spans="1:14" ht="216" x14ac:dyDescent="0.3">
      <c r="A129" s="27" t="s">
        <v>144</v>
      </c>
      <c r="B129" s="27" t="s">
        <v>1285</v>
      </c>
      <c r="C129" s="27" t="s">
        <v>1875</v>
      </c>
      <c r="D129" s="27" t="s">
        <v>9</v>
      </c>
      <c r="E129" s="27">
        <f t="shared" si="3"/>
        <v>128</v>
      </c>
      <c r="F129" s="18" t="str">
        <f>IF($G129="","",CONCATENATE("BAUTEIL:",_xlfn.XLOOKUP(G129,KM!$C$7:$C$200,KM!$D$7:$D$200),CHAR(10),"BEREICH:",_xlfn.XLOOKUP(G129,KM!$C$7:$C$200,KM!$E$7:$E$200)))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129" s="123">
        <v>11</v>
      </c>
      <c r="H129" s="18" t="str">
        <f>IF($G129="","",_xlfn.XLOOKUP($G129,KM!$C$7:$C$200,KM!F$7:F$200))</f>
        <v>VVOC, VOC, SVOC Emissionen und Gehalt an Oximen</v>
      </c>
      <c r="I129" s="18" t="str">
        <f>IF($G129="","",_xlfn.XLOOKUP($G129,KM!$C$7:$C$200,KM!H$7:H$200))</f>
        <v>GISCODE
PU10, PU20, RS10, DA20, DSE20, DSA20, DSO20, DH20 oder DSC20</v>
      </c>
      <c r="J129" s="18" t="str">
        <f>IF($G129="","",_xlfn.XLOOKUP($G129,KM!$C$7:$C$200,KM!I$7:I$200))</f>
        <v>GISCODE
PU10, PU20, RS10, DA20, DSE20, DSA20, DSO20, DH20 oder DSC20</v>
      </c>
      <c r="K129" s="18" t="str">
        <f>IF($G129="","",_xlfn.XLOOKUP($G129,KM!$C$7:$C$200,KM!J$7:J$200))</f>
        <v>GISCODE
PU10, PU20, RS10, DA20, DSE20, DSA20, DSO20, DH20 oder DSC20
und
EMICODE EC1PLUS</v>
      </c>
      <c r="L129" s="18" t="str">
        <f>IF($G129="","",_xlfn.XLOOKUP($G129,KM!$C$7:$C$200,KM!K$7:K$200))</f>
        <v>GISCODE
PU10, PU20, RS10, DA20, DSE20, DSA20, DSO20, DH20 oder DSC20
und
EMICODE EC1PLUS</v>
      </c>
      <c r="M129" s="18" t="str">
        <f>IF($G129="","",_xlfn.XLOOKUP($G129,KM!$C$7:$C$200,KM!N$7:N$200))</f>
        <v>GISCODE PU10</v>
      </c>
      <c r="N129" s="27"/>
    </row>
    <row r="130" spans="1:14" ht="129.75" customHeight="1" x14ac:dyDescent="0.3">
      <c r="A130" s="27" t="s">
        <v>144</v>
      </c>
      <c r="B130" s="27" t="s">
        <v>1027</v>
      </c>
      <c r="C130" s="27" t="s">
        <v>9</v>
      </c>
      <c r="D130" s="27" t="s">
        <v>9</v>
      </c>
      <c r="E130" s="27">
        <f t="shared" si="3"/>
        <v>129</v>
      </c>
      <c r="F130" s="18" t="str">
        <f>IF($G130="","",CONCATENATE("BAUTEIL:",_xlfn.XLOOKUP(G130,KM!$C$7:$C$200,KM!$D$7:$D$200),CHAR(10),"BEREICH:",_xlfn.XLOOKUP(G130,KM!$C$7:$C$200,KM!$E$7:$E$200)))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130" s="123">
        <v>11</v>
      </c>
      <c r="H130" s="18" t="str">
        <f>IF($G130="","",_xlfn.XLOOKUP($G130,KM!$C$7:$C$200,KM!F$7:F$200))</f>
        <v>VVOC, VOC, SVOC Emissionen und Gehalt an Oximen</v>
      </c>
      <c r="I130" s="18" t="str">
        <f>IF($G130="","",_xlfn.XLOOKUP($G130,KM!$C$7:$C$200,KM!H$7:H$200))</f>
        <v>GISCODE
PU10, PU20, RS10, DA20, DSE20, DSA20, DSO20, DH20 oder DSC20</v>
      </c>
      <c r="J130" s="18" t="str">
        <f>IF($G130="","",_xlfn.XLOOKUP($G130,KM!$C$7:$C$200,KM!I$7:I$200))</f>
        <v>GISCODE
PU10, PU20, RS10, DA20, DSE20, DSA20, DSO20, DH20 oder DSC20</v>
      </c>
      <c r="K130" s="18" t="str">
        <f>IF($G130="","",_xlfn.XLOOKUP($G130,KM!$C$7:$C$200,KM!J$7:J$200))</f>
        <v>GISCODE
PU10, PU20, RS10, DA20, DSE20, DSA20, DSO20, DH20 oder DSC20
und
EMICODE EC1PLUS</v>
      </c>
      <c r="L130" s="18" t="str">
        <f>IF($G130="","",_xlfn.XLOOKUP($G130,KM!$C$7:$C$200,KM!K$7:K$200))</f>
        <v>GISCODE
PU10, PU20, RS10, DA20, DSE20, DSA20, DSO20, DH20 oder DSC20
und
EMICODE EC1PLUS</v>
      </c>
      <c r="M130" s="18" t="str">
        <f>IF($G130="","",_xlfn.XLOOKUP($G130,KM!$C$7:$C$200,KM!N$7:N$200))</f>
        <v>GISCODE PU10</v>
      </c>
      <c r="N130" s="27" t="s">
        <v>112</v>
      </c>
    </row>
    <row r="131" spans="1:14" ht="144" x14ac:dyDescent="0.3">
      <c r="A131" s="27" t="s">
        <v>144</v>
      </c>
      <c r="B131" s="27" t="s">
        <v>34</v>
      </c>
      <c r="C131" s="27" t="s">
        <v>9</v>
      </c>
      <c r="D131" s="27" t="s">
        <v>9</v>
      </c>
      <c r="E131" s="27">
        <f t="shared" si="3"/>
        <v>130</v>
      </c>
      <c r="F131" s="18" t="str">
        <f>IF($G131="","",CONCATENATE("BAUTEIL:",_xlfn.XLOOKUP(G131,KM!$C$7:$C$200,KM!$D$7:$D$200),CHAR(10),"BEREICH:",_xlfn.XLOOKUP(G131,KM!$C$7:$C$200,KM!$E$7:$E$200)))</f>
        <v>BAUTEIL:Reaktive PU-Produkte zur Beschichtung von mineralischen Oberflächen von Boden, Decke und Wand - auch in Systemaufbauten ohne spezielle Anforderungen
BEREICH:Versiegelungen, 2K-PU-Lacke, PU Bodenbeschichtungen - ausgenommen OS-Systeme für Parkhaus, etc.</v>
      </c>
      <c r="G131" s="123">
        <v>20</v>
      </c>
      <c r="H131" s="18" t="str">
        <f>IF($G131="","",_xlfn.XLOOKUP($G131,KM!$C$7:$C$200,KM!F$7:F$200))</f>
        <v>VOC, Gefahrstoffe</v>
      </c>
      <c r="I131" s="18" t="str">
        <f>IF($G131="","",_xlfn.XLOOKUP($G131,KM!$C$7:$C$200,KM!H$7:H$200))</f>
        <v>GISCODE PU40</v>
      </c>
      <c r="J131" s="18" t="str">
        <f>IF($G131="","",_xlfn.XLOOKUP($G131,KM!$C$7:$C$200,KM!I$7:I$200))</f>
        <v>GISCODE PU40</v>
      </c>
      <c r="K131" s="18" t="str">
        <f>IF($G131="","",_xlfn.XLOOKUP($G131,KM!$C$7:$C$200,KM!J$7:J$200))</f>
        <v>GISCODE PU40
und
Emissionsnachweis gemäß AgBB Verfahren als Einzelprodukt oder im System</v>
      </c>
      <c r="L131" s="18" t="str">
        <f>IF($G131="","",_xlfn.XLOOKUP($G131,KM!$C$7:$C$200,KM!K$7:K$200))</f>
        <v>GISCODE PU40
und
Emissionsnachweis gemäß AgBB Verfahren als Einzelprodukt oder im System</v>
      </c>
      <c r="M131" s="18" t="str">
        <f>IF($G131="","",_xlfn.XLOOKUP($G131,KM!$C$7:$C$200,KM!N$7:N$200))</f>
        <v>GISCODE
PU10
Emissionsnachweis
als Einzelprodukt oder
im System
AgBB Prüfzeugnis</v>
      </c>
      <c r="N131" s="27"/>
    </row>
    <row r="132" spans="1:14" ht="201.6" x14ac:dyDescent="0.3">
      <c r="A132" s="27" t="s">
        <v>144</v>
      </c>
      <c r="B132" s="27" t="s">
        <v>1869</v>
      </c>
      <c r="C132" s="27" t="s">
        <v>42</v>
      </c>
      <c r="D132" s="27" t="s">
        <v>9</v>
      </c>
      <c r="E132" s="27">
        <f t="shared" si="3"/>
        <v>131</v>
      </c>
      <c r="F132" s="18" t="str">
        <f>IF($G132="","",CONCATENATE("BAUTEIL:",_xlfn.XLOOKUP(G132,KM!$C$7:$C$200,KM!$D$7:$D$200),CHAR(10),"BEREICH:",_xlfn.XLOOKUP(G132,KM!$C$7:$C$200,KM!$E$7:$E$200)))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32" s="123">
        <v>38</v>
      </c>
      <c r="H132" s="18" t="str">
        <f>IF($G132="","",_xlfn.XLOOKUP($G132,KM!$C$7:$C$200,KM!F$7:F$200))</f>
        <v>VVOC, VOC, SVOC Emissionen, Halogenierte Treibmittel, Chlorparaffine, Weichmacher, Flammschutzmittel</v>
      </c>
      <c r="I132" s="18" t="str">
        <f>IF($G132="","",_xlfn.XLOOKUP($G132,KM!$C$7:$C$200,KM!H$7:H$200))</f>
        <v>Emicode EC1PLUS,
und 
halogenierte Treibmittel &lt; 0,1 % 
und
Chlorparaffine (SCCPs + MCCPs + LCCPs) &lt; 0,1 %,            
und
TCEP &lt; 0,1 %</v>
      </c>
      <c r="J132" s="18" t="str">
        <f>IF($G132="","",_xlfn.XLOOKUP($G132,KM!$C$7:$C$200,KM!I$7:I$200))</f>
        <v>Emicode EC1PLUS,
und 
halogenierte Treibmittel &lt; 0,1 % 
und
Chlorparaffine (SCCPs + MCCPs + LCCPs) &lt; 0,1 %,            
und
TCEP &lt; 0,1 %</v>
      </c>
      <c r="K132" s="18" t="str">
        <f>IF($G132="","",_xlfn.XLOOKUP($G132,KM!$C$7:$C$200,KM!J$7:J$200))</f>
        <v>Emicode EC1PLUS,
und
halogenierte Treibmittel &lt; 0,1 % 
und
Chlorparaffine (SCCPs + MCCPs + LCCPs) &lt; 0,1 %
und
TCEP &lt; 0,1 % 
und
weichmacherfrei
und 
halogenierten Flammschutzmittel &lt; 0,1 %</v>
      </c>
      <c r="L132" s="18" t="str">
        <f>IF($G132="","",_xlfn.XLOOKUP($G132,KM!$C$7:$C$200,KM!K$7:K$200))</f>
        <v>Emicode EC1PLUS,
und
halogenierte Treibmittel &lt; 0,1 % 
und
Chlorparaffine (SCCPs + MCCPs + LCCPs) &lt; 0,1 %
und
TCEP &lt; 0,1 % 
und
weichmacherfrei
und 
halogenierten Flammschutzmittel &lt; 0,1 %</v>
      </c>
      <c r="M132" s="18" t="str">
        <f>IF($G132="","",_xlfn.XLOOKUP($G132,KM!$C$7:$C$200,KM!N$7:N$200))</f>
        <v>Treibmittel
REACH-Kandidatenliste</v>
      </c>
      <c r="N132" s="27"/>
    </row>
    <row r="133" spans="1:14" ht="28.8" x14ac:dyDescent="0.3">
      <c r="A133" s="27" t="s">
        <v>144</v>
      </c>
      <c r="B133" s="27" t="s">
        <v>29</v>
      </c>
      <c r="C133" s="27" t="s">
        <v>9</v>
      </c>
      <c r="D133" s="27" t="s">
        <v>9</v>
      </c>
      <c r="E133" s="27">
        <f t="shared" si="3"/>
        <v>132</v>
      </c>
      <c r="F133" s="18" t="str">
        <f>IF($G133="","",CONCATENATE("BAUTEIL:",_xlfn.XLOOKUP(G133,KM!$C$7:$C$200,KM!$D$7:$D$200),CHAR(10),"BEREICH:",_xlfn.XLOOKUP(G133,KM!$C$7:$C$200,KM!$E$7:$E$200)))</f>
        <v/>
      </c>
      <c r="G133" s="123"/>
      <c r="H133" s="18" t="str">
        <f>IF($G133="","",_xlfn.XLOOKUP($G133,KM!$C$7:$C$200,KM!F$7:F$200))</f>
        <v/>
      </c>
      <c r="I133" s="18" t="str">
        <f>IF($G133="","",_xlfn.XLOOKUP($G133,KM!$C$7:$C$200,KM!H$7:H$200))</f>
        <v/>
      </c>
      <c r="J133" s="18" t="str">
        <f>IF($G133="","",_xlfn.XLOOKUP($G133,KM!$C$7:$C$200,KM!I$7:I$200))</f>
        <v/>
      </c>
      <c r="K133" s="18" t="str">
        <f>IF($G133="","",_xlfn.XLOOKUP($G133,KM!$C$7:$C$200,KM!J$7:J$200))</f>
        <v/>
      </c>
      <c r="L133" s="18" t="str">
        <f>IF($G133="","",_xlfn.XLOOKUP($G133,KM!$C$7:$C$200,KM!K$7:K$200))</f>
        <v/>
      </c>
      <c r="M133" s="18" t="str">
        <f>IF($G133="","",_xlfn.XLOOKUP($G133,KM!$C$7:$C$200,KM!N$7:N$200))</f>
        <v/>
      </c>
      <c r="N133" s="27" t="s">
        <v>35</v>
      </c>
    </row>
    <row r="134" spans="1:14" ht="115.2" x14ac:dyDescent="0.3">
      <c r="A134" s="27" t="s">
        <v>143</v>
      </c>
      <c r="B134" s="27" t="s">
        <v>1741</v>
      </c>
      <c r="C134" s="27" t="s">
        <v>9</v>
      </c>
      <c r="D134" s="27" t="s">
        <v>9</v>
      </c>
      <c r="E134" s="27">
        <f t="shared" si="3"/>
        <v>133</v>
      </c>
      <c r="F134" s="18" t="str">
        <f>IF($G134="","",CONCATENATE("BAUTEIL:",_xlfn.XLOOKUP(G134,KM!$C$7:$C$200,KM!$D$7:$D$200),CHAR(10),"BEREICH:",_xlfn.XLOOKUP(G134,KM!$C$7:$C$200,KM!$E$7:$E$200)))</f>
        <v>BAUTEIL:Betontrennmittel
BEREICH:Schalöle und Trennmittel beim Betonieren</v>
      </c>
      <c r="G134" s="123">
        <v>14</v>
      </c>
      <c r="H134" s="18" t="str">
        <f>IF($G134="","",_xlfn.XLOOKUP($G134,KM!$C$7:$C$200,KM!F$7:F$200))</f>
        <v>Gefahrstoffe, biologische Abbaubarkeit, VOC</v>
      </c>
      <c r="I134" s="18" t="str">
        <f>IF($G134="","",_xlfn.XLOOKUP($G134,KM!$C$7:$C$200,KM!H$7:H$200))</f>
        <v>GISCODE BTM 01, BTM 05, BTM 10, BTM 15, BTM 20 oder BTM30</v>
      </c>
      <c r="J134" s="18" t="str">
        <f>IF($G134="","",_xlfn.XLOOKUP($G134,KM!$C$7:$C$200,KM!I$7:I$200))</f>
        <v>GISCODE BTM 01, BTM 05, BTM 10, BTM 15 oder BTM20
und
VOC &lt; 3%</v>
      </c>
      <c r="K134" s="18" t="str">
        <f>IF($G134="","",_xlfn.XLOOKUP($G134,KM!$C$7:$C$200,KM!J$7:J$200))</f>
        <v>GISCODE BTM 01, BTM 05, BTM 10 oder BTM15
und
inhärent biologisch abbaubar nach
OECD 302
und
VOC &lt; 1%</v>
      </c>
      <c r="L134" s="18" t="str">
        <f>IF($G134="","",_xlfn.XLOOKUP($G134,KM!$C$7:$C$200,KM!K$7:K$200))</f>
        <v>GISCODE BTM 01, BTM 05 oder BTM 10
und
leicht biologisch abbaubar nach
OECD 301
und
VOC &lt; 1%</v>
      </c>
      <c r="M134" s="18" t="str">
        <f>IF($G134="","",_xlfn.XLOOKUP($G134,KM!$C$7:$C$200,KM!N$7:N$200))</f>
        <v>-</v>
      </c>
      <c r="N134" s="27"/>
    </row>
    <row r="135" spans="1:14" ht="86.4" x14ac:dyDescent="0.3">
      <c r="A135" s="27" t="s">
        <v>143</v>
      </c>
      <c r="B135" s="27" t="s">
        <v>28</v>
      </c>
      <c r="C135" s="27" t="s">
        <v>9</v>
      </c>
      <c r="D135" s="27" t="s">
        <v>9</v>
      </c>
      <c r="E135" s="27">
        <f t="shared" si="3"/>
        <v>134</v>
      </c>
      <c r="F135" s="18" t="str">
        <f>IF($G135="","",CONCATENATE("BAUTEIL:",_xlfn.XLOOKUP(G135,KM!$C$7:$C$200,KM!$D$7:$D$200),CHAR(10),"BEREICH:",_xlfn.XLOOKUP(G135,KM!$C$7:$C$200,KM!$E$7:$E$200)))</f>
        <v>BAUTEIL:Montagekleb- und Dichtstoffe an der Fassade, Fenstern und Außentüren
BEREICH:Klebstoff für die Herstellung der Luftdichtheit an der Fassade innen und außen: z. B. PU, PU-Hybrid, MS-Polymer, SMP, Acrylat, Silikon</v>
      </c>
      <c r="G135" s="123">
        <v>13</v>
      </c>
      <c r="H135" s="18" t="str">
        <f>IF($G135="","",_xlfn.XLOOKUP($G135,KM!$C$7:$C$200,KM!F$7:F$200))</f>
        <v>VVOC, VOC, SVOC Emissionen und Gehalt an gefährlichen Stoffen</v>
      </c>
      <c r="I135" s="18">
        <f>IF($G135="","",_xlfn.XLOOKUP($G135,KM!$C$7:$C$200,KM!H$7:H$200))</f>
        <v>0</v>
      </c>
      <c r="J135" s="18">
        <f>IF($G135="","",_xlfn.XLOOKUP($G135,KM!$C$7:$C$200,KM!I$7:I$200))</f>
        <v>0</v>
      </c>
      <c r="K135" s="18" t="str">
        <f>IF($G135="","",_xlfn.XLOOKUP($G135,KM!$C$7:$C$200,KM!J$7:J$200))</f>
        <v>Chlorparaffine (SCCPs + MCCPs + LCCPs) &lt; 0,1 % 
und
EMICODE EC1PLUS
oder
VOC &lt; 1 %</v>
      </c>
      <c r="L135" s="18" t="str">
        <f>IF($G135="","",_xlfn.XLOOKUP($G135,KM!$C$7:$C$200,KM!K$7:K$200))</f>
        <v>Chlorparaffine (SCCPs + MCCPs + LCCPs) &lt; 0,1 % 
und
EMICODE EC1PLUS
oder
VOC &lt; 1 %</v>
      </c>
      <c r="M135" s="18" t="str">
        <f>IF($G135="","",_xlfn.XLOOKUP($G135,KM!$C$7:$C$200,KM!N$7:N$200))</f>
        <v>Chlorparafine</v>
      </c>
      <c r="N135" s="27"/>
    </row>
    <row r="136" spans="1:14" ht="57.6" x14ac:dyDescent="0.3">
      <c r="A136" s="27" t="s">
        <v>1028</v>
      </c>
      <c r="B136" s="27" t="s">
        <v>1029</v>
      </c>
      <c r="C136" s="27" t="s">
        <v>1232</v>
      </c>
      <c r="D136" s="27" t="s">
        <v>1286</v>
      </c>
      <c r="E136" s="27">
        <f t="shared" si="3"/>
        <v>135</v>
      </c>
      <c r="F136" s="18" t="str">
        <f>IF($G136="","",CONCATENATE("BAUTEIL:",_xlfn.XLOOKUP(G136,KM!$C$7:$C$200,KM!$D$7:$D$200),CHAR(10),"BEREICH:",_xlfn.XLOOKUP(G136,KM!$C$7:$C$200,KM!$E$7:$E$200)))</f>
        <v>BAUTEIL:Masshaltige Holzbauteile: Außentüren und Außenfenster
BEREICH:Chemische Imprägnierung nichttragender Bauteile</v>
      </c>
      <c r="G136" s="123" t="s">
        <v>117</v>
      </c>
      <c r="H136" s="18" t="str">
        <f>IF($G136="","",_xlfn.XLOOKUP($G136,KM!$C$7:$C$200,KM!F$7:F$200))</f>
        <v>Holzschutzmittel (Produktart 8 nach 528/2012/EG)</v>
      </c>
      <c r="I136" s="18" t="str">
        <f>IF($G136="","",_xlfn.XLOOKUP($G136,KM!$C$7:$C$200,KM!H$7:H$200))</f>
        <v>verkehrsfähigen Biozidprodukten nach 528/2012/EG</v>
      </c>
      <c r="J136" s="18" t="str">
        <f>IF($G136="","",_xlfn.XLOOKUP($G136,KM!$C$7:$C$200,KM!I$7:I$200))</f>
        <v>verkehrsfähigen Biozidprodukten nach 528/2012/EG</v>
      </c>
      <c r="K136" s="18" t="str">
        <f>IF($G136="","",_xlfn.XLOOKUP($G136,KM!$C$7:$C$200,KM!J$7:J$200))</f>
        <v>verkehrsfähigen Biozidprodukten nach 528/2012/EG</v>
      </c>
      <c r="L136" s="18" t="str">
        <f>IF($G136="","",_xlfn.XLOOKUP($G136,KM!$C$7:$C$200,KM!K$7:K$200))</f>
        <v>Holzschutz nur konstruktiv nach 68800-2 oder natürlich dauerhafte oder modifizierte Hölzer gemäß DIN 68800-1</v>
      </c>
      <c r="M136" s="18" t="str">
        <f>IF($G136="","",_xlfn.XLOOKUP($G136,KM!$C$7:$C$200,KM!N$7:N$200))</f>
        <v>-</v>
      </c>
      <c r="N136" s="27"/>
    </row>
    <row r="137" spans="1:14" ht="72" x14ac:dyDescent="0.3">
      <c r="A137" s="27" t="s">
        <v>1028</v>
      </c>
      <c r="B137" s="27" t="s">
        <v>1029</v>
      </c>
      <c r="C137" s="27" t="s">
        <v>1232</v>
      </c>
      <c r="D137" s="27" t="s">
        <v>1273</v>
      </c>
      <c r="E137" s="27">
        <f t="shared" si="3"/>
        <v>136</v>
      </c>
      <c r="F137" s="18" t="str">
        <f>IF($G137="","",CONCATENATE("BAUTEIL:",_xlfn.XLOOKUP(G137,KM!$C$7:$C$200,KM!$D$7:$D$200),CHAR(10),"BEREICH:",_xlfn.XLOOKUP(G137,KM!$C$7:$C$200,KM!$E$7:$E$200)))</f>
        <v>BAUTEIL:Beschichtungen auf nicht mineralischen Untergründen: Metalle, Holz, Kunststoffe
BEREICH:Gemeint sind dekorative flüssige Beschichtungsstoffe: Lacke/ Lasuren mit Grundbeschichtungen. Ausgenommen sind Effektbeschichtungen (z. B. Metalliclacke)</v>
      </c>
      <c r="G137" s="123">
        <v>1</v>
      </c>
      <c r="H137" s="18" t="str">
        <f>IF($G137="","",_xlfn.XLOOKUP($G137,KM!$C$7:$C$200,KM!F$7:F$200))</f>
        <v>VVOC, VOC, SVOC Emissionen oder Gehalt</v>
      </c>
      <c r="I137" s="18" t="str">
        <f>IF($G137="","",_xlfn.XLOOKUP($G137,KM!$C$7:$C$200,KM!H$7:H$200))</f>
        <v>&lt; 300 g/l -
Kategorie D nach RL 2004/42/EG</v>
      </c>
      <c r="J137" s="18" t="str">
        <f>IF($G137="","",_xlfn.XLOOKUP($G137,KM!$C$7:$C$200,KM!I$7:I$200))</f>
        <v>&lt; 130 g/l -
Kategorie D nach RL 2004/42/EG</v>
      </c>
      <c r="K137" s="18" t="str">
        <f>IF($G137="","",_xlfn.XLOOKUP($G137,KM!$C$7:$C$200,KM!J$7:J$200))</f>
        <v>&lt; 100 g/l</v>
      </c>
      <c r="L137" s="18" t="str">
        <f>IF($G137="","",_xlfn.XLOOKUP($G137,KM!$C$7:$C$200,KM!K$7:K$200))</f>
        <v>DE-UZ 12a
Bei werkseitiger Beschichtung gilt alternativ: VOC &lt; 100 g/l</v>
      </c>
      <c r="M137" s="18" t="str">
        <f>IF($G137="","",_xlfn.XLOOKUP($G137,KM!$C$7:$C$200,KM!N$7:N$200))</f>
        <v>Hinweis:
werkseitige
Beschichtungen</v>
      </c>
      <c r="N137" s="27"/>
    </row>
    <row r="138" spans="1:14" ht="115.2" x14ac:dyDescent="0.3">
      <c r="A138" s="27" t="s">
        <v>1028</v>
      </c>
      <c r="B138" s="27" t="s">
        <v>1029</v>
      </c>
      <c r="C138" s="27" t="s">
        <v>1760</v>
      </c>
      <c r="D138" s="27" t="s">
        <v>9</v>
      </c>
      <c r="E138" s="27">
        <f t="shared" si="3"/>
        <v>137</v>
      </c>
      <c r="F138" s="18" t="str">
        <f>IF($G138="","",CONCATENATE("BAUTEIL:",_xlfn.XLOOKUP(G138,KM!$C$7:$C$200,KM!$D$7:$D$200),CHAR(10),"BEREICH:",_xlfn.XLOOKUP(G138,KM!$C$7:$C$200,KM!$E$7:$E$200)))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38" s="123">
        <v>44</v>
      </c>
      <c r="H138" s="18" t="str">
        <f>IF($G138="","",_xlfn.XLOOKUP($G138,KM!$C$7:$C$200,KM!F$7:F$200))</f>
        <v>SVHC</v>
      </c>
      <c r="I138" s="18" t="str">
        <f>IF($G138="","",_xlfn.XLOOKUP($G138,KM!$C$7:$C$200,KM!H$7:H$200))</f>
        <v>-</v>
      </c>
      <c r="J138" s="18" t="str">
        <f>IF($G138="","",_xlfn.XLOOKUP($G138,KM!$C$7:$C$200,KM!I$7:I$200))</f>
        <v>-</v>
      </c>
      <c r="K138" s="18" t="str">
        <f>IF($G138="","",_xlfn.XLOOKUP($G138,KM!$C$7:$C$200,KM!J$7:J$200))</f>
        <v>SVHC ≤ 0,1 %</v>
      </c>
      <c r="L138" s="18" t="str">
        <f>IF($G138="","",_xlfn.XLOOKUP($G138,KM!$C$7:$C$200,KM!K$7:K$200))</f>
        <v>Bauteile wie QS3 und zusätzlich für Kunststofffensterprofile, Lichtkuppelaufsatzkränze und Kunststofftüren: SVHC ≤ 0,1 %</v>
      </c>
      <c r="M138" s="18" t="str">
        <f>IF($G138="","",_xlfn.XLOOKUP($G138,KM!$C$7:$C$200,KM!N$7:N$200))</f>
        <v>REACH-Kandidatenliste</v>
      </c>
      <c r="N138" s="27"/>
    </row>
    <row r="139" spans="1:14" ht="72" x14ac:dyDescent="0.3">
      <c r="A139" s="27" t="s">
        <v>1028</v>
      </c>
      <c r="B139" s="27" t="s">
        <v>1029</v>
      </c>
      <c r="C139" s="27" t="s">
        <v>1271</v>
      </c>
      <c r="D139" s="27" t="s">
        <v>9</v>
      </c>
      <c r="E139" s="27">
        <f t="shared" si="3"/>
        <v>138</v>
      </c>
      <c r="F139" s="18" t="str">
        <f>IF($G139="","",CONCATENATE("BAUTEIL:",_xlfn.XLOOKUP(G139,KM!$C$7:$C$200,KM!$D$7:$D$200),CHAR(10),"BEREICH:",_xlfn.XLOOKUP(G139,KM!$C$7:$C$200,KM!$E$7:$E$200)))</f>
        <v>BAUTEIL:Beschichtungen auf nicht mineralischen Untergründen: Metalle, Holz, Kunststoffe
BEREICH:Gemeint sind dekorative flüssige Beschichtungsstoffe: Lacke/ Lasuren mit Grundbeschichtungen. Ausgenommen sind Effektbeschichtungen (z. B. Metalliclacke)</v>
      </c>
      <c r="G139" s="123">
        <v>1</v>
      </c>
      <c r="H139" s="18" t="str">
        <f>IF($G139="","",_xlfn.XLOOKUP($G139,KM!$C$7:$C$200,KM!F$7:F$200))</f>
        <v>VVOC, VOC, SVOC Emissionen oder Gehalt</v>
      </c>
      <c r="I139" s="18" t="str">
        <f>IF($G139="","",_xlfn.XLOOKUP($G139,KM!$C$7:$C$200,KM!H$7:H$200))</f>
        <v>&lt; 300 g/l -
Kategorie D nach RL 2004/42/EG</v>
      </c>
      <c r="J139" s="18" t="str">
        <f>IF($G139="","",_xlfn.XLOOKUP($G139,KM!$C$7:$C$200,KM!I$7:I$200))</f>
        <v>&lt; 130 g/l -
Kategorie D nach RL 2004/42/EG</v>
      </c>
      <c r="K139" s="18" t="str">
        <f>IF($G139="","",_xlfn.XLOOKUP($G139,KM!$C$7:$C$200,KM!J$7:J$200))</f>
        <v>&lt; 100 g/l</v>
      </c>
      <c r="L139" s="18" t="str">
        <f>IF($G139="","",_xlfn.XLOOKUP($G139,KM!$C$7:$C$200,KM!K$7:K$200))</f>
        <v>DE-UZ 12a
Bei werkseitiger Beschichtung gilt alternativ: VOC &lt; 100 g/l</v>
      </c>
      <c r="M139" s="18" t="str">
        <f>IF($G139="","",_xlfn.XLOOKUP($G139,KM!$C$7:$C$200,KM!N$7:N$200))</f>
        <v>Hinweis:
werkseitige
Beschichtungen</v>
      </c>
      <c r="N139" s="27"/>
    </row>
    <row r="140" spans="1:14" ht="100.8" x14ac:dyDescent="0.3">
      <c r="A140" s="27" t="s">
        <v>1028</v>
      </c>
      <c r="B140" s="27" t="s">
        <v>1029</v>
      </c>
      <c r="C140" s="27" t="s">
        <v>1271</v>
      </c>
      <c r="D140" s="27" t="s">
        <v>9</v>
      </c>
      <c r="E140" s="27">
        <f t="shared" si="3"/>
        <v>139</v>
      </c>
      <c r="F140" s="18" t="str">
        <f>IF($G140="","",CONCATENATE("BAUTEIL:",_xlfn.XLOOKUP(G140,KM!$C$7:$C$200,KM!$D$7:$D$200),CHAR(10),"BEREICH:",_xlfn.XLOOKUP(G140,KM!$C$7:$C$200,KM!$E$7:$E$200)))</f>
        <v>BAUTEIL:Beschichtete Metallbauteile: Fassadenelemente, Außentüren, Außenfenster
Feuerverzinkungen gelten nicht als Beschichtungen im Sinne dieses Kriteriums.
BEREICH:Grundierung und Endbeschichtung (z. B. Farben, Lacke, Pulverlacke)</v>
      </c>
      <c r="G140" s="123">
        <v>33</v>
      </c>
      <c r="H140" s="18" t="str">
        <f>IF($G140="","",_xlfn.XLOOKUP($G140,KM!$C$7:$C$200,KM!F$7:F$200))</f>
        <v>Chrom-VI</v>
      </c>
      <c r="I140" s="18" t="str">
        <f>IF($G140="","",_xlfn.XLOOKUP($G140,KM!$C$7:$C$200,KM!H$7:H$200))</f>
        <v>Kein Einsatz von Chrom-VI-Verbindungen</v>
      </c>
      <c r="J140" s="18" t="str">
        <f>IF($G140="","",_xlfn.XLOOKUP($G140,KM!$C$7:$C$200,KM!I$7:I$200))</f>
        <v>Kein Einsatz von Chrom-VI-Verbindungen</v>
      </c>
      <c r="K140" s="18" t="str">
        <f>IF($G140="","",_xlfn.XLOOKUP($G140,KM!$C$7:$C$200,KM!J$7:J$200))</f>
        <v>Kein Einsatz von Chrom-VI-Verbindungen</v>
      </c>
      <c r="L140" s="18" t="str">
        <f>IF($G140="","",_xlfn.XLOOKUP($G140,KM!$C$7:$C$200,KM!K$7:K$200))</f>
        <v>Kein Einsatz von Chrom-VI-Verbindungen</v>
      </c>
      <c r="M140" s="18" t="str">
        <f>IF($G140="","",_xlfn.XLOOKUP($G140,KM!$C$7:$C$200,KM!N$7:N$200))</f>
        <v>-</v>
      </c>
      <c r="N140" s="27"/>
    </row>
    <row r="141" spans="1:14" ht="72" x14ac:dyDescent="0.3">
      <c r="A141" s="27" t="s">
        <v>1028</v>
      </c>
      <c r="B141" s="27" t="s">
        <v>1029</v>
      </c>
      <c r="C141" s="27" t="s">
        <v>1270</v>
      </c>
      <c r="D141" s="27" t="s">
        <v>9</v>
      </c>
      <c r="E141" s="27">
        <f t="shared" si="3"/>
        <v>140</v>
      </c>
      <c r="F141" s="18" t="str">
        <f>IF($G141="","",CONCATENATE("BAUTEIL:",_xlfn.XLOOKUP(G141,KM!$C$7:$C$200,KM!$D$7:$D$200),CHAR(10),"BEREICH:",_xlfn.XLOOKUP(G141,KM!$C$7:$C$200,KM!$E$7:$E$200)))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41" s="123">
        <v>19</v>
      </c>
      <c r="H141" s="18" t="str">
        <f>IF($G141="","",_xlfn.XLOOKUP($G141,KM!$C$7:$C$200,KM!F$7:F$200))</f>
        <v>VOC</v>
      </c>
      <c r="I141" s="18" t="str">
        <f>IF($G141="","",_xlfn.XLOOKUP($G141,KM!$C$7:$C$200,KM!H$7:H$200))</f>
        <v>&lt; 300 g/l</v>
      </c>
      <c r="J141" s="18" t="str">
        <f>IF($G141="","",_xlfn.XLOOKUP($G141,KM!$C$7:$C$200,KM!I$7:I$200))</f>
        <v>&lt; 300 g/l</v>
      </c>
      <c r="K141" s="18" t="str">
        <f>IF($G141="","",_xlfn.XLOOKUP($G141,KM!$C$7:$C$200,KM!J$7:J$200))</f>
        <v>Wasserverdünnbare Produkte 
&lt; 140 g/l 
Ausnahme: Für Metalliceffektlacke &lt; 300 g/l</v>
      </c>
      <c r="L141" s="18" t="str">
        <f>IF($G141="","",_xlfn.XLOOKUP($G141,KM!$C$7:$C$200,KM!K$7:K$200))</f>
        <v>Wasserverdünnbare Produkte 
&lt; 140 g/l 
Ausnahme: Für Metalliceffektlacke nur wasserverdünnbare Produkte</v>
      </c>
      <c r="M141" s="18" t="str">
        <f>IF($G141="","",_xlfn.XLOOKUP($G141,KM!$C$7:$C$200,KM!N$7:N$200))</f>
        <v>-</v>
      </c>
      <c r="N141" s="27"/>
    </row>
    <row r="142" spans="1:14" ht="100.8" x14ac:dyDescent="0.3">
      <c r="A142" s="27" t="s">
        <v>1028</v>
      </c>
      <c r="B142" s="27" t="s">
        <v>1029</v>
      </c>
      <c r="C142" s="27" t="s">
        <v>1270</v>
      </c>
      <c r="D142" s="27" t="s">
        <v>9</v>
      </c>
      <c r="E142" s="27">
        <f t="shared" si="3"/>
        <v>141</v>
      </c>
      <c r="F142" s="18" t="str">
        <f>IF($G142="","",CONCATENATE("BAUTEIL:",_xlfn.XLOOKUP(G142,KM!$C$7:$C$200,KM!$D$7:$D$200),CHAR(10),"BEREICH:",_xlfn.XLOOKUP(G142,KM!$C$7:$C$200,KM!$E$7:$E$200)))</f>
        <v>BAUTEIL:Beschichtete Metallbauteile: Fassadenelemente, Außentüren, Außenfenster
Feuerverzinkungen gelten nicht als Beschichtungen im Sinne dieses Kriteriums.
BEREICH:Grundierung und Endbeschichtung (z. B. Farben, Lacke, Pulverlacke)</v>
      </c>
      <c r="G142" s="123">
        <v>33</v>
      </c>
      <c r="H142" s="18" t="str">
        <f>IF($G142="","",_xlfn.XLOOKUP($G142,KM!$C$7:$C$200,KM!F$7:F$200))</f>
        <v>Chrom-VI</v>
      </c>
      <c r="I142" s="18" t="str">
        <f>IF($G142="","",_xlfn.XLOOKUP($G142,KM!$C$7:$C$200,KM!H$7:H$200))</f>
        <v>Kein Einsatz von Chrom-VI-Verbindungen</v>
      </c>
      <c r="J142" s="18" t="str">
        <f>IF($G142="","",_xlfn.XLOOKUP($G142,KM!$C$7:$C$200,KM!I$7:I$200))</f>
        <v>Kein Einsatz von Chrom-VI-Verbindungen</v>
      </c>
      <c r="K142" s="18" t="str">
        <f>IF($G142="","",_xlfn.XLOOKUP($G142,KM!$C$7:$C$200,KM!J$7:J$200))</f>
        <v>Kein Einsatz von Chrom-VI-Verbindungen</v>
      </c>
      <c r="L142" s="18" t="str">
        <f>IF($G142="","",_xlfn.XLOOKUP($G142,KM!$C$7:$C$200,KM!K$7:K$200))</f>
        <v>Kein Einsatz von Chrom-VI-Verbindungen</v>
      </c>
      <c r="M142" s="18" t="str">
        <f>IF($G142="","",_xlfn.XLOOKUP($G142,KM!$C$7:$C$200,KM!N$7:N$200))</f>
        <v>-</v>
      </c>
      <c r="N142" s="27"/>
    </row>
    <row r="143" spans="1:14" ht="57.6" x14ac:dyDescent="0.3">
      <c r="A143" s="27" t="s">
        <v>1028</v>
      </c>
      <c r="B143" s="27" t="s">
        <v>1029</v>
      </c>
      <c r="C143" s="27" t="s">
        <v>1282</v>
      </c>
      <c r="D143" s="27" t="s">
        <v>9</v>
      </c>
      <c r="E143" s="27">
        <f t="shared" si="3"/>
        <v>142</v>
      </c>
      <c r="F143" s="18" t="str">
        <f>IF($G143="","",CONCATENATE("BAUTEIL:",_xlfn.XLOOKUP(G143,KM!$C$7:$C$200,KM!$D$7:$D$200),CHAR(10),"BEREICH:",_xlfn.XLOOKUP(G143,KM!$C$7:$C$200,KM!$E$7:$E$200)))</f>
        <v>BAUTEIL:Sämtliche Aluminium und Edelstahlbauteile der Hülle. 
Nicht betrachtet werden Sonnenschutzlamellen, Rolladenkästen sowie Edelstahlgeländer.
BEREICH:Produkte zur Passivierung von Aluminium und Edelstahl</v>
      </c>
      <c r="G143" s="123">
        <v>32</v>
      </c>
      <c r="H143" s="18" t="str">
        <f>IF($G143="","",_xlfn.XLOOKUP($G143,KM!$C$7:$C$200,KM!F$7:F$200))</f>
        <v>Chrom-VI</v>
      </c>
      <c r="I143" s="18" t="str">
        <f>IF($G143="","",_xlfn.XLOOKUP($G143,KM!$C$7:$C$200,KM!H$7:H$200))</f>
        <v>-</v>
      </c>
      <c r="J143" s="18" t="str">
        <f>IF($G143="","",_xlfn.XLOOKUP($G143,KM!$C$7:$C$200,KM!I$7:I$200))</f>
        <v>-</v>
      </c>
      <c r="K143" s="18" t="str">
        <f>IF($G143="","",_xlfn.XLOOKUP($G143,KM!$C$7:$C$200,KM!J$7:J$200))</f>
        <v>Chrom-VI-freie Passivierungsmittel</v>
      </c>
      <c r="L143" s="18" t="str">
        <f>IF($G143="","",_xlfn.XLOOKUP($G143,KM!$C$7:$C$200,KM!K$7:K$200))</f>
        <v>Chrom-VI-freie Passivierungsmittel</v>
      </c>
      <c r="M143" s="18" t="str">
        <f>IF($G143="","",_xlfn.XLOOKUP($G143,KM!$C$7:$C$200,KM!N$7:N$200))</f>
        <v>-</v>
      </c>
      <c r="N143" s="27"/>
    </row>
    <row r="144" spans="1:14" ht="201.6" x14ac:dyDescent="0.3">
      <c r="A144" s="27" t="s">
        <v>1028</v>
      </c>
      <c r="B144" s="27" t="s">
        <v>1029</v>
      </c>
      <c r="C144" s="27" t="s">
        <v>989</v>
      </c>
      <c r="D144" s="27" t="s">
        <v>9</v>
      </c>
      <c r="E144" s="27">
        <f t="shared" si="3"/>
        <v>143</v>
      </c>
      <c r="F144" s="18" t="str">
        <f>IF($G144="","",CONCATENATE("BAUTEIL:",_xlfn.XLOOKUP(G144,KM!$C$7:$C$200,KM!$D$7:$D$200),CHAR(10),"BEREICH:",_xlfn.XLOOKUP(G144,KM!$C$7:$C$200,KM!$E$7:$E$200)))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44" s="123">
        <v>38</v>
      </c>
      <c r="H144" s="18" t="str">
        <f>IF($G144="","",_xlfn.XLOOKUP($G144,KM!$C$7:$C$200,KM!F$7:F$200))</f>
        <v>VVOC, VOC, SVOC Emissionen, Halogenierte Treibmittel, Chlorparaffine, Weichmacher, Flammschutzmittel</v>
      </c>
      <c r="I144" s="18" t="str">
        <f>IF($G144="","",_xlfn.XLOOKUP($G144,KM!$C$7:$C$200,KM!H$7:H$200))</f>
        <v>Emicode EC1PLUS,
und 
halogenierte Treibmittel &lt; 0,1 % 
und
Chlorparaffine (SCCPs + MCCPs + LCCPs) &lt; 0,1 %,            
und
TCEP &lt; 0,1 %</v>
      </c>
      <c r="J144" s="18" t="str">
        <f>IF($G144="","",_xlfn.XLOOKUP($G144,KM!$C$7:$C$200,KM!I$7:I$200))</f>
        <v>Emicode EC1PLUS,
und 
halogenierte Treibmittel &lt; 0,1 % 
und
Chlorparaffine (SCCPs + MCCPs + LCCPs) &lt; 0,1 %,            
und
TCEP &lt; 0,1 %</v>
      </c>
      <c r="K144" s="18" t="str">
        <f>IF($G144="","",_xlfn.XLOOKUP($G144,KM!$C$7:$C$200,KM!J$7:J$200))</f>
        <v>Emicode EC1PLUS,
und
halogenierte Treibmittel &lt; 0,1 % 
und
Chlorparaffine (SCCPs + MCCPs + LCCPs) &lt; 0,1 %
und
TCEP &lt; 0,1 % 
und
weichmacherfrei
und 
halogenierten Flammschutzmittel &lt; 0,1 %</v>
      </c>
      <c r="L144" s="18" t="str">
        <f>IF($G144="","",_xlfn.XLOOKUP($G144,KM!$C$7:$C$200,KM!K$7:K$200))</f>
        <v>Emicode EC1PLUS,
und
halogenierte Treibmittel &lt; 0,1 % 
und
Chlorparaffine (SCCPs + MCCPs + LCCPs) &lt; 0,1 %
und
TCEP &lt; 0,1 % 
und
weichmacherfrei
und 
halogenierten Flammschutzmittel &lt; 0,1 %</v>
      </c>
      <c r="M144" s="18" t="str">
        <f>IF($G144="","",_xlfn.XLOOKUP($G144,KM!$C$7:$C$200,KM!N$7:N$200))</f>
        <v>Treibmittel
REACH-Kandidatenliste</v>
      </c>
      <c r="N144" s="27"/>
    </row>
    <row r="145" spans="1:14" ht="46.5" customHeight="1" x14ac:dyDescent="0.3">
      <c r="A145" s="27" t="s">
        <v>1028</v>
      </c>
      <c r="B145" s="27" t="s">
        <v>1233</v>
      </c>
      <c r="C145" s="27" t="s">
        <v>1234</v>
      </c>
      <c r="D145" s="27" t="s">
        <v>1286</v>
      </c>
      <c r="E145" s="27">
        <f t="shared" si="3"/>
        <v>144</v>
      </c>
      <c r="F145" s="18" t="str">
        <f>IF($G145="","",CONCATENATE("BAUTEIL:",_xlfn.XLOOKUP(G145,KM!$C$7:$C$200,KM!$D$7:$D$200),CHAR(10),"BEREICH:",_xlfn.XLOOKUP(G145,KM!$C$7:$C$200,KM!$E$7:$E$200)))</f>
        <v>BAUTEIL:Masshaltige Holzbauteile: Außentüren und Außenfenster
BEREICH:Chemische Imprägnierung nichttragender Bauteile</v>
      </c>
      <c r="G145" s="123" t="s">
        <v>117</v>
      </c>
      <c r="H145" s="18" t="str">
        <f>IF($G145="","",_xlfn.XLOOKUP($G145,KM!$C$7:$C$200,KM!F$7:F$200))</f>
        <v>Holzschutzmittel (Produktart 8 nach 528/2012/EG)</v>
      </c>
      <c r="I145" s="18" t="str">
        <f>IF($G145="","",_xlfn.XLOOKUP($G145,KM!$C$7:$C$200,KM!H$7:H$200))</f>
        <v>verkehrsfähigen Biozidprodukten nach 528/2012/EG</v>
      </c>
      <c r="J145" s="18" t="str">
        <f>IF($G145="","",_xlfn.XLOOKUP($G145,KM!$C$7:$C$200,KM!I$7:I$200))</f>
        <v>verkehrsfähigen Biozidprodukten nach 528/2012/EG</v>
      </c>
      <c r="K145" s="18" t="str">
        <f>IF($G145="","",_xlfn.XLOOKUP($G145,KM!$C$7:$C$200,KM!J$7:J$200))</f>
        <v>verkehrsfähigen Biozidprodukten nach 528/2012/EG</v>
      </c>
      <c r="L145" s="18" t="str">
        <f>IF($G145="","",_xlfn.XLOOKUP($G145,KM!$C$7:$C$200,KM!K$7:K$200))</f>
        <v>Holzschutz nur konstruktiv nach 68800-2 oder natürlich dauerhafte oder modifizierte Hölzer gemäß DIN 68800-1</v>
      </c>
      <c r="M145" s="18" t="str">
        <f>IF($G145="","",_xlfn.XLOOKUP($G145,KM!$C$7:$C$200,KM!N$7:N$200))</f>
        <v>-</v>
      </c>
      <c r="N145" s="27"/>
    </row>
    <row r="146" spans="1:14" ht="86.25" customHeight="1" x14ac:dyDescent="0.3">
      <c r="A146" s="27" t="s">
        <v>1028</v>
      </c>
      <c r="B146" s="27" t="s">
        <v>1233</v>
      </c>
      <c r="C146" s="27" t="s">
        <v>1234</v>
      </c>
      <c r="D146" s="27" t="s">
        <v>1273</v>
      </c>
      <c r="E146" s="27">
        <f t="shared" si="3"/>
        <v>145</v>
      </c>
      <c r="F146" s="18" t="str">
        <f>IF($G146="","",CONCATENATE("BAUTEIL:",_xlfn.XLOOKUP(G146,KM!$C$7:$C$200,KM!$D$7:$D$200),CHAR(10),"BEREICH:",_xlfn.XLOOKUP(G146,KM!$C$7:$C$200,KM!$E$7:$E$200)))</f>
        <v>BAUTEIL:Beschichtungen auf nicht mineralischen Untergründen: Metalle, Holz, Kunststoffe
BEREICH:Gemeint sind dekorative flüssige Beschichtungsstoffe: Lacke/ Lasuren mit Grundbeschichtungen. Ausgenommen sind Effektbeschichtungen (z. B. Metalliclacke)</v>
      </c>
      <c r="G146" s="123">
        <v>1</v>
      </c>
      <c r="H146" s="18" t="str">
        <f>IF($G146="","",_xlfn.XLOOKUP($G146,KM!$C$7:$C$200,KM!F$7:F$200))</f>
        <v>VVOC, VOC, SVOC Emissionen oder Gehalt</v>
      </c>
      <c r="I146" s="18" t="str">
        <f>IF($G146="","",_xlfn.XLOOKUP($G146,KM!$C$7:$C$200,KM!H$7:H$200))</f>
        <v>&lt; 300 g/l -
Kategorie D nach RL 2004/42/EG</v>
      </c>
      <c r="J146" s="18" t="str">
        <f>IF($G146="","",_xlfn.XLOOKUP($G146,KM!$C$7:$C$200,KM!I$7:I$200))</f>
        <v>&lt; 130 g/l -
Kategorie D nach RL 2004/42/EG</v>
      </c>
      <c r="K146" s="18" t="str">
        <f>IF($G146="","",_xlfn.XLOOKUP($G146,KM!$C$7:$C$200,KM!J$7:J$200))</f>
        <v>&lt; 100 g/l</v>
      </c>
      <c r="L146" s="18" t="str">
        <f>IF($G146="","",_xlfn.XLOOKUP($G146,KM!$C$7:$C$200,KM!K$7:K$200))</f>
        <v>DE-UZ 12a
Bei werkseitiger Beschichtung gilt alternativ: VOC &lt; 100 g/l</v>
      </c>
      <c r="M146" s="18" t="str">
        <f>IF($G146="","",_xlfn.XLOOKUP($G146,KM!$C$7:$C$200,KM!N$7:N$200))</f>
        <v>Hinweis:
werkseitige
Beschichtungen</v>
      </c>
      <c r="N146" s="27"/>
    </row>
    <row r="147" spans="1:14" ht="86.25" customHeight="1" x14ac:dyDescent="0.3">
      <c r="A147" s="27" t="s">
        <v>1028</v>
      </c>
      <c r="B147" s="27" t="s">
        <v>1233</v>
      </c>
      <c r="C147" s="27" t="s">
        <v>1760</v>
      </c>
      <c r="D147" s="27" t="s">
        <v>9</v>
      </c>
      <c r="E147" s="27">
        <f t="shared" si="3"/>
        <v>146</v>
      </c>
      <c r="F147" s="18" t="str">
        <f>IF($G147="","",CONCATENATE("BAUTEIL:",_xlfn.XLOOKUP(G147,KM!$C$7:$C$200,KM!$D$7:$D$200),CHAR(10),"BEREICH:",_xlfn.XLOOKUP(G147,KM!$C$7:$C$200,KM!$E$7:$E$200)))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47" s="123">
        <v>44</v>
      </c>
      <c r="H147" s="18" t="str">
        <f>IF($G147="","",_xlfn.XLOOKUP($G147,KM!$C$7:$C$200,KM!F$7:F$200))</f>
        <v>SVHC</v>
      </c>
      <c r="I147" s="18" t="str">
        <f>IF($G147="","",_xlfn.XLOOKUP($G147,KM!$C$7:$C$200,KM!H$7:H$200))</f>
        <v>-</v>
      </c>
      <c r="J147" s="18" t="str">
        <f>IF($G147="","",_xlfn.XLOOKUP($G147,KM!$C$7:$C$200,KM!I$7:I$200))</f>
        <v>-</v>
      </c>
      <c r="K147" s="18" t="str">
        <f>IF($G147="","",_xlfn.XLOOKUP($G147,KM!$C$7:$C$200,KM!J$7:J$200))</f>
        <v>SVHC ≤ 0,1 %</v>
      </c>
      <c r="L147" s="18" t="str">
        <f>IF($G147="","",_xlfn.XLOOKUP($G147,KM!$C$7:$C$200,KM!K$7:K$200))</f>
        <v>Bauteile wie QS3 und zusätzlich für Kunststofffensterprofile, Lichtkuppelaufsatzkränze und Kunststofftüren: SVHC ≤ 0,1 %</v>
      </c>
      <c r="M147" s="18" t="str">
        <f>IF($G147="","",_xlfn.XLOOKUP($G147,KM!$C$7:$C$200,KM!N$7:N$200))</f>
        <v>REACH-Kandidatenliste</v>
      </c>
      <c r="N147" s="27"/>
    </row>
    <row r="148" spans="1:14" ht="72" x14ac:dyDescent="0.3">
      <c r="A148" s="27" t="s">
        <v>1028</v>
      </c>
      <c r="B148" s="27" t="s">
        <v>1233</v>
      </c>
      <c r="C148" s="27" t="s">
        <v>1271</v>
      </c>
      <c r="D148" s="27" t="s">
        <v>9</v>
      </c>
      <c r="E148" s="27">
        <f t="shared" si="3"/>
        <v>147</v>
      </c>
      <c r="F148" s="18" t="str">
        <f>IF($G148="","",CONCATENATE("BAUTEIL:",_xlfn.XLOOKUP(G148,KM!$C$7:$C$200,KM!$D$7:$D$200),CHAR(10),"BEREICH:",_xlfn.XLOOKUP(G148,KM!$C$7:$C$200,KM!$E$7:$E$200)))</f>
        <v>BAUTEIL:Beschichtungen auf nicht mineralischen Untergründen: Metalle, Holz, Kunststoffe
BEREICH:Gemeint sind dekorative flüssige Beschichtungsstoffe: Lacke/ Lasuren mit Grundbeschichtungen. Ausgenommen sind Effektbeschichtungen (z. B. Metalliclacke)</v>
      </c>
      <c r="G148" s="123">
        <v>1</v>
      </c>
      <c r="H148" s="18" t="str">
        <f>IF($G148="","",_xlfn.XLOOKUP($G148,KM!$C$7:$C$200,KM!F$7:F$200))</f>
        <v>VVOC, VOC, SVOC Emissionen oder Gehalt</v>
      </c>
      <c r="I148" s="18" t="str">
        <f>IF($G148="","",_xlfn.XLOOKUP($G148,KM!$C$7:$C$200,KM!H$7:H$200))</f>
        <v>&lt; 300 g/l -
Kategorie D nach RL 2004/42/EG</v>
      </c>
      <c r="J148" s="18" t="str">
        <f>IF($G148="","",_xlfn.XLOOKUP($G148,KM!$C$7:$C$200,KM!I$7:I$200))</f>
        <v>&lt; 130 g/l -
Kategorie D nach RL 2004/42/EG</v>
      </c>
      <c r="K148" s="18" t="str">
        <f>IF($G148="","",_xlfn.XLOOKUP($G148,KM!$C$7:$C$200,KM!J$7:J$200))</f>
        <v>&lt; 100 g/l</v>
      </c>
      <c r="L148" s="18" t="str">
        <f>IF($G148="","",_xlfn.XLOOKUP($G148,KM!$C$7:$C$200,KM!K$7:K$200))</f>
        <v>DE-UZ 12a
Bei werkseitiger Beschichtung gilt alternativ: VOC &lt; 100 g/l</v>
      </c>
      <c r="M148" s="18" t="str">
        <f>IF($G148="","",_xlfn.XLOOKUP($G148,KM!$C$7:$C$200,KM!N$7:N$200))</f>
        <v>Hinweis:
werkseitige
Beschichtungen</v>
      </c>
      <c r="N148" s="27"/>
    </row>
    <row r="149" spans="1:14" ht="100.8" x14ac:dyDescent="0.3">
      <c r="A149" s="27" t="s">
        <v>1028</v>
      </c>
      <c r="B149" s="27" t="s">
        <v>1233</v>
      </c>
      <c r="C149" s="27" t="s">
        <v>1271</v>
      </c>
      <c r="D149" s="27" t="s">
        <v>9</v>
      </c>
      <c r="E149" s="27">
        <f t="shared" si="3"/>
        <v>148</v>
      </c>
      <c r="F149" s="18" t="str">
        <f>IF($G149="","",CONCATENATE("BAUTEIL:",_xlfn.XLOOKUP(G149,KM!$C$7:$C$200,KM!$D$7:$D$200),CHAR(10),"BEREICH:",_xlfn.XLOOKUP(G149,KM!$C$7:$C$200,KM!$E$7:$E$200)))</f>
        <v>BAUTEIL:Beschichtete Metallbauteile: Fassadenelemente, Außentüren, Außenfenster
Feuerverzinkungen gelten nicht als Beschichtungen im Sinne dieses Kriteriums.
BEREICH:Grundierung und Endbeschichtung (z. B. Farben, Lacke, Pulverlacke)</v>
      </c>
      <c r="G149" s="123">
        <v>33</v>
      </c>
      <c r="H149" s="18" t="str">
        <f>IF($G149="","",_xlfn.XLOOKUP($G149,KM!$C$7:$C$200,KM!F$7:F$200))</f>
        <v>Chrom-VI</v>
      </c>
      <c r="I149" s="18" t="str">
        <f>IF($G149="","",_xlfn.XLOOKUP($G149,KM!$C$7:$C$200,KM!H$7:H$200))</f>
        <v>Kein Einsatz von Chrom-VI-Verbindungen</v>
      </c>
      <c r="J149" s="18" t="str">
        <f>IF($G149="","",_xlfn.XLOOKUP($G149,KM!$C$7:$C$200,KM!I$7:I$200))</f>
        <v>Kein Einsatz von Chrom-VI-Verbindungen</v>
      </c>
      <c r="K149" s="18" t="str">
        <f>IF($G149="","",_xlfn.XLOOKUP($G149,KM!$C$7:$C$200,KM!J$7:J$200))</f>
        <v>Kein Einsatz von Chrom-VI-Verbindungen</v>
      </c>
      <c r="L149" s="18" t="str">
        <f>IF($G149="","",_xlfn.XLOOKUP($G149,KM!$C$7:$C$200,KM!K$7:K$200))</f>
        <v>Kein Einsatz von Chrom-VI-Verbindungen</v>
      </c>
      <c r="M149" s="18" t="str">
        <f>IF($G149="","",_xlfn.XLOOKUP($G149,KM!$C$7:$C$200,KM!N$7:N$200))</f>
        <v>-</v>
      </c>
      <c r="N149" s="27"/>
    </row>
    <row r="150" spans="1:14" ht="72" x14ac:dyDescent="0.3">
      <c r="A150" s="27" t="s">
        <v>1028</v>
      </c>
      <c r="B150" s="27" t="s">
        <v>1233</v>
      </c>
      <c r="C150" s="27" t="s">
        <v>1270</v>
      </c>
      <c r="D150" s="27" t="s">
        <v>9</v>
      </c>
      <c r="E150" s="27">
        <f t="shared" si="3"/>
        <v>149</v>
      </c>
      <c r="F150" s="18" t="str">
        <f>IF($G150="","",CONCATENATE("BAUTEIL:",_xlfn.XLOOKUP(G150,KM!$C$7:$C$200,KM!$D$7:$D$200),CHAR(10),"BEREICH:",_xlfn.XLOOKUP(G150,KM!$C$7:$C$200,KM!$E$7:$E$200)))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50" s="123">
        <v>19</v>
      </c>
      <c r="H150" s="18" t="str">
        <f>IF($G150="","",_xlfn.XLOOKUP($G150,KM!$C$7:$C$200,KM!F$7:F$200))</f>
        <v>VOC</v>
      </c>
      <c r="I150" s="18" t="str">
        <f>IF($G150="","",_xlfn.XLOOKUP($G150,KM!$C$7:$C$200,KM!H$7:H$200))</f>
        <v>&lt; 300 g/l</v>
      </c>
      <c r="J150" s="18" t="str">
        <f>IF($G150="","",_xlfn.XLOOKUP($G150,KM!$C$7:$C$200,KM!I$7:I$200))</f>
        <v>&lt; 300 g/l</v>
      </c>
      <c r="K150" s="18" t="str">
        <f>IF($G150="","",_xlfn.XLOOKUP($G150,KM!$C$7:$C$200,KM!J$7:J$200))</f>
        <v>Wasserverdünnbare Produkte 
&lt; 140 g/l 
Ausnahme: Für Metalliceffektlacke &lt; 300 g/l</v>
      </c>
      <c r="L150" s="18" t="str">
        <f>IF($G150="","",_xlfn.XLOOKUP($G150,KM!$C$7:$C$200,KM!K$7:K$200))</f>
        <v>Wasserverdünnbare Produkte 
&lt; 140 g/l 
Ausnahme: Für Metalliceffektlacke nur wasserverdünnbare Produkte</v>
      </c>
      <c r="M150" s="18" t="str">
        <f>IF($G150="","",_xlfn.XLOOKUP($G150,KM!$C$7:$C$200,KM!N$7:N$200))</f>
        <v>-</v>
      </c>
      <c r="N150" s="27"/>
    </row>
    <row r="151" spans="1:14" ht="100.8" x14ac:dyDescent="0.3">
      <c r="A151" s="27" t="s">
        <v>1028</v>
      </c>
      <c r="B151" s="27" t="s">
        <v>1233</v>
      </c>
      <c r="C151" s="27" t="s">
        <v>1270</v>
      </c>
      <c r="D151" s="27" t="s">
        <v>9</v>
      </c>
      <c r="E151" s="27">
        <f t="shared" si="3"/>
        <v>150</v>
      </c>
      <c r="F151" s="18" t="str">
        <f>IF($G151="","",CONCATENATE("BAUTEIL:",_xlfn.XLOOKUP(G151,KM!$C$7:$C$200,KM!$D$7:$D$200),CHAR(10),"BEREICH:",_xlfn.XLOOKUP(G151,KM!$C$7:$C$200,KM!$E$7:$E$200)))</f>
        <v>BAUTEIL:Beschichtete Metallbauteile: Fassadenelemente, Außentüren, Außenfenster
Feuerverzinkungen gelten nicht als Beschichtungen im Sinne dieses Kriteriums.
BEREICH:Grundierung und Endbeschichtung (z. B. Farben, Lacke, Pulverlacke)</v>
      </c>
      <c r="G151" s="123">
        <v>33</v>
      </c>
      <c r="H151" s="18" t="str">
        <f>IF($G151="","",_xlfn.XLOOKUP($G151,KM!$C$7:$C$200,KM!F$7:F$200))</f>
        <v>Chrom-VI</v>
      </c>
      <c r="I151" s="18" t="str">
        <f>IF($G151="","",_xlfn.XLOOKUP($G151,KM!$C$7:$C$200,KM!H$7:H$200))</f>
        <v>Kein Einsatz von Chrom-VI-Verbindungen</v>
      </c>
      <c r="J151" s="18" t="str">
        <f>IF($G151="","",_xlfn.XLOOKUP($G151,KM!$C$7:$C$200,KM!I$7:I$200))</f>
        <v>Kein Einsatz von Chrom-VI-Verbindungen</v>
      </c>
      <c r="K151" s="18" t="str">
        <f>IF($G151="","",_xlfn.XLOOKUP($G151,KM!$C$7:$C$200,KM!J$7:J$200))</f>
        <v>Kein Einsatz von Chrom-VI-Verbindungen</v>
      </c>
      <c r="L151" s="18" t="str">
        <f>IF($G151="","",_xlfn.XLOOKUP($G151,KM!$C$7:$C$200,KM!K$7:K$200))</f>
        <v>Kein Einsatz von Chrom-VI-Verbindungen</v>
      </c>
      <c r="M151" s="18" t="str">
        <f>IF($G151="","",_xlfn.XLOOKUP($G151,KM!$C$7:$C$200,KM!N$7:N$200))</f>
        <v>-</v>
      </c>
      <c r="N151" s="27"/>
    </row>
    <row r="152" spans="1:14" ht="57.6" x14ac:dyDescent="0.3">
      <c r="A152" s="27" t="s">
        <v>1028</v>
      </c>
      <c r="B152" s="27" t="s">
        <v>1233</v>
      </c>
      <c r="C152" s="27" t="s">
        <v>1287</v>
      </c>
      <c r="D152" s="27" t="s">
        <v>9</v>
      </c>
      <c r="E152" s="27">
        <f t="shared" si="3"/>
        <v>151</v>
      </c>
      <c r="F152" s="18" t="str">
        <f>IF($G152="","",CONCATENATE("BAUTEIL:",_xlfn.XLOOKUP(G152,KM!$C$7:$C$200,KM!$D$7:$D$200),CHAR(10),"BEREICH:",_xlfn.XLOOKUP(G152,KM!$C$7:$C$200,KM!$E$7:$E$200)))</f>
        <v>BAUTEIL:Sämtliche Aluminium und Edelstahlbauteile der Hülle. 
Nicht betrachtet werden Sonnenschutzlamellen, Rolladenkästen sowie Edelstahlgeländer.
BEREICH:Produkte zur Passivierung von Aluminium und Edelstahl</v>
      </c>
      <c r="G152" s="123">
        <v>32</v>
      </c>
      <c r="H152" s="18" t="str">
        <f>IF($G152="","",_xlfn.XLOOKUP($G152,KM!$C$7:$C$200,KM!F$7:F$200))</f>
        <v>Chrom-VI</v>
      </c>
      <c r="I152" s="18" t="str">
        <f>IF($G152="","",_xlfn.XLOOKUP($G152,KM!$C$7:$C$200,KM!H$7:H$200))</f>
        <v>-</v>
      </c>
      <c r="J152" s="18" t="str">
        <f>IF($G152="","",_xlfn.XLOOKUP($G152,KM!$C$7:$C$200,KM!I$7:I$200))</f>
        <v>-</v>
      </c>
      <c r="K152" s="18" t="str">
        <f>IF($G152="","",_xlfn.XLOOKUP($G152,KM!$C$7:$C$200,KM!J$7:J$200))</f>
        <v>Chrom-VI-freie Passivierungsmittel</v>
      </c>
      <c r="L152" s="18" t="str">
        <f>IF($G152="","",_xlfn.XLOOKUP($G152,KM!$C$7:$C$200,KM!K$7:K$200))</f>
        <v>Chrom-VI-freie Passivierungsmittel</v>
      </c>
      <c r="M152" s="18" t="str">
        <f>IF($G152="","",_xlfn.XLOOKUP($G152,KM!$C$7:$C$200,KM!N$7:N$200))</f>
        <v>-</v>
      </c>
      <c r="N152" s="27"/>
    </row>
    <row r="153" spans="1:14" ht="201.6" x14ac:dyDescent="0.3">
      <c r="A153" s="27" t="s">
        <v>1028</v>
      </c>
      <c r="B153" s="27" t="s">
        <v>1233</v>
      </c>
      <c r="C153" s="27" t="s">
        <v>1235</v>
      </c>
      <c r="D153" s="27" t="s">
        <v>9</v>
      </c>
      <c r="E153" s="27">
        <f t="shared" ref="E153:E227" si="4">IF(A153="","",ROW()-1)</f>
        <v>152</v>
      </c>
      <c r="F153" s="18" t="str">
        <f>IF($G153="","",CONCATENATE("BAUTEIL:",_xlfn.XLOOKUP(G153,KM!$C$7:$C$200,KM!$D$7:$D$200),CHAR(10),"BEREICH:",_xlfn.XLOOKUP(G153,KM!$C$7:$C$200,KM!$E$7:$E$200)))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53" s="123">
        <v>38</v>
      </c>
      <c r="H153" s="18" t="str">
        <f>IF($G153="","",_xlfn.XLOOKUP($G153,KM!$C$7:$C$200,KM!F$7:F$200))</f>
        <v>VVOC, VOC, SVOC Emissionen, Halogenierte Treibmittel, Chlorparaffine, Weichmacher, Flammschutzmittel</v>
      </c>
      <c r="I153" s="18" t="str">
        <f>IF($G153="","",_xlfn.XLOOKUP($G153,KM!$C$7:$C$200,KM!H$7:H$200))</f>
        <v>Emicode EC1PLUS,
und 
halogenierte Treibmittel &lt; 0,1 % 
und
Chlorparaffine (SCCPs + MCCPs + LCCPs) &lt; 0,1 %,            
und
TCEP &lt; 0,1 %</v>
      </c>
      <c r="J153" s="18" t="str">
        <f>IF($G153="","",_xlfn.XLOOKUP($G153,KM!$C$7:$C$200,KM!I$7:I$200))</f>
        <v>Emicode EC1PLUS,
und 
halogenierte Treibmittel &lt; 0,1 % 
und
Chlorparaffine (SCCPs + MCCPs + LCCPs) &lt; 0,1 %,            
und
TCEP &lt; 0,1 %</v>
      </c>
      <c r="K153" s="18" t="str">
        <f>IF($G153="","",_xlfn.XLOOKUP($G153,KM!$C$7:$C$200,KM!J$7:J$200))</f>
        <v>Emicode EC1PLUS,
und
halogenierte Treibmittel &lt; 0,1 % 
und
Chlorparaffine (SCCPs + MCCPs + LCCPs) &lt; 0,1 %
und
TCEP &lt; 0,1 % 
und
weichmacherfrei
und 
halogenierten Flammschutzmittel &lt; 0,1 %</v>
      </c>
      <c r="L153" s="18" t="str">
        <f>IF($G153="","",_xlfn.XLOOKUP($G153,KM!$C$7:$C$200,KM!K$7:K$200))</f>
        <v>Emicode EC1PLUS,
und
halogenierte Treibmittel &lt; 0,1 % 
und
Chlorparaffine (SCCPs + MCCPs + LCCPs) &lt; 0,1 %
und
TCEP &lt; 0,1 % 
und
weichmacherfrei
und 
halogenierten Flammschutzmittel &lt; 0,1 %</v>
      </c>
      <c r="M153" s="18" t="str">
        <f>IF($G153="","",_xlfn.XLOOKUP($G153,KM!$C$7:$C$200,KM!N$7:N$200))</f>
        <v>Treibmittel
REACH-Kandidatenliste</v>
      </c>
      <c r="N153" s="27"/>
    </row>
    <row r="154" spans="1:14" ht="86.4" x14ac:dyDescent="0.3">
      <c r="A154" s="27" t="s">
        <v>1028</v>
      </c>
      <c r="B154" s="27" t="s">
        <v>37</v>
      </c>
      <c r="C154" s="27" t="s">
        <v>1259</v>
      </c>
      <c r="D154" s="27" t="s">
        <v>9</v>
      </c>
      <c r="E154" s="27">
        <f t="shared" si="4"/>
        <v>153</v>
      </c>
      <c r="F154" s="18" t="str">
        <f>IF($G154="","",CONCATENATE("BAUTEIL:",_xlfn.XLOOKUP(G154,KM!$C$7:$C$200,KM!$D$7:$D$200),CHAR(10),"BEREICH:",_xlfn.XLOOKUP(G154,KM!$C$7:$C$200,KM!$E$7:$E$200)))</f>
        <v>BAUTEIL:Montagekleb- und Dichtstoffe an der Fassade, Fenstern und Außentüren
BEREICH:Klebstoff für die Herstellung der Luftdichtheit an der Fassade innen und außen: z. B. PU, PU-Hybrid, MS-Polymer, SMP, Acrylat, Silikon</v>
      </c>
      <c r="G154" s="123">
        <v>13</v>
      </c>
      <c r="H154" s="18" t="str">
        <f>IF($G154="","",_xlfn.XLOOKUP($G154,KM!$C$7:$C$200,KM!F$7:F$200))</f>
        <v>VVOC, VOC, SVOC Emissionen und Gehalt an gefährlichen Stoffen</v>
      </c>
      <c r="I154" s="18">
        <f>IF($G154="","",_xlfn.XLOOKUP($G154,KM!$C$7:$C$200,KM!H$7:H$200))</f>
        <v>0</v>
      </c>
      <c r="J154" s="18">
        <f>IF($G154="","",_xlfn.XLOOKUP($G154,KM!$C$7:$C$200,KM!I$7:I$200))</f>
        <v>0</v>
      </c>
      <c r="K154" s="18" t="str">
        <f>IF($G154="","",_xlfn.XLOOKUP($G154,KM!$C$7:$C$200,KM!J$7:J$200))</f>
        <v>Chlorparaffine (SCCPs + MCCPs + LCCPs) &lt; 0,1 % 
und
EMICODE EC1PLUS
oder
VOC &lt; 1 %</v>
      </c>
      <c r="L154" s="18" t="str">
        <f>IF($G154="","",_xlfn.XLOOKUP($G154,KM!$C$7:$C$200,KM!K$7:K$200))</f>
        <v>Chlorparaffine (SCCPs + MCCPs + LCCPs) &lt; 0,1 % 
und
EMICODE EC1PLUS
oder
VOC &lt; 1 %</v>
      </c>
      <c r="M154" s="18" t="str">
        <f>IF($G154="","",_xlfn.XLOOKUP($G154,KM!$C$7:$C$200,KM!N$7:N$200))</f>
        <v>Chlorparafine</v>
      </c>
      <c r="N154" s="27"/>
    </row>
    <row r="155" spans="1:14" ht="86.4" x14ac:dyDescent="0.3">
      <c r="A155" s="27" t="s">
        <v>1028</v>
      </c>
      <c r="B155" s="27" t="s">
        <v>38</v>
      </c>
      <c r="C155" s="27" t="s">
        <v>9</v>
      </c>
      <c r="D155" s="27" t="s">
        <v>9</v>
      </c>
      <c r="E155" s="27">
        <f t="shared" si="4"/>
        <v>154</v>
      </c>
      <c r="F155" s="18" t="str">
        <f>IF($G155="","",CONCATENATE("BAUTEIL:",_xlfn.XLOOKUP(G155,KM!$C$7:$C$200,KM!$D$7:$D$200),CHAR(10),"BEREICH:",_xlfn.XLOOKUP(G155,KM!$C$7:$C$200,KM!$E$7:$E$200)))</f>
        <v>BAUTEIL:Montagekleb- und Dichtstoffe an der Fassade, Fenstern und Außentüren
BEREICH:Klebstoff für die Herstellung der Luftdichtheit an der Fassade innen und außen: z. B. PU, PU-Hybrid, MS-Polymer, SMP, Acrylat, Silikon</v>
      </c>
      <c r="G155" s="123">
        <v>13</v>
      </c>
      <c r="H155" s="18" t="str">
        <f>IF($G155="","",_xlfn.XLOOKUP($G155,KM!$C$7:$C$200,KM!F$7:F$200))</f>
        <v>VVOC, VOC, SVOC Emissionen und Gehalt an gefährlichen Stoffen</v>
      </c>
      <c r="I155" s="18">
        <f>IF($G155="","",_xlfn.XLOOKUP($G155,KM!$C$7:$C$200,KM!H$7:H$200))</f>
        <v>0</v>
      </c>
      <c r="J155" s="18">
        <f>IF($G155="","",_xlfn.XLOOKUP($G155,KM!$C$7:$C$200,KM!I$7:I$200))</f>
        <v>0</v>
      </c>
      <c r="K155" s="18" t="str">
        <f>IF($G155="","",_xlfn.XLOOKUP($G155,KM!$C$7:$C$200,KM!J$7:J$200))</f>
        <v>Chlorparaffine (SCCPs + MCCPs + LCCPs) &lt; 0,1 % 
und
EMICODE EC1PLUS
oder
VOC &lt; 1 %</v>
      </c>
      <c r="L155" s="18" t="str">
        <f>IF($G155="","",_xlfn.XLOOKUP($G155,KM!$C$7:$C$200,KM!K$7:K$200))</f>
        <v>Chlorparaffine (SCCPs + MCCPs + LCCPs) &lt; 0,1 % 
und
EMICODE EC1PLUS
oder
VOC &lt; 1 %</v>
      </c>
      <c r="M155" s="18" t="str">
        <f>IF($G155="","",_xlfn.XLOOKUP($G155,KM!$C$7:$C$200,KM!N$7:N$200))</f>
        <v>Chlorparafine</v>
      </c>
      <c r="N155" s="27"/>
    </row>
    <row r="156" spans="1:14" ht="58.5" customHeight="1" x14ac:dyDescent="0.3">
      <c r="A156" s="27" t="s">
        <v>1028</v>
      </c>
      <c r="B156" s="27" t="s">
        <v>39</v>
      </c>
      <c r="C156" s="27" t="s">
        <v>40</v>
      </c>
      <c r="D156" s="27" t="s">
        <v>1222</v>
      </c>
      <c r="E156" s="27">
        <f t="shared" si="4"/>
        <v>155</v>
      </c>
      <c r="F156" s="18" t="str">
        <f>IF($G156="","",CONCATENATE("BAUTEIL:",_xlfn.XLOOKUP(G156,KM!$C$7:$C$200,KM!$D$7:$D$200),CHAR(10),"BEREICH:",_xlfn.XLOOKUP(G156,KM!$C$7:$C$200,KM!$E$7:$E$200)))</f>
        <v>BAUTEIL:Beschichtungen auf nicht mineralischen Untergründen: Metalle, Holz, Kunststoffe
BEREICH:Gemeint sind dekorative flüssige Beschichtungsstoffe: Lacke/ Lasuren mit Grundbeschichtungen. Ausgenommen sind Effektbeschichtungen (z. B. Metalliclacke)</v>
      </c>
      <c r="G156" s="123">
        <v>1</v>
      </c>
      <c r="H156" s="18" t="str">
        <f>IF($G156="","",_xlfn.XLOOKUP($G156,KM!$C$7:$C$200,KM!F$7:F$200))</f>
        <v>VVOC, VOC, SVOC Emissionen oder Gehalt</v>
      </c>
      <c r="I156" s="18" t="str">
        <f>IF($G156="","",_xlfn.XLOOKUP($G156,KM!$C$7:$C$200,KM!H$7:H$200))</f>
        <v>&lt; 300 g/l -
Kategorie D nach RL 2004/42/EG</v>
      </c>
      <c r="J156" s="18" t="str">
        <f>IF($G156="","",_xlfn.XLOOKUP($G156,KM!$C$7:$C$200,KM!I$7:I$200))</f>
        <v>&lt; 130 g/l -
Kategorie D nach RL 2004/42/EG</v>
      </c>
      <c r="K156" s="18" t="str">
        <f>IF($G156="","",_xlfn.XLOOKUP($G156,KM!$C$7:$C$200,KM!J$7:J$200))</f>
        <v>&lt; 100 g/l</v>
      </c>
      <c r="L156" s="18" t="str">
        <f>IF($G156="","",_xlfn.XLOOKUP($G156,KM!$C$7:$C$200,KM!K$7:K$200))</f>
        <v>DE-UZ 12a
Bei werkseitiger Beschichtung gilt alternativ: VOC &lt; 100 g/l</v>
      </c>
      <c r="M156" s="18" t="str">
        <f>IF($G156="","",_xlfn.XLOOKUP($G156,KM!$C$7:$C$200,KM!N$7:N$200))</f>
        <v>Hinweis:
werkseitige
Beschichtungen</v>
      </c>
      <c r="N156" s="27"/>
    </row>
    <row r="157" spans="1:14" ht="57.6" x14ac:dyDescent="0.3">
      <c r="A157" s="27" t="s">
        <v>1028</v>
      </c>
      <c r="B157" s="27" t="s">
        <v>39</v>
      </c>
      <c r="C157" s="27" t="s">
        <v>41</v>
      </c>
      <c r="D157" s="27" t="s">
        <v>9</v>
      </c>
      <c r="E157" s="27">
        <f t="shared" si="4"/>
        <v>156</v>
      </c>
      <c r="F157" s="18" t="str">
        <f>IF($G157="","",CONCATENATE("BAUTEIL:",_xlfn.XLOOKUP(G157,KM!$C$7:$C$200,KM!$D$7:$D$200),CHAR(10),"BEREICH:",_xlfn.XLOOKUP(G157,KM!$C$7:$C$200,KM!$E$7:$E$200)))</f>
        <v>BAUTEIL:Naturstein- und  Betonwerksteinbodenbeläge und Terrazzo
BEREICH:Nicht filmbildende Imprägnierungen im Innenbereich (z. B. Natursteinimprägnierungen, Sandsteinverfestiger)</v>
      </c>
      <c r="G157" s="123">
        <v>10</v>
      </c>
      <c r="H157" s="18" t="str">
        <f>IF($G157="","",_xlfn.XLOOKUP($G157,KM!$C$7:$C$200,KM!F$7:F$200))</f>
        <v>VOC</v>
      </c>
      <c r="I157" s="18" t="str">
        <f>IF($G157="","",_xlfn.XLOOKUP($G157,KM!$C$7:$C$200,KM!H$7:H$200))</f>
        <v>Aromatenfrei (GH10)</v>
      </c>
      <c r="J157" s="18" t="str">
        <f>IF($G157="","",_xlfn.XLOOKUP($G157,KM!$C$7:$C$200,KM!I$7:I$200))</f>
        <v>Aromatenfrei (GH10)</v>
      </c>
      <c r="K157" s="18" t="str">
        <f>IF($G157="","",_xlfn.XLOOKUP($G157,KM!$C$7:$C$200,KM!J$7:J$200))</f>
        <v>Aromatenfrei (GH10)</v>
      </c>
      <c r="L157" s="18" t="str">
        <f>IF($G157="","",_xlfn.XLOOKUP($G157,KM!$C$7:$C$200,KM!K$7:K$200))</f>
        <v>Lösemittelgehalt &lt; 5 %
und 
Keine kennzeichnungspflichtigen Stoffe</v>
      </c>
      <c r="M157" s="18" t="str">
        <f>IF($G157="","",_xlfn.XLOOKUP($G157,KM!$C$7:$C$200,KM!N$7:N$200))</f>
        <v>-</v>
      </c>
      <c r="N157" s="27"/>
    </row>
    <row r="158" spans="1:14" ht="72" x14ac:dyDescent="0.3">
      <c r="A158" s="27" t="s">
        <v>1028</v>
      </c>
      <c r="B158" s="27" t="s">
        <v>39</v>
      </c>
      <c r="C158" s="27" t="s">
        <v>1271</v>
      </c>
      <c r="D158" s="27" t="s">
        <v>9</v>
      </c>
      <c r="E158" s="27">
        <f t="shared" si="4"/>
        <v>157</v>
      </c>
      <c r="F158" s="18" t="str">
        <f>IF($G158="","",CONCATENATE("BAUTEIL:",_xlfn.XLOOKUP(G158,KM!$C$7:$C$200,KM!$D$7:$D$200),CHAR(10),"BEREICH:",_xlfn.XLOOKUP(G158,KM!$C$7:$C$200,KM!$E$7:$E$200)))</f>
        <v>BAUTEIL:Beschichtungen auf nicht mineralischen Untergründen: Metalle, Holz, Kunststoffe
BEREICH:Gemeint sind dekorative flüssige Beschichtungsstoffe: Lacke/ Lasuren mit Grundbeschichtungen. Ausgenommen sind Effektbeschichtungen (z. B. Metalliclacke)</v>
      </c>
      <c r="G158" s="123">
        <v>1</v>
      </c>
      <c r="H158" s="18" t="str">
        <f>IF($G158="","",_xlfn.XLOOKUP($G158,KM!$C$7:$C$200,KM!F$7:F$200))</f>
        <v>VVOC, VOC, SVOC Emissionen oder Gehalt</v>
      </c>
      <c r="I158" s="18" t="str">
        <f>IF($G158="","",_xlfn.XLOOKUP($G158,KM!$C$7:$C$200,KM!H$7:H$200))</f>
        <v>&lt; 300 g/l -
Kategorie D nach RL 2004/42/EG</v>
      </c>
      <c r="J158" s="18" t="str">
        <f>IF($G158="","",_xlfn.XLOOKUP($G158,KM!$C$7:$C$200,KM!I$7:I$200))</f>
        <v>&lt; 130 g/l -
Kategorie D nach RL 2004/42/EG</v>
      </c>
      <c r="K158" s="18" t="str">
        <f>IF($G158="","",_xlfn.XLOOKUP($G158,KM!$C$7:$C$200,KM!J$7:J$200))</f>
        <v>&lt; 100 g/l</v>
      </c>
      <c r="L158" s="18" t="str">
        <f>IF($G158="","",_xlfn.XLOOKUP($G158,KM!$C$7:$C$200,KM!K$7:K$200))</f>
        <v>DE-UZ 12a
Bei werkseitiger Beschichtung gilt alternativ: VOC &lt; 100 g/l</v>
      </c>
      <c r="M158" s="18" t="str">
        <f>IF($G158="","",_xlfn.XLOOKUP($G158,KM!$C$7:$C$200,KM!N$7:N$200))</f>
        <v>Hinweis:
werkseitige
Beschichtungen</v>
      </c>
      <c r="N158" s="27"/>
    </row>
    <row r="159" spans="1:14" ht="86.4" x14ac:dyDescent="0.3">
      <c r="A159" s="27" t="s">
        <v>1028</v>
      </c>
      <c r="B159" s="27" t="s">
        <v>39</v>
      </c>
      <c r="C159" s="27" t="s">
        <v>990</v>
      </c>
      <c r="D159" s="27" t="s">
        <v>9</v>
      </c>
      <c r="E159" s="27">
        <f t="shared" si="4"/>
        <v>158</v>
      </c>
      <c r="F159" s="18" t="str">
        <f>IF($G159="","",CONCATENATE("BAUTEIL:",_xlfn.XLOOKUP(G159,KM!$C$7:$C$200,KM!$D$7:$D$200),CHAR(10),"BEREICH:",_xlfn.XLOOKUP(G159,KM!$C$7:$C$200,KM!$E$7:$E$200)))</f>
        <v>BAUTEIL:Montagekleb- und Dichtstoffe an der Fassade, Fenstern und Außentüren
BEREICH:Klebstoff für die Herstellung der Luftdichtheit an der Fassade innen und außen: z. B. PU, PU-Hybrid, MS-Polymer, SMP, Acrylat, Silikon</v>
      </c>
      <c r="G159" s="123">
        <v>13</v>
      </c>
      <c r="H159" s="18" t="str">
        <f>IF($G159="","",_xlfn.XLOOKUP($G159,KM!$C$7:$C$200,KM!F$7:F$200))</f>
        <v>VVOC, VOC, SVOC Emissionen und Gehalt an gefährlichen Stoffen</v>
      </c>
      <c r="I159" s="18">
        <f>IF($G159="","",_xlfn.XLOOKUP($G159,KM!$C$7:$C$200,KM!H$7:H$200))</f>
        <v>0</v>
      </c>
      <c r="J159" s="18">
        <f>IF($G159="","",_xlfn.XLOOKUP($G159,KM!$C$7:$C$200,KM!I$7:I$200))</f>
        <v>0</v>
      </c>
      <c r="K159" s="18" t="str">
        <f>IF($G159="","",_xlfn.XLOOKUP($G159,KM!$C$7:$C$200,KM!J$7:J$200))</f>
        <v>Chlorparaffine (SCCPs + MCCPs + LCCPs) &lt; 0,1 % 
und
EMICODE EC1PLUS
oder
VOC &lt; 1 %</v>
      </c>
      <c r="L159" s="18" t="str">
        <f>IF($G159="","",_xlfn.XLOOKUP($G159,KM!$C$7:$C$200,KM!K$7:K$200))</f>
        <v>Chlorparaffine (SCCPs + MCCPs + LCCPs) &lt; 0,1 % 
und
EMICODE EC1PLUS
oder
VOC &lt; 1 %</v>
      </c>
      <c r="M159" s="18" t="str">
        <f>IF($G159="","",_xlfn.XLOOKUP($G159,KM!$C$7:$C$200,KM!N$7:N$200))</f>
        <v>Chlorparafine</v>
      </c>
      <c r="N159" s="27"/>
    </row>
    <row r="160" spans="1:14" ht="43.2" x14ac:dyDescent="0.3">
      <c r="A160" s="27" t="s">
        <v>1028</v>
      </c>
      <c r="B160" s="27" t="s">
        <v>1204</v>
      </c>
      <c r="C160" s="27" t="s">
        <v>956</v>
      </c>
      <c r="D160" s="27" t="s">
        <v>9</v>
      </c>
      <c r="E160" s="27">
        <f t="shared" si="4"/>
        <v>159</v>
      </c>
      <c r="F160" s="18" t="str">
        <f>IF($G160="","",CONCATENATE("BAUTEIL:",_xlfn.XLOOKUP(G160,KM!$C$7:$C$200,KM!$D$7:$D$200),CHAR(10),"BEREICH:",_xlfn.XLOOKUP(G160,KM!$C$7:$C$200,KM!$E$7:$E$200)))</f>
        <v>BAUTEIL:Kunstschaum-Dämmstoffe für Gebäude und Haustechnik
BEREICH:XPS in Fassadenanwendungen, Resolplatten</v>
      </c>
      <c r="G160" s="123">
        <v>40</v>
      </c>
      <c r="H160" s="18" t="str">
        <f>IF($G160="","",_xlfn.XLOOKUP($G160,KM!$C$7:$C$200,KM!F$7:F$200))</f>
        <v>Halogenierte Treibmittel</v>
      </c>
      <c r="I160" s="18" t="str">
        <f>IF($G160="","",_xlfn.XLOOKUP($G160,KM!$C$7:$C$200,KM!H$7:H$200))</f>
        <v>Kein Einsatz von halogenierten Treibmitteln</v>
      </c>
      <c r="J160" s="18" t="str">
        <f>IF($G160="","",_xlfn.XLOOKUP($G160,KM!$C$7:$C$200,KM!I$7:I$200))</f>
        <v>Kein Einsatz von halogenierten Treibmitteln</v>
      </c>
      <c r="K160" s="18" t="str">
        <f>IF($G160="","",_xlfn.XLOOKUP($G160,KM!$C$7:$C$200,KM!J$7:J$200))</f>
        <v>Kein Einsatz von halogenierten Treibmitteln</v>
      </c>
      <c r="L160" s="18" t="str">
        <f>IF($G160="","",_xlfn.XLOOKUP($G160,KM!$C$7:$C$200,KM!K$7:K$200))</f>
        <v>Kein Einsatz von halogenierten Treibmitteln</v>
      </c>
      <c r="M160" s="18" t="str">
        <f>IF($G160="","",_xlfn.XLOOKUP($G160,KM!$C$7:$C$200,KM!N$7:N$200))</f>
        <v>-</v>
      </c>
      <c r="N160" s="27"/>
    </row>
    <row r="161" spans="1:14" ht="144" x14ac:dyDescent="0.3">
      <c r="A161" s="27" t="s">
        <v>1028</v>
      </c>
      <c r="B161" s="27" t="s">
        <v>29</v>
      </c>
      <c r="C161" s="27" t="s">
        <v>9</v>
      </c>
      <c r="D161" s="27" t="s">
        <v>9</v>
      </c>
      <c r="E161" s="27">
        <f t="shared" si="4"/>
        <v>160</v>
      </c>
      <c r="F161" s="18" t="str">
        <f>IF($G161="","",CONCATENATE("BAUTEIL:",_xlfn.XLOOKUP(G161,KM!$C$7:$C$200,KM!$D$7:$D$200),CHAR(10),"BEREICH:",_xlfn.XLOOKUP(G161,KM!$C$7:$C$200,KM!$E$7:$E$200)))</f>
        <v/>
      </c>
      <c r="G161" s="123"/>
      <c r="H161" s="18" t="str">
        <f>IF($G161="","",_xlfn.XLOOKUP($G161,KM!$C$7:$C$200,KM!F$7:F$200))</f>
        <v/>
      </c>
      <c r="I161" s="18" t="str">
        <f>IF($G161="","",_xlfn.XLOOKUP($G161,KM!$C$7:$C$200,KM!H$7:H$200))</f>
        <v/>
      </c>
      <c r="J161" s="18" t="str">
        <f>IF($G161="","",_xlfn.XLOOKUP($G161,KM!$C$7:$C$200,KM!I$7:I$200))</f>
        <v/>
      </c>
      <c r="K161" s="18" t="str">
        <f>IF($G161="","",_xlfn.XLOOKUP($G161,KM!$C$7:$C$200,KM!J$7:J$200))</f>
        <v/>
      </c>
      <c r="L161" s="18" t="str">
        <f>IF($G161="","",_xlfn.XLOOKUP($G161,KM!$C$7:$C$200,KM!K$7:K$200))</f>
        <v/>
      </c>
      <c r="M161" s="18" t="str">
        <f>IF($G161="","",_xlfn.XLOOKUP($G161,KM!$C$7:$C$200,KM!N$7:N$200))</f>
        <v/>
      </c>
      <c r="N161" s="27" t="s">
        <v>1030</v>
      </c>
    </row>
    <row r="162" spans="1:14" ht="86.4" x14ac:dyDescent="0.3">
      <c r="A162" s="27" t="s">
        <v>175</v>
      </c>
      <c r="B162" s="27" t="s">
        <v>174</v>
      </c>
      <c r="C162" s="27" t="s">
        <v>1288</v>
      </c>
      <c r="D162" s="27" t="s">
        <v>1286</v>
      </c>
      <c r="E162" s="27">
        <f t="shared" si="4"/>
        <v>161</v>
      </c>
      <c r="F162" s="18" t="str">
        <f>IF($G162="","",CONCATENATE("BAUTEIL:",_xlfn.XLOOKUP(G162,KM!$C$7:$C$200,KM!$D$7:$D$200),CHAR(10),"BEREICH:",_xlfn.XLOOKUP(G162,KM!$C$7:$C$200,KM!$E$7:$E$200)))</f>
        <v>BAUTEIL:Außenliegende tragende Holzbauteile
BEREICH:Chemischer Holzschutz nach DIN 68800-3 – GK = Gebrauchsklasse (früher Gefährdungsklasse)</v>
      </c>
      <c r="G162" s="123">
        <v>29</v>
      </c>
      <c r="H162" s="18" t="str">
        <f>IF($G162="","",_xlfn.XLOOKUP($G162,KM!$C$7:$C$200,KM!F$7:F$200))</f>
        <v>Holzschutzmittel (Produktart 8 nach 528/2012/EG)</v>
      </c>
      <c r="I162" s="18" t="str">
        <f>IF($G162="","",_xlfn.XLOOKUP($G162,KM!$C$7:$C$200,KM!H$7:H$200))</f>
        <v>GK 3 und 4: verkehrsfähige Biozidprodukte nach 528/2012/EG</v>
      </c>
      <c r="J162" s="18" t="str">
        <f>IF($G162="","",_xlfn.XLOOKUP($G162,KM!$C$7:$C$200,KM!I$7:I$200))</f>
        <v>GK 3 und 4: verkehrsfähige Biozidprodukte nach 528/2012/EG</v>
      </c>
      <c r="K162" s="18" t="str">
        <f>IF($G162="","",_xlfn.XLOOKUP($G162,KM!$C$7:$C$200,KM!J$7:J$200))</f>
        <v>GK 3 und 4: verkehrsfähige Biozidprodukte nach 528/2012/EG</v>
      </c>
      <c r="L162" s="18" t="str">
        <f>IF($G162="","",_xlfn.XLOOKUP($G162,KM!$C$7:$C$200,KM!K$7:K$200))</f>
        <v>Holzschutz nur konstruktiv nach 68800-2 oder naturlich dauerhafte oder modifizierte Hölzer gemäß DIN 68800-1</v>
      </c>
      <c r="M162" s="18" t="str">
        <f>IF($G162="","",_xlfn.XLOOKUP($G162,KM!$C$7:$C$200,KM!N$7:N$200))</f>
        <v>Holzschutz nach 68800-2 oder natürliche Dauerhaftigkeit nach DIN EN 350-2</v>
      </c>
      <c r="N162" s="27"/>
    </row>
    <row r="163" spans="1:14" ht="72" x14ac:dyDescent="0.3">
      <c r="A163" s="27" t="s">
        <v>175</v>
      </c>
      <c r="B163" s="27" t="s">
        <v>174</v>
      </c>
      <c r="C163" s="27" t="s">
        <v>1288</v>
      </c>
      <c r="D163" s="27" t="s">
        <v>1273</v>
      </c>
      <c r="E163" s="27">
        <f t="shared" si="4"/>
        <v>162</v>
      </c>
      <c r="F163" s="18" t="str">
        <f>IF($G163="","",CONCATENATE("BAUTEIL:",_xlfn.XLOOKUP(G163,KM!$C$7:$C$200,KM!$D$7:$D$200),CHAR(10),"BEREICH:",_xlfn.XLOOKUP(G163,KM!$C$7:$C$200,KM!$E$7:$E$200)))</f>
        <v>BAUTEIL:Beschichtungen auf nicht mineralischen Untergründen: Metalle, Holz, Kunststoffe
BEREICH:Gemeint sind dekorative flüssige Beschichtungsstoffe: Lacke/ Lasuren mit Grundbeschichtungen. Ausgenommen sind Effektbeschichtungen (z. B. Metalliclacke)</v>
      </c>
      <c r="G163" s="123">
        <v>1</v>
      </c>
      <c r="H163" s="18" t="str">
        <f>IF($G163="","",_xlfn.XLOOKUP($G163,KM!$C$7:$C$200,KM!F$7:F$200))</f>
        <v>VVOC, VOC, SVOC Emissionen oder Gehalt</v>
      </c>
      <c r="I163" s="18" t="str">
        <f>IF($G163="","",_xlfn.XLOOKUP($G163,KM!$C$7:$C$200,KM!H$7:H$200))</f>
        <v>&lt; 300 g/l -
Kategorie D nach RL 2004/42/EG</v>
      </c>
      <c r="J163" s="18" t="str">
        <f>IF($G163="","",_xlfn.XLOOKUP($G163,KM!$C$7:$C$200,KM!I$7:I$200))</f>
        <v>&lt; 130 g/l -
Kategorie D nach RL 2004/42/EG</v>
      </c>
      <c r="K163" s="18" t="str">
        <f>IF($G163="","",_xlfn.XLOOKUP($G163,KM!$C$7:$C$200,KM!J$7:J$200))</f>
        <v>&lt; 100 g/l</v>
      </c>
      <c r="L163" s="18" t="str">
        <f>IF($G163="","",_xlfn.XLOOKUP($G163,KM!$C$7:$C$200,KM!K$7:K$200))</f>
        <v>DE-UZ 12a
Bei werkseitiger Beschichtung gilt alternativ: VOC &lt; 100 g/l</v>
      </c>
      <c r="M163" s="18" t="str">
        <f>IF($G163="","",_xlfn.XLOOKUP($G163,KM!$C$7:$C$200,KM!N$7:N$200))</f>
        <v>Hinweis:
werkseitige
Beschichtungen</v>
      </c>
      <c r="N163" s="27"/>
    </row>
    <row r="164" spans="1:14" ht="72" x14ac:dyDescent="0.3">
      <c r="A164" s="27" t="s">
        <v>175</v>
      </c>
      <c r="B164" s="27" t="s">
        <v>174</v>
      </c>
      <c r="C164" s="27" t="s">
        <v>1271</v>
      </c>
      <c r="D164" s="27" t="s">
        <v>9</v>
      </c>
      <c r="E164" s="27">
        <f t="shared" si="4"/>
        <v>163</v>
      </c>
      <c r="F164" s="18" t="str">
        <f>IF($G164="","",CONCATENATE("BAUTEIL:",_xlfn.XLOOKUP(G164,KM!$C$7:$C$200,KM!$D$7:$D$200),CHAR(10),"BEREICH:",_xlfn.XLOOKUP(G164,KM!$C$7:$C$200,KM!$E$7:$E$200)))</f>
        <v>BAUTEIL:Beschichtungen auf nicht mineralischen Untergründen: Metalle, Holz, Kunststoffe
BEREICH:Gemeint sind dekorative flüssige Beschichtungsstoffe: Lacke/ Lasuren mit Grundbeschichtungen. Ausgenommen sind Effektbeschichtungen (z. B. Metalliclacke)</v>
      </c>
      <c r="G164" s="123">
        <v>1</v>
      </c>
      <c r="H164" s="18" t="str">
        <f>IF($G164="","",_xlfn.XLOOKUP($G164,KM!$C$7:$C$200,KM!F$7:F$200))</f>
        <v>VVOC, VOC, SVOC Emissionen oder Gehalt</v>
      </c>
      <c r="I164" s="18" t="str">
        <f>IF($G164="","",_xlfn.XLOOKUP($G164,KM!$C$7:$C$200,KM!H$7:H$200))</f>
        <v>&lt; 300 g/l -
Kategorie D nach RL 2004/42/EG</v>
      </c>
      <c r="J164" s="18" t="str">
        <f>IF($G164="","",_xlfn.XLOOKUP($G164,KM!$C$7:$C$200,KM!I$7:I$200))</f>
        <v>&lt; 130 g/l -
Kategorie D nach RL 2004/42/EG</v>
      </c>
      <c r="K164" s="18" t="str">
        <f>IF($G164="","",_xlfn.XLOOKUP($G164,KM!$C$7:$C$200,KM!J$7:J$200))</f>
        <v>&lt; 100 g/l</v>
      </c>
      <c r="L164" s="18" t="str">
        <f>IF($G164="","",_xlfn.XLOOKUP($G164,KM!$C$7:$C$200,KM!K$7:K$200))</f>
        <v>DE-UZ 12a
Bei werkseitiger Beschichtung gilt alternativ: VOC &lt; 100 g/l</v>
      </c>
      <c r="M164" s="18" t="str">
        <f>IF($G164="","",_xlfn.XLOOKUP($G164,KM!$C$7:$C$200,KM!N$7:N$200))</f>
        <v>Hinweis:
werkseitige
Beschichtungen</v>
      </c>
      <c r="N164" s="27"/>
    </row>
    <row r="165" spans="1:14" ht="100.8" x14ac:dyDescent="0.3">
      <c r="A165" s="27" t="s">
        <v>175</v>
      </c>
      <c r="B165" s="27" t="s">
        <v>174</v>
      </c>
      <c r="C165" s="27" t="s">
        <v>1271</v>
      </c>
      <c r="D165" s="27" t="s">
        <v>9</v>
      </c>
      <c r="E165" s="27">
        <f t="shared" si="4"/>
        <v>164</v>
      </c>
      <c r="F165" s="18" t="str">
        <f>IF($G165="","",CONCATENATE("BAUTEIL:",_xlfn.XLOOKUP(G165,KM!$C$7:$C$200,KM!$D$7:$D$200),CHAR(10),"BEREICH:",_xlfn.XLOOKUP(G165,KM!$C$7:$C$200,KM!$E$7:$E$200)))</f>
        <v>BAUTEIL:Beschichtete Metallbauteile: Fassadenelemente, Außentüren, Außenfenster
Feuerverzinkungen gelten nicht als Beschichtungen im Sinne dieses Kriteriums.
BEREICH:Grundierung und Endbeschichtung (z. B. Farben, Lacke, Pulverlacke)</v>
      </c>
      <c r="G165" s="123">
        <v>33</v>
      </c>
      <c r="H165" s="18" t="str">
        <f>IF($G165="","",_xlfn.XLOOKUP($G165,KM!$C$7:$C$200,KM!F$7:F$200))</f>
        <v>Chrom-VI</v>
      </c>
      <c r="I165" s="18" t="str">
        <f>IF($G165="","",_xlfn.XLOOKUP($G165,KM!$C$7:$C$200,KM!H$7:H$200))</f>
        <v>Kein Einsatz von Chrom-VI-Verbindungen</v>
      </c>
      <c r="J165" s="18" t="str">
        <f>IF($G165="","",_xlfn.XLOOKUP($G165,KM!$C$7:$C$200,KM!I$7:I$200))</f>
        <v>Kein Einsatz von Chrom-VI-Verbindungen</v>
      </c>
      <c r="K165" s="18" t="str">
        <f>IF($G165="","",_xlfn.XLOOKUP($G165,KM!$C$7:$C$200,KM!J$7:J$200))</f>
        <v>Kein Einsatz von Chrom-VI-Verbindungen</v>
      </c>
      <c r="L165" s="18" t="str">
        <f>IF($G165="","",_xlfn.XLOOKUP($G165,KM!$C$7:$C$200,KM!K$7:K$200))</f>
        <v>Kein Einsatz von Chrom-VI-Verbindungen</v>
      </c>
      <c r="M165" s="18" t="str">
        <f>IF($G165="","",_xlfn.XLOOKUP($G165,KM!$C$7:$C$200,KM!N$7:N$200))</f>
        <v>-</v>
      </c>
      <c r="N165" s="27"/>
    </row>
    <row r="166" spans="1:14" ht="187.2" x14ac:dyDescent="0.3">
      <c r="A166" s="27" t="s">
        <v>175</v>
      </c>
      <c r="B166" s="27" t="s">
        <v>174</v>
      </c>
      <c r="C166" s="27" t="s">
        <v>1289</v>
      </c>
      <c r="D166" s="27" t="s">
        <v>9</v>
      </c>
      <c r="E166" s="27">
        <f t="shared" si="4"/>
        <v>165</v>
      </c>
      <c r="F166" s="18" t="str">
        <f>IF($G166="","",CONCATENATE("BAUTEIL:",_xlfn.XLOOKUP(G166,KM!$C$7:$C$200,KM!$D$7:$D$200),CHAR(10),"BEREICH:",_xlfn.XLOOKUP(G166,KM!$C$7:$C$200,KM!$E$7:$E$200)))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166" s="123">
        <v>15</v>
      </c>
      <c r="H166" s="18" t="str">
        <f>IF($G166="","",_xlfn.XLOOKUP($G166,KM!$C$7:$C$200,KM!F$7:F$200))</f>
        <v>VOC, Emissionen und Halogene</v>
      </c>
      <c r="I166" s="18" t="str">
        <f>IF($G166="","",_xlfn.XLOOKUP($G166,KM!$C$7:$C$200,KM!H$7:H$200))</f>
        <v>Emissionsbewertetes Bauprodukt nach den DIBt Grundsätzen für "Reaktive Brandschutzsysteme auf Stahlbauteilen" oder deutsche allgemeine bauaufsichtliche Zulassung (abZ)</v>
      </c>
      <c r="J166" s="18" t="str">
        <f>IF($G166="","",_xlfn.XLOOKUP($G166,KM!$C$7:$C$200,KM!I$7:I$200))</f>
        <v>Emissionsbewertetes Bauprodukt nach den DIBt Grundsätzen für "Reaktive Brandschutzsysteme auf Stahlbauteilen" oder deutsche allgemeine bauaufsichtliche Zulassung (abZ)
und
Halogenfreies Produkt 
und 
VOC &lt; 50 g/l</v>
      </c>
      <c r="K166" s="18" t="str">
        <f>IF($G166="","",_xlfn.XLOOKUP($G166,KM!$C$7:$C$200,KM!J$7:J$200))</f>
        <v>Emissionsbewertetes Bauprodukt nach den DIBt Grundsätzen für "Reaktive Brandschutzsysteme auf Stahlbauteilen" oder deutsche allgemeine bauaufsichtliche Zulassung (abZ)
und
Halogenfreies Produkt 
und 
VOC &lt; 25 g/l</v>
      </c>
      <c r="L166" s="18" t="str">
        <f>IF($G166="","",_xlfn.XLOOKUP($G166,KM!$C$7:$C$200,KM!K$7:K$200))</f>
        <v>Emissionsbewertetes Bauprodukt nach den DIBt Grundsätzen für "Reaktive Brandschutzsysteme auf Stahlbauteilen" oder deutsche allgemeine bauaufsichtliche Zulassung (abZ)
und
Halogenfreies Produkt 
und 
VOC &lt; 5 g/l</v>
      </c>
      <c r="M166" s="18" t="str">
        <f>IF($G166="","",_xlfn.XLOOKUP($G166,KM!$C$7:$C$200,KM!N$7:N$200))</f>
        <v>DIBt-Grundsätze
Erläuterung:
Bei optionaler
Verwendung von Decklacken nach abZ
VOC &lt; 60 g/m2</v>
      </c>
      <c r="N166" s="27"/>
    </row>
    <row r="167" spans="1:14" ht="72" x14ac:dyDescent="0.3">
      <c r="A167" s="27" t="s">
        <v>175</v>
      </c>
      <c r="B167" s="27" t="s">
        <v>174</v>
      </c>
      <c r="C167" s="27" t="s">
        <v>1270</v>
      </c>
      <c r="D167" s="27" t="s">
        <v>9</v>
      </c>
      <c r="E167" s="27">
        <f t="shared" si="4"/>
        <v>166</v>
      </c>
      <c r="F167" s="18" t="str">
        <f>IF($G167="","",CONCATENATE("BAUTEIL:",_xlfn.XLOOKUP(G167,KM!$C$7:$C$200,KM!$D$7:$D$200),CHAR(10),"BEREICH:",_xlfn.XLOOKUP(G167,KM!$C$7:$C$200,KM!$E$7:$E$200)))</f>
        <v>BAUTEIL:Tragende Metallbauteile (Wandstärke &gt; 3 mm) mit &gt; 500 m² beschichteter Oberfläche im Gebäude wie z. B. Atriumkonstruktion, Brücken etc.
BEREICH:Korrosionsschutzbeschichtungen für innenliegende Bauteile (max. Korrosivitätskategorie C2 hoch)</v>
      </c>
      <c r="G167" s="123">
        <v>16</v>
      </c>
      <c r="H167" s="18" t="str">
        <f>IF($G167="","",_xlfn.XLOOKUP($G167,KM!$C$7:$C$200,KM!F$7:F$200))</f>
        <v>VOC</v>
      </c>
      <c r="I167" s="18" t="str">
        <f>IF($G167="","",_xlfn.XLOOKUP($G167,KM!$C$7:$C$200,KM!H$7:H$200))</f>
        <v>&lt; 300 g/l</v>
      </c>
      <c r="J167" s="18" t="str">
        <f>IF($G167="","",_xlfn.XLOOKUP($G167,KM!$C$7:$C$200,KM!I$7:I$200))</f>
        <v>Wasserverdünnbares Produkt 
&lt; 140 g/l (Kat. A/i oder A/j nach Decopaint-Richtlinie)</v>
      </c>
      <c r="K167" s="18" t="str">
        <f>IF($G167="","",_xlfn.XLOOKUP($G167,KM!$C$7:$C$200,KM!J$7:J$200))</f>
        <v>Wasserverdünnbares Produkt 
&lt; 140 g/l (Kat. A/i oder A/j nach Decopaint-Richtlinie)</v>
      </c>
      <c r="L167" s="18" t="str">
        <f>IF($G167="","",_xlfn.XLOOKUP($G167,KM!$C$7:$C$200,KM!K$7:K$200))</f>
        <v>Wasserverdünnbares Produkt &lt; 100 g/l oder Einsatz eines C3–Beschichtungssystems der Qualitätsstufe 4 (s. nächste Zeile)</v>
      </c>
      <c r="M167" s="18" t="str">
        <f>IF($G167="","",_xlfn.XLOOKUP($G167,KM!$C$7:$C$200,KM!N$7:N$200))</f>
        <v>-</v>
      </c>
      <c r="N167" s="27"/>
    </row>
    <row r="168" spans="1:14" ht="72" x14ac:dyDescent="0.3">
      <c r="A168" s="27" t="s">
        <v>175</v>
      </c>
      <c r="B168" s="27" t="s">
        <v>174</v>
      </c>
      <c r="C168" s="27" t="s">
        <v>1270</v>
      </c>
      <c r="D168" s="27" t="s">
        <v>9</v>
      </c>
      <c r="E168" s="27">
        <f t="shared" si="4"/>
        <v>167</v>
      </c>
      <c r="F168" s="18" t="str">
        <f>IF($G168="","",CONCATENATE("BAUTEIL:",_xlfn.XLOOKUP(G168,KM!$C$7:$C$200,KM!$D$7:$D$200),CHAR(10),"BEREICH:",_xlfn.XLOOKUP(G168,KM!$C$7:$C$200,KM!$E$7:$E$200)))</f>
        <v>BAUTEIL:Tragende Metallbauteile (Wandstärke &gt; 3 mm) mit &gt; 500 m² beschichteter Oberfläche wie z. B. Atriumkonstruktion, Brücken etc.
BEREICH:Korrosionsschutzbeschichtungen für Bauteile (max. Korrosivitätskategorie C3 hoch)</v>
      </c>
      <c r="G168" s="123">
        <v>17</v>
      </c>
      <c r="H168" s="18" t="str">
        <f>IF($G168="","",_xlfn.XLOOKUP($G168,KM!$C$7:$C$200,KM!F$7:F$200))</f>
        <v>VOC</v>
      </c>
      <c r="I168" s="18" t="str">
        <f>IF($G168="","",_xlfn.XLOOKUP($G168,KM!$C$7:$C$200,KM!H$7:H$200))</f>
        <v>Beschichtungssystem mit 
VOC &lt; 120 g/m²</v>
      </c>
      <c r="J168" s="18" t="str">
        <f>IF($G168="","",_xlfn.XLOOKUP($G168,KM!$C$7:$C$200,KM!I$7:I$200))</f>
        <v>Beschichtungssystem mit 
VOC &lt; 90 g/m²</v>
      </c>
      <c r="K168" s="18" t="str">
        <f>IF($G168="","",_xlfn.XLOOKUP($G168,KM!$C$7:$C$200,KM!J$7:J$200))</f>
        <v>Beschichtungssystem mit 
VOC &lt; 60 g/m²</v>
      </c>
      <c r="L168" s="18" t="str">
        <f>IF($G168="","",_xlfn.XLOOKUP($G168,KM!$C$7:$C$200,KM!K$7:K$200))</f>
        <v>Beschichtungssystem mit 
VOC &lt; 30 g/m²
oder
Einsatz eines Beschichtungssystems ab C4, (s. nächste Zeile)</v>
      </c>
      <c r="M168" s="18" t="str">
        <f>IF($G168="","",_xlfn.XLOOKUP($G168,KM!$C$7:$C$200,KM!N$7:N$200))</f>
        <v>-</v>
      </c>
      <c r="N168" s="27"/>
    </row>
    <row r="169" spans="1:14" ht="72" x14ac:dyDescent="0.3">
      <c r="A169" s="27" t="s">
        <v>175</v>
      </c>
      <c r="B169" s="27" t="s">
        <v>174</v>
      </c>
      <c r="C169" s="27" t="s">
        <v>1270</v>
      </c>
      <c r="D169" s="27" t="s">
        <v>9</v>
      </c>
      <c r="E169" s="27">
        <f t="shared" si="4"/>
        <v>168</v>
      </c>
      <c r="F169" s="18" t="str">
        <f>IF($G169="","",CONCATENATE("BAUTEIL:",_xlfn.XLOOKUP(G169,KM!$C$7:$C$200,KM!$D$7:$D$200),CHAR(10),"BEREICH:",_xlfn.XLOOKUP(G169,KM!$C$7:$C$200,KM!$E$7:$E$200)))</f>
        <v>BAUTEIL:Tragende Metallbauteile (Wandstärke &gt; 3mm) mit &gt; 500 m² beschichteter Oberfläche wie z. B. Atriumkonstruktion, Brücken etc.
BEREICH:Korrosionsschutzbeschichtungen für Bauteile (Korrosivitätskategorie größer C3)</v>
      </c>
      <c r="G169" s="123">
        <v>18</v>
      </c>
      <c r="H169" s="18" t="str">
        <f>IF($G169="","",_xlfn.XLOOKUP($G169,KM!$C$7:$C$200,KM!F$7:F$200))</f>
        <v>VOC</v>
      </c>
      <c r="I169" s="18" t="str">
        <f>IF($G169="","",_xlfn.XLOOKUP($G169,KM!$C$7:$C$200,KM!H$7:H$200))</f>
        <v>Beschichtungssystem mit 
VOC &lt; 150 g/m²</v>
      </c>
      <c r="J169" s="18" t="str">
        <f>IF($G169="","",_xlfn.XLOOKUP($G169,KM!$C$7:$C$200,KM!I$7:I$200))</f>
        <v>Beschichtungssystem mit 
VOC &lt; 120 g/m²</v>
      </c>
      <c r="K169" s="18" t="str">
        <f>IF($G169="","",_xlfn.XLOOKUP($G169,KM!$C$7:$C$200,KM!J$7:J$200))</f>
        <v>Beschichtungssystem mit 
VOC &lt; 90 g/m²</v>
      </c>
      <c r="L169" s="18" t="str">
        <f>IF($G169="","",_xlfn.XLOOKUP($G169,KM!$C$7:$C$200,KM!K$7:K$200))</f>
        <v>Beschichtungssystem mit 
VOC &lt; 60 g/m²</v>
      </c>
      <c r="M169" s="18" t="str">
        <f>IF($G169="","",_xlfn.XLOOKUP($G169,KM!$C$7:$C$200,KM!N$7:N$200))</f>
        <v>-</v>
      </c>
      <c r="N169" s="27"/>
    </row>
    <row r="170" spans="1:14" ht="57.6" x14ac:dyDescent="0.3">
      <c r="A170" s="27" t="s">
        <v>175</v>
      </c>
      <c r="B170" s="27" t="s">
        <v>174</v>
      </c>
      <c r="C170" s="27" t="s">
        <v>1287</v>
      </c>
      <c r="D170" s="27" t="s">
        <v>9</v>
      </c>
      <c r="E170" s="27">
        <f t="shared" si="4"/>
        <v>169</v>
      </c>
      <c r="F170" s="18" t="str">
        <f>IF($G170="","",CONCATENATE("BAUTEIL:",_xlfn.XLOOKUP(G170,KM!$C$7:$C$200,KM!$D$7:$D$200),CHAR(10),"BEREICH:",_xlfn.XLOOKUP(G170,KM!$C$7:$C$200,KM!$E$7:$E$200)))</f>
        <v>BAUTEIL:Sämtliche Aluminium und Edelstahlbauteile der Hülle. 
Nicht betrachtet werden Sonnenschutzlamellen, Rolladenkästen sowie Edelstahlgeländer.
BEREICH:Produkte zur Passivierung von Aluminium und Edelstahl</v>
      </c>
      <c r="G170" s="123">
        <v>32</v>
      </c>
      <c r="H170" s="18" t="str">
        <f>IF($G170="","",_xlfn.XLOOKUP($G170,KM!$C$7:$C$200,KM!F$7:F$200))</f>
        <v>Chrom-VI</v>
      </c>
      <c r="I170" s="18" t="str">
        <f>IF($G170="","",_xlfn.XLOOKUP($G170,KM!$C$7:$C$200,KM!H$7:H$200))</f>
        <v>-</v>
      </c>
      <c r="J170" s="18" t="str">
        <f>IF($G170="","",_xlfn.XLOOKUP($G170,KM!$C$7:$C$200,KM!I$7:I$200))</f>
        <v>-</v>
      </c>
      <c r="K170" s="18" t="str">
        <f>IF($G170="","",_xlfn.XLOOKUP($G170,KM!$C$7:$C$200,KM!J$7:J$200))</f>
        <v>Chrom-VI-freie Passivierungsmittel</v>
      </c>
      <c r="L170" s="18" t="str">
        <f>IF($G170="","",_xlfn.XLOOKUP($G170,KM!$C$7:$C$200,KM!K$7:K$200))</f>
        <v>Chrom-VI-freie Passivierungsmittel</v>
      </c>
      <c r="M170" s="18" t="str">
        <f>IF($G170="","",_xlfn.XLOOKUP($G170,KM!$C$7:$C$200,KM!N$7:N$200))</f>
        <v>-</v>
      </c>
      <c r="N170" s="27"/>
    </row>
    <row r="171" spans="1:14" ht="43.2" x14ac:dyDescent="0.3">
      <c r="A171" s="27" t="s">
        <v>991</v>
      </c>
      <c r="B171" s="27" t="s">
        <v>1290</v>
      </c>
      <c r="C171" s="27" t="s">
        <v>976</v>
      </c>
      <c r="D171" s="27" t="s">
        <v>9</v>
      </c>
      <c r="E171" s="27">
        <f t="shared" si="4"/>
        <v>170</v>
      </c>
      <c r="F171" s="18" t="str">
        <f>IF($G171="","",CONCATENATE("BAUTEIL:",_xlfn.XLOOKUP(G171,KM!$C$7:$C$200,KM!$D$7:$D$200),CHAR(10),"BEREICH:",_xlfn.XLOOKUP(G171,KM!$C$7:$C$200,KM!$E$7:$E$200)))</f>
        <v>BAUTEIL:Kunstschaum-Dämmstoffe für Gebäude und Haustechnik
BEREICH:XPS in Fassadenanwendungen, Resolplatten</v>
      </c>
      <c r="G171" s="123">
        <v>40</v>
      </c>
      <c r="H171" s="18" t="str">
        <f>IF($G171="","",_xlfn.XLOOKUP($G171,KM!$C$7:$C$200,KM!F$7:F$200))</f>
        <v>Halogenierte Treibmittel</v>
      </c>
      <c r="I171" s="18" t="str">
        <f>IF($G171="","",_xlfn.XLOOKUP($G171,KM!$C$7:$C$200,KM!H$7:H$200))</f>
        <v>Kein Einsatz von halogenierten Treibmitteln</v>
      </c>
      <c r="J171" s="18" t="str">
        <f>IF($G171="","",_xlfn.XLOOKUP($G171,KM!$C$7:$C$200,KM!I$7:I$200))</f>
        <v>Kein Einsatz von halogenierten Treibmitteln</v>
      </c>
      <c r="K171" s="18" t="str">
        <f>IF($G171="","",_xlfn.XLOOKUP($G171,KM!$C$7:$C$200,KM!J$7:J$200))</f>
        <v>Kein Einsatz von halogenierten Treibmitteln</v>
      </c>
      <c r="L171" s="18" t="str">
        <f>IF($G171="","",_xlfn.XLOOKUP($G171,KM!$C$7:$C$200,KM!K$7:K$200))</f>
        <v>Kein Einsatz von halogenierten Treibmitteln</v>
      </c>
      <c r="M171" s="18" t="str">
        <f>IF($G171="","",_xlfn.XLOOKUP($G171,KM!$C$7:$C$200,KM!N$7:N$200))</f>
        <v>-</v>
      </c>
      <c r="N171" s="27"/>
    </row>
    <row r="172" spans="1:14" ht="72" x14ac:dyDescent="0.3">
      <c r="A172" s="27" t="s">
        <v>991</v>
      </c>
      <c r="B172" s="27" t="s">
        <v>1291</v>
      </c>
      <c r="C172" s="27" t="s">
        <v>1271</v>
      </c>
      <c r="D172" s="27" t="s">
        <v>9</v>
      </c>
      <c r="E172" s="27">
        <f t="shared" si="4"/>
        <v>171</v>
      </c>
      <c r="F172" s="18" t="str">
        <f>IF($G172="","",CONCATENATE("BAUTEIL:",_xlfn.XLOOKUP(G172,KM!$C$7:$C$200,KM!$D$7:$D$200),CHAR(10),"BEREICH:",_xlfn.XLOOKUP(G172,KM!$C$7:$C$200,KM!$E$7:$E$200)))</f>
        <v>BAUTEIL:Beschichtungen auf nicht mineralischen Untergründen: Metalle, Holz, Kunststoffe
BEREICH:Gemeint sind dekorative flüssige Beschichtungsstoffe: Lacke/ Lasuren mit Grundbeschichtungen. Ausgenommen sind Effektbeschichtungen (z. B. Metalliclacke)</v>
      </c>
      <c r="G172" s="123">
        <v>1</v>
      </c>
      <c r="H172" s="18" t="str">
        <f>IF($G172="","",_xlfn.XLOOKUP($G172,KM!$C$7:$C$200,KM!F$7:F$200))</f>
        <v>VVOC, VOC, SVOC Emissionen oder Gehalt</v>
      </c>
      <c r="I172" s="18" t="str">
        <f>IF($G172="","",_xlfn.XLOOKUP($G172,KM!$C$7:$C$200,KM!H$7:H$200))</f>
        <v>&lt; 300 g/l -
Kategorie D nach RL 2004/42/EG</v>
      </c>
      <c r="J172" s="18" t="str">
        <f>IF($G172="","",_xlfn.XLOOKUP($G172,KM!$C$7:$C$200,KM!I$7:I$200))</f>
        <v>&lt; 130 g/l -
Kategorie D nach RL 2004/42/EG</v>
      </c>
      <c r="K172" s="18" t="str">
        <f>IF($G172="","",_xlfn.XLOOKUP($G172,KM!$C$7:$C$200,KM!J$7:J$200))</f>
        <v>&lt; 100 g/l</v>
      </c>
      <c r="L172" s="18" t="str">
        <f>IF($G172="","",_xlfn.XLOOKUP($G172,KM!$C$7:$C$200,KM!K$7:K$200))</f>
        <v>DE-UZ 12a
Bei werkseitiger Beschichtung gilt alternativ: VOC &lt; 100 g/l</v>
      </c>
      <c r="M172" s="18" t="str">
        <f>IF($G172="","",_xlfn.XLOOKUP($G172,KM!$C$7:$C$200,KM!N$7:N$200))</f>
        <v>Hinweis:
werkseitige
Beschichtungen</v>
      </c>
      <c r="N172" s="27"/>
    </row>
    <row r="173" spans="1:14" ht="100.8" x14ac:dyDescent="0.3">
      <c r="A173" s="27" t="s">
        <v>991</v>
      </c>
      <c r="B173" s="27" t="s">
        <v>1291</v>
      </c>
      <c r="C173" s="27" t="s">
        <v>1271</v>
      </c>
      <c r="D173" s="27" t="s">
        <v>9</v>
      </c>
      <c r="E173" s="27">
        <f t="shared" si="4"/>
        <v>172</v>
      </c>
      <c r="F173" s="18" t="str">
        <f>IF($G173="","",CONCATENATE("BAUTEIL:",_xlfn.XLOOKUP(G173,KM!$C$7:$C$200,KM!$D$7:$D$200),CHAR(10),"BEREICH:",_xlfn.XLOOKUP(G173,KM!$C$7:$C$200,KM!$E$7:$E$200)))</f>
        <v>BAUTEIL:Beschichtete Metallbauteile: Fassadenelemente, Außentüren, Außenfenster
Feuerverzinkungen gelten nicht als Beschichtungen im Sinne dieses Kriteriums.
BEREICH:Grundierung und Endbeschichtung (z. B. Farben, Lacke, Pulverlacke)</v>
      </c>
      <c r="G173" s="123">
        <v>33</v>
      </c>
      <c r="H173" s="18" t="str">
        <f>IF($G173="","",_xlfn.XLOOKUP($G173,KM!$C$7:$C$200,KM!F$7:F$200))</f>
        <v>Chrom-VI</v>
      </c>
      <c r="I173" s="18" t="str">
        <f>IF($G173="","",_xlfn.XLOOKUP($G173,KM!$C$7:$C$200,KM!H$7:H$200))</f>
        <v>Kein Einsatz von Chrom-VI-Verbindungen</v>
      </c>
      <c r="J173" s="18" t="str">
        <f>IF($G173="","",_xlfn.XLOOKUP($G173,KM!$C$7:$C$200,KM!I$7:I$200))</f>
        <v>Kein Einsatz von Chrom-VI-Verbindungen</v>
      </c>
      <c r="K173" s="18" t="str">
        <f>IF($G173="","",_xlfn.XLOOKUP($G173,KM!$C$7:$C$200,KM!J$7:J$200))</f>
        <v>Kein Einsatz von Chrom-VI-Verbindungen</v>
      </c>
      <c r="L173" s="18" t="str">
        <f>IF($G173="","",_xlfn.XLOOKUP($G173,KM!$C$7:$C$200,KM!K$7:K$200))</f>
        <v>Kein Einsatz von Chrom-VI-Verbindungen</v>
      </c>
      <c r="M173" s="18" t="str">
        <f>IF($G173="","",_xlfn.XLOOKUP($G173,KM!$C$7:$C$200,KM!N$7:N$200))</f>
        <v>-</v>
      </c>
      <c r="N173" s="27"/>
    </row>
    <row r="174" spans="1:14" ht="72" x14ac:dyDescent="0.3">
      <c r="A174" s="27" t="s">
        <v>991</v>
      </c>
      <c r="B174" s="27" t="s">
        <v>1291</v>
      </c>
      <c r="C174" s="27" t="s">
        <v>1270</v>
      </c>
      <c r="D174" s="27" t="s">
        <v>9</v>
      </c>
      <c r="E174" s="27">
        <f t="shared" si="4"/>
        <v>173</v>
      </c>
      <c r="F174" s="18" t="str">
        <f>IF($G174="","",CONCATENATE("BAUTEIL:",_xlfn.XLOOKUP(G174,KM!$C$7:$C$200,KM!$D$7:$D$200),CHAR(10),"BEREICH:",_xlfn.XLOOKUP(G174,KM!$C$7:$C$200,KM!$E$7:$E$200)))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74" s="123">
        <v>19</v>
      </c>
      <c r="H174" s="18" t="str">
        <f>IF($G174="","",_xlfn.XLOOKUP($G174,KM!$C$7:$C$200,KM!F$7:F$200))</f>
        <v>VOC</v>
      </c>
      <c r="I174" s="18" t="str">
        <f>IF($G174="","",_xlfn.XLOOKUP($G174,KM!$C$7:$C$200,KM!H$7:H$200))</f>
        <v>&lt; 300 g/l</v>
      </c>
      <c r="J174" s="18" t="str">
        <f>IF($G174="","",_xlfn.XLOOKUP($G174,KM!$C$7:$C$200,KM!I$7:I$200))</f>
        <v>&lt; 300 g/l</v>
      </c>
      <c r="K174" s="18" t="str">
        <f>IF($G174="","",_xlfn.XLOOKUP($G174,KM!$C$7:$C$200,KM!J$7:J$200))</f>
        <v>Wasserverdünnbare Produkte 
&lt; 140 g/l 
Ausnahme: Für Metalliceffektlacke &lt; 300 g/l</v>
      </c>
      <c r="L174" s="18" t="str">
        <f>IF($G174="","",_xlfn.XLOOKUP($G174,KM!$C$7:$C$200,KM!K$7:K$200))</f>
        <v>Wasserverdünnbare Produkte 
&lt; 140 g/l 
Ausnahme: Für Metalliceffektlacke nur wasserverdünnbare Produkte</v>
      </c>
      <c r="M174" s="18" t="str">
        <f>IF($G174="","",_xlfn.XLOOKUP($G174,KM!$C$7:$C$200,KM!N$7:N$200))</f>
        <v>-</v>
      </c>
      <c r="N174" s="27"/>
    </row>
    <row r="175" spans="1:14" ht="100.8" x14ac:dyDescent="0.3">
      <c r="A175" s="27" t="s">
        <v>991</v>
      </c>
      <c r="B175" s="27" t="s">
        <v>1291</v>
      </c>
      <c r="C175" s="27" t="s">
        <v>1270</v>
      </c>
      <c r="D175" s="27" t="s">
        <v>9</v>
      </c>
      <c r="E175" s="27">
        <f t="shared" si="4"/>
        <v>174</v>
      </c>
      <c r="F175" s="18" t="str">
        <f>IF($G175="","",CONCATENATE("BAUTEIL:",_xlfn.XLOOKUP(G175,KM!$C$7:$C$200,KM!$D$7:$D$200),CHAR(10),"BEREICH:",_xlfn.XLOOKUP(G175,KM!$C$7:$C$200,KM!$E$7:$E$200)))</f>
        <v>BAUTEIL:Beschichtete Metallbauteile: Fassadenelemente, Außentüren, Außenfenster
Feuerverzinkungen gelten nicht als Beschichtungen im Sinne dieses Kriteriums.
BEREICH:Grundierung und Endbeschichtung (z. B. Farben, Lacke, Pulverlacke)</v>
      </c>
      <c r="G175" s="123">
        <v>33</v>
      </c>
      <c r="H175" s="18" t="str">
        <f>IF($G175="","",_xlfn.XLOOKUP($G175,KM!$C$7:$C$200,KM!F$7:F$200))</f>
        <v>Chrom-VI</v>
      </c>
      <c r="I175" s="18" t="str">
        <f>IF($G175="","",_xlfn.XLOOKUP($G175,KM!$C$7:$C$200,KM!H$7:H$200))</f>
        <v>Kein Einsatz von Chrom-VI-Verbindungen</v>
      </c>
      <c r="J175" s="18" t="str">
        <f>IF($G175="","",_xlfn.XLOOKUP($G175,KM!$C$7:$C$200,KM!I$7:I$200))</f>
        <v>Kein Einsatz von Chrom-VI-Verbindungen</v>
      </c>
      <c r="K175" s="18" t="str">
        <f>IF($G175="","",_xlfn.XLOOKUP($G175,KM!$C$7:$C$200,KM!J$7:J$200))</f>
        <v>Kein Einsatz von Chrom-VI-Verbindungen</v>
      </c>
      <c r="L175" s="18" t="str">
        <f>IF($G175="","",_xlfn.XLOOKUP($G175,KM!$C$7:$C$200,KM!K$7:K$200))</f>
        <v>Kein Einsatz von Chrom-VI-Verbindungen</v>
      </c>
      <c r="M175" s="18" t="str">
        <f>IF($G175="","",_xlfn.XLOOKUP($G175,KM!$C$7:$C$200,KM!N$7:N$200))</f>
        <v>-</v>
      </c>
      <c r="N175" s="27"/>
    </row>
    <row r="176" spans="1:14" ht="57.6" x14ac:dyDescent="0.3">
      <c r="A176" s="27" t="s">
        <v>991</v>
      </c>
      <c r="B176" s="27" t="s">
        <v>1291</v>
      </c>
      <c r="C176" s="27" t="s">
        <v>1287</v>
      </c>
      <c r="D176" s="27" t="s">
        <v>9</v>
      </c>
      <c r="E176" s="27">
        <f t="shared" si="4"/>
        <v>175</v>
      </c>
      <c r="F176" s="18" t="str">
        <f>IF($G176="","",CONCATENATE("BAUTEIL:",_xlfn.XLOOKUP(G176,KM!$C$7:$C$200,KM!$D$7:$D$200),CHAR(10),"BEREICH:",_xlfn.XLOOKUP(G176,KM!$C$7:$C$200,KM!$E$7:$E$200)))</f>
        <v>BAUTEIL:Sämtliche Aluminium und Edelstahlbauteile der Hülle. 
Nicht betrachtet werden Sonnenschutzlamellen, Rolladenkästen sowie Edelstahlgeländer.
BEREICH:Produkte zur Passivierung von Aluminium und Edelstahl</v>
      </c>
      <c r="G176" s="123">
        <v>32</v>
      </c>
      <c r="H176" s="18" t="str">
        <f>IF($G176="","",_xlfn.XLOOKUP($G176,KM!$C$7:$C$200,KM!F$7:F$200))</f>
        <v>Chrom-VI</v>
      </c>
      <c r="I176" s="18" t="str">
        <f>IF($G176="","",_xlfn.XLOOKUP($G176,KM!$C$7:$C$200,KM!H$7:H$200))</f>
        <v>-</v>
      </c>
      <c r="J176" s="18" t="str">
        <f>IF($G176="","",_xlfn.XLOOKUP($G176,KM!$C$7:$C$200,KM!I$7:I$200))</f>
        <v>-</v>
      </c>
      <c r="K176" s="18" t="str">
        <f>IF($G176="","",_xlfn.XLOOKUP($G176,KM!$C$7:$C$200,KM!J$7:J$200))</f>
        <v>Chrom-VI-freie Passivierungsmittel</v>
      </c>
      <c r="L176" s="18" t="str">
        <f>IF($G176="","",_xlfn.XLOOKUP($G176,KM!$C$7:$C$200,KM!K$7:K$200))</f>
        <v>Chrom-VI-freie Passivierungsmittel</v>
      </c>
      <c r="M176" s="18" t="str">
        <f>IF($G176="","",_xlfn.XLOOKUP($G176,KM!$C$7:$C$200,KM!N$7:N$200))</f>
        <v>-</v>
      </c>
      <c r="N176" s="27"/>
    </row>
    <row r="177" spans="1:14" ht="115.2" x14ac:dyDescent="0.3">
      <c r="A177" s="27" t="s">
        <v>1031</v>
      </c>
      <c r="B177" s="27" t="s">
        <v>31</v>
      </c>
      <c r="C177" s="27" t="s">
        <v>9</v>
      </c>
      <c r="D177" s="27" t="s">
        <v>9</v>
      </c>
      <c r="E177" s="27">
        <f t="shared" si="4"/>
        <v>176</v>
      </c>
      <c r="F177" s="18" t="str">
        <f>IF($G177="","",CONCATENATE("BAUTEIL:",_xlfn.XLOOKUP(G177,KM!$C$7:$C$200,KM!$D$7:$D$200),CHAR(10),"BEREICH:",_xlfn.XLOOKUP(G177,KM!$C$7:$C$200,KM!$E$7:$E$200)))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77" s="123">
        <v>3</v>
      </c>
      <c r="H177" s="18" t="str">
        <f>IF($G177="","",_xlfn.XLOOKUP($G177,KM!$C$7:$C$200,KM!F$7:F$200))</f>
        <v>VOC</v>
      </c>
      <c r="I177" s="18" t="str">
        <f>IF($G177="","",_xlfn.XLOOKUP($G177,KM!$C$7:$C$200,KM!H$7:H$200))</f>
        <v>&lt; 30 g/l</v>
      </c>
      <c r="J177" s="18" t="str">
        <f>IF($G177="","",_xlfn.XLOOKUP($G177,KM!$C$7:$C$200,KM!I$7:I$200))</f>
        <v>&lt; 30 g/l</v>
      </c>
      <c r="K177" s="18" t="str">
        <f>IF($G177="","",_xlfn.XLOOKUP($G177,KM!$C$7:$C$200,KM!J$7:J$200))</f>
        <v>&lt; 10 g/l</v>
      </c>
      <c r="L177" s="18" t="str">
        <f>IF($G177="","",_xlfn.XLOOKUP($G177,KM!$C$7:$C$200,KM!K$7:K$200))</f>
        <v>&lt; 5 g/l</v>
      </c>
      <c r="M177" s="18" t="str">
        <f>IF($G177="","",_xlfn.XLOOKUP($G177,KM!$C$7:$C$200,KM!N$7:N$200))</f>
        <v>-</v>
      </c>
      <c r="N177" s="27"/>
    </row>
    <row r="178" spans="1:14" ht="86.4" x14ac:dyDescent="0.3">
      <c r="A178" s="27" t="s">
        <v>1031</v>
      </c>
      <c r="B178" s="27" t="s">
        <v>176</v>
      </c>
      <c r="C178" s="27" t="s">
        <v>9</v>
      </c>
      <c r="D178" s="27" t="s">
        <v>9</v>
      </c>
      <c r="E178" s="27">
        <f t="shared" si="4"/>
        <v>177</v>
      </c>
      <c r="F178" s="18" t="str">
        <f>IF($G178="","",CONCATENATE("BAUTEIL:",_xlfn.XLOOKUP(G178,KM!$C$7:$C$200,KM!$D$7:$D$200),CHAR(10),"BEREICH:",_xlfn.XLOOKUP(G178,KM!$C$7:$C$200,KM!$E$7:$E$200)))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178" s="123">
        <v>5</v>
      </c>
      <c r="H178" s="18" t="str">
        <f>IF($G178="","",_xlfn.XLOOKUP($G178,KM!$C$7:$C$200,KM!F$7:F$200))</f>
        <v>VOC, Biozide</v>
      </c>
      <c r="I178" s="18" t="str">
        <f>IF($G178="","",_xlfn.XLOOKUP($G178,KM!$C$7:$C$200,KM!H$7:H$200))</f>
        <v>&lt; 40 g/l</v>
      </c>
      <c r="J178" s="18" t="str">
        <f>IF($G178="","",_xlfn.XLOOKUP($G178,KM!$C$7:$C$200,KM!I$7:I$200))</f>
        <v>&lt; 40 g/l</v>
      </c>
      <c r="K178" s="18" t="str">
        <f>IF($G178="","",_xlfn.XLOOKUP($G178,KM!$C$7:$C$200,KM!J$7:J$200))</f>
        <v>&lt; 40 g/l</v>
      </c>
      <c r="L178" s="18" t="str">
        <f>IF($G178="","",_xlfn.XLOOKUP($G178,KM!$C$7:$C$200,KM!K$7:K$200))</f>
        <v>&lt; 40 g/l
Notwendigkeit des Einsatzes von filmgeschützten Produkten begründen unter Einbeziehung der UBA Merkblätter</v>
      </c>
      <c r="M178" s="18" t="str">
        <f>IF($G178="","",_xlfn.XLOOKUP($G178,KM!$C$7:$C$200,KM!N$7:N$200))</f>
        <v>-</v>
      </c>
      <c r="N178" s="27"/>
    </row>
    <row r="179" spans="1:14" ht="115.2" x14ac:dyDescent="0.3">
      <c r="A179" s="27" t="s">
        <v>1032</v>
      </c>
      <c r="B179" s="27" t="s">
        <v>31</v>
      </c>
      <c r="C179" s="27" t="s">
        <v>9</v>
      </c>
      <c r="D179" s="27" t="s">
        <v>9</v>
      </c>
      <c r="E179" s="27">
        <f t="shared" si="4"/>
        <v>178</v>
      </c>
      <c r="F179" s="18" t="str">
        <f>IF($G179="","",CONCATENATE("BAUTEIL:",_xlfn.XLOOKUP(G179,KM!$C$7:$C$200,KM!$D$7:$D$200),CHAR(10),"BEREICH:",_xlfn.XLOOKUP(G179,KM!$C$7:$C$200,KM!$E$7:$E$200)))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79" s="123">
        <v>3</v>
      </c>
      <c r="H179" s="18" t="str">
        <f>IF($G179="","",_xlfn.XLOOKUP($G179,KM!$C$7:$C$200,KM!F$7:F$200))</f>
        <v>VOC</v>
      </c>
      <c r="I179" s="18" t="str">
        <f>IF($G179="","",_xlfn.XLOOKUP($G179,KM!$C$7:$C$200,KM!H$7:H$200))</f>
        <v>&lt; 30 g/l</v>
      </c>
      <c r="J179" s="18" t="str">
        <f>IF($G179="","",_xlfn.XLOOKUP($G179,KM!$C$7:$C$200,KM!I$7:I$200))</f>
        <v>&lt; 30 g/l</v>
      </c>
      <c r="K179" s="18" t="str">
        <f>IF($G179="","",_xlfn.XLOOKUP($G179,KM!$C$7:$C$200,KM!J$7:J$200))</f>
        <v>&lt; 10 g/l</v>
      </c>
      <c r="L179" s="18" t="str">
        <f>IF($G179="","",_xlfn.XLOOKUP($G179,KM!$C$7:$C$200,KM!K$7:K$200))</f>
        <v>&lt; 5 g/l</v>
      </c>
      <c r="M179" s="18" t="str">
        <f>IF($G179="","",_xlfn.XLOOKUP($G179,KM!$C$7:$C$200,KM!N$7:N$200))</f>
        <v>-</v>
      </c>
      <c r="N179" s="27"/>
    </row>
    <row r="180" spans="1:14" ht="144" x14ac:dyDescent="0.3">
      <c r="A180" s="27" t="s">
        <v>1032</v>
      </c>
      <c r="B180" s="27" t="s">
        <v>177</v>
      </c>
      <c r="C180" s="27" t="s">
        <v>9</v>
      </c>
      <c r="D180" s="27" t="s">
        <v>9</v>
      </c>
      <c r="E180" s="27">
        <f t="shared" si="4"/>
        <v>179</v>
      </c>
      <c r="F180" s="18" t="str">
        <f>IF($G180="","",CONCATENATE("BAUTEIL:",_xlfn.XLOOKUP(G180,KM!$C$7:$C$200,KM!$D$7:$D$200),CHAR(10),"BEREICH:",_xlfn.XLOOKUP(G180,KM!$C$7:$C$200,KM!$E$7:$E$200)))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80" s="123">
        <v>2</v>
      </c>
      <c r="H180" s="18" t="str">
        <f>IF($G180="","",_xlfn.XLOOKUP($G180,KM!$C$7:$C$200,KM!F$7:F$200))</f>
        <v>VOC / SVOC / Konservierungsstoffe</v>
      </c>
      <c r="I180" s="18" t="str">
        <f>IF($G180="","",_xlfn.XLOOKUP($G180,KM!$C$7:$C$200,KM!H$7:H$200))</f>
        <v>Gemäß der Anforderungen für wasserverdünnbare (Wb) Produkte gemäß aktueller Decopaint-RL (Anhang II)</v>
      </c>
      <c r="J180" s="18" t="str">
        <f>IF($G180="","",_xlfn.XLOOKUP($G180,KM!$C$7:$C$200,KM!I$7:I$200))</f>
        <v>&lt; 30 g/l</v>
      </c>
      <c r="K180" s="18" t="str">
        <f>IF($G180="","",_xlfn.XLOOKUP($G180,KM!$C$7:$C$200,KM!J$7:J$200))</f>
        <v>lösemittelfrei 
und 
weichmacherfrei 
und 
konservierungsmittelfrei
nach VdL-RL01 oder DE-UZ 102</v>
      </c>
      <c r="L180" s="18" t="str">
        <f>IF($G180="","",_xlfn.XLOOKUP($G180,KM!$C$7:$C$200,KM!K$7:K$200))</f>
        <v>lösemittelfrei 
und 
weichmacherfrei 
und 
konservierungsmittelfrei
nach VdL-RL01 oder DE-UZ 102</v>
      </c>
      <c r="M180" s="18" t="str">
        <f>IF($G180="","",_xlfn.XLOOKUP($G180,KM!$C$7:$C$200,KM!N$7:N$200))</f>
        <v>-</v>
      </c>
      <c r="N180" s="27"/>
    </row>
    <row r="181" spans="1:14" ht="144" x14ac:dyDescent="0.3">
      <c r="A181" s="27" t="s">
        <v>1032</v>
      </c>
      <c r="B181" s="27" t="s">
        <v>178</v>
      </c>
      <c r="C181" s="27" t="s">
        <v>9</v>
      </c>
      <c r="D181" s="27" t="s">
        <v>9</v>
      </c>
      <c r="E181" s="27">
        <f t="shared" si="4"/>
        <v>180</v>
      </c>
      <c r="F181" s="18" t="str">
        <f>IF($G181="","",CONCATENATE("BAUTEIL:",_xlfn.XLOOKUP(G181,KM!$C$7:$C$200,KM!$D$7:$D$200),CHAR(10),"BEREICH:",_xlfn.XLOOKUP(G181,KM!$C$7:$C$200,KM!$E$7:$E$200)))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81" s="123">
        <v>2</v>
      </c>
      <c r="H181" s="18" t="str">
        <f>IF($G181="","",_xlfn.XLOOKUP($G181,KM!$C$7:$C$200,KM!F$7:F$200))</f>
        <v>VOC / SVOC / Konservierungsstoffe</v>
      </c>
      <c r="I181" s="18" t="str">
        <f>IF($G181="","",_xlfn.XLOOKUP($G181,KM!$C$7:$C$200,KM!H$7:H$200))</f>
        <v>Gemäß der Anforderungen für wasserverdünnbare (Wb) Produkte gemäß aktueller Decopaint-RL (Anhang II)</v>
      </c>
      <c r="J181" s="18" t="str">
        <f>IF($G181="","",_xlfn.XLOOKUP($G181,KM!$C$7:$C$200,KM!I$7:I$200))</f>
        <v>&lt; 30 g/l</v>
      </c>
      <c r="K181" s="18" t="str">
        <f>IF($G181="","",_xlfn.XLOOKUP($G181,KM!$C$7:$C$200,KM!J$7:J$200))</f>
        <v>lösemittelfrei 
und 
weichmacherfrei 
und 
konservierungsmittelfrei
nach VdL-RL01 oder DE-UZ 102</v>
      </c>
      <c r="L181" s="18" t="str">
        <f>IF($G181="","",_xlfn.XLOOKUP($G181,KM!$C$7:$C$200,KM!K$7:K$200))</f>
        <v>lösemittelfrei 
und 
weichmacherfrei 
und 
konservierungsmittelfrei
nach VdL-RL01 oder DE-UZ 102</v>
      </c>
      <c r="M181" s="18" t="str">
        <f>IF($G181="","",_xlfn.XLOOKUP($G181,KM!$C$7:$C$200,KM!N$7:N$200))</f>
        <v>-</v>
      </c>
      <c r="N181" s="27"/>
    </row>
    <row r="182" spans="1:14" ht="72" x14ac:dyDescent="0.3">
      <c r="A182" s="27" t="s">
        <v>1028</v>
      </c>
      <c r="B182" s="27" t="s">
        <v>1492</v>
      </c>
      <c r="C182" s="27" t="s">
        <v>1271</v>
      </c>
      <c r="D182" s="27" t="s">
        <v>9</v>
      </c>
      <c r="E182" s="27">
        <f t="shared" ref="E182:E191" si="5">IF(B182="","",ROW()-1)</f>
        <v>181</v>
      </c>
      <c r="F182" s="18" t="str">
        <f>IF($G182="","",CONCATENATE("BAUTEIL:",_xlfn.XLOOKUP(G182,KM!$C$7:$C$200,KM!$D$7:$D$200),CHAR(10),"BEREICH:",_xlfn.XLOOKUP(G182,KM!$C$7:$C$200,KM!$E$7:$E$200)))</f>
        <v>BAUTEIL:Beschichtungen auf nicht mineralischen Untergründen: Metalle, Holz, Kunststoffe
BEREICH:Gemeint sind dekorative flüssige Beschichtungsstoffe: Lacke/ Lasuren mit Grundbeschichtungen. Ausgenommen sind Effektbeschichtungen (z. B. Metalliclacke)</v>
      </c>
      <c r="G182" s="123">
        <v>1</v>
      </c>
      <c r="H182" s="18" t="str">
        <f>IF($G182="","",_xlfn.XLOOKUP($G182,KM!$C$7:$C$200,KM!F$7:F$200))</f>
        <v>VVOC, VOC, SVOC Emissionen oder Gehalt</v>
      </c>
      <c r="I182" s="18" t="str">
        <f>IF($G182="","",_xlfn.XLOOKUP($G182,KM!$C$7:$C$200,KM!H$7:H$200))</f>
        <v>&lt; 300 g/l -
Kategorie D nach RL 2004/42/EG</v>
      </c>
      <c r="J182" s="18" t="str">
        <f>IF($G182="","",_xlfn.XLOOKUP($G182,KM!$C$7:$C$200,KM!I$7:I$200))</f>
        <v>&lt; 130 g/l -
Kategorie D nach RL 2004/42/EG</v>
      </c>
      <c r="K182" s="18" t="str">
        <f>IF($G182="","",_xlfn.XLOOKUP($G182,KM!$C$7:$C$200,KM!J$7:J$200))</f>
        <v>&lt; 100 g/l</v>
      </c>
      <c r="L182" s="18" t="str">
        <f>IF($G182="","",_xlfn.XLOOKUP($G182,KM!$C$7:$C$200,KM!K$7:K$200))</f>
        <v>DE-UZ 12a
Bei werkseitiger Beschichtung gilt alternativ: VOC &lt; 100 g/l</v>
      </c>
      <c r="M182" s="18" t="str">
        <f>IF($G182="","",_xlfn.XLOOKUP($G182,KM!$C$7:$C$200,KM!N$7:N$200))</f>
        <v>Hinweis:
werkseitige
Beschichtungen</v>
      </c>
      <c r="N182" s="27"/>
    </row>
    <row r="183" spans="1:14" ht="100.8" x14ac:dyDescent="0.3">
      <c r="A183" s="27" t="s">
        <v>1028</v>
      </c>
      <c r="B183" s="27" t="s">
        <v>1492</v>
      </c>
      <c r="C183" s="27" t="s">
        <v>1271</v>
      </c>
      <c r="D183" s="27" t="s">
        <v>9</v>
      </c>
      <c r="E183" s="27">
        <f t="shared" si="5"/>
        <v>182</v>
      </c>
      <c r="F183" s="18" t="str">
        <f>IF($G183="","",CONCATENATE("BAUTEIL:",_xlfn.XLOOKUP(G183,KM!$C$7:$C$200,KM!$D$7:$D$200),CHAR(10),"BEREICH:",_xlfn.XLOOKUP(G183,KM!$C$7:$C$200,KM!$E$7:$E$200)))</f>
        <v>BAUTEIL:Beschichtete Metallbauteile: Fassadenelemente, Außentüren, Außenfenster
Feuerverzinkungen gelten nicht als Beschichtungen im Sinne dieses Kriteriums.
BEREICH:Grundierung und Endbeschichtung (z. B. Farben, Lacke, Pulverlacke)</v>
      </c>
      <c r="G183" s="123">
        <v>33</v>
      </c>
      <c r="H183" s="18" t="str">
        <f>IF($G183="","",_xlfn.XLOOKUP($G183,KM!$C$7:$C$200,KM!F$7:F$200))</f>
        <v>Chrom-VI</v>
      </c>
      <c r="I183" s="18" t="str">
        <f>IF($G183="","",_xlfn.XLOOKUP($G183,KM!$C$7:$C$200,KM!H$7:H$200))</f>
        <v>Kein Einsatz von Chrom-VI-Verbindungen</v>
      </c>
      <c r="J183" s="18" t="str">
        <f>IF($G183="","",_xlfn.XLOOKUP($G183,KM!$C$7:$C$200,KM!I$7:I$200))</f>
        <v>Kein Einsatz von Chrom-VI-Verbindungen</v>
      </c>
      <c r="K183" s="18" t="str">
        <f>IF($G183="","",_xlfn.XLOOKUP($G183,KM!$C$7:$C$200,KM!J$7:J$200))</f>
        <v>Kein Einsatz von Chrom-VI-Verbindungen</v>
      </c>
      <c r="L183" s="18" t="str">
        <f>IF($G183="","",_xlfn.XLOOKUP($G183,KM!$C$7:$C$200,KM!K$7:K$200))</f>
        <v>Kein Einsatz von Chrom-VI-Verbindungen</v>
      </c>
      <c r="M183" s="18" t="str">
        <f>IF($G183="","",_xlfn.XLOOKUP($G183,KM!$C$7:$C$200,KM!N$7:N$200))</f>
        <v>-</v>
      </c>
      <c r="N183" s="27"/>
    </row>
    <row r="184" spans="1:14" ht="72" x14ac:dyDescent="0.3">
      <c r="A184" s="27" t="s">
        <v>1028</v>
      </c>
      <c r="B184" s="27" t="s">
        <v>1492</v>
      </c>
      <c r="C184" s="27" t="s">
        <v>1270</v>
      </c>
      <c r="D184" s="27" t="s">
        <v>9</v>
      </c>
      <c r="E184" s="27">
        <f t="shared" si="5"/>
        <v>183</v>
      </c>
      <c r="F184" s="18" t="str">
        <f>IF($G184="","",CONCATENATE("BAUTEIL:",_xlfn.XLOOKUP(G184,KM!$C$7:$C$200,KM!$D$7:$D$200),CHAR(10),"BEREICH:",_xlfn.XLOOKUP(G184,KM!$C$7:$C$200,KM!$E$7:$E$200)))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184" s="123">
        <v>19</v>
      </c>
      <c r="H184" s="18" t="str">
        <f>IF($G184="","",_xlfn.XLOOKUP($G184,KM!$C$7:$C$200,KM!F$7:F$200))</f>
        <v>VOC</v>
      </c>
      <c r="I184" s="18" t="str">
        <f>IF($G184="","",_xlfn.XLOOKUP($G184,KM!$C$7:$C$200,KM!H$7:H$200))</f>
        <v>&lt; 300 g/l</v>
      </c>
      <c r="J184" s="18" t="str">
        <f>IF($G184="","",_xlfn.XLOOKUP($G184,KM!$C$7:$C$200,KM!I$7:I$200))</f>
        <v>&lt; 300 g/l</v>
      </c>
      <c r="K184" s="18" t="str">
        <f>IF($G184="","",_xlfn.XLOOKUP($G184,KM!$C$7:$C$200,KM!J$7:J$200))</f>
        <v>Wasserverdünnbare Produkte 
&lt; 140 g/l 
Ausnahme: Für Metalliceffektlacke &lt; 300 g/l</v>
      </c>
      <c r="L184" s="18" t="str">
        <f>IF($G184="","",_xlfn.XLOOKUP($G184,KM!$C$7:$C$200,KM!K$7:K$200))</f>
        <v>Wasserverdünnbare Produkte 
&lt; 140 g/l 
Ausnahme: Für Metalliceffektlacke nur wasserverdünnbare Produkte</v>
      </c>
      <c r="M184" s="18" t="str">
        <f>IF($G184="","",_xlfn.XLOOKUP($G184,KM!$C$7:$C$200,KM!N$7:N$200))</f>
        <v>-</v>
      </c>
      <c r="N184" s="27"/>
    </row>
    <row r="185" spans="1:14" ht="100.8" x14ac:dyDescent="0.3">
      <c r="A185" s="27" t="s">
        <v>1028</v>
      </c>
      <c r="B185" s="27" t="s">
        <v>1492</v>
      </c>
      <c r="C185" s="27" t="s">
        <v>1270</v>
      </c>
      <c r="D185" s="27" t="s">
        <v>9</v>
      </c>
      <c r="E185" s="27">
        <f t="shared" si="5"/>
        <v>184</v>
      </c>
      <c r="F185" s="18" t="str">
        <f>IF($G185="","",CONCATENATE("BAUTEIL:",_xlfn.XLOOKUP(G185,KM!$C$7:$C$200,KM!$D$7:$D$200),CHAR(10),"BEREICH:",_xlfn.XLOOKUP(G185,KM!$C$7:$C$200,KM!$E$7:$E$200)))</f>
        <v>BAUTEIL:Beschichtete Metallbauteile: Fassadenelemente, Außentüren, Außenfenster
Feuerverzinkungen gelten nicht als Beschichtungen im Sinne dieses Kriteriums.
BEREICH:Grundierung und Endbeschichtung (z. B. Farben, Lacke, Pulverlacke)</v>
      </c>
      <c r="G185" s="123">
        <v>33</v>
      </c>
      <c r="H185" s="18" t="str">
        <f>IF($G185="","",_xlfn.XLOOKUP($G185,KM!$C$7:$C$200,KM!F$7:F$200))</f>
        <v>Chrom-VI</v>
      </c>
      <c r="I185" s="18" t="str">
        <f>IF($G185="","",_xlfn.XLOOKUP($G185,KM!$C$7:$C$200,KM!H$7:H$200))</f>
        <v>Kein Einsatz von Chrom-VI-Verbindungen</v>
      </c>
      <c r="J185" s="18" t="str">
        <f>IF($G185="","",_xlfn.XLOOKUP($G185,KM!$C$7:$C$200,KM!I$7:I$200))</f>
        <v>Kein Einsatz von Chrom-VI-Verbindungen</v>
      </c>
      <c r="K185" s="18" t="str">
        <f>IF($G185="","",_xlfn.XLOOKUP($G185,KM!$C$7:$C$200,KM!J$7:J$200))</f>
        <v>Kein Einsatz von Chrom-VI-Verbindungen</v>
      </c>
      <c r="L185" s="18" t="str">
        <f>IF($G185="","",_xlfn.XLOOKUP($G185,KM!$C$7:$C$200,KM!K$7:K$200))</f>
        <v>Kein Einsatz von Chrom-VI-Verbindungen</v>
      </c>
      <c r="M185" s="18" t="str">
        <f>IF($G185="","",_xlfn.XLOOKUP($G185,KM!$C$7:$C$200,KM!N$7:N$200))</f>
        <v>-</v>
      </c>
      <c r="N185" s="27"/>
    </row>
    <row r="186" spans="1:14" ht="57.6" x14ac:dyDescent="0.3">
      <c r="A186" s="27" t="s">
        <v>1028</v>
      </c>
      <c r="B186" s="27" t="s">
        <v>1492</v>
      </c>
      <c r="C186" s="27" t="s">
        <v>1287</v>
      </c>
      <c r="D186" s="27" t="s">
        <v>9</v>
      </c>
      <c r="E186" s="27">
        <f t="shared" si="5"/>
        <v>185</v>
      </c>
      <c r="F186" s="18" t="str">
        <f>IF($G186="","",CONCATENATE("BAUTEIL:",_xlfn.XLOOKUP(G186,KM!$C$7:$C$200,KM!$D$7:$D$200),CHAR(10),"BEREICH:",_xlfn.XLOOKUP(G186,KM!$C$7:$C$200,KM!$E$7:$E$200)))</f>
        <v>BAUTEIL:Sämtliche Aluminium und Edelstahlbauteile der Hülle. 
Nicht betrachtet werden Sonnenschutzlamellen, Rolladenkästen sowie Edelstahlgeländer.
BEREICH:Produkte zur Passivierung von Aluminium und Edelstahl</v>
      </c>
      <c r="G186" s="123">
        <v>32</v>
      </c>
      <c r="H186" s="18" t="str">
        <f>IF($G186="","",_xlfn.XLOOKUP($G186,KM!$C$7:$C$200,KM!F$7:F$200))</f>
        <v>Chrom-VI</v>
      </c>
      <c r="I186" s="18" t="str">
        <f>IF($G186="","",_xlfn.XLOOKUP($G186,KM!$C$7:$C$200,KM!H$7:H$200))</f>
        <v>-</v>
      </c>
      <c r="J186" s="18" t="str">
        <f>IF($G186="","",_xlfn.XLOOKUP($G186,KM!$C$7:$C$200,KM!I$7:I$200))</f>
        <v>-</v>
      </c>
      <c r="K186" s="18" t="str">
        <f>IF($G186="","",_xlfn.XLOOKUP($G186,KM!$C$7:$C$200,KM!J$7:J$200))</f>
        <v>Chrom-VI-freie Passivierungsmittel</v>
      </c>
      <c r="L186" s="18" t="str">
        <f>IF($G186="","",_xlfn.XLOOKUP($G186,KM!$C$7:$C$200,KM!K$7:K$200))</f>
        <v>Chrom-VI-freie Passivierungsmittel</v>
      </c>
      <c r="M186" s="18" t="str">
        <f>IF($G186="","",_xlfn.XLOOKUP($G186,KM!$C$7:$C$200,KM!N$7:N$200))</f>
        <v>-</v>
      </c>
      <c r="N186" s="27"/>
    </row>
    <row r="187" spans="1:14" ht="43.2" x14ac:dyDescent="0.3">
      <c r="A187" s="27" t="s">
        <v>1028</v>
      </c>
      <c r="B187" s="27" t="s">
        <v>1492</v>
      </c>
      <c r="C187" s="27" t="s">
        <v>1205</v>
      </c>
      <c r="D187" s="27" t="s">
        <v>956</v>
      </c>
      <c r="E187" s="27">
        <f t="shared" si="5"/>
        <v>186</v>
      </c>
      <c r="F187" s="18" t="str">
        <f>IF($G187="","",CONCATENATE("BAUTEIL:",_xlfn.XLOOKUP(G187,KM!$C$7:$C$200,KM!$D$7:$D$200),CHAR(10),"BEREICH:",_xlfn.XLOOKUP(G187,KM!$C$7:$C$200,KM!$E$7:$E$200)))</f>
        <v>BAUTEIL:Kunstschaum-Dämmstoffe für Gebäude und Haustechnik
BEREICH:XPS in Fassadenanwendungen, Resolplatten</v>
      </c>
      <c r="G187" s="123">
        <v>40</v>
      </c>
      <c r="H187" s="18" t="str">
        <f>IF($G187="","",_xlfn.XLOOKUP($G187,KM!$C$7:$C$200,KM!F$7:F$200))</f>
        <v>Halogenierte Treibmittel</v>
      </c>
      <c r="I187" s="18" t="str">
        <f>IF($G187="","",_xlfn.XLOOKUP($G187,KM!$C$7:$C$200,KM!H$7:H$200))</f>
        <v>Kein Einsatz von halogenierten Treibmitteln</v>
      </c>
      <c r="J187" s="18" t="str">
        <f>IF($G187="","",_xlfn.XLOOKUP($G187,KM!$C$7:$C$200,KM!I$7:I$200))</f>
        <v>Kein Einsatz von halogenierten Treibmitteln</v>
      </c>
      <c r="K187" s="18" t="str">
        <f>IF($G187="","",_xlfn.XLOOKUP($G187,KM!$C$7:$C$200,KM!J$7:J$200))</f>
        <v>Kein Einsatz von halogenierten Treibmitteln</v>
      </c>
      <c r="L187" s="18" t="str">
        <f>IF($G187="","",_xlfn.XLOOKUP($G187,KM!$C$7:$C$200,KM!K$7:K$200))</f>
        <v>Kein Einsatz von halogenierten Treibmitteln</v>
      </c>
      <c r="M187" s="18" t="str">
        <f>IF($G187="","",_xlfn.XLOOKUP($G187,KM!$C$7:$C$200,KM!N$7:N$200))</f>
        <v>-</v>
      </c>
      <c r="N187" s="27" t="s">
        <v>106</v>
      </c>
    </row>
    <row r="188" spans="1:14" ht="201.6" x14ac:dyDescent="0.3">
      <c r="A188" s="27" t="s">
        <v>1028</v>
      </c>
      <c r="B188" s="27" t="s">
        <v>1492</v>
      </c>
      <c r="C188" s="27" t="s">
        <v>42</v>
      </c>
      <c r="D188" s="27" t="s">
        <v>9</v>
      </c>
      <c r="E188" s="27">
        <f t="shared" si="5"/>
        <v>187</v>
      </c>
      <c r="F188" s="18" t="str">
        <f>IF($G188="","",CONCATENATE("BAUTEIL:",_xlfn.XLOOKUP(G188,KM!$C$7:$C$200,KM!$D$7:$D$200),CHAR(10),"BEREICH:",_xlfn.XLOOKUP(G188,KM!$C$7:$C$200,KM!$E$7:$E$200)))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188" s="123">
        <v>38</v>
      </c>
      <c r="H188" s="18" t="str">
        <f>IF($G188="","",_xlfn.XLOOKUP($G188,KM!$C$7:$C$200,KM!F$7:F$200))</f>
        <v>VVOC, VOC, SVOC Emissionen, Halogenierte Treibmittel, Chlorparaffine, Weichmacher, Flammschutzmittel</v>
      </c>
      <c r="I188" s="18" t="str">
        <f>IF($G188="","",_xlfn.XLOOKUP($G188,KM!$C$7:$C$200,KM!H$7:H$200))</f>
        <v>Emicode EC1PLUS,
und 
halogenierte Treibmittel &lt; 0,1 % 
und
Chlorparaffine (SCCPs + MCCPs + LCCPs) &lt; 0,1 %,            
und
TCEP &lt; 0,1 %</v>
      </c>
      <c r="J188" s="18" t="str">
        <f>IF($G188="","",_xlfn.XLOOKUP($G188,KM!$C$7:$C$200,KM!I$7:I$200))</f>
        <v>Emicode EC1PLUS,
und 
halogenierte Treibmittel &lt; 0,1 % 
und
Chlorparaffine (SCCPs + MCCPs + LCCPs) &lt; 0,1 %,            
und
TCEP &lt; 0,1 %</v>
      </c>
      <c r="K188" s="18" t="str">
        <f>IF($G188="","",_xlfn.XLOOKUP($G188,KM!$C$7:$C$200,KM!J$7:J$200))</f>
        <v>Emicode EC1PLUS,
und
halogenierte Treibmittel &lt; 0,1 % 
und
Chlorparaffine (SCCPs + MCCPs + LCCPs) &lt; 0,1 %
und
TCEP &lt; 0,1 % 
und
weichmacherfrei
und 
halogenierten Flammschutzmittel &lt; 0,1 %</v>
      </c>
      <c r="L188" s="18" t="str">
        <f>IF($G188="","",_xlfn.XLOOKUP($G188,KM!$C$7:$C$200,KM!K$7:K$200))</f>
        <v>Emicode EC1PLUS,
und
halogenierte Treibmittel &lt; 0,1 % 
und
Chlorparaffine (SCCPs + MCCPs + LCCPs) &lt; 0,1 %
und
TCEP &lt; 0,1 % 
und
weichmacherfrei
und 
halogenierten Flammschutzmittel &lt; 0,1 %</v>
      </c>
      <c r="M188" s="18" t="str">
        <f>IF($G188="","",_xlfn.XLOOKUP($G188,KM!$C$7:$C$200,KM!N$7:N$200))</f>
        <v>Treibmittel
REACH-Kandidatenliste</v>
      </c>
      <c r="N188" s="27"/>
    </row>
    <row r="189" spans="1:14" ht="86.4" x14ac:dyDescent="0.3">
      <c r="A189" s="27" t="s">
        <v>1028</v>
      </c>
      <c r="B189" s="27" t="s">
        <v>1492</v>
      </c>
      <c r="C189" s="27" t="s">
        <v>37</v>
      </c>
      <c r="D189" s="27" t="s">
        <v>1259</v>
      </c>
      <c r="E189" s="27">
        <f t="shared" si="5"/>
        <v>188</v>
      </c>
      <c r="F189" s="18" t="str">
        <f>IF($G189="","",CONCATENATE("BAUTEIL:",_xlfn.XLOOKUP(G189,KM!$C$7:$C$200,KM!$D$7:$D$200),CHAR(10),"BEREICH:",_xlfn.XLOOKUP(G189,KM!$C$7:$C$200,KM!$E$7:$E$200)))</f>
        <v>BAUTEIL:Montagekleb- und Dichtstoffe an der Fassade, Fenstern und Außentüren
BEREICH:Klebstoff für die Herstellung der Luftdichtheit an der Fassade innen und außen: z. B. PU, PU-Hybrid, MS-Polymer, SMP, Acrylat, Silikon</v>
      </c>
      <c r="G189" s="123">
        <v>13</v>
      </c>
      <c r="H189" s="18" t="str">
        <f>IF($G189="","",_xlfn.XLOOKUP($G189,KM!$C$7:$C$200,KM!F$7:F$200))</f>
        <v>VVOC, VOC, SVOC Emissionen und Gehalt an gefährlichen Stoffen</v>
      </c>
      <c r="I189" s="18">
        <f>IF($G189="","",_xlfn.XLOOKUP($G189,KM!$C$7:$C$200,KM!H$7:H$200))</f>
        <v>0</v>
      </c>
      <c r="J189" s="18">
        <f>IF($G189="","",_xlfn.XLOOKUP($G189,KM!$C$7:$C$200,KM!I$7:I$200))</f>
        <v>0</v>
      </c>
      <c r="K189" s="18" t="str">
        <f>IF($G189="","",_xlfn.XLOOKUP($G189,KM!$C$7:$C$200,KM!J$7:J$200))</f>
        <v>Chlorparaffine (SCCPs + MCCPs + LCCPs) &lt; 0,1 % 
und
EMICODE EC1PLUS
oder
VOC &lt; 1 %</v>
      </c>
      <c r="L189" s="18" t="str">
        <f>IF($G189="","",_xlfn.XLOOKUP($G189,KM!$C$7:$C$200,KM!K$7:K$200))</f>
        <v>Chlorparaffine (SCCPs + MCCPs + LCCPs) &lt; 0,1 % 
und
EMICODE EC1PLUS
oder
VOC &lt; 1 %</v>
      </c>
      <c r="M189" s="18" t="str">
        <f>IF($G189="","",_xlfn.XLOOKUP($G189,KM!$C$7:$C$200,KM!N$7:N$200))</f>
        <v>Chlorparafine</v>
      </c>
      <c r="N189" s="27"/>
    </row>
    <row r="190" spans="1:14" ht="86.4" x14ac:dyDescent="0.3">
      <c r="A190" s="27" t="s">
        <v>1028</v>
      </c>
      <c r="B190" s="27" t="s">
        <v>1492</v>
      </c>
      <c r="C190" s="27" t="s">
        <v>38</v>
      </c>
      <c r="D190" s="27" t="s">
        <v>9</v>
      </c>
      <c r="E190" s="27">
        <f t="shared" si="5"/>
        <v>189</v>
      </c>
      <c r="F190" s="18" t="str">
        <f>IF($G190="","",CONCATENATE("BAUTEIL:",_xlfn.XLOOKUP(G190,KM!$C$7:$C$200,KM!$D$7:$D$200),CHAR(10),"BEREICH:",_xlfn.XLOOKUP(G190,KM!$C$7:$C$200,KM!$E$7:$E$200)))</f>
        <v>BAUTEIL:Montagekleb- und Dichtstoffe an der Fassade, Fenstern und Außentüren
BEREICH:Klebstoff für die Herstellung der Luftdichtheit an der Fassade innen und außen: z. B. PU, PU-Hybrid, MS-Polymer, SMP, Acrylat, Silikon</v>
      </c>
      <c r="G190" s="123">
        <v>13</v>
      </c>
      <c r="H190" s="18" t="str">
        <f>IF($G190="","",_xlfn.XLOOKUP($G190,KM!$C$7:$C$200,KM!F$7:F$200))</f>
        <v>VVOC, VOC, SVOC Emissionen und Gehalt an gefährlichen Stoffen</v>
      </c>
      <c r="I190" s="18">
        <f>IF($G190="","",_xlfn.XLOOKUP($G190,KM!$C$7:$C$200,KM!H$7:H$200))</f>
        <v>0</v>
      </c>
      <c r="J190" s="18">
        <f>IF($G190="","",_xlfn.XLOOKUP($G190,KM!$C$7:$C$200,KM!I$7:I$200))</f>
        <v>0</v>
      </c>
      <c r="K190" s="18" t="str">
        <f>IF($G190="","",_xlfn.XLOOKUP($G190,KM!$C$7:$C$200,KM!J$7:J$200))</f>
        <v>Chlorparaffine (SCCPs + MCCPs + LCCPs) &lt; 0,1 % 
und
EMICODE EC1PLUS
oder
VOC &lt; 1 %</v>
      </c>
      <c r="L190" s="18" t="str">
        <f>IF($G190="","",_xlfn.XLOOKUP($G190,KM!$C$7:$C$200,KM!K$7:K$200))</f>
        <v>Chlorparaffine (SCCPs + MCCPs + LCCPs) &lt; 0,1 % 
und
EMICODE EC1PLUS
oder
VOC &lt; 1 %</v>
      </c>
      <c r="M190" s="18" t="str">
        <f>IF($G190="","",_xlfn.XLOOKUP($G190,KM!$C$7:$C$200,KM!N$7:N$200))</f>
        <v>Chlorparafine</v>
      </c>
      <c r="N190" s="27"/>
    </row>
    <row r="191" spans="1:14" ht="115.2" x14ac:dyDescent="0.3">
      <c r="A191" s="27" t="s">
        <v>1028</v>
      </c>
      <c r="B191" s="27" t="s">
        <v>1492</v>
      </c>
      <c r="C191" s="27" t="s">
        <v>29</v>
      </c>
      <c r="D191" s="27" t="s">
        <v>9</v>
      </c>
      <c r="E191" s="27">
        <f t="shared" si="5"/>
        <v>190</v>
      </c>
      <c r="F191" s="18" t="str">
        <f>IF($G191="","",CONCATENATE("BAUTEIL:",_xlfn.XLOOKUP(G191,KM!$C$7:$C$200,KM!$D$7:$D$200),CHAR(10),"BEREICH:",_xlfn.XLOOKUP(G191,KM!$C$7:$C$200,KM!$E$7:$E$200)))</f>
        <v/>
      </c>
      <c r="G191" s="123"/>
      <c r="H191" s="18" t="str">
        <f>IF($G191="","",_xlfn.XLOOKUP($G191,KM!$C$7:$C$200,KM!F$7:F$200))</f>
        <v/>
      </c>
      <c r="I191" s="18" t="str">
        <f>IF($G191="","",_xlfn.XLOOKUP($G191,KM!$C$7:$C$200,KM!H$7:H$200))</f>
        <v/>
      </c>
      <c r="J191" s="18" t="str">
        <f>IF($G191="","",_xlfn.XLOOKUP($G191,KM!$C$7:$C$200,KM!I$7:I$200))</f>
        <v/>
      </c>
      <c r="K191" s="18" t="str">
        <f>IF($G191="","",_xlfn.XLOOKUP($G191,KM!$C$7:$C$200,KM!J$7:J$200))</f>
        <v/>
      </c>
      <c r="L191" s="18" t="str">
        <f>IF($G191="","",_xlfn.XLOOKUP($G191,KM!$C$7:$C$200,KM!K$7:K$200))</f>
        <v/>
      </c>
      <c r="M191" s="18" t="str">
        <f>IF($G191="","",_xlfn.XLOOKUP($G191,KM!$C$7:$C$200,KM!N$7:N$200))</f>
        <v/>
      </c>
      <c r="N191" s="27" t="s">
        <v>1033</v>
      </c>
    </row>
    <row r="192" spans="1:14" ht="43.2" x14ac:dyDescent="0.3">
      <c r="A192" s="27" t="s">
        <v>152</v>
      </c>
      <c r="B192" s="27" t="s">
        <v>992</v>
      </c>
      <c r="C192" s="27" t="s">
        <v>976</v>
      </c>
      <c r="D192" s="27" t="s">
        <v>9</v>
      </c>
      <c r="E192" s="27">
        <f t="shared" si="4"/>
        <v>191</v>
      </c>
      <c r="F192" s="18" t="str">
        <f>IF($G192="","",CONCATENATE("BAUTEIL:",_xlfn.XLOOKUP(G192,KM!$C$7:$C$200,KM!$D$7:$D$200),CHAR(10),"BEREICH:",_xlfn.XLOOKUP(G192,KM!$C$7:$C$200,KM!$E$7:$E$200)))</f>
        <v>BAUTEIL:Kunstschaum-Dämmstoffe für Gebäude und Haustechnik
BEREICH:XPS in Fassadenanwendungen, Resolplatten</v>
      </c>
      <c r="G192" s="123">
        <v>40</v>
      </c>
      <c r="H192" s="18" t="str">
        <f>IF($G192="","",_xlfn.XLOOKUP($G192,KM!$C$7:$C$200,KM!F$7:F$200))</f>
        <v>Halogenierte Treibmittel</v>
      </c>
      <c r="I192" s="18" t="str">
        <f>IF($G192="","",_xlfn.XLOOKUP($G192,KM!$C$7:$C$200,KM!H$7:H$200))</f>
        <v>Kein Einsatz von halogenierten Treibmitteln</v>
      </c>
      <c r="J192" s="18" t="str">
        <f>IF($G192="","",_xlfn.XLOOKUP($G192,KM!$C$7:$C$200,KM!I$7:I$200))</f>
        <v>Kein Einsatz von halogenierten Treibmitteln</v>
      </c>
      <c r="K192" s="18" t="str">
        <f>IF($G192="","",_xlfn.XLOOKUP($G192,KM!$C$7:$C$200,KM!J$7:J$200))</f>
        <v>Kein Einsatz von halogenierten Treibmitteln</v>
      </c>
      <c r="L192" s="18" t="str">
        <f>IF($G192="","",_xlfn.XLOOKUP($G192,KM!$C$7:$C$200,KM!K$7:K$200))</f>
        <v>Kein Einsatz von halogenierten Treibmitteln</v>
      </c>
      <c r="M192" s="18" t="str">
        <f>IF($G192="","",_xlfn.XLOOKUP($G192,KM!$C$7:$C$200,KM!N$7:N$200))</f>
        <v>-</v>
      </c>
      <c r="N192" s="27" t="s">
        <v>106</v>
      </c>
    </row>
    <row r="193" spans="1:14" ht="115.2" x14ac:dyDescent="0.3">
      <c r="A193" s="27" t="s">
        <v>152</v>
      </c>
      <c r="B193" s="27" t="s">
        <v>31</v>
      </c>
      <c r="C193" s="27" t="s">
        <v>9</v>
      </c>
      <c r="D193" s="27" t="s">
        <v>9</v>
      </c>
      <c r="E193" s="27">
        <f t="shared" si="4"/>
        <v>192</v>
      </c>
      <c r="F193" s="18" t="str">
        <f>IF($G193="","",CONCATENATE("BAUTEIL:",_xlfn.XLOOKUP(G193,KM!$C$7:$C$200,KM!$D$7:$D$200),CHAR(10),"BEREICH:",_xlfn.XLOOKUP(G193,KM!$C$7:$C$200,KM!$E$7:$E$200)))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193" s="123">
        <v>3</v>
      </c>
      <c r="H193" s="18" t="str">
        <f>IF($G193="","",_xlfn.XLOOKUP($G193,KM!$C$7:$C$200,KM!F$7:F$200))</f>
        <v>VOC</v>
      </c>
      <c r="I193" s="18" t="str">
        <f>IF($G193="","",_xlfn.XLOOKUP($G193,KM!$C$7:$C$200,KM!H$7:H$200))</f>
        <v>&lt; 30 g/l</v>
      </c>
      <c r="J193" s="18" t="str">
        <f>IF($G193="","",_xlfn.XLOOKUP($G193,KM!$C$7:$C$200,KM!I$7:I$200))</f>
        <v>&lt; 30 g/l</v>
      </c>
      <c r="K193" s="18" t="str">
        <f>IF($G193="","",_xlfn.XLOOKUP($G193,KM!$C$7:$C$200,KM!J$7:J$200))</f>
        <v>&lt; 10 g/l</v>
      </c>
      <c r="L193" s="18" t="str">
        <f>IF($G193="","",_xlfn.XLOOKUP($G193,KM!$C$7:$C$200,KM!K$7:K$200))</f>
        <v>&lt; 5 g/l</v>
      </c>
      <c r="M193" s="18" t="str">
        <f>IF($G193="","",_xlfn.XLOOKUP($G193,KM!$C$7:$C$200,KM!N$7:N$200))</f>
        <v>-</v>
      </c>
      <c r="N193" s="27" t="s">
        <v>106</v>
      </c>
    </row>
    <row r="194" spans="1:14" ht="216" x14ac:dyDescent="0.3">
      <c r="A194" s="27" t="s">
        <v>152</v>
      </c>
      <c r="B194" s="27" t="s">
        <v>1190</v>
      </c>
      <c r="C194" s="27" t="s">
        <v>9</v>
      </c>
      <c r="D194" s="27" t="s">
        <v>9</v>
      </c>
      <c r="E194" s="27">
        <f t="shared" si="4"/>
        <v>193</v>
      </c>
      <c r="F194" s="18" t="str">
        <f>IF($G194="","",CONCATENATE("BAUTEIL:",_xlfn.XLOOKUP(G194,KM!$C$7:$C$200,KM!$D$7:$D$200),CHAR(10),"BEREICH:",_xlfn.XLOOKUP(G194,KM!$C$7:$C$200,KM!$E$7:$E$200)))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194" s="123">
        <v>11</v>
      </c>
      <c r="H194" s="18" t="str">
        <f>IF($G194="","",_xlfn.XLOOKUP($G194,KM!$C$7:$C$200,KM!F$7:F$200))</f>
        <v>VVOC, VOC, SVOC Emissionen und Gehalt an Oximen</v>
      </c>
      <c r="I194" s="18" t="str">
        <f>IF($G194="","",_xlfn.XLOOKUP($G194,KM!$C$7:$C$200,KM!H$7:H$200))</f>
        <v>GISCODE
PU10, PU20, RS10, DA20, DSE20, DSA20, DSO20, DH20 oder DSC20</v>
      </c>
      <c r="J194" s="18" t="str">
        <f>IF($G194="","",_xlfn.XLOOKUP($G194,KM!$C$7:$C$200,KM!I$7:I$200))</f>
        <v>GISCODE
PU10, PU20, RS10, DA20, DSE20, DSA20, DSO20, DH20 oder DSC20</v>
      </c>
      <c r="K194" s="18" t="str">
        <f>IF($G194="","",_xlfn.XLOOKUP($G194,KM!$C$7:$C$200,KM!J$7:J$200))</f>
        <v>GISCODE
PU10, PU20, RS10, DA20, DSE20, DSA20, DSO20, DH20 oder DSC20
und
EMICODE EC1PLUS</v>
      </c>
      <c r="L194" s="18" t="str">
        <f>IF($G194="","",_xlfn.XLOOKUP($G194,KM!$C$7:$C$200,KM!K$7:K$200))</f>
        <v>GISCODE
PU10, PU20, RS10, DA20, DSE20, DSA20, DSO20, DH20 oder DSC20
und
EMICODE EC1PLUS</v>
      </c>
      <c r="M194" s="18" t="str">
        <f>IF($G194="","",_xlfn.XLOOKUP($G194,KM!$C$7:$C$200,KM!N$7:N$200))</f>
        <v>GISCODE PU10</v>
      </c>
      <c r="N194" s="27"/>
    </row>
    <row r="195" spans="1:14" ht="144" x14ac:dyDescent="0.3">
      <c r="A195" s="27" t="s">
        <v>152</v>
      </c>
      <c r="B195" s="27" t="s">
        <v>153</v>
      </c>
      <c r="C195" s="27" t="s">
        <v>9</v>
      </c>
      <c r="D195" s="27" t="s">
        <v>9</v>
      </c>
      <c r="E195" s="27">
        <f t="shared" si="4"/>
        <v>194</v>
      </c>
      <c r="F195" s="18" t="str">
        <f>IF($G195="","",CONCATENATE("BAUTEIL:",_xlfn.XLOOKUP(G195,KM!$C$7:$C$200,KM!$D$7:$D$200),CHAR(10),"BEREICH:",_xlfn.XLOOKUP(G195,KM!$C$7:$C$200,KM!$E$7:$E$200)))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95" s="123">
        <v>2</v>
      </c>
      <c r="H195" s="18" t="str">
        <f>IF($G195="","",_xlfn.XLOOKUP($G195,KM!$C$7:$C$200,KM!F$7:F$200))</f>
        <v>VOC / SVOC / Konservierungsstoffe</v>
      </c>
      <c r="I195" s="18" t="str">
        <f>IF($G195="","",_xlfn.XLOOKUP($G195,KM!$C$7:$C$200,KM!H$7:H$200))</f>
        <v>Gemäß der Anforderungen für wasserverdünnbare (Wb) Produkte gemäß aktueller Decopaint-RL (Anhang II)</v>
      </c>
      <c r="J195" s="18" t="str">
        <f>IF($G195="","",_xlfn.XLOOKUP($G195,KM!$C$7:$C$200,KM!I$7:I$200))</f>
        <v>&lt; 30 g/l</v>
      </c>
      <c r="K195" s="18" t="str">
        <f>IF($G195="","",_xlfn.XLOOKUP($G195,KM!$C$7:$C$200,KM!J$7:J$200))</f>
        <v>lösemittelfrei 
und 
weichmacherfrei 
und 
konservierungsmittelfrei
nach VdL-RL01 oder DE-UZ 102</v>
      </c>
      <c r="L195" s="18" t="str">
        <f>IF($G195="","",_xlfn.XLOOKUP($G195,KM!$C$7:$C$200,KM!K$7:K$200))</f>
        <v>lösemittelfrei 
und 
weichmacherfrei 
und 
konservierungsmittelfrei
nach VdL-RL01 oder DE-UZ 102</v>
      </c>
      <c r="M195" s="18" t="str">
        <f>IF($G195="","",_xlfn.XLOOKUP($G195,KM!$C$7:$C$200,KM!N$7:N$200))</f>
        <v>-</v>
      </c>
      <c r="N195" s="27"/>
    </row>
    <row r="196" spans="1:14" ht="144" x14ac:dyDescent="0.3">
      <c r="A196" s="27" t="s">
        <v>152</v>
      </c>
      <c r="B196" s="27" t="s">
        <v>154</v>
      </c>
      <c r="C196" s="27" t="s">
        <v>9</v>
      </c>
      <c r="D196" s="27" t="s">
        <v>9</v>
      </c>
      <c r="E196" s="27">
        <f t="shared" si="4"/>
        <v>195</v>
      </c>
      <c r="F196" s="18" t="str">
        <f>IF($G196="","",CONCATENATE("BAUTEIL:",_xlfn.XLOOKUP(G196,KM!$C$7:$C$200,KM!$D$7:$D$200),CHAR(10),"BEREICH:",_xlfn.XLOOKUP(G196,KM!$C$7:$C$200,KM!$E$7:$E$200)))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196" s="123">
        <v>2</v>
      </c>
      <c r="H196" s="18" t="str">
        <f>IF($G196="","",_xlfn.XLOOKUP($G196,KM!$C$7:$C$200,KM!F$7:F$200))</f>
        <v>VOC / SVOC / Konservierungsstoffe</v>
      </c>
      <c r="I196" s="18" t="str">
        <f>IF($G196="","",_xlfn.XLOOKUP($G196,KM!$C$7:$C$200,KM!H$7:H$200))</f>
        <v>Gemäß der Anforderungen für wasserverdünnbare (Wb) Produkte gemäß aktueller Decopaint-RL (Anhang II)</v>
      </c>
      <c r="J196" s="18" t="str">
        <f>IF($G196="","",_xlfn.XLOOKUP($G196,KM!$C$7:$C$200,KM!I$7:I$200))</f>
        <v>&lt; 30 g/l</v>
      </c>
      <c r="K196" s="18" t="str">
        <f>IF($G196="","",_xlfn.XLOOKUP($G196,KM!$C$7:$C$200,KM!J$7:J$200))</f>
        <v>lösemittelfrei 
und 
weichmacherfrei 
und 
konservierungsmittelfrei
nach VdL-RL01 oder DE-UZ 102</v>
      </c>
      <c r="L196" s="18" t="str">
        <f>IF($G196="","",_xlfn.XLOOKUP($G196,KM!$C$7:$C$200,KM!K$7:K$200))</f>
        <v>lösemittelfrei 
und 
weichmacherfrei 
und 
konservierungsmittelfrei
nach VdL-RL01 oder DE-UZ 102</v>
      </c>
      <c r="M196" s="18" t="str">
        <f>IF($G196="","",_xlfn.XLOOKUP($G196,KM!$C$7:$C$200,KM!N$7:N$200))</f>
        <v>-</v>
      </c>
      <c r="N196" s="27"/>
    </row>
    <row r="197" spans="1:14" ht="273.60000000000002" x14ac:dyDescent="0.3">
      <c r="A197" s="27" t="s">
        <v>152</v>
      </c>
      <c r="B197" s="27" t="s">
        <v>1189</v>
      </c>
      <c r="C197" s="27" t="s">
        <v>1303</v>
      </c>
      <c r="D197" s="27" t="s">
        <v>9</v>
      </c>
      <c r="E197" s="27">
        <f t="shared" si="4"/>
        <v>196</v>
      </c>
      <c r="F197" s="18" t="str">
        <f>IF($G197="","",CONCATENATE("BAUTEIL:",_xlfn.XLOOKUP(G197,KM!$C$7:$C$200,KM!$D$7:$D$200),CHAR(10),"BEREICH:",_xlfn.XLOOKUP(G197,KM!$C$7:$C$200,KM!$E$7:$E$200)))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197" s="123">
        <v>43</v>
      </c>
      <c r="H197" s="18" t="str">
        <f>IF($G197="","",_xlfn.XLOOKUP($G197,KM!$C$7:$C$200,KM!F$7:F$200))</f>
        <v xml:space="preserve">a)
Chlorparaffine (vgl. Definition), Polybromierte Biphenyle (PBB) und Diphenylether (PBDE) und SVHC
b)
Antimontrioxid
</v>
      </c>
      <c r="I197" s="18" t="str">
        <f>IF($G197="","",_xlfn.XLOOKUP($G197,KM!$C$7:$C$200,KM!H$7:H$200))</f>
        <v>-</v>
      </c>
      <c r="J197" s="18" t="str">
        <f>IF($G197="","",_xlfn.XLOOKUP($G197,KM!$C$7:$C$200,KM!I$7:I$200))</f>
        <v>-</v>
      </c>
      <c r="K197" s="18" t="str">
        <f>IF($G197="","",_xlfn.XLOOKUP($G197,KM!$C$7:$C$200,KM!J$7:J$200))</f>
        <v xml:space="preserve">a)
Chlorparaffine (SCCPs + MCCPs + LCCPs) &lt; 0,1 %
und
PBB&lt; 0,1 %
und
PBDE&lt; 0,1 %
und
SVHC &lt; 0,1 %
Ausnahmeregelung: Bei Baustoffklassen "schwer entflammbar" werden Dämmstoffe mit langkettigen CP (LCCP) toleriert
b)
Antimontrioxid &lt; 0,1 %
</v>
      </c>
      <c r="L197" s="18" t="str">
        <f>IF($G197="","",_xlfn.XLOOKUP($G197,KM!$C$7:$C$200,KM!K$7:K$200))</f>
        <v>a)
Chlorparaffine (SCCPs + MCCPs + LCCPs) &lt; 0,1 %
und
PBB&lt; 0,1 %
und
PBDE&lt; 0,1 %
und
SVHC &lt; 0,1 %
b)
Antimontrioxid &lt; 0,1 %</v>
      </c>
      <c r="M197" s="18" t="str">
        <f>IF($G197="","",_xlfn.XLOOKUP($G197,KM!$C$7:$C$200,KM!N$7:N$200))</f>
        <v>a)
Chlorparafine
POP-VO
REACH-Kandidatenliste
b) -</v>
      </c>
      <c r="N197" s="27"/>
    </row>
    <row r="198" spans="1:14" ht="115.2" x14ac:dyDescent="0.3">
      <c r="A198" s="27" t="s">
        <v>152</v>
      </c>
      <c r="B198" s="27" t="s">
        <v>1189</v>
      </c>
      <c r="C198" s="27" t="s">
        <v>9</v>
      </c>
      <c r="D198" s="27" t="s">
        <v>9</v>
      </c>
      <c r="E198" s="27">
        <f t="shared" si="4"/>
        <v>197</v>
      </c>
      <c r="F198" s="18" t="str">
        <f>IF($G198="","",CONCATENATE("BAUTEIL:",_xlfn.XLOOKUP(G198,KM!$C$7:$C$200,KM!$D$7:$D$200),CHAR(10),"BEREICH:",_xlfn.XLOOKUP(G198,KM!$C$7:$C$200,KM!$E$7:$E$200)))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198" s="123">
        <v>44</v>
      </c>
      <c r="H198" s="18" t="str">
        <f>IF($G198="","",_xlfn.XLOOKUP($G198,KM!$C$7:$C$200,KM!F$7:F$200))</f>
        <v>SVHC</v>
      </c>
      <c r="I198" s="18" t="str">
        <f>IF($G198="","",_xlfn.XLOOKUP($G198,KM!$C$7:$C$200,KM!H$7:H$200))</f>
        <v>-</v>
      </c>
      <c r="J198" s="18" t="str">
        <f>IF($G198="","",_xlfn.XLOOKUP($G198,KM!$C$7:$C$200,KM!I$7:I$200))</f>
        <v>-</v>
      </c>
      <c r="K198" s="18" t="str">
        <f>IF($G198="","",_xlfn.XLOOKUP($G198,KM!$C$7:$C$200,KM!J$7:J$200))</f>
        <v>SVHC ≤ 0,1 %</v>
      </c>
      <c r="L198" s="18" t="str">
        <f>IF($G198="","",_xlfn.XLOOKUP($G198,KM!$C$7:$C$200,KM!K$7:K$200))</f>
        <v>Bauteile wie QS3 und zusätzlich für Kunststofffensterprofile, Lichtkuppelaufsatzkränze und Kunststofftüren: SVHC ≤ 0,1 %</v>
      </c>
      <c r="M198" s="18" t="str">
        <f>IF($G198="","",_xlfn.XLOOKUP($G198,KM!$C$7:$C$200,KM!N$7:N$200))</f>
        <v>REACH-Kandidatenliste</v>
      </c>
      <c r="N198" s="27"/>
    </row>
    <row r="199" spans="1:14" ht="57.6" x14ac:dyDescent="0.3">
      <c r="A199" s="27" t="s">
        <v>152</v>
      </c>
      <c r="B199" s="27" t="s">
        <v>1189</v>
      </c>
      <c r="C199" s="27" t="s">
        <v>9</v>
      </c>
      <c r="D199" s="27" t="s">
        <v>9</v>
      </c>
      <c r="E199" s="27">
        <f t="shared" si="4"/>
        <v>198</v>
      </c>
      <c r="F199" s="18" t="str">
        <f>IF($G199="","",CONCATENATE("BAUTEIL:",_xlfn.XLOOKUP(G199,KM!$C$7:$C$200,KM!$D$7:$D$200),CHAR(10),"BEREICH:",_xlfn.XLOOKUP(G199,KM!$C$7:$C$200,KM!$E$7:$E$200)))</f>
        <v>BAUTEIL:Wand- und Deckenbekleidungen
BEREICH:Tapetenkleber</v>
      </c>
      <c r="G199" s="123">
        <v>4</v>
      </c>
      <c r="H199" s="18" t="str">
        <f>IF($G199="","",_xlfn.XLOOKUP($G199,KM!$C$7:$C$200,KM!F$7:F$200))</f>
        <v>VOC</v>
      </c>
      <c r="I199" s="18" t="str">
        <f>IF($G199="","",_xlfn.XLOOKUP($G199,KM!$C$7:$C$200,KM!H$7:H$200))</f>
        <v>Pulverprodukte 
oder 
lösemittelfreie Dispersionskleber</v>
      </c>
      <c r="J199" s="18" t="str">
        <f>IF($G199="","",_xlfn.XLOOKUP($G199,KM!$C$7:$C$200,KM!I$7:I$200))</f>
        <v>Pulverprodukte
oder 
lösemittelfreie Dispersionskleber</v>
      </c>
      <c r="K199" s="18" t="str">
        <f>IF($G199="","",_xlfn.XLOOKUP($G199,KM!$C$7:$C$200,KM!J$7:J$200))</f>
        <v>Pulverprodukte 
oder 
lösemittelfreie Dispersionskleber</v>
      </c>
      <c r="L199" s="18" t="str">
        <f>IF($G199="","",_xlfn.XLOOKUP($G199,KM!$C$7:$C$200,KM!K$7:K$200))</f>
        <v>Pulverprodukte 
oder 
lösemittelfrei und weichmacherfrei nach VdL-RL01</v>
      </c>
      <c r="M199" s="18" t="str">
        <f>IF($G199="","",_xlfn.XLOOKUP($G199,KM!$C$7:$C$200,KM!N$7:N$200))</f>
        <v>-</v>
      </c>
      <c r="N199" s="27"/>
    </row>
    <row r="200" spans="1:14" ht="144" x14ac:dyDescent="0.3">
      <c r="A200" s="27" t="s">
        <v>152</v>
      </c>
      <c r="B200" s="27" t="s">
        <v>155</v>
      </c>
      <c r="C200" s="27" t="s">
        <v>9</v>
      </c>
      <c r="D200" s="27" t="s">
        <v>9</v>
      </c>
      <c r="E200" s="27">
        <f t="shared" si="4"/>
        <v>199</v>
      </c>
      <c r="F200" s="18" t="str">
        <f>IF($G200="","",CONCATENATE("BAUTEIL:",_xlfn.XLOOKUP(G200,KM!$C$7:$C$200,KM!$D$7:$D$200),CHAR(10),"BEREICH:",_xlfn.XLOOKUP(G200,KM!$C$7:$C$200,KM!$E$7:$E$200)))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00" s="123">
        <v>2</v>
      </c>
      <c r="H200" s="18" t="str">
        <f>IF($G200="","",_xlfn.XLOOKUP($G200,KM!$C$7:$C$200,KM!F$7:F$200))</f>
        <v>VOC / SVOC / Konservierungsstoffe</v>
      </c>
      <c r="I200" s="18" t="str">
        <f>IF($G200="","",_xlfn.XLOOKUP($G200,KM!$C$7:$C$200,KM!H$7:H$200))</f>
        <v>Gemäß der Anforderungen für wasserverdünnbare (Wb) Produkte gemäß aktueller Decopaint-RL (Anhang II)</v>
      </c>
      <c r="J200" s="18" t="str">
        <f>IF($G200="","",_xlfn.XLOOKUP($G200,KM!$C$7:$C$200,KM!I$7:I$200))</f>
        <v>&lt; 30 g/l</v>
      </c>
      <c r="K200" s="18" t="str">
        <f>IF($G200="","",_xlfn.XLOOKUP($G200,KM!$C$7:$C$200,KM!J$7:J$200))</f>
        <v>lösemittelfrei 
und 
weichmacherfrei 
und 
konservierungsmittelfrei
nach VdL-RL01 oder DE-UZ 102</v>
      </c>
      <c r="L200" s="18" t="str">
        <f>IF($G200="","",_xlfn.XLOOKUP($G200,KM!$C$7:$C$200,KM!K$7:K$200))</f>
        <v>lösemittelfrei 
und 
weichmacherfrei 
und 
konservierungsmittelfrei
nach VdL-RL01 oder DE-UZ 102</v>
      </c>
      <c r="M200" s="18" t="str">
        <f>IF($G200="","",_xlfn.XLOOKUP($G200,KM!$C$7:$C$200,KM!N$7:N$200))</f>
        <v>-</v>
      </c>
      <c r="N200" s="27"/>
    </row>
    <row r="201" spans="1:14" ht="144" x14ac:dyDescent="0.3">
      <c r="A201" s="27" t="s">
        <v>152</v>
      </c>
      <c r="B201" s="27" t="s">
        <v>34</v>
      </c>
      <c r="C201" s="27" t="s">
        <v>9</v>
      </c>
      <c r="D201" s="27" t="s">
        <v>9</v>
      </c>
      <c r="E201" s="27">
        <f t="shared" si="4"/>
        <v>200</v>
      </c>
      <c r="F201" s="18" t="str">
        <f>IF($G201="","",CONCATENATE("BAUTEIL:",_xlfn.XLOOKUP(G201,KM!$C$7:$C$200,KM!$D$7:$D$200),CHAR(10),"BEREICH:",_xlfn.XLOOKUP(G201,KM!$C$7:$C$200,KM!$E$7:$E$200)))</f>
        <v>BAUTEIL:Reaktive PU-Produkte zur Beschichtung von mineralischen Oberflächen von Boden, Decke und Wand - auch in Systemaufbauten ohne spezielle Anforderungen
BEREICH:Versiegelungen, 2K-PU-Lacke, PU Bodenbeschichtungen - ausgenommen OS-Systeme für Parkhaus, etc.</v>
      </c>
      <c r="G201" s="123">
        <v>20</v>
      </c>
      <c r="H201" s="18" t="str">
        <f>IF($G201="","",_xlfn.XLOOKUP($G201,KM!$C$7:$C$200,KM!F$7:F$200))</f>
        <v>VOC, Gefahrstoffe</v>
      </c>
      <c r="I201" s="18" t="str">
        <f>IF($G201="","",_xlfn.XLOOKUP($G201,KM!$C$7:$C$200,KM!H$7:H$200))</f>
        <v>GISCODE PU40</v>
      </c>
      <c r="J201" s="18" t="str">
        <f>IF($G201="","",_xlfn.XLOOKUP($G201,KM!$C$7:$C$200,KM!I$7:I$200))</f>
        <v>GISCODE PU40</v>
      </c>
      <c r="K201" s="18" t="str">
        <f>IF($G201="","",_xlfn.XLOOKUP($G201,KM!$C$7:$C$200,KM!J$7:J$200))</f>
        <v>GISCODE PU40
und
Emissionsnachweis gemäß AgBB Verfahren als Einzelprodukt oder im System</v>
      </c>
      <c r="L201" s="18" t="str">
        <f>IF($G201="","",_xlfn.XLOOKUP($G201,KM!$C$7:$C$200,KM!K$7:K$200))</f>
        <v>GISCODE PU40
und
Emissionsnachweis gemäß AgBB Verfahren als Einzelprodukt oder im System</v>
      </c>
      <c r="M201" s="18" t="str">
        <f>IF($G201="","",_xlfn.XLOOKUP($G201,KM!$C$7:$C$200,KM!N$7:N$200))</f>
        <v>GISCODE
PU10
Emissionsnachweis
als Einzelprodukt oder
im System
AgBB Prüfzeugnis</v>
      </c>
      <c r="N201" s="27"/>
    </row>
    <row r="202" spans="1:14" ht="187.2" x14ac:dyDescent="0.3">
      <c r="A202" s="27" t="s">
        <v>152</v>
      </c>
      <c r="B202" s="27" t="s">
        <v>1191</v>
      </c>
      <c r="C202" s="27" t="s">
        <v>9</v>
      </c>
      <c r="D202" s="27" t="s">
        <v>9</v>
      </c>
      <c r="E202" s="27">
        <f t="shared" si="4"/>
        <v>201</v>
      </c>
      <c r="F202" s="18" t="str">
        <f>IF($G202="","",CONCATENATE("BAUTEIL:",_xlfn.XLOOKUP(G202,KM!$C$7:$C$200,KM!$D$7:$D$200),CHAR(10),"BEREICH:",_xlfn.XLOOKUP(G202,KM!$C$7:$C$200,KM!$E$7:$E$200)))</f>
        <v>BAUTEIL:Grundierungen, Vorstriche, Spachtelmassen und Klebstoffe unter Wand- und Bodenbelägen (z.B. Fliesen, Teppiche, Parkett, elastische Bodenbeläge - ausgenommen Tapeten)
BEREICH:Alle Verlegewerkstoffe, Hilfsstoffe zur Belegung von Oberflächen (Wand und Boden)</v>
      </c>
      <c r="G202" s="123">
        <v>8</v>
      </c>
      <c r="H202" s="18" t="str">
        <f>IF($G202="","",_xlfn.XLOOKUP($G202,KM!$C$7:$C$200,KM!F$7:F$200))</f>
        <v>VVOC, VOC, SVOC Emissionen und Gehalt an gefährlichen Stoffen</v>
      </c>
      <c r="I202" s="18" t="str">
        <f>IF($G202="","",_xlfn.XLOOKUP($G202,KM!$C$7:$C$200,KM!H$7:H$200))</f>
        <v xml:space="preserve">GISCODE 
D1, ZP1, CP1, CP2, CP3, RU 0,5, RU 1, RE05, RE10, RE20 oder RE30 oder RS10
</v>
      </c>
      <c r="J202" s="18" t="str">
        <f>IF($G202="","",_xlfn.XLOOKUP($G202,KM!$C$7:$C$200,KM!I$7:I$200))</f>
        <v>GISCODE
D1, ZP1, CP1, CP2, CP3, RU 0,5, RU 1, RE05, RE10, RE20 oder RE30
oder RS10
und
EMICODE EC1PLUS
oder
DE-UZ 113</v>
      </c>
      <c r="K202" s="18" t="str">
        <f>IF($G202="","",_xlfn.XLOOKUP($G202,KM!$C$7:$C$200,KM!J$7:J$200))</f>
        <v>GISCODE
D1, ZP1, CP1, CP2, CP3, RU 0,5, RU 1, RE05, RE10, RE20 oder RE30
oder RS10
und
EMICODE EC1PLUS
oder
DE-UZ 113</v>
      </c>
      <c r="L202" s="18" t="str">
        <f>IF($G202="","",_xlfn.XLOOKUP($G202,KM!$C$7:$C$200,KM!K$7:K$200))</f>
        <v>GISCODE
D1, ZP1, CP1, CP2, CP3, RU 0,5, RU 1, RE05, RE10, RE20 oder RE30
oder RS10
und
EMICODE EC1PLUS
oder
DE-UZ 113</v>
      </c>
      <c r="M202" s="18" t="str">
        <f>IF($G202="","",_xlfn.XLOOKUP($G202,KM!$C$7:$C$200,KM!N$7:N$200))</f>
        <v>-</v>
      </c>
      <c r="N202" s="27" t="s">
        <v>141</v>
      </c>
    </row>
    <row r="203" spans="1:14" ht="187.2" x14ac:dyDescent="0.3">
      <c r="A203" s="27" t="s">
        <v>152</v>
      </c>
      <c r="B203" s="27" t="s">
        <v>33</v>
      </c>
      <c r="C203" s="27" t="s">
        <v>9</v>
      </c>
      <c r="D203" s="27" t="s">
        <v>9</v>
      </c>
      <c r="E203" s="27">
        <f t="shared" si="4"/>
        <v>202</v>
      </c>
      <c r="F203" s="18" t="str">
        <f>IF($G203="","",CONCATENATE("BAUTEIL:",_xlfn.XLOOKUP(G203,KM!$C$7:$C$200,KM!$D$7:$D$200),CHAR(10),"BEREICH:",_xlfn.XLOOKUP(G203,KM!$C$7:$C$200,KM!$E$7:$E$200)))</f>
        <v>BAUTEIL:Grundierungen, Vorstriche, Spachtelmassen und Klebstoffe unter Wand- und Bodenbelägen (z.B. Fliesen, Teppiche, Parkett, elastische Bodenbeläge - ausgenommen Tapeten)
BEREICH:Alle Verlegewerkstoffe, Hilfsstoffe zur Belegung von Oberflächen (Wand und Boden)</v>
      </c>
      <c r="G203" s="123">
        <v>8</v>
      </c>
      <c r="H203" s="18" t="str">
        <f>IF($G203="","",_xlfn.XLOOKUP($G203,KM!$C$7:$C$200,KM!F$7:F$200))</f>
        <v>VVOC, VOC, SVOC Emissionen und Gehalt an gefährlichen Stoffen</v>
      </c>
      <c r="I203" s="18" t="str">
        <f>IF($G203="","",_xlfn.XLOOKUP($G203,KM!$C$7:$C$200,KM!H$7:H$200))</f>
        <v xml:space="preserve">GISCODE 
D1, ZP1, CP1, CP2, CP3, RU 0,5, RU 1, RE05, RE10, RE20 oder RE30 oder RS10
</v>
      </c>
      <c r="J203" s="18" t="str">
        <f>IF($G203="","",_xlfn.XLOOKUP($G203,KM!$C$7:$C$200,KM!I$7:I$200))</f>
        <v>GISCODE
D1, ZP1, CP1, CP2, CP3, RU 0,5, RU 1, RE05, RE10, RE20 oder RE30
oder RS10
und
EMICODE EC1PLUS
oder
DE-UZ 113</v>
      </c>
      <c r="K203" s="18" t="str">
        <f>IF($G203="","",_xlfn.XLOOKUP($G203,KM!$C$7:$C$200,KM!J$7:J$200))</f>
        <v>GISCODE
D1, ZP1, CP1, CP2, CP3, RU 0,5, RU 1, RE05, RE10, RE20 oder RE30
oder RS10
und
EMICODE EC1PLUS
oder
DE-UZ 113</v>
      </c>
      <c r="L203" s="18" t="str">
        <f>IF($G203="","",_xlfn.XLOOKUP($G203,KM!$C$7:$C$200,KM!K$7:K$200))</f>
        <v>GISCODE
D1, ZP1, CP1, CP2, CP3, RU 0,5, RU 1, RE05, RE10, RE20 oder RE30
oder RS10
und
EMICODE EC1PLUS
oder
DE-UZ 113</v>
      </c>
      <c r="M203" s="18" t="str">
        <f>IF($G203="","",_xlfn.XLOOKUP($G203,KM!$C$7:$C$200,KM!N$7:N$200))</f>
        <v>-</v>
      </c>
      <c r="N203" s="27" t="s">
        <v>141</v>
      </c>
    </row>
    <row r="204" spans="1:14" ht="43.2" x14ac:dyDescent="0.3">
      <c r="A204" s="27" t="s">
        <v>152</v>
      </c>
      <c r="B204" s="27" t="s">
        <v>1034</v>
      </c>
      <c r="C204" s="27" t="s">
        <v>9</v>
      </c>
      <c r="D204" s="27" t="s">
        <v>9</v>
      </c>
      <c r="E204" s="27">
        <f t="shared" si="4"/>
        <v>203</v>
      </c>
      <c r="F204" s="18" t="str">
        <f>IF($G204="","",CONCATENATE("BAUTEIL:",_xlfn.XLOOKUP(G204,KM!$C$7:$C$200,KM!$D$7:$D$200),CHAR(10),"BEREICH:",_xlfn.XLOOKUP(G204,KM!$C$7:$C$200,KM!$E$7:$E$200)))</f>
        <v>BAUTEIL:PU-Systemkleber
BEREICH:Konstruktive PU-Kleber für Trockenestrich, Hohlboden, Trockenbauplatten</v>
      </c>
      <c r="G204" s="123">
        <v>46</v>
      </c>
      <c r="H204" s="18" t="str">
        <f>IF($G204="","",_xlfn.XLOOKUP($G204,KM!$C$7:$C$200,KM!F$7:F$200))</f>
        <v>Lösemittel</v>
      </c>
      <c r="I204" s="18" t="str">
        <f>IF($G204="","",_xlfn.XLOOKUP($G204,KM!$C$7:$C$200,KM!H$7:H$200))</f>
        <v>-</v>
      </c>
      <c r="J204" s="18" t="str">
        <f>IF($G204="","",_xlfn.XLOOKUP($G204,KM!$C$7:$C$200,KM!I$7:I$200))</f>
        <v>GISCODE RU0,5 oder RU1 (lösemittelfrei)</v>
      </c>
      <c r="K204" s="18" t="str">
        <f>IF($G204="","",_xlfn.XLOOKUP($G204,KM!$C$7:$C$200,KM!J$7:J$200))</f>
        <v>GISCODE RU0,5 oder RU1 (lösemittelfrei)</v>
      </c>
      <c r="L204" s="18" t="str">
        <f>IF($G204="","",_xlfn.XLOOKUP($G204,KM!$C$7:$C$200,KM!K$7:K$200))</f>
        <v>GISCODE RU0,5 oder RU1 (lösemittelfrei)</v>
      </c>
      <c r="M204" s="18" t="str">
        <f>IF($G204="","",_xlfn.XLOOKUP($G204,KM!$C$7:$C$200,KM!N$7:N$200))</f>
        <v>-</v>
      </c>
      <c r="N204" s="27"/>
    </row>
    <row r="205" spans="1:14" ht="216" x14ac:dyDescent="0.3">
      <c r="A205" s="27" t="s">
        <v>152</v>
      </c>
      <c r="B205" s="27" t="s">
        <v>156</v>
      </c>
      <c r="C205" s="27" t="s">
        <v>9</v>
      </c>
      <c r="D205" s="27" t="s">
        <v>9</v>
      </c>
      <c r="E205" s="27">
        <f t="shared" si="4"/>
        <v>204</v>
      </c>
      <c r="F205" s="18" t="str">
        <f>IF($G205="","",CONCATENATE("BAUTEIL:",_xlfn.XLOOKUP(G205,KM!$C$7:$C$200,KM!$D$7:$D$200),CHAR(10),"BEREICH:",_xlfn.XLOOKUP(G205,KM!$C$7:$C$200,KM!$E$7:$E$200)))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05" s="123">
        <v>11</v>
      </c>
      <c r="H205" s="18" t="str">
        <f>IF($G205="","",_xlfn.XLOOKUP($G205,KM!$C$7:$C$200,KM!F$7:F$200))</f>
        <v>VVOC, VOC, SVOC Emissionen und Gehalt an Oximen</v>
      </c>
      <c r="I205" s="18" t="str">
        <f>IF($G205="","",_xlfn.XLOOKUP($G205,KM!$C$7:$C$200,KM!H$7:H$200))</f>
        <v>GISCODE
PU10, PU20, RS10, DA20, DSE20, DSA20, DSO20, DH20 oder DSC20</v>
      </c>
      <c r="J205" s="18" t="str">
        <f>IF($G205="","",_xlfn.XLOOKUP($G205,KM!$C$7:$C$200,KM!I$7:I$200))</f>
        <v>GISCODE
PU10, PU20, RS10, DA20, DSE20, DSA20, DSO20, DH20 oder DSC20</v>
      </c>
      <c r="K205" s="18" t="str">
        <f>IF($G205="","",_xlfn.XLOOKUP($G205,KM!$C$7:$C$200,KM!J$7:J$200))</f>
        <v>GISCODE
PU10, PU20, RS10, DA20, DSE20, DSA20, DSO20, DH20 oder DSC20
und
EMICODE EC1PLUS</v>
      </c>
      <c r="L205" s="18" t="str">
        <f>IF($G205="","",_xlfn.XLOOKUP($G205,KM!$C$7:$C$200,KM!K$7:K$200))</f>
        <v>GISCODE
PU10, PU20, RS10, DA20, DSE20, DSA20, DSO20, DH20 oder DSC20
und
EMICODE EC1PLUS</v>
      </c>
      <c r="M205" s="18" t="str">
        <f>IF($G205="","",_xlfn.XLOOKUP($G205,KM!$C$7:$C$200,KM!N$7:N$200))</f>
        <v>GISCODE PU10</v>
      </c>
      <c r="N205" s="27" t="s">
        <v>141</v>
      </c>
    </row>
    <row r="206" spans="1:14" ht="115.2" x14ac:dyDescent="0.3">
      <c r="A206" s="27" t="s">
        <v>152</v>
      </c>
      <c r="B206" s="27" t="s">
        <v>1285</v>
      </c>
      <c r="C206" s="27" t="s">
        <v>173</v>
      </c>
      <c r="D206" s="27" t="s">
        <v>9</v>
      </c>
      <c r="E206" s="27">
        <f t="shared" si="4"/>
        <v>205</v>
      </c>
      <c r="F206" s="18" t="str">
        <f>IF($G206="","",CONCATENATE("BAUTEIL:",_xlfn.XLOOKUP(G206,KM!$C$7:$C$200,KM!$D$7:$D$200),CHAR(10),"BEREICH:",_xlfn.XLOOKUP(G206,KM!$C$7:$C$200,KM!$E$7:$E$200)))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06" s="123">
        <v>44</v>
      </c>
      <c r="H206" s="18" t="str">
        <f>IF($G206="","",_xlfn.XLOOKUP($G206,KM!$C$7:$C$200,KM!F$7:F$200))</f>
        <v>SVHC</v>
      </c>
      <c r="I206" s="18" t="str">
        <f>IF($G206="","",_xlfn.XLOOKUP($G206,KM!$C$7:$C$200,KM!H$7:H$200))</f>
        <v>-</v>
      </c>
      <c r="J206" s="18" t="str">
        <f>IF($G206="","",_xlfn.XLOOKUP($G206,KM!$C$7:$C$200,KM!I$7:I$200))</f>
        <v>-</v>
      </c>
      <c r="K206" s="18" t="str">
        <f>IF($G206="","",_xlfn.XLOOKUP($G206,KM!$C$7:$C$200,KM!J$7:J$200))</f>
        <v>SVHC ≤ 0,1 %</v>
      </c>
      <c r="L206" s="18" t="str">
        <f>IF($G206="","",_xlfn.XLOOKUP($G206,KM!$C$7:$C$200,KM!K$7:K$200))</f>
        <v>Bauteile wie QS3 und zusätzlich für Kunststofffensterprofile, Lichtkuppelaufsatzkränze und Kunststofftüren: SVHC ≤ 0,1 %</v>
      </c>
      <c r="M206" s="18" t="str">
        <f>IF($G206="","",_xlfn.XLOOKUP($G206,KM!$C$7:$C$200,KM!N$7:N$200))</f>
        <v>REACH-Kandidatenliste</v>
      </c>
      <c r="N206" s="27"/>
    </row>
    <row r="207" spans="1:14" ht="72" x14ac:dyDescent="0.3">
      <c r="A207" s="27" t="s">
        <v>152</v>
      </c>
      <c r="B207" s="27" t="s">
        <v>1285</v>
      </c>
      <c r="C207" s="27" t="s">
        <v>1273</v>
      </c>
      <c r="D207" s="27" t="s">
        <v>9</v>
      </c>
      <c r="E207" s="27">
        <f t="shared" si="4"/>
        <v>206</v>
      </c>
      <c r="F207" s="18" t="str">
        <f>IF($G207="","",CONCATENATE("BAUTEIL:",_xlfn.XLOOKUP(G207,KM!$C$7:$C$200,KM!$D$7:$D$200),CHAR(10),"BEREICH:",_xlfn.XLOOKUP(G207,KM!$C$7:$C$200,KM!$E$7:$E$200)))</f>
        <v>BAUTEIL:Beschichtungen auf nicht mineralischen Untergründen: Metalle, Holz, Kunststoffe
BEREICH:Gemeint sind dekorative flüssige Beschichtungsstoffe: Lacke/ Lasuren mit Grundbeschichtungen. Ausgenommen sind Effektbeschichtungen (z. B. Metalliclacke)</v>
      </c>
      <c r="G207" s="123">
        <v>1</v>
      </c>
      <c r="H207" s="18" t="str">
        <f>IF($G207="","",_xlfn.XLOOKUP($G207,KM!$C$7:$C$200,KM!F$7:F$200))</f>
        <v>VVOC, VOC, SVOC Emissionen oder Gehalt</v>
      </c>
      <c r="I207" s="18" t="str">
        <f>IF($G207="","",_xlfn.XLOOKUP($G207,KM!$C$7:$C$200,KM!H$7:H$200))</f>
        <v>&lt; 300 g/l -
Kategorie D nach RL 2004/42/EG</v>
      </c>
      <c r="J207" s="18" t="str">
        <f>IF($G207="","",_xlfn.XLOOKUP($G207,KM!$C$7:$C$200,KM!I$7:I$200))</f>
        <v>&lt; 130 g/l -
Kategorie D nach RL 2004/42/EG</v>
      </c>
      <c r="K207" s="18" t="str">
        <f>IF($G207="","",_xlfn.XLOOKUP($G207,KM!$C$7:$C$200,KM!J$7:J$200))</f>
        <v>&lt; 100 g/l</v>
      </c>
      <c r="L207" s="18" t="str">
        <f>IF($G207="","",_xlfn.XLOOKUP($G207,KM!$C$7:$C$200,KM!K$7:K$200))</f>
        <v>DE-UZ 12a
Bei werkseitiger Beschichtung gilt alternativ: VOC &lt; 100 g/l</v>
      </c>
      <c r="M207" s="18" t="str">
        <f>IF($G207="","",_xlfn.XLOOKUP($G207,KM!$C$7:$C$200,KM!N$7:N$200))</f>
        <v>Hinweis:
werkseitige
Beschichtungen</v>
      </c>
      <c r="N207" s="27"/>
    </row>
    <row r="208" spans="1:14" ht="216" x14ac:dyDescent="0.3">
      <c r="A208" s="27" t="s">
        <v>152</v>
      </c>
      <c r="B208" s="27" t="s">
        <v>1285</v>
      </c>
      <c r="C208" s="27" t="s">
        <v>1876</v>
      </c>
      <c r="D208" s="27" t="s">
        <v>1874</v>
      </c>
      <c r="E208" s="27">
        <f t="shared" si="4"/>
        <v>207</v>
      </c>
      <c r="F208" s="18" t="str">
        <f>IF($G208="","",CONCATENATE("BAUTEIL:",_xlfn.XLOOKUP(G208,KM!$C$7:$C$200,KM!$D$7:$D$200),CHAR(10),"BEREICH:",_xlfn.XLOOKUP(G208,KM!$C$7:$C$200,KM!$E$7:$E$200)))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08" s="123">
        <v>11</v>
      </c>
      <c r="H208" s="18" t="str">
        <f>IF($G208="","",_xlfn.XLOOKUP($G208,KM!$C$7:$C$200,KM!F$7:F$200))</f>
        <v>VVOC, VOC, SVOC Emissionen und Gehalt an Oximen</v>
      </c>
      <c r="I208" s="18" t="str">
        <f>IF($G208="","",_xlfn.XLOOKUP($G208,KM!$C$7:$C$200,KM!H$7:H$200))</f>
        <v>GISCODE
PU10, PU20, RS10, DA20, DSE20, DSA20, DSO20, DH20 oder DSC20</v>
      </c>
      <c r="J208" s="18" t="str">
        <f>IF($G208="","",_xlfn.XLOOKUP($G208,KM!$C$7:$C$200,KM!I$7:I$200))</f>
        <v>GISCODE
PU10, PU20, RS10, DA20, DSE20, DSA20, DSO20, DH20 oder DSC20</v>
      </c>
      <c r="K208" s="18" t="str">
        <f>IF($G208="","",_xlfn.XLOOKUP($G208,KM!$C$7:$C$200,KM!J$7:J$200))</f>
        <v>GISCODE
PU10, PU20, RS10, DA20, DSE20, DSA20, DSO20, DH20 oder DSC20
und
EMICODE EC1PLUS</v>
      </c>
      <c r="L208" s="18" t="str">
        <f>IF($G208="","",_xlfn.XLOOKUP($G208,KM!$C$7:$C$200,KM!K$7:K$200))</f>
        <v>GISCODE
PU10, PU20, RS10, DA20, DSE20, DSA20, DSO20, DH20 oder DSC20
und
EMICODE EC1PLUS</v>
      </c>
      <c r="M208" s="18" t="str">
        <f>IF($G208="","",_xlfn.XLOOKUP($G208,KM!$C$7:$C$200,KM!N$7:N$200))</f>
        <v>GISCODE PU10</v>
      </c>
      <c r="N208" s="27"/>
    </row>
    <row r="209" spans="1:14" ht="201.6" x14ac:dyDescent="0.3">
      <c r="A209" s="27" t="s">
        <v>152</v>
      </c>
      <c r="B209" s="27" t="s">
        <v>1285</v>
      </c>
      <c r="C209" s="27" t="s">
        <v>1876</v>
      </c>
      <c r="D209" s="27" t="s">
        <v>42</v>
      </c>
      <c r="E209" s="27">
        <f t="shared" ref="E209" si="6">IF(A209="","",ROW()-1)</f>
        <v>208</v>
      </c>
      <c r="F209" s="18" t="str">
        <f>IF($G209="","",CONCATENATE("BAUTEIL:",_xlfn.XLOOKUP(G209,KM!$C$7:$C$200,KM!$D$7:$D$200),CHAR(10),"BEREICH:",_xlfn.XLOOKUP(G209,KM!$C$7:$C$200,KM!$E$7:$E$200)))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09" s="123">
        <v>38</v>
      </c>
      <c r="H209" s="18" t="str">
        <f>IF($G209="","",_xlfn.XLOOKUP($G209,KM!$C$7:$C$200,KM!F$7:F$200))</f>
        <v>VVOC, VOC, SVOC Emissionen, Halogenierte Treibmittel, Chlorparaffine, Weichmacher, Flammschutzmittel</v>
      </c>
      <c r="I209" s="18" t="str">
        <f>IF($G209="","",_xlfn.XLOOKUP($G209,KM!$C$7:$C$200,KM!H$7:H$200))</f>
        <v>Emicode EC1PLUS,
und 
halogenierte Treibmittel &lt; 0,1 % 
und
Chlorparaffine (SCCPs + MCCPs + LCCPs) &lt; 0,1 %,            
und
TCEP &lt; 0,1 %</v>
      </c>
      <c r="J209" s="18" t="str">
        <f>IF($G209="","",_xlfn.XLOOKUP($G209,KM!$C$7:$C$200,KM!I$7:I$200))</f>
        <v>Emicode EC1PLUS,
und 
halogenierte Treibmittel &lt; 0,1 % 
und
Chlorparaffine (SCCPs + MCCPs + LCCPs) &lt; 0,1 %,            
und
TCEP &lt; 0,1 %</v>
      </c>
      <c r="K209" s="18" t="str">
        <f>IF($G209="","",_xlfn.XLOOKUP($G209,KM!$C$7:$C$200,KM!J$7:J$200))</f>
        <v>Emicode EC1PLUS,
und
halogenierte Treibmittel &lt; 0,1 % 
und
Chlorparaffine (SCCPs + MCCPs + LCCPs) &lt; 0,1 %
und
TCEP &lt; 0,1 % 
und
weichmacherfrei
und 
halogenierten Flammschutzmittel &lt; 0,1 %</v>
      </c>
      <c r="L209" s="18" t="str">
        <f>IF($G209="","",_xlfn.XLOOKUP($G209,KM!$C$7:$C$200,KM!K$7:K$200))</f>
        <v>Emicode EC1PLUS,
und
halogenierte Treibmittel &lt; 0,1 % 
und
Chlorparaffine (SCCPs + MCCPs + LCCPs) &lt; 0,1 %
und
TCEP &lt; 0,1 % 
und
weichmacherfrei
und 
halogenierten Flammschutzmittel &lt; 0,1 %</v>
      </c>
      <c r="M209" s="18" t="str">
        <f>IF($G209="","",_xlfn.XLOOKUP($G209,KM!$C$7:$C$200,KM!N$7:N$200))</f>
        <v>Treibmittel
REACH-Kandidatenliste</v>
      </c>
      <c r="N209" s="27"/>
    </row>
    <row r="210" spans="1:14" ht="201.6" x14ac:dyDescent="0.3">
      <c r="A210" s="27" t="s">
        <v>152</v>
      </c>
      <c r="B210" s="27" t="s">
        <v>1870</v>
      </c>
      <c r="C210" s="27" t="s">
        <v>42</v>
      </c>
      <c r="D210" s="27" t="s">
        <v>9</v>
      </c>
      <c r="E210" s="27">
        <f t="shared" ref="E210" si="7">IF(A210="","",ROW()-1)</f>
        <v>209</v>
      </c>
      <c r="F210" s="18" t="str">
        <f>IF($G210="","",CONCATENATE("BAUTEIL:",_xlfn.XLOOKUP(G210,KM!$C$7:$C$200,KM!$D$7:$D$200),CHAR(10),"BEREICH:",_xlfn.XLOOKUP(G210,KM!$C$7:$C$200,KM!$E$7:$E$200)))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0" s="123">
        <v>38</v>
      </c>
      <c r="H210" s="18" t="str">
        <f>IF($G210="","",_xlfn.XLOOKUP($G210,KM!$C$7:$C$200,KM!F$7:F$200))</f>
        <v>VVOC, VOC, SVOC Emissionen, Halogenierte Treibmittel, Chlorparaffine, Weichmacher, Flammschutzmittel</v>
      </c>
      <c r="I210" s="18" t="str">
        <f>IF($G210="","",_xlfn.XLOOKUP($G210,KM!$C$7:$C$200,KM!H$7:H$200))</f>
        <v>Emicode EC1PLUS,
und 
halogenierte Treibmittel &lt; 0,1 % 
und
Chlorparaffine (SCCPs + MCCPs + LCCPs) &lt; 0,1 %,            
und
TCEP &lt; 0,1 %</v>
      </c>
      <c r="J210" s="18" t="str">
        <f>IF($G210="","",_xlfn.XLOOKUP($G210,KM!$C$7:$C$200,KM!I$7:I$200))</f>
        <v>Emicode EC1PLUS,
und 
halogenierte Treibmittel &lt; 0,1 % 
und
Chlorparaffine (SCCPs + MCCPs + LCCPs) &lt; 0,1 %,            
und
TCEP &lt; 0,1 %</v>
      </c>
      <c r="K210" s="18" t="str">
        <f>IF($G210="","",_xlfn.XLOOKUP($G210,KM!$C$7:$C$200,KM!J$7:J$200))</f>
        <v>Emicode EC1PLUS,
und
halogenierte Treibmittel &lt; 0,1 % 
und
Chlorparaffine (SCCPs + MCCPs + LCCPs) &lt; 0,1 %
und
TCEP &lt; 0,1 % 
und
weichmacherfrei
und 
halogenierten Flammschutzmittel &lt; 0,1 %</v>
      </c>
      <c r="L210" s="18" t="str">
        <f>IF($G210="","",_xlfn.XLOOKUP($G210,KM!$C$7:$C$200,KM!K$7:K$200))</f>
        <v>Emicode EC1PLUS,
und
halogenierte Treibmittel &lt; 0,1 % 
und
Chlorparaffine (SCCPs + MCCPs + LCCPs) &lt; 0,1 %
und
TCEP &lt; 0,1 % 
und
weichmacherfrei
und 
halogenierten Flammschutzmittel &lt; 0,1 %</v>
      </c>
      <c r="M210" s="18" t="str">
        <f>IF($G210="","",_xlfn.XLOOKUP($G210,KM!$C$7:$C$200,KM!N$7:N$200))</f>
        <v>Treibmittel
REACH-Kandidatenliste</v>
      </c>
      <c r="N210" s="27"/>
    </row>
    <row r="211" spans="1:14" ht="42" customHeight="1" x14ac:dyDescent="0.3">
      <c r="A211" s="27" t="s">
        <v>152</v>
      </c>
      <c r="B211" s="27" t="s">
        <v>987</v>
      </c>
      <c r="C211" s="27" t="s">
        <v>1294</v>
      </c>
      <c r="D211" s="27" t="s">
        <v>9</v>
      </c>
      <c r="E211" s="27">
        <f t="shared" si="4"/>
        <v>210</v>
      </c>
      <c r="F211" s="18" t="str">
        <f>IF($G211="","",CONCATENATE("BAUTEIL:",_xlfn.XLOOKUP(G211,KM!$C$7:$C$200,KM!$D$7:$D$200),CHAR(10),"BEREICH:",_xlfn.XLOOKUP(G211,KM!$C$7:$C$200,KM!$E$7:$E$200)))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211" s="123">
        <v>47</v>
      </c>
      <c r="H211" s="18" t="str">
        <f>IF($G211="","",_xlfn.XLOOKUP($G211,KM!$C$7:$C$200,KM!F$7:F$200))</f>
        <v>Formaldehyd Emissionen</v>
      </c>
      <c r="I211" s="18" t="str">
        <f>IF($G211="","",_xlfn.XLOOKUP($G211,KM!$C$7:$C$200,KM!H$7:H$200))</f>
        <v xml:space="preserve">Formaldehyd
≤ 0,10 ppm 
(entspricht 0,124 mg/m³) 
</v>
      </c>
      <c r="J211" s="18" t="str">
        <f>IF($G211="","",_xlfn.XLOOKUP($G211,KM!$C$7:$C$200,KM!I$7:I$200))</f>
        <v xml:space="preserve">Formaldehyd
≤ 0,10 ppm 
(entspricht 0,124 mg/m³) 
</v>
      </c>
      <c r="K211" s="18" t="str">
        <f>IF($G211="","",_xlfn.XLOOKUP($G211,KM!$C$7:$C$200,KM!J$7:J$200))</f>
        <v xml:space="preserve">Formaldehyd
≤ 0,10 ppm 
(entspricht 0,124 mg/m³) 
</v>
      </c>
      <c r="L211" s="18" t="str">
        <f>IF($G211="","",_xlfn.XLOOKUP($G211,KM!$C$7:$C$200,KM!K$7:K$200))</f>
        <v>DE-UZ 76
oder 
Formaldehyd
≤ 0,08 ppm (entspricht 0,103 mg/m³)</v>
      </c>
      <c r="M211" s="18" t="str">
        <f>IF($G211="","",_xlfn.XLOOKUP($G211,KM!$C$7:$C$200,KM!N$7:N$200))</f>
        <v>Prüfbedingungen gemäß ChemVerbotsV</v>
      </c>
      <c r="N211" s="27"/>
    </row>
    <row r="212" spans="1:14" ht="129.6" x14ac:dyDescent="0.3">
      <c r="A212" s="27" t="s">
        <v>152</v>
      </c>
      <c r="B212" s="27" t="s">
        <v>987</v>
      </c>
      <c r="C212" s="27" t="s">
        <v>1759</v>
      </c>
      <c r="D212" s="27" t="s">
        <v>9</v>
      </c>
      <c r="E212" s="27">
        <f t="shared" si="4"/>
        <v>211</v>
      </c>
      <c r="F212" s="18" t="str">
        <f>IF($G212="","",CONCATENATE("BAUTEIL:",_xlfn.XLOOKUP(G212,KM!$C$7:$C$200,KM!$D$7:$D$200),CHAR(10),"BEREICH:",_xlfn.XLOOKUP(G212,KM!$C$7:$C$200,KM!$E$7:$E$200)))</f>
        <v>BAUTEIL:Filmkonservierte Produkte und mit Bioziden behandelte Waren
BEREICH:filmgeschützte Holzlasuren</v>
      </c>
      <c r="G212" s="123">
        <v>31</v>
      </c>
      <c r="H212" s="18" t="str">
        <f>IF($G212="","",_xlfn.XLOOKUP($G212,KM!$C$7:$C$200,KM!F$7:F$200))</f>
        <v>Biozide (Produktart 7 nach 528/2012/EG: Schutzmittel für Baumaterialien) z. B. Algizide, Fungizide</v>
      </c>
      <c r="I212" s="18" t="str">
        <f>IF($G212="","",_xlfn.XLOOKUP($G212,KM!$C$7:$C$200,KM!H$7:H$200))</f>
        <v>Keine Verwendung von Bioziden Wirkstoffen im Innenraum mit Ausnahme von Topfkonservierungen
Ausnahme: Fenster nur mit verkehrsfähigen Biozidprodukten nach 528/2012/EG</v>
      </c>
      <c r="J212" s="18" t="str">
        <f>IF($G212="","",_xlfn.XLOOKUP($G212,KM!$C$7:$C$200,KM!I$7:I$200))</f>
        <v>Keine Verwendung von Bioziden Wirkstoffen im Innenraum mit Ausnahme von Topfkonservierungen
Ausnahme: Fenster nur mit verkehrsfähigen Biozidprodukten nach 528/2012/EG</v>
      </c>
      <c r="K212" s="18" t="str">
        <f>IF($G212="","",_xlfn.XLOOKUP($G212,KM!$C$7:$C$200,KM!J$7:J$200))</f>
        <v>Keine Verwendung von Bioziden Wirkstoffen im Innenraum mit Ausnahme von Topfkonservierungen
Ausnahme: Fenster nur mit verkehrsfähigen Biozidprodukten nach 528/2012/EG</v>
      </c>
      <c r="L212" s="18" t="str">
        <f>IF($G212="","",_xlfn.XLOOKUP($G212,KM!$C$7:$C$200,KM!K$7:K$200))</f>
        <v>Keine Verwendung von Bioziden Wirkstoffen im Innenraum mit Ausnahme von Topfkonservierungen
Ausnahme: Fenster nur mit verkehrsfähigen Biozidprodukten nach 528/2012/EG</v>
      </c>
      <c r="M212" s="18" t="str">
        <f>IF($G212="","",_xlfn.XLOOKUP($G212,KM!$C$7:$C$200,KM!N$7:N$200))</f>
        <v>zulässiger Wirkstoff nach 528/2012/EG
Biozid-Verordnung</v>
      </c>
      <c r="N212" s="27"/>
    </row>
    <row r="213" spans="1:14" ht="72" x14ac:dyDescent="0.3">
      <c r="A213" s="27" t="s">
        <v>152</v>
      </c>
      <c r="B213" s="27" t="s">
        <v>987</v>
      </c>
      <c r="C213" s="27" t="s">
        <v>1273</v>
      </c>
      <c r="D213" s="27" t="s">
        <v>9</v>
      </c>
      <c r="E213" s="27">
        <f t="shared" si="4"/>
        <v>212</v>
      </c>
      <c r="F213" s="18" t="str">
        <f>IF($G213="","",CONCATENATE("BAUTEIL:",_xlfn.XLOOKUP(G213,KM!$C$7:$C$200,KM!$D$7:$D$200),CHAR(10),"BEREICH:",_xlfn.XLOOKUP(G213,KM!$C$7:$C$200,KM!$E$7:$E$200)))</f>
        <v>BAUTEIL:Beschichtungen auf nicht mineralischen Untergründen: Metalle, Holz, Kunststoffe
BEREICH:Gemeint sind dekorative flüssige Beschichtungsstoffe: Lacke/ Lasuren mit Grundbeschichtungen. Ausgenommen sind Effektbeschichtungen (z. B. Metalliclacke)</v>
      </c>
      <c r="G213" s="123">
        <v>1</v>
      </c>
      <c r="H213" s="18" t="str">
        <f>IF($G213="","",_xlfn.XLOOKUP($G213,KM!$C$7:$C$200,KM!F$7:F$200))</f>
        <v>VVOC, VOC, SVOC Emissionen oder Gehalt</v>
      </c>
      <c r="I213" s="18" t="str">
        <f>IF($G213="","",_xlfn.XLOOKUP($G213,KM!$C$7:$C$200,KM!H$7:H$200))</f>
        <v>&lt; 300 g/l -
Kategorie D nach RL 2004/42/EG</v>
      </c>
      <c r="J213" s="18" t="str">
        <f>IF($G213="","",_xlfn.XLOOKUP($G213,KM!$C$7:$C$200,KM!I$7:I$200))</f>
        <v>&lt; 130 g/l -
Kategorie D nach RL 2004/42/EG</v>
      </c>
      <c r="K213" s="18" t="str">
        <f>IF($G213="","",_xlfn.XLOOKUP($G213,KM!$C$7:$C$200,KM!J$7:J$200))</f>
        <v>&lt; 100 g/l</v>
      </c>
      <c r="L213" s="18" t="str">
        <f>IF($G213="","",_xlfn.XLOOKUP($G213,KM!$C$7:$C$200,KM!K$7:K$200))</f>
        <v>DE-UZ 12a
Bei werkseitiger Beschichtung gilt alternativ: VOC &lt; 100 g/l</v>
      </c>
      <c r="M213" s="18" t="str">
        <f>IF($G213="","",_xlfn.XLOOKUP($G213,KM!$C$7:$C$200,KM!N$7:N$200))</f>
        <v>Hinweis:
werkseitige
Beschichtungen</v>
      </c>
      <c r="N213" s="27"/>
    </row>
    <row r="214" spans="1:14" ht="201.6" x14ac:dyDescent="0.3">
      <c r="A214" s="27" t="s">
        <v>152</v>
      </c>
      <c r="B214" s="27" t="s">
        <v>988</v>
      </c>
      <c r="C214" s="27" t="s">
        <v>9</v>
      </c>
      <c r="D214" s="27" t="s">
        <v>9</v>
      </c>
      <c r="E214" s="27">
        <f t="shared" si="4"/>
        <v>213</v>
      </c>
      <c r="F214" s="18" t="str">
        <f>IF($G214="","",CONCATENATE("BAUTEIL:",_xlfn.XLOOKUP(G214,KM!$C$7:$C$200,KM!$D$7:$D$200),CHAR(10),"BEREICH:",_xlfn.XLOOKUP(G214,KM!$C$7:$C$200,KM!$E$7:$E$200)))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4" s="123">
        <v>38</v>
      </c>
      <c r="H214" s="18" t="str">
        <f>IF($G214="","",_xlfn.XLOOKUP($G214,KM!$C$7:$C$200,KM!F$7:F$200))</f>
        <v>VVOC, VOC, SVOC Emissionen, Halogenierte Treibmittel, Chlorparaffine, Weichmacher, Flammschutzmittel</v>
      </c>
      <c r="I214" s="18" t="str">
        <f>IF($G214="","",_xlfn.XLOOKUP($G214,KM!$C$7:$C$200,KM!H$7:H$200))</f>
        <v>Emicode EC1PLUS,
und 
halogenierte Treibmittel &lt; 0,1 % 
und
Chlorparaffine (SCCPs + MCCPs + LCCPs) &lt; 0,1 %,            
und
TCEP &lt; 0,1 %</v>
      </c>
      <c r="J214" s="18" t="str">
        <f>IF($G214="","",_xlfn.XLOOKUP($G214,KM!$C$7:$C$200,KM!I$7:I$200))</f>
        <v>Emicode EC1PLUS,
und 
halogenierte Treibmittel &lt; 0,1 % 
und
Chlorparaffine (SCCPs + MCCPs + LCCPs) &lt; 0,1 %,            
und
TCEP &lt; 0,1 %</v>
      </c>
      <c r="K214" s="18" t="str">
        <f>IF($G214="","",_xlfn.XLOOKUP($G214,KM!$C$7:$C$200,KM!J$7:J$200))</f>
        <v>Emicode EC1PLUS,
und
halogenierte Treibmittel &lt; 0,1 % 
und
Chlorparaffine (SCCPs + MCCPs + LCCPs) &lt; 0,1 %
und
TCEP &lt; 0,1 % 
und
weichmacherfrei
und 
halogenierten Flammschutzmittel &lt; 0,1 %</v>
      </c>
      <c r="L214" s="18" t="str">
        <f>IF($G214="","",_xlfn.XLOOKUP($G214,KM!$C$7:$C$200,KM!K$7:K$200))</f>
        <v>Emicode EC1PLUS,
und
halogenierte Treibmittel &lt; 0,1 % 
und
Chlorparaffine (SCCPs + MCCPs + LCCPs) &lt; 0,1 %
und
TCEP &lt; 0,1 % 
und
weichmacherfrei
und 
halogenierten Flammschutzmittel &lt; 0,1 %</v>
      </c>
      <c r="M214" s="18" t="str">
        <f>IF($G214="","",_xlfn.XLOOKUP($G214,KM!$C$7:$C$200,KM!N$7:N$200))</f>
        <v>Treibmittel
REACH-Kandidatenliste</v>
      </c>
      <c r="N214" s="27"/>
    </row>
    <row r="215" spans="1:14" ht="115.2" x14ac:dyDescent="0.3">
      <c r="A215" s="27" t="s">
        <v>152</v>
      </c>
      <c r="B215" s="27" t="s">
        <v>29</v>
      </c>
      <c r="C215" s="27" t="s">
        <v>9</v>
      </c>
      <c r="D215" s="27" t="s">
        <v>9</v>
      </c>
      <c r="E215" s="27">
        <f t="shared" si="4"/>
        <v>214</v>
      </c>
      <c r="F215" s="18" t="str">
        <f>IF($G215="","",CONCATENATE("BAUTEIL:",_xlfn.XLOOKUP(G215,KM!$C$7:$C$200,KM!$D$7:$D$200),CHAR(10),"BEREICH:",_xlfn.XLOOKUP(G215,KM!$C$7:$C$200,KM!$E$7:$E$200)))</f>
        <v/>
      </c>
      <c r="G215" s="123"/>
      <c r="H215" s="18" t="str">
        <f>IF($G215="","",_xlfn.XLOOKUP($G215,KM!$C$7:$C$200,KM!F$7:F$200))</f>
        <v/>
      </c>
      <c r="I215" s="18" t="str">
        <f>IF($G215="","",_xlfn.XLOOKUP($G215,KM!$C$7:$C$200,KM!H$7:H$200))</f>
        <v/>
      </c>
      <c r="J215" s="18" t="str">
        <f>IF($G215="","",_xlfn.XLOOKUP($G215,KM!$C$7:$C$200,KM!I$7:I$200))</f>
        <v/>
      </c>
      <c r="K215" s="18" t="str">
        <f>IF($G215="","",_xlfn.XLOOKUP($G215,KM!$C$7:$C$200,KM!J$7:J$200))</f>
        <v/>
      </c>
      <c r="L215" s="18" t="str">
        <f>IF($G215="","",_xlfn.XLOOKUP($G215,KM!$C$7:$C$200,KM!K$7:K$200))</f>
        <v/>
      </c>
      <c r="M215" s="18" t="str">
        <f>IF($G215="","",_xlfn.XLOOKUP($G215,KM!$C$7:$C$200,KM!N$7:N$200))</f>
        <v/>
      </c>
      <c r="N215" s="27" t="s">
        <v>993</v>
      </c>
    </row>
    <row r="216" spans="1:14" ht="115.2" x14ac:dyDescent="0.3">
      <c r="A216" s="27" t="s">
        <v>994</v>
      </c>
      <c r="B216" s="27" t="s">
        <v>1741</v>
      </c>
      <c r="C216" s="27" t="s">
        <v>9</v>
      </c>
      <c r="D216" s="27" t="s">
        <v>9</v>
      </c>
      <c r="E216" s="27">
        <f t="shared" si="4"/>
        <v>215</v>
      </c>
      <c r="F216" s="18" t="str">
        <f>IF($G216="","",CONCATENATE("BAUTEIL:",_xlfn.XLOOKUP(G216,KM!$C$7:$C$200,KM!$D$7:$D$200),CHAR(10),"BEREICH:",_xlfn.XLOOKUP(G216,KM!$C$7:$C$200,KM!$E$7:$E$200)))</f>
        <v>BAUTEIL:Betontrennmittel
BEREICH:Schalöle und Trennmittel beim Betonieren</v>
      </c>
      <c r="G216" s="123">
        <v>14</v>
      </c>
      <c r="H216" s="18" t="str">
        <f>IF($G216="","",_xlfn.XLOOKUP($G216,KM!$C$7:$C$200,KM!F$7:F$200))</f>
        <v>Gefahrstoffe, biologische Abbaubarkeit, VOC</v>
      </c>
      <c r="I216" s="18" t="str">
        <f>IF($G216="","",_xlfn.XLOOKUP($G216,KM!$C$7:$C$200,KM!H$7:H$200))</f>
        <v>GISCODE BTM 01, BTM 05, BTM 10, BTM 15, BTM 20 oder BTM30</v>
      </c>
      <c r="J216" s="18" t="str">
        <f>IF($G216="","",_xlfn.XLOOKUP($G216,KM!$C$7:$C$200,KM!I$7:I$200))</f>
        <v>GISCODE BTM 01, BTM 05, BTM 10, BTM 15 oder BTM20
und
VOC &lt; 3%</v>
      </c>
      <c r="K216" s="18" t="str">
        <f>IF($G216="","",_xlfn.XLOOKUP($G216,KM!$C$7:$C$200,KM!J$7:J$200))</f>
        <v>GISCODE BTM 01, BTM 05, BTM 10 oder BTM15
und
inhärent biologisch abbaubar nach
OECD 302
und
VOC &lt; 1%</v>
      </c>
      <c r="L216" s="18" t="str">
        <f>IF($G216="","",_xlfn.XLOOKUP($G216,KM!$C$7:$C$200,KM!K$7:K$200))</f>
        <v>GISCODE BTM 01, BTM 05 oder BTM 10
und
leicht biologisch abbaubar nach
OECD 301
und
VOC &lt; 1%</v>
      </c>
      <c r="M216" s="18" t="str">
        <f>IF($G216="","",_xlfn.XLOOKUP($G216,KM!$C$7:$C$200,KM!N$7:N$200))</f>
        <v>-</v>
      </c>
      <c r="N216" s="27"/>
    </row>
    <row r="217" spans="1:14" ht="86.4" x14ac:dyDescent="0.3">
      <c r="A217" s="27" t="s">
        <v>994</v>
      </c>
      <c r="B217" s="27" t="s">
        <v>28</v>
      </c>
      <c r="C217" s="27" t="s">
        <v>9</v>
      </c>
      <c r="D217" s="27" t="s">
        <v>9</v>
      </c>
      <c r="E217" s="27">
        <f t="shared" si="4"/>
        <v>216</v>
      </c>
      <c r="F217" s="18" t="str">
        <f>IF($G217="","",CONCATENATE("BAUTEIL:",_xlfn.XLOOKUP(G217,KM!$C$7:$C$200,KM!$D$7:$D$200),CHAR(10),"BEREICH:",_xlfn.XLOOKUP(G217,KM!$C$7:$C$200,KM!$E$7:$E$200)))</f>
        <v>BAUTEIL:Montagekleb- und Dichtstoffe an der Fassade, Fenstern und Außentüren
BEREICH:Klebstoff für die Herstellung der Luftdichtheit an der Fassade innen und außen: z. B. PU, PU-Hybrid, MS-Polymer, SMP, Acrylat, Silikon</v>
      </c>
      <c r="G217" s="123">
        <v>13</v>
      </c>
      <c r="H217" s="18" t="str">
        <f>IF($G217="","",_xlfn.XLOOKUP($G217,KM!$C$7:$C$200,KM!F$7:F$200))</f>
        <v>VVOC, VOC, SVOC Emissionen und Gehalt an gefährlichen Stoffen</v>
      </c>
      <c r="I217" s="18">
        <f>IF($G217="","",_xlfn.XLOOKUP($G217,KM!$C$7:$C$200,KM!H$7:H$200))</f>
        <v>0</v>
      </c>
      <c r="J217" s="18">
        <f>IF($G217="","",_xlfn.XLOOKUP($G217,KM!$C$7:$C$200,KM!I$7:I$200))</f>
        <v>0</v>
      </c>
      <c r="K217" s="18" t="str">
        <f>IF($G217="","",_xlfn.XLOOKUP($G217,KM!$C$7:$C$200,KM!J$7:J$200))</f>
        <v>Chlorparaffine (SCCPs + MCCPs + LCCPs) &lt; 0,1 % 
und
EMICODE EC1PLUS
oder
VOC &lt; 1 %</v>
      </c>
      <c r="L217" s="18" t="str">
        <f>IF($G217="","",_xlfn.XLOOKUP($G217,KM!$C$7:$C$200,KM!K$7:K$200))</f>
        <v>Chlorparaffine (SCCPs + MCCPs + LCCPs) &lt; 0,1 % 
und
EMICODE EC1PLUS
oder
VOC &lt; 1 %</v>
      </c>
      <c r="M217" s="18" t="str">
        <f>IF($G217="","",_xlfn.XLOOKUP($G217,KM!$C$7:$C$200,KM!N$7:N$200))</f>
        <v>Chlorparafine</v>
      </c>
      <c r="N217" s="27" t="s">
        <v>102</v>
      </c>
    </row>
    <row r="218" spans="1:14" ht="201.6" x14ac:dyDescent="0.3">
      <c r="A218" s="27" t="s">
        <v>994</v>
      </c>
      <c r="B218" s="27" t="s">
        <v>1871</v>
      </c>
      <c r="C218" s="27" t="s">
        <v>42</v>
      </c>
      <c r="D218" s="27" t="s">
        <v>9</v>
      </c>
      <c r="E218" s="27">
        <f t="shared" ref="E218" si="8">IF(A218="","",ROW()-1)</f>
        <v>217</v>
      </c>
      <c r="F218" s="18" t="str">
        <f>IF($G218="","",CONCATENATE("BAUTEIL:",_xlfn.XLOOKUP(G218,KM!$C$7:$C$200,KM!$D$7:$D$200),CHAR(10),"BEREICH:",_xlfn.XLOOKUP(G218,KM!$C$7:$C$200,KM!$E$7:$E$200)))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18" s="123">
        <v>38</v>
      </c>
      <c r="H218" s="18" t="str">
        <f>IF($G218="","",_xlfn.XLOOKUP($G218,KM!$C$7:$C$200,KM!F$7:F$200))</f>
        <v>VVOC, VOC, SVOC Emissionen, Halogenierte Treibmittel, Chlorparaffine, Weichmacher, Flammschutzmittel</v>
      </c>
      <c r="I218" s="18" t="str">
        <f>IF($G218="","",_xlfn.XLOOKUP($G218,KM!$C$7:$C$200,KM!H$7:H$200))</f>
        <v>Emicode EC1PLUS,
und 
halogenierte Treibmittel &lt; 0,1 % 
und
Chlorparaffine (SCCPs + MCCPs + LCCPs) &lt; 0,1 %,            
und
TCEP &lt; 0,1 %</v>
      </c>
      <c r="J218" s="18" t="str">
        <f>IF($G218="","",_xlfn.XLOOKUP($G218,KM!$C$7:$C$200,KM!I$7:I$200))</f>
        <v>Emicode EC1PLUS,
und 
halogenierte Treibmittel &lt; 0,1 % 
und
Chlorparaffine (SCCPs + MCCPs + LCCPs) &lt; 0,1 %,            
und
TCEP &lt; 0,1 %</v>
      </c>
      <c r="K218" s="18" t="str">
        <f>IF($G218="","",_xlfn.XLOOKUP($G218,KM!$C$7:$C$200,KM!J$7:J$200))</f>
        <v>Emicode EC1PLUS,
und
halogenierte Treibmittel &lt; 0,1 % 
und
Chlorparaffine (SCCPs + MCCPs + LCCPs) &lt; 0,1 %
und
TCEP &lt; 0,1 % 
und
weichmacherfrei
und 
halogenierten Flammschutzmittel &lt; 0,1 %</v>
      </c>
      <c r="L218" s="18" t="str">
        <f>IF($G218="","",_xlfn.XLOOKUP($G218,KM!$C$7:$C$200,KM!K$7:K$200))</f>
        <v>Emicode EC1PLUS,
und
halogenierte Treibmittel &lt; 0,1 % 
und
Chlorparaffine (SCCPs + MCCPs + LCCPs) &lt; 0,1 %
und
TCEP &lt; 0,1 % 
und
weichmacherfrei
und 
halogenierten Flammschutzmittel &lt; 0,1 %</v>
      </c>
      <c r="M218" s="18" t="str">
        <f>IF($G218="","",_xlfn.XLOOKUP($G218,KM!$C$7:$C$200,KM!N$7:N$200))</f>
        <v>Treibmittel
REACH-Kandidatenliste</v>
      </c>
      <c r="N218" s="27"/>
    </row>
    <row r="219" spans="1:14" ht="187.2" x14ac:dyDescent="0.3">
      <c r="A219" s="27" t="s">
        <v>994</v>
      </c>
      <c r="B219" s="27" t="s">
        <v>1279</v>
      </c>
      <c r="C219" s="27" t="s">
        <v>1289</v>
      </c>
      <c r="D219" s="27" t="s">
        <v>9</v>
      </c>
      <c r="E219" s="27">
        <f t="shared" si="4"/>
        <v>218</v>
      </c>
      <c r="F219" s="18" t="str">
        <f>IF($G219="","",CONCATENATE("BAUTEIL:",_xlfn.XLOOKUP(G219,KM!$C$7:$C$200,KM!$D$7:$D$200),CHAR(10),"BEREICH:",_xlfn.XLOOKUP(G219,KM!$C$7:$C$200,KM!$E$7:$E$200)))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219" s="123">
        <v>15</v>
      </c>
      <c r="H219" s="18" t="str">
        <f>IF($G219="","",_xlfn.XLOOKUP($G219,KM!$C$7:$C$200,KM!F$7:F$200))</f>
        <v>VOC, Emissionen und Halogene</v>
      </c>
      <c r="I219" s="18" t="str">
        <f>IF($G219="","",_xlfn.XLOOKUP($G219,KM!$C$7:$C$200,KM!H$7:H$200))</f>
        <v>Emissionsbewertetes Bauprodukt nach den DIBt Grundsätzen für "Reaktive Brandschutzsysteme auf Stahlbauteilen" oder deutsche allgemeine bauaufsichtliche Zulassung (abZ)</v>
      </c>
      <c r="J219" s="18" t="str">
        <f>IF($G219="","",_xlfn.XLOOKUP($G219,KM!$C$7:$C$200,KM!I$7:I$200))</f>
        <v>Emissionsbewertetes Bauprodukt nach den DIBt Grundsätzen für "Reaktive Brandschutzsysteme auf Stahlbauteilen" oder deutsche allgemeine bauaufsichtliche Zulassung (abZ)
und
Halogenfreies Produkt 
und 
VOC &lt; 50 g/l</v>
      </c>
      <c r="K219" s="18" t="str">
        <f>IF($G219="","",_xlfn.XLOOKUP($G219,KM!$C$7:$C$200,KM!J$7:J$200))</f>
        <v>Emissionsbewertetes Bauprodukt nach den DIBt Grundsätzen für "Reaktive Brandschutzsysteme auf Stahlbauteilen" oder deutsche allgemeine bauaufsichtliche Zulassung (abZ)
und
Halogenfreies Produkt 
und 
VOC &lt; 25 g/l</v>
      </c>
      <c r="L219" s="18" t="str">
        <f>IF($G219="","",_xlfn.XLOOKUP($G219,KM!$C$7:$C$200,KM!K$7:K$200))</f>
        <v>Emissionsbewertetes Bauprodukt nach den DIBt Grundsätzen für "Reaktive Brandschutzsysteme auf Stahlbauteilen" oder deutsche allgemeine bauaufsichtliche Zulassung (abZ)
und
Halogenfreies Produkt 
und 
VOC &lt; 5 g/l</v>
      </c>
      <c r="M219" s="18" t="str">
        <f>IF($G219="","",_xlfn.XLOOKUP($G219,KM!$C$7:$C$200,KM!N$7:N$200))</f>
        <v>DIBt-Grundsätze
Erläuterung:
Bei optionaler
Verwendung von Decklacken nach abZ
VOC &lt; 60 g/m2</v>
      </c>
      <c r="N219" s="27"/>
    </row>
    <row r="220" spans="1:14" ht="72" x14ac:dyDescent="0.3">
      <c r="A220" s="27" t="s">
        <v>994</v>
      </c>
      <c r="B220" s="27" t="s">
        <v>1279</v>
      </c>
      <c r="C220" s="27" t="s">
        <v>1270</v>
      </c>
      <c r="D220" s="27" t="s">
        <v>9</v>
      </c>
      <c r="E220" s="27">
        <f t="shared" si="4"/>
        <v>219</v>
      </c>
      <c r="F220" s="18" t="str">
        <f>IF($G220="","",CONCATENATE("BAUTEIL:",_xlfn.XLOOKUP(G220,KM!$C$7:$C$200,KM!$D$7:$D$200),CHAR(10),"BEREICH:",_xlfn.XLOOKUP(G220,KM!$C$7:$C$200,KM!$E$7:$E$200)))</f>
        <v>BAUTEIL:Tragende Metallbauteile (Wandstärke &gt; 3 mm) mit &gt; 500 m² beschichteter Oberfläche im Gebäude wie z. B. Atriumkonstruktion, Brücken etc.
BEREICH:Korrosionsschutzbeschichtungen für innenliegende Bauteile (max. Korrosivitätskategorie C2 hoch)</v>
      </c>
      <c r="G220" s="123">
        <v>16</v>
      </c>
      <c r="H220" s="18" t="str">
        <f>IF($G220="","",_xlfn.XLOOKUP($G220,KM!$C$7:$C$200,KM!F$7:F$200))</f>
        <v>VOC</v>
      </c>
      <c r="I220" s="18" t="str">
        <f>IF($G220="","",_xlfn.XLOOKUP($G220,KM!$C$7:$C$200,KM!H$7:H$200))</f>
        <v>&lt; 300 g/l</v>
      </c>
      <c r="J220" s="18" t="str">
        <f>IF($G220="","",_xlfn.XLOOKUP($G220,KM!$C$7:$C$200,KM!I$7:I$200))</f>
        <v>Wasserverdünnbares Produkt 
&lt; 140 g/l (Kat. A/i oder A/j nach Decopaint-Richtlinie)</v>
      </c>
      <c r="K220" s="18" t="str">
        <f>IF($G220="","",_xlfn.XLOOKUP($G220,KM!$C$7:$C$200,KM!J$7:J$200))</f>
        <v>Wasserverdünnbares Produkt 
&lt; 140 g/l (Kat. A/i oder A/j nach Decopaint-Richtlinie)</v>
      </c>
      <c r="L220" s="18" t="str">
        <f>IF($G220="","",_xlfn.XLOOKUP($G220,KM!$C$7:$C$200,KM!K$7:K$200))</f>
        <v>Wasserverdünnbares Produkt &lt; 100 g/l oder Einsatz eines C3–Beschichtungssystems der Qualitätsstufe 4 (s. nächste Zeile)</v>
      </c>
      <c r="M220" s="18" t="str">
        <f>IF($G220="","",_xlfn.XLOOKUP($G220,KM!$C$7:$C$200,KM!N$7:N$200))</f>
        <v>-</v>
      </c>
      <c r="N220" s="27"/>
    </row>
    <row r="221" spans="1:14" ht="72" x14ac:dyDescent="0.3">
      <c r="A221" s="27" t="s">
        <v>994</v>
      </c>
      <c r="B221" s="27" t="s">
        <v>1279</v>
      </c>
      <c r="C221" s="27" t="s">
        <v>1270</v>
      </c>
      <c r="D221" s="27" t="s">
        <v>9</v>
      </c>
      <c r="E221" s="27">
        <f t="shared" si="4"/>
        <v>220</v>
      </c>
      <c r="F221" s="18" t="str">
        <f>IF($G221="","",CONCATENATE("BAUTEIL:",_xlfn.XLOOKUP(G221,KM!$C$7:$C$200,KM!$D$7:$D$200),CHAR(10),"BEREICH:",_xlfn.XLOOKUP(G221,KM!$C$7:$C$200,KM!$E$7:$E$200)))</f>
        <v>BAUTEIL:Tragende Metallbauteile (Wandstärke &gt; 3 mm) mit &gt; 500 m² beschichteter Oberfläche wie z. B. Atriumkonstruktion, Brücken etc.
BEREICH:Korrosionsschutzbeschichtungen für Bauteile (max. Korrosivitätskategorie C3 hoch)</v>
      </c>
      <c r="G221" s="123">
        <v>17</v>
      </c>
      <c r="H221" s="18" t="str">
        <f>IF($G221="","",_xlfn.XLOOKUP($G221,KM!$C$7:$C$200,KM!F$7:F$200))</f>
        <v>VOC</v>
      </c>
      <c r="I221" s="18" t="str">
        <f>IF($G221="","",_xlfn.XLOOKUP($G221,KM!$C$7:$C$200,KM!H$7:H$200))</f>
        <v>Beschichtungssystem mit 
VOC &lt; 120 g/m²</v>
      </c>
      <c r="J221" s="18" t="str">
        <f>IF($G221="","",_xlfn.XLOOKUP($G221,KM!$C$7:$C$200,KM!I$7:I$200))</f>
        <v>Beschichtungssystem mit 
VOC &lt; 90 g/m²</v>
      </c>
      <c r="K221" s="18" t="str">
        <f>IF($G221="","",_xlfn.XLOOKUP($G221,KM!$C$7:$C$200,KM!J$7:J$200))</f>
        <v>Beschichtungssystem mit 
VOC &lt; 60 g/m²</v>
      </c>
      <c r="L221" s="18" t="str">
        <f>IF($G221="","",_xlfn.XLOOKUP($G221,KM!$C$7:$C$200,KM!K$7:K$200))</f>
        <v>Beschichtungssystem mit 
VOC &lt; 30 g/m²
oder
Einsatz eines Beschichtungssystems ab C4, (s. nächste Zeile)</v>
      </c>
      <c r="M221" s="18" t="str">
        <f>IF($G221="","",_xlfn.XLOOKUP($G221,KM!$C$7:$C$200,KM!N$7:N$200))</f>
        <v>-</v>
      </c>
      <c r="N221" s="27"/>
    </row>
    <row r="222" spans="1:14" ht="72" x14ac:dyDescent="0.3">
      <c r="A222" s="27" t="s">
        <v>994</v>
      </c>
      <c r="B222" s="27" t="s">
        <v>1279</v>
      </c>
      <c r="C222" s="27" t="s">
        <v>1270</v>
      </c>
      <c r="D222" s="27" t="s">
        <v>9</v>
      </c>
      <c r="E222" s="27">
        <f t="shared" si="4"/>
        <v>221</v>
      </c>
      <c r="F222" s="18" t="str">
        <f>IF($G222="","",CONCATENATE("BAUTEIL:",_xlfn.XLOOKUP(G222,KM!$C$7:$C$200,KM!$D$7:$D$200),CHAR(10),"BEREICH:",_xlfn.XLOOKUP(G222,KM!$C$7:$C$200,KM!$E$7:$E$200)))</f>
        <v>BAUTEIL:Tragende Metallbauteile (Wandstärke &gt; 3mm) mit &gt; 500 m² beschichteter Oberfläche wie z. B. Atriumkonstruktion, Brücken etc.
BEREICH:Korrosionsschutzbeschichtungen für Bauteile (Korrosivitätskategorie größer C3)</v>
      </c>
      <c r="G222" s="123">
        <v>18</v>
      </c>
      <c r="H222" s="18" t="str">
        <f>IF($G222="","",_xlfn.XLOOKUP($G222,KM!$C$7:$C$200,KM!F$7:F$200))</f>
        <v>VOC</v>
      </c>
      <c r="I222" s="18" t="str">
        <f>IF($G222="","",_xlfn.XLOOKUP($G222,KM!$C$7:$C$200,KM!H$7:H$200))</f>
        <v>Beschichtungssystem mit 
VOC &lt; 150 g/m²</v>
      </c>
      <c r="J222" s="18" t="str">
        <f>IF($G222="","",_xlfn.XLOOKUP($G222,KM!$C$7:$C$200,KM!I$7:I$200))</f>
        <v>Beschichtungssystem mit 
VOC &lt; 120 g/m²</v>
      </c>
      <c r="K222" s="18" t="str">
        <f>IF($G222="","",_xlfn.XLOOKUP($G222,KM!$C$7:$C$200,KM!J$7:J$200))</f>
        <v>Beschichtungssystem mit 
VOC &lt; 90 g/m²</v>
      </c>
      <c r="L222" s="18" t="str">
        <f>IF($G222="","",_xlfn.XLOOKUP($G222,KM!$C$7:$C$200,KM!K$7:K$200))</f>
        <v>Beschichtungssystem mit 
VOC &lt; 60 g/m²</v>
      </c>
      <c r="M222" s="18" t="str">
        <f>IF($G222="","",_xlfn.XLOOKUP($G222,KM!$C$7:$C$200,KM!N$7:N$200))</f>
        <v>-</v>
      </c>
      <c r="N222" s="27"/>
    </row>
    <row r="223" spans="1:14" ht="72" x14ac:dyDescent="0.3">
      <c r="A223" s="27" t="s">
        <v>994</v>
      </c>
      <c r="B223" s="27" t="s">
        <v>1279</v>
      </c>
      <c r="C223" s="27" t="s">
        <v>1271</v>
      </c>
      <c r="D223" s="27" t="s">
        <v>9</v>
      </c>
      <c r="E223" s="27">
        <f t="shared" si="4"/>
        <v>222</v>
      </c>
      <c r="F223" s="18" t="str">
        <f>IF($G223="","",CONCATENATE("BAUTEIL:",_xlfn.XLOOKUP(G223,KM!$C$7:$C$200,KM!$D$7:$D$200),CHAR(10),"BEREICH:",_xlfn.XLOOKUP(G223,KM!$C$7:$C$200,KM!$E$7:$E$200)))</f>
        <v>BAUTEIL:Beschichtungen auf nicht mineralischen Untergründen: Metalle, Holz, Kunststoffe
BEREICH:Gemeint sind dekorative flüssige Beschichtungsstoffe: Lacke/ Lasuren mit Grundbeschichtungen. Ausgenommen sind Effektbeschichtungen (z. B. Metalliclacke)</v>
      </c>
      <c r="G223" s="123">
        <v>1</v>
      </c>
      <c r="H223" s="18" t="str">
        <f>IF($G223="","",_xlfn.XLOOKUP($G223,KM!$C$7:$C$200,KM!F$7:F$200))</f>
        <v>VVOC, VOC, SVOC Emissionen oder Gehalt</v>
      </c>
      <c r="I223" s="18" t="str">
        <f>IF($G223="","",_xlfn.XLOOKUP($G223,KM!$C$7:$C$200,KM!H$7:H$200))</f>
        <v>&lt; 300 g/l -
Kategorie D nach RL 2004/42/EG</v>
      </c>
      <c r="J223" s="18" t="str">
        <f>IF($G223="","",_xlfn.XLOOKUP($G223,KM!$C$7:$C$200,KM!I$7:I$200))</f>
        <v>&lt; 130 g/l -
Kategorie D nach RL 2004/42/EG</v>
      </c>
      <c r="K223" s="18" t="str">
        <f>IF($G223="","",_xlfn.XLOOKUP($G223,KM!$C$7:$C$200,KM!J$7:J$200))</f>
        <v>&lt; 100 g/l</v>
      </c>
      <c r="L223" s="18" t="str">
        <f>IF($G223="","",_xlfn.XLOOKUP($G223,KM!$C$7:$C$200,KM!K$7:K$200))</f>
        <v>DE-UZ 12a
Bei werkseitiger Beschichtung gilt alternativ: VOC &lt; 100 g/l</v>
      </c>
      <c r="M223" s="18" t="str">
        <f>IF($G223="","",_xlfn.XLOOKUP($G223,KM!$C$7:$C$200,KM!N$7:N$200))</f>
        <v>Hinweis:
werkseitige
Beschichtungen</v>
      </c>
      <c r="N223" s="27"/>
    </row>
    <row r="224" spans="1:14" ht="100.8" x14ac:dyDescent="0.3">
      <c r="A224" s="27" t="s">
        <v>994</v>
      </c>
      <c r="B224" s="27" t="s">
        <v>1292</v>
      </c>
      <c r="C224" s="27" t="s">
        <v>1301</v>
      </c>
      <c r="D224" s="27" t="s">
        <v>9</v>
      </c>
      <c r="E224" s="27">
        <f t="shared" si="4"/>
        <v>223</v>
      </c>
      <c r="F224" s="18" t="str">
        <f>IF($G224="","",CONCATENATE("BAUTEIL:",_xlfn.XLOOKUP(G224,KM!$C$7:$C$200,KM!$D$7:$D$200),CHAR(10),"BEREICH:",_xlfn.XLOOKUP(G224,KM!$C$7:$C$200,KM!$E$7:$E$200)))</f>
        <v>BAUTEIL:Tragende Holzbauteile innenliegend nebst Auskragungen nach außen
BEREICH:Chemischer Holzschutz nach DIN 68800-3 – GK = Gebrauchsklasse (früher Gefährdungsklasse)</v>
      </c>
      <c r="G224" s="123">
        <v>28</v>
      </c>
      <c r="H224" s="18" t="str">
        <f>IF($G224="","",_xlfn.XLOOKUP($G224,KM!$C$7:$C$200,KM!F$7:F$200))</f>
        <v>Holzschutzmittel (Produktart 8 nach 528/2012/EG)</v>
      </c>
      <c r="I224" s="18" t="str">
        <f>IF($G224="","",_xlfn.XLOOKUP($G224,KM!$C$7:$C$200,KM!H$7:H$200))</f>
        <v>GK 0: Holzschutz nur konstruktiv nach 68800-2
GK 1-2: verkehrsfähige Biozidprodukte nach 528/2012/EG</v>
      </c>
      <c r="J224" s="18" t="str">
        <f>IF($G224="","",_xlfn.XLOOKUP($G224,KM!$C$7:$C$200,KM!I$7:I$200))</f>
        <v>Holzschutz nur konstruktiv nach 68800-2 oder natürlich dauerhafte oder modifizierte Hölzer gemäß DIN 68800-1</v>
      </c>
      <c r="K224" s="18" t="str">
        <f>IF($G224="","",_xlfn.XLOOKUP($G224,KM!$C$7:$C$200,KM!J$7:J$200))</f>
        <v>Holzschutz nur konstruktiv nach 68800-2 oder natürlich dauerhafte oder modifizierte Hölzer gemäß DIN 68800-1</v>
      </c>
      <c r="L224" s="18" t="str">
        <f>IF($G224="","",_xlfn.XLOOKUP($G224,KM!$C$7:$C$200,KM!K$7:K$200))</f>
        <v>Holzschutz nur konstruktiv nach 68800-2 oder natürlich dauerhafte oder modifizierte Hölzer gemäß DIN 68800-1</v>
      </c>
      <c r="M224" s="18" t="str">
        <f>IF($G224="","",_xlfn.XLOOKUP($G224,KM!$C$7:$C$200,KM!N$7:N$200))</f>
        <v>Holzschutz nach 68800-2 oder natürliche Dauerhaftigkeit nach DIN EN 350-2</v>
      </c>
      <c r="N224" s="27"/>
    </row>
    <row r="225" spans="1:14" ht="72" x14ac:dyDescent="0.3">
      <c r="A225" s="27" t="s">
        <v>994</v>
      </c>
      <c r="B225" s="27" t="s">
        <v>1292</v>
      </c>
      <c r="C225" s="27" t="s">
        <v>1222</v>
      </c>
      <c r="D225" s="27" t="s">
        <v>9</v>
      </c>
      <c r="E225" s="27">
        <f t="shared" si="4"/>
        <v>224</v>
      </c>
      <c r="F225" s="18" t="str">
        <f>IF($G225="","",CONCATENATE("BAUTEIL:",_xlfn.XLOOKUP(G225,KM!$C$7:$C$200,KM!$D$7:$D$200),CHAR(10),"BEREICH:",_xlfn.XLOOKUP(G225,KM!$C$7:$C$200,KM!$E$7:$E$200)))</f>
        <v>BAUTEIL:Beschichtungen auf nicht mineralischen Untergründen: Metalle, Holz, Kunststoffe
BEREICH:Gemeint sind dekorative flüssige Beschichtungsstoffe: Lacke/ Lasuren mit Grundbeschichtungen. Ausgenommen sind Effektbeschichtungen (z. B. Metalliclacke)</v>
      </c>
      <c r="G225" s="123">
        <v>1</v>
      </c>
      <c r="H225" s="18" t="str">
        <f>IF($G225="","",_xlfn.XLOOKUP($G225,KM!$C$7:$C$200,KM!F$7:F$200))</f>
        <v>VVOC, VOC, SVOC Emissionen oder Gehalt</v>
      </c>
      <c r="I225" s="18" t="str">
        <f>IF($G225="","",_xlfn.XLOOKUP($G225,KM!$C$7:$C$200,KM!H$7:H$200))</f>
        <v>&lt; 300 g/l -
Kategorie D nach RL 2004/42/EG</v>
      </c>
      <c r="J225" s="18" t="str">
        <f>IF($G225="","",_xlfn.XLOOKUP($G225,KM!$C$7:$C$200,KM!I$7:I$200))</f>
        <v>&lt; 130 g/l -
Kategorie D nach RL 2004/42/EG</v>
      </c>
      <c r="K225" s="18" t="str">
        <f>IF($G225="","",_xlfn.XLOOKUP($G225,KM!$C$7:$C$200,KM!J$7:J$200))</f>
        <v>&lt; 100 g/l</v>
      </c>
      <c r="L225" s="18" t="str">
        <f>IF($G225="","",_xlfn.XLOOKUP($G225,KM!$C$7:$C$200,KM!K$7:K$200))</f>
        <v>DE-UZ 12a
Bei werkseitiger Beschichtung gilt alternativ: VOC &lt; 100 g/l</v>
      </c>
      <c r="M225" s="18" t="str">
        <f>IF($G225="","",_xlfn.XLOOKUP($G225,KM!$C$7:$C$200,KM!N$7:N$200))</f>
        <v>Hinweis:
werkseitige
Beschichtungen</v>
      </c>
      <c r="N225" s="27"/>
    </row>
    <row r="226" spans="1:14" ht="129.6" x14ac:dyDescent="0.3">
      <c r="A226" s="27" t="s">
        <v>994</v>
      </c>
      <c r="B226" s="27" t="s">
        <v>1292</v>
      </c>
      <c r="C226" s="27" t="s">
        <v>1763</v>
      </c>
      <c r="D226" s="27" t="s">
        <v>9</v>
      </c>
      <c r="E226" s="27">
        <f t="shared" si="4"/>
        <v>225</v>
      </c>
      <c r="F226" s="18" t="str">
        <f>IF($G226="","",CONCATENATE("BAUTEIL:",_xlfn.XLOOKUP(G226,KM!$C$7:$C$200,KM!$D$7:$D$200),CHAR(10),"BEREICH:",_xlfn.XLOOKUP(G226,KM!$C$7:$C$200,KM!$E$7:$E$200)))</f>
        <v>BAUTEIL:Filmkonservierte Produkte und mit Bioziden behandelte Waren
BEREICH:filmgeschützte Holzlasuren</v>
      </c>
      <c r="G226" s="123">
        <v>31</v>
      </c>
      <c r="H226" s="18" t="str">
        <f>IF($G226="","",_xlfn.XLOOKUP($G226,KM!$C$7:$C$200,KM!F$7:F$200))</f>
        <v>Biozide (Produktart 7 nach 528/2012/EG: Schutzmittel für Baumaterialien) z. B. Algizide, Fungizide</v>
      </c>
      <c r="I226" s="18" t="str">
        <f>IF($G226="","",_xlfn.XLOOKUP($G226,KM!$C$7:$C$200,KM!H$7:H$200))</f>
        <v>Keine Verwendung von Bioziden Wirkstoffen im Innenraum mit Ausnahme von Topfkonservierungen
Ausnahme: Fenster nur mit verkehrsfähigen Biozidprodukten nach 528/2012/EG</v>
      </c>
      <c r="J226" s="18" t="str">
        <f>IF($G226="","",_xlfn.XLOOKUP($G226,KM!$C$7:$C$200,KM!I$7:I$200))</f>
        <v>Keine Verwendung von Bioziden Wirkstoffen im Innenraum mit Ausnahme von Topfkonservierungen
Ausnahme: Fenster nur mit verkehrsfähigen Biozidprodukten nach 528/2012/EG</v>
      </c>
      <c r="K226" s="18" t="str">
        <f>IF($G226="","",_xlfn.XLOOKUP($G226,KM!$C$7:$C$200,KM!J$7:J$200))</f>
        <v>Keine Verwendung von Bioziden Wirkstoffen im Innenraum mit Ausnahme von Topfkonservierungen
Ausnahme: Fenster nur mit verkehrsfähigen Biozidprodukten nach 528/2012/EG</v>
      </c>
      <c r="L226" s="18" t="str">
        <f>IF($G226="","",_xlfn.XLOOKUP($G226,KM!$C$7:$C$200,KM!K$7:K$200))</f>
        <v>Keine Verwendung von Bioziden Wirkstoffen im Innenraum mit Ausnahme von Topfkonservierungen
Ausnahme: Fenster nur mit verkehrsfähigen Biozidprodukten nach 528/2012/EG</v>
      </c>
      <c r="M226" s="18" t="str">
        <f>IF($G226="","",_xlfn.XLOOKUP($G226,KM!$C$7:$C$200,KM!N$7:N$200))</f>
        <v>zulässiger Wirkstoff nach 528/2012/EG
Biozid-Verordnung</v>
      </c>
      <c r="N226" s="27"/>
    </row>
    <row r="227" spans="1:14" ht="100.8" x14ac:dyDescent="0.3">
      <c r="A227" s="27" t="s">
        <v>994</v>
      </c>
      <c r="B227" s="27" t="s">
        <v>29</v>
      </c>
      <c r="C227" s="27" t="s">
        <v>9</v>
      </c>
      <c r="D227" s="27" t="s">
        <v>9</v>
      </c>
      <c r="E227" s="27">
        <f t="shared" si="4"/>
        <v>226</v>
      </c>
      <c r="F227" s="18" t="str">
        <f>IF($G227="","",CONCATENATE("BAUTEIL:",_xlfn.XLOOKUP(G227,KM!$C$7:$C$200,KM!$D$7:$D$200),CHAR(10),"BEREICH:",_xlfn.XLOOKUP(G227,KM!$C$7:$C$200,KM!$E$7:$E$200)))</f>
        <v/>
      </c>
      <c r="G227" s="123"/>
      <c r="H227" s="18" t="str">
        <f>IF($G227="","",_xlfn.XLOOKUP($G227,KM!$C$7:$C$200,KM!F$7:F$200))</f>
        <v/>
      </c>
      <c r="I227" s="18" t="str">
        <f>IF($G227="","",_xlfn.XLOOKUP($G227,KM!$C$7:$C$200,KM!H$7:H$200))</f>
        <v/>
      </c>
      <c r="J227" s="18" t="str">
        <f>IF($G227="","",_xlfn.XLOOKUP($G227,KM!$C$7:$C$200,KM!I$7:I$200))</f>
        <v/>
      </c>
      <c r="K227" s="18" t="str">
        <f>IF($G227="","",_xlfn.XLOOKUP($G227,KM!$C$7:$C$200,KM!J$7:J$200))</f>
        <v/>
      </c>
      <c r="L227" s="18" t="str">
        <f>IF($G227="","",_xlfn.XLOOKUP($G227,KM!$C$7:$C$200,KM!K$7:K$200))</f>
        <v/>
      </c>
      <c r="M227" s="18" t="str">
        <f>IF($G227="","",_xlfn.XLOOKUP($G227,KM!$C$7:$C$200,KM!N$7:N$200))</f>
        <v/>
      </c>
      <c r="N227" s="27" t="s">
        <v>1055</v>
      </c>
    </row>
    <row r="228" spans="1:14" ht="100.8" x14ac:dyDescent="0.3">
      <c r="A228" s="27" t="s">
        <v>1035</v>
      </c>
      <c r="B228" s="27" t="s">
        <v>1029</v>
      </c>
      <c r="C228" s="27" t="s">
        <v>1293</v>
      </c>
      <c r="D228" s="27" t="s">
        <v>1756</v>
      </c>
      <c r="E228" s="27">
        <f t="shared" ref="E228:E318" si="9">IF(A228="","",ROW()-1)</f>
        <v>227</v>
      </c>
      <c r="F228" s="18" t="str">
        <f>IF($G228="","",CONCATENATE("BAUTEIL:",_xlfn.XLOOKUP(G228,KM!$C$7:$C$200,KM!$D$7:$D$200),CHAR(10),"BEREICH:",_xlfn.XLOOKUP(G228,KM!$C$7:$C$200,KM!$E$7:$E$200)))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228" s="123">
        <v>47</v>
      </c>
      <c r="H228" s="18" t="str">
        <f>IF($G228="","",_xlfn.XLOOKUP($G228,KM!$C$7:$C$200,KM!F$7:F$200))</f>
        <v>Formaldehyd Emissionen</v>
      </c>
      <c r="I228" s="18" t="str">
        <f>IF($G228="","",_xlfn.XLOOKUP($G228,KM!$C$7:$C$200,KM!H$7:H$200))</f>
        <v xml:space="preserve">Formaldehyd
≤ 0,10 ppm 
(entspricht 0,124 mg/m³) 
</v>
      </c>
      <c r="J228" s="18" t="str">
        <f>IF($G228="","",_xlfn.XLOOKUP($G228,KM!$C$7:$C$200,KM!I$7:I$200))</f>
        <v xml:space="preserve">Formaldehyd
≤ 0,10 ppm 
(entspricht 0,124 mg/m³) 
</v>
      </c>
      <c r="K228" s="18" t="str">
        <f>IF($G228="","",_xlfn.XLOOKUP($G228,KM!$C$7:$C$200,KM!J$7:J$200))</f>
        <v xml:space="preserve">Formaldehyd
≤ 0,10 ppm 
(entspricht 0,124 mg/m³) 
</v>
      </c>
      <c r="L228" s="18" t="str">
        <f>IF($G228="","",_xlfn.XLOOKUP($G228,KM!$C$7:$C$200,KM!K$7:K$200))</f>
        <v>DE-UZ 76
oder 
Formaldehyd
≤ 0,08 ppm (entspricht 0,103 mg/m³)</v>
      </c>
      <c r="M228" s="18" t="str">
        <f>IF($G228="","",_xlfn.XLOOKUP($G228,KM!$C$7:$C$200,KM!N$7:N$200))</f>
        <v>Prüfbedingungen gemäß ChemVerbotsV</v>
      </c>
      <c r="N228" s="27"/>
    </row>
    <row r="229" spans="1:14" ht="129.6" x14ac:dyDescent="0.3">
      <c r="A229" s="27" t="s">
        <v>1035</v>
      </c>
      <c r="B229" s="27" t="s">
        <v>1029</v>
      </c>
      <c r="C229" s="27" t="s">
        <v>1293</v>
      </c>
      <c r="D229" s="27" t="s">
        <v>1759</v>
      </c>
      <c r="E229" s="27">
        <f t="shared" si="9"/>
        <v>228</v>
      </c>
      <c r="F229" s="18" t="str">
        <f>IF($G229="","",CONCATENATE("BAUTEIL:",_xlfn.XLOOKUP(G229,KM!$C$7:$C$200,KM!$D$7:$D$200),CHAR(10),"BEREICH:",_xlfn.XLOOKUP(G229,KM!$C$7:$C$200,KM!$E$7:$E$200)))</f>
        <v>BAUTEIL:Filmkonservierte Produkte und mit Bioziden behandelte Waren
BEREICH:filmgeschützte Holzlasuren</v>
      </c>
      <c r="G229" s="123">
        <v>31</v>
      </c>
      <c r="H229" s="18" t="str">
        <f>IF($G229="","",_xlfn.XLOOKUP($G229,KM!$C$7:$C$200,KM!F$7:F$200))</f>
        <v>Biozide (Produktart 7 nach 528/2012/EG: Schutzmittel für Baumaterialien) z. B. Algizide, Fungizide</v>
      </c>
      <c r="I229" s="18" t="str">
        <f>IF($G229="","",_xlfn.XLOOKUP($G229,KM!$C$7:$C$200,KM!H$7:H$200))</f>
        <v>Keine Verwendung von Bioziden Wirkstoffen im Innenraum mit Ausnahme von Topfkonservierungen
Ausnahme: Fenster nur mit verkehrsfähigen Biozidprodukten nach 528/2012/EG</v>
      </c>
      <c r="J229" s="18" t="str">
        <f>IF($G229="","",_xlfn.XLOOKUP($G229,KM!$C$7:$C$200,KM!I$7:I$200))</f>
        <v>Keine Verwendung von Bioziden Wirkstoffen im Innenraum mit Ausnahme von Topfkonservierungen
Ausnahme: Fenster nur mit verkehrsfähigen Biozidprodukten nach 528/2012/EG</v>
      </c>
      <c r="K229" s="18" t="str">
        <f>IF($G229="","",_xlfn.XLOOKUP($G229,KM!$C$7:$C$200,KM!J$7:J$200))</f>
        <v>Keine Verwendung von Bioziden Wirkstoffen im Innenraum mit Ausnahme von Topfkonservierungen
Ausnahme: Fenster nur mit verkehrsfähigen Biozidprodukten nach 528/2012/EG</v>
      </c>
      <c r="L229" s="18" t="str">
        <f>IF($G229="","",_xlfn.XLOOKUP($G229,KM!$C$7:$C$200,KM!K$7:K$200))</f>
        <v>Keine Verwendung von Bioziden Wirkstoffen im Innenraum mit Ausnahme von Topfkonservierungen
Ausnahme: Fenster nur mit verkehrsfähigen Biozidprodukten nach 528/2012/EG</v>
      </c>
      <c r="M229" s="18" t="str">
        <f>IF($G229="","",_xlfn.XLOOKUP($G229,KM!$C$7:$C$200,KM!N$7:N$200))</f>
        <v>zulässiger Wirkstoff nach 528/2012/EG
Biozid-Verordnung</v>
      </c>
      <c r="N229" s="27"/>
    </row>
    <row r="230" spans="1:14" ht="72" x14ac:dyDescent="0.3">
      <c r="A230" s="27" t="s">
        <v>1035</v>
      </c>
      <c r="B230" s="27" t="s">
        <v>1029</v>
      </c>
      <c r="C230" s="27" t="s">
        <v>1293</v>
      </c>
      <c r="D230" s="27" t="s">
        <v>1222</v>
      </c>
      <c r="E230" s="27">
        <f t="shared" si="9"/>
        <v>229</v>
      </c>
      <c r="F230" s="18" t="str">
        <f>IF($G230="","",CONCATENATE("BAUTEIL:",_xlfn.XLOOKUP(G230,KM!$C$7:$C$200,KM!$D$7:$D$200),CHAR(10),"BEREICH:",_xlfn.XLOOKUP(G230,KM!$C$7:$C$200,KM!$E$7:$E$200)))</f>
        <v>BAUTEIL:Beschichtungen auf nicht mineralischen Untergründen: Metalle, Holz, Kunststoffe
BEREICH:Gemeint sind dekorative flüssige Beschichtungsstoffe: Lacke/ Lasuren mit Grundbeschichtungen. Ausgenommen sind Effektbeschichtungen (z. B. Metalliclacke)</v>
      </c>
      <c r="G230" s="123">
        <v>1</v>
      </c>
      <c r="H230" s="18" t="str">
        <f>IF($G230="","",_xlfn.XLOOKUP($G230,KM!$C$7:$C$200,KM!F$7:F$200))</f>
        <v>VVOC, VOC, SVOC Emissionen oder Gehalt</v>
      </c>
      <c r="I230" s="18" t="str">
        <f>IF($G230="","",_xlfn.XLOOKUP($G230,KM!$C$7:$C$200,KM!H$7:H$200))</f>
        <v>&lt; 300 g/l -
Kategorie D nach RL 2004/42/EG</v>
      </c>
      <c r="J230" s="18" t="str">
        <f>IF($G230="","",_xlfn.XLOOKUP($G230,KM!$C$7:$C$200,KM!I$7:I$200))</f>
        <v>&lt; 130 g/l -
Kategorie D nach RL 2004/42/EG</v>
      </c>
      <c r="K230" s="18" t="str">
        <f>IF($G230="","",_xlfn.XLOOKUP($G230,KM!$C$7:$C$200,KM!J$7:J$200))</f>
        <v>&lt; 100 g/l</v>
      </c>
      <c r="L230" s="18" t="str">
        <f>IF($G230="","",_xlfn.XLOOKUP($G230,KM!$C$7:$C$200,KM!K$7:K$200))</f>
        <v>DE-UZ 12a
Bei werkseitiger Beschichtung gilt alternativ: VOC &lt; 100 g/l</v>
      </c>
      <c r="M230" s="18" t="str">
        <f>IF($G230="","",_xlfn.XLOOKUP($G230,KM!$C$7:$C$200,KM!N$7:N$200))</f>
        <v>Hinweis:
werkseitige
Beschichtungen</v>
      </c>
      <c r="N230" s="27"/>
    </row>
    <row r="231" spans="1:14" ht="115.2" x14ac:dyDescent="0.3">
      <c r="A231" s="27" t="s">
        <v>1035</v>
      </c>
      <c r="B231" s="27" t="s">
        <v>1029</v>
      </c>
      <c r="C231" s="27" t="s">
        <v>1760</v>
      </c>
      <c r="D231" s="27" t="s">
        <v>9</v>
      </c>
      <c r="E231" s="27">
        <f t="shared" si="9"/>
        <v>230</v>
      </c>
      <c r="F231" s="18" t="str">
        <f>IF($G231="","",CONCATENATE("BAUTEIL:",_xlfn.XLOOKUP(G231,KM!$C$7:$C$200,KM!$D$7:$D$200),CHAR(10),"BEREICH:",_xlfn.XLOOKUP(G231,KM!$C$7:$C$200,KM!$E$7:$E$200)))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31" s="123">
        <v>44</v>
      </c>
      <c r="H231" s="18" t="str">
        <f>IF($G231="","",_xlfn.XLOOKUP($G231,KM!$C$7:$C$200,KM!F$7:F$200))</f>
        <v>SVHC</v>
      </c>
      <c r="I231" s="18" t="str">
        <f>IF($G231="","",_xlfn.XLOOKUP($G231,KM!$C$7:$C$200,KM!H$7:H$200))</f>
        <v>-</v>
      </c>
      <c r="J231" s="18" t="str">
        <f>IF($G231="","",_xlfn.XLOOKUP($G231,KM!$C$7:$C$200,KM!I$7:I$200))</f>
        <v>-</v>
      </c>
      <c r="K231" s="18" t="str">
        <f>IF($G231="","",_xlfn.XLOOKUP($G231,KM!$C$7:$C$200,KM!J$7:J$200))</f>
        <v>SVHC ≤ 0,1 %</v>
      </c>
      <c r="L231" s="18" t="str">
        <f>IF($G231="","",_xlfn.XLOOKUP($G231,KM!$C$7:$C$200,KM!K$7:K$200))</f>
        <v>Bauteile wie QS3 und zusätzlich für Kunststofffensterprofile, Lichtkuppelaufsatzkränze und Kunststofftüren: SVHC ≤ 0,1 %</v>
      </c>
      <c r="M231" s="18" t="str">
        <f>IF($G231="","",_xlfn.XLOOKUP($G231,KM!$C$7:$C$200,KM!N$7:N$200))</f>
        <v>REACH-Kandidatenliste</v>
      </c>
      <c r="N231" s="27"/>
    </row>
    <row r="232" spans="1:14" ht="72" x14ac:dyDescent="0.3">
      <c r="A232" s="27" t="s">
        <v>1035</v>
      </c>
      <c r="B232" s="27" t="s">
        <v>1029</v>
      </c>
      <c r="C232" s="27" t="s">
        <v>1270</v>
      </c>
      <c r="D232" s="27" t="s">
        <v>9</v>
      </c>
      <c r="E232" s="27">
        <f t="shared" si="9"/>
        <v>231</v>
      </c>
      <c r="F232" s="18" t="str">
        <f>IF($G232="","",CONCATENATE("BAUTEIL:",_xlfn.XLOOKUP(G232,KM!$C$7:$C$200,KM!$D$7:$D$200),CHAR(10),"BEREICH:",_xlfn.XLOOKUP(G232,KM!$C$7:$C$200,KM!$E$7:$E$200)))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32" s="123">
        <v>19</v>
      </c>
      <c r="H232" s="18" t="str">
        <f>IF($G232="","",_xlfn.XLOOKUP($G232,KM!$C$7:$C$200,KM!F$7:F$200))</f>
        <v>VOC</v>
      </c>
      <c r="I232" s="18" t="str">
        <f>IF($G232="","",_xlfn.XLOOKUP($G232,KM!$C$7:$C$200,KM!H$7:H$200))</f>
        <v>&lt; 300 g/l</v>
      </c>
      <c r="J232" s="18" t="str">
        <f>IF($G232="","",_xlfn.XLOOKUP($G232,KM!$C$7:$C$200,KM!I$7:I$200))</f>
        <v>&lt; 300 g/l</v>
      </c>
      <c r="K232" s="18" t="str">
        <f>IF($G232="","",_xlfn.XLOOKUP($G232,KM!$C$7:$C$200,KM!J$7:J$200))</f>
        <v>Wasserverdünnbare Produkte 
&lt; 140 g/l 
Ausnahme: Für Metalliceffektlacke &lt; 300 g/l</v>
      </c>
      <c r="L232" s="18" t="str">
        <f>IF($G232="","",_xlfn.XLOOKUP($G232,KM!$C$7:$C$200,KM!K$7:K$200))</f>
        <v>Wasserverdünnbare Produkte 
&lt; 140 g/l 
Ausnahme: Für Metalliceffektlacke nur wasserverdünnbare Produkte</v>
      </c>
      <c r="M232" s="18" t="str">
        <f>IF($G232="","",_xlfn.XLOOKUP($G232,KM!$C$7:$C$200,KM!N$7:N$200))</f>
        <v>-</v>
      </c>
      <c r="N232" s="27"/>
    </row>
    <row r="233" spans="1:14" ht="72" x14ac:dyDescent="0.3">
      <c r="A233" s="27" t="s">
        <v>1035</v>
      </c>
      <c r="B233" s="27" t="s">
        <v>1029</v>
      </c>
      <c r="C233" s="27" t="s">
        <v>1271</v>
      </c>
      <c r="D233" s="27" t="s">
        <v>9</v>
      </c>
      <c r="E233" s="27">
        <f t="shared" si="9"/>
        <v>232</v>
      </c>
      <c r="F233" s="18" t="str">
        <f>IF($G233="","",CONCATENATE("BAUTEIL:",_xlfn.XLOOKUP(G233,KM!$C$7:$C$200,KM!$D$7:$D$200),CHAR(10),"BEREICH:",_xlfn.XLOOKUP(G233,KM!$C$7:$C$200,KM!$E$7:$E$200)))</f>
        <v>BAUTEIL:Beschichtungen auf nicht mineralischen Untergründen: Metalle, Holz, Kunststoffe
BEREICH:Gemeint sind dekorative flüssige Beschichtungsstoffe: Lacke/ Lasuren mit Grundbeschichtungen. Ausgenommen sind Effektbeschichtungen (z. B. Metalliclacke)</v>
      </c>
      <c r="G233" s="123">
        <v>1</v>
      </c>
      <c r="H233" s="18" t="str">
        <f>IF($G233="","",_xlfn.XLOOKUP($G233,KM!$C$7:$C$200,KM!F$7:F$200))</f>
        <v>VVOC, VOC, SVOC Emissionen oder Gehalt</v>
      </c>
      <c r="I233" s="18" t="str">
        <f>IF($G233="","",_xlfn.XLOOKUP($G233,KM!$C$7:$C$200,KM!H$7:H$200))</f>
        <v>&lt; 300 g/l -
Kategorie D nach RL 2004/42/EG</v>
      </c>
      <c r="J233" s="18" t="str">
        <f>IF($G233="","",_xlfn.XLOOKUP($G233,KM!$C$7:$C$200,KM!I$7:I$200))</f>
        <v>&lt; 130 g/l -
Kategorie D nach RL 2004/42/EG</v>
      </c>
      <c r="K233" s="18" t="str">
        <f>IF($G233="","",_xlfn.XLOOKUP($G233,KM!$C$7:$C$200,KM!J$7:J$200))</f>
        <v>&lt; 100 g/l</v>
      </c>
      <c r="L233" s="18" t="str">
        <f>IF($G233="","",_xlfn.XLOOKUP($G233,KM!$C$7:$C$200,KM!K$7:K$200))</f>
        <v>DE-UZ 12a
Bei werkseitiger Beschichtung gilt alternativ: VOC &lt; 100 g/l</v>
      </c>
      <c r="M233" s="18" t="str">
        <f>IF($G233="","",_xlfn.XLOOKUP($G233,KM!$C$7:$C$200,KM!N$7:N$200))</f>
        <v>Hinweis:
werkseitige
Beschichtungen</v>
      </c>
      <c r="N233" s="27"/>
    </row>
    <row r="234" spans="1:14" ht="201.6" x14ac:dyDescent="0.3">
      <c r="A234" s="27" t="s">
        <v>1035</v>
      </c>
      <c r="B234" s="27" t="s">
        <v>1029</v>
      </c>
      <c r="C234" s="27" t="s">
        <v>989</v>
      </c>
      <c r="D234" s="27" t="s">
        <v>9</v>
      </c>
      <c r="E234" s="27">
        <f t="shared" si="9"/>
        <v>233</v>
      </c>
      <c r="F234" s="18" t="str">
        <f>IF($G234="","",CONCATENATE("BAUTEIL:",_xlfn.XLOOKUP(G234,KM!$C$7:$C$200,KM!$D$7:$D$200),CHAR(10),"BEREICH:",_xlfn.XLOOKUP(G234,KM!$C$7:$C$200,KM!$E$7:$E$200)))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34" s="123">
        <v>38</v>
      </c>
      <c r="H234" s="18" t="str">
        <f>IF($G234="","",_xlfn.XLOOKUP($G234,KM!$C$7:$C$200,KM!F$7:F$200))</f>
        <v>VVOC, VOC, SVOC Emissionen, Halogenierte Treibmittel, Chlorparaffine, Weichmacher, Flammschutzmittel</v>
      </c>
      <c r="I234" s="18" t="str">
        <f>IF($G234="","",_xlfn.XLOOKUP($G234,KM!$C$7:$C$200,KM!H$7:H$200))</f>
        <v>Emicode EC1PLUS,
und 
halogenierte Treibmittel &lt; 0,1 % 
und
Chlorparaffine (SCCPs + MCCPs + LCCPs) &lt; 0,1 %,            
und
TCEP &lt; 0,1 %</v>
      </c>
      <c r="J234" s="18" t="str">
        <f>IF($G234="","",_xlfn.XLOOKUP($G234,KM!$C$7:$C$200,KM!I$7:I$200))</f>
        <v>Emicode EC1PLUS,
und 
halogenierte Treibmittel &lt; 0,1 % 
und
Chlorparaffine (SCCPs + MCCPs + LCCPs) &lt; 0,1 %,            
und
TCEP &lt; 0,1 %</v>
      </c>
      <c r="K234" s="18" t="str">
        <f>IF($G234="","",_xlfn.XLOOKUP($G234,KM!$C$7:$C$200,KM!J$7:J$200))</f>
        <v>Emicode EC1PLUS,
und
halogenierte Treibmittel &lt; 0,1 % 
und
Chlorparaffine (SCCPs + MCCPs + LCCPs) &lt; 0,1 %
und
TCEP &lt; 0,1 % 
und
weichmacherfrei
und 
halogenierten Flammschutzmittel &lt; 0,1 %</v>
      </c>
      <c r="L234" s="18" t="str">
        <f>IF($G234="","",_xlfn.XLOOKUP($G234,KM!$C$7:$C$200,KM!K$7:K$200))</f>
        <v>Emicode EC1PLUS,
und
halogenierte Treibmittel &lt; 0,1 % 
und
Chlorparaffine (SCCPs + MCCPs + LCCPs) &lt; 0,1 %
und
TCEP &lt; 0,1 % 
und
weichmacherfrei
und 
halogenierten Flammschutzmittel &lt; 0,1 %</v>
      </c>
      <c r="M234" s="18" t="str">
        <f>IF($G234="","",_xlfn.XLOOKUP($G234,KM!$C$7:$C$200,KM!N$7:N$200))</f>
        <v>Treibmittel
REACH-Kandidatenliste</v>
      </c>
      <c r="N234" s="27"/>
    </row>
    <row r="235" spans="1:14" ht="216" x14ac:dyDescent="0.3">
      <c r="A235" s="27" t="s">
        <v>1035</v>
      </c>
      <c r="B235" s="27" t="s">
        <v>1029</v>
      </c>
      <c r="C235" s="27" t="s">
        <v>1295</v>
      </c>
      <c r="D235" s="27" t="s">
        <v>9</v>
      </c>
      <c r="E235" s="27">
        <f t="shared" si="9"/>
        <v>234</v>
      </c>
      <c r="F235" s="18" t="str">
        <f>IF($G235="","",CONCATENATE("BAUTEIL:",_xlfn.XLOOKUP(G235,KM!$C$7:$C$200,KM!$D$7:$D$200),CHAR(10),"BEREICH:",_xlfn.XLOOKUP(G235,KM!$C$7:$C$200,KM!$E$7:$E$200)))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35" s="123">
        <v>11</v>
      </c>
      <c r="H235" s="18" t="str">
        <f>IF($G235="","",_xlfn.XLOOKUP($G235,KM!$C$7:$C$200,KM!F$7:F$200))</f>
        <v>VVOC, VOC, SVOC Emissionen und Gehalt an Oximen</v>
      </c>
      <c r="I235" s="18" t="str">
        <f>IF($G235="","",_xlfn.XLOOKUP($G235,KM!$C$7:$C$200,KM!H$7:H$200))</f>
        <v>GISCODE
PU10, PU20, RS10, DA20, DSE20, DSA20, DSO20, DH20 oder DSC20</v>
      </c>
      <c r="J235" s="18" t="str">
        <f>IF($G235="","",_xlfn.XLOOKUP($G235,KM!$C$7:$C$200,KM!I$7:I$200))</f>
        <v>GISCODE
PU10, PU20, RS10, DA20, DSE20, DSA20, DSO20, DH20 oder DSC20</v>
      </c>
      <c r="K235" s="18" t="str">
        <f>IF($G235="","",_xlfn.XLOOKUP($G235,KM!$C$7:$C$200,KM!J$7:J$200))</f>
        <v>GISCODE
PU10, PU20, RS10, DA20, DSE20, DSA20, DSO20, DH20 oder DSC20
und
EMICODE EC1PLUS</v>
      </c>
      <c r="L235" s="18" t="str">
        <f>IF($G235="","",_xlfn.XLOOKUP($G235,KM!$C$7:$C$200,KM!K$7:K$200))</f>
        <v>GISCODE
PU10, PU20, RS10, DA20, DSE20, DSA20, DSO20, DH20 oder DSC20
und
EMICODE EC1PLUS</v>
      </c>
      <c r="M235" s="18" t="str">
        <f>IF($G235="","",_xlfn.XLOOKUP($G235,KM!$C$7:$C$200,KM!N$7:N$200))</f>
        <v>GISCODE PU10</v>
      </c>
      <c r="N235" s="27"/>
    </row>
    <row r="236" spans="1:14" ht="175.5" customHeight="1" x14ac:dyDescent="0.3">
      <c r="A236" s="27" t="s">
        <v>1035</v>
      </c>
      <c r="B236" s="27" t="s">
        <v>1751</v>
      </c>
      <c r="C236" s="27" t="s">
        <v>1757</v>
      </c>
      <c r="D236" s="27" t="s">
        <v>9</v>
      </c>
      <c r="E236" s="27">
        <f t="shared" ref="E236" si="10">IF(A236="","",ROW()-1)</f>
        <v>235</v>
      </c>
      <c r="F236" s="18" t="str">
        <f>IF($G236="","",CONCATENATE("BAUTEIL:",_xlfn.XLOOKUP(G236,KM!$C$7:$C$200,KM!$D$7:$D$200),CHAR(10),"BEREICH:",_xlfn.XLOOKUP(G236,KM!$C$7:$C$200,KM!$E$7:$E$200)))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236" s="123">
        <v>47</v>
      </c>
      <c r="H236" s="18" t="str">
        <f>IF($G236="","",_xlfn.XLOOKUP($G236,KM!$C$7:$C$200,KM!F$7:F$200))</f>
        <v>Formaldehyd Emissionen</v>
      </c>
      <c r="I236" s="18" t="str">
        <f>IF($G236="","",_xlfn.XLOOKUP($G236,KM!$C$7:$C$200,KM!H$7:H$200))</f>
        <v xml:space="preserve">Formaldehyd
≤ 0,10 ppm 
(entspricht 0,124 mg/m³) 
</v>
      </c>
      <c r="J236" s="18" t="str">
        <f>IF($G236="","",_xlfn.XLOOKUP($G236,KM!$C$7:$C$200,KM!I$7:I$200))</f>
        <v xml:space="preserve">Formaldehyd
≤ 0,10 ppm 
(entspricht 0,124 mg/m³) 
</v>
      </c>
      <c r="K236" s="18" t="str">
        <f>IF($G236="","",_xlfn.XLOOKUP($G236,KM!$C$7:$C$200,KM!J$7:J$200))</f>
        <v xml:space="preserve">Formaldehyd
≤ 0,10 ppm 
(entspricht 0,124 mg/m³) 
</v>
      </c>
      <c r="L236" s="18" t="str">
        <f>IF($G236="","",_xlfn.XLOOKUP($G236,KM!$C$7:$C$200,KM!K$7:K$200))</f>
        <v>DE-UZ 76
oder 
Formaldehyd
≤ 0,08 ppm (entspricht 0,103 mg/m³)</v>
      </c>
      <c r="M236" s="18" t="str">
        <f>IF($G236="","",_xlfn.XLOOKUP($G236,KM!$C$7:$C$200,KM!N$7:N$200))</f>
        <v>Prüfbedingungen gemäß ChemVerbotsV</v>
      </c>
      <c r="N236" s="27"/>
    </row>
    <row r="237" spans="1:14" ht="175.5" customHeight="1" x14ac:dyDescent="0.3">
      <c r="A237" s="27" t="s">
        <v>1035</v>
      </c>
      <c r="B237" s="27" t="s">
        <v>1751</v>
      </c>
      <c r="C237" s="27" t="s">
        <v>1758</v>
      </c>
      <c r="D237" s="27" t="s">
        <v>9</v>
      </c>
      <c r="E237" s="27">
        <f t="shared" ref="E237" si="11">IF(A237="","",ROW()-1)</f>
        <v>236</v>
      </c>
      <c r="F237" s="18" t="str">
        <f>IF($G237="","",CONCATENATE("BAUTEIL:",_xlfn.XLOOKUP(G237,KM!$C$7:$C$200,KM!$D$7:$D$200),CHAR(10),"BEREICH:",_xlfn.XLOOKUP(G237,KM!$C$7:$C$200,KM!$E$7:$E$200)))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37" s="123">
        <v>44</v>
      </c>
      <c r="H237" s="18" t="str">
        <f>IF($G237="","",_xlfn.XLOOKUP($G237,KM!$C$7:$C$200,KM!F$7:F$200))</f>
        <v>SVHC</v>
      </c>
      <c r="I237" s="18" t="str">
        <f>IF($G237="","",_xlfn.XLOOKUP($G237,KM!$C$7:$C$200,KM!H$7:H$200))</f>
        <v>-</v>
      </c>
      <c r="J237" s="18" t="str">
        <f>IF($G237="","",_xlfn.XLOOKUP($G237,KM!$C$7:$C$200,KM!I$7:I$200))</f>
        <v>-</v>
      </c>
      <c r="K237" s="18" t="str">
        <f>IF($G237="","",_xlfn.XLOOKUP($G237,KM!$C$7:$C$200,KM!J$7:J$200))</f>
        <v>SVHC ≤ 0,1 %</v>
      </c>
      <c r="L237" s="18" t="str">
        <f>IF($G237="","",_xlfn.XLOOKUP($G237,KM!$C$7:$C$200,KM!K$7:K$200))</f>
        <v>Bauteile wie QS3 und zusätzlich für Kunststofffensterprofile, Lichtkuppelaufsatzkränze und Kunststofftüren: SVHC ≤ 0,1 %</v>
      </c>
      <c r="M237" s="18" t="str">
        <f>IF($G237="","",_xlfn.XLOOKUP($G237,KM!$C$7:$C$200,KM!N$7:N$200))</f>
        <v>REACH-Kandidatenliste</v>
      </c>
      <c r="N237" s="27"/>
    </row>
    <row r="238" spans="1:14" ht="129.6" x14ac:dyDescent="0.3">
      <c r="A238" s="27" t="s">
        <v>1035</v>
      </c>
      <c r="B238" s="27" t="s">
        <v>36</v>
      </c>
      <c r="C238" s="27" t="s">
        <v>1296</v>
      </c>
      <c r="D238" s="27" t="s">
        <v>1759</v>
      </c>
      <c r="E238" s="27">
        <f t="shared" si="9"/>
        <v>237</v>
      </c>
      <c r="F238" s="18" t="str">
        <f>IF($G238="","",CONCATENATE("BAUTEIL:",_xlfn.XLOOKUP(G238,KM!$C$7:$C$200,KM!$D$7:$D$200),CHAR(10),"BEREICH:",_xlfn.XLOOKUP(G238,KM!$C$7:$C$200,KM!$E$7:$E$200)))</f>
        <v>BAUTEIL:Filmkonservierte Produkte und mit Bioziden behandelte Waren
BEREICH:filmgeschützte Holzlasuren</v>
      </c>
      <c r="G238" s="123">
        <v>31</v>
      </c>
      <c r="H238" s="18" t="str">
        <f>IF($G238="","",_xlfn.XLOOKUP($G238,KM!$C$7:$C$200,KM!F$7:F$200))</f>
        <v>Biozide (Produktart 7 nach 528/2012/EG: Schutzmittel für Baumaterialien) z. B. Algizide, Fungizide</v>
      </c>
      <c r="I238" s="18" t="str">
        <f>IF($G238="","",_xlfn.XLOOKUP($G238,KM!$C$7:$C$200,KM!H$7:H$200))</f>
        <v>Keine Verwendung von Bioziden Wirkstoffen im Innenraum mit Ausnahme von Topfkonservierungen
Ausnahme: Fenster nur mit verkehrsfähigen Biozidprodukten nach 528/2012/EG</v>
      </c>
      <c r="J238" s="18" t="str">
        <f>IF($G238="","",_xlfn.XLOOKUP($G238,KM!$C$7:$C$200,KM!I$7:I$200))</f>
        <v>Keine Verwendung von Bioziden Wirkstoffen im Innenraum mit Ausnahme von Topfkonservierungen
Ausnahme: Fenster nur mit verkehrsfähigen Biozidprodukten nach 528/2012/EG</v>
      </c>
      <c r="K238" s="18" t="str">
        <f>IF($G238="","",_xlfn.XLOOKUP($G238,KM!$C$7:$C$200,KM!J$7:J$200))</f>
        <v>Keine Verwendung von Bioziden Wirkstoffen im Innenraum mit Ausnahme von Topfkonservierungen
Ausnahme: Fenster nur mit verkehrsfähigen Biozidprodukten nach 528/2012/EG</v>
      </c>
      <c r="L238" s="18" t="str">
        <f>IF($G238="","",_xlfn.XLOOKUP($G238,KM!$C$7:$C$200,KM!K$7:K$200))</f>
        <v>Keine Verwendung von Bioziden Wirkstoffen im Innenraum mit Ausnahme von Topfkonservierungen
Ausnahme: Fenster nur mit verkehrsfähigen Biozidprodukten nach 528/2012/EG</v>
      </c>
      <c r="M238" s="18" t="str">
        <f>IF($G238="","",_xlfn.XLOOKUP($G238,KM!$C$7:$C$200,KM!N$7:N$200))</f>
        <v>zulässiger Wirkstoff nach 528/2012/EG
Biozid-Verordnung</v>
      </c>
      <c r="N238" s="27"/>
    </row>
    <row r="239" spans="1:14" ht="72" x14ac:dyDescent="0.3">
      <c r="A239" s="27" t="s">
        <v>1035</v>
      </c>
      <c r="B239" s="27" t="s">
        <v>36</v>
      </c>
      <c r="C239" s="27" t="s">
        <v>1296</v>
      </c>
      <c r="D239" s="27" t="s">
        <v>1222</v>
      </c>
      <c r="E239" s="27">
        <f t="shared" si="9"/>
        <v>238</v>
      </c>
      <c r="F239" s="18" t="str">
        <f>IF($G239="","",CONCATENATE("BAUTEIL:",_xlfn.XLOOKUP(G239,KM!$C$7:$C$200,KM!$D$7:$D$200),CHAR(10),"BEREICH:",_xlfn.XLOOKUP(G239,KM!$C$7:$C$200,KM!$E$7:$E$200)))</f>
        <v>BAUTEIL:Beschichtungen auf nicht mineralischen Untergründen: Metalle, Holz, Kunststoffe
BEREICH:Gemeint sind dekorative flüssige Beschichtungsstoffe: Lacke/ Lasuren mit Grundbeschichtungen. Ausgenommen sind Effektbeschichtungen (z. B. Metalliclacke)</v>
      </c>
      <c r="G239" s="123">
        <v>1</v>
      </c>
      <c r="H239" s="18" t="str">
        <f>IF($G239="","",_xlfn.XLOOKUP($G239,KM!$C$7:$C$200,KM!F$7:F$200))</f>
        <v>VVOC, VOC, SVOC Emissionen oder Gehalt</v>
      </c>
      <c r="I239" s="18" t="str">
        <f>IF($G239="","",_xlfn.XLOOKUP($G239,KM!$C$7:$C$200,KM!H$7:H$200))</f>
        <v>&lt; 300 g/l -
Kategorie D nach RL 2004/42/EG</v>
      </c>
      <c r="J239" s="18" t="str">
        <f>IF($G239="","",_xlfn.XLOOKUP($G239,KM!$C$7:$C$200,KM!I$7:I$200))</f>
        <v>&lt; 130 g/l -
Kategorie D nach RL 2004/42/EG</v>
      </c>
      <c r="K239" s="18" t="str">
        <f>IF($G239="","",_xlfn.XLOOKUP($G239,KM!$C$7:$C$200,KM!J$7:J$200))</f>
        <v>&lt; 100 g/l</v>
      </c>
      <c r="L239" s="18" t="str">
        <f>IF($G239="","",_xlfn.XLOOKUP($G239,KM!$C$7:$C$200,KM!K$7:K$200))</f>
        <v>DE-UZ 12a
Bei werkseitiger Beschichtung gilt alternativ: VOC &lt; 100 g/l</v>
      </c>
      <c r="M239" s="18" t="str">
        <f>IF($G239="","",_xlfn.XLOOKUP($G239,KM!$C$7:$C$200,KM!N$7:N$200))</f>
        <v>Hinweis:
werkseitige
Beschichtungen</v>
      </c>
      <c r="N239" s="27"/>
    </row>
    <row r="240" spans="1:14" ht="115.2" x14ac:dyDescent="0.3">
      <c r="A240" s="27" t="s">
        <v>1035</v>
      </c>
      <c r="B240" s="27" t="s">
        <v>36</v>
      </c>
      <c r="C240" s="27" t="s">
        <v>1760</v>
      </c>
      <c r="D240" s="27" t="s">
        <v>9</v>
      </c>
      <c r="E240" s="27">
        <f t="shared" si="9"/>
        <v>239</v>
      </c>
      <c r="F240" s="18" t="str">
        <f>IF($G240="","",CONCATENATE("BAUTEIL:",_xlfn.XLOOKUP(G240,KM!$C$7:$C$200,KM!$D$7:$D$200),CHAR(10),"BEREICH:",_xlfn.XLOOKUP(G240,KM!$C$7:$C$200,KM!$E$7:$E$200)))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40" s="123">
        <v>44</v>
      </c>
      <c r="H240" s="18" t="str">
        <f>IF($G240="","",_xlfn.XLOOKUP($G240,KM!$C$7:$C$200,KM!F$7:F$200))</f>
        <v>SVHC</v>
      </c>
      <c r="I240" s="18" t="str">
        <f>IF($G240="","",_xlfn.XLOOKUP($G240,KM!$C$7:$C$200,KM!H$7:H$200))</f>
        <v>-</v>
      </c>
      <c r="J240" s="18" t="str">
        <f>IF($G240="","",_xlfn.XLOOKUP($G240,KM!$C$7:$C$200,KM!I$7:I$200))</f>
        <v>-</v>
      </c>
      <c r="K240" s="18" t="str">
        <f>IF($G240="","",_xlfn.XLOOKUP($G240,KM!$C$7:$C$200,KM!J$7:J$200))</f>
        <v>SVHC ≤ 0,1 %</v>
      </c>
      <c r="L240" s="18" t="str">
        <f>IF($G240="","",_xlfn.XLOOKUP($G240,KM!$C$7:$C$200,KM!K$7:K$200))</f>
        <v>Bauteile wie QS3 und zusätzlich für Kunststofffensterprofile, Lichtkuppelaufsatzkränze und Kunststofftüren: SVHC ≤ 0,1 %</v>
      </c>
      <c r="M240" s="18" t="str">
        <f>IF($G240="","",_xlfn.XLOOKUP($G240,KM!$C$7:$C$200,KM!N$7:N$200))</f>
        <v>REACH-Kandidatenliste</v>
      </c>
      <c r="N240" s="27"/>
    </row>
    <row r="241" spans="1:14" ht="72" x14ac:dyDescent="0.3">
      <c r="A241" s="27" t="s">
        <v>1035</v>
      </c>
      <c r="B241" s="27" t="s">
        <v>36</v>
      </c>
      <c r="C241" s="27" t="s">
        <v>1271</v>
      </c>
      <c r="D241" s="27" t="s">
        <v>9</v>
      </c>
      <c r="E241" s="27">
        <f t="shared" si="9"/>
        <v>240</v>
      </c>
      <c r="F241" s="18" t="str">
        <f>IF($G241="","",CONCATENATE("BAUTEIL:",_xlfn.XLOOKUP(G241,KM!$C$7:$C$200,KM!$D$7:$D$200),CHAR(10),"BEREICH:",_xlfn.XLOOKUP(G241,KM!$C$7:$C$200,KM!$E$7:$E$200)))</f>
        <v>BAUTEIL:Beschichtungen auf nicht mineralischen Untergründen: Metalle, Holz, Kunststoffe
BEREICH:Gemeint sind dekorative flüssige Beschichtungsstoffe: Lacke/ Lasuren mit Grundbeschichtungen. Ausgenommen sind Effektbeschichtungen (z. B. Metalliclacke)</v>
      </c>
      <c r="G241" s="123">
        <v>1</v>
      </c>
      <c r="H241" s="18" t="str">
        <f>IF($G241="","",_xlfn.XLOOKUP($G241,KM!$C$7:$C$200,KM!F$7:F$200))</f>
        <v>VVOC, VOC, SVOC Emissionen oder Gehalt</v>
      </c>
      <c r="I241" s="18" t="str">
        <f>IF($G241="","",_xlfn.XLOOKUP($G241,KM!$C$7:$C$200,KM!H$7:H$200))</f>
        <v>&lt; 300 g/l -
Kategorie D nach RL 2004/42/EG</v>
      </c>
      <c r="J241" s="18" t="str">
        <f>IF($G241="","",_xlfn.XLOOKUP($G241,KM!$C$7:$C$200,KM!I$7:I$200))</f>
        <v>&lt; 130 g/l -
Kategorie D nach RL 2004/42/EG</v>
      </c>
      <c r="K241" s="18" t="str">
        <f>IF($G241="","",_xlfn.XLOOKUP($G241,KM!$C$7:$C$200,KM!J$7:J$200))</f>
        <v>&lt; 100 g/l</v>
      </c>
      <c r="L241" s="18" t="str">
        <f>IF($G241="","",_xlfn.XLOOKUP($G241,KM!$C$7:$C$200,KM!K$7:K$200))</f>
        <v>DE-UZ 12a
Bei werkseitiger Beschichtung gilt alternativ: VOC &lt; 100 g/l</v>
      </c>
      <c r="M241" s="18" t="str">
        <f>IF($G241="","",_xlfn.XLOOKUP($G241,KM!$C$7:$C$200,KM!N$7:N$200))</f>
        <v>Hinweis:
werkseitige
Beschichtungen</v>
      </c>
      <c r="N241" s="27"/>
    </row>
    <row r="242" spans="1:14" ht="72" x14ac:dyDescent="0.3">
      <c r="A242" s="27" t="s">
        <v>1035</v>
      </c>
      <c r="B242" s="27" t="s">
        <v>36</v>
      </c>
      <c r="C242" s="27" t="s">
        <v>1270</v>
      </c>
      <c r="D242" s="27" t="s">
        <v>9</v>
      </c>
      <c r="E242" s="27">
        <f t="shared" si="9"/>
        <v>241</v>
      </c>
      <c r="F242" s="18" t="str">
        <f>IF($G242="","",CONCATENATE("BAUTEIL:",_xlfn.XLOOKUP(G242,KM!$C$7:$C$200,KM!$D$7:$D$200),CHAR(10),"BEREICH:",_xlfn.XLOOKUP(G242,KM!$C$7:$C$200,KM!$E$7:$E$200)))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42" s="123">
        <v>19</v>
      </c>
      <c r="H242" s="18" t="str">
        <f>IF($G242="","",_xlfn.XLOOKUP($G242,KM!$C$7:$C$200,KM!F$7:F$200))</f>
        <v>VOC</v>
      </c>
      <c r="I242" s="18" t="str">
        <f>IF($G242="","",_xlfn.XLOOKUP($G242,KM!$C$7:$C$200,KM!H$7:H$200))</f>
        <v>&lt; 300 g/l</v>
      </c>
      <c r="J242" s="18" t="str">
        <f>IF($G242="","",_xlfn.XLOOKUP($G242,KM!$C$7:$C$200,KM!I$7:I$200))</f>
        <v>&lt; 300 g/l</v>
      </c>
      <c r="K242" s="18" t="str">
        <f>IF($G242="","",_xlfn.XLOOKUP($G242,KM!$C$7:$C$200,KM!J$7:J$200))</f>
        <v>Wasserverdünnbare Produkte 
&lt; 140 g/l 
Ausnahme: Für Metalliceffektlacke &lt; 300 g/l</v>
      </c>
      <c r="L242" s="18" t="str">
        <f>IF($G242="","",_xlfn.XLOOKUP($G242,KM!$C$7:$C$200,KM!K$7:K$200))</f>
        <v>Wasserverdünnbare Produkte 
&lt; 140 g/l 
Ausnahme: Für Metalliceffektlacke nur wasserverdünnbare Produkte</v>
      </c>
      <c r="M242" s="18" t="str">
        <f>IF($G242="","",_xlfn.XLOOKUP($G242,KM!$C$7:$C$200,KM!N$7:N$200))</f>
        <v>-</v>
      </c>
      <c r="N242" s="27"/>
    </row>
    <row r="243" spans="1:14" ht="201.6" x14ac:dyDescent="0.3">
      <c r="A243" s="27" t="s">
        <v>1035</v>
      </c>
      <c r="B243" s="27" t="s">
        <v>36</v>
      </c>
      <c r="C243" s="27" t="s">
        <v>989</v>
      </c>
      <c r="D243" s="27" t="s">
        <v>9</v>
      </c>
      <c r="E243" s="27">
        <f t="shared" si="9"/>
        <v>242</v>
      </c>
      <c r="F243" s="18" t="str">
        <f>IF($G243="","",CONCATENATE("BAUTEIL:",_xlfn.XLOOKUP(G243,KM!$C$7:$C$200,KM!$D$7:$D$200),CHAR(10),"BEREICH:",_xlfn.XLOOKUP(G243,KM!$C$7:$C$200,KM!$E$7:$E$200)))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43" s="123">
        <v>38</v>
      </c>
      <c r="H243" s="18" t="str">
        <f>IF($G243="","",_xlfn.XLOOKUP($G243,KM!$C$7:$C$200,KM!F$7:F$200))</f>
        <v>VVOC, VOC, SVOC Emissionen, Halogenierte Treibmittel, Chlorparaffine, Weichmacher, Flammschutzmittel</v>
      </c>
      <c r="I243" s="18" t="str">
        <f>IF($G243="","",_xlfn.XLOOKUP($G243,KM!$C$7:$C$200,KM!H$7:H$200))</f>
        <v>Emicode EC1PLUS,
und 
halogenierte Treibmittel &lt; 0,1 % 
und
Chlorparaffine (SCCPs + MCCPs + LCCPs) &lt; 0,1 %,            
und
TCEP &lt; 0,1 %</v>
      </c>
      <c r="J243" s="18" t="str">
        <f>IF($G243="","",_xlfn.XLOOKUP($G243,KM!$C$7:$C$200,KM!I$7:I$200))</f>
        <v>Emicode EC1PLUS,
und 
halogenierte Treibmittel &lt; 0,1 % 
und
Chlorparaffine (SCCPs + MCCPs + LCCPs) &lt; 0,1 %,            
und
TCEP &lt; 0,1 %</v>
      </c>
      <c r="K243" s="18" t="str">
        <f>IF($G243="","",_xlfn.XLOOKUP($G243,KM!$C$7:$C$200,KM!J$7:J$200))</f>
        <v>Emicode EC1PLUS,
und
halogenierte Treibmittel &lt; 0,1 % 
und
Chlorparaffine (SCCPs + MCCPs + LCCPs) &lt; 0,1 %
und
TCEP &lt; 0,1 % 
und
weichmacherfrei
und 
halogenierten Flammschutzmittel &lt; 0,1 %</v>
      </c>
      <c r="L243" s="18" t="str">
        <f>IF($G243="","",_xlfn.XLOOKUP($G243,KM!$C$7:$C$200,KM!K$7:K$200))</f>
        <v>Emicode EC1PLUS,
und
halogenierte Treibmittel &lt; 0,1 % 
und
Chlorparaffine (SCCPs + MCCPs + LCCPs) &lt; 0,1 %
und
TCEP &lt; 0,1 % 
und
weichmacherfrei
und 
halogenierten Flammschutzmittel &lt; 0,1 %</v>
      </c>
      <c r="M243" s="18" t="str">
        <f>IF($G243="","",_xlfn.XLOOKUP($G243,KM!$C$7:$C$200,KM!N$7:N$200))</f>
        <v>Treibmittel
REACH-Kandidatenliste</v>
      </c>
      <c r="N243" s="27"/>
    </row>
    <row r="244" spans="1:14" ht="216" x14ac:dyDescent="0.3">
      <c r="A244" s="27" t="s">
        <v>1035</v>
      </c>
      <c r="B244" s="27" t="s">
        <v>36</v>
      </c>
      <c r="C244" s="27" t="s">
        <v>1297</v>
      </c>
      <c r="D244" s="27" t="s">
        <v>9</v>
      </c>
      <c r="E244" s="27">
        <f t="shared" si="9"/>
        <v>243</v>
      </c>
      <c r="F244" s="18" t="str">
        <f>IF($G244="","",CONCATENATE("BAUTEIL:",_xlfn.XLOOKUP(G244,KM!$C$7:$C$200,KM!$D$7:$D$200),CHAR(10),"BEREICH:",_xlfn.XLOOKUP(G244,KM!$C$7:$C$200,KM!$E$7:$E$200)))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44" s="123">
        <v>11</v>
      </c>
      <c r="H244" s="18" t="str">
        <f>IF($G244="","",_xlfn.XLOOKUP($G244,KM!$C$7:$C$200,KM!F$7:F$200))</f>
        <v>VVOC, VOC, SVOC Emissionen und Gehalt an Oximen</v>
      </c>
      <c r="I244" s="18" t="str">
        <f>IF($G244="","",_xlfn.XLOOKUP($G244,KM!$C$7:$C$200,KM!H$7:H$200))</f>
        <v>GISCODE
PU10, PU20, RS10, DA20, DSE20, DSA20, DSO20, DH20 oder DSC20</v>
      </c>
      <c r="J244" s="18" t="str">
        <f>IF($G244="","",_xlfn.XLOOKUP($G244,KM!$C$7:$C$200,KM!I$7:I$200))</f>
        <v>GISCODE
PU10, PU20, RS10, DA20, DSE20, DSA20, DSO20, DH20 oder DSC20</v>
      </c>
      <c r="K244" s="18" t="str">
        <f>IF($G244="","",_xlfn.XLOOKUP($G244,KM!$C$7:$C$200,KM!J$7:J$200))</f>
        <v>GISCODE
PU10, PU20, RS10, DA20, DSE20, DSA20, DSO20, DH20 oder DSC20
und
EMICODE EC1PLUS</v>
      </c>
      <c r="L244" s="18" t="str">
        <f>IF($G244="","",_xlfn.XLOOKUP($G244,KM!$C$7:$C$200,KM!K$7:K$200))</f>
        <v>GISCODE
PU10, PU20, RS10, DA20, DSE20, DSA20, DSO20, DH20 oder DSC20
und
EMICODE EC1PLUS</v>
      </c>
      <c r="M244" s="18" t="str">
        <f>IF($G244="","",_xlfn.XLOOKUP($G244,KM!$C$7:$C$200,KM!N$7:N$200))</f>
        <v>GISCODE PU10</v>
      </c>
      <c r="N244" s="27"/>
    </row>
    <row r="245" spans="1:14" ht="144" x14ac:dyDescent="0.3">
      <c r="A245" s="27" t="s">
        <v>1035</v>
      </c>
      <c r="B245" s="27" t="s">
        <v>29</v>
      </c>
      <c r="C245" s="27" t="s">
        <v>9</v>
      </c>
      <c r="D245" s="27" t="s">
        <v>9</v>
      </c>
      <c r="E245" s="27">
        <f t="shared" si="9"/>
        <v>244</v>
      </c>
      <c r="F245" s="18" t="str">
        <f>IF($G245="","",CONCATENATE("BAUTEIL:",_xlfn.XLOOKUP(G245,KM!$C$7:$C$200,KM!$D$7:$D$200),CHAR(10),"BEREICH:",_xlfn.XLOOKUP(G245,KM!$C$7:$C$200,KM!$E$7:$E$200)))</f>
        <v/>
      </c>
      <c r="G245" s="123"/>
      <c r="H245" s="18" t="str">
        <f>IF($G245="","",_xlfn.XLOOKUP($G245,KM!$C$7:$C$200,KM!F$7:F$200))</f>
        <v/>
      </c>
      <c r="I245" s="18" t="str">
        <f>IF($G245="","",_xlfn.XLOOKUP($G245,KM!$C$7:$C$200,KM!H$7:H$200))</f>
        <v/>
      </c>
      <c r="J245" s="18" t="str">
        <f>IF($G245="","",_xlfn.XLOOKUP($G245,KM!$C$7:$C$200,KM!I$7:I$200))</f>
        <v/>
      </c>
      <c r="K245" s="18" t="str">
        <f>IF($G245="","",_xlfn.XLOOKUP($G245,KM!$C$7:$C$200,KM!J$7:J$200))</f>
        <v/>
      </c>
      <c r="L245" s="18" t="str">
        <f>IF($G245="","",_xlfn.XLOOKUP($G245,KM!$C$7:$C$200,KM!K$7:K$200))</f>
        <v/>
      </c>
      <c r="M245" s="18" t="str">
        <f>IF($G245="","",_xlfn.XLOOKUP($G245,KM!$C$7:$C$200,KM!N$7:N$200))</f>
        <v/>
      </c>
      <c r="N245" s="27" t="s">
        <v>1036</v>
      </c>
    </row>
    <row r="246" spans="1:14" ht="100.8" x14ac:dyDescent="0.3">
      <c r="A246" s="27" t="s">
        <v>159</v>
      </c>
      <c r="B246" s="27" t="s">
        <v>158</v>
      </c>
      <c r="C246" s="27" t="s">
        <v>1298</v>
      </c>
      <c r="D246" s="27" t="s">
        <v>1294</v>
      </c>
      <c r="E246" s="27">
        <f t="shared" si="9"/>
        <v>245</v>
      </c>
      <c r="F246" s="18" t="str">
        <f>IF($G246="","",CONCATENATE("BAUTEIL:",_xlfn.XLOOKUP(G246,KM!$C$7:$C$200,KM!$D$7:$D$200),CHAR(10),"BEREICH:",_xlfn.XLOOKUP(G246,KM!$C$7:$C$200,KM!$E$7:$E$200)))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246" s="123">
        <v>47</v>
      </c>
      <c r="H246" s="18" t="str">
        <f>IF($G246="","",_xlfn.XLOOKUP($G246,KM!$C$7:$C$200,KM!F$7:F$200))</f>
        <v>Formaldehyd Emissionen</v>
      </c>
      <c r="I246" s="18" t="str">
        <f>IF($G246="","",_xlfn.XLOOKUP($G246,KM!$C$7:$C$200,KM!H$7:H$200))</f>
        <v xml:space="preserve">Formaldehyd
≤ 0,10 ppm 
(entspricht 0,124 mg/m³) 
</v>
      </c>
      <c r="J246" s="18" t="str">
        <f>IF($G246="","",_xlfn.XLOOKUP($G246,KM!$C$7:$C$200,KM!I$7:I$200))</f>
        <v xml:space="preserve">Formaldehyd
≤ 0,10 ppm 
(entspricht 0,124 mg/m³) 
</v>
      </c>
      <c r="K246" s="18" t="str">
        <f>IF($G246="","",_xlfn.XLOOKUP($G246,KM!$C$7:$C$200,KM!J$7:J$200))</f>
        <v xml:space="preserve">Formaldehyd
≤ 0,10 ppm 
(entspricht 0,124 mg/m³) 
</v>
      </c>
      <c r="L246" s="18" t="str">
        <f>IF($G246="","",_xlfn.XLOOKUP($G246,KM!$C$7:$C$200,KM!K$7:K$200))</f>
        <v>DE-UZ 76
oder 
Formaldehyd
≤ 0,08 ppm (entspricht 0,103 mg/m³)</v>
      </c>
      <c r="M246" s="18" t="str">
        <f>IF($G246="","",_xlfn.XLOOKUP($G246,KM!$C$7:$C$200,KM!N$7:N$200))</f>
        <v>Prüfbedingungen gemäß ChemVerbotsV</v>
      </c>
      <c r="N246" s="27"/>
    </row>
    <row r="247" spans="1:14" ht="72" x14ac:dyDescent="0.3">
      <c r="A247" s="27" t="s">
        <v>159</v>
      </c>
      <c r="B247" s="27" t="s">
        <v>158</v>
      </c>
      <c r="C247" s="27" t="s">
        <v>1298</v>
      </c>
      <c r="D247" s="27" t="s">
        <v>1271</v>
      </c>
      <c r="E247" s="27">
        <f t="shared" si="9"/>
        <v>246</v>
      </c>
      <c r="F247" s="18" t="str">
        <f>IF($G247="","",CONCATENATE("BAUTEIL:",_xlfn.XLOOKUP(G247,KM!$C$7:$C$200,KM!$D$7:$D$200),CHAR(10),"BEREICH:",_xlfn.XLOOKUP(G247,KM!$C$7:$C$200,KM!$E$7:$E$200)))</f>
        <v>BAUTEIL:Beschichtungen auf nicht mineralischen Untergründen: Metalle, Holz, Kunststoffe
BEREICH:Gemeint sind dekorative flüssige Beschichtungsstoffe: Lacke/ Lasuren mit Grundbeschichtungen. Ausgenommen sind Effektbeschichtungen (z. B. Metalliclacke)</v>
      </c>
      <c r="G247" s="123">
        <v>1</v>
      </c>
      <c r="H247" s="18" t="str">
        <f>IF($G247="","",_xlfn.XLOOKUP($G247,KM!$C$7:$C$200,KM!F$7:F$200))</f>
        <v>VVOC, VOC, SVOC Emissionen oder Gehalt</v>
      </c>
      <c r="I247" s="18" t="str">
        <f>IF($G247="","",_xlfn.XLOOKUP($G247,KM!$C$7:$C$200,KM!H$7:H$200))</f>
        <v>&lt; 300 g/l -
Kategorie D nach RL 2004/42/EG</v>
      </c>
      <c r="J247" s="18" t="str">
        <f>IF($G247="","",_xlfn.XLOOKUP($G247,KM!$C$7:$C$200,KM!I$7:I$200))</f>
        <v>&lt; 130 g/l -
Kategorie D nach RL 2004/42/EG</v>
      </c>
      <c r="K247" s="18" t="str">
        <f>IF($G247="","",_xlfn.XLOOKUP($G247,KM!$C$7:$C$200,KM!J$7:J$200))</f>
        <v>&lt; 100 g/l</v>
      </c>
      <c r="L247" s="18" t="str">
        <f>IF($G247="","",_xlfn.XLOOKUP($G247,KM!$C$7:$C$200,KM!K$7:K$200))</f>
        <v>DE-UZ 12a
Bei werkseitiger Beschichtung gilt alternativ: VOC &lt; 100 g/l</v>
      </c>
      <c r="M247" s="18" t="str">
        <f>IF($G247="","",_xlfn.XLOOKUP($G247,KM!$C$7:$C$200,KM!N$7:N$200))</f>
        <v>Hinweis:
werkseitige
Beschichtungen</v>
      </c>
      <c r="N247" s="27"/>
    </row>
    <row r="248" spans="1:14" ht="115.2" x14ac:dyDescent="0.3">
      <c r="A248" s="27" t="s">
        <v>159</v>
      </c>
      <c r="B248" s="27" t="s">
        <v>158</v>
      </c>
      <c r="C248" s="27" t="s">
        <v>1760</v>
      </c>
      <c r="D248" s="27" t="s">
        <v>9</v>
      </c>
      <c r="E248" s="27">
        <f t="shared" si="9"/>
        <v>247</v>
      </c>
      <c r="F248" s="18" t="str">
        <f>IF($G248="","",CONCATENATE("BAUTEIL:",_xlfn.XLOOKUP(G248,KM!$C$7:$C$200,KM!$D$7:$D$200),CHAR(10),"BEREICH:",_xlfn.XLOOKUP(G248,KM!$C$7:$C$200,KM!$E$7:$E$200)))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248" s="123">
        <v>44</v>
      </c>
      <c r="H248" s="18" t="str">
        <f>IF($G248="","",_xlfn.XLOOKUP($G248,KM!$C$7:$C$200,KM!F$7:F$200))</f>
        <v>SVHC</v>
      </c>
      <c r="I248" s="18" t="str">
        <f>IF($G248="","",_xlfn.XLOOKUP($G248,KM!$C$7:$C$200,KM!H$7:H$200))</f>
        <v>-</v>
      </c>
      <c r="J248" s="18" t="str">
        <f>IF($G248="","",_xlfn.XLOOKUP($G248,KM!$C$7:$C$200,KM!I$7:I$200))</f>
        <v>-</v>
      </c>
      <c r="K248" s="18" t="str">
        <f>IF($G248="","",_xlfn.XLOOKUP($G248,KM!$C$7:$C$200,KM!J$7:J$200))</f>
        <v>SVHC ≤ 0,1 %</v>
      </c>
      <c r="L248" s="18" t="str">
        <f>IF($G248="","",_xlfn.XLOOKUP($G248,KM!$C$7:$C$200,KM!K$7:K$200))</f>
        <v>Bauteile wie QS3 und zusätzlich für Kunststofffensterprofile, Lichtkuppelaufsatzkränze und Kunststofftüren: SVHC ≤ 0,1 %</v>
      </c>
      <c r="M248" s="18" t="str">
        <f>IF($G248="","",_xlfn.XLOOKUP($G248,KM!$C$7:$C$200,KM!N$7:N$200))</f>
        <v>REACH-Kandidatenliste</v>
      </c>
      <c r="N248" s="27"/>
    </row>
    <row r="249" spans="1:14" ht="72" x14ac:dyDescent="0.3">
      <c r="A249" s="27" t="s">
        <v>159</v>
      </c>
      <c r="B249" s="27" t="s">
        <v>158</v>
      </c>
      <c r="C249" s="27" t="s">
        <v>1299</v>
      </c>
      <c r="D249" s="27" t="s">
        <v>1271</v>
      </c>
      <c r="E249" s="27">
        <f t="shared" si="9"/>
        <v>248</v>
      </c>
      <c r="F249" s="18" t="str">
        <f>IF($G249="","",CONCATENATE("BAUTEIL:",_xlfn.XLOOKUP(G249,KM!$C$7:$C$200,KM!$D$7:$D$200),CHAR(10),"BEREICH:",_xlfn.XLOOKUP(G249,KM!$C$7:$C$200,KM!$E$7:$E$200)))</f>
        <v>BAUTEIL:Beschichtungen auf nicht mineralischen Untergründen: Metalle, Holz, Kunststoffe
BEREICH:Gemeint sind dekorative flüssige Beschichtungsstoffe: Lacke/ Lasuren mit Grundbeschichtungen. Ausgenommen sind Effektbeschichtungen (z. B. Metalliclacke)</v>
      </c>
      <c r="G249" s="123">
        <v>1</v>
      </c>
      <c r="H249" s="18" t="str">
        <f>IF($G249="","",_xlfn.XLOOKUP($G249,KM!$C$7:$C$200,KM!F$7:F$200))</f>
        <v>VVOC, VOC, SVOC Emissionen oder Gehalt</v>
      </c>
      <c r="I249" s="18" t="str">
        <f>IF($G249="","",_xlfn.XLOOKUP($G249,KM!$C$7:$C$200,KM!H$7:H$200))</f>
        <v>&lt; 300 g/l -
Kategorie D nach RL 2004/42/EG</v>
      </c>
      <c r="J249" s="18" t="str">
        <f>IF($G249="","",_xlfn.XLOOKUP($G249,KM!$C$7:$C$200,KM!I$7:I$200))</f>
        <v>&lt; 130 g/l -
Kategorie D nach RL 2004/42/EG</v>
      </c>
      <c r="K249" s="18" t="str">
        <f>IF($G249="","",_xlfn.XLOOKUP($G249,KM!$C$7:$C$200,KM!J$7:J$200))</f>
        <v>&lt; 100 g/l</v>
      </c>
      <c r="L249" s="18" t="str">
        <f>IF($G249="","",_xlfn.XLOOKUP($G249,KM!$C$7:$C$200,KM!K$7:K$200))</f>
        <v>DE-UZ 12a
Bei werkseitiger Beschichtung gilt alternativ: VOC &lt; 100 g/l</v>
      </c>
      <c r="M249" s="18" t="str">
        <f>IF($G249="","",_xlfn.XLOOKUP($G249,KM!$C$7:$C$200,KM!N$7:N$200))</f>
        <v>Hinweis:
werkseitige
Beschichtungen</v>
      </c>
      <c r="N249" s="27"/>
    </row>
    <row r="250" spans="1:14" ht="72" x14ac:dyDescent="0.3">
      <c r="A250" s="27" t="s">
        <v>159</v>
      </c>
      <c r="B250" s="27" t="s">
        <v>158</v>
      </c>
      <c r="C250" s="27" t="s">
        <v>1299</v>
      </c>
      <c r="D250" s="27" t="s">
        <v>1270</v>
      </c>
      <c r="E250" s="27">
        <f t="shared" si="9"/>
        <v>249</v>
      </c>
      <c r="F250" s="18" t="str">
        <f>IF($G250="","",CONCATENATE("BAUTEIL:",_xlfn.XLOOKUP(G250,KM!$C$7:$C$200,KM!$D$7:$D$200),CHAR(10),"BEREICH:",_xlfn.XLOOKUP(G250,KM!$C$7:$C$200,KM!$E$7:$E$200)))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250" s="123">
        <v>19</v>
      </c>
      <c r="H250" s="18" t="str">
        <f>IF($G250="","",_xlfn.XLOOKUP($G250,KM!$C$7:$C$200,KM!F$7:F$200))</f>
        <v>VOC</v>
      </c>
      <c r="I250" s="18" t="str">
        <f>IF($G250="","",_xlfn.XLOOKUP($G250,KM!$C$7:$C$200,KM!H$7:H$200))</f>
        <v>&lt; 300 g/l</v>
      </c>
      <c r="J250" s="18" t="str">
        <f>IF($G250="","",_xlfn.XLOOKUP($G250,KM!$C$7:$C$200,KM!I$7:I$200))</f>
        <v>&lt; 300 g/l</v>
      </c>
      <c r="K250" s="18" t="str">
        <f>IF($G250="","",_xlfn.XLOOKUP($G250,KM!$C$7:$C$200,KM!J$7:J$200))</f>
        <v>Wasserverdünnbare Produkte 
&lt; 140 g/l 
Ausnahme: Für Metalliceffektlacke &lt; 300 g/l</v>
      </c>
      <c r="L250" s="18" t="str">
        <f>IF($G250="","",_xlfn.XLOOKUP($G250,KM!$C$7:$C$200,KM!K$7:K$200))</f>
        <v>Wasserverdünnbare Produkte 
&lt; 140 g/l 
Ausnahme: Für Metalliceffektlacke nur wasserverdünnbare Produkte</v>
      </c>
      <c r="M250" s="18" t="str">
        <f>IF($G250="","",_xlfn.XLOOKUP($G250,KM!$C$7:$C$200,KM!N$7:N$200))</f>
        <v>-</v>
      </c>
      <c r="N250" s="27"/>
    </row>
    <row r="251" spans="1:14" ht="201.6" x14ac:dyDescent="0.3">
      <c r="A251" s="27" t="s">
        <v>159</v>
      </c>
      <c r="B251" s="27" t="s">
        <v>158</v>
      </c>
      <c r="C251" s="27" t="s">
        <v>1299</v>
      </c>
      <c r="D251" s="27" t="s">
        <v>989</v>
      </c>
      <c r="E251" s="27">
        <f t="shared" si="9"/>
        <v>250</v>
      </c>
      <c r="F251" s="18" t="str">
        <f>IF($G251="","",CONCATENATE("BAUTEIL:",_xlfn.XLOOKUP(G251,KM!$C$7:$C$200,KM!$D$7:$D$200),CHAR(10),"BEREICH:",_xlfn.XLOOKUP(G251,KM!$C$7:$C$200,KM!$E$7:$E$200)))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51" s="123">
        <v>38</v>
      </c>
      <c r="H251" s="18" t="str">
        <f>IF($G251="","",_xlfn.XLOOKUP($G251,KM!$C$7:$C$200,KM!F$7:F$200))</f>
        <v>VVOC, VOC, SVOC Emissionen, Halogenierte Treibmittel, Chlorparaffine, Weichmacher, Flammschutzmittel</v>
      </c>
      <c r="I251" s="18" t="str">
        <f>IF($G251="","",_xlfn.XLOOKUP($G251,KM!$C$7:$C$200,KM!H$7:H$200))</f>
        <v>Emicode EC1PLUS,
und 
halogenierte Treibmittel &lt; 0,1 % 
und
Chlorparaffine (SCCPs + MCCPs + LCCPs) &lt; 0,1 %,            
und
TCEP &lt; 0,1 %</v>
      </c>
      <c r="J251" s="18" t="str">
        <f>IF($G251="","",_xlfn.XLOOKUP($G251,KM!$C$7:$C$200,KM!I$7:I$200))</f>
        <v>Emicode EC1PLUS,
und 
halogenierte Treibmittel &lt; 0,1 % 
und
Chlorparaffine (SCCPs + MCCPs + LCCPs) &lt; 0,1 %,            
und
TCEP &lt; 0,1 %</v>
      </c>
      <c r="K251" s="18" t="str">
        <f>IF($G251="","",_xlfn.XLOOKUP($G251,KM!$C$7:$C$200,KM!J$7:J$200))</f>
        <v>Emicode EC1PLUS,
und
halogenierte Treibmittel &lt; 0,1 % 
und
Chlorparaffine (SCCPs + MCCPs + LCCPs) &lt; 0,1 %
und
TCEP &lt; 0,1 % 
und
weichmacherfrei
und 
halogenierten Flammschutzmittel &lt; 0,1 %</v>
      </c>
      <c r="L251" s="18" t="str">
        <f>IF($G251="","",_xlfn.XLOOKUP($G251,KM!$C$7:$C$200,KM!K$7:K$200))</f>
        <v>Emicode EC1PLUS,
und
halogenierte Treibmittel &lt; 0,1 % 
und
Chlorparaffine (SCCPs + MCCPs + LCCPs) &lt; 0,1 %
und
TCEP &lt; 0,1 % 
und
weichmacherfrei
und 
halogenierten Flammschutzmittel &lt; 0,1 %</v>
      </c>
      <c r="M251" s="18" t="str">
        <f>IF($G251="","",_xlfn.XLOOKUP($G251,KM!$C$7:$C$200,KM!N$7:N$200))</f>
        <v>Treibmittel
REACH-Kandidatenliste</v>
      </c>
      <c r="N251" s="27"/>
    </row>
    <row r="252" spans="1:14" ht="216" x14ac:dyDescent="0.3">
      <c r="A252" s="27" t="s">
        <v>159</v>
      </c>
      <c r="B252" s="27" t="s">
        <v>158</v>
      </c>
      <c r="C252" s="27" t="s">
        <v>1297</v>
      </c>
      <c r="D252" s="27" t="s">
        <v>9</v>
      </c>
      <c r="E252" s="27">
        <f t="shared" si="9"/>
        <v>251</v>
      </c>
      <c r="F252" s="18" t="str">
        <f>IF($G252="","",CONCATENATE("BAUTEIL:",_xlfn.XLOOKUP(G252,KM!$C$7:$C$200,KM!$D$7:$D$200),CHAR(10),"BEREICH:",_xlfn.XLOOKUP(G252,KM!$C$7:$C$200,KM!$E$7:$E$200)))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52" s="123">
        <v>11</v>
      </c>
      <c r="H252" s="18" t="str">
        <f>IF($G252="","",_xlfn.XLOOKUP($G252,KM!$C$7:$C$200,KM!F$7:F$200))</f>
        <v>VVOC, VOC, SVOC Emissionen und Gehalt an Oximen</v>
      </c>
      <c r="I252" s="18" t="str">
        <f>IF($G252="","",_xlfn.XLOOKUP($G252,KM!$C$7:$C$200,KM!H$7:H$200))</f>
        <v>GISCODE
PU10, PU20, RS10, DA20, DSE20, DSA20, DSO20, DH20 oder DSC20</v>
      </c>
      <c r="J252" s="18" t="str">
        <f>IF($G252="","",_xlfn.XLOOKUP($G252,KM!$C$7:$C$200,KM!I$7:I$200))</f>
        <v>GISCODE
PU10, PU20, RS10, DA20, DSE20, DSA20, DSO20, DH20 oder DSC20</v>
      </c>
      <c r="K252" s="18" t="str">
        <f>IF($G252="","",_xlfn.XLOOKUP($G252,KM!$C$7:$C$200,KM!J$7:J$200))</f>
        <v>GISCODE
PU10, PU20, RS10, DA20, DSE20, DSA20, DSO20, DH20 oder DSC20
und
EMICODE EC1PLUS</v>
      </c>
      <c r="L252" s="18" t="str">
        <f>IF($G252="","",_xlfn.XLOOKUP($G252,KM!$C$7:$C$200,KM!K$7:K$200))</f>
        <v>GISCODE
PU10, PU20, RS10, DA20, DSE20, DSA20, DSO20, DH20 oder DSC20
und
EMICODE EC1PLUS</v>
      </c>
      <c r="M252" s="18" t="str">
        <f>IF($G252="","",_xlfn.XLOOKUP($G252,KM!$C$7:$C$200,KM!N$7:N$200))</f>
        <v>GISCODE PU10</v>
      </c>
      <c r="N252" s="27"/>
    </row>
    <row r="253" spans="1:14" ht="115.2" x14ac:dyDescent="0.3">
      <c r="A253" s="27" t="s">
        <v>170</v>
      </c>
      <c r="B253" s="27" t="s">
        <v>1741</v>
      </c>
      <c r="C253" s="27" t="s">
        <v>9</v>
      </c>
      <c r="D253" s="27" t="s">
        <v>9</v>
      </c>
      <c r="E253" s="27">
        <f t="shared" si="9"/>
        <v>252</v>
      </c>
      <c r="F253" s="18" t="str">
        <f>IF($G253="","",CONCATENATE("BAUTEIL:",_xlfn.XLOOKUP(G253,KM!$C$7:$C$200,KM!$D$7:$D$200),CHAR(10),"BEREICH:",_xlfn.XLOOKUP(G253,KM!$C$7:$C$200,KM!$E$7:$E$200)))</f>
        <v>BAUTEIL:Betontrennmittel
BEREICH:Schalöle und Trennmittel beim Betonieren</v>
      </c>
      <c r="G253" s="123">
        <v>14</v>
      </c>
      <c r="H253" s="18" t="str">
        <f>IF($G253="","",_xlfn.XLOOKUP($G253,KM!$C$7:$C$200,KM!F$7:F$200))</f>
        <v>Gefahrstoffe, biologische Abbaubarkeit, VOC</v>
      </c>
      <c r="I253" s="18" t="str">
        <f>IF($G253="","",_xlfn.XLOOKUP($G253,KM!$C$7:$C$200,KM!H$7:H$200))</f>
        <v>GISCODE BTM 01, BTM 05, BTM 10, BTM 15, BTM 20 oder BTM30</v>
      </c>
      <c r="J253" s="18" t="str">
        <f>IF($G253="","",_xlfn.XLOOKUP($G253,KM!$C$7:$C$200,KM!I$7:I$200))</f>
        <v>GISCODE BTM 01, BTM 05, BTM 10, BTM 15 oder BTM20
und
VOC &lt; 3%</v>
      </c>
      <c r="K253" s="18" t="str">
        <f>IF($G253="","",_xlfn.XLOOKUP($G253,KM!$C$7:$C$200,KM!J$7:J$200))</f>
        <v>GISCODE BTM 01, BTM 05, BTM 10 oder BTM15
und
inhärent biologisch abbaubar nach
OECD 302
und
VOC &lt; 1%</v>
      </c>
      <c r="L253" s="18" t="str">
        <f>IF($G253="","",_xlfn.XLOOKUP($G253,KM!$C$7:$C$200,KM!K$7:K$200))</f>
        <v>GISCODE BTM 01, BTM 05 oder BTM 10
und
leicht biologisch abbaubar nach
OECD 301
und
VOC &lt; 1%</v>
      </c>
      <c r="M253" s="18" t="str">
        <f>IF($G253="","",_xlfn.XLOOKUP($G253,KM!$C$7:$C$200,KM!N$7:N$200))</f>
        <v>-</v>
      </c>
      <c r="N253" s="27"/>
    </row>
    <row r="254" spans="1:14" ht="86.4" x14ac:dyDescent="0.3">
      <c r="A254" s="27" t="s">
        <v>170</v>
      </c>
      <c r="B254" s="27" t="s">
        <v>28</v>
      </c>
      <c r="C254" s="27" t="s">
        <v>9</v>
      </c>
      <c r="D254" s="27" t="s">
        <v>9</v>
      </c>
      <c r="E254" s="27">
        <f t="shared" si="9"/>
        <v>253</v>
      </c>
      <c r="F254" s="18" t="str">
        <f>IF($G254="","",CONCATENATE("BAUTEIL:",_xlfn.XLOOKUP(G254,KM!$C$7:$C$200,KM!$D$7:$D$200),CHAR(10),"BEREICH:",_xlfn.XLOOKUP(G254,KM!$C$7:$C$200,KM!$E$7:$E$200)))</f>
        <v>BAUTEIL:Montagekleb- und Dichtstoffe an der Fassade, Fenstern und Außentüren
BEREICH:Klebstoff für die Herstellung der Luftdichtheit an der Fassade innen und außen: z. B. PU, PU-Hybrid, MS-Polymer, SMP, Acrylat, Silikon</v>
      </c>
      <c r="G254" s="123">
        <v>13</v>
      </c>
      <c r="H254" s="18" t="str">
        <f>IF($G254="","",_xlfn.XLOOKUP($G254,KM!$C$7:$C$200,KM!F$7:F$200))</f>
        <v>VVOC, VOC, SVOC Emissionen und Gehalt an gefährlichen Stoffen</v>
      </c>
      <c r="I254" s="18">
        <f>IF($G254="","",_xlfn.XLOOKUP($G254,KM!$C$7:$C$200,KM!H$7:H$200))</f>
        <v>0</v>
      </c>
      <c r="J254" s="18">
        <f>IF($G254="","",_xlfn.XLOOKUP($G254,KM!$C$7:$C$200,KM!I$7:I$200))</f>
        <v>0</v>
      </c>
      <c r="K254" s="18" t="str">
        <f>IF($G254="","",_xlfn.XLOOKUP($G254,KM!$C$7:$C$200,KM!J$7:J$200))</f>
        <v>Chlorparaffine (SCCPs + MCCPs + LCCPs) &lt; 0,1 % 
und
EMICODE EC1PLUS
oder
VOC &lt; 1 %</v>
      </c>
      <c r="L254" s="18" t="str">
        <f>IF($G254="","",_xlfn.XLOOKUP($G254,KM!$C$7:$C$200,KM!K$7:K$200))</f>
        <v>Chlorparaffine (SCCPs + MCCPs + LCCPs) &lt; 0,1 % 
und
EMICODE EC1PLUS
oder
VOC &lt; 1 %</v>
      </c>
      <c r="M254" s="18" t="str">
        <f>IF($G254="","",_xlfn.XLOOKUP($G254,KM!$C$7:$C$200,KM!N$7:N$200))</f>
        <v>Chlorparafine</v>
      </c>
      <c r="N254" s="27" t="s">
        <v>102</v>
      </c>
    </row>
    <row r="255" spans="1:14" ht="201.6" x14ac:dyDescent="0.3">
      <c r="A255" s="27" t="s">
        <v>170</v>
      </c>
      <c r="B255" s="27" t="s">
        <v>1872</v>
      </c>
      <c r="C255" s="27" t="s">
        <v>42</v>
      </c>
      <c r="D255" s="27" t="s">
        <v>9</v>
      </c>
      <c r="E255" s="27">
        <f t="shared" si="9"/>
        <v>254</v>
      </c>
      <c r="F255" s="18" t="str">
        <f>IF($G255="","",CONCATENATE("BAUTEIL:",_xlfn.XLOOKUP(G255,KM!$C$7:$C$200,KM!$D$7:$D$200),CHAR(10),"BEREICH:",_xlfn.XLOOKUP(G255,KM!$C$7:$C$200,KM!$E$7:$E$200)))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55" s="123">
        <v>38</v>
      </c>
      <c r="H255" s="18" t="str">
        <f>IF($G255="","",_xlfn.XLOOKUP($G255,KM!$C$7:$C$200,KM!F$7:F$200))</f>
        <v>VVOC, VOC, SVOC Emissionen, Halogenierte Treibmittel, Chlorparaffine, Weichmacher, Flammschutzmittel</v>
      </c>
      <c r="I255" s="18" t="str">
        <f>IF($G255="","",_xlfn.XLOOKUP($G255,KM!$C$7:$C$200,KM!H$7:H$200))</f>
        <v>Emicode EC1PLUS,
und 
halogenierte Treibmittel &lt; 0,1 % 
und
Chlorparaffine (SCCPs + MCCPs + LCCPs) &lt; 0,1 %,            
und
TCEP &lt; 0,1 %</v>
      </c>
      <c r="J255" s="18" t="str">
        <f>IF($G255="","",_xlfn.XLOOKUP($G255,KM!$C$7:$C$200,KM!I$7:I$200))</f>
        <v>Emicode EC1PLUS,
und 
halogenierte Treibmittel &lt; 0,1 % 
und
Chlorparaffine (SCCPs + MCCPs + LCCPs) &lt; 0,1 %,            
und
TCEP &lt; 0,1 %</v>
      </c>
      <c r="K255" s="18" t="str">
        <f>IF($G255="","",_xlfn.XLOOKUP($G255,KM!$C$7:$C$200,KM!J$7:J$200))</f>
        <v>Emicode EC1PLUS,
und
halogenierte Treibmittel &lt; 0,1 % 
und
Chlorparaffine (SCCPs + MCCPs + LCCPs) &lt; 0,1 %
und
TCEP &lt; 0,1 % 
und
weichmacherfrei
und 
halogenierten Flammschutzmittel &lt; 0,1 %</v>
      </c>
      <c r="L255" s="18" t="str">
        <f>IF($G255="","",_xlfn.XLOOKUP($G255,KM!$C$7:$C$200,KM!K$7:K$200))</f>
        <v>Emicode EC1PLUS,
und
halogenierte Treibmittel &lt; 0,1 % 
und
Chlorparaffine (SCCPs + MCCPs + LCCPs) &lt; 0,1 %
und
TCEP &lt; 0,1 % 
und
weichmacherfrei
und 
halogenierten Flammschutzmittel &lt; 0,1 %</v>
      </c>
      <c r="M255" s="18" t="str">
        <f>IF($G255="","",_xlfn.XLOOKUP($G255,KM!$C$7:$C$200,KM!N$7:N$200))</f>
        <v>Treibmittel
REACH-Kandidatenliste</v>
      </c>
      <c r="N255" s="27"/>
    </row>
    <row r="256" spans="1:14" ht="187.2" x14ac:dyDescent="0.3">
      <c r="A256" s="27" t="s">
        <v>170</v>
      </c>
      <c r="B256" s="27" t="s">
        <v>1279</v>
      </c>
      <c r="C256" s="27" t="s">
        <v>1269</v>
      </c>
      <c r="D256" s="27" t="s">
        <v>9</v>
      </c>
      <c r="E256" s="27">
        <f t="shared" si="9"/>
        <v>255</v>
      </c>
      <c r="F256" s="18" t="str">
        <f>IF($G256="","",CONCATENATE("BAUTEIL:",_xlfn.XLOOKUP(G256,KM!$C$7:$C$200,KM!$D$7:$D$200),CHAR(10),"BEREICH:",_xlfn.XLOOKUP(G256,KM!$C$7:$C$200,KM!$E$7:$E$200)))</f>
        <v>BAUTEIL:Tragende und nicht tragende Metallbauteile in der Innenanwendung mit &gt; 50m² beschichteter Oberfläche
BEREICH:Brandschutzbeschichtung für Metallbauteile im Rahmen einer bauaufsichtlichen Zulassung oder auf Basis einer europäischen technischen Bewertung CE gekennzeichnet.</v>
      </c>
      <c r="G256" s="123">
        <v>15</v>
      </c>
      <c r="H256" s="18" t="str">
        <f>IF($G256="","",_xlfn.XLOOKUP($G256,KM!$C$7:$C$200,KM!F$7:F$200))</f>
        <v>VOC, Emissionen und Halogene</v>
      </c>
      <c r="I256" s="18" t="str">
        <f>IF($G256="","",_xlfn.XLOOKUP($G256,KM!$C$7:$C$200,KM!H$7:H$200))</f>
        <v>Emissionsbewertetes Bauprodukt nach den DIBt Grundsätzen für "Reaktive Brandschutzsysteme auf Stahlbauteilen" oder deutsche allgemeine bauaufsichtliche Zulassung (abZ)</v>
      </c>
      <c r="J256" s="18" t="str">
        <f>IF($G256="","",_xlfn.XLOOKUP($G256,KM!$C$7:$C$200,KM!I$7:I$200))</f>
        <v>Emissionsbewertetes Bauprodukt nach den DIBt Grundsätzen für "Reaktive Brandschutzsysteme auf Stahlbauteilen" oder deutsche allgemeine bauaufsichtliche Zulassung (abZ)
und
Halogenfreies Produkt 
und 
VOC &lt; 50 g/l</v>
      </c>
      <c r="K256" s="18" t="str">
        <f>IF($G256="","",_xlfn.XLOOKUP($G256,KM!$C$7:$C$200,KM!J$7:J$200))</f>
        <v>Emissionsbewertetes Bauprodukt nach den DIBt Grundsätzen für "Reaktive Brandschutzsysteme auf Stahlbauteilen" oder deutsche allgemeine bauaufsichtliche Zulassung (abZ)
und
Halogenfreies Produkt 
und 
VOC &lt; 25 g/l</v>
      </c>
      <c r="L256" s="18" t="str">
        <f>IF($G256="","",_xlfn.XLOOKUP($G256,KM!$C$7:$C$200,KM!K$7:K$200))</f>
        <v>Emissionsbewertetes Bauprodukt nach den DIBt Grundsätzen für "Reaktive Brandschutzsysteme auf Stahlbauteilen" oder deutsche allgemeine bauaufsichtliche Zulassung (abZ)
und
Halogenfreies Produkt 
und 
VOC &lt; 5 g/l</v>
      </c>
      <c r="M256" s="18" t="str">
        <f>IF($G256="","",_xlfn.XLOOKUP($G256,KM!$C$7:$C$200,KM!N$7:N$200))</f>
        <v>DIBt-Grundsätze
Erläuterung:
Bei optionaler
Verwendung von Decklacken nach abZ
VOC &lt; 60 g/m2</v>
      </c>
      <c r="N256" s="27"/>
    </row>
    <row r="257" spans="1:14" ht="72" x14ac:dyDescent="0.3">
      <c r="A257" s="27" t="s">
        <v>170</v>
      </c>
      <c r="B257" s="27" t="s">
        <v>1279</v>
      </c>
      <c r="C257" s="27" t="s">
        <v>1270</v>
      </c>
      <c r="D257" s="27" t="s">
        <v>9</v>
      </c>
      <c r="E257" s="27">
        <f t="shared" si="9"/>
        <v>256</v>
      </c>
      <c r="F257" s="18" t="str">
        <f>IF($G257="","",CONCATENATE("BAUTEIL:",_xlfn.XLOOKUP(G257,KM!$C$7:$C$200,KM!$D$7:$D$200),CHAR(10),"BEREICH:",_xlfn.XLOOKUP(G257,KM!$C$7:$C$200,KM!$E$7:$E$200)))</f>
        <v>BAUTEIL:Tragende Metallbauteile (Wandstärke &gt; 3 mm) mit &gt; 500 m² beschichteter Oberfläche im Gebäude wie z. B. Atriumkonstruktion, Brücken etc.
BEREICH:Korrosionsschutzbeschichtungen für innenliegende Bauteile (max. Korrosivitätskategorie C2 hoch)</v>
      </c>
      <c r="G257" s="123">
        <v>16</v>
      </c>
      <c r="H257" s="18" t="str">
        <f>IF($G257="","",_xlfn.XLOOKUP($G257,KM!$C$7:$C$200,KM!F$7:F$200))</f>
        <v>VOC</v>
      </c>
      <c r="I257" s="18" t="str">
        <f>IF($G257="","",_xlfn.XLOOKUP($G257,KM!$C$7:$C$200,KM!H$7:H$200))</f>
        <v>&lt; 300 g/l</v>
      </c>
      <c r="J257" s="18" t="str">
        <f>IF($G257="","",_xlfn.XLOOKUP($G257,KM!$C$7:$C$200,KM!I$7:I$200))</f>
        <v>Wasserverdünnbares Produkt 
&lt; 140 g/l (Kat. A/i oder A/j nach Decopaint-Richtlinie)</v>
      </c>
      <c r="K257" s="18" t="str">
        <f>IF($G257="","",_xlfn.XLOOKUP($G257,KM!$C$7:$C$200,KM!J$7:J$200))</f>
        <v>Wasserverdünnbares Produkt 
&lt; 140 g/l (Kat. A/i oder A/j nach Decopaint-Richtlinie)</v>
      </c>
      <c r="L257" s="18" t="str">
        <f>IF($G257="","",_xlfn.XLOOKUP($G257,KM!$C$7:$C$200,KM!K$7:K$200))</f>
        <v>Wasserverdünnbares Produkt &lt; 100 g/l oder Einsatz eines C3–Beschichtungssystems der Qualitätsstufe 4 (s. nächste Zeile)</v>
      </c>
      <c r="M257" s="18" t="str">
        <f>IF($G257="","",_xlfn.XLOOKUP($G257,KM!$C$7:$C$200,KM!N$7:N$200))</f>
        <v>-</v>
      </c>
      <c r="N257" s="27"/>
    </row>
    <row r="258" spans="1:14" ht="72" x14ac:dyDescent="0.3">
      <c r="A258" s="27" t="s">
        <v>170</v>
      </c>
      <c r="B258" s="27" t="s">
        <v>1279</v>
      </c>
      <c r="C258" s="27" t="s">
        <v>1270</v>
      </c>
      <c r="D258" s="27" t="s">
        <v>9</v>
      </c>
      <c r="E258" s="27">
        <f t="shared" si="9"/>
        <v>257</v>
      </c>
      <c r="F258" s="18" t="str">
        <f>IF($G258="","",CONCATENATE("BAUTEIL:",_xlfn.XLOOKUP(G258,KM!$C$7:$C$200,KM!$D$7:$D$200),CHAR(10),"BEREICH:",_xlfn.XLOOKUP(G258,KM!$C$7:$C$200,KM!$E$7:$E$200)))</f>
        <v>BAUTEIL:Tragende Metallbauteile (Wandstärke &gt; 3 mm) mit &gt; 500 m² beschichteter Oberfläche wie z. B. Atriumkonstruktion, Brücken etc.
BEREICH:Korrosionsschutzbeschichtungen für Bauteile (max. Korrosivitätskategorie C3 hoch)</v>
      </c>
      <c r="G258" s="123">
        <v>17</v>
      </c>
      <c r="H258" s="18" t="str">
        <f>IF($G258="","",_xlfn.XLOOKUP($G258,KM!$C$7:$C$200,KM!F$7:F$200))</f>
        <v>VOC</v>
      </c>
      <c r="I258" s="18" t="str">
        <f>IF($G258="","",_xlfn.XLOOKUP($G258,KM!$C$7:$C$200,KM!H$7:H$200))</f>
        <v>Beschichtungssystem mit 
VOC &lt; 120 g/m²</v>
      </c>
      <c r="J258" s="18" t="str">
        <f>IF($G258="","",_xlfn.XLOOKUP($G258,KM!$C$7:$C$200,KM!I$7:I$200))</f>
        <v>Beschichtungssystem mit 
VOC &lt; 90 g/m²</v>
      </c>
      <c r="K258" s="18" t="str">
        <f>IF($G258="","",_xlfn.XLOOKUP($G258,KM!$C$7:$C$200,KM!J$7:J$200))</f>
        <v>Beschichtungssystem mit 
VOC &lt; 60 g/m²</v>
      </c>
      <c r="L258" s="18" t="str">
        <f>IF($G258="","",_xlfn.XLOOKUP($G258,KM!$C$7:$C$200,KM!K$7:K$200))</f>
        <v>Beschichtungssystem mit 
VOC &lt; 30 g/m²
oder
Einsatz eines Beschichtungssystems ab C4, (s. nächste Zeile)</v>
      </c>
      <c r="M258" s="18" t="str">
        <f>IF($G258="","",_xlfn.XLOOKUP($G258,KM!$C$7:$C$200,KM!N$7:N$200))</f>
        <v>-</v>
      </c>
      <c r="N258" s="27"/>
    </row>
    <row r="259" spans="1:14" ht="72" x14ac:dyDescent="0.3">
      <c r="A259" s="27" t="s">
        <v>170</v>
      </c>
      <c r="B259" s="27" t="s">
        <v>1279</v>
      </c>
      <c r="C259" s="27" t="s">
        <v>1270</v>
      </c>
      <c r="D259" s="27" t="s">
        <v>9</v>
      </c>
      <c r="E259" s="27">
        <f t="shared" si="9"/>
        <v>258</v>
      </c>
      <c r="F259" s="18" t="str">
        <f>IF($G259="","",CONCATENATE("BAUTEIL:",_xlfn.XLOOKUP(G259,KM!$C$7:$C$200,KM!$D$7:$D$200),CHAR(10),"BEREICH:",_xlfn.XLOOKUP(G259,KM!$C$7:$C$200,KM!$E$7:$E$200)))</f>
        <v>BAUTEIL:Tragende Metallbauteile (Wandstärke &gt; 3mm) mit &gt; 500 m² beschichteter Oberfläche wie z. B. Atriumkonstruktion, Brücken etc.
BEREICH:Korrosionsschutzbeschichtungen für Bauteile (Korrosivitätskategorie größer C3)</v>
      </c>
      <c r="G259" s="123">
        <v>18</v>
      </c>
      <c r="H259" s="18" t="str">
        <f>IF($G259="","",_xlfn.XLOOKUP($G259,KM!$C$7:$C$200,KM!F$7:F$200))</f>
        <v>VOC</v>
      </c>
      <c r="I259" s="18" t="str">
        <f>IF($G259="","",_xlfn.XLOOKUP($G259,KM!$C$7:$C$200,KM!H$7:H$200))</f>
        <v>Beschichtungssystem mit 
VOC &lt; 150 g/m²</v>
      </c>
      <c r="J259" s="18" t="str">
        <f>IF($G259="","",_xlfn.XLOOKUP($G259,KM!$C$7:$C$200,KM!I$7:I$200))</f>
        <v>Beschichtungssystem mit 
VOC &lt; 120 g/m²</v>
      </c>
      <c r="K259" s="18" t="str">
        <f>IF($G259="","",_xlfn.XLOOKUP($G259,KM!$C$7:$C$200,KM!J$7:J$200))</f>
        <v>Beschichtungssystem mit 
VOC &lt; 90 g/m²</v>
      </c>
      <c r="L259" s="18" t="str">
        <f>IF($G259="","",_xlfn.XLOOKUP($G259,KM!$C$7:$C$200,KM!K$7:K$200))</f>
        <v>Beschichtungssystem mit 
VOC &lt; 60 g/m²</v>
      </c>
      <c r="M259" s="18" t="str">
        <f>IF($G259="","",_xlfn.XLOOKUP($G259,KM!$C$7:$C$200,KM!N$7:N$200))</f>
        <v>-</v>
      </c>
      <c r="N259" s="27"/>
    </row>
    <row r="260" spans="1:14" ht="72" x14ac:dyDescent="0.3">
      <c r="A260" s="27" t="s">
        <v>170</v>
      </c>
      <c r="B260" s="27" t="s">
        <v>980</v>
      </c>
      <c r="C260" s="27" t="s">
        <v>1271</v>
      </c>
      <c r="D260" s="27" t="s">
        <v>9</v>
      </c>
      <c r="E260" s="27">
        <f t="shared" si="9"/>
        <v>259</v>
      </c>
      <c r="F260" s="18" t="str">
        <f>IF($G260="","",CONCATENATE("BAUTEIL:",_xlfn.XLOOKUP(G260,KM!$C$7:$C$200,KM!$D$7:$D$200),CHAR(10),"BEREICH:",_xlfn.XLOOKUP(G260,KM!$C$7:$C$200,KM!$E$7:$E$200)))</f>
        <v>BAUTEIL:Beschichtungen auf nicht mineralischen Untergründen: Metalle, Holz, Kunststoffe
BEREICH:Gemeint sind dekorative flüssige Beschichtungsstoffe: Lacke/ Lasuren mit Grundbeschichtungen. Ausgenommen sind Effektbeschichtungen (z. B. Metalliclacke)</v>
      </c>
      <c r="G260" s="123">
        <v>1</v>
      </c>
      <c r="H260" s="18" t="str">
        <f>IF($G260="","",_xlfn.XLOOKUP($G260,KM!$C$7:$C$200,KM!F$7:F$200))</f>
        <v>VVOC, VOC, SVOC Emissionen oder Gehalt</v>
      </c>
      <c r="I260" s="18" t="str">
        <f>IF($G260="","",_xlfn.XLOOKUP($G260,KM!$C$7:$C$200,KM!H$7:H$200))</f>
        <v>&lt; 300 g/l -
Kategorie D nach RL 2004/42/EG</v>
      </c>
      <c r="J260" s="18" t="str">
        <f>IF($G260="","",_xlfn.XLOOKUP($G260,KM!$C$7:$C$200,KM!I$7:I$200))</f>
        <v>&lt; 130 g/l -
Kategorie D nach RL 2004/42/EG</v>
      </c>
      <c r="K260" s="18" t="str">
        <f>IF($G260="","",_xlfn.XLOOKUP($G260,KM!$C$7:$C$200,KM!J$7:J$200))</f>
        <v>&lt; 100 g/l</v>
      </c>
      <c r="L260" s="18" t="str">
        <f>IF($G260="","",_xlfn.XLOOKUP($G260,KM!$C$7:$C$200,KM!K$7:K$200))</f>
        <v>DE-UZ 12a
Bei werkseitiger Beschichtung gilt alternativ: VOC &lt; 100 g/l</v>
      </c>
      <c r="M260" s="18" t="str">
        <f>IF($G260="","",_xlfn.XLOOKUP($G260,KM!$C$7:$C$200,KM!N$7:N$200))</f>
        <v>Hinweis:
werkseitige
Beschichtungen</v>
      </c>
      <c r="N260" s="27"/>
    </row>
    <row r="261" spans="1:14" ht="100.8" x14ac:dyDescent="0.3">
      <c r="A261" s="27" t="s">
        <v>170</v>
      </c>
      <c r="B261" s="27" t="s">
        <v>1292</v>
      </c>
      <c r="C261" s="27" t="s">
        <v>1301</v>
      </c>
      <c r="D261" s="27" t="s">
        <v>9</v>
      </c>
      <c r="E261" s="27">
        <f t="shared" si="9"/>
        <v>260</v>
      </c>
      <c r="F261" s="18" t="str">
        <f>IF($G261="","",CONCATENATE("BAUTEIL:",_xlfn.XLOOKUP(G261,KM!$C$7:$C$200,KM!$D$7:$D$200),CHAR(10),"BEREICH:",_xlfn.XLOOKUP(G261,KM!$C$7:$C$200,KM!$E$7:$E$200)))</f>
        <v>BAUTEIL:Tragende Holzbauteile innenliegend nebst Auskragungen nach außen
BEREICH:Chemischer Holzschutz nach DIN 68800-3 – GK = Gebrauchsklasse (früher Gefährdungsklasse)</v>
      </c>
      <c r="G261" s="123">
        <v>28</v>
      </c>
      <c r="H261" s="18" t="str">
        <f>IF($G261="","",_xlfn.XLOOKUP($G261,KM!$C$7:$C$200,KM!F$7:F$200))</f>
        <v>Holzschutzmittel (Produktart 8 nach 528/2012/EG)</v>
      </c>
      <c r="I261" s="18" t="str">
        <f>IF($G261="","",_xlfn.XLOOKUP($G261,KM!$C$7:$C$200,KM!H$7:H$200))</f>
        <v>GK 0: Holzschutz nur konstruktiv nach 68800-2
GK 1-2: verkehrsfähige Biozidprodukte nach 528/2012/EG</v>
      </c>
      <c r="J261" s="18" t="str">
        <f>IF($G261="","",_xlfn.XLOOKUP($G261,KM!$C$7:$C$200,KM!I$7:I$200))</f>
        <v>Holzschutz nur konstruktiv nach 68800-2 oder natürlich dauerhafte oder modifizierte Hölzer gemäß DIN 68800-1</v>
      </c>
      <c r="K261" s="18" t="str">
        <f>IF($G261="","",_xlfn.XLOOKUP($G261,KM!$C$7:$C$200,KM!J$7:J$200))</f>
        <v>Holzschutz nur konstruktiv nach 68800-2 oder natürlich dauerhafte oder modifizierte Hölzer gemäß DIN 68800-1</v>
      </c>
      <c r="L261" s="18" t="str">
        <f>IF($G261="","",_xlfn.XLOOKUP($G261,KM!$C$7:$C$200,KM!K$7:K$200))</f>
        <v>Holzschutz nur konstruktiv nach 68800-2 oder natürlich dauerhafte oder modifizierte Hölzer gemäß DIN 68800-1</v>
      </c>
      <c r="M261" s="18" t="str">
        <f>IF($G261="","",_xlfn.XLOOKUP($G261,KM!$C$7:$C$200,KM!N$7:N$200))</f>
        <v>Holzschutz nach 68800-2 oder natürliche Dauerhaftigkeit nach DIN EN 350-2</v>
      </c>
      <c r="N261" s="27" t="s">
        <v>108</v>
      </c>
    </row>
    <row r="262" spans="1:14" ht="129.6" x14ac:dyDescent="0.3">
      <c r="A262" s="27" t="s">
        <v>170</v>
      </c>
      <c r="B262" s="27" t="s">
        <v>1292</v>
      </c>
      <c r="C262" s="27" t="s">
        <v>1759</v>
      </c>
      <c r="D262" s="27" t="s">
        <v>9</v>
      </c>
      <c r="E262" s="27">
        <f t="shared" ref="E262" si="12">IF(A262="","",ROW()-1)</f>
        <v>261</v>
      </c>
      <c r="F262" s="18" t="str">
        <f>IF($G262="","",CONCATENATE("BAUTEIL:",_xlfn.XLOOKUP(G262,KM!$C$7:$C$200,KM!$D$7:$D$200),CHAR(10),"BEREICH:",_xlfn.XLOOKUP(G262,KM!$C$7:$C$200,KM!$E$7:$E$200)))</f>
        <v>BAUTEIL:Filmkonservierte Produkte und mit Bioziden behandelte Waren
BEREICH:filmgeschützte Holzlasuren</v>
      </c>
      <c r="G262" s="123">
        <v>31</v>
      </c>
      <c r="H262" s="18" t="str">
        <f>IF($G262="","",_xlfn.XLOOKUP($G262,KM!$C$7:$C$200,KM!F$7:F$200))</f>
        <v>Biozide (Produktart 7 nach 528/2012/EG: Schutzmittel für Baumaterialien) z. B. Algizide, Fungizide</v>
      </c>
      <c r="I262" s="18" t="str">
        <f>IF($G262="","",_xlfn.XLOOKUP($G262,KM!$C$7:$C$200,KM!H$7:H$200))</f>
        <v>Keine Verwendung von Bioziden Wirkstoffen im Innenraum mit Ausnahme von Topfkonservierungen
Ausnahme: Fenster nur mit verkehrsfähigen Biozidprodukten nach 528/2012/EG</v>
      </c>
      <c r="J262" s="18" t="str">
        <f>IF($G262="","",_xlfn.XLOOKUP($G262,KM!$C$7:$C$200,KM!I$7:I$200))</f>
        <v>Keine Verwendung von Bioziden Wirkstoffen im Innenraum mit Ausnahme von Topfkonservierungen
Ausnahme: Fenster nur mit verkehrsfähigen Biozidprodukten nach 528/2012/EG</v>
      </c>
      <c r="K262" s="18" t="str">
        <f>IF($G262="","",_xlfn.XLOOKUP($G262,KM!$C$7:$C$200,KM!J$7:J$200))</f>
        <v>Keine Verwendung von Bioziden Wirkstoffen im Innenraum mit Ausnahme von Topfkonservierungen
Ausnahme: Fenster nur mit verkehrsfähigen Biozidprodukten nach 528/2012/EG</v>
      </c>
      <c r="L262" s="18" t="str">
        <f>IF($G262="","",_xlfn.XLOOKUP($G262,KM!$C$7:$C$200,KM!K$7:K$200))</f>
        <v>Keine Verwendung von Bioziden Wirkstoffen im Innenraum mit Ausnahme von Topfkonservierungen
Ausnahme: Fenster nur mit verkehrsfähigen Biozidprodukten nach 528/2012/EG</v>
      </c>
      <c r="M262" s="18" t="str">
        <f>IF($G262="","",_xlfn.XLOOKUP($G262,KM!$C$7:$C$200,KM!N$7:N$200))</f>
        <v>zulässiger Wirkstoff nach 528/2012/EG
Biozid-Verordnung</v>
      </c>
      <c r="N262" s="27"/>
    </row>
    <row r="263" spans="1:14" ht="72" x14ac:dyDescent="0.3">
      <c r="A263" s="27" t="s">
        <v>170</v>
      </c>
      <c r="B263" s="27" t="s">
        <v>1292</v>
      </c>
      <c r="C263" s="27" t="s">
        <v>1273</v>
      </c>
      <c r="D263" s="27" t="s">
        <v>9</v>
      </c>
      <c r="E263" s="27">
        <f t="shared" ref="E263" si="13">IF(A263="","",ROW()-1)</f>
        <v>262</v>
      </c>
      <c r="F263" s="18" t="str">
        <f>IF($G263="","",CONCATENATE("BAUTEIL:",_xlfn.XLOOKUP(G263,KM!$C$7:$C$200,KM!$D$7:$D$200),CHAR(10),"BEREICH:",_xlfn.XLOOKUP(G263,KM!$C$7:$C$200,KM!$E$7:$E$200)))</f>
        <v>BAUTEIL:Beschichtungen auf nicht mineralischen Untergründen: Metalle, Holz, Kunststoffe
BEREICH:Gemeint sind dekorative flüssige Beschichtungsstoffe: Lacke/ Lasuren mit Grundbeschichtungen. Ausgenommen sind Effektbeschichtungen (z. B. Metalliclacke)</v>
      </c>
      <c r="G263" s="123">
        <v>1</v>
      </c>
      <c r="H263" s="18" t="str">
        <f>IF($G263="","",_xlfn.XLOOKUP($G263,KM!$C$7:$C$200,KM!F$7:F$200))</f>
        <v>VVOC, VOC, SVOC Emissionen oder Gehalt</v>
      </c>
      <c r="I263" s="18" t="str">
        <f>IF($G263="","",_xlfn.XLOOKUP($G263,KM!$C$7:$C$200,KM!H$7:H$200))</f>
        <v>&lt; 300 g/l -
Kategorie D nach RL 2004/42/EG</v>
      </c>
      <c r="J263" s="18" t="str">
        <f>IF($G263="","",_xlfn.XLOOKUP($G263,KM!$C$7:$C$200,KM!I$7:I$200))</f>
        <v>&lt; 130 g/l -
Kategorie D nach RL 2004/42/EG</v>
      </c>
      <c r="K263" s="18" t="str">
        <f>IF($G263="","",_xlfn.XLOOKUP($G263,KM!$C$7:$C$200,KM!J$7:J$200))</f>
        <v>&lt; 100 g/l</v>
      </c>
      <c r="L263" s="18" t="str">
        <f>IF($G263="","",_xlfn.XLOOKUP($G263,KM!$C$7:$C$200,KM!K$7:K$200))</f>
        <v>DE-UZ 12a
Bei werkseitiger Beschichtung gilt alternativ: VOC &lt; 100 g/l</v>
      </c>
      <c r="M263" s="18" t="str">
        <f>IF($G263="","",_xlfn.XLOOKUP($G263,KM!$C$7:$C$200,KM!N$7:N$200))</f>
        <v>Hinweis:
werkseitige
Beschichtungen</v>
      </c>
      <c r="N263" s="27"/>
    </row>
    <row r="264" spans="1:14" ht="57.6" x14ac:dyDescent="0.3">
      <c r="A264" s="27" t="s">
        <v>170</v>
      </c>
      <c r="B264" s="27" t="s">
        <v>29</v>
      </c>
      <c r="C264" s="27" t="s">
        <v>9</v>
      </c>
      <c r="D264" s="27" t="s">
        <v>9</v>
      </c>
      <c r="E264" s="27">
        <f t="shared" si="9"/>
        <v>263</v>
      </c>
      <c r="F264" s="18" t="str">
        <f>IF($G264="","",CONCATENATE("BAUTEIL:",_xlfn.XLOOKUP(G264,KM!$C$7:$C$200,KM!$D$7:$D$200),CHAR(10),"BEREICH:",_xlfn.XLOOKUP(G264,KM!$C$7:$C$200,KM!$E$7:$E$200)))</f>
        <v/>
      </c>
      <c r="G264" s="123"/>
      <c r="H264" s="18" t="str">
        <f>IF($G264="","",_xlfn.XLOOKUP($G264,KM!$C$7:$C$200,KM!F$7:F$200))</f>
        <v/>
      </c>
      <c r="I264" s="18" t="str">
        <f>IF($G264="","",_xlfn.XLOOKUP($G264,KM!$C$7:$C$200,KM!H$7:H$200))</f>
        <v/>
      </c>
      <c r="J264" s="18" t="str">
        <f>IF($G264="","",_xlfn.XLOOKUP($G264,KM!$C$7:$C$200,KM!I$7:I$200))</f>
        <v/>
      </c>
      <c r="K264" s="18" t="str">
        <f>IF($G264="","",_xlfn.XLOOKUP($G264,KM!$C$7:$C$200,KM!J$7:J$200))</f>
        <v/>
      </c>
      <c r="L264" s="18" t="str">
        <f>IF($G264="","",_xlfn.XLOOKUP($G264,KM!$C$7:$C$200,KM!K$7:K$200))</f>
        <v/>
      </c>
      <c r="M264" s="18" t="str">
        <f>IF($G264="","",_xlfn.XLOOKUP($G264,KM!$C$7:$C$200,KM!N$7:N$200))</f>
        <v/>
      </c>
      <c r="N264" s="27" t="s">
        <v>995</v>
      </c>
    </row>
    <row r="265" spans="1:14" ht="81.75" customHeight="1" x14ac:dyDescent="0.3">
      <c r="A265" s="27" t="s">
        <v>996</v>
      </c>
      <c r="B265" s="27" t="s">
        <v>1056</v>
      </c>
      <c r="C265" s="27" t="s">
        <v>9</v>
      </c>
      <c r="D265" s="27" t="s">
        <v>9</v>
      </c>
      <c r="E265" s="27">
        <f t="shared" si="9"/>
        <v>264</v>
      </c>
      <c r="F265" s="18" t="str">
        <f>IF($G265="","",CONCATENATE("BAUTEIL:",_xlfn.XLOOKUP(G265,KM!$C$7:$C$200,KM!$D$7:$D$200),CHAR(10),"BEREICH:",_xlfn.XLOOKUP(G265,KM!$C$7:$C$200,KM!$E$7:$E$200)))</f>
        <v>BAUTEIL:Dachabdichtung, Bauwerksabdichtung gegen Erdreich / Wasser / Feuchte, Bitumendickbeschichtung und Dämmstoffmontage
BEREICH:Kalt verarbeitbare Produkte zur Beschichtung (z. B. Vorstriche) und Hilfsstoffe zur Belegung (z. B. Kleber, Versiegelungen)</v>
      </c>
      <c r="G265" s="123">
        <v>25</v>
      </c>
      <c r="H265" s="18" t="str">
        <f>IF($G265="","",_xlfn.XLOOKUP($G265,KM!$C$7:$C$200,KM!F$7:F$200))</f>
        <v>Bitumen</v>
      </c>
      <c r="I265" s="18" t="str">
        <f>IF($G265="","",_xlfn.XLOOKUP($G265,KM!$C$7:$C$200,KM!H$7:H$200))</f>
        <v>GISCODE BBP10 oder BBP20</v>
      </c>
      <c r="J265" s="18" t="str">
        <f>IF($G265="","",_xlfn.XLOOKUP($G265,KM!$C$7:$C$200,KM!I$7:I$200))</f>
        <v>GISCODE BBP10 oder BBP20</v>
      </c>
      <c r="K265" s="18" t="str">
        <f>IF($G265="","",_xlfn.XLOOKUP($G265,KM!$C$7:$C$200,KM!J$7:J$200))</f>
        <v>GISCODE BBP10</v>
      </c>
      <c r="L265" s="18" t="str">
        <f>IF($G265="","",_xlfn.XLOOKUP($G265,KM!$C$7:$C$200,KM!K$7:K$200))</f>
        <v>GISCODE BBP10</v>
      </c>
      <c r="M265" s="18" t="str">
        <f>IF($G265="","",_xlfn.XLOOKUP($G265,KM!$C$7:$C$200,KM!N$7:N$200))</f>
        <v>-</v>
      </c>
      <c r="N265" s="27" t="s">
        <v>109</v>
      </c>
    </row>
    <row r="266" spans="1:14" ht="115.2" x14ac:dyDescent="0.3">
      <c r="A266" s="27" t="s">
        <v>996</v>
      </c>
      <c r="B266" s="27" t="s">
        <v>43</v>
      </c>
      <c r="C266" s="27" t="s">
        <v>9</v>
      </c>
      <c r="D266" s="27" t="s">
        <v>9</v>
      </c>
      <c r="E266" s="27">
        <f t="shared" si="9"/>
        <v>265</v>
      </c>
      <c r="F266" s="18" t="str">
        <f>IF($G266="","",CONCATENATE("BAUTEIL:",_xlfn.XLOOKUP(G266,KM!$C$7:$C$200,KM!$D$7:$D$200),CHAR(10),"BEREICH:",_xlfn.XLOOKUP(G266,KM!$C$7:$C$200,KM!$E$7:$E$200)))</f>
        <v>BAUTEIL:Sperranstriche, Estrichharze, Abdichtungen unter Fliesen
BEREICH:Verlegewerkstoffe</v>
      </c>
      <c r="G266" s="123">
        <v>9</v>
      </c>
      <c r="H266" s="18" t="str">
        <f>IF($G266="","",_xlfn.XLOOKUP($G266,KM!$C$7:$C$200,KM!F$7:F$200))</f>
        <v>VVOC, VOC, SVOC Emissionen und Gehalt an gefährlichen Stoffen</v>
      </c>
      <c r="I266" s="18" t="str">
        <f>IF($G266="","",_xlfn.XLOOKUP($G266,KM!$C$7:$C$200,KM!H$7:H$200))</f>
        <v>GISCODE 
D1, ZP1, RE05, RE10, RE20 oder RE30, RU 0,5 oder RU 1</v>
      </c>
      <c r="J266" s="18" t="str">
        <f>IF($G266="","",_xlfn.XLOOKUP($G266,KM!$C$7:$C$200,KM!I$7:I$200))</f>
        <v>GISCODE 
D1, ZP1, RE05, RE10, RE20 oder RE30, RU 0,5 oder RU 1</v>
      </c>
      <c r="K266" s="18" t="str">
        <f>IF($G266="","",_xlfn.XLOOKUP($G266,KM!$C$7:$C$200,KM!J$7:J$200))</f>
        <v>GISCODE 
D1, ZP1, RE05, RE10, RE20 oder RE30, RU 0,5 oder RU 1
und
EMICODE 
EC1 oder EC1PLUS</v>
      </c>
      <c r="L266" s="18" t="str">
        <f>IF($G266="","",_xlfn.XLOOKUP($G266,KM!$C$7:$C$200,KM!K$7:K$200))</f>
        <v>GISCODE 
D1, ZP1, RE05, RE10, RE20 oder RE30, RU 0,5 oder RU 1
und
EMICODE 
EC1 oder EC1PLUS</v>
      </c>
      <c r="M266" s="18" t="str">
        <f>IF($G266="","",_xlfn.XLOOKUP($G266,KM!$C$7:$C$200,KM!N$7:N$200))</f>
        <v>-</v>
      </c>
      <c r="N266" s="27" t="s">
        <v>115</v>
      </c>
    </row>
    <row r="267" spans="1:14" ht="115.2" x14ac:dyDescent="0.3">
      <c r="A267" s="27" t="s">
        <v>996</v>
      </c>
      <c r="B267" s="27" t="s">
        <v>44</v>
      </c>
      <c r="C267" s="27" t="s">
        <v>45</v>
      </c>
      <c r="D267" s="27" t="s">
        <v>9</v>
      </c>
      <c r="E267" s="27">
        <f t="shared" si="9"/>
        <v>266</v>
      </c>
      <c r="F267" s="18" t="str">
        <f>IF($G267="","",CONCATENATE("BAUTEIL:",_xlfn.XLOOKUP(G267,KM!$C$7:$C$200,KM!$D$7:$D$200),CHAR(10),"BEREICH:",_xlfn.XLOOKUP(G267,KM!$C$7:$C$200,KM!$E$7:$E$200)))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267" s="123">
        <v>3</v>
      </c>
      <c r="H267" s="18" t="str">
        <f>IF($G267="","",_xlfn.XLOOKUP($G267,KM!$C$7:$C$200,KM!F$7:F$200))</f>
        <v>VOC</v>
      </c>
      <c r="I267" s="18" t="str">
        <f>IF($G267="","",_xlfn.XLOOKUP($G267,KM!$C$7:$C$200,KM!H$7:H$200))</f>
        <v>&lt; 30 g/l</v>
      </c>
      <c r="J267" s="18" t="str">
        <f>IF($G267="","",_xlfn.XLOOKUP($G267,KM!$C$7:$C$200,KM!I$7:I$200))</f>
        <v>&lt; 30 g/l</v>
      </c>
      <c r="K267" s="18" t="str">
        <f>IF($G267="","",_xlfn.XLOOKUP($G267,KM!$C$7:$C$200,KM!J$7:J$200))</f>
        <v>&lt; 10 g/l</v>
      </c>
      <c r="L267" s="18" t="str">
        <f>IF($G267="","",_xlfn.XLOOKUP($G267,KM!$C$7:$C$200,KM!K$7:K$200))</f>
        <v>&lt; 5 g/l</v>
      </c>
      <c r="M267" s="18" t="str">
        <f>IF($G267="","",_xlfn.XLOOKUP($G267,KM!$C$7:$C$200,KM!N$7:N$200))</f>
        <v>-</v>
      </c>
      <c r="N267" s="27"/>
    </row>
    <row r="268" spans="1:14" ht="216" x14ac:dyDescent="0.3">
      <c r="A268" s="27" t="s">
        <v>996</v>
      </c>
      <c r="B268" s="27" t="s">
        <v>44</v>
      </c>
      <c r="C268" s="27" t="s">
        <v>1037</v>
      </c>
      <c r="D268" s="27" t="s">
        <v>9</v>
      </c>
      <c r="E268" s="27">
        <f t="shared" si="9"/>
        <v>267</v>
      </c>
      <c r="F268" s="18" t="str">
        <f>IF($G268="","",CONCATENATE("BAUTEIL:",_xlfn.XLOOKUP(G268,KM!$C$7:$C$200,KM!$D$7:$D$200),CHAR(10),"BEREICH:",_xlfn.XLOOKUP(G268,KM!$C$7:$C$200,KM!$E$7:$E$200)))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68" s="123">
        <v>11</v>
      </c>
      <c r="H268" s="18" t="str">
        <f>IF($G268="","",_xlfn.XLOOKUP($G268,KM!$C$7:$C$200,KM!F$7:F$200))</f>
        <v>VVOC, VOC, SVOC Emissionen und Gehalt an Oximen</v>
      </c>
      <c r="I268" s="18" t="str">
        <f>IF($G268="","",_xlfn.XLOOKUP($G268,KM!$C$7:$C$200,KM!H$7:H$200))</f>
        <v>GISCODE
PU10, PU20, RS10, DA20, DSE20, DSA20, DSO20, DH20 oder DSC20</v>
      </c>
      <c r="J268" s="18" t="str">
        <f>IF($G268="","",_xlfn.XLOOKUP($G268,KM!$C$7:$C$200,KM!I$7:I$200))</f>
        <v>GISCODE
PU10, PU20, RS10, DA20, DSE20, DSA20, DSO20, DH20 oder DSC20</v>
      </c>
      <c r="K268" s="18" t="str">
        <f>IF($G268="","",_xlfn.XLOOKUP($G268,KM!$C$7:$C$200,KM!J$7:J$200))</f>
        <v>GISCODE
PU10, PU20, RS10, DA20, DSE20, DSA20, DSO20, DH20 oder DSC20
und
EMICODE EC1PLUS</v>
      </c>
      <c r="L268" s="18" t="str">
        <f>IF($G268="","",_xlfn.XLOOKUP($G268,KM!$C$7:$C$200,KM!K$7:K$200))</f>
        <v>GISCODE
PU10, PU20, RS10, DA20, DSE20, DSA20, DSO20, DH20 oder DSC20
und
EMICODE EC1PLUS</v>
      </c>
      <c r="M268" s="18" t="str">
        <f>IF($G268="","",_xlfn.XLOOKUP($G268,KM!$C$7:$C$200,KM!N$7:N$200))</f>
        <v>GISCODE PU10</v>
      </c>
      <c r="N268" s="27" t="s">
        <v>112</v>
      </c>
    </row>
    <row r="269" spans="1:14" ht="100.8" x14ac:dyDescent="0.3">
      <c r="A269" s="27" t="s">
        <v>996</v>
      </c>
      <c r="B269" s="27" t="s">
        <v>44</v>
      </c>
      <c r="C269" s="27" t="s">
        <v>1761</v>
      </c>
      <c r="D269" s="27" t="s">
        <v>9</v>
      </c>
      <c r="E269" s="27">
        <f t="shared" ref="E269" si="14">IF(A269="","",ROW()-1)</f>
        <v>268</v>
      </c>
      <c r="F269" s="18" t="str">
        <f>IF($G269="","",CONCATENATE("BAUTEIL:",_xlfn.XLOOKUP(G269,KM!$C$7:$C$200,KM!$D$7:$D$200),CHAR(10),"BEREICH:",_xlfn.XLOOKUP(G269,KM!$C$7:$C$200,KM!$E$7:$E$200)))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269" s="123">
        <v>47</v>
      </c>
      <c r="H269" s="18" t="str">
        <f>IF($G269="","",_xlfn.XLOOKUP($G269,KM!$C$7:$C$200,KM!F$7:F$200))</f>
        <v>Formaldehyd Emissionen</v>
      </c>
      <c r="I269" s="18" t="str">
        <f>IF($G269="","",_xlfn.XLOOKUP($G269,KM!$C$7:$C$200,KM!H$7:H$200))</f>
        <v xml:space="preserve">Formaldehyd
≤ 0,10 ppm 
(entspricht 0,124 mg/m³) 
</v>
      </c>
      <c r="J269" s="18" t="str">
        <f>IF($G269="","",_xlfn.XLOOKUP($G269,KM!$C$7:$C$200,KM!I$7:I$200))</f>
        <v xml:space="preserve">Formaldehyd
≤ 0,10 ppm 
(entspricht 0,124 mg/m³) 
</v>
      </c>
      <c r="K269" s="18" t="str">
        <f>IF($G269="","",_xlfn.XLOOKUP($G269,KM!$C$7:$C$200,KM!J$7:J$200))</f>
        <v xml:space="preserve">Formaldehyd
≤ 0,10 ppm 
(entspricht 0,124 mg/m³) 
</v>
      </c>
      <c r="L269" s="18" t="str">
        <f>IF($G269="","",_xlfn.XLOOKUP($G269,KM!$C$7:$C$200,KM!K$7:K$200))</f>
        <v>DE-UZ 76
oder 
Formaldehyd
≤ 0,08 ppm (entspricht 0,103 mg/m³)</v>
      </c>
      <c r="M269" s="18" t="str">
        <f>IF($G269="","",_xlfn.XLOOKUP($G269,KM!$C$7:$C$200,KM!N$7:N$200))</f>
        <v>Prüfbedingungen gemäß ChemVerbotsV</v>
      </c>
      <c r="N269" s="27"/>
    </row>
    <row r="270" spans="1:14" ht="216" x14ac:dyDescent="0.3">
      <c r="A270" s="27" t="s">
        <v>996</v>
      </c>
      <c r="B270" s="27" t="s">
        <v>44</v>
      </c>
      <c r="C270" s="27" t="s">
        <v>1057</v>
      </c>
      <c r="D270" s="27" t="s">
        <v>9</v>
      </c>
      <c r="E270" s="27">
        <f t="shared" si="9"/>
        <v>269</v>
      </c>
      <c r="F270" s="18" t="str">
        <f>IF($G270="","",CONCATENATE("BAUTEIL:",_xlfn.XLOOKUP(G270,KM!$C$7:$C$200,KM!$D$7:$D$200),CHAR(10),"BEREICH:",_xlfn.XLOOKUP(G270,KM!$C$7:$C$200,KM!$E$7:$E$200)))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70" s="123">
        <v>11</v>
      </c>
      <c r="H270" s="18" t="str">
        <f>IF($G270="","",_xlfn.XLOOKUP($G270,KM!$C$7:$C$200,KM!F$7:F$200))</f>
        <v>VVOC, VOC, SVOC Emissionen und Gehalt an Oximen</v>
      </c>
      <c r="I270" s="18" t="str">
        <f>IF($G270="","",_xlfn.XLOOKUP($G270,KM!$C$7:$C$200,KM!H$7:H$200))</f>
        <v>GISCODE
PU10, PU20, RS10, DA20, DSE20, DSA20, DSO20, DH20 oder DSC20</v>
      </c>
      <c r="J270" s="18" t="str">
        <f>IF($G270="","",_xlfn.XLOOKUP($G270,KM!$C$7:$C$200,KM!I$7:I$200))</f>
        <v>GISCODE
PU10, PU20, RS10, DA20, DSE20, DSA20, DSO20, DH20 oder DSC20</v>
      </c>
      <c r="K270" s="18" t="str">
        <f>IF($G270="","",_xlfn.XLOOKUP($G270,KM!$C$7:$C$200,KM!J$7:J$200))</f>
        <v>GISCODE
PU10, PU20, RS10, DA20, DSE20, DSA20, DSO20, DH20 oder DSC20
und
EMICODE EC1PLUS</v>
      </c>
      <c r="L270" s="18" t="str">
        <f>IF($G270="","",_xlfn.XLOOKUP($G270,KM!$C$7:$C$200,KM!K$7:K$200))</f>
        <v>GISCODE
PU10, PU20, RS10, DA20, DSE20, DSA20, DSO20, DH20 oder DSC20
und
EMICODE EC1PLUS</v>
      </c>
      <c r="M270" s="18" t="str">
        <f>IF($G270="","",_xlfn.XLOOKUP($G270,KM!$C$7:$C$200,KM!N$7:N$200))</f>
        <v>GISCODE PU10</v>
      </c>
      <c r="N270" s="27" t="s">
        <v>112</v>
      </c>
    </row>
    <row r="271" spans="1:14" ht="43.2" x14ac:dyDescent="0.3">
      <c r="A271" s="27" t="s">
        <v>996</v>
      </c>
      <c r="B271" s="27" t="s">
        <v>44</v>
      </c>
      <c r="C271" s="27" t="s">
        <v>1058</v>
      </c>
      <c r="D271" s="27" t="s">
        <v>9</v>
      </c>
      <c r="E271" s="27">
        <f t="shared" si="9"/>
        <v>270</v>
      </c>
      <c r="F271" s="18" t="str">
        <f>IF($G271="","",CONCATENATE("BAUTEIL:",_xlfn.XLOOKUP(G271,KM!$C$7:$C$200,KM!$D$7:$D$200),CHAR(10),"BEREICH:",_xlfn.XLOOKUP(G271,KM!$C$7:$C$200,KM!$E$7:$E$200)))</f>
        <v>BAUTEIL:PU-Systemkleber
BEREICH:Konstruktive PU-Kleber für Trockenestrich, Hohlboden, Trockenbauplatten</v>
      </c>
      <c r="G271" s="123">
        <v>46</v>
      </c>
      <c r="H271" s="18" t="str">
        <f>IF($G271="","",_xlfn.XLOOKUP($G271,KM!$C$7:$C$200,KM!F$7:F$200))</f>
        <v>Lösemittel</v>
      </c>
      <c r="I271" s="18" t="str">
        <f>IF($G271="","",_xlfn.XLOOKUP($G271,KM!$C$7:$C$200,KM!H$7:H$200))</f>
        <v>-</v>
      </c>
      <c r="J271" s="18" t="str">
        <f>IF($G271="","",_xlfn.XLOOKUP($G271,KM!$C$7:$C$200,KM!I$7:I$200))</f>
        <v>GISCODE RU0,5 oder RU1 (lösemittelfrei)</v>
      </c>
      <c r="K271" s="18" t="str">
        <f>IF($G271="","",_xlfn.XLOOKUP($G271,KM!$C$7:$C$200,KM!J$7:J$200))</f>
        <v>GISCODE RU0,5 oder RU1 (lösemittelfrei)</v>
      </c>
      <c r="L271" s="18" t="str">
        <f>IF($G271="","",_xlfn.XLOOKUP($G271,KM!$C$7:$C$200,KM!K$7:K$200))</f>
        <v>GISCODE RU0,5 oder RU1 (lösemittelfrei)</v>
      </c>
      <c r="M271" s="18" t="str">
        <f>IF($G271="","",_xlfn.XLOOKUP($G271,KM!$C$7:$C$200,KM!N$7:N$200))</f>
        <v>-</v>
      </c>
      <c r="N271" s="27"/>
    </row>
    <row r="272" spans="1:14" ht="187.2" x14ac:dyDescent="0.3">
      <c r="A272" s="27" t="s">
        <v>996</v>
      </c>
      <c r="B272" s="27" t="s">
        <v>44</v>
      </c>
      <c r="C272" s="27" t="s">
        <v>46</v>
      </c>
      <c r="D272" s="27" t="s">
        <v>9</v>
      </c>
      <c r="E272" s="27">
        <f t="shared" si="9"/>
        <v>271</v>
      </c>
      <c r="F272" s="18" t="str">
        <f>IF($G272="","",CONCATENATE("BAUTEIL:",_xlfn.XLOOKUP(G272,KM!$C$7:$C$200,KM!$D$7:$D$200),CHAR(10),"BEREICH:",_xlfn.XLOOKUP(G272,KM!$C$7:$C$200,KM!$E$7:$E$200)))</f>
        <v>BAUTEIL:Grundierungen, Vorstriche, Spachtelmassen und Klebstoffe unter Wand- und Bodenbelägen (z.B. Fliesen, Teppiche, Parkett, elastische Bodenbeläge - ausgenommen Tapeten)
BEREICH:Alle Verlegewerkstoffe, Hilfsstoffe zur Belegung von Oberflächen (Wand und Boden)</v>
      </c>
      <c r="G272" s="123">
        <v>8</v>
      </c>
      <c r="H272" s="18" t="str">
        <f>IF($G272="","",_xlfn.XLOOKUP($G272,KM!$C$7:$C$200,KM!F$7:F$200))</f>
        <v>VVOC, VOC, SVOC Emissionen und Gehalt an gefährlichen Stoffen</v>
      </c>
      <c r="I272" s="18" t="str">
        <f>IF($G272="","",_xlfn.XLOOKUP($G272,KM!$C$7:$C$200,KM!H$7:H$200))</f>
        <v xml:space="preserve">GISCODE 
D1, ZP1, CP1, CP2, CP3, RU 0,5, RU 1, RE05, RE10, RE20 oder RE30 oder RS10
</v>
      </c>
      <c r="J272" s="18" t="str">
        <f>IF($G272="","",_xlfn.XLOOKUP($G272,KM!$C$7:$C$200,KM!I$7:I$200))</f>
        <v>GISCODE
D1, ZP1, CP1, CP2, CP3, RU 0,5, RU 1, RE05, RE10, RE20 oder RE30
oder RS10
und
EMICODE EC1PLUS
oder
DE-UZ 113</v>
      </c>
      <c r="K272" s="18" t="str">
        <f>IF($G272="","",_xlfn.XLOOKUP($G272,KM!$C$7:$C$200,KM!J$7:J$200))</f>
        <v>GISCODE
D1, ZP1, CP1, CP2, CP3, RU 0,5, RU 1, RE05, RE10, RE20 oder RE30
oder RS10
und
EMICODE EC1PLUS
oder
DE-UZ 113</v>
      </c>
      <c r="L272" s="18" t="str">
        <f>IF($G272="","",_xlfn.XLOOKUP($G272,KM!$C$7:$C$200,KM!K$7:K$200))</f>
        <v>GISCODE
D1, ZP1, CP1, CP2, CP3, RU 0,5, RU 1, RE05, RE10, RE20 oder RE30
oder RS10
und
EMICODE EC1PLUS
oder
DE-UZ 113</v>
      </c>
      <c r="M272" s="18" t="str">
        <f>IF($G272="","",_xlfn.XLOOKUP($G272,KM!$C$7:$C$200,KM!N$7:N$200))</f>
        <v>-</v>
      </c>
      <c r="N272" s="27" t="s">
        <v>115</v>
      </c>
    </row>
    <row r="273" spans="1:14" ht="43.2" x14ac:dyDescent="0.3">
      <c r="A273" s="27" t="s">
        <v>996</v>
      </c>
      <c r="B273" s="27" t="s">
        <v>1038</v>
      </c>
      <c r="C273" s="27" t="s">
        <v>9</v>
      </c>
      <c r="D273" s="27" t="s">
        <v>9</v>
      </c>
      <c r="E273" s="27">
        <f t="shared" si="9"/>
        <v>272</v>
      </c>
      <c r="F273" s="18" t="str">
        <f>IF($G273="","",CONCATENATE("BAUTEIL:",_xlfn.XLOOKUP(G273,KM!$C$7:$C$200,KM!$D$7:$D$200),CHAR(10),"BEREICH:",_xlfn.XLOOKUP(G273,KM!$C$7:$C$200,KM!$E$7:$E$200)))</f>
        <v>BAUTEIL:PU-Systemkleber
BEREICH:Konstruktive PU-Kleber für Trockenestrich, Hohlboden, Trockenbauplatten</v>
      </c>
      <c r="G273" s="123">
        <v>46</v>
      </c>
      <c r="H273" s="18" t="str">
        <f>IF($G273="","",_xlfn.XLOOKUP($G273,KM!$C$7:$C$200,KM!F$7:F$200))</f>
        <v>Lösemittel</v>
      </c>
      <c r="I273" s="18" t="str">
        <f>IF($G273="","",_xlfn.XLOOKUP($G273,KM!$C$7:$C$200,KM!H$7:H$200))</f>
        <v>-</v>
      </c>
      <c r="J273" s="18" t="str">
        <f>IF($G273="","",_xlfn.XLOOKUP($G273,KM!$C$7:$C$200,KM!I$7:I$200))</f>
        <v>GISCODE RU0,5 oder RU1 (lösemittelfrei)</v>
      </c>
      <c r="K273" s="18" t="str">
        <f>IF($G273="","",_xlfn.XLOOKUP($G273,KM!$C$7:$C$200,KM!J$7:J$200))</f>
        <v>GISCODE RU0,5 oder RU1 (lösemittelfrei)</v>
      </c>
      <c r="L273" s="18" t="str">
        <f>IF($G273="","",_xlfn.XLOOKUP($G273,KM!$C$7:$C$200,KM!K$7:K$200))</f>
        <v>GISCODE RU0,5 oder RU1 (lösemittelfrei)</v>
      </c>
      <c r="M273" s="18" t="str">
        <f>IF($G273="","",_xlfn.XLOOKUP($G273,KM!$C$7:$C$200,KM!N$7:N$200))</f>
        <v>-</v>
      </c>
      <c r="N273" s="27"/>
    </row>
    <row r="274" spans="1:14" ht="187.2" x14ac:dyDescent="0.3">
      <c r="A274" s="27" t="s">
        <v>996</v>
      </c>
      <c r="B274" s="27" t="s">
        <v>1737</v>
      </c>
      <c r="C274" s="27" t="s">
        <v>47</v>
      </c>
      <c r="D274" s="27" t="s">
        <v>9</v>
      </c>
      <c r="E274" s="27">
        <f t="shared" si="9"/>
        <v>273</v>
      </c>
      <c r="F274" s="18" t="str">
        <f>IF($G274="","",CONCATENATE("BAUTEIL:",_xlfn.XLOOKUP(G274,KM!$C$7:$C$200,KM!$D$7:$D$200),CHAR(10),"BEREICH:",_xlfn.XLOOKUP(G274,KM!$C$7:$C$200,KM!$E$7:$E$200)))</f>
        <v>BAUTEIL:Grundierungen, Vorstriche, Spachtelmassen und Klebstoffe unter Wand- und Bodenbelägen (z.B. Fliesen, Teppiche, Parkett, elastische Bodenbeläge - ausgenommen Tapeten)
BEREICH:Alle Verlegewerkstoffe, Hilfsstoffe zur Belegung von Oberflächen (Wand und Boden)</v>
      </c>
      <c r="G274" s="123">
        <v>8</v>
      </c>
      <c r="H274" s="18" t="str">
        <f>IF($G274="","",_xlfn.XLOOKUP($G274,KM!$C$7:$C$200,KM!F$7:F$200))</f>
        <v>VVOC, VOC, SVOC Emissionen und Gehalt an gefährlichen Stoffen</v>
      </c>
      <c r="I274" s="18" t="str">
        <f>IF($G274="","",_xlfn.XLOOKUP($G274,KM!$C$7:$C$200,KM!H$7:H$200))</f>
        <v xml:space="preserve">GISCODE 
D1, ZP1, CP1, CP2, CP3, RU 0,5, RU 1, RE05, RE10, RE20 oder RE30 oder RS10
</v>
      </c>
      <c r="J274" s="18" t="str">
        <f>IF($G274="","",_xlfn.XLOOKUP($G274,KM!$C$7:$C$200,KM!I$7:I$200))</f>
        <v>GISCODE
D1, ZP1, CP1, CP2, CP3, RU 0,5, RU 1, RE05, RE10, RE20 oder RE30
oder RS10
und
EMICODE EC1PLUS
oder
DE-UZ 113</v>
      </c>
      <c r="K274" s="18" t="str">
        <f>IF($G274="","",_xlfn.XLOOKUP($G274,KM!$C$7:$C$200,KM!J$7:J$200))</f>
        <v>GISCODE
D1, ZP1, CP1, CP2, CP3, RU 0,5, RU 1, RE05, RE10, RE20 oder RE30
oder RS10
und
EMICODE EC1PLUS
oder
DE-UZ 113</v>
      </c>
      <c r="L274" s="18" t="str">
        <f>IF($G274="","",_xlfn.XLOOKUP($G274,KM!$C$7:$C$200,KM!K$7:K$200))</f>
        <v>GISCODE
D1, ZP1, CP1, CP2, CP3, RU 0,5, RU 1, RE05, RE10, RE20 oder RE30
oder RS10
und
EMICODE EC1PLUS
oder
DE-UZ 113</v>
      </c>
      <c r="M274" s="18" t="str">
        <f>IF($G274="","",_xlfn.XLOOKUP($G274,KM!$C$7:$C$200,KM!N$7:N$200))</f>
        <v>-</v>
      </c>
      <c r="N274" s="27" t="s">
        <v>115</v>
      </c>
    </row>
    <row r="275" spans="1:14" ht="115.2" x14ac:dyDescent="0.3">
      <c r="A275" s="27" t="s">
        <v>996</v>
      </c>
      <c r="B275" s="27" t="s">
        <v>1737</v>
      </c>
      <c r="C275" s="27" t="s">
        <v>1051</v>
      </c>
      <c r="D275" s="27" t="s">
        <v>9</v>
      </c>
      <c r="E275" s="27">
        <f t="shared" si="9"/>
        <v>274</v>
      </c>
      <c r="F275" s="18" t="str">
        <f>IF($G275="","",CONCATENATE("BAUTEIL:",_xlfn.XLOOKUP(G275,KM!$C$7:$C$200,KM!$D$7:$D$200),CHAR(10),"BEREICH:",_xlfn.XLOOKUP(G275,KM!$C$7:$C$200,KM!$E$7:$E$200)))</f>
        <v>BAUTEIL:Sperranstriche, Estrichharze, Abdichtungen unter Fliesen
BEREICH:Verlegewerkstoffe</v>
      </c>
      <c r="G275" s="123">
        <v>9</v>
      </c>
      <c r="H275" s="18" t="str">
        <f>IF($G275="","",_xlfn.XLOOKUP($G275,KM!$C$7:$C$200,KM!F$7:F$200))</f>
        <v>VVOC, VOC, SVOC Emissionen und Gehalt an gefährlichen Stoffen</v>
      </c>
      <c r="I275" s="18" t="str">
        <f>IF($G275="","",_xlfn.XLOOKUP($G275,KM!$C$7:$C$200,KM!H$7:H$200))</f>
        <v>GISCODE 
D1, ZP1, RE05, RE10, RE20 oder RE30, RU 0,5 oder RU 1</v>
      </c>
      <c r="J275" s="18" t="str">
        <f>IF($G275="","",_xlfn.XLOOKUP($G275,KM!$C$7:$C$200,KM!I$7:I$200))</f>
        <v>GISCODE 
D1, ZP1, RE05, RE10, RE20 oder RE30, RU 0,5 oder RU 1</v>
      </c>
      <c r="K275" s="18" t="str">
        <f>IF($G275="","",_xlfn.XLOOKUP($G275,KM!$C$7:$C$200,KM!J$7:J$200))</f>
        <v>GISCODE 
D1, ZP1, RE05, RE10, RE20 oder RE30, RU 0,5 oder RU 1
und
EMICODE 
EC1 oder EC1PLUS</v>
      </c>
      <c r="L275" s="18" t="str">
        <f>IF($G275="","",_xlfn.XLOOKUP($G275,KM!$C$7:$C$200,KM!K$7:K$200))</f>
        <v>GISCODE 
D1, ZP1, RE05, RE10, RE20 oder RE30, RU 0,5 oder RU 1
und
EMICODE 
EC1 oder EC1PLUS</v>
      </c>
      <c r="M275" s="18" t="str">
        <f>IF($G275="","",_xlfn.XLOOKUP($G275,KM!$C$7:$C$200,KM!N$7:N$200))</f>
        <v>-</v>
      </c>
      <c r="N275" s="27" t="s">
        <v>115</v>
      </c>
    </row>
    <row r="276" spans="1:14" ht="187.2" x14ac:dyDescent="0.3">
      <c r="A276" s="27" t="s">
        <v>996</v>
      </c>
      <c r="B276" s="27" t="s">
        <v>1737</v>
      </c>
      <c r="C276" s="27" t="s">
        <v>48</v>
      </c>
      <c r="D276" s="27" t="s">
        <v>9</v>
      </c>
      <c r="E276" s="27">
        <f t="shared" si="9"/>
        <v>275</v>
      </c>
      <c r="F276" s="18" t="str">
        <f>IF($G276="","",CONCATENATE("BAUTEIL:",_xlfn.XLOOKUP(G276,KM!$C$7:$C$200,KM!$D$7:$D$200),CHAR(10),"BEREICH:",_xlfn.XLOOKUP(G276,KM!$C$7:$C$200,KM!$E$7:$E$200)))</f>
        <v>BAUTEIL:Grundierungen, Vorstriche, Spachtelmassen und Klebstoffe unter Wand- und Bodenbelägen (z.B. Fliesen, Teppiche, Parkett, elastische Bodenbeläge - ausgenommen Tapeten)
BEREICH:Alle Verlegewerkstoffe, Hilfsstoffe zur Belegung von Oberflächen (Wand und Boden)</v>
      </c>
      <c r="G276" s="123">
        <v>8</v>
      </c>
      <c r="H276" s="18" t="str">
        <f>IF($G276="","",_xlfn.XLOOKUP($G276,KM!$C$7:$C$200,KM!F$7:F$200))</f>
        <v>VVOC, VOC, SVOC Emissionen und Gehalt an gefährlichen Stoffen</v>
      </c>
      <c r="I276" s="18" t="str">
        <f>IF($G276="","",_xlfn.XLOOKUP($G276,KM!$C$7:$C$200,KM!H$7:H$200))</f>
        <v xml:space="preserve">GISCODE 
D1, ZP1, CP1, CP2, CP3, RU 0,5, RU 1, RE05, RE10, RE20 oder RE30 oder RS10
</v>
      </c>
      <c r="J276" s="18" t="str">
        <f>IF($G276="","",_xlfn.XLOOKUP($G276,KM!$C$7:$C$200,KM!I$7:I$200))</f>
        <v>GISCODE
D1, ZP1, CP1, CP2, CP3, RU 0,5, RU 1, RE05, RE10, RE20 oder RE30
oder RS10
und
EMICODE EC1PLUS
oder
DE-UZ 113</v>
      </c>
      <c r="K276" s="18" t="str">
        <f>IF($G276="","",_xlfn.XLOOKUP($G276,KM!$C$7:$C$200,KM!J$7:J$200))</f>
        <v>GISCODE
D1, ZP1, CP1, CP2, CP3, RU 0,5, RU 1, RE05, RE10, RE20 oder RE30
oder RS10
und
EMICODE EC1PLUS
oder
DE-UZ 113</v>
      </c>
      <c r="L276" s="18" t="str">
        <f>IF($G276="","",_xlfn.XLOOKUP($G276,KM!$C$7:$C$200,KM!K$7:K$200))</f>
        <v>GISCODE
D1, ZP1, CP1, CP2, CP3, RU 0,5, RU 1, RE05, RE10, RE20 oder RE30
oder RS10
und
EMICODE EC1PLUS
oder
DE-UZ 113</v>
      </c>
      <c r="M276" s="18" t="str">
        <f>IF($G276="","",_xlfn.XLOOKUP($G276,KM!$C$7:$C$200,KM!N$7:N$200))</f>
        <v>-</v>
      </c>
      <c r="N276" s="27" t="s">
        <v>115</v>
      </c>
    </row>
    <row r="277" spans="1:14" ht="201.6" x14ac:dyDescent="0.3">
      <c r="A277" s="27" t="s">
        <v>996</v>
      </c>
      <c r="B277" s="27" t="s">
        <v>1873</v>
      </c>
      <c r="C277" s="27" t="s">
        <v>42</v>
      </c>
      <c r="D277" s="27" t="s">
        <v>9</v>
      </c>
      <c r="E277" s="27">
        <f t="shared" ref="E277" si="15">IF(A277="","",ROW()-1)</f>
        <v>276</v>
      </c>
      <c r="F277" s="18" t="str">
        <f>IF($G277="","",CONCATENATE("BAUTEIL:",_xlfn.XLOOKUP(G277,KM!$C$7:$C$200,KM!$D$7:$D$200),CHAR(10),"BEREICH:",_xlfn.XLOOKUP(G277,KM!$C$7:$C$200,KM!$E$7:$E$200)))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77" s="123">
        <v>38</v>
      </c>
      <c r="H277" s="18" t="str">
        <f>IF($G277="","",_xlfn.XLOOKUP($G277,KM!$C$7:$C$200,KM!F$7:F$200))</f>
        <v>VVOC, VOC, SVOC Emissionen, Halogenierte Treibmittel, Chlorparaffine, Weichmacher, Flammschutzmittel</v>
      </c>
      <c r="I277" s="18" t="str">
        <f>IF($G277="","",_xlfn.XLOOKUP($G277,KM!$C$7:$C$200,KM!H$7:H$200))</f>
        <v>Emicode EC1PLUS,
und 
halogenierte Treibmittel &lt; 0,1 % 
und
Chlorparaffine (SCCPs + MCCPs + LCCPs) &lt; 0,1 %,            
und
TCEP &lt; 0,1 %</v>
      </c>
      <c r="J277" s="18" t="str">
        <f>IF($G277="","",_xlfn.XLOOKUP($G277,KM!$C$7:$C$200,KM!I$7:I$200))</f>
        <v>Emicode EC1PLUS,
und 
halogenierte Treibmittel &lt; 0,1 % 
und
Chlorparaffine (SCCPs + MCCPs + LCCPs) &lt; 0,1 %,            
und
TCEP &lt; 0,1 %</v>
      </c>
      <c r="K277" s="18" t="str">
        <f>IF($G277="","",_xlfn.XLOOKUP($G277,KM!$C$7:$C$200,KM!J$7:J$200))</f>
        <v>Emicode EC1PLUS,
und
halogenierte Treibmittel &lt; 0,1 % 
und
Chlorparaffine (SCCPs + MCCPs + LCCPs) &lt; 0,1 %
und
TCEP &lt; 0,1 % 
und
weichmacherfrei
und 
halogenierten Flammschutzmittel &lt; 0,1 %</v>
      </c>
      <c r="L277" s="18" t="str">
        <f>IF($G277="","",_xlfn.XLOOKUP($G277,KM!$C$7:$C$200,KM!K$7:K$200))</f>
        <v>Emicode EC1PLUS,
und
halogenierte Treibmittel &lt; 0,1 % 
und
Chlorparaffine (SCCPs + MCCPs + LCCPs) &lt; 0,1 %
und
TCEP &lt; 0,1 % 
und
weichmacherfrei
und 
halogenierten Flammschutzmittel &lt; 0,1 %</v>
      </c>
      <c r="M277" s="18" t="str">
        <f>IF($G277="","",_xlfn.XLOOKUP($G277,KM!$C$7:$C$200,KM!N$7:N$200))</f>
        <v>Treibmittel
REACH-Kandidatenliste</v>
      </c>
      <c r="N277" s="27"/>
    </row>
    <row r="278" spans="1:14" ht="187.2" x14ac:dyDescent="0.3">
      <c r="A278" s="27" t="s">
        <v>996</v>
      </c>
      <c r="B278" s="27" t="s">
        <v>1737</v>
      </c>
      <c r="C278" s="27" t="s">
        <v>1052</v>
      </c>
      <c r="D278" s="27" t="s">
        <v>9</v>
      </c>
      <c r="E278" s="27">
        <f t="shared" si="9"/>
        <v>277</v>
      </c>
      <c r="F278" s="18" t="str">
        <f>IF($G278="","",CONCATENATE("BAUTEIL:",_xlfn.XLOOKUP(G278,KM!$C$7:$C$200,KM!$D$7:$D$200),CHAR(10),"BEREICH:",_xlfn.XLOOKUP(G278,KM!$C$7:$C$200,KM!$E$7:$E$200)))</f>
        <v>BAUTEIL:Grundierungen, Vorstriche, Spachtelmassen und Klebstoffe unter Wand- und Bodenbelägen (z.B. Fliesen, Teppiche, Parkett, elastische Bodenbeläge - ausgenommen Tapeten)
BEREICH:Alle Verlegewerkstoffe, Hilfsstoffe zur Belegung von Oberflächen (Wand und Boden)</v>
      </c>
      <c r="G278" s="123">
        <v>8</v>
      </c>
      <c r="H278" s="18" t="str">
        <f>IF($G278="","",_xlfn.XLOOKUP($G278,KM!$C$7:$C$200,KM!F$7:F$200))</f>
        <v>VVOC, VOC, SVOC Emissionen und Gehalt an gefährlichen Stoffen</v>
      </c>
      <c r="I278" s="18" t="str">
        <f>IF($G278="","",_xlfn.XLOOKUP($G278,KM!$C$7:$C$200,KM!H$7:H$200))</f>
        <v xml:space="preserve">GISCODE 
D1, ZP1, CP1, CP2, CP3, RU 0,5, RU 1, RE05, RE10, RE20 oder RE30 oder RS10
</v>
      </c>
      <c r="J278" s="18" t="str">
        <f>IF($G278="","",_xlfn.XLOOKUP($G278,KM!$C$7:$C$200,KM!I$7:I$200))</f>
        <v>GISCODE
D1, ZP1, CP1, CP2, CP3, RU 0,5, RU 1, RE05, RE10, RE20 oder RE30
oder RS10
und
EMICODE EC1PLUS
oder
DE-UZ 113</v>
      </c>
      <c r="K278" s="18" t="str">
        <f>IF($G278="","",_xlfn.XLOOKUP($G278,KM!$C$7:$C$200,KM!J$7:J$200))</f>
        <v>GISCODE
D1, ZP1, CP1, CP2, CP3, RU 0,5, RU 1, RE05, RE10, RE20 oder RE30
oder RS10
und
EMICODE EC1PLUS
oder
DE-UZ 113</v>
      </c>
      <c r="L278" s="18" t="str">
        <f>IF($G278="","",_xlfn.XLOOKUP($G278,KM!$C$7:$C$200,KM!K$7:K$200))</f>
        <v>GISCODE
D1, ZP1, CP1, CP2, CP3, RU 0,5, RU 1, RE05, RE10, RE20 oder RE30
oder RS10
und
EMICODE EC1PLUS
oder
DE-UZ 113</v>
      </c>
      <c r="M278" s="18" t="str">
        <f>IF($G278="","",_xlfn.XLOOKUP($G278,KM!$C$7:$C$200,KM!N$7:N$200))</f>
        <v>-</v>
      </c>
      <c r="N278" s="27" t="s">
        <v>115</v>
      </c>
    </row>
    <row r="279" spans="1:14" ht="187.2" x14ac:dyDescent="0.3">
      <c r="A279" s="27" t="s">
        <v>996</v>
      </c>
      <c r="B279" s="27" t="s">
        <v>1737</v>
      </c>
      <c r="C279" s="27" t="s">
        <v>1053</v>
      </c>
      <c r="D279" s="27" t="s">
        <v>9</v>
      </c>
      <c r="E279" s="27">
        <f t="shared" si="9"/>
        <v>278</v>
      </c>
      <c r="F279" s="18" t="str">
        <f>IF($G279="","",CONCATENATE("BAUTEIL:",_xlfn.XLOOKUP(G279,KM!$C$7:$C$200,KM!$D$7:$D$200),CHAR(10),"BEREICH:",_xlfn.XLOOKUP(G279,KM!$C$7:$C$200,KM!$E$7:$E$200)))</f>
        <v>BAUTEIL:Grundierungen, Vorstriche, Spachtelmassen und Klebstoffe unter Wand- und Bodenbelägen (z.B. Fliesen, Teppiche, Parkett, elastische Bodenbeläge - ausgenommen Tapeten)
BEREICH:Alle Verlegewerkstoffe, Hilfsstoffe zur Belegung von Oberflächen (Wand und Boden)</v>
      </c>
      <c r="G279" s="123">
        <v>8</v>
      </c>
      <c r="H279" s="18" t="str">
        <f>IF($G279="","",_xlfn.XLOOKUP($G279,KM!$C$7:$C$200,KM!F$7:F$200))</f>
        <v>VVOC, VOC, SVOC Emissionen und Gehalt an gefährlichen Stoffen</v>
      </c>
      <c r="I279" s="18" t="str">
        <f>IF($G279="","",_xlfn.XLOOKUP($G279,KM!$C$7:$C$200,KM!H$7:H$200))</f>
        <v xml:space="preserve">GISCODE 
D1, ZP1, CP1, CP2, CP3, RU 0,5, RU 1, RE05, RE10, RE20 oder RE30 oder RS10
</v>
      </c>
      <c r="J279" s="18" t="str">
        <f>IF($G279="","",_xlfn.XLOOKUP($G279,KM!$C$7:$C$200,KM!I$7:I$200))</f>
        <v>GISCODE
D1, ZP1, CP1, CP2, CP3, RU 0,5, RU 1, RE05, RE10, RE20 oder RE30
oder RS10
und
EMICODE EC1PLUS
oder
DE-UZ 113</v>
      </c>
      <c r="K279" s="18" t="str">
        <f>IF($G279="","",_xlfn.XLOOKUP($G279,KM!$C$7:$C$200,KM!J$7:J$200))</f>
        <v>GISCODE
D1, ZP1, CP1, CP2, CP3, RU 0,5, RU 1, RE05, RE10, RE20 oder RE30
oder RS10
und
EMICODE EC1PLUS
oder
DE-UZ 113</v>
      </c>
      <c r="L279" s="18" t="str">
        <f>IF($G279="","",_xlfn.XLOOKUP($G279,KM!$C$7:$C$200,KM!K$7:K$200))</f>
        <v>GISCODE
D1, ZP1, CP1, CP2, CP3, RU 0,5, RU 1, RE05, RE10, RE20 oder RE30
oder RS10
und
EMICODE EC1PLUS
oder
DE-UZ 113</v>
      </c>
      <c r="M279" s="18" t="str">
        <f>IF($G279="","",_xlfn.XLOOKUP($G279,KM!$C$7:$C$200,KM!N$7:N$200))</f>
        <v>-</v>
      </c>
      <c r="N279" s="27" t="s">
        <v>115</v>
      </c>
    </row>
    <row r="280" spans="1:14" ht="100.8" x14ac:dyDescent="0.3">
      <c r="A280" s="27" t="s">
        <v>996</v>
      </c>
      <c r="B280" s="27" t="s">
        <v>1737</v>
      </c>
      <c r="C280" s="27" t="s">
        <v>49</v>
      </c>
      <c r="D280" s="27" t="s">
        <v>1733</v>
      </c>
      <c r="E280" s="27">
        <f t="shared" si="9"/>
        <v>279</v>
      </c>
      <c r="F280" s="18" t="str">
        <f>IF($G280="","",CONCATENATE("BAUTEIL:",_xlfn.XLOOKUP(G280,KM!$C$7:$C$200,KM!$D$7:$D$200),CHAR(10),"BEREICH:",_xlfn.XLOOKUP(G280,KM!$C$7:$C$200,KM!$E$7:$E$200)))</f>
        <v>BAUTEIL:Bodenbeläge
BEREICH:Elastische Bodenbeläge wie homogene oder heterogene Bodenbeläge aus PVC, Linoleum, Kork, Gummi/Kautschuk, etc</v>
      </c>
      <c r="G280" s="123">
        <v>7</v>
      </c>
      <c r="H280" s="18" t="str">
        <f>IF($G280="","",_xlfn.XLOOKUP($G280,KM!$C$7:$C$200,KM!F$7:F$200))</f>
        <v>VVOC, VOC, SVOC Emissionen und Gehalt an gefährlichen Stoffen</v>
      </c>
      <c r="I280" s="18" t="str">
        <f>IF($G280="","",_xlfn.XLOOKUP($G280,KM!$C$7:$C$200,KM!H$7:H$200))</f>
        <v>Emissionsnachweis (AgBB oder hochwertiger)</v>
      </c>
      <c r="J280" s="18" t="str">
        <f>IF($G280="","",_xlfn.XLOOKUP($G280,KM!$C$7:$C$200,KM!I$7:I$200))</f>
        <v>Emissionsnachweis (AgBB oder hochwertiger)
und 
Chlorparaffine (SCCPs + MCCPs + LCCPs) &lt; 0,1 %</v>
      </c>
      <c r="K280" s="18" t="str">
        <f>IF($G280="","",_xlfn.XLOOKUP($G280,KM!$C$7:$C$200,KM!J$7:J$200))</f>
        <v>Emissionsnachweis (AgBB oder hochwertiger)
und
Chlorparaffine (SCCPs + MCCPs + LCCPs) &lt; 0,1 %
und 
SVHC ≤ 0,1 %</v>
      </c>
      <c r="L280" s="18" t="str">
        <f>IF($G280="","",_xlfn.XLOOKUP($G280,KM!$C$7:$C$200,KM!K$7:K$200))</f>
        <v>DE-UZ 120</v>
      </c>
      <c r="M280" s="18" t="str">
        <f>IF($G280="","",_xlfn.XLOOKUP($G280,KM!$C$7:$C$200,KM!N$7:N$200))</f>
        <v>Emissionsnachweis
Chlorparafine</v>
      </c>
      <c r="N280" s="27" t="s">
        <v>114</v>
      </c>
    </row>
    <row r="281" spans="1:14" ht="100.8" x14ac:dyDescent="0.3">
      <c r="A281" s="27" t="s">
        <v>996</v>
      </c>
      <c r="B281" s="27" t="s">
        <v>1737</v>
      </c>
      <c r="C281" s="27" t="s">
        <v>49</v>
      </c>
      <c r="D281" s="27" t="s">
        <v>998</v>
      </c>
      <c r="E281" s="27">
        <f t="shared" si="9"/>
        <v>280</v>
      </c>
      <c r="F281" s="18" t="str">
        <f>IF($G281="","",CONCATENATE("BAUTEIL:",_xlfn.XLOOKUP(G281,KM!$C$7:$C$200,KM!$D$7:$D$200),CHAR(10),"BEREICH:",_xlfn.XLOOKUP(G281,KM!$C$7:$C$200,KM!$E$7:$E$200)))</f>
        <v>BAUTEIL:Bodenbeläge
BEREICH:Elastische Bodenbeläge wie homogene oder heterogene Bodenbeläge aus PVC, Linoleum, Kork, Gummi/Kautschuk, etc</v>
      </c>
      <c r="G281" s="123">
        <v>7</v>
      </c>
      <c r="H281" s="18" t="str">
        <f>IF($G281="","",_xlfn.XLOOKUP($G281,KM!$C$7:$C$200,KM!F$7:F$200))</f>
        <v>VVOC, VOC, SVOC Emissionen und Gehalt an gefährlichen Stoffen</v>
      </c>
      <c r="I281" s="18" t="str">
        <f>IF($G281="","",_xlfn.XLOOKUP($G281,KM!$C$7:$C$200,KM!H$7:H$200))</f>
        <v>Emissionsnachweis (AgBB oder hochwertiger)</v>
      </c>
      <c r="J281" s="18" t="str">
        <f>IF($G281="","",_xlfn.XLOOKUP($G281,KM!$C$7:$C$200,KM!I$7:I$200))</f>
        <v>Emissionsnachweis (AgBB oder hochwertiger)
und 
Chlorparaffine (SCCPs + MCCPs + LCCPs) &lt; 0,1 %</v>
      </c>
      <c r="K281" s="18" t="str">
        <f>IF($G281="","",_xlfn.XLOOKUP($G281,KM!$C$7:$C$200,KM!J$7:J$200))</f>
        <v>Emissionsnachweis (AgBB oder hochwertiger)
und
Chlorparaffine (SCCPs + MCCPs + LCCPs) &lt; 0,1 %
und 
SVHC ≤ 0,1 %</v>
      </c>
      <c r="L281" s="18" t="str">
        <f>IF($G281="","",_xlfn.XLOOKUP($G281,KM!$C$7:$C$200,KM!K$7:K$200))</f>
        <v>DE-UZ 120</v>
      </c>
      <c r="M281" s="18" t="str">
        <f>IF($G281="","",_xlfn.XLOOKUP($G281,KM!$C$7:$C$200,KM!N$7:N$200))</f>
        <v>Emissionsnachweis
Chlorparafine</v>
      </c>
      <c r="N281" s="27" t="s">
        <v>114</v>
      </c>
    </row>
    <row r="282" spans="1:14" ht="86.4" x14ac:dyDescent="0.3">
      <c r="A282" s="27" t="s">
        <v>996</v>
      </c>
      <c r="B282" s="27" t="s">
        <v>1737</v>
      </c>
      <c r="C282" s="27" t="s">
        <v>49</v>
      </c>
      <c r="D282" s="27" t="s">
        <v>1732</v>
      </c>
      <c r="E282" s="27">
        <f t="shared" si="9"/>
        <v>281</v>
      </c>
      <c r="F282" s="18" t="str">
        <f>IF($G282="","",CONCATENATE("BAUTEIL:",_xlfn.XLOOKUP(G282,KM!$C$7:$C$200,KM!$D$7:$D$200),CHAR(10),"BEREICH:",_xlfn.XLOOKUP(G282,KM!$C$7:$C$200,KM!$E$7:$E$200)))</f>
        <v>BAUTEIL:Bodenbeläge
BEREICH:Mehrschichtparkett, Laminatböden, Furnierte Bodenbeläge, MMF-Böden</v>
      </c>
      <c r="G282" s="123" t="s">
        <v>951</v>
      </c>
      <c r="H282" s="18" t="str">
        <f>IF($G282="","",_xlfn.XLOOKUP($G282,KM!$C$7:$C$200,KM!F$7:F$200))</f>
        <v>VVOC, VOC, SVOC Emissionen und Gehalt an gefährlichen Stoffen</v>
      </c>
      <c r="I282" s="18" t="str">
        <f>IF($G282="","",_xlfn.XLOOKUP($G282,KM!$C$7:$C$200,KM!H$7:H$200))</f>
        <v xml:space="preserve">Emissionsnachweis (AgBB oder hochwertiger)
</v>
      </c>
      <c r="J282" s="18" t="str">
        <f>IF($G282="","",_xlfn.XLOOKUP($G282,KM!$C$7:$C$200,KM!I$7:I$200))</f>
        <v xml:space="preserve">Emissionsnachweis (AgBB oder hochwertiger)
</v>
      </c>
      <c r="K282" s="18" t="str">
        <f>IF($G282="","",_xlfn.XLOOKUP($G282,KM!$C$7:$C$200,KM!J$7:J$200))</f>
        <v xml:space="preserve">Emissionsnachweis (AgBB oder hochwertiger)
</v>
      </c>
      <c r="L282" s="18" t="str">
        <f>IF($G282="","",_xlfn.XLOOKUP($G282,KM!$C$7:$C$200,KM!K$7:K$200))</f>
        <v xml:space="preserve">Emission nach 
28. Tg  ≤ DE-UZ 176
und zusätzlich bei MMF Böden ohne Einsatz von PVC als konstitutionellen Bestandteil
</v>
      </c>
      <c r="M282" s="18" t="str">
        <f>IF($G282="","",_xlfn.XLOOKUP($G282,KM!$C$7:$C$200,KM!N$7:N$200))</f>
        <v>Q1 bis Q2 entspricht E1-Qualität gemäß harmonisierter Normen</v>
      </c>
      <c r="N282" s="27"/>
    </row>
    <row r="283" spans="1:14" ht="86.4" x14ac:dyDescent="0.3">
      <c r="A283" s="27" t="s">
        <v>996</v>
      </c>
      <c r="B283" s="27" t="s">
        <v>1737</v>
      </c>
      <c r="C283" s="27" t="s">
        <v>49</v>
      </c>
      <c r="D283" s="27" t="s">
        <v>997</v>
      </c>
      <c r="E283" s="27">
        <f>IF(A283="","",ROW()-1)</f>
        <v>282</v>
      </c>
      <c r="F283" s="18" t="str">
        <f>IF($G283="","",CONCATENATE("BAUTEIL:",_xlfn.XLOOKUP(G283,KM!$C$7:$C$200,KM!$D$7:$D$200),CHAR(10),"BEREICH:",_xlfn.XLOOKUP(G283,KM!$C$7:$C$200,KM!$E$7:$E$200)))</f>
        <v>BAUTEIL:Beschichtungen für Holzoberflächen: Parkett, Treppe und andere Holzfußböden
BEREICH:Produkte zur Oberflächenbeschichtung</v>
      </c>
      <c r="G283" s="123">
        <v>21</v>
      </c>
      <c r="H283" s="18" t="str">
        <f>IF($G283="","",_xlfn.XLOOKUP($G283,KM!$C$7:$C$200,KM!F$7:F$200))</f>
        <v>VVOC, VOC, SVOC Emissionen und Gehalt an gefährlichen Stoffen</v>
      </c>
      <c r="I283" s="18" t="str">
        <f>IF($G283="","",_xlfn.XLOOKUP($G283,KM!$C$7:$C$200,KM!H$7:H$200))</f>
        <v>GISCODE W1, W2+, W3, W3+,W1/DD, W2/DD+, W3/DD oder W3/DD+</v>
      </c>
      <c r="J283" s="18" t="str">
        <f>IF($G283="","",_xlfn.XLOOKUP($G283,KM!$C$7:$C$200,KM!I$7:I$200))</f>
        <v>GISCODE W1, W2+, W3, W3+,W1/DD, W2/DD+, W3/DD oder W3/DD+</v>
      </c>
      <c r="K283" s="18" t="str">
        <f>IF($G283="","",_xlfn.XLOOKUP($G283,KM!$C$7:$C$200,KM!J$7:J$200))</f>
        <v>GISCODE W1, W2+, W1/DD oder W2/DD+
und
EMICODE EC1PLUS</v>
      </c>
      <c r="L283" s="18" t="str">
        <f>IF($G283="","",_xlfn.XLOOKUP($G283,KM!$C$7:$C$200,KM!K$7:K$200))</f>
        <v>GISCODE W1, W2+, W1/DD oder W2/DD+
und
EMICODE EC1PLUS</v>
      </c>
      <c r="M283" s="18" t="str">
        <f>IF($G283="","",_xlfn.XLOOKUP($G283,KM!$C$7:$C$200,KM!N$7:N$200))</f>
        <v>-</v>
      </c>
      <c r="N283" s="27"/>
    </row>
    <row r="284" spans="1:14" ht="57.6" x14ac:dyDescent="0.3">
      <c r="A284" s="27" t="s">
        <v>996</v>
      </c>
      <c r="B284" s="27" t="s">
        <v>1737</v>
      </c>
      <c r="C284" s="27" t="s">
        <v>49</v>
      </c>
      <c r="D284" s="27" t="s">
        <v>997</v>
      </c>
      <c r="E284" s="27">
        <f>IF(A284="","",ROW()-1)</f>
        <v>283</v>
      </c>
      <c r="F284" s="18" t="str">
        <f>IF($G284="","",CONCATENATE("BAUTEIL:",_xlfn.XLOOKUP(G284,KM!$C$7:$C$200,KM!$D$7:$D$200),CHAR(10),"BEREICH:",_xlfn.XLOOKUP(G284,KM!$C$7:$C$200,KM!$E$7:$E$200)))</f>
        <v>BAUTEIL:Beschichtungen für Holzoberflächen wie z. B. Parkett, Treppe und Vertäfelungen
BEREICH:Öle und Wachse zur Beschichtung von Holz</v>
      </c>
      <c r="G284" s="123">
        <v>27</v>
      </c>
      <c r="H284" s="18" t="str">
        <f>IF($G284="","",_xlfn.XLOOKUP($G284,KM!$C$7:$C$200,KM!F$7:F$200))</f>
        <v>VVOC, VOC, SVOC Emissionen und Gehalt an gefährlichen Stoffene</v>
      </c>
      <c r="I284" s="18" t="str">
        <f>IF($G284="","",_xlfn.XLOOKUP($G284,KM!$C$7:$C$200,KM!H$7:H$200))</f>
        <v>GISCODE Ö10, Ö10+, Ö10/DD+, Ö20, Ö20+, Ö40, Ö40+ oder Ö40/DD+</v>
      </c>
      <c r="J284" s="18" t="str">
        <f>IF($G284="","",_xlfn.XLOOKUP($G284,KM!$C$7:$C$200,KM!I$7:I$200))</f>
        <v>GISCODE Ö10+, Ö10/DD+ oder Ö20+</v>
      </c>
      <c r="K284" s="18" t="str">
        <f>IF($G284="","",_xlfn.XLOOKUP($G284,KM!$C$7:$C$200,KM!J$7:J$200))</f>
        <v>GISCODE Ö10+ oder Ö10/DD+ 
und 
Emicode EC1+</v>
      </c>
      <c r="L284" s="18" t="str">
        <f>IF($G284="","",_xlfn.XLOOKUP($G284,KM!$C$7:$C$200,KM!K$7:K$200))</f>
        <v>GISCODE Ö10+ oder Ö10/DD+ 
und 
Emicode EC1+</v>
      </c>
      <c r="M284" s="18" t="str">
        <f>IF($G284="","",_xlfn.XLOOKUP($G284,KM!$C$7:$C$200,KM!N$7:N$200))</f>
        <v>-</v>
      </c>
      <c r="N284" s="27"/>
    </row>
    <row r="285" spans="1:14" ht="86.4" x14ac:dyDescent="0.3">
      <c r="A285" s="27" t="s">
        <v>996</v>
      </c>
      <c r="B285" s="27" t="s">
        <v>1737</v>
      </c>
      <c r="C285" s="27" t="s">
        <v>49</v>
      </c>
      <c r="D285" s="27" t="s">
        <v>1731</v>
      </c>
      <c r="E285" s="27">
        <f t="shared" si="9"/>
        <v>284</v>
      </c>
      <c r="F285" s="18" t="str">
        <f>IF($G285="","",CONCATENATE("BAUTEIL:",_xlfn.XLOOKUP(G285,KM!$C$7:$C$200,KM!$D$7:$D$200),CHAR(10),"BEREICH:",_xlfn.XLOOKUP(G285,KM!$C$7:$C$200,KM!$E$7:$E$200)))</f>
        <v>BAUTEIL:Bodenbeläge
BEREICH:Mehrschichtparkett, Laminatböden, Furnierte Bodenbeläge, MMF-Böden</v>
      </c>
      <c r="G285" s="123" t="s">
        <v>951</v>
      </c>
      <c r="H285" s="18" t="str">
        <f>IF($G285="","",_xlfn.XLOOKUP($G285,KM!$C$7:$C$200,KM!F$7:F$200))</f>
        <v>VVOC, VOC, SVOC Emissionen und Gehalt an gefährlichen Stoffen</v>
      </c>
      <c r="I285" s="18" t="str">
        <f>IF($G285="","",_xlfn.XLOOKUP($G285,KM!$C$7:$C$200,KM!H$7:H$200))</f>
        <v xml:space="preserve">Emissionsnachweis (AgBB oder hochwertiger)
</v>
      </c>
      <c r="J285" s="18" t="str">
        <f>IF($G285="","",_xlfn.XLOOKUP($G285,KM!$C$7:$C$200,KM!I$7:I$200))</f>
        <v xml:space="preserve">Emissionsnachweis (AgBB oder hochwertiger)
</v>
      </c>
      <c r="K285" s="18" t="str">
        <f>IF($G285="","",_xlfn.XLOOKUP($G285,KM!$C$7:$C$200,KM!J$7:J$200))</f>
        <v xml:space="preserve">Emissionsnachweis (AgBB oder hochwertiger)
</v>
      </c>
      <c r="L285" s="18" t="str">
        <f>IF($G285="","",_xlfn.XLOOKUP($G285,KM!$C$7:$C$200,KM!K$7:K$200))</f>
        <v xml:space="preserve">Emission nach 
28. Tg  ≤ DE-UZ 176
und zusätzlich bei MMF Böden ohne Einsatz von PVC als konstitutionellen Bestandteil
</v>
      </c>
      <c r="M285" s="18" t="str">
        <f>IF($G285="","",_xlfn.XLOOKUP($G285,KM!$C$7:$C$200,KM!N$7:N$200))</f>
        <v>Q1 bis Q2 entspricht E1-Qualität gemäß harmonisierter Normen</v>
      </c>
      <c r="N285" s="27"/>
    </row>
    <row r="286" spans="1:14" ht="86.4" x14ac:dyDescent="0.3">
      <c r="A286" s="27" t="s">
        <v>996</v>
      </c>
      <c r="B286" s="27" t="s">
        <v>1737</v>
      </c>
      <c r="C286" s="27" t="s">
        <v>49</v>
      </c>
      <c r="D286" s="27" t="s">
        <v>1734</v>
      </c>
      <c r="E286" s="27">
        <f t="shared" si="9"/>
        <v>285</v>
      </c>
      <c r="F286" s="18" t="str">
        <f>IF($G286="","",CONCATENATE("BAUTEIL:",_xlfn.XLOOKUP(G286,KM!$C$7:$C$200,KM!$D$7:$D$200),CHAR(10),"BEREICH:",_xlfn.XLOOKUP(G286,KM!$C$7:$C$200,KM!$E$7:$E$200)))</f>
        <v>BAUTEIL:Bodenbeläge
BEREICH:Mehrschichtparkett, Laminatböden, Furnierte Bodenbeläge, MMF-Böden</v>
      </c>
      <c r="G286" s="123" t="s">
        <v>951</v>
      </c>
      <c r="H286" s="18" t="str">
        <f>IF($G286="","",_xlfn.XLOOKUP($G286,KM!$C$7:$C$200,KM!F$7:F$200))</f>
        <v>VVOC, VOC, SVOC Emissionen und Gehalt an gefährlichen Stoffen</v>
      </c>
      <c r="I286" s="18" t="str">
        <f>IF($G286="","",_xlfn.XLOOKUP($G286,KM!$C$7:$C$200,KM!H$7:H$200))</f>
        <v xml:space="preserve">Emissionsnachweis (AgBB oder hochwertiger)
</v>
      </c>
      <c r="J286" s="18" t="str">
        <f>IF($G286="","",_xlfn.XLOOKUP($G286,KM!$C$7:$C$200,KM!I$7:I$200))</f>
        <v xml:space="preserve">Emissionsnachweis (AgBB oder hochwertiger)
</v>
      </c>
      <c r="K286" s="18" t="str">
        <f>IF($G286="","",_xlfn.XLOOKUP($G286,KM!$C$7:$C$200,KM!J$7:J$200))</f>
        <v xml:space="preserve">Emissionsnachweis (AgBB oder hochwertiger)
</v>
      </c>
      <c r="L286" s="18" t="str">
        <f>IF($G286="","",_xlfn.XLOOKUP($G286,KM!$C$7:$C$200,KM!K$7:K$200))</f>
        <v xml:space="preserve">Emission nach 
28. Tg  ≤ DE-UZ 176
und zusätzlich bei MMF Böden ohne Einsatz von PVC als konstitutionellen Bestandteil
</v>
      </c>
      <c r="M286" s="18" t="str">
        <f>IF($G286="","",_xlfn.XLOOKUP($G286,KM!$C$7:$C$200,KM!N$7:N$200))</f>
        <v>Q1 bis Q2 entspricht E1-Qualität gemäß harmonisierter Normen</v>
      </c>
      <c r="N286" s="27"/>
    </row>
    <row r="287" spans="1:14" ht="43.2" x14ac:dyDescent="0.3">
      <c r="A287" s="27" t="s">
        <v>996</v>
      </c>
      <c r="B287" s="27" t="s">
        <v>1737</v>
      </c>
      <c r="C287" s="27" t="s">
        <v>49</v>
      </c>
      <c r="D287" s="27" t="s">
        <v>999</v>
      </c>
      <c r="E287" s="27">
        <f t="shared" si="9"/>
        <v>286</v>
      </c>
      <c r="F287" s="18" t="str">
        <f>IF($G287="","",CONCATENATE("BAUTEIL:",_xlfn.XLOOKUP(G287,KM!$C$7:$C$200,KM!$D$7:$D$200),CHAR(10),"BEREICH:",_xlfn.XLOOKUP(G287,KM!$C$7:$C$200,KM!$E$7:$E$200)))</f>
        <v>BAUTEIL:Bodenbeläge
BEREICH:Textile Bodenbeläge</v>
      </c>
      <c r="G287" s="123">
        <v>6</v>
      </c>
      <c r="H287" s="18" t="str">
        <f>IF($G287="","",_xlfn.XLOOKUP($G287,KM!$C$7:$C$200,KM!F$7:F$200))</f>
        <v>VVOC, VOC, SVOC Emissionen und Gehalt an gefährlichen Stoffen</v>
      </c>
      <c r="I287" s="18" t="str">
        <f>IF($G287="","",_xlfn.XLOOKUP($G287,KM!$C$7:$C$200,KM!H$7:H$200))</f>
        <v>GUT-Gütesiegel 
oder 
DE-UZ 128</v>
      </c>
      <c r="J287" s="18" t="str">
        <f>IF($G287="","",_xlfn.XLOOKUP($G287,KM!$C$7:$C$200,KM!I$7:I$200))</f>
        <v>GUT-Gütesiegel 
oder 
DE-UZ 128</v>
      </c>
      <c r="K287" s="18" t="str">
        <f>IF($G287="","",_xlfn.XLOOKUP($G287,KM!$C$7:$C$200,KM!J$7:J$200))</f>
        <v>GUT-Gütesiegel 
oder 
DE-UZ 128</v>
      </c>
      <c r="L287" s="18" t="str">
        <f>IF($G287="","",_xlfn.XLOOKUP($G287,KM!$C$7:$C$200,KM!K$7:K$200))</f>
        <v>GUT-Gütesiegel 
oder 
DE-UZ 128</v>
      </c>
      <c r="M287" s="18" t="str">
        <f>IF($G287="","",_xlfn.XLOOKUP($G287,KM!$C$7:$C$200,KM!N$7:N$200))</f>
        <v>-</v>
      </c>
      <c r="N287" s="27"/>
    </row>
    <row r="288" spans="1:14" ht="57.6" x14ac:dyDescent="0.3">
      <c r="A288" s="27" t="s">
        <v>996</v>
      </c>
      <c r="B288" s="27" t="s">
        <v>1737</v>
      </c>
      <c r="C288" s="27" t="s">
        <v>49</v>
      </c>
      <c r="D288" s="27" t="s">
        <v>1059</v>
      </c>
      <c r="E288" s="27">
        <f t="shared" si="9"/>
        <v>287</v>
      </c>
      <c r="F288" s="18" t="str">
        <f>IF($G288="","",CONCATENATE("BAUTEIL:",_xlfn.XLOOKUP(G288,KM!$C$7:$C$200,KM!$D$7:$D$200),CHAR(10),"BEREICH:",_xlfn.XLOOKUP(G288,KM!$C$7:$C$200,KM!$E$7:$E$200)))</f>
        <v>BAUTEIL:Naturstein- und  Betonwerksteinbodenbeläge und Terrazzo
BEREICH:Nicht filmbildende Imprägnierungen im Innenbereich (z. B. Natursteinimprägnierungen, Sandsteinverfestiger)</v>
      </c>
      <c r="G288" s="123">
        <v>10</v>
      </c>
      <c r="H288" s="18" t="str">
        <f>IF($G288="","",_xlfn.XLOOKUP($G288,KM!$C$7:$C$200,KM!F$7:F$200))</f>
        <v>VOC</v>
      </c>
      <c r="I288" s="18" t="str">
        <f>IF($G288="","",_xlfn.XLOOKUP($G288,KM!$C$7:$C$200,KM!H$7:H$200))</f>
        <v>Aromatenfrei (GH10)</v>
      </c>
      <c r="J288" s="18" t="str">
        <f>IF($G288="","",_xlfn.XLOOKUP($G288,KM!$C$7:$C$200,KM!I$7:I$200))</f>
        <v>Aromatenfrei (GH10)</v>
      </c>
      <c r="K288" s="18" t="str">
        <f>IF($G288="","",_xlfn.XLOOKUP($G288,KM!$C$7:$C$200,KM!J$7:J$200))</f>
        <v>Aromatenfrei (GH10)</v>
      </c>
      <c r="L288" s="18" t="str">
        <f>IF($G288="","",_xlfn.XLOOKUP($G288,KM!$C$7:$C$200,KM!K$7:K$200))</f>
        <v>Lösemittelgehalt &lt; 5 %
und 
Keine kennzeichnungspflichtigen Stoffe</v>
      </c>
      <c r="M288" s="18" t="str">
        <f>IF($G288="","",_xlfn.XLOOKUP($G288,KM!$C$7:$C$200,KM!N$7:N$200))</f>
        <v>-</v>
      </c>
      <c r="N288" s="27"/>
    </row>
    <row r="289" spans="1:14" ht="216" x14ac:dyDescent="0.3">
      <c r="A289" s="27" t="s">
        <v>996</v>
      </c>
      <c r="B289" s="27" t="s">
        <v>1737</v>
      </c>
      <c r="C289" s="27" t="s">
        <v>49</v>
      </c>
      <c r="D289" s="27" t="s">
        <v>1025</v>
      </c>
      <c r="E289" s="27">
        <f t="shared" si="9"/>
        <v>288</v>
      </c>
      <c r="F289" s="18" t="str">
        <f>IF($G289="","",CONCATENATE("BAUTEIL:",_xlfn.XLOOKUP(G289,KM!$C$7:$C$200,KM!$D$7:$D$200),CHAR(10),"BEREICH:",_xlfn.XLOOKUP(G289,KM!$C$7:$C$200,KM!$E$7:$E$200)))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89" s="123">
        <v>11</v>
      </c>
      <c r="H289" s="18" t="str">
        <f>IF($G289="","",_xlfn.XLOOKUP($G289,KM!$C$7:$C$200,KM!F$7:F$200))</f>
        <v>VVOC, VOC, SVOC Emissionen und Gehalt an Oximen</v>
      </c>
      <c r="I289" s="18" t="str">
        <f>IF($G289="","",_xlfn.XLOOKUP($G289,KM!$C$7:$C$200,KM!H$7:H$200))</f>
        <v>GISCODE
PU10, PU20, RS10, DA20, DSE20, DSA20, DSO20, DH20 oder DSC20</v>
      </c>
      <c r="J289" s="18" t="str">
        <f>IF($G289="","",_xlfn.XLOOKUP($G289,KM!$C$7:$C$200,KM!I$7:I$200))</f>
        <v>GISCODE
PU10, PU20, RS10, DA20, DSE20, DSA20, DSO20, DH20 oder DSC20</v>
      </c>
      <c r="K289" s="18" t="str">
        <f>IF($G289="","",_xlfn.XLOOKUP($G289,KM!$C$7:$C$200,KM!J$7:J$200))</f>
        <v>GISCODE
PU10, PU20, RS10, DA20, DSE20, DSA20, DSO20, DH20 oder DSC20
und
EMICODE EC1PLUS</v>
      </c>
      <c r="L289" s="18" t="str">
        <f>IF($G289="","",_xlfn.XLOOKUP($G289,KM!$C$7:$C$200,KM!K$7:K$200))</f>
        <v>GISCODE
PU10, PU20, RS10, DA20, DSE20, DSA20, DSO20, DH20 oder DSC20
und
EMICODE EC1PLUS</v>
      </c>
      <c r="M289" s="18" t="str">
        <f>IF($G289="","",_xlfn.XLOOKUP($G289,KM!$C$7:$C$200,KM!N$7:N$200))</f>
        <v>GISCODE PU10</v>
      </c>
      <c r="N289" s="27" t="s">
        <v>112</v>
      </c>
    </row>
    <row r="290" spans="1:14" ht="216" x14ac:dyDescent="0.3">
      <c r="A290" s="27" t="s">
        <v>996</v>
      </c>
      <c r="B290" s="27" t="s">
        <v>1300</v>
      </c>
      <c r="C290" s="27" t="s">
        <v>1748</v>
      </c>
      <c r="D290" s="27" t="s">
        <v>9</v>
      </c>
      <c r="E290" s="27">
        <f t="shared" si="9"/>
        <v>289</v>
      </c>
      <c r="F290" s="18" t="str">
        <f>IF($G290="","",CONCATENATE("BAUTEIL:",_xlfn.XLOOKUP(G290,KM!$C$7:$C$200,KM!$D$7:$D$200),CHAR(10),"BEREICH:",_xlfn.XLOOKUP(G290,KM!$C$7:$C$200,KM!$E$7:$E$200)))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290" s="123">
        <v>11</v>
      </c>
      <c r="H290" s="18" t="str">
        <f>IF($G290="","",_xlfn.XLOOKUP($G290,KM!$C$7:$C$200,KM!F$7:F$200))</f>
        <v>VVOC, VOC, SVOC Emissionen und Gehalt an Oximen</v>
      </c>
      <c r="I290" s="18" t="str">
        <f>IF($G290="","",_xlfn.XLOOKUP($G290,KM!$C$7:$C$200,KM!H$7:H$200))</f>
        <v>GISCODE
PU10, PU20, RS10, DA20, DSE20, DSA20, DSO20, DH20 oder DSC20</v>
      </c>
      <c r="J290" s="18" t="str">
        <f>IF($G290="","",_xlfn.XLOOKUP($G290,KM!$C$7:$C$200,KM!I$7:I$200))</f>
        <v>GISCODE
PU10, PU20, RS10, DA20, DSE20, DSA20, DSO20, DH20 oder DSC20</v>
      </c>
      <c r="K290" s="18" t="str">
        <f>IF($G290="","",_xlfn.XLOOKUP($G290,KM!$C$7:$C$200,KM!J$7:J$200))</f>
        <v>GISCODE
PU10, PU20, RS10, DA20, DSE20, DSA20, DSO20, DH20 oder DSC20
und
EMICODE EC1PLUS</v>
      </c>
      <c r="L290" s="18" t="str">
        <f>IF($G290="","",_xlfn.XLOOKUP($G290,KM!$C$7:$C$200,KM!K$7:K$200))</f>
        <v>GISCODE
PU10, PU20, RS10, DA20, DSE20, DSA20, DSO20, DH20 oder DSC20
und
EMICODE EC1PLUS</v>
      </c>
      <c r="M290" s="18" t="str">
        <f>IF($G290="","",_xlfn.XLOOKUP($G290,KM!$C$7:$C$200,KM!N$7:N$200))</f>
        <v>GISCODE PU10</v>
      </c>
      <c r="N290" s="27" t="s">
        <v>113</v>
      </c>
    </row>
    <row r="291" spans="1:14" ht="201.6" x14ac:dyDescent="0.3">
      <c r="A291" s="27" t="s">
        <v>996</v>
      </c>
      <c r="B291" s="27" t="s">
        <v>1300</v>
      </c>
      <c r="C291" s="27" t="s">
        <v>42</v>
      </c>
      <c r="D291" s="27" t="s">
        <v>9</v>
      </c>
      <c r="E291" s="27">
        <f>IF(A291="","",ROW()-1)</f>
        <v>290</v>
      </c>
      <c r="F291" s="18" t="str">
        <f>IF($G291="","",CONCATENATE("BAUTEIL:",_xlfn.XLOOKUP(G291,KM!$C$7:$C$200,KM!$D$7:$D$200),CHAR(10),"BEREICH:",_xlfn.XLOOKUP(G291,KM!$C$7:$C$200,KM!$E$7:$E$200)))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291" s="123">
        <v>38</v>
      </c>
      <c r="H291" s="18" t="str">
        <f>IF($G291="","",_xlfn.XLOOKUP($G291,KM!$C$7:$C$200,KM!F$7:F$200))</f>
        <v>VVOC, VOC, SVOC Emissionen, Halogenierte Treibmittel, Chlorparaffine, Weichmacher, Flammschutzmittel</v>
      </c>
      <c r="I291" s="18" t="str">
        <f>IF($G291="","",_xlfn.XLOOKUP($G291,KM!$C$7:$C$200,KM!H$7:H$200))</f>
        <v>Emicode EC1PLUS,
und 
halogenierte Treibmittel &lt; 0,1 % 
und
Chlorparaffine (SCCPs + MCCPs + LCCPs) &lt; 0,1 %,            
und
TCEP &lt; 0,1 %</v>
      </c>
      <c r="J291" s="18" t="str">
        <f>IF($G291="","",_xlfn.XLOOKUP($G291,KM!$C$7:$C$200,KM!I$7:I$200))</f>
        <v>Emicode EC1PLUS,
und 
halogenierte Treibmittel &lt; 0,1 % 
und
Chlorparaffine (SCCPs + MCCPs + LCCPs) &lt; 0,1 %,            
und
TCEP &lt; 0,1 %</v>
      </c>
      <c r="K291" s="18" t="str">
        <f>IF($G291="","",_xlfn.XLOOKUP($G291,KM!$C$7:$C$200,KM!J$7:J$200))</f>
        <v>Emicode EC1PLUS,
und
halogenierte Treibmittel &lt; 0,1 % 
und
Chlorparaffine (SCCPs + MCCPs + LCCPs) &lt; 0,1 %
und
TCEP &lt; 0,1 % 
und
weichmacherfrei
und 
halogenierten Flammschutzmittel &lt; 0,1 %</v>
      </c>
      <c r="L291" s="18" t="str">
        <f>IF($G291="","",_xlfn.XLOOKUP($G291,KM!$C$7:$C$200,KM!K$7:K$200))</f>
        <v>Emicode EC1PLUS,
und
halogenierte Treibmittel &lt; 0,1 % 
und
Chlorparaffine (SCCPs + MCCPs + LCCPs) &lt; 0,1 %
und
TCEP &lt; 0,1 % 
und
weichmacherfrei
und 
halogenierten Flammschutzmittel &lt; 0,1 %</v>
      </c>
      <c r="M291" s="18" t="str">
        <f>IF($G291="","",_xlfn.XLOOKUP($G291,KM!$C$7:$C$200,KM!N$7:N$200))</f>
        <v>Treibmittel
REACH-Kandidatenliste</v>
      </c>
      <c r="N291" s="27"/>
    </row>
    <row r="292" spans="1:14" ht="144" x14ac:dyDescent="0.3">
      <c r="A292" s="27" t="s">
        <v>996</v>
      </c>
      <c r="B292" s="27" t="s">
        <v>1738</v>
      </c>
      <c r="C292" s="27" t="s">
        <v>50</v>
      </c>
      <c r="D292" s="27" t="s">
        <v>9</v>
      </c>
      <c r="E292" s="27">
        <f t="shared" si="9"/>
        <v>291</v>
      </c>
      <c r="F292" s="18" t="str">
        <f>IF($G292="","",CONCATENATE("BAUTEIL:",_xlfn.XLOOKUP(G292,KM!$C$7:$C$200,KM!$D$7:$D$200),CHAR(10),"BEREICH:",_xlfn.XLOOKUP(G292,KM!$C$7:$C$200,KM!$E$7:$E$200)))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292" s="123">
        <v>2</v>
      </c>
      <c r="H292" s="18" t="str">
        <f>IF($G292="","",_xlfn.XLOOKUP($G292,KM!$C$7:$C$200,KM!F$7:F$200))</f>
        <v>VOC / SVOC / Konservierungsstoffe</v>
      </c>
      <c r="I292" s="18" t="str">
        <f>IF($G292="","",_xlfn.XLOOKUP($G292,KM!$C$7:$C$200,KM!H$7:H$200))</f>
        <v>Gemäß der Anforderungen für wasserverdünnbare (Wb) Produkte gemäß aktueller Decopaint-RL (Anhang II)</v>
      </c>
      <c r="J292" s="18" t="str">
        <f>IF($G292="","",_xlfn.XLOOKUP($G292,KM!$C$7:$C$200,KM!I$7:I$200))</f>
        <v>&lt; 30 g/l</v>
      </c>
      <c r="K292" s="18" t="str">
        <f>IF($G292="","",_xlfn.XLOOKUP($G292,KM!$C$7:$C$200,KM!J$7:J$200))</f>
        <v>lösemittelfrei 
und 
weichmacherfrei 
und 
konservierungsmittelfrei
nach VdL-RL01 oder DE-UZ 102</v>
      </c>
      <c r="L292" s="18" t="str">
        <f>IF($G292="","",_xlfn.XLOOKUP($G292,KM!$C$7:$C$200,KM!K$7:K$200))</f>
        <v>lösemittelfrei 
und 
weichmacherfrei 
und 
konservierungsmittelfrei
nach VdL-RL01 oder DE-UZ 102</v>
      </c>
      <c r="M292" s="18" t="str">
        <f>IF($G292="","",_xlfn.XLOOKUP($G292,KM!$C$7:$C$200,KM!N$7:N$200))</f>
        <v>-</v>
      </c>
      <c r="N292" s="27"/>
    </row>
    <row r="293" spans="1:14" ht="115.2" x14ac:dyDescent="0.3">
      <c r="A293" s="27" t="s">
        <v>996</v>
      </c>
      <c r="B293" s="27" t="s">
        <v>1738</v>
      </c>
      <c r="C293" s="27" t="s">
        <v>1503</v>
      </c>
      <c r="D293" s="27" t="s">
        <v>9</v>
      </c>
      <c r="E293" s="27">
        <f t="shared" ref="E293" si="16">IF(A293="","",ROW()-1)</f>
        <v>292</v>
      </c>
      <c r="F293" s="18" t="str">
        <f>IF($G293="","",CONCATENATE("BAUTEIL:",_xlfn.XLOOKUP(G293,KM!$C$7:$C$200,KM!$D$7:$D$200),CHAR(10),"BEREICH:",_xlfn.XLOOKUP(G293,KM!$C$7:$C$200,KM!$E$7:$E$200)))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293" s="123">
        <v>3</v>
      </c>
      <c r="H293" s="18" t="str">
        <f>IF($G293="","",_xlfn.XLOOKUP($G293,KM!$C$7:$C$200,KM!F$7:F$200))</f>
        <v>VOC</v>
      </c>
      <c r="I293" s="18" t="str">
        <f>IF($G293="","",_xlfn.XLOOKUP($G293,KM!$C$7:$C$200,KM!H$7:H$200))</f>
        <v>&lt; 30 g/l</v>
      </c>
      <c r="J293" s="18" t="str">
        <f>IF($G293="","",_xlfn.XLOOKUP($G293,KM!$C$7:$C$200,KM!I$7:I$200))</f>
        <v>&lt; 30 g/l</v>
      </c>
      <c r="K293" s="18" t="str">
        <f>IF($G293="","",_xlfn.XLOOKUP($G293,KM!$C$7:$C$200,KM!J$7:J$200))</f>
        <v>&lt; 10 g/l</v>
      </c>
      <c r="L293" s="18" t="str">
        <f>IF($G293="","",_xlfn.XLOOKUP($G293,KM!$C$7:$C$200,KM!K$7:K$200))</f>
        <v>&lt; 5 g/l</v>
      </c>
      <c r="M293" s="18" t="str">
        <f>IF($G293="","",_xlfn.XLOOKUP($G293,KM!$C$7:$C$200,KM!N$7:N$200))</f>
        <v>-</v>
      </c>
      <c r="N293" s="27"/>
    </row>
    <row r="294" spans="1:14" ht="144" x14ac:dyDescent="0.3">
      <c r="A294" s="27" t="s">
        <v>996</v>
      </c>
      <c r="B294" s="27" t="s">
        <v>1738</v>
      </c>
      <c r="C294" s="27" t="s">
        <v>168</v>
      </c>
      <c r="D294" s="27" t="s">
        <v>9</v>
      </c>
      <c r="E294" s="27">
        <f t="shared" si="9"/>
        <v>293</v>
      </c>
      <c r="F294" s="18" t="str">
        <f>IF($G294="","",CONCATENATE("BAUTEIL:",_xlfn.XLOOKUP(G294,KM!$C$7:$C$200,KM!$D$7:$D$200),CHAR(10),"BEREICH:",_xlfn.XLOOKUP(G294,KM!$C$7:$C$200,KM!$E$7:$E$200)))</f>
        <v>BAUTEIL:Reaktive PU-Produkte zur Beschichtung von mineralischen Oberflächen von Boden, Decke und Wand - auch in Systemaufbauten ohne spezielle Anforderungen
BEREICH:Versiegelungen, 2K-PU-Lacke, PU Bodenbeschichtungen - ausgenommen OS-Systeme für Parkhaus, etc.</v>
      </c>
      <c r="G294" s="123">
        <v>20</v>
      </c>
      <c r="H294" s="18" t="str">
        <f>IF($G294="","",_xlfn.XLOOKUP($G294,KM!$C$7:$C$200,KM!F$7:F$200))</f>
        <v>VOC, Gefahrstoffe</v>
      </c>
      <c r="I294" s="18" t="str">
        <f>IF($G294="","",_xlfn.XLOOKUP($G294,KM!$C$7:$C$200,KM!H$7:H$200))</f>
        <v>GISCODE PU40</v>
      </c>
      <c r="J294" s="18" t="str">
        <f>IF($G294="","",_xlfn.XLOOKUP($G294,KM!$C$7:$C$200,KM!I$7:I$200))</f>
        <v>GISCODE PU40</v>
      </c>
      <c r="K294" s="18" t="str">
        <f>IF($G294="","",_xlfn.XLOOKUP($G294,KM!$C$7:$C$200,KM!J$7:J$200))</f>
        <v>GISCODE PU40
und
Emissionsnachweis gemäß AgBB Verfahren als Einzelprodukt oder im System</v>
      </c>
      <c r="L294" s="18" t="str">
        <f>IF($G294="","",_xlfn.XLOOKUP($G294,KM!$C$7:$C$200,KM!K$7:K$200))</f>
        <v>GISCODE PU40
und
Emissionsnachweis gemäß AgBB Verfahren als Einzelprodukt oder im System</v>
      </c>
      <c r="M294" s="18" t="str">
        <f>IF($G294="","",_xlfn.XLOOKUP($G294,KM!$C$7:$C$200,KM!N$7:N$200))</f>
        <v>GISCODE
PU10
Emissionsnachweis
als Einzelprodukt oder
im System
AgBB Prüfzeugnis</v>
      </c>
      <c r="N294" s="27"/>
    </row>
    <row r="295" spans="1:14" ht="100.8" x14ac:dyDescent="0.3">
      <c r="A295" s="27" t="s">
        <v>996</v>
      </c>
      <c r="B295" s="27" t="s">
        <v>1738</v>
      </c>
      <c r="C295" s="27" t="s">
        <v>164</v>
      </c>
      <c r="D295" s="27" t="s">
        <v>9</v>
      </c>
      <c r="E295" s="27">
        <f t="shared" si="9"/>
        <v>294</v>
      </c>
      <c r="F295" s="18" t="str">
        <f>IF($G295="","",CONCATENATE("BAUTEIL:",_xlfn.XLOOKUP(G295,KM!$C$7:$C$200,KM!$D$7:$D$200),CHAR(10),"BEREICH:",_xlfn.XLOOKUP(G295,KM!$C$7:$C$200,KM!$E$7:$E$200)))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295" s="123">
        <v>22</v>
      </c>
      <c r="H295" s="18" t="str">
        <f>IF($G295="","",_xlfn.XLOOKUP($G295,KM!$C$7:$C$200,KM!F$7:F$200))</f>
        <v>VOC</v>
      </c>
      <c r="I295" s="18" t="str">
        <f>IF($G295="","",_xlfn.XLOOKUP($G295,KM!$C$7:$C$200,KM!H$7:H$200))</f>
        <v>-</v>
      </c>
      <c r="J295" s="18" t="str">
        <f>IF($G295="","",_xlfn.XLOOKUP($G295,KM!$C$7:$C$200,KM!I$7:I$200))</f>
        <v>-</v>
      </c>
      <c r="K295" s="18" t="str">
        <f>IF($G295="","",_xlfn.XLOOKUP($G295,KM!$C$7:$C$200,KM!J$7:J$200))</f>
        <v>RMA10 oder RMA15</v>
      </c>
      <c r="L295" s="18" t="str">
        <f>IF($G295="","",_xlfn.XLOOKUP($G295,KM!$C$7:$C$200,KM!K$7:K$200))</f>
        <v>RMA10 oder RMA15</v>
      </c>
      <c r="M295" s="18" t="str">
        <f>IF($G295="","",_xlfn.XLOOKUP($G295,KM!$C$7:$C$200,KM!N$7:N$200))</f>
        <v>-</v>
      </c>
      <c r="N295" s="27"/>
    </row>
    <row r="296" spans="1:14" ht="172.8" x14ac:dyDescent="0.3">
      <c r="A296" s="27" t="s">
        <v>996</v>
      </c>
      <c r="B296" s="27" t="s">
        <v>1738</v>
      </c>
      <c r="C296" s="27" t="s">
        <v>165</v>
      </c>
      <c r="D296" s="27" t="s">
        <v>9</v>
      </c>
      <c r="E296" s="27">
        <f t="shared" si="9"/>
        <v>295</v>
      </c>
      <c r="F296" s="18" t="str">
        <f>IF($G296="","",CONCATENATE("BAUTEIL:",_xlfn.XLOOKUP(G296,KM!$C$7:$C$200,KM!$D$7:$D$200),CHAR(10),"BEREICH:",_xlfn.XLOOKUP(G296,KM!$C$7:$C$200,KM!$E$7:$E$200)))</f>
        <v>BAUTEIL:EP-Produkte zur Beschichtung von mineralischen Oberflächen an Boden, Decke und Wand - auch in Systemaufbauten ohne spezielle Anforderungen
BEREICH:Versiegelungen, 2K-EP-Lacke, EPBodenbeschichtungen - ausgenommen OS-Systeme für Parkhaus, etc.</v>
      </c>
      <c r="G296" s="123">
        <v>23</v>
      </c>
      <c r="H296" s="18" t="str">
        <f>IF($G296="","",_xlfn.XLOOKUP($G296,KM!$C$7:$C$200,KM!F$7:F$200))</f>
        <v>VOC, Gefahrstoffe</v>
      </c>
      <c r="I296" s="18" t="str">
        <f>IF($G296="","",_xlfn.XLOOKUP($G296,KM!$C$7:$C$200,KM!H$7:H$200))</f>
        <v xml:space="preserve">GISCODE
RE05, RE10, RE20, RE30, RE40, RE50, oder RE55 </v>
      </c>
      <c r="J296" s="18" t="str">
        <f>IF($G296="","",_xlfn.XLOOKUP($G296,KM!$C$7:$C$200,KM!I$7:I$200))</f>
        <v>GISCODE
RE05, RE10, RE20, RE30
oder RE55/„total solid“</v>
      </c>
      <c r="K296" s="18" t="str">
        <f>IF($G296="","",_xlfn.XLOOKUP($G296,KM!$C$7:$C$200,KM!J$7:J$200))</f>
        <v>GISCODE
RE05, RE10, RE20, RE30 oder RE55 „total solid“ 
und
Emissionsnachweis (AgBB oder hochwertiger) als Einzelprodukt oder im System</v>
      </c>
      <c r="L296" s="18" t="str">
        <f>IF($G296="","",_xlfn.XLOOKUP($G296,KM!$C$7:$C$200,KM!K$7:K$200))</f>
        <v>GISCODE 
RE05, RE10, RE20 oder RE30
und
Emissionsnachweis (AgBB oder hochwertiger) als Einzelprodukt oder im System</v>
      </c>
      <c r="M296" s="18" t="str">
        <f>IF($G296="","",_xlfn.XLOOKUP($G296,KM!$C$7:$C$200,KM!N$7:N$200))</f>
        <v xml:space="preserve">Emissionsnachweis als
Einzelprodukt oder
im System
AgBB Prüfzeugnis
Emissionsnachweis von 2k EP/PU Lacken
</v>
      </c>
      <c r="N296" s="27"/>
    </row>
    <row r="297" spans="1:14" ht="86.4" x14ac:dyDescent="0.3">
      <c r="A297" s="27" t="s">
        <v>996</v>
      </c>
      <c r="B297" s="27" t="s">
        <v>1738</v>
      </c>
      <c r="C297" s="27" t="s">
        <v>166</v>
      </c>
      <c r="D297" s="27" t="s">
        <v>9</v>
      </c>
      <c r="E297" s="27">
        <f t="shared" si="9"/>
        <v>296</v>
      </c>
      <c r="F297" s="18" t="str">
        <f>IF($G297="","",CONCATENATE("BAUTEIL:",_xlfn.XLOOKUP(G297,KM!$C$7:$C$200,KM!$D$7:$D$200),CHAR(10),"BEREICH:",_xlfn.XLOOKUP(G297,KM!$C$7:$C$200,KM!$E$7:$E$200)))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297" s="123">
        <v>24</v>
      </c>
      <c r="H297" s="18" t="str">
        <f>IF($G297="","",_xlfn.XLOOKUP($G297,KM!$C$7:$C$200,KM!F$7:F$200))</f>
        <v>Polyurethan und Epoxidharze</v>
      </c>
      <c r="I297" s="18" t="str">
        <f>IF($G297="","",_xlfn.XLOOKUP($G297,KM!$C$7:$C$200,KM!H$7:H$200))</f>
        <v>GISCODE 
PU10, PU20, PU40, PU60 RE05, RE10, RE20, RE30, RE40, RE50, oder RE55</v>
      </c>
      <c r="J297" s="18" t="str">
        <f>IF($G297="","",_xlfn.XLOOKUP($G297,KM!$C$7:$C$200,KM!I$7:I$200))</f>
        <v>GISCODE 
PU10, PU20, PU40, PU60, RE05, RE10, RE20, RE30, RE40, RE50, oder RE55</v>
      </c>
      <c r="K297" s="18" t="str">
        <f>IF($G297="","",_xlfn.XLOOKUP($G297,KM!$C$7:$C$200,KM!J$7:J$200))</f>
        <v>GISCODE 
PU10, PU40, PU60, RE05, RE10, RE20 oder RE30</v>
      </c>
      <c r="L297" s="18" t="str">
        <f>IF($G297="","",_xlfn.XLOOKUP($G297,KM!$C$7:$C$200,KM!K$7:K$200))</f>
        <v>GISCODE 
PU10, PU40, PU60, RE05, RE10, RE20 oder RE30</v>
      </c>
      <c r="M297" s="18">
        <f>IF($G297="","",_xlfn.XLOOKUP($G297,KM!$C$7:$C$200,KM!N$7:N$200))</f>
        <v>0</v>
      </c>
      <c r="N297" s="27"/>
    </row>
    <row r="298" spans="1:14" ht="100.8" x14ac:dyDescent="0.3">
      <c r="A298" s="27" t="s">
        <v>996</v>
      </c>
      <c r="B298" s="27" t="s">
        <v>1039</v>
      </c>
      <c r="C298" s="27" t="s">
        <v>9</v>
      </c>
      <c r="D298" s="27" t="s">
        <v>9</v>
      </c>
      <c r="E298" s="27">
        <f t="shared" si="9"/>
        <v>297</v>
      </c>
      <c r="F298" s="18" t="str">
        <f>IF($G298="","",CONCATENATE("BAUTEIL:",_xlfn.XLOOKUP(G298,KM!$C$7:$C$200,KM!$D$7:$D$200),CHAR(10),"BEREICH:",_xlfn.XLOOKUP(G298,KM!$C$7:$C$200,KM!$E$7:$E$200)))</f>
        <v>BAUTEIL:PMMA- und PMMA-/Epoxyd-Beschichtungen für Boden- und Wandflächen (z. B. Sockel) mit speziellen Anforderungen und Flüssigkunststoff
BEREICH:Industrieböden, Parkflächen und Tiefgaragen mit Ausnahme von Markierungen (nicht geregelt) sowie Flüssigkunststoffe zur Abdichtung aufgehender Bauteile oder von Küchen</v>
      </c>
      <c r="G298" s="123">
        <v>22</v>
      </c>
      <c r="H298" s="18" t="str">
        <f>IF($G298="","",_xlfn.XLOOKUP($G298,KM!$C$7:$C$200,KM!F$7:F$200))</f>
        <v>VOC</v>
      </c>
      <c r="I298" s="18" t="str">
        <f>IF($G298="","",_xlfn.XLOOKUP($G298,KM!$C$7:$C$200,KM!H$7:H$200))</f>
        <v>-</v>
      </c>
      <c r="J298" s="18" t="str">
        <f>IF($G298="","",_xlfn.XLOOKUP($G298,KM!$C$7:$C$200,KM!I$7:I$200))</f>
        <v>-</v>
      </c>
      <c r="K298" s="18" t="str">
        <f>IF($G298="","",_xlfn.XLOOKUP($G298,KM!$C$7:$C$200,KM!J$7:J$200))</f>
        <v>RMA10 oder RMA15</v>
      </c>
      <c r="L298" s="18" t="str">
        <f>IF($G298="","",_xlfn.XLOOKUP($G298,KM!$C$7:$C$200,KM!K$7:K$200))</f>
        <v>RMA10 oder RMA15</v>
      </c>
      <c r="M298" s="18" t="str">
        <f>IF($G298="","",_xlfn.XLOOKUP($G298,KM!$C$7:$C$200,KM!N$7:N$200))</f>
        <v>-</v>
      </c>
      <c r="N298" s="27"/>
    </row>
    <row r="299" spans="1:14" ht="86.4" x14ac:dyDescent="0.3">
      <c r="A299" s="27" t="s">
        <v>996</v>
      </c>
      <c r="B299" s="27" t="s">
        <v>1221</v>
      </c>
      <c r="C299" s="27" t="s">
        <v>1286</v>
      </c>
      <c r="D299" s="27" t="s">
        <v>9</v>
      </c>
      <c r="E299" s="27">
        <f t="shared" si="9"/>
        <v>298</v>
      </c>
      <c r="F299" s="18" t="str">
        <f>IF($G299="","",CONCATENATE("BAUTEIL:",_xlfn.XLOOKUP(G299,KM!$C$7:$C$200,KM!$D$7:$D$200),CHAR(10),"BEREICH:",_xlfn.XLOOKUP(G299,KM!$C$7:$C$200,KM!$E$7:$E$200)))</f>
        <v>BAUTEIL:Nicht masshaltige Holzbauteile innen und außen (z. B. Fassade und Terrasse)
BEREICH:Chemische Imprägnierung nichttragender Bauteile</v>
      </c>
      <c r="G299" s="123" t="s">
        <v>118</v>
      </c>
      <c r="H299" s="18" t="str">
        <f>IF($G299="","",_xlfn.XLOOKUP($G299,KM!$C$7:$C$200,KM!F$7:F$200))</f>
        <v>Holzschutzmittel (Produktart 8 nach 528/2012/EG)</v>
      </c>
      <c r="I299" s="18" t="str">
        <f>IF($G299="","",_xlfn.XLOOKUP($G299,KM!$C$7:$C$200,KM!H$7:H$200))</f>
        <v>Innen: Kein chemischer Holzschutz 
außen: verkehrsfähige Biozidprodukte nach 528/2012/EG</v>
      </c>
      <c r="J299" s="18" t="str">
        <f>IF($G299="","",_xlfn.XLOOKUP($G299,KM!$C$7:$C$200,KM!I$7:I$200))</f>
        <v>Innen: Kein chemischer Holzschutz 
außen: verkehrsfähige Biozidprodukte nach 528/2012/EG</v>
      </c>
      <c r="K299" s="18" t="str">
        <f>IF($G299="","",_xlfn.XLOOKUP($G299,KM!$C$7:$C$200,KM!J$7:J$200))</f>
        <v>Innen: Kein chemischer Holzschutz 
außen: verkehrsfähige Biozidprodukte nach 528/2012/EG</v>
      </c>
      <c r="L299" s="18" t="str">
        <f>IF($G299="","",_xlfn.XLOOKUP($G299,KM!$C$7:$C$200,KM!K$7:K$200))</f>
        <v>Holzschutz nur konstruktiv nach 68800-2 oder natürlich dauerhafte oder modifizierte Hölzer gemäß DIN 68800-1</v>
      </c>
      <c r="M299" s="18" t="str">
        <f>IF($G299="","",_xlfn.XLOOKUP($G299,KM!$C$7:$C$200,KM!N$7:N$200))</f>
        <v>-</v>
      </c>
      <c r="N299" s="27"/>
    </row>
    <row r="300" spans="1:14" ht="115.2" x14ac:dyDescent="0.3">
      <c r="A300" s="27" t="s">
        <v>996</v>
      </c>
      <c r="B300" s="27" t="s">
        <v>1000</v>
      </c>
      <c r="C300" s="27" t="s">
        <v>9</v>
      </c>
      <c r="D300" s="27" t="s">
        <v>9</v>
      </c>
      <c r="E300" s="27">
        <f t="shared" si="9"/>
        <v>299</v>
      </c>
      <c r="F300" s="18" t="str">
        <f>IF($G300="","",CONCATENATE("BAUTEIL:",_xlfn.XLOOKUP(G300,KM!$C$7:$C$200,KM!$D$7:$D$200),CHAR(10),"BEREICH:",_xlfn.XLOOKUP(G300,KM!$C$7:$C$200,KM!$E$7:$E$200)))</f>
        <v>BAUTEIL:Sperranstriche, Estrichharze, Abdichtungen unter Fliesen
BEREICH:Verlegewerkstoffe</v>
      </c>
      <c r="G300" s="123">
        <v>9</v>
      </c>
      <c r="H300" s="18" t="str">
        <f>IF($G300="","",_xlfn.XLOOKUP($G300,KM!$C$7:$C$200,KM!F$7:F$200))</f>
        <v>VVOC, VOC, SVOC Emissionen und Gehalt an gefährlichen Stoffen</v>
      </c>
      <c r="I300" s="18" t="str">
        <f>IF($G300="","",_xlfn.XLOOKUP($G300,KM!$C$7:$C$200,KM!H$7:H$200))</f>
        <v>GISCODE 
D1, ZP1, RE05, RE10, RE20 oder RE30, RU 0,5 oder RU 1</v>
      </c>
      <c r="J300" s="18" t="str">
        <f>IF($G300="","",_xlfn.XLOOKUP($G300,KM!$C$7:$C$200,KM!I$7:I$200))</f>
        <v>GISCODE 
D1, ZP1, RE05, RE10, RE20 oder RE30, RU 0,5 oder RU 1</v>
      </c>
      <c r="K300" s="18" t="str">
        <f>IF($G300="","",_xlfn.XLOOKUP($G300,KM!$C$7:$C$200,KM!J$7:J$200))</f>
        <v>GISCODE 
D1, ZP1, RE05, RE10, RE20 oder RE30, RU 0,5 oder RU 1
und
EMICODE 
EC1 oder EC1PLUS</v>
      </c>
      <c r="L300" s="18" t="str">
        <f>IF($G300="","",_xlfn.XLOOKUP($G300,KM!$C$7:$C$200,KM!K$7:K$200))</f>
        <v>GISCODE 
D1, ZP1, RE05, RE10, RE20 oder RE30, RU 0,5 oder RU 1
und
EMICODE 
EC1 oder EC1PLUS</v>
      </c>
      <c r="M300" s="18" t="str">
        <f>IF($G300="","",_xlfn.XLOOKUP($G300,KM!$C$7:$C$200,KM!N$7:N$200))</f>
        <v>-</v>
      </c>
      <c r="N300" s="27" t="s">
        <v>115</v>
      </c>
    </row>
    <row r="301" spans="1:14" ht="201.6" x14ac:dyDescent="0.3">
      <c r="A301" s="27" t="s">
        <v>996</v>
      </c>
      <c r="B301" s="27" t="s">
        <v>988</v>
      </c>
      <c r="C301" s="27" t="s">
        <v>9</v>
      </c>
      <c r="D301" s="27" t="s">
        <v>9</v>
      </c>
      <c r="E301" s="27">
        <f t="shared" si="9"/>
        <v>300</v>
      </c>
      <c r="F301" s="18" t="str">
        <f>IF($G301="","",CONCATENATE("BAUTEIL:",_xlfn.XLOOKUP(G301,KM!$C$7:$C$200,KM!$D$7:$D$200),CHAR(10),"BEREICH:",_xlfn.XLOOKUP(G301,KM!$C$7:$C$200,KM!$E$7:$E$200)))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01" s="123">
        <v>38</v>
      </c>
      <c r="H301" s="18" t="str">
        <f>IF($G301="","",_xlfn.XLOOKUP($G301,KM!$C$7:$C$200,KM!F$7:F$200))</f>
        <v>VVOC, VOC, SVOC Emissionen, Halogenierte Treibmittel, Chlorparaffine, Weichmacher, Flammschutzmittel</v>
      </c>
      <c r="I301" s="18" t="str">
        <f>IF($G301="","",_xlfn.XLOOKUP($G301,KM!$C$7:$C$200,KM!H$7:H$200))</f>
        <v>Emicode EC1PLUS,
und 
halogenierte Treibmittel &lt; 0,1 % 
und
Chlorparaffine (SCCPs + MCCPs + LCCPs) &lt; 0,1 %,            
und
TCEP &lt; 0,1 %</v>
      </c>
      <c r="J301" s="18" t="str">
        <f>IF($G301="","",_xlfn.XLOOKUP($G301,KM!$C$7:$C$200,KM!I$7:I$200))</f>
        <v>Emicode EC1PLUS,
und 
halogenierte Treibmittel &lt; 0,1 % 
und
Chlorparaffine (SCCPs + MCCPs + LCCPs) &lt; 0,1 %,            
und
TCEP &lt; 0,1 %</v>
      </c>
      <c r="K301" s="18" t="str">
        <f>IF($G301="","",_xlfn.XLOOKUP($G301,KM!$C$7:$C$200,KM!J$7:J$200))</f>
        <v>Emicode EC1PLUS,
und
halogenierte Treibmittel &lt; 0,1 % 
und
Chlorparaffine (SCCPs + MCCPs + LCCPs) &lt; 0,1 %
und
TCEP &lt; 0,1 % 
und
weichmacherfrei
und 
halogenierten Flammschutzmittel &lt; 0,1 %</v>
      </c>
      <c r="L301" s="18" t="str">
        <f>IF($G301="","",_xlfn.XLOOKUP($G301,KM!$C$7:$C$200,KM!K$7:K$200))</f>
        <v>Emicode EC1PLUS,
und
halogenierte Treibmittel &lt; 0,1 % 
und
Chlorparaffine (SCCPs + MCCPs + LCCPs) &lt; 0,1 %
und
TCEP &lt; 0,1 % 
und
weichmacherfrei
und 
halogenierten Flammschutzmittel &lt; 0,1 %</v>
      </c>
      <c r="M301" s="18" t="str">
        <f>IF($G301="","",_xlfn.XLOOKUP($G301,KM!$C$7:$C$200,KM!N$7:N$200))</f>
        <v>Treibmittel
REACH-Kandidatenliste</v>
      </c>
      <c r="N301" s="27"/>
    </row>
    <row r="302" spans="1:14" ht="187.2" x14ac:dyDescent="0.3">
      <c r="A302" s="27" t="s">
        <v>996</v>
      </c>
      <c r="B302" s="27" t="s">
        <v>29</v>
      </c>
      <c r="C302" s="27" t="s">
        <v>9</v>
      </c>
      <c r="D302" s="27" t="s">
        <v>9</v>
      </c>
      <c r="E302" s="27">
        <f t="shared" si="9"/>
        <v>301</v>
      </c>
      <c r="F302" s="18" t="str">
        <f>IF($G302="","",CONCATENATE("BAUTEIL:",_xlfn.XLOOKUP(G302,KM!$C$7:$C$200,KM!$D$7:$D$200),CHAR(10),"BEREICH:",_xlfn.XLOOKUP(G302,KM!$C$7:$C$200,KM!$E$7:$E$200)))</f>
        <v/>
      </c>
      <c r="G302" s="123"/>
      <c r="H302" s="18" t="str">
        <f>IF($G302="","",_xlfn.XLOOKUP($G302,KM!$C$7:$C$200,KM!F$7:F$200))</f>
        <v/>
      </c>
      <c r="I302" s="18" t="str">
        <f>IF($G302="","",_xlfn.XLOOKUP($G302,KM!$C$7:$C$200,KM!H$7:H$200))</f>
        <v/>
      </c>
      <c r="J302" s="18" t="str">
        <f>IF($G302="","",_xlfn.XLOOKUP($G302,KM!$C$7:$C$200,KM!I$7:I$200))</f>
        <v/>
      </c>
      <c r="K302" s="18" t="str">
        <f>IF($G302="","",_xlfn.XLOOKUP($G302,KM!$C$7:$C$200,KM!J$7:J$200))</f>
        <v/>
      </c>
      <c r="L302" s="18" t="str">
        <f>IF($G302="","",_xlfn.XLOOKUP($G302,KM!$C$7:$C$200,KM!K$7:K$200))</f>
        <v/>
      </c>
      <c r="M302" s="18" t="str">
        <f>IF($G302="","",_xlfn.XLOOKUP($G302,KM!$C$7:$C$200,KM!N$7:N$200))</f>
        <v/>
      </c>
      <c r="N302" s="27" t="s">
        <v>1040</v>
      </c>
    </row>
    <row r="303" spans="1:14" ht="86.4" x14ac:dyDescent="0.3">
      <c r="A303" s="27" t="s">
        <v>996</v>
      </c>
      <c r="B303" s="27" t="s">
        <v>1487</v>
      </c>
      <c r="C303" s="27" t="s">
        <v>1001</v>
      </c>
      <c r="D303" s="27" t="s">
        <v>9</v>
      </c>
      <c r="E303" s="27">
        <f t="shared" si="9"/>
        <v>302</v>
      </c>
      <c r="F303" s="18" t="str">
        <f>IF($G303="","",CONCATENATE("BAUTEIL:",_xlfn.XLOOKUP(G303,KM!$C$7:$C$200,KM!$D$7:$D$200),CHAR(10),"BEREICH:",_xlfn.XLOOKUP(G303,KM!$C$7:$C$200,KM!$E$7:$E$200)))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303" s="123">
        <v>24</v>
      </c>
      <c r="H303" s="18" t="str">
        <f>IF($G303="","",_xlfn.XLOOKUP($G303,KM!$C$7:$C$200,KM!F$7:F$200))</f>
        <v>Polyurethan und Epoxidharze</v>
      </c>
      <c r="I303" s="18" t="str">
        <f>IF($G303="","",_xlfn.XLOOKUP($G303,KM!$C$7:$C$200,KM!H$7:H$200))</f>
        <v>GISCODE 
PU10, PU20, PU40, PU60 RE05, RE10, RE20, RE30, RE40, RE50, oder RE55</v>
      </c>
      <c r="J303" s="18" t="str">
        <f>IF($G303="","",_xlfn.XLOOKUP($G303,KM!$C$7:$C$200,KM!I$7:I$200))</f>
        <v>GISCODE 
PU10, PU20, PU40, PU60, RE05, RE10, RE20, RE30, RE40, RE50, oder RE55</v>
      </c>
      <c r="K303" s="18" t="str">
        <f>IF($G303="","",_xlfn.XLOOKUP($G303,KM!$C$7:$C$200,KM!J$7:J$200))</f>
        <v>GISCODE 
PU10, PU40, PU60, RE05, RE10, RE20 oder RE30</v>
      </c>
      <c r="L303" s="18" t="str">
        <f>IF($G303="","",_xlfn.XLOOKUP($G303,KM!$C$7:$C$200,KM!K$7:K$200))</f>
        <v>GISCODE 
PU10, PU40, PU60, RE05, RE10, RE20 oder RE30</v>
      </c>
      <c r="M303" s="18">
        <f>IF($G303="","",_xlfn.XLOOKUP($G303,KM!$C$7:$C$200,KM!N$7:N$200))</f>
        <v>0</v>
      </c>
      <c r="N303" s="27"/>
    </row>
    <row r="304" spans="1:14" ht="86.4" x14ac:dyDescent="0.3">
      <c r="A304" s="27" t="s">
        <v>996</v>
      </c>
      <c r="B304" s="27" t="s">
        <v>1487</v>
      </c>
      <c r="C304" s="27" t="s">
        <v>1192</v>
      </c>
      <c r="D304" s="27" t="s">
        <v>9</v>
      </c>
      <c r="E304" s="27">
        <f t="shared" si="9"/>
        <v>303</v>
      </c>
      <c r="F304" s="18" t="str">
        <f>IF($G304="","",CONCATENATE("BAUTEIL:",_xlfn.XLOOKUP(G304,KM!$C$7:$C$200,KM!$D$7:$D$200),CHAR(10),"BEREICH:",_xlfn.XLOOKUP(G304,KM!$C$7:$C$200,KM!$E$7:$E$200)))</f>
        <v>BAUTEIL:EP-/PU-Grundierungen (auch unter Gussasphaltestrich) und Beschichtungen für Boden- und Wandflächen (z. B. Sockel) mit speziellen Anforderungen
BEREICH:Industrieböden, Parkflächen und Tiefgaragen (Oberflächenschutzsysteme wie OS 8, 10, 11 u.a.) mit Ausnahme von Markierungen (nicht geregelt)</v>
      </c>
      <c r="G304" s="123">
        <v>24</v>
      </c>
      <c r="H304" s="18" t="str">
        <f>IF($G304="","",_xlfn.XLOOKUP($G304,KM!$C$7:$C$200,KM!F$7:F$200))</f>
        <v>Polyurethan und Epoxidharze</v>
      </c>
      <c r="I304" s="18" t="str">
        <f>IF($G304="","",_xlfn.XLOOKUP($G304,KM!$C$7:$C$200,KM!H$7:H$200))</f>
        <v>GISCODE 
PU10, PU20, PU40, PU60 RE05, RE10, RE20, RE30, RE40, RE50, oder RE55</v>
      </c>
      <c r="J304" s="18" t="str">
        <f>IF($G304="","",_xlfn.XLOOKUP($G304,KM!$C$7:$C$200,KM!I$7:I$200))</f>
        <v>GISCODE 
PU10, PU20, PU40, PU60, RE05, RE10, RE20, RE30, RE40, RE50, oder RE55</v>
      </c>
      <c r="K304" s="18" t="str">
        <f>IF($G304="","",_xlfn.XLOOKUP($G304,KM!$C$7:$C$200,KM!J$7:J$200))</f>
        <v>GISCODE 
PU10, PU40, PU60, RE05, RE10, RE20 oder RE30</v>
      </c>
      <c r="L304" s="18" t="str">
        <f>IF($G304="","",_xlfn.XLOOKUP($G304,KM!$C$7:$C$200,KM!K$7:K$200))</f>
        <v>GISCODE 
PU10, PU40, PU60, RE05, RE10, RE20 oder RE30</v>
      </c>
      <c r="M304" s="18">
        <f>IF($G304="","",_xlfn.XLOOKUP($G304,KM!$C$7:$C$200,KM!N$7:N$200))</f>
        <v>0</v>
      </c>
      <c r="N304" s="27" t="s">
        <v>130</v>
      </c>
    </row>
    <row r="305" spans="1:14" ht="72" x14ac:dyDescent="0.3">
      <c r="A305" s="27" t="s">
        <v>996</v>
      </c>
      <c r="B305" s="27" t="s">
        <v>1487</v>
      </c>
      <c r="C305" s="27" t="s">
        <v>29</v>
      </c>
      <c r="D305" s="27" t="s">
        <v>9</v>
      </c>
      <c r="E305" s="27">
        <f t="shared" si="9"/>
        <v>304</v>
      </c>
      <c r="F305" s="18" t="str">
        <f>IF($G305="","",CONCATENATE("BAUTEIL:",_xlfn.XLOOKUP(G305,KM!$C$7:$C$200,KM!$D$7:$D$200),CHAR(10),"BEREICH:",_xlfn.XLOOKUP(G305,KM!$C$7:$C$200,KM!$E$7:$E$200)))</f>
        <v/>
      </c>
      <c r="G305" s="123"/>
      <c r="H305" s="18" t="str">
        <f>IF($G305="","",_xlfn.XLOOKUP($G305,KM!$C$7:$C$200,KM!F$7:F$200))</f>
        <v/>
      </c>
      <c r="I305" s="18" t="str">
        <f>IF($G305="","",_xlfn.XLOOKUP($G305,KM!$C$7:$C$200,KM!H$7:H$200))</f>
        <v/>
      </c>
      <c r="J305" s="18" t="str">
        <f>IF($G305="","",_xlfn.XLOOKUP($G305,KM!$C$7:$C$200,KM!I$7:I$200))</f>
        <v/>
      </c>
      <c r="K305" s="18" t="str">
        <f>IF($G305="","",_xlfn.XLOOKUP($G305,KM!$C$7:$C$200,KM!J$7:J$200))</f>
        <v/>
      </c>
      <c r="L305" s="18" t="str">
        <f>IF($G305="","",_xlfn.XLOOKUP($G305,KM!$C$7:$C$200,KM!K$7:K$200))</f>
        <v/>
      </c>
      <c r="M305" s="18" t="str">
        <f>IF($G305="","",_xlfn.XLOOKUP($G305,KM!$C$7:$C$200,KM!N$7:N$200))</f>
        <v/>
      </c>
      <c r="N305" s="27" t="s">
        <v>1002</v>
      </c>
    </row>
    <row r="306" spans="1:14" ht="72" x14ac:dyDescent="0.3">
      <c r="A306" s="27" t="s">
        <v>1224</v>
      </c>
      <c r="B306" s="27" t="s">
        <v>1270</v>
      </c>
      <c r="C306" s="27" t="s">
        <v>9</v>
      </c>
      <c r="D306" s="27" t="s">
        <v>9</v>
      </c>
      <c r="E306" s="27">
        <f t="shared" si="9"/>
        <v>305</v>
      </c>
      <c r="F306" s="18" t="str">
        <f>IF($G306="","",CONCATENATE("BAUTEIL:",_xlfn.XLOOKUP(G306,KM!$C$7:$C$200,KM!$D$7:$D$200),CHAR(10),"BEREICH:",_xlfn.XLOOKUP(G306,KM!$C$7:$C$200,KM!$E$7:$E$200)))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06" s="123">
        <v>19</v>
      </c>
      <c r="H306" s="18" t="str">
        <f>IF($G306="","",_xlfn.XLOOKUP($G306,KM!$C$7:$C$200,KM!F$7:F$200))</f>
        <v>VOC</v>
      </c>
      <c r="I306" s="18" t="str">
        <f>IF($G306="","",_xlfn.XLOOKUP($G306,KM!$C$7:$C$200,KM!H$7:H$200))</f>
        <v>&lt; 300 g/l</v>
      </c>
      <c r="J306" s="18" t="str">
        <f>IF($G306="","",_xlfn.XLOOKUP($G306,KM!$C$7:$C$200,KM!I$7:I$200))</f>
        <v>&lt; 300 g/l</v>
      </c>
      <c r="K306" s="18" t="str">
        <f>IF($G306="","",_xlfn.XLOOKUP($G306,KM!$C$7:$C$200,KM!J$7:J$200))</f>
        <v>Wasserverdünnbare Produkte 
&lt; 140 g/l 
Ausnahme: Für Metalliceffektlacke &lt; 300 g/l</v>
      </c>
      <c r="L306" s="18" t="str">
        <f>IF($G306="","",_xlfn.XLOOKUP($G306,KM!$C$7:$C$200,KM!K$7:K$200))</f>
        <v>Wasserverdünnbare Produkte 
&lt; 140 g/l 
Ausnahme: Für Metalliceffektlacke nur wasserverdünnbare Produkte</v>
      </c>
      <c r="M306" s="18" t="str">
        <f>IF($G306="","",_xlfn.XLOOKUP($G306,KM!$C$7:$C$200,KM!N$7:N$200))</f>
        <v>-</v>
      </c>
      <c r="N306" s="27"/>
    </row>
    <row r="307" spans="1:14" ht="72" x14ac:dyDescent="0.3">
      <c r="A307" s="27" t="s">
        <v>1224</v>
      </c>
      <c r="B307" s="27" t="s">
        <v>1271</v>
      </c>
      <c r="C307" s="27" t="s">
        <v>9</v>
      </c>
      <c r="D307" s="27" t="s">
        <v>9</v>
      </c>
      <c r="E307" s="27">
        <f t="shared" si="9"/>
        <v>306</v>
      </c>
      <c r="F307" s="18" t="str">
        <f>IF($G307="","",CONCATENATE("BAUTEIL:",_xlfn.XLOOKUP(G307,KM!$C$7:$C$200,KM!$D$7:$D$200),CHAR(10),"BEREICH:",_xlfn.XLOOKUP(G307,KM!$C$7:$C$200,KM!$E$7:$E$200)))</f>
        <v>BAUTEIL:Beschichtungen auf nicht mineralischen Untergründen: Metalle, Holz, Kunststoffe
BEREICH:Gemeint sind dekorative flüssige Beschichtungsstoffe: Lacke/ Lasuren mit Grundbeschichtungen. Ausgenommen sind Effektbeschichtungen (z. B. Metalliclacke)</v>
      </c>
      <c r="G307" s="123">
        <v>1</v>
      </c>
      <c r="H307" s="18" t="str">
        <f>IF($G307="","",_xlfn.XLOOKUP($G307,KM!$C$7:$C$200,KM!F$7:F$200))</f>
        <v>VVOC, VOC, SVOC Emissionen oder Gehalt</v>
      </c>
      <c r="I307" s="18" t="str">
        <f>IF($G307="","",_xlfn.XLOOKUP($G307,KM!$C$7:$C$200,KM!H$7:H$200))</f>
        <v>&lt; 300 g/l -
Kategorie D nach RL 2004/42/EG</v>
      </c>
      <c r="J307" s="18" t="str">
        <f>IF($G307="","",_xlfn.XLOOKUP($G307,KM!$C$7:$C$200,KM!I$7:I$200))</f>
        <v>&lt; 130 g/l -
Kategorie D nach RL 2004/42/EG</v>
      </c>
      <c r="K307" s="18" t="str">
        <f>IF($G307="","",_xlfn.XLOOKUP($G307,KM!$C$7:$C$200,KM!J$7:J$200))</f>
        <v>&lt; 100 g/l</v>
      </c>
      <c r="L307" s="18" t="str">
        <f>IF($G307="","",_xlfn.XLOOKUP($G307,KM!$C$7:$C$200,KM!K$7:K$200))</f>
        <v>DE-UZ 12a
Bei werkseitiger Beschichtung gilt alternativ: VOC &lt; 100 g/l</v>
      </c>
      <c r="M307" s="18" t="str">
        <f>IF($G307="","",_xlfn.XLOOKUP($G307,KM!$C$7:$C$200,KM!N$7:N$200))</f>
        <v>Hinweis:
werkseitige
Beschichtungen</v>
      </c>
      <c r="N307" s="27"/>
    </row>
    <row r="308" spans="1:14" ht="86.4" x14ac:dyDescent="0.3">
      <c r="A308" s="27" t="s">
        <v>1224</v>
      </c>
      <c r="B308" s="27" t="s">
        <v>1236</v>
      </c>
      <c r="C308" s="27" t="s">
        <v>1301</v>
      </c>
      <c r="D308" s="27" t="s">
        <v>9</v>
      </c>
      <c r="E308" s="27">
        <f t="shared" si="9"/>
        <v>307</v>
      </c>
      <c r="F308" s="18" t="str">
        <f>IF($G308="","",CONCATENATE("BAUTEIL:",_xlfn.XLOOKUP(G308,KM!$C$7:$C$200,KM!$D$7:$D$200),CHAR(10),"BEREICH:",_xlfn.XLOOKUP(G308,KM!$C$7:$C$200,KM!$E$7:$E$200)))</f>
        <v>BAUTEIL:Nicht masshaltige Holzbauteile innen und außen (z. B. Fassade und Terrasse)
BEREICH:Chemische Imprägnierung nichttragender Bauteile</v>
      </c>
      <c r="G308" s="123" t="s">
        <v>118</v>
      </c>
      <c r="H308" s="18" t="str">
        <f>IF($G308="","",_xlfn.XLOOKUP($G308,KM!$C$7:$C$200,KM!F$7:F$200))</f>
        <v>Holzschutzmittel (Produktart 8 nach 528/2012/EG)</v>
      </c>
      <c r="I308" s="18" t="str">
        <f>IF($G308="","",_xlfn.XLOOKUP($G308,KM!$C$7:$C$200,KM!H$7:H$200))</f>
        <v>Innen: Kein chemischer Holzschutz 
außen: verkehrsfähige Biozidprodukte nach 528/2012/EG</v>
      </c>
      <c r="J308" s="18" t="str">
        <f>IF($G308="","",_xlfn.XLOOKUP($G308,KM!$C$7:$C$200,KM!I$7:I$200))</f>
        <v>Innen: Kein chemischer Holzschutz 
außen: verkehrsfähige Biozidprodukte nach 528/2012/EG</v>
      </c>
      <c r="K308" s="18" t="str">
        <f>IF($G308="","",_xlfn.XLOOKUP($G308,KM!$C$7:$C$200,KM!J$7:J$200))</f>
        <v>Innen: Kein chemischer Holzschutz 
außen: verkehrsfähige Biozidprodukte nach 528/2012/EG</v>
      </c>
      <c r="L308" s="18" t="str">
        <f>IF($G308="","",_xlfn.XLOOKUP($G308,KM!$C$7:$C$200,KM!K$7:K$200))</f>
        <v>Holzschutz nur konstruktiv nach 68800-2 oder natürlich dauerhafte oder modifizierte Hölzer gemäß DIN 68800-1</v>
      </c>
      <c r="M308" s="18" t="str">
        <f>IF($G308="","",_xlfn.XLOOKUP($G308,KM!$C$7:$C$200,KM!N$7:N$200))</f>
        <v>-</v>
      </c>
      <c r="N308" s="27"/>
    </row>
    <row r="309" spans="1:14" ht="72" x14ac:dyDescent="0.3">
      <c r="A309" s="27" t="s">
        <v>1224</v>
      </c>
      <c r="B309" s="27" t="s">
        <v>1236</v>
      </c>
      <c r="C309" s="27" t="s">
        <v>1223</v>
      </c>
      <c r="D309" s="27" t="s">
        <v>9</v>
      </c>
      <c r="E309" s="27">
        <f t="shared" si="9"/>
        <v>308</v>
      </c>
      <c r="F309" s="18" t="str">
        <f>IF($G309="","",CONCATENATE("BAUTEIL:",_xlfn.XLOOKUP(G309,KM!$C$7:$C$200,KM!$D$7:$D$200),CHAR(10),"BEREICH:",_xlfn.XLOOKUP(G309,KM!$C$7:$C$200,KM!$E$7:$E$200)))</f>
        <v>BAUTEIL:Beschichtungen auf nicht mineralischen Untergründen: Metalle, Holz, Kunststoffe
BEREICH:Gemeint sind dekorative flüssige Beschichtungsstoffe: Lacke/ Lasuren mit Grundbeschichtungen. Ausgenommen sind Effektbeschichtungen (z. B. Metalliclacke)</v>
      </c>
      <c r="G309" s="123">
        <v>1</v>
      </c>
      <c r="H309" s="18" t="str">
        <f>IF($G309="","",_xlfn.XLOOKUP($G309,KM!$C$7:$C$200,KM!F$7:F$200))</f>
        <v>VVOC, VOC, SVOC Emissionen oder Gehalt</v>
      </c>
      <c r="I309" s="18" t="str">
        <f>IF($G309="","",_xlfn.XLOOKUP($G309,KM!$C$7:$C$200,KM!H$7:H$200))</f>
        <v>&lt; 300 g/l -
Kategorie D nach RL 2004/42/EG</v>
      </c>
      <c r="J309" s="18" t="str">
        <f>IF($G309="","",_xlfn.XLOOKUP($G309,KM!$C$7:$C$200,KM!I$7:I$200))</f>
        <v>&lt; 130 g/l -
Kategorie D nach RL 2004/42/EG</v>
      </c>
      <c r="K309" s="18" t="str">
        <f>IF($G309="","",_xlfn.XLOOKUP($G309,KM!$C$7:$C$200,KM!J$7:J$200))</f>
        <v>&lt; 100 g/l</v>
      </c>
      <c r="L309" s="18" t="str">
        <f>IF($G309="","",_xlfn.XLOOKUP($G309,KM!$C$7:$C$200,KM!K$7:K$200))</f>
        <v>DE-UZ 12a
Bei werkseitiger Beschichtung gilt alternativ: VOC &lt; 100 g/l</v>
      </c>
      <c r="M309" s="18" t="str">
        <f>IF($G309="","",_xlfn.XLOOKUP($G309,KM!$C$7:$C$200,KM!N$7:N$200))</f>
        <v>Hinweis:
werkseitige
Beschichtungen</v>
      </c>
      <c r="N309" s="27"/>
    </row>
    <row r="310" spans="1:14" ht="72" x14ac:dyDescent="0.3">
      <c r="A310" s="27" t="s">
        <v>1237</v>
      </c>
      <c r="B310" s="27" t="s">
        <v>1246</v>
      </c>
      <c r="C310" s="27" t="s">
        <v>1270</v>
      </c>
      <c r="D310" s="27" t="s">
        <v>9</v>
      </c>
      <c r="E310" s="27">
        <f>IF(A310="","",ROW()-1)</f>
        <v>309</v>
      </c>
      <c r="F310" s="18" t="str">
        <f>IF($G310="","",CONCATENATE("BAUTEIL:",_xlfn.XLOOKUP(G310,KM!$C$7:$C$200,KM!$D$7:$D$200),CHAR(10),"BEREICH:",_xlfn.XLOOKUP(G310,KM!$C$7:$C$200,KM!$E$7:$E$200)))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10" s="123">
        <v>19</v>
      </c>
      <c r="H310" s="18" t="str">
        <f>IF($G310="","",_xlfn.XLOOKUP($G310,KM!$C$7:$C$200,KM!F$7:F$200))</f>
        <v>VOC</v>
      </c>
      <c r="I310" s="18" t="str">
        <f>IF($G310="","",_xlfn.XLOOKUP($G310,KM!$C$7:$C$200,KM!H$7:H$200))</f>
        <v>&lt; 300 g/l</v>
      </c>
      <c r="J310" s="18" t="str">
        <f>IF($G310="","",_xlfn.XLOOKUP($G310,KM!$C$7:$C$200,KM!I$7:I$200))</f>
        <v>&lt; 300 g/l</v>
      </c>
      <c r="K310" s="18" t="str">
        <f>IF($G310="","",_xlfn.XLOOKUP($G310,KM!$C$7:$C$200,KM!J$7:J$200))</f>
        <v>Wasserverdünnbare Produkte 
&lt; 140 g/l 
Ausnahme: Für Metalliceffektlacke &lt; 300 g/l</v>
      </c>
      <c r="L310" s="18" t="str">
        <f>IF($G310="","",_xlfn.XLOOKUP($G310,KM!$C$7:$C$200,KM!K$7:K$200))</f>
        <v>Wasserverdünnbare Produkte 
&lt; 140 g/l 
Ausnahme: Für Metalliceffektlacke nur wasserverdünnbare Produkte</v>
      </c>
      <c r="M310" s="18" t="str">
        <f>IF($G310="","",_xlfn.XLOOKUP($G310,KM!$C$7:$C$200,KM!N$7:N$200))</f>
        <v>-</v>
      </c>
      <c r="N310" s="27"/>
    </row>
    <row r="311" spans="1:14" ht="72" x14ac:dyDescent="0.3">
      <c r="A311" s="27" t="s">
        <v>1237</v>
      </c>
      <c r="B311" s="27" t="s">
        <v>1246</v>
      </c>
      <c r="C311" s="27" t="s">
        <v>1271</v>
      </c>
      <c r="D311" s="27" t="s">
        <v>9</v>
      </c>
      <c r="E311" s="27">
        <f>IF(A311="","",ROW()-1)</f>
        <v>310</v>
      </c>
      <c r="F311" s="18" t="str">
        <f>IF($G311="","",CONCATENATE("BAUTEIL:",_xlfn.XLOOKUP(G311,KM!$C$7:$C$200,KM!$D$7:$D$200),CHAR(10),"BEREICH:",_xlfn.XLOOKUP(G311,KM!$C$7:$C$200,KM!$E$7:$E$200)))</f>
        <v>BAUTEIL:Beschichtungen auf nicht mineralischen Untergründen: Metalle, Holz, Kunststoffe
BEREICH:Gemeint sind dekorative flüssige Beschichtungsstoffe: Lacke/ Lasuren mit Grundbeschichtungen. Ausgenommen sind Effektbeschichtungen (z. B. Metalliclacke)</v>
      </c>
      <c r="G311" s="123">
        <v>1</v>
      </c>
      <c r="H311" s="18" t="str">
        <f>IF($G311="","",_xlfn.XLOOKUP($G311,KM!$C$7:$C$200,KM!F$7:F$200))</f>
        <v>VVOC, VOC, SVOC Emissionen oder Gehalt</v>
      </c>
      <c r="I311" s="18" t="str">
        <f>IF($G311="","",_xlfn.XLOOKUP($G311,KM!$C$7:$C$200,KM!H$7:H$200))</f>
        <v>&lt; 300 g/l -
Kategorie D nach RL 2004/42/EG</v>
      </c>
      <c r="J311" s="18" t="str">
        <f>IF($G311="","",_xlfn.XLOOKUP($G311,KM!$C$7:$C$200,KM!I$7:I$200))</f>
        <v>&lt; 130 g/l -
Kategorie D nach RL 2004/42/EG</v>
      </c>
      <c r="K311" s="18" t="str">
        <f>IF($G311="","",_xlfn.XLOOKUP($G311,KM!$C$7:$C$200,KM!J$7:J$200))</f>
        <v>&lt; 100 g/l</v>
      </c>
      <c r="L311" s="18" t="str">
        <f>IF($G311="","",_xlfn.XLOOKUP($G311,KM!$C$7:$C$200,KM!K$7:K$200))</f>
        <v>DE-UZ 12a
Bei werkseitiger Beschichtung gilt alternativ: VOC &lt; 100 g/l</v>
      </c>
      <c r="M311" s="18" t="str">
        <f>IF($G311="","",_xlfn.XLOOKUP($G311,KM!$C$7:$C$200,KM!N$7:N$200))</f>
        <v>Hinweis:
werkseitige
Beschichtungen</v>
      </c>
      <c r="N311" s="27"/>
    </row>
    <row r="312" spans="1:14" ht="86.4" x14ac:dyDescent="0.3">
      <c r="A312" s="27" t="s">
        <v>1237</v>
      </c>
      <c r="B312" s="27" t="s">
        <v>1238</v>
      </c>
      <c r="C312" s="27" t="s">
        <v>1220</v>
      </c>
      <c r="D312" s="27" t="s">
        <v>9</v>
      </c>
      <c r="E312" s="27">
        <f t="shared" ref="E312:E314" si="17">IF(A312="","",ROW()-1)</f>
        <v>311</v>
      </c>
      <c r="F312" s="18" t="str">
        <f>IF($G312="","",CONCATENATE("BAUTEIL:",_xlfn.XLOOKUP(G312,KM!$C$7:$C$200,KM!$D$7:$D$200),CHAR(10),"BEREICH:",_xlfn.XLOOKUP(G312,KM!$C$7:$C$200,KM!$E$7:$E$200)))</f>
        <v>BAUTEIL:Nicht masshaltige Holzbauteile innen und außen (z. B. Fassade und Terrasse)
BEREICH:Chemische Imprägnierung nichttragender Bauteile</v>
      </c>
      <c r="G312" s="123" t="s">
        <v>118</v>
      </c>
      <c r="H312" s="18" t="str">
        <f>IF($G312="","",_xlfn.XLOOKUP($G312,KM!$C$7:$C$200,KM!F$7:F$200))</f>
        <v>Holzschutzmittel (Produktart 8 nach 528/2012/EG)</v>
      </c>
      <c r="I312" s="18" t="str">
        <f>IF($G312="","",_xlfn.XLOOKUP($G312,KM!$C$7:$C$200,KM!H$7:H$200))</f>
        <v>Innen: Kein chemischer Holzschutz 
außen: verkehrsfähige Biozidprodukte nach 528/2012/EG</v>
      </c>
      <c r="J312" s="18" t="str">
        <f>IF($G312="","",_xlfn.XLOOKUP($G312,KM!$C$7:$C$200,KM!I$7:I$200))</f>
        <v>Innen: Kein chemischer Holzschutz 
außen: verkehrsfähige Biozidprodukte nach 528/2012/EG</v>
      </c>
      <c r="K312" s="18" t="str">
        <f>IF($G312="","",_xlfn.XLOOKUP($G312,KM!$C$7:$C$200,KM!J$7:J$200))</f>
        <v>Innen: Kein chemischer Holzschutz 
außen: verkehrsfähige Biozidprodukte nach 528/2012/EG</v>
      </c>
      <c r="L312" s="18" t="str">
        <f>IF($G312="","",_xlfn.XLOOKUP($G312,KM!$C$7:$C$200,KM!K$7:K$200))</f>
        <v>Holzschutz nur konstruktiv nach 68800-2 oder natürlich dauerhafte oder modifizierte Hölzer gemäß DIN 68800-1</v>
      </c>
      <c r="M312" s="18" t="str">
        <f>IF($G312="","",_xlfn.XLOOKUP($G312,KM!$C$7:$C$200,KM!N$7:N$200))</f>
        <v>-</v>
      </c>
      <c r="N312" s="27"/>
    </row>
    <row r="313" spans="1:14" ht="72" x14ac:dyDescent="0.3">
      <c r="A313" s="27" t="s">
        <v>1237</v>
      </c>
      <c r="B313" s="27" t="s">
        <v>1238</v>
      </c>
      <c r="C313" s="27" t="s">
        <v>1223</v>
      </c>
      <c r="D313" s="27" t="s">
        <v>9</v>
      </c>
      <c r="E313" s="27">
        <f t="shared" si="17"/>
        <v>312</v>
      </c>
      <c r="F313" s="18" t="str">
        <f>IF($G313="","",CONCATENATE("BAUTEIL:",_xlfn.XLOOKUP(G313,KM!$C$7:$C$200,KM!$D$7:$D$200),CHAR(10),"BEREICH:",_xlfn.XLOOKUP(G313,KM!$C$7:$C$200,KM!$E$7:$E$200)))</f>
        <v>BAUTEIL:Beschichtungen auf nicht mineralischen Untergründen: Metalle, Holz, Kunststoffe
BEREICH:Gemeint sind dekorative flüssige Beschichtungsstoffe: Lacke/ Lasuren mit Grundbeschichtungen. Ausgenommen sind Effektbeschichtungen (z. B. Metalliclacke)</v>
      </c>
      <c r="G313" s="123">
        <v>1</v>
      </c>
      <c r="H313" s="18" t="str">
        <f>IF($G313="","",_xlfn.XLOOKUP($G313,KM!$C$7:$C$200,KM!F$7:F$200))</f>
        <v>VVOC, VOC, SVOC Emissionen oder Gehalt</v>
      </c>
      <c r="I313" s="18" t="str">
        <f>IF($G313="","",_xlfn.XLOOKUP($G313,KM!$C$7:$C$200,KM!H$7:H$200))</f>
        <v>&lt; 300 g/l -
Kategorie D nach RL 2004/42/EG</v>
      </c>
      <c r="J313" s="18" t="str">
        <f>IF($G313="","",_xlfn.XLOOKUP($G313,KM!$C$7:$C$200,KM!I$7:I$200))</f>
        <v>&lt; 130 g/l -
Kategorie D nach RL 2004/42/EG</v>
      </c>
      <c r="K313" s="18" t="str">
        <f>IF($G313="","",_xlfn.XLOOKUP($G313,KM!$C$7:$C$200,KM!J$7:J$200))</f>
        <v>&lt; 100 g/l</v>
      </c>
      <c r="L313" s="18" t="str">
        <f>IF($G313="","",_xlfn.XLOOKUP($G313,KM!$C$7:$C$200,KM!K$7:K$200))</f>
        <v>DE-UZ 12a
Bei werkseitiger Beschichtung gilt alternativ: VOC &lt; 100 g/l</v>
      </c>
      <c r="M313" s="18" t="str">
        <f>IF($G313="","",_xlfn.XLOOKUP($G313,KM!$C$7:$C$200,KM!N$7:N$200))</f>
        <v>Hinweis:
werkseitige
Beschichtungen</v>
      </c>
      <c r="N313" s="27"/>
    </row>
    <row r="314" spans="1:14" ht="288" x14ac:dyDescent="0.3">
      <c r="A314" s="27" t="s">
        <v>1244</v>
      </c>
      <c r="B314" s="27" t="s">
        <v>955</v>
      </c>
      <c r="C314" s="27" t="s">
        <v>9</v>
      </c>
      <c r="D314" s="27" t="s">
        <v>9</v>
      </c>
      <c r="E314" s="27">
        <f t="shared" si="17"/>
        <v>313</v>
      </c>
      <c r="F314" s="18" t="str">
        <f>IF($G314="","",CONCATENATE("BAUTEIL:",_xlfn.XLOOKUP(G314,KM!$C$7:$C$200,KM!$D$7:$D$200),CHAR(10),"BEREICH:",_xlfn.XLOOKUP(G314,KM!$C$7:$C$200,KM!$E$7:$E$200)))</f>
        <v>BAUTEIL:Wasserführende oder mit Regenwasser regelmäßig benetzte Konstruktionen am Gebäude
BEREICH:Bleiabtrag aus verzinktem Stahl</v>
      </c>
      <c r="G314" s="123" t="s">
        <v>950</v>
      </c>
      <c r="H314" s="18" t="str">
        <f>IF($G314="","",_xlfn.XLOOKUP($G314,KM!$C$7:$C$200,KM!F$7:F$200))</f>
        <v>Blei</v>
      </c>
      <c r="I314" s="18">
        <f>IF($G314="","",_xlfn.XLOOKUP($G314,KM!$C$7:$C$200,KM!H$7:H$200))</f>
        <v>0</v>
      </c>
      <c r="J314" s="18" t="str">
        <f>IF($G314="","",_xlfn.XLOOKUP($G314,KM!$C$7:$C$200,KM!I$7:I$200))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K314" s="18" t="str">
        <f>IF($G314="","",_xlfn.XLOOKUP($G314,KM!$C$7:$C$200,KM!J$7:J$200))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L314" s="18" t="str">
        <f>IF($G314="","",_xlfn.XLOOKUP($G314,KM!$C$7:$C$200,KM!K$7:K$200))</f>
        <v>&gt; 100 m2 verzinktem Stahl:
Verwendung von bleifreiem verzinktem Stahl (Nachweis siehe Spalte "Art der Dokumentation")
ALTERNATIV:
Emissionsminderungsmaßnahmen  (z.B. Versickerung über bewachsene Oberbodenzone, Mulde mit mind. 20 cm organischer Oberbodenschicht, Rigole mit organischer Technosphäre, bauartgeprüfter Metallfilter)</v>
      </c>
      <c r="M314" s="18">
        <f>IF($G314="","",_xlfn.XLOOKUP($G314,KM!$C$7:$C$200,KM!N$7:N$200))</f>
        <v>0</v>
      </c>
      <c r="N314" s="27"/>
    </row>
    <row r="315" spans="1:14" ht="115.2" x14ac:dyDescent="0.3">
      <c r="A315" s="27" t="s">
        <v>970</v>
      </c>
      <c r="B315" s="27" t="s">
        <v>151</v>
      </c>
      <c r="C315" s="27" t="s">
        <v>1760</v>
      </c>
      <c r="D315" s="27" t="s">
        <v>9</v>
      </c>
      <c r="E315" s="27">
        <f>IF(A315="","",ROW()-1)</f>
        <v>314</v>
      </c>
      <c r="F315" s="18" t="str">
        <f>IF($G315="","",CONCATENATE("BAUTEIL:",_xlfn.XLOOKUP(G315,KM!$C$7:$C$200,KM!$D$7:$D$200),CHAR(10),"BEREICH:",_xlfn.XLOOKUP(G315,KM!$C$7:$C$200,KM!$E$7:$E$200)))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15" s="123">
        <v>44</v>
      </c>
      <c r="H315" s="18" t="str">
        <f>IF($G315="","",_xlfn.XLOOKUP($G315,KM!$C$7:$C$200,KM!F$7:F$200))</f>
        <v>SVHC</v>
      </c>
      <c r="I315" s="18" t="str">
        <f>IF($G315="","",_xlfn.XLOOKUP($G315,KM!$C$7:$C$200,KM!H$7:H$200))</f>
        <v>-</v>
      </c>
      <c r="J315" s="18" t="str">
        <f>IF($G315="","",_xlfn.XLOOKUP($G315,KM!$C$7:$C$200,KM!I$7:I$200))</f>
        <v>-</v>
      </c>
      <c r="K315" s="18" t="str">
        <f>IF($G315="","",_xlfn.XLOOKUP($G315,KM!$C$7:$C$200,KM!J$7:J$200))</f>
        <v>SVHC ≤ 0,1 %</v>
      </c>
      <c r="L315" s="18" t="str">
        <f>IF($G315="","",_xlfn.XLOOKUP($G315,KM!$C$7:$C$200,KM!K$7:K$200))</f>
        <v>Bauteile wie QS3 und zusätzlich für Kunststofffensterprofile, Lichtkuppelaufsatzkränze und Kunststofftüren: SVHC ≤ 0,1 %</v>
      </c>
      <c r="M315" s="18" t="str">
        <f>IF($G315="","",_xlfn.XLOOKUP($G315,KM!$C$7:$C$200,KM!N$7:N$200))</f>
        <v>REACH-Kandidatenliste</v>
      </c>
      <c r="N315" s="27"/>
    </row>
    <row r="316" spans="1:14" ht="72" x14ac:dyDescent="0.3">
      <c r="A316" s="27" t="s">
        <v>970</v>
      </c>
      <c r="B316" s="27" t="s">
        <v>151</v>
      </c>
      <c r="C316" s="27" t="s">
        <v>1271</v>
      </c>
      <c r="D316" s="27" t="s">
        <v>9</v>
      </c>
      <c r="E316" s="27">
        <f t="shared" si="9"/>
        <v>315</v>
      </c>
      <c r="F316" s="18" t="str">
        <f>IF($G316="","",CONCATENATE("BAUTEIL:",_xlfn.XLOOKUP(G316,KM!$C$7:$C$200,KM!$D$7:$D$200),CHAR(10),"BEREICH:",_xlfn.XLOOKUP(G316,KM!$C$7:$C$200,KM!$E$7:$E$200)))</f>
        <v>BAUTEIL:Beschichtungen auf nicht mineralischen Untergründen: Metalle, Holz, Kunststoffe
BEREICH:Gemeint sind dekorative flüssige Beschichtungsstoffe: Lacke/ Lasuren mit Grundbeschichtungen. Ausgenommen sind Effektbeschichtungen (z. B. Metalliclacke)</v>
      </c>
      <c r="G316" s="123">
        <v>1</v>
      </c>
      <c r="H316" s="18" t="str">
        <f>IF($G316="","",_xlfn.XLOOKUP($G316,KM!$C$7:$C$200,KM!F$7:F$200))</f>
        <v>VVOC, VOC, SVOC Emissionen oder Gehalt</v>
      </c>
      <c r="I316" s="18" t="str">
        <f>IF($G316="","",_xlfn.XLOOKUP($G316,KM!$C$7:$C$200,KM!H$7:H$200))</f>
        <v>&lt; 300 g/l -
Kategorie D nach RL 2004/42/EG</v>
      </c>
      <c r="J316" s="18" t="str">
        <f>IF($G316="","",_xlfn.XLOOKUP($G316,KM!$C$7:$C$200,KM!I$7:I$200))</f>
        <v>&lt; 130 g/l -
Kategorie D nach RL 2004/42/EG</v>
      </c>
      <c r="K316" s="18" t="str">
        <f>IF($G316="","",_xlfn.XLOOKUP($G316,KM!$C$7:$C$200,KM!J$7:J$200))</f>
        <v>&lt; 100 g/l</v>
      </c>
      <c r="L316" s="18" t="str">
        <f>IF($G316="","",_xlfn.XLOOKUP($G316,KM!$C$7:$C$200,KM!K$7:K$200))</f>
        <v>DE-UZ 12a
Bei werkseitiger Beschichtung gilt alternativ: VOC &lt; 100 g/l</v>
      </c>
      <c r="M316" s="18" t="str">
        <f>IF($G316="","",_xlfn.XLOOKUP($G316,KM!$C$7:$C$200,KM!N$7:N$200))</f>
        <v>Hinweis:
werkseitige
Beschichtungen</v>
      </c>
      <c r="N316" s="27"/>
    </row>
    <row r="317" spans="1:14" ht="100.8" x14ac:dyDescent="0.3">
      <c r="A317" s="27" t="s">
        <v>970</v>
      </c>
      <c r="B317" s="27" t="s">
        <v>151</v>
      </c>
      <c r="C317" s="27" t="s">
        <v>1271</v>
      </c>
      <c r="D317" s="27" t="s">
        <v>9</v>
      </c>
      <c r="E317" s="27">
        <f t="shared" ref="E317" si="18">IF(A317="","",ROW()-1)</f>
        <v>316</v>
      </c>
      <c r="F317" s="18" t="str">
        <f>IF($G317="","",CONCATENATE("BAUTEIL:",_xlfn.XLOOKUP(G317,KM!$C$7:$C$200,KM!$D$7:$D$200),CHAR(10),"BEREICH:",_xlfn.XLOOKUP(G317,KM!$C$7:$C$200,KM!$E$7:$E$200)))</f>
        <v>BAUTEIL:Beschichtete Metallbauteile: Fassadenelemente, Außentüren, Außenfenster
Feuerverzinkungen gelten nicht als Beschichtungen im Sinne dieses Kriteriums.
BEREICH:Grundierung und Endbeschichtung (z. B. Farben, Lacke, Pulverlacke)</v>
      </c>
      <c r="G317" s="123">
        <v>33</v>
      </c>
      <c r="H317" s="18" t="str">
        <f>IF($G317="","",_xlfn.XLOOKUP($G317,KM!$C$7:$C$200,KM!F$7:F$200))</f>
        <v>Chrom-VI</v>
      </c>
      <c r="I317" s="18" t="str">
        <f>IF($G317="","",_xlfn.XLOOKUP($G317,KM!$C$7:$C$200,KM!H$7:H$200))</f>
        <v>Kein Einsatz von Chrom-VI-Verbindungen</v>
      </c>
      <c r="J317" s="18" t="str">
        <f>IF($G317="","",_xlfn.XLOOKUP($G317,KM!$C$7:$C$200,KM!I$7:I$200))</f>
        <v>Kein Einsatz von Chrom-VI-Verbindungen</v>
      </c>
      <c r="K317" s="18" t="str">
        <f>IF($G317="","",_xlfn.XLOOKUP($G317,KM!$C$7:$C$200,KM!J$7:J$200))</f>
        <v>Kein Einsatz von Chrom-VI-Verbindungen</v>
      </c>
      <c r="L317" s="18" t="str">
        <f>IF($G317="","",_xlfn.XLOOKUP($G317,KM!$C$7:$C$200,KM!K$7:K$200))</f>
        <v>Kein Einsatz von Chrom-VI-Verbindungen</v>
      </c>
      <c r="M317" s="18" t="str">
        <f>IF($G317="","",_xlfn.XLOOKUP($G317,KM!$C$7:$C$200,KM!N$7:N$200))</f>
        <v>-</v>
      </c>
      <c r="N317" s="27"/>
    </row>
    <row r="318" spans="1:14" ht="72" x14ac:dyDescent="0.3">
      <c r="A318" s="27" t="s">
        <v>970</v>
      </c>
      <c r="B318" s="27" t="s">
        <v>151</v>
      </c>
      <c r="C318" s="27" t="s">
        <v>1302</v>
      </c>
      <c r="D318" s="27" t="s">
        <v>9</v>
      </c>
      <c r="E318" s="27">
        <f t="shared" si="9"/>
        <v>317</v>
      </c>
      <c r="F318" s="18" t="str">
        <f>IF($G318="","",CONCATENATE("BAUTEIL:",_xlfn.XLOOKUP(G318,KM!$C$7:$C$200,KM!$D$7:$D$200),CHAR(10),"BEREICH:",_xlfn.XLOOKUP(G318,KM!$C$7:$C$200,KM!$E$7:$E$200)))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18" s="123">
        <v>19</v>
      </c>
      <c r="H318" s="18" t="str">
        <f>IF($G318="","",_xlfn.XLOOKUP($G318,KM!$C$7:$C$200,KM!F$7:F$200))</f>
        <v>VOC</v>
      </c>
      <c r="I318" s="18" t="str">
        <f>IF($G318="","",_xlfn.XLOOKUP($G318,KM!$C$7:$C$200,KM!H$7:H$200))</f>
        <v>&lt; 300 g/l</v>
      </c>
      <c r="J318" s="18" t="str">
        <f>IF($G318="","",_xlfn.XLOOKUP($G318,KM!$C$7:$C$200,KM!I$7:I$200))</f>
        <v>&lt; 300 g/l</v>
      </c>
      <c r="K318" s="18" t="str">
        <f>IF($G318="","",_xlfn.XLOOKUP($G318,KM!$C$7:$C$200,KM!J$7:J$200))</f>
        <v>Wasserverdünnbare Produkte 
&lt; 140 g/l 
Ausnahme: Für Metalliceffektlacke &lt; 300 g/l</v>
      </c>
      <c r="L318" s="18" t="str">
        <f>IF($G318="","",_xlfn.XLOOKUP($G318,KM!$C$7:$C$200,KM!K$7:K$200))</f>
        <v>Wasserverdünnbare Produkte 
&lt; 140 g/l 
Ausnahme: Für Metalliceffektlacke nur wasserverdünnbare Produkte</v>
      </c>
      <c r="M318" s="18" t="str">
        <f>IF($G318="","",_xlfn.XLOOKUP($G318,KM!$C$7:$C$200,KM!N$7:N$200))</f>
        <v>-</v>
      </c>
      <c r="N318" s="27"/>
    </row>
    <row r="319" spans="1:14" ht="100.8" x14ac:dyDescent="0.3">
      <c r="A319" s="27" t="s">
        <v>970</v>
      </c>
      <c r="B319" s="27" t="s">
        <v>151</v>
      </c>
      <c r="C319" s="27" t="s">
        <v>1302</v>
      </c>
      <c r="D319" s="27" t="s">
        <v>9</v>
      </c>
      <c r="E319" s="27">
        <f>IF(A319="","",ROW()-1)</f>
        <v>318</v>
      </c>
      <c r="F319" s="18" t="str">
        <f>IF($G319="","",CONCATENATE("BAUTEIL:",_xlfn.XLOOKUP(G319,KM!$C$7:$C$200,KM!$D$7:$D$200),CHAR(10),"BEREICH:",_xlfn.XLOOKUP(G319,KM!$C$7:$C$200,KM!$E$7:$E$200)))</f>
        <v>BAUTEIL:Beschichtete Metallbauteile: Fassadenelemente, Außentüren, Außenfenster
Feuerverzinkungen gelten nicht als Beschichtungen im Sinne dieses Kriteriums.
BEREICH:Grundierung und Endbeschichtung (z. B. Farben, Lacke, Pulverlacke)</v>
      </c>
      <c r="G319" s="123">
        <v>33</v>
      </c>
      <c r="H319" s="18" t="str">
        <f>IF($G319="","",_xlfn.XLOOKUP($G319,KM!$C$7:$C$200,KM!F$7:F$200))</f>
        <v>Chrom-VI</v>
      </c>
      <c r="I319" s="18" t="str">
        <f>IF($G319="","",_xlfn.XLOOKUP($G319,KM!$C$7:$C$200,KM!H$7:H$200))</f>
        <v>Kein Einsatz von Chrom-VI-Verbindungen</v>
      </c>
      <c r="J319" s="18" t="str">
        <f>IF($G319="","",_xlfn.XLOOKUP($G319,KM!$C$7:$C$200,KM!I$7:I$200))</f>
        <v>Kein Einsatz von Chrom-VI-Verbindungen</v>
      </c>
      <c r="K319" s="18" t="str">
        <f>IF($G319="","",_xlfn.XLOOKUP($G319,KM!$C$7:$C$200,KM!J$7:J$200))</f>
        <v>Kein Einsatz von Chrom-VI-Verbindungen</v>
      </c>
      <c r="L319" s="18" t="str">
        <f>IF($G319="","",_xlfn.XLOOKUP($G319,KM!$C$7:$C$200,KM!K$7:K$200))</f>
        <v>Kein Einsatz von Chrom-VI-Verbindungen</v>
      </c>
      <c r="M319" s="18" t="str">
        <f>IF($G319="","",_xlfn.XLOOKUP($G319,KM!$C$7:$C$200,KM!N$7:N$200))</f>
        <v>-</v>
      </c>
      <c r="N319" s="27"/>
    </row>
    <row r="320" spans="1:14" ht="57.6" x14ac:dyDescent="0.3">
      <c r="A320" s="27" t="s">
        <v>970</v>
      </c>
      <c r="B320" s="27" t="s">
        <v>151</v>
      </c>
      <c r="C320" s="27" t="s">
        <v>1287</v>
      </c>
      <c r="D320" s="27" t="s">
        <v>9</v>
      </c>
      <c r="E320" s="27">
        <f t="shared" ref="E320:E385" si="19">IF(A320="","",ROW()-1)</f>
        <v>319</v>
      </c>
      <c r="F320" s="18" t="str">
        <f>IF($G320="","",CONCATENATE("BAUTEIL:",_xlfn.XLOOKUP(G320,KM!$C$7:$C$200,KM!$D$7:$D$200),CHAR(10),"BEREICH:",_xlfn.XLOOKUP(G320,KM!$C$7:$C$200,KM!$E$7:$E$200)))</f>
        <v>BAUTEIL:Sämtliche Aluminium und Edelstahlbauteile der Hülle. 
Nicht betrachtet werden Sonnenschutzlamellen, Rolladenkästen sowie Edelstahlgeländer.
BEREICH:Produkte zur Passivierung von Aluminium und Edelstahl</v>
      </c>
      <c r="G320" s="123">
        <v>32</v>
      </c>
      <c r="H320" s="18" t="str">
        <f>IF($G320="","",_xlfn.XLOOKUP($G320,KM!$C$7:$C$200,KM!F$7:F$200))</f>
        <v>Chrom-VI</v>
      </c>
      <c r="I320" s="18" t="str">
        <f>IF($G320="","",_xlfn.XLOOKUP($G320,KM!$C$7:$C$200,KM!H$7:H$200))</f>
        <v>-</v>
      </c>
      <c r="J320" s="18" t="str">
        <f>IF($G320="","",_xlfn.XLOOKUP($G320,KM!$C$7:$C$200,KM!I$7:I$200))</f>
        <v>-</v>
      </c>
      <c r="K320" s="18" t="str">
        <f>IF($G320="","",_xlfn.XLOOKUP($G320,KM!$C$7:$C$200,KM!J$7:J$200))</f>
        <v>Chrom-VI-freie Passivierungsmittel</v>
      </c>
      <c r="L320" s="18" t="str">
        <f>IF($G320="","",_xlfn.XLOOKUP($G320,KM!$C$7:$C$200,KM!K$7:K$200))</f>
        <v>Chrom-VI-freie Passivierungsmittel</v>
      </c>
      <c r="M320" s="18" t="str">
        <f>IF($G320="","",_xlfn.XLOOKUP($G320,KM!$C$7:$C$200,KM!N$7:N$200))</f>
        <v>-</v>
      </c>
      <c r="N320" s="27"/>
    </row>
    <row r="321" spans="1:14" ht="43.2" x14ac:dyDescent="0.3">
      <c r="A321" s="27" t="s">
        <v>970</v>
      </c>
      <c r="B321" s="27" t="s">
        <v>151</v>
      </c>
      <c r="C321" s="27" t="s">
        <v>975</v>
      </c>
      <c r="D321" s="27" t="s">
        <v>976</v>
      </c>
      <c r="E321" s="27">
        <f t="shared" si="19"/>
        <v>320</v>
      </c>
      <c r="F321" s="18" t="str">
        <f>IF($G321="","",CONCATENATE("BAUTEIL:",_xlfn.XLOOKUP(G321,KM!$C$7:$C$200,KM!$D$7:$D$200),CHAR(10),"BEREICH:",_xlfn.XLOOKUP(G321,KM!$C$7:$C$200,KM!$E$7:$E$200)))</f>
        <v>BAUTEIL:Kunstschaum-Dämmstoffe für Gebäude und Haustechnik
BEREICH:XPS in Fassadenanwendungen, Resolplatten</v>
      </c>
      <c r="G321" s="123">
        <v>40</v>
      </c>
      <c r="H321" s="18" t="str">
        <f>IF($G321="","",_xlfn.XLOOKUP($G321,KM!$C$7:$C$200,KM!F$7:F$200))</f>
        <v>Halogenierte Treibmittel</v>
      </c>
      <c r="I321" s="18" t="str">
        <f>IF($G321="","",_xlfn.XLOOKUP($G321,KM!$C$7:$C$200,KM!H$7:H$200))</f>
        <v>Kein Einsatz von halogenierten Treibmitteln</v>
      </c>
      <c r="J321" s="18" t="str">
        <f>IF($G321="","",_xlfn.XLOOKUP($G321,KM!$C$7:$C$200,KM!I$7:I$200))</f>
        <v>Kein Einsatz von halogenierten Treibmitteln</v>
      </c>
      <c r="K321" s="18" t="str">
        <f>IF($G321="","",_xlfn.XLOOKUP($G321,KM!$C$7:$C$200,KM!J$7:J$200))</f>
        <v>Kein Einsatz von halogenierten Treibmitteln</v>
      </c>
      <c r="L321" s="18" t="str">
        <f>IF($G321="","",_xlfn.XLOOKUP($G321,KM!$C$7:$C$200,KM!K$7:K$200))</f>
        <v>Kein Einsatz von halogenierten Treibmitteln</v>
      </c>
      <c r="M321" s="18" t="str">
        <f>IF($G321="","",_xlfn.XLOOKUP($G321,KM!$C$7:$C$200,KM!N$7:N$200))</f>
        <v>-</v>
      </c>
      <c r="N321" s="27" t="s">
        <v>106</v>
      </c>
    </row>
    <row r="322" spans="1:14" ht="86.4" x14ac:dyDescent="0.3">
      <c r="A322" s="27" t="s">
        <v>970</v>
      </c>
      <c r="B322" s="27" t="s">
        <v>37</v>
      </c>
      <c r="C322" s="27" t="s">
        <v>1259</v>
      </c>
      <c r="D322" s="27" t="s">
        <v>9</v>
      </c>
      <c r="E322" s="27">
        <f t="shared" si="19"/>
        <v>321</v>
      </c>
      <c r="F322" s="18" t="str">
        <f>IF($G322="","",CONCATENATE("BAUTEIL:",_xlfn.XLOOKUP(G322,KM!$C$7:$C$200,KM!$D$7:$D$200),CHAR(10),"BEREICH:",_xlfn.XLOOKUP(G322,KM!$C$7:$C$200,KM!$E$7:$E$200)))</f>
        <v>BAUTEIL:Montagekleb- und Dichtstoffe an der Fassade, Fenstern und Außentüren
BEREICH:Klebstoff für die Herstellung der Luftdichtheit an der Fassade innen und außen: z. B. PU, PU-Hybrid, MS-Polymer, SMP, Acrylat, Silikon</v>
      </c>
      <c r="G322" s="123">
        <v>13</v>
      </c>
      <c r="H322" s="18" t="str">
        <f>IF($G322="","",_xlfn.XLOOKUP($G322,KM!$C$7:$C$200,KM!F$7:F$200))</f>
        <v>VVOC, VOC, SVOC Emissionen und Gehalt an gefährlichen Stoffen</v>
      </c>
      <c r="I322" s="18">
        <f>IF($G322="","",_xlfn.XLOOKUP($G322,KM!$C$7:$C$200,KM!H$7:H$200))</f>
        <v>0</v>
      </c>
      <c r="J322" s="18">
        <f>IF($G322="","",_xlfn.XLOOKUP($G322,KM!$C$7:$C$200,KM!I$7:I$200))</f>
        <v>0</v>
      </c>
      <c r="K322" s="18" t="str">
        <f>IF($G322="","",_xlfn.XLOOKUP($G322,KM!$C$7:$C$200,KM!J$7:J$200))</f>
        <v>Chlorparaffine (SCCPs + MCCPs + LCCPs) &lt; 0,1 % 
und
EMICODE EC1PLUS
oder
VOC &lt; 1 %</v>
      </c>
      <c r="L322" s="18" t="str">
        <f>IF($G322="","",_xlfn.XLOOKUP($G322,KM!$C$7:$C$200,KM!K$7:K$200))</f>
        <v>Chlorparaffine (SCCPs + MCCPs + LCCPs) &lt; 0,1 % 
und
EMICODE EC1PLUS
oder
VOC &lt; 1 %</v>
      </c>
      <c r="M322" s="18" t="str">
        <f>IF($G322="","",_xlfn.XLOOKUP($G322,KM!$C$7:$C$200,KM!N$7:N$200))</f>
        <v>Chlorparafine</v>
      </c>
      <c r="N322" s="27"/>
    </row>
    <row r="323" spans="1:14" ht="86.4" x14ac:dyDescent="0.3">
      <c r="A323" s="27" t="s">
        <v>970</v>
      </c>
      <c r="B323" s="27" t="s">
        <v>38</v>
      </c>
      <c r="C323" s="27" t="s">
        <v>9</v>
      </c>
      <c r="D323" s="27" t="s">
        <v>9</v>
      </c>
      <c r="E323" s="27">
        <f t="shared" si="19"/>
        <v>322</v>
      </c>
      <c r="F323" s="18" t="str">
        <f>IF($G323="","",CONCATENATE("BAUTEIL:",_xlfn.XLOOKUP(G323,KM!$C$7:$C$200,KM!$D$7:$D$200),CHAR(10),"BEREICH:",_xlfn.XLOOKUP(G323,KM!$C$7:$C$200,KM!$E$7:$E$200)))</f>
        <v>BAUTEIL:Montagekleb- und Dichtstoffe an der Fassade, Fenstern und Außentüren
BEREICH:Klebstoff für die Herstellung der Luftdichtheit an der Fassade innen und außen: z. B. PU, PU-Hybrid, MS-Polymer, SMP, Acrylat, Silikon</v>
      </c>
      <c r="G323" s="123">
        <v>13</v>
      </c>
      <c r="H323" s="18" t="str">
        <f>IF($G323="","",_xlfn.XLOOKUP($G323,KM!$C$7:$C$200,KM!F$7:F$200))</f>
        <v>VVOC, VOC, SVOC Emissionen und Gehalt an gefährlichen Stoffen</v>
      </c>
      <c r="I323" s="18">
        <f>IF($G323="","",_xlfn.XLOOKUP($G323,KM!$C$7:$C$200,KM!H$7:H$200))</f>
        <v>0</v>
      </c>
      <c r="J323" s="18">
        <f>IF($G323="","",_xlfn.XLOOKUP($G323,KM!$C$7:$C$200,KM!I$7:I$200))</f>
        <v>0</v>
      </c>
      <c r="K323" s="18" t="str">
        <f>IF($G323="","",_xlfn.XLOOKUP($G323,KM!$C$7:$C$200,KM!J$7:J$200))</f>
        <v>Chlorparaffine (SCCPs + MCCPs + LCCPs) &lt; 0,1 % 
und
EMICODE EC1PLUS
oder
VOC &lt; 1 %</v>
      </c>
      <c r="L323" s="18" t="str">
        <f>IF($G323="","",_xlfn.XLOOKUP($G323,KM!$C$7:$C$200,KM!K$7:K$200))</f>
        <v>Chlorparaffine (SCCPs + MCCPs + LCCPs) &lt; 0,1 % 
und
EMICODE EC1PLUS
oder
VOC &lt; 1 %</v>
      </c>
      <c r="M323" s="18" t="str">
        <f>IF($G323="","",_xlfn.XLOOKUP($G323,KM!$C$7:$C$200,KM!N$7:N$200))</f>
        <v>Chlorparafine</v>
      </c>
      <c r="N323" s="27"/>
    </row>
    <row r="324" spans="1:14" ht="273.60000000000002" x14ac:dyDescent="0.3">
      <c r="A324" s="27" t="s">
        <v>1178</v>
      </c>
      <c r="B324" s="27" t="s">
        <v>1750</v>
      </c>
      <c r="C324" s="27" t="s">
        <v>1303</v>
      </c>
      <c r="D324" s="27" t="s">
        <v>9</v>
      </c>
      <c r="E324" s="27">
        <f t="shared" si="19"/>
        <v>323</v>
      </c>
      <c r="F324" s="18" t="str">
        <f>IF($G324="","",CONCATENATE("BAUTEIL:",_xlfn.XLOOKUP(G324,KM!$C$7:$C$200,KM!$D$7:$D$200),CHAR(10),"BEREICH:",_xlfn.XLOOKUP(G324,KM!$C$7:$C$200,KM!$E$7:$E$200)))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24" s="123">
        <v>43</v>
      </c>
      <c r="H324" s="18" t="str">
        <f>IF($G324="","",_xlfn.XLOOKUP($G324,KM!$C$7:$C$200,KM!F$7:F$200))</f>
        <v xml:space="preserve">a)
Chlorparaffine (vgl. Definition), Polybromierte Biphenyle (PBB) und Diphenylether (PBDE) und SVHC
b)
Antimontrioxid
</v>
      </c>
      <c r="I324" s="18" t="str">
        <f>IF($G324="","",_xlfn.XLOOKUP($G324,KM!$C$7:$C$200,KM!H$7:H$200))</f>
        <v>-</v>
      </c>
      <c r="J324" s="18" t="str">
        <f>IF($G324="","",_xlfn.XLOOKUP($G324,KM!$C$7:$C$200,KM!I$7:I$200))</f>
        <v>-</v>
      </c>
      <c r="K324" s="18" t="str">
        <f>IF($G324="","",_xlfn.XLOOKUP($G324,KM!$C$7:$C$200,KM!J$7:J$200))</f>
        <v xml:space="preserve">a)
Chlorparaffine (SCCPs + MCCPs + LCCPs) &lt; 0,1 %
und
PBB&lt; 0,1 %
und
PBDE&lt; 0,1 %
und
SVHC &lt; 0,1 %
Ausnahmeregelung: Bei Baustoffklassen "schwer entflammbar" werden Dämmstoffe mit langkettigen CP (LCCP) toleriert
b)
Antimontrioxid &lt; 0,1 %
</v>
      </c>
      <c r="L324" s="18" t="str">
        <f>IF($G324="","",_xlfn.XLOOKUP($G324,KM!$C$7:$C$200,KM!K$7:K$200))</f>
        <v>a)
Chlorparaffine (SCCPs + MCCPs + LCCPs) &lt; 0,1 %
und
PBB&lt; 0,1 %
und
PBDE&lt; 0,1 %
und
SVHC &lt; 0,1 %
b)
Antimontrioxid &lt; 0,1 %</v>
      </c>
      <c r="M324" s="18" t="str">
        <f>IF($G324="","",_xlfn.XLOOKUP($G324,KM!$C$7:$C$200,KM!N$7:N$200))</f>
        <v>a)
Chlorparafine
POP-VO
REACH-Kandidatenliste
b) -</v>
      </c>
      <c r="N324" s="27"/>
    </row>
    <row r="325" spans="1:14" ht="144" x14ac:dyDescent="0.3">
      <c r="A325" s="27" t="s">
        <v>171</v>
      </c>
      <c r="B325" s="27" t="s">
        <v>50</v>
      </c>
      <c r="C325" s="27" t="s">
        <v>9</v>
      </c>
      <c r="D325" s="27" t="s">
        <v>9</v>
      </c>
      <c r="E325" s="27">
        <f t="shared" si="19"/>
        <v>324</v>
      </c>
      <c r="F325" s="18" t="str">
        <f>IF($G325="","",CONCATENATE("BAUTEIL:",_xlfn.XLOOKUP(G325,KM!$C$7:$C$200,KM!$D$7:$D$200),CHAR(10),"BEREICH:",_xlfn.XLOOKUP(G325,KM!$C$7:$C$200,KM!$E$7:$E$200)))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25" s="123">
        <v>2</v>
      </c>
      <c r="H325" s="18" t="str">
        <f>IF($G325="","",_xlfn.XLOOKUP($G325,KM!$C$7:$C$200,KM!F$7:F$200))</f>
        <v>VOC / SVOC / Konservierungsstoffe</v>
      </c>
      <c r="I325" s="18" t="str">
        <f>IF($G325="","",_xlfn.XLOOKUP($G325,KM!$C$7:$C$200,KM!H$7:H$200))</f>
        <v>Gemäß der Anforderungen für wasserverdünnbare (Wb) Produkte gemäß aktueller Decopaint-RL (Anhang II)</v>
      </c>
      <c r="J325" s="18" t="str">
        <f>IF($G325="","",_xlfn.XLOOKUP($G325,KM!$C$7:$C$200,KM!I$7:I$200))</f>
        <v>&lt; 30 g/l</v>
      </c>
      <c r="K325" s="18" t="str">
        <f>IF($G325="","",_xlfn.XLOOKUP($G325,KM!$C$7:$C$200,KM!J$7:J$200))</f>
        <v>lösemittelfrei 
und 
weichmacherfrei 
und 
konservierungsmittelfrei
nach VdL-RL01 oder DE-UZ 102</v>
      </c>
      <c r="L325" s="18" t="str">
        <f>IF($G325="","",_xlfn.XLOOKUP($G325,KM!$C$7:$C$200,KM!K$7:K$200))</f>
        <v>lösemittelfrei 
und 
weichmacherfrei 
und 
konservierungsmittelfrei
nach VdL-RL01 oder DE-UZ 102</v>
      </c>
      <c r="M325" s="18" t="str">
        <f>IF($G325="","",_xlfn.XLOOKUP($G325,KM!$C$7:$C$200,KM!N$7:N$200))</f>
        <v>-</v>
      </c>
      <c r="N325" s="27"/>
    </row>
    <row r="326" spans="1:14" ht="115.2" x14ac:dyDescent="0.3">
      <c r="A326" s="27" t="s">
        <v>171</v>
      </c>
      <c r="B326" s="27" t="s">
        <v>51</v>
      </c>
      <c r="C326" s="27" t="s">
        <v>9</v>
      </c>
      <c r="D326" s="27" t="s">
        <v>9</v>
      </c>
      <c r="E326" s="27">
        <f t="shared" si="19"/>
        <v>325</v>
      </c>
      <c r="F326" s="18" t="str">
        <f>IF($G326="","",CONCATENATE("BAUTEIL:",_xlfn.XLOOKUP(G326,KM!$C$7:$C$200,KM!$D$7:$D$200),CHAR(10),"BEREICH:",_xlfn.XLOOKUP(G326,KM!$C$7:$C$200,KM!$E$7:$E$200)))</f>
        <v>BAUTEIL:Beschichtungen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
BEREICH:Gemeint sind staubbindende Beschichtungen, Grundbeschichtungen z.B. Betonkontakt, Aufbrennsperre</v>
      </c>
      <c r="G326" s="123">
        <v>3</v>
      </c>
      <c r="H326" s="18" t="str">
        <f>IF($G326="","",_xlfn.XLOOKUP($G326,KM!$C$7:$C$200,KM!F$7:F$200))</f>
        <v>VOC</v>
      </c>
      <c r="I326" s="18" t="str">
        <f>IF($G326="","",_xlfn.XLOOKUP($G326,KM!$C$7:$C$200,KM!H$7:H$200))</f>
        <v>&lt; 30 g/l</v>
      </c>
      <c r="J326" s="18" t="str">
        <f>IF($G326="","",_xlfn.XLOOKUP($G326,KM!$C$7:$C$200,KM!I$7:I$200))</f>
        <v>&lt; 30 g/l</v>
      </c>
      <c r="K326" s="18" t="str">
        <f>IF($G326="","",_xlfn.XLOOKUP($G326,KM!$C$7:$C$200,KM!J$7:J$200))</f>
        <v>&lt; 10 g/l</v>
      </c>
      <c r="L326" s="18" t="str">
        <f>IF($G326="","",_xlfn.XLOOKUP($G326,KM!$C$7:$C$200,KM!K$7:K$200))</f>
        <v>&lt; 5 g/l</v>
      </c>
      <c r="M326" s="18" t="str">
        <f>IF($G326="","",_xlfn.XLOOKUP($G326,KM!$C$7:$C$200,KM!N$7:N$200))</f>
        <v>-</v>
      </c>
      <c r="N326" s="27"/>
    </row>
    <row r="327" spans="1:14" ht="144" x14ac:dyDescent="0.3">
      <c r="A327" s="27" t="s">
        <v>171</v>
      </c>
      <c r="B327" s="27" t="s">
        <v>34</v>
      </c>
      <c r="C327" s="27" t="s">
        <v>9</v>
      </c>
      <c r="D327" s="27" t="s">
        <v>9</v>
      </c>
      <c r="E327" s="27">
        <f t="shared" si="19"/>
        <v>326</v>
      </c>
      <c r="F327" s="18" t="str">
        <f>IF($G327="","",CONCATENATE("BAUTEIL:",_xlfn.XLOOKUP(G327,KM!$C$7:$C$200,KM!$D$7:$D$200),CHAR(10),"BEREICH:",_xlfn.XLOOKUP(G327,KM!$C$7:$C$200,KM!$E$7:$E$200)))</f>
        <v>BAUTEIL:Reaktive PU-Produkte zur Beschichtung von mineralischen Oberflächen von Boden, Decke und Wand - auch in Systemaufbauten ohne spezielle Anforderungen
BEREICH:Versiegelungen, 2K-PU-Lacke, PU Bodenbeschichtungen - ausgenommen OS-Systeme für Parkhaus, etc.</v>
      </c>
      <c r="G327" s="123">
        <v>20</v>
      </c>
      <c r="H327" s="18" t="str">
        <f>IF($G327="","",_xlfn.XLOOKUP($G327,KM!$C$7:$C$200,KM!F$7:F$200))</f>
        <v>VOC, Gefahrstoffe</v>
      </c>
      <c r="I327" s="18" t="str">
        <f>IF($G327="","",_xlfn.XLOOKUP($G327,KM!$C$7:$C$200,KM!H$7:H$200))</f>
        <v>GISCODE PU40</v>
      </c>
      <c r="J327" s="18" t="str">
        <f>IF($G327="","",_xlfn.XLOOKUP($G327,KM!$C$7:$C$200,KM!I$7:I$200))</f>
        <v>GISCODE PU40</v>
      </c>
      <c r="K327" s="18" t="str">
        <f>IF($G327="","",_xlfn.XLOOKUP($G327,KM!$C$7:$C$200,KM!J$7:J$200))</f>
        <v>GISCODE PU40
und
Emissionsnachweis gemäß AgBB Verfahren als Einzelprodukt oder im System</v>
      </c>
      <c r="L327" s="18" t="str">
        <f>IF($G327="","",_xlfn.XLOOKUP($G327,KM!$C$7:$C$200,KM!K$7:K$200))</f>
        <v>GISCODE PU40
und
Emissionsnachweis gemäß AgBB Verfahren als Einzelprodukt oder im System</v>
      </c>
      <c r="M327" s="18" t="str">
        <f>IF($G327="","",_xlfn.XLOOKUP($G327,KM!$C$7:$C$200,KM!N$7:N$200))</f>
        <v>GISCODE
PU10
Emissionsnachweis
als Einzelprodukt oder
im System
AgBB Prüfzeugnis</v>
      </c>
      <c r="N327" s="27"/>
    </row>
    <row r="328" spans="1:14" ht="144" x14ac:dyDescent="0.3">
      <c r="A328" s="27" t="s">
        <v>171</v>
      </c>
      <c r="B328" s="27" t="s">
        <v>32</v>
      </c>
      <c r="C328" s="27" t="s">
        <v>9</v>
      </c>
      <c r="D328" s="27" t="s">
        <v>9</v>
      </c>
      <c r="E328" s="27">
        <f t="shared" si="19"/>
        <v>327</v>
      </c>
      <c r="F328" s="18" t="str">
        <f>IF($G328="","",CONCATENATE("BAUTEIL:",_xlfn.XLOOKUP(G328,KM!$C$7:$C$200,KM!$D$7:$D$200),CHAR(10),"BEREICH:",_xlfn.XLOOKUP(G328,KM!$C$7:$C$200,KM!$E$7:$E$200)))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28" s="123">
        <v>2</v>
      </c>
      <c r="H328" s="18" t="str">
        <f>IF($G328="","",_xlfn.XLOOKUP($G328,KM!$C$7:$C$200,KM!F$7:F$200))</f>
        <v>VOC / SVOC / Konservierungsstoffe</v>
      </c>
      <c r="I328" s="18" t="str">
        <f>IF($G328="","",_xlfn.XLOOKUP($G328,KM!$C$7:$C$200,KM!H$7:H$200))</f>
        <v>Gemäß der Anforderungen für wasserverdünnbare (Wb) Produkte gemäß aktueller Decopaint-RL (Anhang II)</v>
      </c>
      <c r="J328" s="18" t="str">
        <f>IF($G328="","",_xlfn.XLOOKUP($G328,KM!$C$7:$C$200,KM!I$7:I$200))</f>
        <v>&lt; 30 g/l</v>
      </c>
      <c r="K328" s="18" t="str">
        <f>IF($G328="","",_xlfn.XLOOKUP($G328,KM!$C$7:$C$200,KM!J$7:J$200))</f>
        <v>lösemittelfrei 
und 
weichmacherfrei 
und 
konservierungsmittelfrei
nach VdL-RL01 oder DE-UZ 102</v>
      </c>
      <c r="L328" s="18" t="str">
        <f>IF($G328="","",_xlfn.XLOOKUP($G328,KM!$C$7:$C$200,KM!K$7:K$200))</f>
        <v>lösemittelfrei 
und 
weichmacherfrei 
und 
konservierungsmittelfrei
nach VdL-RL01 oder DE-UZ 102</v>
      </c>
      <c r="M328" s="18" t="str">
        <f>IF($G328="","",_xlfn.XLOOKUP($G328,KM!$C$7:$C$200,KM!N$7:N$200))</f>
        <v>-</v>
      </c>
      <c r="N328" s="27"/>
    </row>
    <row r="329" spans="1:14" ht="144" x14ac:dyDescent="0.3">
      <c r="A329" s="27" t="s">
        <v>171</v>
      </c>
      <c r="B329" s="27" t="s">
        <v>52</v>
      </c>
      <c r="C329" s="27" t="s">
        <v>9</v>
      </c>
      <c r="D329" s="27" t="s">
        <v>9</v>
      </c>
      <c r="E329" s="27">
        <f t="shared" si="19"/>
        <v>328</v>
      </c>
      <c r="F329" s="18" t="str">
        <f>IF($G329="","",CONCATENATE("BAUTEIL:",_xlfn.XLOOKUP(G329,KM!$C$7:$C$200,KM!$D$7:$D$200),CHAR(10),"BEREICH:",_xlfn.XLOOKUP(G329,KM!$C$7:$C$200,KM!$E$7:$E$200)))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29" s="123">
        <v>2</v>
      </c>
      <c r="H329" s="18" t="str">
        <f>IF($G329="","",_xlfn.XLOOKUP($G329,KM!$C$7:$C$200,KM!F$7:F$200))</f>
        <v>VOC / SVOC / Konservierungsstoffe</v>
      </c>
      <c r="I329" s="18" t="str">
        <f>IF($G329="","",_xlfn.XLOOKUP($G329,KM!$C$7:$C$200,KM!H$7:H$200))</f>
        <v>Gemäß der Anforderungen für wasserverdünnbare (Wb) Produkte gemäß aktueller Decopaint-RL (Anhang II)</v>
      </c>
      <c r="J329" s="18" t="str">
        <f>IF($G329="","",_xlfn.XLOOKUP($G329,KM!$C$7:$C$200,KM!I$7:I$200))</f>
        <v>&lt; 30 g/l</v>
      </c>
      <c r="K329" s="18" t="str">
        <f>IF($G329="","",_xlfn.XLOOKUP($G329,KM!$C$7:$C$200,KM!J$7:J$200))</f>
        <v>lösemittelfrei 
und 
weichmacherfrei 
und 
konservierungsmittelfrei
nach VdL-RL01 oder DE-UZ 102</v>
      </c>
      <c r="L329" s="18" t="str">
        <f>IF($G329="","",_xlfn.XLOOKUP($G329,KM!$C$7:$C$200,KM!K$7:K$200))</f>
        <v>lösemittelfrei 
und 
weichmacherfrei 
und 
konservierungsmittelfrei
nach VdL-RL01 oder DE-UZ 102</v>
      </c>
      <c r="M329" s="18" t="str">
        <f>IF($G329="","",_xlfn.XLOOKUP($G329,KM!$C$7:$C$200,KM!N$7:N$200))</f>
        <v>-</v>
      </c>
      <c r="N329" s="27"/>
    </row>
    <row r="330" spans="1:14" ht="69.900000000000006" customHeight="1" x14ac:dyDescent="0.3">
      <c r="A330" s="27" t="s">
        <v>171</v>
      </c>
      <c r="B330" s="27" t="s">
        <v>1309</v>
      </c>
      <c r="C330" s="27" t="s">
        <v>1755</v>
      </c>
      <c r="D330" s="27" t="s">
        <v>9</v>
      </c>
      <c r="E330" s="27">
        <f t="shared" si="19"/>
        <v>329</v>
      </c>
      <c r="F330" s="18" t="str">
        <f>IF($G330="","",CONCATENATE("BAUTEIL:",_xlfn.XLOOKUP(G330,KM!$C$7:$C$200,KM!$D$7:$D$200),CHAR(10),"BEREICH:",_xlfn.XLOOKUP(G330,KM!$C$7:$C$200,KM!$E$7:$E$200)))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330" s="123">
        <v>47</v>
      </c>
      <c r="H330" s="18" t="str">
        <f>IF($G330="","",_xlfn.XLOOKUP($G330,KM!$C$7:$C$200,KM!F$7:F$200))</f>
        <v>Formaldehyd Emissionen</v>
      </c>
      <c r="I330" s="18" t="str">
        <f>IF($G330="","",_xlfn.XLOOKUP($G330,KM!$C$7:$C$200,KM!H$7:H$200))</f>
        <v xml:space="preserve">Formaldehyd
≤ 0,10 ppm 
(entspricht 0,124 mg/m³) 
</v>
      </c>
      <c r="J330" s="18" t="str">
        <f>IF($G330="","",_xlfn.XLOOKUP($G330,KM!$C$7:$C$200,KM!I$7:I$200))</f>
        <v xml:space="preserve">Formaldehyd
≤ 0,10 ppm 
(entspricht 0,124 mg/m³) 
</v>
      </c>
      <c r="K330" s="18" t="str">
        <f>IF($G330="","",_xlfn.XLOOKUP($G330,KM!$C$7:$C$200,KM!J$7:J$200))</f>
        <v xml:space="preserve">Formaldehyd
≤ 0,10 ppm 
(entspricht 0,124 mg/m³) 
</v>
      </c>
      <c r="L330" s="18" t="str">
        <f>IF($G330="","",_xlfn.XLOOKUP($G330,KM!$C$7:$C$200,KM!K$7:K$200))</f>
        <v>DE-UZ 76
oder 
Formaldehyd
≤ 0,08 ppm (entspricht 0,103 mg/m³)</v>
      </c>
      <c r="M330" s="18" t="str">
        <f>IF($G330="","",_xlfn.XLOOKUP($G330,KM!$C$7:$C$200,KM!N$7:N$200))</f>
        <v>Prüfbedingungen gemäß ChemVerbotsV</v>
      </c>
      <c r="N330" s="27" t="s">
        <v>110</v>
      </c>
    </row>
    <row r="331" spans="1:14" ht="69.900000000000006" customHeight="1" x14ac:dyDescent="0.3">
      <c r="A331" s="27" t="s">
        <v>171</v>
      </c>
      <c r="B331" s="27" t="s">
        <v>1309</v>
      </c>
      <c r="C331" s="27" t="s">
        <v>1755</v>
      </c>
      <c r="D331" s="27" t="s">
        <v>9</v>
      </c>
      <c r="E331" s="27">
        <f t="shared" ref="E331" si="20">IF(A331="","",ROW()-1)</f>
        <v>330</v>
      </c>
      <c r="F331" s="18" t="str">
        <f>IF($G331="","",CONCATENATE("BAUTEIL:",_xlfn.XLOOKUP(G331,KM!$C$7:$C$200,KM!$D$7:$D$200),CHAR(10),"BEREICH:",_xlfn.XLOOKUP(G331,KM!$C$7:$C$200,KM!$E$7:$E$200)))</f>
        <v>BAUTEIL:Produkte aus Holzwerkstoffen
BEREICH: Deckenbekleidungen, Wandbekleidungen</v>
      </c>
      <c r="G331" s="123" t="s">
        <v>1717</v>
      </c>
      <c r="H331" s="18" t="str">
        <f>IF($G331="","",_xlfn.XLOOKUP($G331,KM!$C$7:$C$200,KM!F$7:F$200))</f>
        <v>VVOC, VOC, SVOC Emissionen</v>
      </c>
      <c r="I331" s="18" t="str">
        <f>IF($G331="","",_xlfn.XLOOKUP($G331,KM!$C$7:$C$200,KM!H$7:H$200))</f>
        <v>Emissionsnachweis nach AgBB oder hochwertiger</v>
      </c>
      <c r="J331" s="18" t="str">
        <f>IF($G331="","",_xlfn.XLOOKUP($G331,KM!$C$7:$C$200,KM!I$7:I$200))</f>
        <v>Emissionsnachweis nach AgBB oder hochwertiger</v>
      </c>
      <c r="K331" s="18" t="str">
        <f>IF($G331="","",_xlfn.XLOOKUP($G331,KM!$C$7:$C$200,KM!J$7:J$200))</f>
        <v>Emission nach 
28. Tg ≤ DE-UZ 76</v>
      </c>
      <c r="L331" s="18" t="str">
        <f>IF($G331="","",_xlfn.XLOOKUP($G331,KM!$C$7:$C$200,KM!K$7:K$200))</f>
        <v>Emission nach 
28. Tg ≤ DE-UZ 76</v>
      </c>
      <c r="M331" s="18">
        <f>IF($G331="","",_xlfn.XLOOKUP($G331,KM!$C$7:$C$200,KM!N$7:N$200))</f>
        <v>0</v>
      </c>
      <c r="N331" s="27" t="s">
        <v>110</v>
      </c>
    </row>
    <row r="332" spans="1:14" ht="72" x14ac:dyDescent="0.3">
      <c r="A332" s="27" t="s">
        <v>171</v>
      </c>
      <c r="B332" s="27" t="s">
        <v>1309</v>
      </c>
      <c r="C332" s="27" t="s">
        <v>1273</v>
      </c>
      <c r="D332" s="27" t="s">
        <v>9</v>
      </c>
      <c r="E332" s="27">
        <f t="shared" si="19"/>
        <v>331</v>
      </c>
      <c r="F332" s="18" t="str">
        <f>IF($G332="","",CONCATENATE("BAUTEIL:",_xlfn.XLOOKUP(G332,KM!$C$7:$C$200,KM!$D$7:$D$200),CHAR(10),"BEREICH:",_xlfn.XLOOKUP(G332,KM!$C$7:$C$200,KM!$E$7:$E$200)))</f>
        <v>BAUTEIL:Beschichtungen auf nicht mineralischen Untergründen: Metalle, Holz, Kunststoffe
BEREICH:Gemeint sind dekorative flüssige Beschichtungsstoffe: Lacke/ Lasuren mit Grundbeschichtungen. Ausgenommen sind Effektbeschichtungen (z. B. Metalliclacke)</v>
      </c>
      <c r="G332" s="123">
        <v>1</v>
      </c>
      <c r="H332" s="18" t="str">
        <f>IF($G332="","",_xlfn.XLOOKUP($G332,KM!$C$7:$C$200,KM!F$7:F$200))</f>
        <v>VVOC, VOC, SVOC Emissionen oder Gehalt</v>
      </c>
      <c r="I332" s="18" t="str">
        <f>IF($G332="","",_xlfn.XLOOKUP($G332,KM!$C$7:$C$200,KM!H$7:H$200))</f>
        <v>&lt; 300 g/l -
Kategorie D nach RL 2004/42/EG</v>
      </c>
      <c r="J332" s="18" t="str">
        <f>IF($G332="","",_xlfn.XLOOKUP($G332,KM!$C$7:$C$200,KM!I$7:I$200))</f>
        <v>&lt; 130 g/l -
Kategorie D nach RL 2004/42/EG</v>
      </c>
      <c r="K332" s="18" t="str">
        <f>IF($G332="","",_xlfn.XLOOKUP($G332,KM!$C$7:$C$200,KM!J$7:J$200))</f>
        <v>&lt; 100 g/l</v>
      </c>
      <c r="L332" s="18" t="str">
        <f>IF($G332="","",_xlfn.XLOOKUP($G332,KM!$C$7:$C$200,KM!K$7:K$200))</f>
        <v>DE-UZ 12a
Bei werkseitiger Beschichtung gilt alternativ: VOC &lt; 100 g/l</v>
      </c>
      <c r="M332" s="18" t="str">
        <f>IF($G332="","",_xlfn.XLOOKUP($G332,KM!$C$7:$C$200,KM!N$7:N$200))</f>
        <v>Hinweis:
werkseitige
Beschichtungen</v>
      </c>
      <c r="N332" s="27" t="s">
        <v>110</v>
      </c>
    </row>
    <row r="333" spans="1:14" ht="72" x14ac:dyDescent="0.3">
      <c r="A333" s="27" t="s">
        <v>171</v>
      </c>
      <c r="B333" s="27" t="s">
        <v>1304</v>
      </c>
      <c r="C333" s="27" t="s">
        <v>1271</v>
      </c>
      <c r="D333" s="27" t="s">
        <v>9</v>
      </c>
      <c r="E333" s="27">
        <f t="shared" ref="E333:E336" si="21">IF(A333="","",ROW()-1)</f>
        <v>332</v>
      </c>
      <c r="F333" s="18" t="str">
        <f>IF($G333="","",CONCATENATE("BAUTEIL:",_xlfn.XLOOKUP(G333,KM!$C$7:$C$200,KM!$D$7:$D$200),CHAR(10),"BEREICH:",_xlfn.XLOOKUP(G333,KM!$C$7:$C$200,KM!$E$7:$E$200)))</f>
        <v>BAUTEIL:Beschichtungen auf nicht mineralischen Untergründen: Metalle, Holz, Kunststoffe
BEREICH:Gemeint sind dekorative flüssige Beschichtungsstoffe: Lacke/ Lasuren mit Grundbeschichtungen. Ausgenommen sind Effektbeschichtungen (z. B. Metalliclacke)</v>
      </c>
      <c r="G333" s="123">
        <v>1</v>
      </c>
      <c r="H333" s="18" t="str">
        <f>IF($G333="","",_xlfn.XLOOKUP($G333,KM!$C$7:$C$200,KM!F$7:F$200))</f>
        <v>VVOC, VOC, SVOC Emissionen oder Gehalt</v>
      </c>
      <c r="I333" s="18" t="str">
        <f>IF($G333="","",_xlfn.XLOOKUP($G333,KM!$C$7:$C$200,KM!H$7:H$200))</f>
        <v>&lt; 300 g/l -
Kategorie D nach RL 2004/42/EG</v>
      </c>
      <c r="J333" s="18" t="str">
        <f>IF($G333="","",_xlfn.XLOOKUP($G333,KM!$C$7:$C$200,KM!I$7:I$200))</f>
        <v>&lt; 130 g/l -
Kategorie D nach RL 2004/42/EG</v>
      </c>
      <c r="K333" s="18" t="str">
        <f>IF($G333="","",_xlfn.XLOOKUP($G333,KM!$C$7:$C$200,KM!J$7:J$200))</f>
        <v>&lt; 100 g/l</v>
      </c>
      <c r="L333" s="18" t="str">
        <f>IF($G333="","",_xlfn.XLOOKUP($G333,KM!$C$7:$C$200,KM!K$7:K$200))</f>
        <v>DE-UZ 12a
Bei werkseitiger Beschichtung gilt alternativ: VOC &lt; 100 g/l</v>
      </c>
      <c r="M333" s="18" t="str">
        <f>IF($G333="","",_xlfn.XLOOKUP($G333,KM!$C$7:$C$200,KM!N$7:N$200))</f>
        <v>Hinweis:
werkseitige
Beschichtungen</v>
      </c>
      <c r="N333" s="27"/>
    </row>
    <row r="334" spans="1:14" ht="72" x14ac:dyDescent="0.3">
      <c r="A334" s="27" t="s">
        <v>171</v>
      </c>
      <c r="B334" s="27" t="s">
        <v>1304</v>
      </c>
      <c r="C334" s="27" t="s">
        <v>1270</v>
      </c>
      <c r="D334" s="27" t="s">
        <v>9</v>
      </c>
      <c r="E334" s="27">
        <f t="shared" si="21"/>
        <v>333</v>
      </c>
      <c r="F334" s="18" t="str">
        <f>IF($G334="","",CONCATENATE("BAUTEIL:",_xlfn.XLOOKUP(G334,KM!$C$7:$C$200,KM!$D$7:$D$200),CHAR(10),"BEREICH:",_xlfn.XLOOKUP(G334,KM!$C$7:$C$200,KM!$E$7:$E$200)))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34" s="123">
        <v>19</v>
      </c>
      <c r="H334" s="18" t="str">
        <f>IF($G334="","",_xlfn.XLOOKUP($G334,KM!$C$7:$C$200,KM!F$7:F$200))</f>
        <v>VOC</v>
      </c>
      <c r="I334" s="18" t="str">
        <f>IF($G334="","",_xlfn.XLOOKUP($G334,KM!$C$7:$C$200,KM!H$7:H$200))</f>
        <v>&lt; 300 g/l</v>
      </c>
      <c r="J334" s="18" t="str">
        <f>IF($G334="","",_xlfn.XLOOKUP($G334,KM!$C$7:$C$200,KM!I$7:I$200))</f>
        <v>&lt; 300 g/l</v>
      </c>
      <c r="K334" s="18" t="str">
        <f>IF($G334="","",_xlfn.XLOOKUP($G334,KM!$C$7:$C$200,KM!J$7:J$200))</f>
        <v>Wasserverdünnbare Produkte 
&lt; 140 g/l 
Ausnahme: Für Metalliceffektlacke &lt; 300 g/l</v>
      </c>
      <c r="L334" s="18" t="str">
        <f>IF($G334="","",_xlfn.XLOOKUP($G334,KM!$C$7:$C$200,KM!K$7:K$200))</f>
        <v>Wasserverdünnbare Produkte 
&lt; 140 g/l 
Ausnahme: Für Metalliceffektlacke nur wasserverdünnbare Produkte</v>
      </c>
      <c r="M334" s="18" t="str">
        <f>IF($G334="","",_xlfn.XLOOKUP($G334,KM!$C$7:$C$200,KM!N$7:N$200))</f>
        <v>-</v>
      </c>
      <c r="N334" s="27"/>
    </row>
    <row r="335" spans="1:14" ht="72" x14ac:dyDescent="0.3">
      <c r="A335" s="27" t="s">
        <v>171</v>
      </c>
      <c r="B335" s="27" t="s">
        <v>1305</v>
      </c>
      <c r="C335" s="27" t="s">
        <v>1306</v>
      </c>
      <c r="D335" s="27" t="s">
        <v>1271</v>
      </c>
      <c r="E335" s="27">
        <f t="shared" si="21"/>
        <v>334</v>
      </c>
      <c r="F335" s="18" t="str">
        <f>IF($G335="","",CONCATENATE("BAUTEIL:",_xlfn.XLOOKUP(G335,KM!$C$7:$C$200,KM!$D$7:$D$200),CHAR(10),"BEREICH:",_xlfn.XLOOKUP(G335,KM!$C$7:$C$200,KM!$E$7:$E$200)))</f>
        <v>BAUTEIL:Beschichtungen auf nicht mineralischen Untergründen: Metalle, Holz, Kunststoffe
BEREICH:Gemeint sind dekorative flüssige Beschichtungsstoffe: Lacke/ Lasuren mit Grundbeschichtungen. Ausgenommen sind Effektbeschichtungen (z. B. Metalliclacke)</v>
      </c>
      <c r="G335" s="123">
        <v>1</v>
      </c>
      <c r="H335" s="18" t="str">
        <f>IF($G335="","",_xlfn.XLOOKUP($G335,KM!$C$7:$C$200,KM!F$7:F$200))</f>
        <v>VVOC, VOC, SVOC Emissionen oder Gehalt</v>
      </c>
      <c r="I335" s="18" t="str">
        <f>IF($G335="","",_xlfn.XLOOKUP($G335,KM!$C$7:$C$200,KM!H$7:H$200))</f>
        <v>&lt; 300 g/l -
Kategorie D nach RL 2004/42/EG</v>
      </c>
      <c r="J335" s="18" t="str">
        <f>IF($G335="","",_xlfn.XLOOKUP($G335,KM!$C$7:$C$200,KM!I$7:I$200))</f>
        <v>&lt; 130 g/l -
Kategorie D nach RL 2004/42/EG</v>
      </c>
      <c r="K335" s="18" t="str">
        <f>IF($G335="","",_xlfn.XLOOKUP($G335,KM!$C$7:$C$200,KM!J$7:J$200))</f>
        <v>&lt; 100 g/l</v>
      </c>
      <c r="L335" s="18" t="str">
        <f>IF($G335="","",_xlfn.XLOOKUP($G335,KM!$C$7:$C$200,KM!K$7:K$200))</f>
        <v>DE-UZ 12a
Bei werkseitiger Beschichtung gilt alternativ: VOC &lt; 100 g/l</v>
      </c>
      <c r="M335" s="18" t="str">
        <f>IF($G335="","",_xlfn.XLOOKUP($G335,KM!$C$7:$C$200,KM!N$7:N$200))</f>
        <v>Hinweis:
werkseitige
Beschichtungen</v>
      </c>
      <c r="N335" s="27"/>
    </row>
    <row r="336" spans="1:14" ht="72" x14ac:dyDescent="0.3">
      <c r="A336" s="27" t="s">
        <v>171</v>
      </c>
      <c r="B336" s="27" t="s">
        <v>1305</v>
      </c>
      <c r="C336" s="27" t="s">
        <v>1306</v>
      </c>
      <c r="D336" s="27" t="s">
        <v>1270</v>
      </c>
      <c r="E336" s="27">
        <f t="shared" si="21"/>
        <v>335</v>
      </c>
      <c r="F336" s="18" t="str">
        <f>IF($G336="","",CONCATENATE("BAUTEIL:",_xlfn.XLOOKUP(G336,KM!$C$7:$C$200,KM!$D$7:$D$200),CHAR(10),"BEREICH:",_xlfn.XLOOKUP(G336,KM!$C$7:$C$200,KM!$E$7:$E$200)))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36" s="123">
        <v>19</v>
      </c>
      <c r="H336" s="18" t="str">
        <f>IF($G336="","",_xlfn.XLOOKUP($G336,KM!$C$7:$C$200,KM!F$7:F$200))</f>
        <v>VOC</v>
      </c>
      <c r="I336" s="18" t="str">
        <f>IF($G336="","",_xlfn.XLOOKUP($G336,KM!$C$7:$C$200,KM!H$7:H$200))</f>
        <v>&lt; 300 g/l</v>
      </c>
      <c r="J336" s="18" t="str">
        <f>IF($G336="","",_xlfn.XLOOKUP($G336,KM!$C$7:$C$200,KM!I$7:I$200))</f>
        <v>&lt; 300 g/l</v>
      </c>
      <c r="K336" s="18" t="str">
        <f>IF($G336="","",_xlfn.XLOOKUP($G336,KM!$C$7:$C$200,KM!J$7:J$200))</f>
        <v>Wasserverdünnbare Produkte 
&lt; 140 g/l 
Ausnahme: Für Metalliceffektlacke &lt; 300 g/l</v>
      </c>
      <c r="L336" s="18" t="str">
        <f>IF($G336="","",_xlfn.XLOOKUP($G336,KM!$C$7:$C$200,KM!K$7:K$200))</f>
        <v>Wasserverdünnbare Produkte 
&lt; 140 g/l 
Ausnahme: Für Metalliceffektlacke nur wasserverdünnbare Produkte</v>
      </c>
      <c r="M336" s="18" t="str">
        <f>IF($G336="","",_xlfn.XLOOKUP($G336,KM!$C$7:$C$200,KM!N$7:N$200))</f>
        <v>-</v>
      </c>
      <c r="N336" s="27"/>
    </row>
    <row r="337" spans="1:14" ht="28.8" x14ac:dyDescent="0.3">
      <c r="A337" s="27" t="s">
        <v>171</v>
      </c>
      <c r="B337" s="27" t="s">
        <v>1305</v>
      </c>
      <c r="C337" s="27" t="s">
        <v>1755</v>
      </c>
      <c r="D337" s="27" t="s">
        <v>9</v>
      </c>
      <c r="E337" s="27">
        <f t="shared" ref="E337" si="22">IF(A337="","",ROW()-1)</f>
        <v>336</v>
      </c>
      <c r="F337" s="18" t="str">
        <f>IF($G337="","",CONCATENATE("BAUTEIL:",_xlfn.XLOOKUP(G337,KM!$C$7:$C$200,KM!$D$7:$D$200),CHAR(10),"BEREICH:",_xlfn.XLOOKUP(G337,KM!$C$7:$C$200,KM!$E$7:$E$200)))</f>
        <v>BAUTEIL:Produkte aus Holzwerkstoffen
BEREICH: Deckenbekleidungen, Wandbekleidungen</v>
      </c>
      <c r="G337" s="123" t="s">
        <v>1717</v>
      </c>
      <c r="H337" s="18" t="str">
        <f>IF($G337="","",_xlfn.XLOOKUP($G337,KM!$C$7:$C$200,KM!F$7:F$200))</f>
        <v>VVOC, VOC, SVOC Emissionen</v>
      </c>
      <c r="I337" s="18" t="str">
        <f>IF($G337="","",_xlfn.XLOOKUP($G337,KM!$C$7:$C$200,KM!H$7:H$200))</f>
        <v>Emissionsnachweis nach AgBB oder hochwertiger</v>
      </c>
      <c r="J337" s="18" t="str">
        <f>IF($G337="","",_xlfn.XLOOKUP($G337,KM!$C$7:$C$200,KM!I$7:I$200))</f>
        <v>Emissionsnachweis nach AgBB oder hochwertiger</v>
      </c>
      <c r="K337" s="18" t="str">
        <f>IF($G337="","",_xlfn.XLOOKUP($G337,KM!$C$7:$C$200,KM!J$7:J$200))</f>
        <v>Emission nach 
28. Tg ≤ DE-UZ 76</v>
      </c>
      <c r="L337" s="18" t="str">
        <f>IF($G337="","",_xlfn.XLOOKUP($G337,KM!$C$7:$C$200,KM!K$7:K$200))</f>
        <v>Emission nach 
28. Tg ≤ DE-UZ 76</v>
      </c>
      <c r="M337" s="18">
        <f>IF($G337="","",_xlfn.XLOOKUP($G337,KM!$C$7:$C$200,KM!N$7:N$200))</f>
        <v>0</v>
      </c>
      <c r="N337" s="27"/>
    </row>
    <row r="338" spans="1:14" ht="144" x14ac:dyDescent="0.3">
      <c r="A338" s="27" t="s">
        <v>171</v>
      </c>
      <c r="B338" s="27" t="s">
        <v>1305</v>
      </c>
      <c r="C338" s="27" t="s">
        <v>1307</v>
      </c>
      <c r="D338" s="27" t="s">
        <v>1308</v>
      </c>
      <c r="E338" s="27">
        <f t="shared" ref="E338:E339" si="23">IF(A338="","",ROW()-1)</f>
        <v>337</v>
      </c>
      <c r="F338" s="18" t="str">
        <f>IF($G338="","",CONCATENATE("BAUTEIL:",_xlfn.XLOOKUP(G338,KM!$C$7:$C$200,KM!$D$7:$D$200),CHAR(10),"BEREICH:",_xlfn.XLOOKUP(G338,KM!$C$7:$C$200,KM!$E$7:$E$200)))</f>
        <v>BAUTEIL:Beschichtungen auf überwiegend mineralischen Untergründen im Innenraum sowie auf Tapeten, Vliesen, Gipskartonplatten etc..
Nicht betrachtet werden Bodenflächen mit speziellen Beständigkeitsanforderungen (wie OSSysteme) und Verkehrswege wie Tiefgaragen, Zufahrten
BEREICH:Gemeint sind dekorative Farben, Grundierungen, dekorative Spachtelmassen (inkl. QSpachtel) sowie Tiefengrund, Bodenbeschichtungen ohne spezielle Beständigkeitsanforderungen, Betonlasuren</v>
      </c>
      <c r="G338" s="123">
        <v>2</v>
      </c>
      <c r="H338" s="18" t="str">
        <f>IF($G338="","",_xlfn.XLOOKUP($G338,KM!$C$7:$C$200,KM!F$7:F$200))</f>
        <v>VOC / SVOC / Konservierungsstoffe</v>
      </c>
      <c r="I338" s="18" t="str">
        <f>IF($G338="","",_xlfn.XLOOKUP($G338,KM!$C$7:$C$200,KM!H$7:H$200))</f>
        <v>Gemäß der Anforderungen für wasserverdünnbare (Wb) Produkte gemäß aktueller Decopaint-RL (Anhang II)</v>
      </c>
      <c r="J338" s="18" t="str">
        <f>IF($G338="","",_xlfn.XLOOKUP($G338,KM!$C$7:$C$200,KM!I$7:I$200))</f>
        <v>&lt; 30 g/l</v>
      </c>
      <c r="K338" s="18" t="str">
        <f>IF($G338="","",_xlfn.XLOOKUP($G338,KM!$C$7:$C$200,KM!J$7:J$200))</f>
        <v>lösemittelfrei 
und 
weichmacherfrei 
und 
konservierungsmittelfrei
nach VdL-RL01 oder DE-UZ 102</v>
      </c>
      <c r="L338" s="18" t="str">
        <f>IF($G338="","",_xlfn.XLOOKUP($G338,KM!$C$7:$C$200,KM!K$7:K$200))</f>
        <v>lösemittelfrei 
und 
weichmacherfrei 
und 
konservierungsmittelfrei
nach VdL-RL01 oder DE-UZ 102</v>
      </c>
      <c r="M338" s="18" t="str">
        <f>IF($G338="","",_xlfn.XLOOKUP($G338,KM!$C$7:$C$200,KM!N$7:N$200))</f>
        <v>-</v>
      </c>
      <c r="N338" s="27"/>
    </row>
    <row r="339" spans="1:14" ht="72" x14ac:dyDescent="0.3">
      <c r="A339" s="27" t="s">
        <v>171</v>
      </c>
      <c r="B339" s="27" t="s">
        <v>1305</v>
      </c>
      <c r="C339" s="27" t="s">
        <v>1307</v>
      </c>
      <c r="D339" s="27" t="s">
        <v>1271</v>
      </c>
      <c r="E339" s="27">
        <f t="shared" si="23"/>
        <v>338</v>
      </c>
      <c r="F339" s="18" t="str">
        <f>IF($G339="","",CONCATENATE("BAUTEIL:",_xlfn.XLOOKUP(G339,KM!$C$7:$C$200,KM!$D$7:$D$200),CHAR(10),"BEREICH:",_xlfn.XLOOKUP(G339,KM!$C$7:$C$200,KM!$E$7:$E$200)))</f>
        <v>BAUTEIL:Beschichtungen auf nicht mineralischen Untergründen: Metalle, Holz, Kunststoffe
BEREICH:Gemeint sind dekorative flüssige Beschichtungsstoffe: Lacke/ Lasuren mit Grundbeschichtungen. Ausgenommen sind Effektbeschichtungen (z. B. Metalliclacke)</v>
      </c>
      <c r="G339" s="123">
        <v>1</v>
      </c>
      <c r="H339" s="18" t="str">
        <f>IF($G339="","",_xlfn.XLOOKUP($G339,KM!$C$7:$C$200,KM!F$7:F$200))</f>
        <v>VVOC, VOC, SVOC Emissionen oder Gehalt</v>
      </c>
      <c r="I339" s="18" t="str">
        <f>IF($G339="","",_xlfn.XLOOKUP($G339,KM!$C$7:$C$200,KM!H$7:H$200))</f>
        <v>&lt; 300 g/l -
Kategorie D nach RL 2004/42/EG</v>
      </c>
      <c r="J339" s="18" t="str">
        <f>IF($G339="","",_xlfn.XLOOKUP($G339,KM!$C$7:$C$200,KM!I$7:I$200))</f>
        <v>&lt; 130 g/l -
Kategorie D nach RL 2004/42/EG</v>
      </c>
      <c r="K339" s="18" t="str">
        <f>IF($G339="","",_xlfn.XLOOKUP($G339,KM!$C$7:$C$200,KM!J$7:J$200))</f>
        <v>&lt; 100 g/l</v>
      </c>
      <c r="L339" s="18" t="str">
        <f>IF($G339="","",_xlfn.XLOOKUP($G339,KM!$C$7:$C$200,KM!K$7:K$200))</f>
        <v>DE-UZ 12a
Bei werkseitiger Beschichtung gilt alternativ: VOC &lt; 100 g/l</v>
      </c>
      <c r="M339" s="18" t="str">
        <f>IF($G339="","",_xlfn.XLOOKUP($G339,KM!$C$7:$C$200,KM!N$7:N$200))</f>
        <v>Hinweis:
werkseitige
Beschichtungen</v>
      </c>
      <c r="N339" s="27"/>
    </row>
    <row r="340" spans="1:14" ht="273.60000000000002" x14ac:dyDescent="0.3">
      <c r="A340" s="27" t="s">
        <v>171</v>
      </c>
      <c r="B340" s="27" t="s">
        <v>957</v>
      </c>
      <c r="C340" s="27" t="s">
        <v>1303</v>
      </c>
      <c r="D340" s="27" t="s">
        <v>9</v>
      </c>
      <c r="E340" s="27">
        <f t="shared" si="19"/>
        <v>339</v>
      </c>
      <c r="F340" s="18" t="str">
        <f>IF($G340="","",CONCATENATE("BAUTEIL:",_xlfn.XLOOKUP(G340,KM!$C$7:$C$200,KM!$D$7:$D$200),CHAR(10),"BEREICH:",_xlfn.XLOOKUP(G340,KM!$C$7:$C$200,KM!$E$7:$E$200)))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40" s="123">
        <v>43</v>
      </c>
      <c r="H340" s="18" t="str">
        <f>IF($G340="","",_xlfn.XLOOKUP($G340,KM!$C$7:$C$200,KM!F$7:F$200))</f>
        <v xml:space="preserve">a)
Chlorparaffine (vgl. Definition), Polybromierte Biphenyle (PBB) und Diphenylether (PBDE) und SVHC
b)
Antimontrioxid
</v>
      </c>
      <c r="I340" s="18" t="str">
        <f>IF($G340="","",_xlfn.XLOOKUP($G340,KM!$C$7:$C$200,KM!H$7:H$200))</f>
        <v>-</v>
      </c>
      <c r="J340" s="18" t="str">
        <f>IF($G340="","",_xlfn.XLOOKUP($G340,KM!$C$7:$C$200,KM!I$7:I$200))</f>
        <v>-</v>
      </c>
      <c r="K340" s="18" t="str">
        <f>IF($G340="","",_xlfn.XLOOKUP($G340,KM!$C$7:$C$200,KM!J$7:J$200))</f>
        <v xml:space="preserve">a)
Chlorparaffine (SCCPs + MCCPs + LCCPs) &lt; 0,1 %
und
PBB&lt; 0,1 %
und
PBDE&lt; 0,1 %
und
SVHC &lt; 0,1 %
Ausnahmeregelung: Bei Baustoffklassen "schwer entflammbar" werden Dämmstoffe mit langkettigen CP (LCCP) toleriert
b)
Antimontrioxid &lt; 0,1 %
</v>
      </c>
      <c r="L340" s="18" t="str">
        <f>IF($G340="","",_xlfn.XLOOKUP($G340,KM!$C$7:$C$200,KM!K$7:K$200))</f>
        <v>a)
Chlorparaffine (SCCPs + MCCPs + LCCPs) &lt; 0,1 %
und
PBB&lt; 0,1 %
und
PBDE&lt; 0,1 %
und
SVHC &lt; 0,1 %
b)
Antimontrioxid &lt; 0,1 %</v>
      </c>
      <c r="M340" s="18" t="str">
        <f>IF($G340="","",_xlfn.XLOOKUP($G340,KM!$C$7:$C$200,KM!N$7:N$200))</f>
        <v>a)
Chlorparafine
POP-VO
REACH-Kandidatenliste
b) -</v>
      </c>
      <c r="N340" s="27"/>
    </row>
    <row r="341" spans="1:14" ht="115.2" x14ac:dyDescent="0.3">
      <c r="A341" s="27" t="s">
        <v>171</v>
      </c>
      <c r="B341" s="27" t="s">
        <v>957</v>
      </c>
      <c r="C341" s="27" t="s">
        <v>1760</v>
      </c>
      <c r="D341" s="27" t="s">
        <v>9</v>
      </c>
      <c r="E341" s="27">
        <f t="shared" si="19"/>
        <v>340</v>
      </c>
      <c r="F341" s="18" t="str">
        <f>IF($G341="","",CONCATENATE("BAUTEIL:",_xlfn.XLOOKUP(G341,KM!$C$7:$C$200,KM!$D$7:$D$200),CHAR(10),"BEREICH:",_xlfn.XLOOKUP(G341,KM!$C$7:$C$200,KM!$E$7:$E$200)))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41" s="123">
        <v>44</v>
      </c>
      <c r="H341" s="18" t="str">
        <f>IF($G341="","",_xlfn.XLOOKUP($G341,KM!$C$7:$C$200,KM!F$7:F$200))</f>
        <v>SVHC</v>
      </c>
      <c r="I341" s="18" t="str">
        <f>IF($G341="","",_xlfn.XLOOKUP($G341,KM!$C$7:$C$200,KM!H$7:H$200))</f>
        <v>-</v>
      </c>
      <c r="J341" s="18" t="str">
        <f>IF($G341="","",_xlfn.XLOOKUP($G341,KM!$C$7:$C$200,KM!I$7:I$200))</f>
        <v>-</v>
      </c>
      <c r="K341" s="18" t="str">
        <f>IF($G341="","",_xlfn.XLOOKUP($G341,KM!$C$7:$C$200,KM!J$7:J$200))</f>
        <v>SVHC ≤ 0,1 %</v>
      </c>
      <c r="L341" s="18" t="str">
        <f>IF($G341="","",_xlfn.XLOOKUP($G341,KM!$C$7:$C$200,KM!K$7:K$200))</f>
        <v>Bauteile wie QS3 und zusätzlich für Kunststofffensterprofile, Lichtkuppelaufsatzkränze und Kunststofftüren: SVHC ≤ 0,1 %</v>
      </c>
      <c r="M341" s="18" t="str">
        <f>IF($G341="","",_xlfn.XLOOKUP($G341,KM!$C$7:$C$200,KM!N$7:N$200))</f>
        <v>REACH-Kandidatenliste</v>
      </c>
      <c r="N341" s="27"/>
    </row>
    <row r="342" spans="1:14" ht="57.6" x14ac:dyDescent="0.3">
      <c r="A342" s="27" t="s">
        <v>171</v>
      </c>
      <c r="B342" s="27" t="s">
        <v>957</v>
      </c>
      <c r="C342" s="27" t="s">
        <v>12</v>
      </c>
      <c r="D342" s="27" t="s">
        <v>9</v>
      </c>
      <c r="E342" s="27">
        <f t="shared" si="19"/>
        <v>341</v>
      </c>
      <c r="F342" s="18" t="str">
        <f>IF($G342="","",CONCATENATE("BAUTEIL:",_xlfn.XLOOKUP(G342,KM!$C$7:$C$200,KM!$D$7:$D$200),CHAR(10),"BEREICH:",_xlfn.XLOOKUP(G342,KM!$C$7:$C$200,KM!$E$7:$E$200)))</f>
        <v>BAUTEIL:Wand- und Deckenbekleidungen
BEREICH:Tapetenkleber</v>
      </c>
      <c r="G342" s="123">
        <v>4</v>
      </c>
      <c r="H342" s="18" t="str">
        <f>IF($G342="","",_xlfn.XLOOKUP($G342,KM!$C$7:$C$200,KM!F$7:F$200))</f>
        <v>VOC</v>
      </c>
      <c r="I342" s="18" t="str">
        <f>IF($G342="","",_xlfn.XLOOKUP($G342,KM!$C$7:$C$200,KM!H$7:H$200))</f>
        <v>Pulverprodukte 
oder 
lösemittelfreie Dispersionskleber</v>
      </c>
      <c r="J342" s="18" t="str">
        <f>IF($G342="","",_xlfn.XLOOKUP($G342,KM!$C$7:$C$200,KM!I$7:I$200))</f>
        <v>Pulverprodukte
oder 
lösemittelfreie Dispersionskleber</v>
      </c>
      <c r="K342" s="18" t="str">
        <f>IF($G342="","",_xlfn.XLOOKUP($G342,KM!$C$7:$C$200,KM!J$7:J$200))</f>
        <v>Pulverprodukte 
oder 
lösemittelfreie Dispersionskleber</v>
      </c>
      <c r="L342" s="18" t="str">
        <f>IF($G342="","",_xlfn.XLOOKUP($G342,KM!$C$7:$C$200,KM!K$7:K$200))</f>
        <v>Pulverprodukte 
oder 
lösemittelfrei und weichmacherfrei nach VdL-RL01</v>
      </c>
      <c r="M342" s="18" t="str">
        <f>IF($G342="","",_xlfn.XLOOKUP($G342,KM!$C$7:$C$200,KM!N$7:N$200))</f>
        <v>-</v>
      </c>
      <c r="N342" s="27"/>
    </row>
    <row r="343" spans="1:14" ht="100.8" x14ac:dyDescent="0.3">
      <c r="A343" s="27" t="s">
        <v>171</v>
      </c>
      <c r="B343" s="27" t="s">
        <v>161</v>
      </c>
      <c r="C343" s="27" t="s">
        <v>1755</v>
      </c>
      <c r="D343" s="27" t="s">
        <v>9</v>
      </c>
      <c r="E343" s="27">
        <f t="shared" si="19"/>
        <v>342</v>
      </c>
      <c r="F343" s="18" t="str">
        <f>IF($G343="","",CONCATENATE("BAUTEIL:",_xlfn.XLOOKUP(G343,KM!$C$7:$C$200,KM!$D$7:$D$200),CHAR(10),"BEREICH:",_xlfn.XLOOKUP(G343,KM!$C$7:$C$200,KM!$E$7:$E$200)))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343" s="123">
        <v>47</v>
      </c>
      <c r="H343" s="18" t="str">
        <f>IF($G343="","",_xlfn.XLOOKUP($G343,KM!$C$7:$C$200,KM!F$7:F$200))</f>
        <v>Formaldehyd Emissionen</v>
      </c>
      <c r="I343" s="18" t="str">
        <f>IF($G343="","",_xlfn.XLOOKUP($G343,KM!$C$7:$C$200,KM!H$7:H$200))</f>
        <v xml:space="preserve">Formaldehyd
≤ 0,10 ppm 
(entspricht 0,124 mg/m³) 
</v>
      </c>
      <c r="J343" s="18" t="str">
        <f>IF($G343="","",_xlfn.XLOOKUP($G343,KM!$C$7:$C$200,KM!I$7:I$200))</f>
        <v xml:space="preserve">Formaldehyd
≤ 0,10 ppm 
(entspricht 0,124 mg/m³) 
</v>
      </c>
      <c r="K343" s="18" t="str">
        <f>IF($G343="","",_xlfn.XLOOKUP($G343,KM!$C$7:$C$200,KM!J$7:J$200))</f>
        <v xml:space="preserve">Formaldehyd
≤ 0,10 ppm 
(entspricht 0,124 mg/m³) 
</v>
      </c>
      <c r="L343" s="18" t="str">
        <f>IF($G343="","",_xlfn.XLOOKUP($G343,KM!$C$7:$C$200,KM!K$7:K$200))</f>
        <v>DE-UZ 76
oder 
Formaldehyd
≤ 0,08 ppm (entspricht 0,103 mg/m³)</v>
      </c>
      <c r="M343" s="18" t="str">
        <f>IF($G343="","",_xlfn.XLOOKUP($G343,KM!$C$7:$C$200,KM!N$7:N$200))</f>
        <v>Prüfbedingungen gemäß ChemVerbotsV</v>
      </c>
      <c r="N343" s="27"/>
    </row>
    <row r="344" spans="1:14" ht="28.8" x14ac:dyDescent="0.3">
      <c r="A344" s="27" t="s">
        <v>171</v>
      </c>
      <c r="B344" s="27" t="s">
        <v>161</v>
      </c>
      <c r="C344" s="27" t="s">
        <v>1755</v>
      </c>
      <c r="D344" s="27" t="s">
        <v>9</v>
      </c>
      <c r="E344" s="27">
        <f t="shared" ref="E344" si="24">IF(A344="","",ROW()-1)</f>
        <v>343</v>
      </c>
      <c r="F344" s="18" t="str">
        <f>IF($G344="","",CONCATENATE("BAUTEIL:",_xlfn.XLOOKUP(G344,KM!$C$7:$C$200,KM!$D$7:$D$200),CHAR(10),"BEREICH:",_xlfn.XLOOKUP(G344,KM!$C$7:$C$200,KM!$E$7:$E$200)))</f>
        <v>BAUTEIL:Produkte aus Holzwerkstoffen
BEREICH: Deckenbekleidungen, Wandbekleidungen</v>
      </c>
      <c r="G344" s="123" t="s">
        <v>1717</v>
      </c>
      <c r="H344" s="18" t="str">
        <f>IF($G344="","",_xlfn.XLOOKUP($G344,KM!$C$7:$C$200,KM!F$7:F$200))</f>
        <v>VVOC, VOC, SVOC Emissionen</v>
      </c>
      <c r="I344" s="18" t="str">
        <f>IF($G344="","",_xlfn.XLOOKUP($G344,KM!$C$7:$C$200,KM!H$7:H$200))</f>
        <v>Emissionsnachweis nach AgBB oder hochwertiger</v>
      </c>
      <c r="J344" s="18" t="str">
        <f>IF($G344="","",_xlfn.XLOOKUP($G344,KM!$C$7:$C$200,KM!I$7:I$200))</f>
        <v>Emissionsnachweis nach AgBB oder hochwertiger</v>
      </c>
      <c r="K344" s="18" t="str">
        <f>IF($G344="","",_xlfn.XLOOKUP($G344,KM!$C$7:$C$200,KM!J$7:J$200))</f>
        <v>Emission nach 
28. Tg ≤ DE-UZ 76</v>
      </c>
      <c r="L344" s="18" t="str">
        <f>IF($G344="","",_xlfn.XLOOKUP($G344,KM!$C$7:$C$200,KM!K$7:K$200))</f>
        <v>Emission nach 
28. Tg ≤ DE-UZ 76</v>
      </c>
      <c r="M344" s="18">
        <f>IF($G344="","",_xlfn.XLOOKUP($G344,KM!$C$7:$C$200,KM!N$7:N$200))</f>
        <v>0</v>
      </c>
      <c r="N344" s="27"/>
    </row>
    <row r="345" spans="1:14" ht="97.5" customHeight="1" x14ac:dyDescent="0.3">
      <c r="A345" s="27" t="s">
        <v>171</v>
      </c>
      <c r="B345" s="27" t="s">
        <v>161</v>
      </c>
      <c r="C345" s="27" t="s">
        <v>1310</v>
      </c>
      <c r="D345" s="27" t="s">
        <v>1759</v>
      </c>
      <c r="E345" s="27">
        <f t="shared" si="19"/>
        <v>344</v>
      </c>
      <c r="F345" s="18" t="str">
        <f>IF($G345="","",CONCATENATE("BAUTEIL:",_xlfn.XLOOKUP(G345,KM!$C$7:$C$200,KM!$D$7:$D$200),CHAR(10),"BEREICH:",_xlfn.XLOOKUP(G345,KM!$C$7:$C$200,KM!$E$7:$E$200)))</f>
        <v>BAUTEIL:Filmkonservierte Produkte und mit Bioziden behandelte Waren
BEREICH:filmgeschützte Holzlasuren</v>
      </c>
      <c r="G345" s="123">
        <v>31</v>
      </c>
      <c r="H345" s="18" t="str">
        <f>IF($G345="","",_xlfn.XLOOKUP($G345,KM!$C$7:$C$200,KM!F$7:F$200))</f>
        <v>Biozide (Produktart 7 nach 528/2012/EG: Schutzmittel für Baumaterialien) z. B. Algizide, Fungizide</v>
      </c>
      <c r="I345" s="18" t="str">
        <f>IF($G345="","",_xlfn.XLOOKUP($G345,KM!$C$7:$C$200,KM!H$7:H$200))</f>
        <v>Keine Verwendung von Bioziden Wirkstoffen im Innenraum mit Ausnahme von Topfkonservierungen
Ausnahme: Fenster nur mit verkehrsfähigen Biozidprodukten nach 528/2012/EG</v>
      </c>
      <c r="J345" s="18" t="str">
        <f>IF($G345="","",_xlfn.XLOOKUP($G345,KM!$C$7:$C$200,KM!I$7:I$200))</f>
        <v>Keine Verwendung von Bioziden Wirkstoffen im Innenraum mit Ausnahme von Topfkonservierungen
Ausnahme: Fenster nur mit verkehrsfähigen Biozidprodukten nach 528/2012/EG</v>
      </c>
      <c r="K345" s="18" t="str">
        <f>IF($G345="","",_xlfn.XLOOKUP($G345,KM!$C$7:$C$200,KM!J$7:J$200))</f>
        <v>Keine Verwendung von Bioziden Wirkstoffen im Innenraum mit Ausnahme von Topfkonservierungen
Ausnahme: Fenster nur mit verkehrsfähigen Biozidprodukten nach 528/2012/EG</v>
      </c>
      <c r="L345" s="18" t="str">
        <f>IF($G345="","",_xlfn.XLOOKUP($G345,KM!$C$7:$C$200,KM!K$7:K$200))</f>
        <v>Keine Verwendung von Bioziden Wirkstoffen im Innenraum mit Ausnahme von Topfkonservierungen
Ausnahme: Fenster nur mit verkehrsfähigen Biozidprodukten nach 528/2012/EG</v>
      </c>
      <c r="M345" s="18" t="str">
        <f>IF($G345="","",_xlfn.XLOOKUP($G345,KM!$C$7:$C$200,KM!N$7:N$200))</f>
        <v>zulässiger Wirkstoff nach 528/2012/EG
Biozid-Verordnung</v>
      </c>
      <c r="N345" s="27"/>
    </row>
    <row r="346" spans="1:14" ht="72" x14ac:dyDescent="0.3">
      <c r="A346" s="27" t="s">
        <v>171</v>
      </c>
      <c r="B346" s="27" t="s">
        <v>161</v>
      </c>
      <c r="C346" s="27" t="s">
        <v>1310</v>
      </c>
      <c r="D346" s="27" t="s">
        <v>1273</v>
      </c>
      <c r="E346" s="27">
        <f t="shared" si="19"/>
        <v>345</v>
      </c>
      <c r="F346" s="18" t="str">
        <f>IF($G346="","",CONCATENATE("BAUTEIL:",_xlfn.XLOOKUP(G346,KM!$C$7:$C$200,KM!$D$7:$D$200),CHAR(10),"BEREICH:",_xlfn.XLOOKUP(G346,KM!$C$7:$C$200,KM!$E$7:$E$200)))</f>
        <v>BAUTEIL:Beschichtungen auf nicht mineralischen Untergründen: Metalle, Holz, Kunststoffe
BEREICH:Gemeint sind dekorative flüssige Beschichtungsstoffe: Lacke/ Lasuren mit Grundbeschichtungen. Ausgenommen sind Effektbeschichtungen (z. B. Metalliclacke)</v>
      </c>
      <c r="G346" s="123">
        <v>1</v>
      </c>
      <c r="H346" s="18" t="str">
        <f>IF($G346="","",_xlfn.XLOOKUP($G346,KM!$C$7:$C$200,KM!F$7:F$200))</f>
        <v>VVOC, VOC, SVOC Emissionen oder Gehalt</v>
      </c>
      <c r="I346" s="18" t="str">
        <f>IF($G346="","",_xlfn.XLOOKUP($G346,KM!$C$7:$C$200,KM!H$7:H$200))</f>
        <v>&lt; 300 g/l -
Kategorie D nach RL 2004/42/EG</v>
      </c>
      <c r="J346" s="18" t="str">
        <f>IF($G346="","",_xlfn.XLOOKUP($G346,KM!$C$7:$C$200,KM!I$7:I$200))</f>
        <v>&lt; 130 g/l -
Kategorie D nach RL 2004/42/EG</v>
      </c>
      <c r="K346" s="18" t="str">
        <f>IF($G346="","",_xlfn.XLOOKUP($G346,KM!$C$7:$C$200,KM!J$7:J$200))</f>
        <v>&lt; 100 g/l</v>
      </c>
      <c r="L346" s="18" t="str">
        <f>IF($G346="","",_xlfn.XLOOKUP($G346,KM!$C$7:$C$200,KM!K$7:K$200))</f>
        <v>DE-UZ 12a
Bei werkseitiger Beschichtung gilt alternativ: VOC &lt; 100 g/l</v>
      </c>
      <c r="M346" s="18" t="str">
        <f>IF($G346="","",_xlfn.XLOOKUP($G346,KM!$C$7:$C$200,KM!N$7:N$200))</f>
        <v>Hinweis:
werkseitige
Beschichtungen</v>
      </c>
      <c r="N346" s="27"/>
    </row>
    <row r="347" spans="1:14" ht="72" x14ac:dyDescent="0.3">
      <c r="A347" s="27" t="s">
        <v>171</v>
      </c>
      <c r="B347" s="27" t="s">
        <v>161</v>
      </c>
      <c r="C347" s="27" t="s">
        <v>1271</v>
      </c>
      <c r="D347" s="27" t="s">
        <v>9</v>
      </c>
      <c r="E347" s="27">
        <f t="shared" ref="E347:E348" si="25">IF(A347="","",ROW()-1)</f>
        <v>346</v>
      </c>
      <c r="F347" s="18" t="str">
        <f>IF($G347="","",CONCATENATE("BAUTEIL:",_xlfn.XLOOKUP(G347,KM!$C$7:$C$200,KM!$D$7:$D$200),CHAR(10),"BEREICH:",_xlfn.XLOOKUP(G347,KM!$C$7:$C$200,KM!$E$7:$E$200)))</f>
        <v>BAUTEIL:Beschichtungen auf nicht mineralischen Untergründen: Metalle, Holz, Kunststoffe
BEREICH:Gemeint sind dekorative flüssige Beschichtungsstoffe: Lacke/ Lasuren mit Grundbeschichtungen. Ausgenommen sind Effektbeschichtungen (z. B. Metalliclacke)</v>
      </c>
      <c r="G347" s="123">
        <v>1</v>
      </c>
      <c r="H347" s="18" t="str">
        <f>IF($G347="","",_xlfn.XLOOKUP($G347,KM!$C$7:$C$200,KM!F$7:F$200))</f>
        <v>VVOC, VOC, SVOC Emissionen oder Gehalt</v>
      </c>
      <c r="I347" s="18" t="str">
        <f>IF($G347="","",_xlfn.XLOOKUP($G347,KM!$C$7:$C$200,KM!H$7:H$200))</f>
        <v>&lt; 300 g/l -
Kategorie D nach RL 2004/42/EG</v>
      </c>
      <c r="J347" s="18" t="str">
        <f>IF($G347="","",_xlfn.XLOOKUP($G347,KM!$C$7:$C$200,KM!I$7:I$200))</f>
        <v>&lt; 130 g/l -
Kategorie D nach RL 2004/42/EG</v>
      </c>
      <c r="K347" s="18" t="str">
        <f>IF($G347="","",_xlfn.XLOOKUP($G347,KM!$C$7:$C$200,KM!J$7:J$200))</f>
        <v>&lt; 100 g/l</v>
      </c>
      <c r="L347" s="18" t="str">
        <f>IF($G347="","",_xlfn.XLOOKUP($G347,KM!$C$7:$C$200,KM!K$7:K$200))</f>
        <v>DE-UZ 12a
Bei werkseitiger Beschichtung gilt alternativ: VOC &lt; 100 g/l</v>
      </c>
      <c r="M347" s="18" t="str">
        <f>IF($G347="","",_xlfn.XLOOKUP($G347,KM!$C$7:$C$200,KM!N$7:N$200))</f>
        <v>Hinweis:
werkseitige
Beschichtungen</v>
      </c>
      <c r="N347" s="27"/>
    </row>
    <row r="348" spans="1:14" ht="72" x14ac:dyDescent="0.3">
      <c r="A348" s="27" t="s">
        <v>171</v>
      </c>
      <c r="B348" s="27" t="s">
        <v>161</v>
      </c>
      <c r="C348" s="27" t="s">
        <v>1270</v>
      </c>
      <c r="D348" s="27" t="s">
        <v>9</v>
      </c>
      <c r="E348" s="27">
        <f t="shared" si="25"/>
        <v>347</v>
      </c>
      <c r="F348" s="18" t="str">
        <f>IF($G348="","",CONCATENATE("BAUTEIL:",_xlfn.XLOOKUP(G348,KM!$C$7:$C$200,KM!$D$7:$D$200),CHAR(10),"BEREICH:",_xlfn.XLOOKUP(G348,KM!$C$7:$C$200,KM!$E$7:$E$200)))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48" s="123">
        <v>19</v>
      </c>
      <c r="H348" s="18" t="str">
        <f>IF($G348="","",_xlfn.XLOOKUP($G348,KM!$C$7:$C$200,KM!F$7:F$200))</f>
        <v>VOC</v>
      </c>
      <c r="I348" s="18" t="str">
        <f>IF($G348="","",_xlfn.XLOOKUP($G348,KM!$C$7:$C$200,KM!H$7:H$200))</f>
        <v>&lt; 300 g/l</v>
      </c>
      <c r="J348" s="18" t="str">
        <f>IF($G348="","",_xlfn.XLOOKUP($G348,KM!$C$7:$C$200,KM!I$7:I$200))</f>
        <v>&lt; 300 g/l</v>
      </c>
      <c r="K348" s="18" t="str">
        <f>IF($G348="","",_xlfn.XLOOKUP($G348,KM!$C$7:$C$200,KM!J$7:J$200))</f>
        <v>Wasserverdünnbare Produkte 
&lt; 140 g/l 
Ausnahme: Für Metalliceffektlacke &lt; 300 g/l</v>
      </c>
      <c r="L348" s="18" t="str">
        <f>IF($G348="","",_xlfn.XLOOKUP($G348,KM!$C$7:$C$200,KM!K$7:K$200))</f>
        <v>Wasserverdünnbare Produkte 
&lt; 140 g/l 
Ausnahme: Für Metalliceffektlacke nur wasserverdünnbare Produkte</v>
      </c>
      <c r="M348" s="18" t="str">
        <f>IF($G348="","",_xlfn.XLOOKUP($G348,KM!$C$7:$C$200,KM!N$7:N$200))</f>
        <v>-</v>
      </c>
      <c r="N348" s="27"/>
    </row>
    <row r="349" spans="1:14" ht="43.2" x14ac:dyDescent="0.3">
      <c r="A349" s="27" t="s">
        <v>171</v>
      </c>
      <c r="B349" s="27" t="s">
        <v>1003</v>
      </c>
      <c r="C349" s="27" t="s">
        <v>976</v>
      </c>
      <c r="D349" s="27" t="s">
        <v>9</v>
      </c>
      <c r="E349" s="27">
        <f t="shared" si="19"/>
        <v>348</v>
      </c>
      <c r="F349" s="18" t="str">
        <f>IF($G349="","",CONCATENATE("BAUTEIL:",_xlfn.XLOOKUP(G349,KM!$C$7:$C$200,KM!$D$7:$D$200),CHAR(10),"BEREICH:",_xlfn.XLOOKUP(G349,KM!$C$7:$C$200,KM!$E$7:$E$200)))</f>
        <v>BAUTEIL:Kunstschaum-Dämmstoffe für Gebäude und Haustechnik
BEREICH:XPS in Fassadenanwendungen, Resolplatten</v>
      </c>
      <c r="G349" s="123">
        <v>40</v>
      </c>
      <c r="H349" s="18" t="str">
        <f>IF($G349="","",_xlfn.XLOOKUP($G349,KM!$C$7:$C$200,KM!F$7:F$200))</f>
        <v>Halogenierte Treibmittel</v>
      </c>
      <c r="I349" s="18" t="str">
        <f>IF($G349="","",_xlfn.XLOOKUP($G349,KM!$C$7:$C$200,KM!H$7:H$200))</f>
        <v>Kein Einsatz von halogenierten Treibmitteln</v>
      </c>
      <c r="J349" s="18" t="str">
        <f>IF($G349="","",_xlfn.XLOOKUP($G349,KM!$C$7:$C$200,KM!I$7:I$200))</f>
        <v>Kein Einsatz von halogenierten Treibmitteln</v>
      </c>
      <c r="K349" s="18" t="str">
        <f>IF($G349="","",_xlfn.XLOOKUP($G349,KM!$C$7:$C$200,KM!J$7:J$200))</f>
        <v>Kein Einsatz von halogenierten Treibmitteln</v>
      </c>
      <c r="L349" s="18" t="str">
        <f>IF($G349="","",_xlfn.XLOOKUP($G349,KM!$C$7:$C$200,KM!K$7:K$200))</f>
        <v>Kein Einsatz von halogenierten Treibmitteln</v>
      </c>
      <c r="M349" s="18" t="str">
        <f>IF($G349="","",_xlfn.XLOOKUP($G349,KM!$C$7:$C$200,KM!N$7:N$200))</f>
        <v>-</v>
      </c>
      <c r="N349" s="27" t="s">
        <v>103</v>
      </c>
    </row>
    <row r="350" spans="1:14" ht="201.6" x14ac:dyDescent="0.3">
      <c r="A350" s="27" t="s">
        <v>171</v>
      </c>
      <c r="B350" s="27" t="s">
        <v>1003</v>
      </c>
      <c r="C350" s="27" t="s">
        <v>1004</v>
      </c>
      <c r="D350" s="27" t="s">
        <v>9</v>
      </c>
      <c r="E350" s="27">
        <f t="shared" si="19"/>
        <v>349</v>
      </c>
      <c r="F350" s="18" t="str">
        <f>IF($G350="","",CONCATENATE("BAUTEIL:",_xlfn.XLOOKUP(G350,KM!$C$7:$C$200,KM!$D$7:$D$200),CHAR(10),"BEREICH:",_xlfn.XLOOKUP(G350,KM!$C$7:$C$200,KM!$E$7:$E$200)))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50" s="123">
        <v>38</v>
      </c>
      <c r="H350" s="18" t="str">
        <f>IF($G350="","",_xlfn.XLOOKUP($G350,KM!$C$7:$C$200,KM!F$7:F$200))</f>
        <v>VVOC, VOC, SVOC Emissionen, Halogenierte Treibmittel, Chlorparaffine, Weichmacher, Flammschutzmittel</v>
      </c>
      <c r="I350" s="18" t="str">
        <f>IF($G350="","",_xlfn.XLOOKUP($G350,KM!$C$7:$C$200,KM!H$7:H$200))</f>
        <v>Emicode EC1PLUS,
und 
halogenierte Treibmittel &lt; 0,1 % 
und
Chlorparaffine (SCCPs + MCCPs + LCCPs) &lt; 0,1 %,            
und
TCEP &lt; 0,1 %</v>
      </c>
      <c r="J350" s="18" t="str">
        <f>IF($G350="","",_xlfn.XLOOKUP($G350,KM!$C$7:$C$200,KM!I$7:I$200))</f>
        <v>Emicode EC1PLUS,
und 
halogenierte Treibmittel &lt; 0,1 % 
und
Chlorparaffine (SCCPs + MCCPs + LCCPs) &lt; 0,1 %,            
und
TCEP &lt; 0,1 %</v>
      </c>
      <c r="K350" s="18" t="str">
        <f>IF($G350="","",_xlfn.XLOOKUP($G350,KM!$C$7:$C$200,KM!J$7:J$200))</f>
        <v>Emicode EC1PLUS,
und
halogenierte Treibmittel &lt; 0,1 % 
und
Chlorparaffine (SCCPs + MCCPs + LCCPs) &lt; 0,1 %
und
TCEP &lt; 0,1 % 
und
weichmacherfrei
und 
halogenierten Flammschutzmittel &lt; 0,1 %</v>
      </c>
      <c r="L350" s="18" t="str">
        <f>IF($G350="","",_xlfn.XLOOKUP($G350,KM!$C$7:$C$200,KM!K$7:K$200))</f>
        <v>Emicode EC1PLUS,
und
halogenierte Treibmittel &lt; 0,1 % 
und
Chlorparaffine (SCCPs + MCCPs + LCCPs) &lt; 0,1 %
und
TCEP &lt; 0,1 % 
und
weichmacherfrei
und 
halogenierten Flammschutzmittel &lt; 0,1 %</v>
      </c>
      <c r="M350" s="18" t="str">
        <f>IF($G350="","",_xlfn.XLOOKUP($G350,KM!$C$7:$C$200,KM!N$7:N$200))</f>
        <v>Treibmittel
REACH-Kandidatenliste</v>
      </c>
      <c r="N350" s="27" t="s">
        <v>972</v>
      </c>
    </row>
    <row r="351" spans="1:14" ht="86.4" x14ac:dyDescent="0.3">
      <c r="A351" s="27" t="s">
        <v>171</v>
      </c>
      <c r="B351" s="27" t="s">
        <v>1003</v>
      </c>
      <c r="C351" s="27" t="s">
        <v>1005</v>
      </c>
      <c r="D351" s="27" t="s">
        <v>9</v>
      </c>
      <c r="E351" s="27">
        <f t="shared" si="19"/>
        <v>350</v>
      </c>
      <c r="F351" s="18" t="str">
        <f>IF($G351="","",CONCATENATE("BAUTEIL:",_xlfn.XLOOKUP(G351,KM!$C$7:$C$200,KM!$D$7:$D$200),CHAR(10),"BEREICH:",_xlfn.XLOOKUP(G351,KM!$C$7:$C$200,KM!$E$7:$E$200)))</f>
        <v>BAUTEIL:Beschichtungsstoffe für mineralische Oberflächen im Außenbereich wie z. B. Beton, Mauerwerk, mineralische Mörtel und Spachtel, Putze, WDVS, Tapeten (Fassadentapeten), Gipskartonplatten, etc.
BEREICH:Berücksichtigt werden zur Zeit dekorative Farben und Dispersionsdämmstoffkleber</v>
      </c>
      <c r="G351" s="123">
        <v>5</v>
      </c>
      <c r="H351" s="18" t="str">
        <f>IF($G351="","",_xlfn.XLOOKUP($G351,KM!$C$7:$C$200,KM!F$7:F$200))</f>
        <v>VOC, Biozide</v>
      </c>
      <c r="I351" s="18" t="str">
        <f>IF($G351="","",_xlfn.XLOOKUP($G351,KM!$C$7:$C$200,KM!H$7:H$200))</f>
        <v>&lt; 40 g/l</v>
      </c>
      <c r="J351" s="18" t="str">
        <f>IF($G351="","",_xlfn.XLOOKUP($G351,KM!$C$7:$C$200,KM!I$7:I$200))</f>
        <v>&lt; 40 g/l</v>
      </c>
      <c r="K351" s="18" t="str">
        <f>IF($G351="","",_xlfn.XLOOKUP($G351,KM!$C$7:$C$200,KM!J$7:J$200))</f>
        <v>&lt; 40 g/l</v>
      </c>
      <c r="L351" s="18" t="str">
        <f>IF($G351="","",_xlfn.XLOOKUP($G351,KM!$C$7:$C$200,KM!K$7:K$200))</f>
        <v>&lt; 40 g/l
Notwendigkeit des Einsatzes von filmgeschützten Produkten begründen unter Einbeziehung der UBA Merkblätter</v>
      </c>
      <c r="M351" s="18" t="str">
        <f>IF($G351="","",_xlfn.XLOOKUP($G351,KM!$C$7:$C$200,KM!N$7:N$200))</f>
        <v>-</v>
      </c>
      <c r="N351" s="27" t="s">
        <v>972</v>
      </c>
    </row>
    <row r="352" spans="1:14" ht="201.6" x14ac:dyDescent="0.3">
      <c r="A352" s="27" t="s">
        <v>171</v>
      </c>
      <c r="B352" s="27" t="s">
        <v>1006</v>
      </c>
      <c r="C352" s="27" t="s">
        <v>9</v>
      </c>
      <c r="D352" s="27" t="s">
        <v>9</v>
      </c>
      <c r="E352" s="27">
        <f t="shared" si="19"/>
        <v>351</v>
      </c>
      <c r="F352" s="18" t="str">
        <f>IF($G352="","",CONCATENATE("BAUTEIL:",_xlfn.XLOOKUP(G352,KM!$C$7:$C$200,KM!$D$7:$D$200),CHAR(10),"BEREICH:",_xlfn.XLOOKUP(G352,KM!$C$7:$C$200,KM!$E$7:$E$200)))</f>
        <v>BAUTEIL:Montageschäume, die nicht die Anforderungen nach B1 bzw. ≥ C erfüllen müssen (außer Verklebungen von Dämmstoffen)
BEREICH:Einsatz von Ort- und Montageschäume in folgenden Anwendungen:
- Montage von Außentüren
- Montage von Außenfenstern 
- Verklebung von Perimeterdämmung
- Verklebung von Kellerdeckendämmung
- Verklebung von Flachdachdämmung
- im Innenbereich in dämmender Funktion
- Ort- und Montageschäume für die Montage im Innenausbau z.B. Türzargen</v>
      </c>
      <c r="G352" s="123">
        <v>38</v>
      </c>
      <c r="H352" s="18" t="str">
        <f>IF($G352="","",_xlfn.XLOOKUP($G352,KM!$C$7:$C$200,KM!F$7:F$200))</f>
        <v>VVOC, VOC, SVOC Emissionen, Halogenierte Treibmittel, Chlorparaffine, Weichmacher, Flammschutzmittel</v>
      </c>
      <c r="I352" s="18" t="str">
        <f>IF($G352="","",_xlfn.XLOOKUP($G352,KM!$C$7:$C$200,KM!H$7:H$200))</f>
        <v>Emicode EC1PLUS,
und 
halogenierte Treibmittel &lt; 0,1 % 
und
Chlorparaffine (SCCPs + MCCPs + LCCPs) &lt; 0,1 %,            
und
TCEP &lt; 0,1 %</v>
      </c>
      <c r="J352" s="18" t="str">
        <f>IF($G352="","",_xlfn.XLOOKUP($G352,KM!$C$7:$C$200,KM!I$7:I$200))</f>
        <v>Emicode EC1PLUS,
und 
halogenierte Treibmittel &lt; 0,1 % 
und
Chlorparaffine (SCCPs + MCCPs + LCCPs) &lt; 0,1 %,            
und
TCEP &lt; 0,1 %</v>
      </c>
      <c r="K352" s="18" t="str">
        <f>IF($G352="","",_xlfn.XLOOKUP($G352,KM!$C$7:$C$200,KM!J$7:J$200))</f>
        <v>Emicode EC1PLUS,
und
halogenierte Treibmittel &lt; 0,1 % 
und
Chlorparaffine (SCCPs + MCCPs + LCCPs) &lt; 0,1 %
und
TCEP &lt; 0,1 % 
und
weichmacherfrei
und 
halogenierten Flammschutzmittel &lt; 0,1 %</v>
      </c>
      <c r="L352" s="18" t="str">
        <f>IF($G352="","",_xlfn.XLOOKUP($G352,KM!$C$7:$C$200,KM!K$7:K$200))</f>
        <v>Emicode EC1PLUS,
und
halogenierte Treibmittel &lt; 0,1 % 
und
Chlorparaffine (SCCPs + MCCPs + LCCPs) &lt; 0,1 %
und
TCEP &lt; 0,1 % 
und
weichmacherfrei
und 
halogenierten Flammschutzmittel &lt; 0,1 %</v>
      </c>
      <c r="M352" s="18" t="str">
        <f>IF($G352="","",_xlfn.XLOOKUP($G352,KM!$C$7:$C$200,KM!N$7:N$200))</f>
        <v>Treibmittel
REACH-Kandidatenliste</v>
      </c>
      <c r="N352" s="27"/>
    </row>
    <row r="353" spans="1:14" ht="28.8" x14ac:dyDescent="0.3">
      <c r="A353" s="27" t="s">
        <v>171</v>
      </c>
      <c r="B353" s="27" t="s">
        <v>29</v>
      </c>
      <c r="C353" s="27" t="s">
        <v>9</v>
      </c>
      <c r="D353" s="27" t="s">
        <v>9</v>
      </c>
      <c r="E353" s="27">
        <f t="shared" si="19"/>
        <v>352</v>
      </c>
      <c r="F353" s="18" t="str">
        <f>IF($G353="","",CONCATENATE("BAUTEIL:",_xlfn.XLOOKUP(G353,KM!$C$7:$C$200,KM!$D$7:$D$200),CHAR(10),"BEREICH:",_xlfn.XLOOKUP(G353,KM!$C$7:$C$200,KM!$E$7:$E$200)))</f>
        <v/>
      </c>
      <c r="G353" s="123"/>
      <c r="H353" s="18" t="str">
        <f>IF($G353="","",_xlfn.XLOOKUP($G353,KM!$C$7:$C$200,KM!F$7:F$200))</f>
        <v/>
      </c>
      <c r="I353" s="18" t="str">
        <f>IF($G353="","",_xlfn.XLOOKUP($G353,KM!$C$7:$C$200,KM!H$7:H$200))</f>
        <v/>
      </c>
      <c r="J353" s="18" t="str">
        <f>IF($G353="","",_xlfn.XLOOKUP($G353,KM!$C$7:$C$200,KM!I$7:I$200))</f>
        <v/>
      </c>
      <c r="K353" s="18" t="str">
        <f>IF($G353="","",_xlfn.XLOOKUP($G353,KM!$C$7:$C$200,KM!J$7:J$200))</f>
        <v/>
      </c>
      <c r="L353" s="18" t="str">
        <f>IF($G353="","",_xlfn.XLOOKUP($G353,KM!$C$7:$C$200,KM!K$7:K$200))</f>
        <v/>
      </c>
      <c r="M353" s="18" t="str">
        <f>IF($G353="","",_xlfn.XLOOKUP($G353,KM!$C$7:$C$200,KM!N$7:N$200))</f>
        <v/>
      </c>
      <c r="N353" s="27" t="s">
        <v>105</v>
      </c>
    </row>
    <row r="354" spans="1:14" ht="100.8" x14ac:dyDescent="0.3">
      <c r="A354" s="27" t="s">
        <v>160</v>
      </c>
      <c r="B354" s="27" t="s">
        <v>161</v>
      </c>
      <c r="C354" s="27" t="s">
        <v>1755</v>
      </c>
      <c r="D354" s="27" t="s">
        <v>9</v>
      </c>
      <c r="E354" s="27">
        <f t="shared" si="19"/>
        <v>353</v>
      </c>
      <c r="F354" s="18" t="str">
        <f>IF($G354="","",CONCATENATE("BAUTEIL:",_xlfn.XLOOKUP(G354,KM!$C$7:$C$200,KM!$D$7:$D$200),CHAR(10),"BEREICH:",_xlfn.XLOOKUP(G354,KM!$C$7:$C$200,KM!$E$7:$E$200)))</f>
        <v>BAUTEIL:Beschichtete und unbeschichtete Holzwerkstoffe: Spanplatten, Tischlerplatten, Furnierplatten, Faserplatten
BEREICH:Innentüren aus Holzwerkstoffen,
Raumakustikelemente, Raum-in-Raum-Systeme, Paneelverkleidungen an Wand und Decke, konstruktive Holzwerkstoffplatten bei Doppel – und Hohlböden, WC-Trennwände</v>
      </c>
      <c r="G354" s="123">
        <v>47</v>
      </c>
      <c r="H354" s="18" t="str">
        <f>IF($G354="","",_xlfn.XLOOKUP($G354,KM!$C$7:$C$200,KM!F$7:F$200))</f>
        <v>Formaldehyd Emissionen</v>
      </c>
      <c r="I354" s="18" t="str">
        <f>IF($G354="","",_xlfn.XLOOKUP($G354,KM!$C$7:$C$200,KM!H$7:H$200))</f>
        <v xml:space="preserve">Formaldehyd
≤ 0,10 ppm 
(entspricht 0,124 mg/m³) 
</v>
      </c>
      <c r="J354" s="18" t="str">
        <f>IF($G354="","",_xlfn.XLOOKUP($G354,KM!$C$7:$C$200,KM!I$7:I$200))</f>
        <v xml:space="preserve">Formaldehyd
≤ 0,10 ppm 
(entspricht 0,124 mg/m³) 
</v>
      </c>
      <c r="K354" s="18" t="str">
        <f>IF($G354="","",_xlfn.XLOOKUP($G354,KM!$C$7:$C$200,KM!J$7:J$200))</f>
        <v xml:space="preserve">Formaldehyd
≤ 0,10 ppm 
(entspricht 0,124 mg/m³) 
</v>
      </c>
      <c r="L354" s="18" t="str">
        <f>IF($G354="","",_xlfn.XLOOKUP($G354,KM!$C$7:$C$200,KM!K$7:K$200))</f>
        <v>DE-UZ 76
oder 
Formaldehyd
≤ 0,08 ppm (entspricht 0,103 mg/m³)</v>
      </c>
      <c r="M354" s="18" t="str">
        <f>IF($G354="","",_xlfn.XLOOKUP($G354,KM!$C$7:$C$200,KM!N$7:N$200))</f>
        <v>Prüfbedingungen gemäß ChemVerbotsV</v>
      </c>
      <c r="N354" s="27"/>
    </row>
    <row r="355" spans="1:14" ht="72" x14ac:dyDescent="0.3">
      <c r="A355" s="27" t="s">
        <v>160</v>
      </c>
      <c r="B355" s="27" t="s">
        <v>161</v>
      </c>
      <c r="C355" s="27" t="s">
        <v>1223</v>
      </c>
      <c r="D355" s="27" t="s">
        <v>9</v>
      </c>
      <c r="E355" s="27">
        <f t="shared" si="19"/>
        <v>354</v>
      </c>
      <c r="F355" s="18" t="str">
        <f>IF($G355="","",CONCATENATE("BAUTEIL:",_xlfn.XLOOKUP(G355,KM!$C$7:$C$200,KM!$D$7:$D$200),CHAR(10),"BEREICH:",_xlfn.XLOOKUP(G355,KM!$C$7:$C$200,KM!$E$7:$E$200)))</f>
        <v>BAUTEIL:Beschichtungen auf nicht mineralischen Untergründen: Metalle, Holz, Kunststoffe
BEREICH:Gemeint sind dekorative flüssige Beschichtungsstoffe: Lacke/ Lasuren mit Grundbeschichtungen. Ausgenommen sind Effektbeschichtungen (z. B. Metalliclacke)</v>
      </c>
      <c r="G355" s="123">
        <v>1</v>
      </c>
      <c r="H355" s="18" t="str">
        <f>IF($G355="","",_xlfn.XLOOKUP($G355,KM!$C$7:$C$200,KM!F$7:F$200))</f>
        <v>VVOC, VOC, SVOC Emissionen oder Gehalt</v>
      </c>
      <c r="I355" s="18" t="str">
        <f>IF($G355="","",_xlfn.XLOOKUP($G355,KM!$C$7:$C$200,KM!H$7:H$200))</f>
        <v>&lt; 300 g/l -
Kategorie D nach RL 2004/42/EG</v>
      </c>
      <c r="J355" s="18" t="str">
        <f>IF($G355="","",_xlfn.XLOOKUP($G355,KM!$C$7:$C$200,KM!I$7:I$200))</f>
        <v>&lt; 130 g/l -
Kategorie D nach RL 2004/42/EG</v>
      </c>
      <c r="K355" s="18" t="str">
        <f>IF($G355="","",_xlfn.XLOOKUP($G355,KM!$C$7:$C$200,KM!J$7:J$200))</f>
        <v>&lt; 100 g/l</v>
      </c>
      <c r="L355" s="18" t="str">
        <f>IF($G355="","",_xlfn.XLOOKUP($G355,KM!$C$7:$C$200,KM!K$7:K$200))</f>
        <v>DE-UZ 12a
Bei werkseitiger Beschichtung gilt alternativ: VOC &lt; 100 g/l</v>
      </c>
      <c r="M355" s="18" t="str">
        <f>IF($G355="","",_xlfn.XLOOKUP($G355,KM!$C$7:$C$200,KM!N$7:N$200))</f>
        <v>Hinweis:
werkseitige
Beschichtungen</v>
      </c>
      <c r="N355" s="27"/>
    </row>
    <row r="356" spans="1:14" ht="86.4" x14ac:dyDescent="0.3">
      <c r="A356" s="27" t="s">
        <v>162</v>
      </c>
      <c r="B356" s="27" t="s">
        <v>1745</v>
      </c>
      <c r="C356" s="27" t="s">
        <v>1742</v>
      </c>
      <c r="D356" s="27" t="s">
        <v>9</v>
      </c>
      <c r="E356" s="27">
        <f t="shared" si="19"/>
        <v>355</v>
      </c>
      <c r="F356" s="18" t="str">
        <f>IF($G356="","",CONCATENATE("BAUTEIL:",_xlfn.XLOOKUP(G356,KM!$C$7:$C$200,KM!$D$7:$D$200),CHAR(10),"BEREICH:",_xlfn.XLOOKUP(G356,KM!$C$7:$C$200,KM!$E$7:$E$200)))</f>
        <v>BAUTEIL:Beschichtungen für Holzoberflächen: Parkett, Treppe und andere Holzfußböden
BEREICH:Produkte zur Oberflächenbeschichtung</v>
      </c>
      <c r="G356" s="123">
        <v>21</v>
      </c>
      <c r="H356" s="18" t="str">
        <f>IF($G356="","",_xlfn.XLOOKUP($G356,KM!$C$7:$C$200,KM!F$7:F$200))</f>
        <v>VVOC, VOC, SVOC Emissionen und Gehalt an gefährlichen Stoffen</v>
      </c>
      <c r="I356" s="18" t="str">
        <f>IF($G356="","",_xlfn.XLOOKUP($G356,KM!$C$7:$C$200,KM!H$7:H$200))</f>
        <v>GISCODE W1, W2+, W3, W3+,W1/DD, W2/DD+, W3/DD oder W3/DD+</v>
      </c>
      <c r="J356" s="18" t="str">
        <f>IF($G356="","",_xlfn.XLOOKUP($G356,KM!$C$7:$C$200,KM!I$7:I$200))</f>
        <v>GISCODE W1, W2+, W3, W3+,W1/DD, W2/DD+, W3/DD oder W3/DD+</v>
      </c>
      <c r="K356" s="18" t="str">
        <f>IF($G356="","",_xlfn.XLOOKUP($G356,KM!$C$7:$C$200,KM!J$7:J$200))</f>
        <v>GISCODE W1, W2+, W1/DD oder W2/DD+
und
EMICODE EC1PLUS</v>
      </c>
      <c r="L356" s="18" t="str">
        <f>IF($G356="","",_xlfn.XLOOKUP($G356,KM!$C$7:$C$200,KM!K$7:K$200))</f>
        <v>GISCODE W1, W2+, W1/DD oder W2/DD+
und
EMICODE EC1PLUS</v>
      </c>
      <c r="M356" s="18" t="str">
        <f>IF($G356="","",_xlfn.XLOOKUP($G356,KM!$C$7:$C$200,KM!N$7:N$200))</f>
        <v>-</v>
      </c>
      <c r="N356" s="27"/>
    </row>
    <row r="357" spans="1:14" ht="57.6" x14ac:dyDescent="0.3">
      <c r="A357" s="27" t="s">
        <v>162</v>
      </c>
      <c r="B357" s="27" t="s">
        <v>1745</v>
      </c>
      <c r="C357" s="27" t="s">
        <v>1742</v>
      </c>
      <c r="D357" s="27" t="s">
        <v>9</v>
      </c>
      <c r="E357" s="27">
        <f t="shared" si="19"/>
        <v>356</v>
      </c>
      <c r="F357" s="18" t="str">
        <f>IF($G357="","",CONCATENATE("BAUTEIL:",_xlfn.XLOOKUP(G357,KM!$C$7:$C$200,KM!$D$7:$D$200),CHAR(10),"BEREICH:",_xlfn.XLOOKUP(G357,KM!$C$7:$C$200,KM!$E$7:$E$200)))</f>
        <v>BAUTEIL:Beschichtungen für Holzoberflächen wie z. B. Parkett, Treppe und Vertäfelungen
BEREICH:Öle und Wachse zur Beschichtung von Holz</v>
      </c>
      <c r="G357" s="123">
        <v>27</v>
      </c>
      <c r="H357" s="18" t="str">
        <f>IF($G357="","",_xlfn.XLOOKUP($G357,KM!$C$7:$C$200,KM!F$7:F$200))</f>
        <v>VVOC, VOC, SVOC Emissionen und Gehalt an gefährlichen Stoffene</v>
      </c>
      <c r="I357" s="18" t="str">
        <f>IF($G357="","",_xlfn.XLOOKUP($G357,KM!$C$7:$C$200,KM!H$7:H$200))</f>
        <v>GISCODE Ö10, Ö10+, Ö10/DD+, Ö20, Ö20+, Ö40, Ö40+ oder Ö40/DD+</v>
      </c>
      <c r="J357" s="18" t="str">
        <f>IF($G357="","",_xlfn.XLOOKUP($G357,KM!$C$7:$C$200,KM!I$7:I$200))</f>
        <v>GISCODE Ö10+, Ö10/DD+ oder Ö20+</v>
      </c>
      <c r="K357" s="18" t="str">
        <f>IF($G357="","",_xlfn.XLOOKUP($G357,KM!$C$7:$C$200,KM!J$7:J$200))</f>
        <v>GISCODE Ö10+ oder Ö10/DD+ 
und 
Emicode EC1+</v>
      </c>
      <c r="L357" s="18" t="str">
        <f>IF($G357="","",_xlfn.XLOOKUP($G357,KM!$C$7:$C$200,KM!K$7:K$200))</f>
        <v>GISCODE Ö10+ oder Ö10/DD+ 
und 
Emicode EC1+</v>
      </c>
      <c r="M357" s="18" t="str">
        <f>IF($G357="","",_xlfn.XLOOKUP($G357,KM!$C$7:$C$200,KM!N$7:N$200))</f>
        <v>-</v>
      </c>
      <c r="N357" s="27"/>
    </row>
    <row r="358" spans="1:14" ht="86.4" x14ac:dyDescent="0.3">
      <c r="A358" s="27" t="s">
        <v>162</v>
      </c>
      <c r="B358" s="27" t="s">
        <v>1745</v>
      </c>
      <c r="C358" s="27" t="s">
        <v>1743</v>
      </c>
      <c r="D358" s="27" t="s">
        <v>9</v>
      </c>
      <c r="E358" s="27">
        <f t="shared" ref="E358:E361" si="26">IF(A358="","",ROW()-1)</f>
        <v>357</v>
      </c>
      <c r="F358" s="18" t="str">
        <f>IF($G358="","",CONCATENATE("BAUTEIL:",_xlfn.XLOOKUP(G358,KM!$C$7:$C$200,KM!$D$7:$D$200),CHAR(10),"BEREICH:",_xlfn.XLOOKUP(G358,KM!$C$7:$C$200,KM!$E$7:$E$200)))</f>
        <v>BAUTEIL:Beschichtungen für Holzoberflächen: Parkett, Treppe und andere Holzfußböden
BEREICH:Produkte zur Oberflächenbeschichtung</v>
      </c>
      <c r="G358" s="123">
        <v>21</v>
      </c>
      <c r="H358" s="18" t="str">
        <f>IF($G358="","",_xlfn.XLOOKUP($G358,KM!$C$7:$C$200,KM!F$7:F$200))</f>
        <v>VVOC, VOC, SVOC Emissionen und Gehalt an gefährlichen Stoffen</v>
      </c>
      <c r="I358" s="18" t="str">
        <f>IF($G358="","",_xlfn.XLOOKUP($G358,KM!$C$7:$C$200,KM!H$7:H$200))</f>
        <v>GISCODE W1, W2+, W3, W3+,W1/DD, W2/DD+, W3/DD oder W3/DD+</v>
      </c>
      <c r="J358" s="18" t="str">
        <f>IF($G358="","",_xlfn.XLOOKUP($G358,KM!$C$7:$C$200,KM!I$7:I$200))</f>
        <v>GISCODE W1, W2+, W3, W3+,W1/DD, W2/DD+, W3/DD oder W3/DD+</v>
      </c>
      <c r="K358" s="18" t="str">
        <f>IF($G358="","",_xlfn.XLOOKUP($G358,KM!$C$7:$C$200,KM!J$7:J$200))</f>
        <v>GISCODE W1, W2+, W1/DD oder W2/DD+
und
EMICODE EC1PLUS</v>
      </c>
      <c r="L358" s="18" t="str">
        <f>IF($G358="","",_xlfn.XLOOKUP($G358,KM!$C$7:$C$200,KM!K$7:K$200))</f>
        <v>GISCODE W1, W2+, W1/DD oder W2/DD+
und
EMICODE EC1PLUS</v>
      </c>
      <c r="M358" s="18" t="str">
        <f>IF($G358="","",_xlfn.XLOOKUP($G358,KM!$C$7:$C$200,KM!N$7:N$200))</f>
        <v>-</v>
      </c>
      <c r="N358" s="27"/>
    </row>
    <row r="359" spans="1:14" ht="57.6" x14ac:dyDescent="0.3">
      <c r="A359" s="27" t="s">
        <v>162</v>
      </c>
      <c r="B359" s="27" t="s">
        <v>1745</v>
      </c>
      <c r="C359" s="27" t="s">
        <v>1743</v>
      </c>
      <c r="D359" s="27" t="s">
        <v>9</v>
      </c>
      <c r="E359" s="27">
        <f t="shared" si="26"/>
        <v>358</v>
      </c>
      <c r="F359" s="18" t="str">
        <f>IF($G359="","",CONCATENATE("BAUTEIL:",_xlfn.XLOOKUP(G359,KM!$C$7:$C$200,KM!$D$7:$D$200),CHAR(10),"BEREICH:",_xlfn.XLOOKUP(G359,KM!$C$7:$C$200,KM!$E$7:$E$200)))</f>
        <v>BAUTEIL:Beschichtungen für Holzoberflächen wie z. B. Parkett, Treppe und Vertäfelungen
BEREICH:Öle und Wachse zur Beschichtung von Holz</v>
      </c>
      <c r="G359" s="123">
        <v>27</v>
      </c>
      <c r="H359" s="18" t="str">
        <f>IF($G359="","",_xlfn.XLOOKUP($G359,KM!$C$7:$C$200,KM!F$7:F$200))</f>
        <v>VVOC, VOC, SVOC Emissionen und Gehalt an gefährlichen Stoffene</v>
      </c>
      <c r="I359" s="18" t="str">
        <f>IF($G359="","",_xlfn.XLOOKUP($G359,KM!$C$7:$C$200,KM!H$7:H$200))</f>
        <v>GISCODE Ö10, Ö10+, Ö10/DD+, Ö20, Ö20+, Ö40, Ö40+ oder Ö40/DD+</v>
      </c>
      <c r="J359" s="18" t="str">
        <f>IF($G359="","",_xlfn.XLOOKUP($G359,KM!$C$7:$C$200,KM!I$7:I$200))</f>
        <v>GISCODE Ö10+, Ö10/DD+ oder Ö20+</v>
      </c>
      <c r="K359" s="18" t="str">
        <f>IF($G359="","",_xlfn.XLOOKUP($G359,KM!$C$7:$C$200,KM!J$7:J$200))</f>
        <v>GISCODE Ö10+ oder Ö10/DD+ 
und 
Emicode EC1+</v>
      </c>
      <c r="L359" s="18" t="str">
        <f>IF($G359="","",_xlfn.XLOOKUP($G359,KM!$C$7:$C$200,KM!K$7:K$200))</f>
        <v>GISCODE Ö10+ oder Ö10/DD+ 
und 
Emicode EC1+</v>
      </c>
      <c r="M359" s="18" t="str">
        <f>IF($G359="","",_xlfn.XLOOKUP($G359,KM!$C$7:$C$200,KM!N$7:N$200))</f>
        <v>-</v>
      </c>
      <c r="N359" s="27"/>
    </row>
    <row r="360" spans="1:14" ht="86.4" x14ac:dyDescent="0.3">
      <c r="A360" s="27" t="s">
        <v>162</v>
      </c>
      <c r="B360" s="27" t="s">
        <v>1745</v>
      </c>
      <c r="C360" s="27" t="s">
        <v>1744</v>
      </c>
      <c r="D360" s="27" t="s">
        <v>9</v>
      </c>
      <c r="E360" s="27">
        <f t="shared" si="26"/>
        <v>359</v>
      </c>
      <c r="F360" s="18" t="str">
        <f>IF($G360="","",CONCATENATE("BAUTEIL:",_xlfn.XLOOKUP(G360,KM!$C$7:$C$200,KM!$D$7:$D$200),CHAR(10),"BEREICH:",_xlfn.XLOOKUP(G360,KM!$C$7:$C$200,KM!$E$7:$E$200)))</f>
        <v>BAUTEIL:Beschichtungen für Holzoberflächen: Parkett, Treppe und andere Holzfußböden
BEREICH:Produkte zur Oberflächenbeschichtung</v>
      </c>
      <c r="G360" s="123">
        <v>21</v>
      </c>
      <c r="H360" s="18" t="str">
        <f>IF($G360="","",_xlfn.XLOOKUP($G360,KM!$C$7:$C$200,KM!F$7:F$200))</f>
        <v>VVOC, VOC, SVOC Emissionen und Gehalt an gefährlichen Stoffen</v>
      </c>
      <c r="I360" s="18" t="str">
        <f>IF($G360="","",_xlfn.XLOOKUP($G360,KM!$C$7:$C$200,KM!H$7:H$200))</f>
        <v>GISCODE W1, W2+, W3, W3+,W1/DD, W2/DD+, W3/DD oder W3/DD+</v>
      </c>
      <c r="J360" s="18" t="str">
        <f>IF($G360="","",_xlfn.XLOOKUP($G360,KM!$C$7:$C$200,KM!I$7:I$200))</f>
        <v>GISCODE W1, W2+, W3, W3+,W1/DD, W2/DD+, W3/DD oder W3/DD+</v>
      </c>
      <c r="K360" s="18" t="str">
        <f>IF($G360="","",_xlfn.XLOOKUP($G360,KM!$C$7:$C$200,KM!J$7:J$200))</f>
        <v>GISCODE W1, W2+, W1/DD oder W2/DD+
und
EMICODE EC1PLUS</v>
      </c>
      <c r="L360" s="18" t="str">
        <f>IF($G360="","",_xlfn.XLOOKUP($G360,KM!$C$7:$C$200,KM!K$7:K$200))</f>
        <v>GISCODE W1, W2+, W1/DD oder W2/DD+
und
EMICODE EC1PLUS</v>
      </c>
      <c r="M360" s="18" t="str">
        <f>IF($G360="","",_xlfn.XLOOKUP($G360,KM!$C$7:$C$200,KM!N$7:N$200))</f>
        <v>-</v>
      </c>
      <c r="N360" s="27"/>
    </row>
    <row r="361" spans="1:14" ht="57.6" x14ac:dyDescent="0.3">
      <c r="A361" s="27" t="s">
        <v>162</v>
      </c>
      <c r="B361" s="27" t="s">
        <v>1745</v>
      </c>
      <c r="C361" s="27" t="s">
        <v>1744</v>
      </c>
      <c r="D361" s="27" t="s">
        <v>9</v>
      </c>
      <c r="E361" s="27">
        <f t="shared" si="26"/>
        <v>360</v>
      </c>
      <c r="F361" s="18" t="str">
        <f>IF($G361="","",CONCATENATE("BAUTEIL:",_xlfn.XLOOKUP(G361,KM!$C$7:$C$200,KM!$D$7:$D$200),CHAR(10),"BEREICH:",_xlfn.XLOOKUP(G361,KM!$C$7:$C$200,KM!$E$7:$E$200)))</f>
        <v>BAUTEIL:Beschichtungen für Holzoberflächen wie z. B. Parkett, Treppe und Vertäfelungen
BEREICH:Öle und Wachse zur Beschichtung von Holz</v>
      </c>
      <c r="G361" s="123">
        <v>27</v>
      </c>
      <c r="H361" s="18" t="str">
        <f>IF($G361="","",_xlfn.XLOOKUP($G361,KM!$C$7:$C$200,KM!F$7:F$200))</f>
        <v>VVOC, VOC, SVOC Emissionen und Gehalt an gefährlichen Stoffene</v>
      </c>
      <c r="I361" s="18" t="str">
        <f>IF($G361="","",_xlfn.XLOOKUP($G361,KM!$C$7:$C$200,KM!H$7:H$200))</f>
        <v>GISCODE Ö10, Ö10+, Ö10/DD+, Ö20, Ö20+, Ö40, Ö40+ oder Ö40/DD+</v>
      </c>
      <c r="J361" s="18" t="str">
        <f>IF($G361="","",_xlfn.XLOOKUP($G361,KM!$C$7:$C$200,KM!I$7:I$200))</f>
        <v>GISCODE Ö10+, Ö10/DD+ oder Ö20+</v>
      </c>
      <c r="K361" s="18" t="str">
        <f>IF($G361="","",_xlfn.XLOOKUP($G361,KM!$C$7:$C$200,KM!J$7:J$200))</f>
        <v>GISCODE Ö10+ oder Ö10/DD+ 
und 
Emicode EC1+</v>
      </c>
      <c r="L361" s="18" t="str">
        <f>IF($G361="","",_xlfn.XLOOKUP($G361,KM!$C$7:$C$200,KM!K$7:K$200))</f>
        <v>GISCODE Ö10+ oder Ö10/DD+ 
und 
Emicode EC1+</v>
      </c>
      <c r="M361" s="18" t="str">
        <f>IF($G361="","",_xlfn.XLOOKUP($G361,KM!$C$7:$C$200,KM!N$7:N$200))</f>
        <v>-</v>
      </c>
      <c r="N361" s="27"/>
    </row>
    <row r="362" spans="1:14" ht="72" x14ac:dyDescent="0.3">
      <c r="A362" s="27" t="s">
        <v>1007</v>
      </c>
      <c r="B362" s="27" t="s">
        <v>1311</v>
      </c>
      <c r="C362" s="27" t="s">
        <v>1270</v>
      </c>
      <c r="D362" s="27" t="s">
        <v>9</v>
      </c>
      <c r="E362" s="27">
        <f t="shared" si="19"/>
        <v>361</v>
      </c>
      <c r="F362" s="18" t="str">
        <f>IF($G362="","",CONCATENATE("BAUTEIL:",_xlfn.XLOOKUP(G362,KM!$C$7:$C$200,KM!$D$7:$D$200),CHAR(10),"BEREICH:",_xlfn.XLOOKUP(G362,KM!$C$7:$C$200,KM!$E$7:$E$200)))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62" s="123">
        <v>19</v>
      </c>
      <c r="H362" s="18" t="str">
        <f>IF($G362="","",_xlfn.XLOOKUP($G362,KM!$C$7:$C$200,KM!F$7:F$200))</f>
        <v>VOC</v>
      </c>
      <c r="I362" s="18" t="str">
        <f>IF($G362="","",_xlfn.XLOOKUP($G362,KM!$C$7:$C$200,KM!H$7:H$200))</f>
        <v>&lt; 300 g/l</v>
      </c>
      <c r="J362" s="18" t="str">
        <f>IF($G362="","",_xlfn.XLOOKUP($G362,KM!$C$7:$C$200,KM!I$7:I$200))</f>
        <v>&lt; 300 g/l</v>
      </c>
      <c r="K362" s="18" t="str">
        <f>IF($G362="","",_xlfn.XLOOKUP($G362,KM!$C$7:$C$200,KM!J$7:J$200))</f>
        <v>Wasserverdünnbare Produkte 
&lt; 140 g/l 
Ausnahme: Für Metalliceffektlacke &lt; 300 g/l</v>
      </c>
      <c r="L362" s="18" t="str">
        <f>IF($G362="","",_xlfn.XLOOKUP($G362,KM!$C$7:$C$200,KM!K$7:K$200))</f>
        <v>Wasserverdünnbare Produkte 
&lt; 140 g/l 
Ausnahme: Für Metalliceffektlacke nur wasserverdünnbare Produkte</v>
      </c>
      <c r="M362" s="18" t="str">
        <f>IF($G362="","",_xlfn.XLOOKUP($G362,KM!$C$7:$C$200,KM!N$7:N$200))</f>
        <v>-</v>
      </c>
      <c r="N362" s="27"/>
    </row>
    <row r="363" spans="1:14" ht="72" x14ac:dyDescent="0.3">
      <c r="A363" s="27" t="s">
        <v>1007</v>
      </c>
      <c r="B363" s="27" t="s">
        <v>1311</v>
      </c>
      <c r="C363" s="27" t="s">
        <v>1271</v>
      </c>
      <c r="D363" s="27" t="s">
        <v>9</v>
      </c>
      <c r="E363" s="27">
        <f t="shared" si="19"/>
        <v>362</v>
      </c>
      <c r="F363" s="18" t="str">
        <f>IF($G363="","",CONCATENATE("BAUTEIL:",_xlfn.XLOOKUP(G363,KM!$C$7:$C$200,KM!$D$7:$D$200),CHAR(10),"BEREICH:",_xlfn.XLOOKUP(G363,KM!$C$7:$C$200,KM!$E$7:$E$200)))</f>
        <v>BAUTEIL:Beschichtungen auf nicht mineralischen Untergründen: Metalle, Holz, Kunststoffe
BEREICH:Gemeint sind dekorative flüssige Beschichtungsstoffe: Lacke/ Lasuren mit Grundbeschichtungen. Ausgenommen sind Effektbeschichtungen (z. B. Metalliclacke)</v>
      </c>
      <c r="G363" s="123">
        <v>1</v>
      </c>
      <c r="H363" s="18" t="str">
        <f>IF($G363="","",_xlfn.XLOOKUP($G363,KM!$C$7:$C$200,KM!F$7:F$200))</f>
        <v>VVOC, VOC, SVOC Emissionen oder Gehalt</v>
      </c>
      <c r="I363" s="18" t="str">
        <f>IF($G363="","",_xlfn.XLOOKUP($G363,KM!$C$7:$C$200,KM!H$7:H$200))</f>
        <v>&lt; 300 g/l -
Kategorie D nach RL 2004/42/EG</v>
      </c>
      <c r="J363" s="18" t="str">
        <f>IF($G363="","",_xlfn.XLOOKUP($G363,KM!$C$7:$C$200,KM!I$7:I$200))</f>
        <v>&lt; 130 g/l -
Kategorie D nach RL 2004/42/EG</v>
      </c>
      <c r="K363" s="18" t="str">
        <f>IF($G363="","",_xlfn.XLOOKUP($G363,KM!$C$7:$C$200,KM!J$7:J$200))</f>
        <v>&lt; 100 g/l</v>
      </c>
      <c r="L363" s="18" t="str">
        <f>IF($G363="","",_xlfn.XLOOKUP($G363,KM!$C$7:$C$200,KM!K$7:K$200))</f>
        <v>DE-UZ 12a
Bei werkseitiger Beschichtung gilt alternativ: VOC &lt; 100 g/l</v>
      </c>
      <c r="M363" s="18" t="str">
        <f>IF($G363="","",_xlfn.XLOOKUP($G363,KM!$C$7:$C$200,KM!N$7:N$200))</f>
        <v>Hinweis:
werkseitige
Beschichtungen</v>
      </c>
      <c r="N363" s="27"/>
    </row>
    <row r="364" spans="1:14" ht="43.2" x14ac:dyDescent="0.3">
      <c r="A364" s="27" t="s">
        <v>1007</v>
      </c>
      <c r="B364" s="27" t="s">
        <v>1008</v>
      </c>
      <c r="C364" s="27" t="s">
        <v>976</v>
      </c>
      <c r="D364" s="27" t="s">
        <v>9</v>
      </c>
      <c r="E364" s="27">
        <f t="shared" si="19"/>
        <v>363</v>
      </c>
      <c r="F364" s="18" t="str">
        <f>IF($G364="","",CONCATENATE("BAUTEIL:",_xlfn.XLOOKUP(G364,KM!$C$7:$C$200,KM!$D$7:$D$200),CHAR(10),"BEREICH:",_xlfn.XLOOKUP(G364,KM!$C$7:$C$200,KM!$E$7:$E$200)))</f>
        <v>BAUTEIL:Kunstschaum-Dämmstoffe für Gebäude und Haustechnik
BEREICH:XPS in Fassadenanwendungen, Resolplatten</v>
      </c>
      <c r="G364" s="123">
        <v>40</v>
      </c>
      <c r="H364" s="18" t="str">
        <f>IF($G364="","",_xlfn.XLOOKUP($G364,KM!$C$7:$C$200,KM!F$7:F$200))</f>
        <v>Halogenierte Treibmittel</v>
      </c>
      <c r="I364" s="18" t="str">
        <f>IF($G364="","",_xlfn.XLOOKUP($G364,KM!$C$7:$C$200,KM!H$7:H$200))</f>
        <v>Kein Einsatz von halogenierten Treibmitteln</v>
      </c>
      <c r="J364" s="18" t="str">
        <f>IF($G364="","",_xlfn.XLOOKUP($G364,KM!$C$7:$C$200,KM!I$7:I$200))</f>
        <v>Kein Einsatz von halogenierten Treibmitteln</v>
      </c>
      <c r="K364" s="18" t="str">
        <f>IF($G364="","",_xlfn.XLOOKUP($G364,KM!$C$7:$C$200,KM!J$7:J$200))</f>
        <v>Kein Einsatz von halogenierten Treibmitteln</v>
      </c>
      <c r="L364" s="18" t="str">
        <f>IF($G364="","",_xlfn.XLOOKUP($G364,KM!$C$7:$C$200,KM!K$7:K$200))</f>
        <v>Kein Einsatz von halogenierten Treibmitteln</v>
      </c>
      <c r="M364" s="18" t="str">
        <f>IF($G364="","",_xlfn.XLOOKUP($G364,KM!$C$7:$C$200,KM!N$7:N$200))</f>
        <v>-</v>
      </c>
      <c r="N364" s="27"/>
    </row>
    <row r="365" spans="1:14" ht="273.60000000000002" x14ac:dyDescent="0.3">
      <c r="A365" s="27" t="s">
        <v>1007</v>
      </c>
      <c r="B365" s="27" t="s">
        <v>1008</v>
      </c>
      <c r="C365" s="27" t="s">
        <v>1009</v>
      </c>
      <c r="D365" s="27" t="s">
        <v>9</v>
      </c>
      <c r="E365" s="27">
        <f t="shared" si="19"/>
        <v>364</v>
      </c>
      <c r="F365" s="18" t="str">
        <f>IF($G365="","",CONCATENATE("BAUTEIL:",_xlfn.XLOOKUP(G365,KM!$C$7:$C$200,KM!$D$7:$D$200),CHAR(10),"BEREICH:",_xlfn.XLOOKUP(G365,KM!$C$7:$C$200,KM!$E$7:$E$200)))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65" s="123">
        <v>43</v>
      </c>
      <c r="H365" s="18" t="str">
        <f>IF($G365="","",_xlfn.XLOOKUP($G365,KM!$C$7:$C$200,KM!F$7:F$200))</f>
        <v xml:space="preserve">a)
Chlorparaffine (vgl. Definition), Polybromierte Biphenyle (PBB) und Diphenylether (PBDE) und SVHC
b)
Antimontrioxid
</v>
      </c>
      <c r="I365" s="18" t="str">
        <f>IF($G365="","",_xlfn.XLOOKUP($G365,KM!$C$7:$C$200,KM!H$7:H$200))</f>
        <v>-</v>
      </c>
      <c r="J365" s="18" t="str">
        <f>IF($G365="","",_xlfn.XLOOKUP($G365,KM!$C$7:$C$200,KM!I$7:I$200))</f>
        <v>-</v>
      </c>
      <c r="K365" s="18" t="str">
        <f>IF($G365="","",_xlfn.XLOOKUP($G365,KM!$C$7:$C$200,KM!J$7:J$200))</f>
        <v xml:space="preserve">a)
Chlorparaffine (SCCPs + MCCPs + LCCPs) &lt; 0,1 %
und
PBB&lt; 0,1 %
und
PBDE&lt; 0,1 %
und
SVHC &lt; 0,1 %
Ausnahmeregelung: Bei Baustoffklassen "schwer entflammbar" werden Dämmstoffe mit langkettigen CP (LCCP) toleriert
b)
Antimontrioxid &lt; 0,1 %
</v>
      </c>
      <c r="L365" s="18" t="str">
        <f>IF($G365="","",_xlfn.XLOOKUP($G365,KM!$C$7:$C$200,KM!K$7:K$200))</f>
        <v>a)
Chlorparaffine (SCCPs + MCCPs + LCCPs) &lt; 0,1 %
und
PBB&lt; 0,1 %
und
PBDE&lt; 0,1 %
und
SVHC &lt; 0,1 %
b)
Antimontrioxid &lt; 0,1 %</v>
      </c>
      <c r="M365" s="18" t="str">
        <f>IF($G365="","",_xlfn.XLOOKUP($G365,KM!$C$7:$C$200,KM!N$7:N$200))</f>
        <v>a)
Chlorparafine
POP-VO
REACH-Kandidatenliste
b) -</v>
      </c>
      <c r="N365" s="27" t="s">
        <v>1041</v>
      </c>
    </row>
    <row r="366" spans="1:14" ht="86.4" x14ac:dyDescent="0.3">
      <c r="A366" s="27" t="s">
        <v>1007</v>
      </c>
      <c r="B366" s="27" t="s">
        <v>1008</v>
      </c>
      <c r="C366" s="27" t="s">
        <v>1010</v>
      </c>
      <c r="D366" s="27" t="s">
        <v>9</v>
      </c>
      <c r="E366" s="27">
        <f t="shared" si="19"/>
        <v>365</v>
      </c>
      <c r="F366" s="18" t="str">
        <f>IF($G366="","",CONCATENATE("BAUTEIL:",_xlfn.XLOOKUP(G366,KM!$C$7:$C$200,KM!$D$7:$D$200),CHAR(10),"BEREICH:",_xlfn.XLOOKUP(G366,KM!$C$7:$C$200,KM!$E$7:$E$200)))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66" s="123">
        <v>42</v>
      </c>
      <c r="H366" s="18" t="str">
        <f>IF($G366="","",_xlfn.XLOOKUP($G366,KM!$C$7:$C$200,KM!F$7:F$200))</f>
        <v>Chlorparaffine (vgl. Definition) und SVHC</v>
      </c>
      <c r="I366" s="18" t="str">
        <f>IF($G366="","",_xlfn.XLOOKUP($G366,KM!$C$7:$C$200,KM!H$7:H$200))</f>
        <v>-</v>
      </c>
      <c r="J366" s="18" t="str">
        <f>IF($G366="","",_xlfn.XLOOKUP($G366,KM!$C$7:$C$200,KM!I$7:I$200))</f>
        <v>-</v>
      </c>
      <c r="K366" s="18" t="str">
        <f>IF($G366="","",_xlfn.XLOOKUP($G366,KM!$C$7:$C$200,KM!J$7:J$200))</f>
        <v>Chlorparaffine (SCCPs + MCCPs + LCCPs) &lt; 0,1 %
und
SVHC ≤ 0,1 %</v>
      </c>
      <c r="L366" s="18" t="str">
        <f>IF($G366="","",_xlfn.XLOOKUP($G366,KM!$C$7:$C$200,KM!K$7:K$200))</f>
        <v>Chlorparaffine (SCCPs + MCCPs + LCCPs) &lt; 0,1 %
und
SVHC ≤ 0,1 %</v>
      </c>
      <c r="M366" s="18" t="str">
        <f>IF($G366="","",_xlfn.XLOOKUP($G366,KM!$C$7:$C$200,KM!N$7:N$200))</f>
        <v>Chlorparafine
POP-VO
REACH-Kandidatenliste</v>
      </c>
      <c r="N366" s="27"/>
    </row>
    <row r="367" spans="1:14" ht="43.2" x14ac:dyDescent="0.3">
      <c r="A367" s="27" t="s">
        <v>169</v>
      </c>
      <c r="B367" s="27" t="s">
        <v>1206</v>
      </c>
      <c r="C367" s="27" t="s">
        <v>976</v>
      </c>
      <c r="D367" s="27" t="s">
        <v>9</v>
      </c>
      <c r="E367" s="27">
        <f t="shared" si="19"/>
        <v>366</v>
      </c>
      <c r="F367" s="18" t="str">
        <f>IF($G367="","",CONCATENATE("BAUTEIL:",_xlfn.XLOOKUP(G367,KM!$C$7:$C$200,KM!$D$7:$D$200),CHAR(10),"BEREICH:",_xlfn.XLOOKUP(G367,KM!$C$7:$C$200,KM!$E$7:$E$200)))</f>
        <v>BAUTEIL:Kunstschaum-Dämmstoffe für Gebäude und Haustechnik
BEREICH:XPS in Fassadenanwendungen, Resolplatten</v>
      </c>
      <c r="G367" s="123">
        <v>40</v>
      </c>
      <c r="H367" s="18" t="str">
        <f>IF($G367="","",_xlfn.XLOOKUP($G367,KM!$C$7:$C$200,KM!F$7:F$200))</f>
        <v>Halogenierte Treibmittel</v>
      </c>
      <c r="I367" s="18" t="str">
        <f>IF($G367="","",_xlfn.XLOOKUP($G367,KM!$C$7:$C$200,KM!H$7:H$200))</f>
        <v>Kein Einsatz von halogenierten Treibmitteln</v>
      </c>
      <c r="J367" s="18" t="str">
        <f>IF($G367="","",_xlfn.XLOOKUP($G367,KM!$C$7:$C$200,KM!I$7:I$200))</f>
        <v>Kein Einsatz von halogenierten Treibmitteln</v>
      </c>
      <c r="K367" s="18" t="str">
        <f>IF($G367="","",_xlfn.XLOOKUP($G367,KM!$C$7:$C$200,KM!J$7:J$200))</f>
        <v>Kein Einsatz von halogenierten Treibmitteln</v>
      </c>
      <c r="L367" s="18" t="str">
        <f>IF($G367="","",_xlfn.XLOOKUP($G367,KM!$C$7:$C$200,KM!K$7:K$200))</f>
        <v>Kein Einsatz von halogenierten Treibmitteln</v>
      </c>
      <c r="M367" s="18" t="str">
        <f>IF($G367="","",_xlfn.XLOOKUP($G367,KM!$C$7:$C$200,KM!N$7:N$200))</f>
        <v>-</v>
      </c>
      <c r="N367" s="27"/>
    </row>
    <row r="368" spans="1:14" ht="273.60000000000002" x14ac:dyDescent="0.3">
      <c r="A368" s="27" t="s">
        <v>169</v>
      </c>
      <c r="B368" s="27" t="s">
        <v>1206</v>
      </c>
      <c r="C368" s="27" t="s">
        <v>1009</v>
      </c>
      <c r="D368" s="27" t="s">
        <v>9</v>
      </c>
      <c r="E368" s="27">
        <f t="shared" si="19"/>
        <v>367</v>
      </c>
      <c r="F368" s="18" t="str">
        <f>IF($G368="","",CONCATENATE("BAUTEIL:",_xlfn.XLOOKUP(G368,KM!$C$7:$C$200,KM!$D$7:$D$200),CHAR(10),"BEREICH:",_xlfn.XLOOKUP(G368,KM!$C$7:$C$200,KM!$E$7:$E$200)))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68" s="123">
        <v>43</v>
      </c>
      <c r="H368" s="18" t="str">
        <f>IF($G368="","",_xlfn.XLOOKUP($G368,KM!$C$7:$C$200,KM!F$7:F$200))</f>
        <v xml:space="preserve">a)
Chlorparaffine (vgl. Definition), Polybromierte Biphenyle (PBB) und Diphenylether (PBDE) und SVHC
b)
Antimontrioxid
</v>
      </c>
      <c r="I368" s="18" t="str">
        <f>IF($G368="","",_xlfn.XLOOKUP($G368,KM!$C$7:$C$200,KM!H$7:H$200))</f>
        <v>-</v>
      </c>
      <c r="J368" s="18" t="str">
        <f>IF($G368="","",_xlfn.XLOOKUP($G368,KM!$C$7:$C$200,KM!I$7:I$200))</f>
        <v>-</v>
      </c>
      <c r="K368" s="18" t="str">
        <f>IF($G368="","",_xlfn.XLOOKUP($G368,KM!$C$7:$C$200,KM!J$7:J$200))</f>
        <v xml:space="preserve">a)
Chlorparaffine (SCCPs + MCCPs + LCCPs) &lt; 0,1 %
und
PBB&lt; 0,1 %
und
PBDE&lt; 0,1 %
und
SVHC &lt; 0,1 %
Ausnahmeregelung: Bei Baustoffklassen "schwer entflammbar" werden Dämmstoffe mit langkettigen CP (LCCP) toleriert
b)
Antimontrioxid &lt; 0,1 %
</v>
      </c>
      <c r="L368" s="18" t="str">
        <f>IF($G368="","",_xlfn.XLOOKUP($G368,KM!$C$7:$C$200,KM!K$7:K$200))</f>
        <v>a)
Chlorparaffine (SCCPs + MCCPs + LCCPs) &lt; 0,1 %
und
PBB&lt; 0,1 %
und
PBDE&lt; 0,1 %
und
SVHC &lt; 0,1 %
b)
Antimontrioxid &lt; 0,1 %</v>
      </c>
      <c r="M368" s="18" t="str">
        <f>IF($G368="","",_xlfn.XLOOKUP($G368,KM!$C$7:$C$200,KM!N$7:N$200))</f>
        <v>a)
Chlorparafine
POP-VO
REACH-Kandidatenliste
b) -</v>
      </c>
      <c r="N368" s="27"/>
    </row>
    <row r="369" spans="1:14" ht="86.4" x14ac:dyDescent="0.3">
      <c r="A369" s="27" t="s">
        <v>169</v>
      </c>
      <c r="B369" s="27" t="s">
        <v>1206</v>
      </c>
      <c r="C369" s="27" t="s">
        <v>1010</v>
      </c>
      <c r="D369" s="27" t="s">
        <v>9</v>
      </c>
      <c r="E369" s="27">
        <f t="shared" si="19"/>
        <v>368</v>
      </c>
      <c r="F369" s="18" t="str">
        <f>IF($G369="","",CONCATENATE("BAUTEIL:",_xlfn.XLOOKUP(G369,KM!$C$7:$C$200,KM!$D$7:$D$200),CHAR(10),"BEREICH:",_xlfn.XLOOKUP(G369,KM!$C$7:$C$200,KM!$E$7:$E$200)))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69" s="123">
        <v>42</v>
      </c>
      <c r="H369" s="18" t="str">
        <f>IF($G369="","",_xlfn.XLOOKUP($G369,KM!$C$7:$C$200,KM!F$7:F$200))</f>
        <v>Chlorparaffine (vgl. Definition) und SVHC</v>
      </c>
      <c r="I369" s="18" t="str">
        <f>IF($G369="","",_xlfn.XLOOKUP($G369,KM!$C$7:$C$200,KM!H$7:H$200))</f>
        <v>-</v>
      </c>
      <c r="J369" s="18" t="str">
        <f>IF($G369="","",_xlfn.XLOOKUP($G369,KM!$C$7:$C$200,KM!I$7:I$200))</f>
        <v>-</v>
      </c>
      <c r="K369" s="18" t="str">
        <f>IF($G369="","",_xlfn.XLOOKUP($G369,KM!$C$7:$C$200,KM!J$7:J$200))</f>
        <v>Chlorparaffine (SCCPs + MCCPs + LCCPs) &lt; 0,1 %
und
SVHC ≤ 0,1 %</v>
      </c>
      <c r="L369" s="18" t="str">
        <f>IF($G369="","",_xlfn.XLOOKUP($G369,KM!$C$7:$C$200,KM!K$7:K$200))</f>
        <v>Chlorparaffine (SCCPs + MCCPs + LCCPs) &lt; 0,1 %
und
SVHC ≤ 0,1 %</v>
      </c>
      <c r="M369" s="18" t="str">
        <f>IF($G369="","",_xlfn.XLOOKUP($G369,KM!$C$7:$C$200,KM!N$7:N$200))</f>
        <v>Chlorparafine
POP-VO
REACH-Kandidatenliste</v>
      </c>
      <c r="N369" s="27"/>
    </row>
    <row r="370" spans="1:14" ht="72" x14ac:dyDescent="0.3">
      <c r="A370" s="27" t="s">
        <v>1011</v>
      </c>
      <c r="B370" s="27" t="s">
        <v>1312</v>
      </c>
      <c r="C370" s="27" t="s">
        <v>1270</v>
      </c>
      <c r="D370" s="27" t="s">
        <v>9</v>
      </c>
      <c r="E370" s="27">
        <f t="shared" si="19"/>
        <v>369</v>
      </c>
      <c r="F370" s="18" t="str">
        <f>IF($G370="","",CONCATENATE("BAUTEIL:",_xlfn.XLOOKUP(G370,KM!$C$7:$C$200,KM!$D$7:$D$200),CHAR(10),"BEREICH:",_xlfn.XLOOKUP(G370,KM!$C$7:$C$200,KM!$E$7:$E$200)))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70" s="123">
        <v>19</v>
      </c>
      <c r="H370" s="18" t="str">
        <f>IF($G370="","",_xlfn.XLOOKUP($G370,KM!$C$7:$C$200,KM!F$7:F$200))</f>
        <v>VOC</v>
      </c>
      <c r="I370" s="18" t="str">
        <f>IF($G370="","",_xlfn.XLOOKUP($G370,KM!$C$7:$C$200,KM!H$7:H$200))</f>
        <v>&lt; 300 g/l</v>
      </c>
      <c r="J370" s="18" t="str">
        <f>IF($G370="","",_xlfn.XLOOKUP($G370,KM!$C$7:$C$200,KM!I$7:I$200))</f>
        <v>&lt; 300 g/l</v>
      </c>
      <c r="K370" s="18" t="str">
        <f>IF($G370="","",_xlfn.XLOOKUP($G370,KM!$C$7:$C$200,KM!J$7:J$200))</f>
        <v>Wasserverdünnbare Produkte 
&lt; 140 g/l 
Ausnahme: Für Metalliceffektlacke &lt; 300 g/l</v>
      </c>
      <c r="L370" s="18" t="str">
        <f>IF($G370="","",_xlfn.XLOOKUP($G370,KM!$C$7:$C$200,KM!K$7:K$200))</f>
        <v>Wasserverdünnbare Produkte 
&lt; 140 g/l 
Ausnahme: Für Metalliceffektlacke nur wasserverdünnbare Produkte</v>
      </c>
      <c r="M370" s="18" t="str">
        <f>IF($G370="","",_xlfn.XLOOKUP($G370,KM!$C$7:$C$200,KM!N$7:N$200))</f>
        <v>-</v>
      </c>
      <c r="N370" s="27"/>
    </row>
    <row r="371" spans="1:14" ht="72" x14ac:dyDescent="0.3">
      <c r="A371" s="27" t="s">
        <v>1011</v>
      </c>
      <c r="B371" s="27" t="s">
        <v>1312</v>
      </c>
      <c r="C371" s="27" t="s">
        <v>1271</v>
      </c>
      <c r="D371" s="27" t="s">
        <v>9</v>
      </c>
      <c r="E371" s="27">
        <f t="shared" si="19"/>
        <v>370</v>
      </c>
      <c r="F371" s="18" t="str">
        <f>IF($G371="","",CONCATENATE("BAUTEIL:",_xlfn.XLOOKUP(G371,KM!$C$7:$C$200,KM!$D$7:$D$200),CHAR(10),"BEREICH:",_xlfn.XLOOKUP(G371,KM!$C$7:$C$200,KM!$E$7:$E$200)))</f>
        <v>BAUTEIL:Beschichtungen auf nicht mineralischen Untergründen: Metalle, Holz, Kunststoffe
BEREICH:Gemeint sind dekorative flüssige Beschichtungsstoffe: Lacke/ Lasuren mit Grundbeschichtungen. Ausgenommen sind Effektbeschichtungen (z. B. Metalliclacke)</v>
      </c>
      <c r="G371" s="123">
        <v>1</v>
      </c>
      <c r="H371" s="18" t="str">
        <f>IF($G371="","",_xlfn.XLOOKUP($G371,KM!$C$7:$C$200,KM!F$7:F$200))</f>
        <v>VVOC, VOC, SVOC Emissionen oder Gehalt</v>
      </c>
      <c r="I371" s="18" t="str">
        <f>IF($G371="","",_xlfn.XLOOKUP($G371,KM!$C$7:$C$200,KM!H$7:H$200))</f>
        <v>&lt; 300 g/l -
Kategorie D nach RL 2004/42/EG</v>
      </c>
      <c r="J371" s="18" t="str">
        <f>IF($G371="","",_xlfn.XLOOKUP($G371,KM!$C$7:$C$200,KM!I$7:I$200))</f>
        <v>&lt; 130 g/l -
Kategorie D nach RL 2004/42/EG</v>
      </c>
      <c r="K371" s="18" t="str">
        <f>IF($G371="","",_xlfn.XLOOKUP($G371,KM!$C$7:$C$200,KM!J$7:J$200))</f>
        <v>&lt; 100 g/l</v>
      </c>
      <c r="L371" s="18" t="str">
        <f>IF($G371="","",_xlfn.XLOOKUP($G371,KM!$C$7:$C$200,KM!K$7:K$200))</f>
        <v>DE-UZ 12a
Bei werkseitiger Beschichtung gilt alternativ: VOC &lt; 100 g/l</v>
      </c>
      <c r="M371" s="18" t="str">
        <f>IF($G371="","",_xlfn.XLOOKUP($G371,KM!$C$7:$C$200,KM!N$7:N$200))</f>
        <v>Hinweis:
werkseitige
Beschichtungen</v>
      </c>
      <c r="N371" s="27"/>
    </row>
    <row r="372" spans="1:14" ht="72" x14ac:dyDescent="0.3">
      <c r="A372" s="27" t="s">
        <v>1011</v>
      </c>
      <c r="B372" s="27" t="s">
        <v>1012</v>
      </c>
      <c r="C372" s="27" t="s">
        <v>1013</v>
      </c>
      <c r="D372" s="27" t="s">
        <v>9</v>
      </c>
      <c r="E372" s="27">
        <f t="shared" si="19"/>
        <v>371</v>
      </c>
      <c r="F372" s="18" t="str">
        <f>IF($G372="","",CONCATENATE("BAUTEIL:",_xlfn.XLOOKUP(G372,KM!$C$7:$C$200,KM!$D$7:$D$200),CHAR(10),"BEREICH:",_xlfn.XLOOKUP(G372,KM!$C$7:$C$200,KM!$E$7:$E$200)))</f>
        <v>BAUTEIL:Nicht tragende Metallbauteile wie Treppengeländer, Metallunterkonstruktionen, Zargen, Stahltüren, Fassadenelemente, Wärme- und Kälteübertragungsflächen, Kälterohre
BEREICH:Korrosionsschutzbeschichtungen und Effektbeschichtungen (z. B. Metalliceffektlacke)</v>
      </c>
      <c r="G372" s="123">
        <v>19</v>
      </c>
      <c r="H372" s="18" t="str">
        <f>IF($G372="","",_xlfn.XLOOKUP($G372,KM!$C$7:$C$200,KM!F$7:F$200))</f>
        <v>VOC</v>
      </c>
      <c r="I372" s="18" t="str">
        <f>IF($G372="","",_xlfn.XLOOKUP($G372,KM!$C$7:$C$200,KM!H$7:H$200))</f>
        <v>&lt; 300 g/l</v>
      </c>
      <c r="J372" s="18" t="str">
        <f>IF($G372="","",_xlfn.XLOOKUP($G372,KM!$C$7:$C$200,KM!I$7:I$200))</f>
        <v>&lt; 300 g/l</v>
      </c>
      <c r="K372" s="18" t="str">
        <f>IF($G372="","",_xlfn.XLOOKUP($G372,KM!$C$7:$C$200,KM!J$7:J$200))</f>
        <v>Wasserverdünnbare Produkte 
&lt; 140 g/l 
Ausnahme: Für Metalliceffektlacke &lt; 300 g/l</v>
      </c>
      <c r="L372" s="18" t="str">
        <f>IF($G372="","",_xlfn.XLOOKUP($G372,KM!$C$7:$C$200,KM!K$7:K$200))</f>
        <v>Wasserverdünnbare Produkte 
&lt; 140 g/l 
Ausnahme: Für Metalliceffektlacke nur wasserverdünnbare Produkte</v>
      </c>
      <c r="M372" s="18" t="str">
        <f>IF($G372="","",_xlfn.XLOOKUP($G372,KM!$C$7:$C$200,KM!N$7:N$200))</f>
        <v>-</v>
      </c>
      <c r="N372" s="27" t="s">
        <v>1041</v>
      </c>
    </row>
    <row r="373" spans="1:14" ht="57.6" x14ac:dyDescent="0.3">
      <c r="A373" s="27" t="s">
        <v>1011</v>
      </c>
      <c r="B373" s="27" t="s">
        <v>1012</v>
      </c>
      <c r="C373" s="27" t="s">
        <v>976</v>
      </c>
      <c r="D373" s="27" t="s">
        <v>9</v>
      </c>
      <c r="E373" s="27">
        <f t="shared" si="19"/>
        <v>372</v>
      </c>
      <c r="F373" s="18" t="str">
        <f>IF($G373="","",CONCATENATE("BAUTEIL:",_xlfn.XLOOKUP(G373,KM!$C$7:$C$200,KM!$D$7:$D$200),CHAR(10),"BEREICH:",_xlfn.XLOOKUP(G373,KM!$C$7:$C$200,KM!$E$7:$E$200)))</f>
        <v>BAUTEIL:Kunstschaum-Dämmstoffe für Gebäude und Haustechnik
BEREICH:XPS in Fassadenanwendungen, Resolplatten</v>
      </c>
      <c r="G373" s="123">
        <v>40</v>
      </c>
      <c r="H373" s="18" t="str">
        <f>IF($G373="","",_xlfn.XLOOKUP($G373,KM!$C$7:$C$200,KM!F$7:F$200))</f>
        <v>Halogenierte Treibmittel</v>
      </c>
      <c r="I373" s="18" t="str">
        <f>IF($G373="","",_xlfn.XLOOKUP($G373,KM!$C$7:$C$200,KM!H$7:H$200))</f>
        <v>Kein Einsatz von halogenierten Treibmitteln</v>
      </c>
      <c r="J373" s="18" t="str">
        <f>IF($G373="","",_xlfn.XLOOKUP($G373,KM!$C$7:$C$200,KM!I$7:I$200))</f>
        <v>Kein Einsatz von halogenierten Treibmitteln</v>
      </c>
      <c r="K373" s="18" t="str">
        <f>IF($G373="","",_xlfn.XLOOKUP($G373,KM!$C$7:$C$200,KM!J$7:J$200))</f>
        <v>Kein Einsatz von halogenierten Treibmitteln</v>
      </c>
      <c r="L373" s="18" t="str">
        <f>IF($G373="","",_xlfn.XLOOKUP($G373,KM!$C$7:$C$200,KM!K$7:K$200))</f>
        <v>Kein Einsatz von halogenierten Treibmitteln</v>
      </c>
      <c r="M373" s="18" t="str">
        <f>IF($G373="","",_xlfn.XLOOKUP($G373,KM!$C$7:$C$200,KM!N$7:N$200))</f>
        <v>-</v>
      </c>
      <c r="N373" s="27" t="s">
        <v>1041</v>
      </c>
    </row>
    <row r="374" spans="1:14" ht="273.60000000000002" x14ac:dyDescent="0.3">
      <c r="A374" s="27" t="s">
        <v>1011</v>
      </c>
      <c r="B374" s="27" t="s">
        <v>1012</v>
      </c>
      <c r="C374" s="27" t="s">
        <v>1009</v>
      </c>
      <c r="D374" s="27" t="s">
        <v>9</v>
      </c>
      <c r="E374" s="27">
        <f t="shared" si="19"/>
        <v>373</v>
      </c>
      <c r="F374" s="18" t="str">
        <f>IF($G374="","",CONCATENATE("BAUTEIL:",_xlfn.XLOOKUP(G374,KM!$C$7:$C$200,KM!$D$7:$D$200),CHAR(10),"BEREICH:",_xlfn.XLOOKUP(G374,KM!$C$7:$C$200,KM!$E$7:$E$200)))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74" s="123">
        <v>43</v>
      </c>
      <c r="H374" s="18" t="str">
        <f>IF($G374="","",_xlfn.XLOOKUP($G374,KM!$C$7:$C$200,KM!F$7:F$200))</f>
        <v xml:space="preserve">a)
Chlorparaffine (vgl. Definition), Polybromierte Biphenyle (PBB) und Diphenylether (PBDE) und SVHC
b)
Antimontrioxid
</v>
      </c>
      <c r="I374" s="18" t="str">
        <f>IF($G374="","",_xlfn.XLOOKUP($G374,KM!$C$7:$C$200,KM!H$7:H$200))</f>
        <v>-</v>
      </c>
      <c r="J374" s="18" t="str">
        <f>IF($G374="","",_xlfn.XLOOKUP($G374,KM!$C$7:$C$200,KM!I$7:I$200))</f>
        <v>-</v>
      </c>
      <c r="K374" s="18" t="str">
        <f>IF($G374="","",_xlfn.XLOOKUP($G374,KM!$C$7:$C$200,KM!J$7:J$200))</f>
        <v xml:space="preserve">a)
Chlorparaffine (SCCPs + MCCPs + LCCPs) &lt; 0,1 %
und
PBB&lt; 0,1 %
und
PBDE&lt; 0,1 %
und
SVHC &lt; 0,1 %
Ausnahmeregelung: Bei Baustoffklassen "schwer entflammbar" werden Dämmstoffe mit langkettigen CP (LCCP) toleriert
b)
Antimontrioxid &lt; 0,1 %
</v>
      </c>
      <c r="L374" s="18" t="str">
        <f>IF($G374="","",_xlfn.XLOOKUP($G374,KM!$C$7:$C$200,KM!K$7:K$200))</f>
        <v>a)
Chlorparaffine (SCCPs + MCCPs + LCCPs) &lt; 0,1 %
und
PBB&lt; 0,1 %
und
PBDE&lt; 0,1 %
und
SVHC &lt; 0,1 %
b)
Antimontrioxid &lt; 0,1 %</v>
      </c>
      <c r="M374" s="18" t="str">
        <f>IF($G374="","",_xlfn.XLOOKUP($G374,KM!$C$7:$C$200,KM!N$7:N$200))</f>
        <v>a)
Chlorparafine
POP-VO
REACH-Kandidatenliste
b) -</v>
      </c>
      <c r="N374" s="27"/>
    </row>
    <row r="375" spans="1:14" ht="86.4" x14ac:dyDescent="0.3">
      <c r="A375" s="27" t="s">
        <v>1011</v>
      </c>
      <c r="B375" s="27" t="s">
        <v>1012</v>
      </c>
      <c r="C375" s="27" t="s">
        <v>1010</v>
      </c>
      <c r="D375" s="27" t="s">
        <v>9</v>
      </c>
      <c r="E375" s="27">
        <f t="shared" si="19"/>
        <v>374</v>
      </c>
      <c r="F375" s="18" t="str">
        <f>IF($G375="","",CONCATENATE("BAUTEIL:",_xlfn.XLOOKUP(G375,KM!$C$7:$C$200,KM!$D$7:$D$200),CHAR(10),"BEREICH:",_xlfn.XLOOKUP(G375,KM!$C$7:$C$200,KM!$E$7:$E$200)))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75" s="123">
        <v>42</v>
      </c>
      <c r="H375" s="18" t="str">
        <f>IF($G375="","",_xlfn.XLOOKUP($G375,KM!$C$7:$C$200,KM!F$7:F$200))</f>
        <v>Chlorparaffine (vgl. Definition) und SVHC</v>
      </c>
      <c r="I375" s="18" t="str">
        <f>IF($G375="","",_xlfn.XLOOKUP($G375,KM!$C$7:$C$200,KM!H$7:H$200))</f>
        <v>-</v>
      </c>
      <c r="J375" s="18" t="str">
        <f>IF($G375="","",_xlfn.XLOOKUP($G375,KM!$C$7:$C$200,KM!I$7:I$200))</f>
        <v>-</v>
      </c>
      <c r="K375" s="18" t="str">
        <f>IF($G375="","",_xlfn.XLOOKUP($G375,KM!$C$7:$C$200,KM!J$7:J$200))</f>
        <v>Chlorparaffine (SCCPs + MCCPs + LCCPs) &lt; 0,1 %
und
SVHC ≤ 0,1 %</v>
      </c>
      <c r="L375" s="18" t="str">
        <f>IF($G375="","",_xlfn.XLOOKUP($G375,KM!$C$7:$C$200,KM!K$7:K$200))</f>
        <v>Chlorparaffine (SCCPs + MCCPs + LCCPs) &lt; 0,1 %
und
SVHC ≤ 0,1 %</v>
      </c>
      <c r="M375" s="18" t="str">
        <f>IF($G375="","",_xlfn.XLOOKUP($G375,KM!$C$7:$C$200,KM!N$7:N$200))</f>
        <v>Chlorparafine
POP-VO
REACH-Kandidatenliste</v>
      </c>
      <c r="N375" s="27"/>
    </row>
    <row r="376" spans="1:14" ht="72" x14ac:dyDescent="0.3">
      <c r="A376" s="27" t="s">
        <v>1011</v>
      </c>
      <c r="B376" s="27" t="s">
        <v>1042</v>
      </c>
      <c r="C376" s="27" t="s">
        <v>9</v>
      </c>
      <c r="D376" s="27" t="s">
        <v>9</v>
      </c>
      <c r="E376" s="27">
        <f t="shared" si="19"/>
        <v>375</v>
      </c>
      <c r="F376" s="18" t="str">
        <f>IF($G376="","",CONCATENATE("BAUTEIL:",_xlfn.XLOOKUP(G376,KM!$C$7:$C$200,KM!$D$7:$D$200),CHAR(10),"BEREICH:",_xlfn.XLOOKUP(G376,KM!$C$7:$C$200,KM!$E$7:$E$200)))</f>
        <v>BAUTEIL:Kühlanlagen / TGA / Splitgeräte (werkseitig)
BEREICH:Kältemittel</v>
      </c>
      <c r="G376" s="123">
        <v>37</v>
      </c>
      <c r="H376" s="18" t="str">
        <f>IF($G376="","",_xlfn.XLOOKUP($G376,KM!$C$7:$C$200,KM!F$7:F$200))</f>
        <v>Halogenierte Kältemittel</v>
      </c>
      <c r="I376" s="18" t="str">
        <f>IF($G376="","",_xlfn.XLOOKUP($G376,KM!$C$7:$C$200,KM!H$7:H$200))</f>
        <v>Zusätzlicher Bewertungspunkt: Frei von halogenierten / teilhalogenierten Kältemitteln</v>
      </c>
      <c r="J376" s="18" t="str">
        <f>IF($G376="","",_xlfn.XLOOKUP($G376,KM!$C$7:$C$200,KM!I$7:I$200))</f>
        <v>Zusätzlicher Bewertungspunkt: Frei von halogenierten / teilhalogenierten Kältemitteln</v>
      </c>
      <c r="K376" s="18" t="str">
        <f>IF($G376="","",_xlfn.XLOOKUP($G376,KM!$C$7:$C$200,KM!J$7:J$200))</f>
        <v>Zusätzlicher Bewertungspunkt: Frei von halogenierten / teilhalogenierten Kältemitteln</v>
      </c>
      <c r="L376" s="18" t="str">
        <f>IF($G376="","",_xlfn.XLOOKUP($G376,KM!$C$7:$C$200,KM!K$7:K$200))</f>
        <v>Frei von halogenierten / teilhalogenierten Kältemitteln</v>
      </c>
      <c r="M376" s="18" t="str">
        <f>IF($G376="","",_xlfn.XLOOKUP($G376,KM!$C$7:$C$200,KM!N$7:N$200))</f>
        <v>-</v>
      </c>
      <c r="N376" s="27"/>
    </row>
    <row r="377" spans="1:14" ht="43.2" x14ac:dyDescent="0.3">
      <c r="A377" s="27" t="s">
        <v>1043</v>
      </c>
      <c r="B377" s="27" t="s">
        <v>1207</v>
      </c>
      <c r="C377" s="27" t="s">
        <v>976</v>
      </c>
      <c r="D377" s="27" t="s">
        <v>9</v>
      </c>
      <c r="E377" s="27">
        <f t="shared" si="19"/>
        <v>376</v>
      </c>
      <c r="F377" s="18" t="str">
        <f>IF($G377="","",CONCATENATE("BAUTEIL:",_xlfn.XLOOKUP(G377,KM!$C$7:$C$200,KM!$D$7:$D$200),CHAR(10),"BEREICH:",_xlfn.XLOOKUP(G377,KM!$C$7:$C$200,KM!$E$7:$E$200)))</f>
        <v>BAUTEIL:Kunstschaum-Dämmstoffe für Gebäude und Haustechnik
BEREICH:XPS in Fassadenanwendungen, Resolplatten</v>
      </c>
      <c r="G377" s="123">
        <v>40</v>
      </c>
      <c r="H377" s="18" t="str">
        <f>IF($G377="","",_xlfn.XLOOKUP($G377,KM!$C$7:$C$200,KM!F$7:F$200))</f>
        <v>Halogenierte Treibmittel</v>
      </c>
      <c r="I377" s="18" t="str">
        <f>IF($G377="","",_xlfn.XLOOKUP($G377,KM!$C$7:$C$200,KM!H$7:H$200))</f>
        <v>Kein Einsatz von halogenierten Treibmitteln</v>
      </c>
      <c r="J377" s="18" t="str">
        <f>IF($G377="","",_xlfn.XLOOKUP($G377,KM!$C$7:$C$200,KM!I$7:I$200))</f>
        <v>Kein Einsatz von halogenierten Treibmitteln</v>
      </c>
      <c r="K377" s="18" t="str">
        <f>IF($G377="","",_xlfn.XLOOKUP($G377,KM!$C$7:$C$200,KM!J$7:J$200))</f>
        <v>Kein Einsatz von halogenierten Treibmitteln</v>
      </c>
      <c r="L377" s="18" t="str">
        <f>IF($G377="","",_xlfn.XLOOKUP($G377,KM!$C$7:$C$200,KM!K$7:K$200))</f>
        <v>Kein Einsatz von halogenierten Treibmitteln</v>
      </c>
      <c r="M377" s="18" t="str">
        <f>IF($G377="","",_xlfn.XLOOKUP($G377,KM!$C$7:$C$200,KM!N$7:N$200))</f>
        <v>-</v>
      </c>
      <c r="N377" s="27"/>
    </row>
    <row r="378" spans="1:14" ht="273.60000000000002" x14ac:dyDescent="0.3">
      <c r="A378" s="27" t="s">
        <v>1043</v>
      </c>
      <c r="B378" s="27" t="s">
        <v>1207</v>
      </c>
      <c r="C378" s="27" t="s">
        <v>1009</v>
      </c>
      <c r="D378" s="27" t="s">
        <v>9</v>
      </c>
      <c r="E378" s="27">
        <f t="shared" si="19"/>
        <v>377</v>
      </c>
      <c r="F378" s="18" t="str">
        <f>IF($G378="","",CONCATENATE("BAUTEIL:",_xlfn.XLOOKUP(G378,KM!$C$7:$C$200,KM!$D$7:$D$200),CHAR(10),"BEREICH:",_xlfn.XLOOKUP(G378,KM!$C$7:$C$200,KM!$E$7:$E$200)))</f>
        <v xml:space="preserve">BAUTEIL:Flammhemmend ausgerüstete Bauprodukte (Erzeugnisse)
BEREICH:a)
Dämmstoffe der Haustechnik (Wasserleitungen, Heizungsrohre, Kälterohre und Lüftungskanäle),
Wandbeläge (Glasfasertapeten, Malervlies, Dekorvliese, etc.)
b)
Polyethylen (PE) Dampfbrems-/Sperr-folien an Außenwand und Dach
</v>
      </c>
      <c r="G378" s="123">
        <v>43</v>
      </c>
      <c r="H378" s="18" t="str">
        <f>IF($G378="","",_xlfn.XLOOKUP($G378,KM!$C$7:$C$200,KM!F$7:F$200))</f>
        <v xml:space="preserve">a)
Chlorparaffine (vgl. Definition), Polybromierte Biphenyle (PBB) und Diphenylether (PBDE) und SVHC
b)
Antimontrioxid
</v>
      </c>
      <c r="I378" s="18" t="str">
        <f>IF($G378="","",_xlfn.XLOOKUP($G378,KM!$C$7:$C$200,KM!H$7:H$200))</f>
        <v>-</v>
      </c>
      <c r="J378" s="18" t="str">
        <f>IF($G378="","",_xlfn.XLOOKUP($G378,KM!$C$7:$C$200,KM!I$7:I$200))</f>
        <v>-</v>
      </c>
      <c r="K378" s="18" t="str">
        <f>IF($G378="","",_xlfn.XLOOKUP($G378,KM!$C$7:$C$200,KM!J$7:J$200))</f>
        <v xml:space="preserve">a)
Chlorparaffine (SCCPs + MCCPs + LCCPs) &lt; 0,1 %
und
PBB&lt; 0,1 %
und
PBDE&lt; 0,1 %
und
SVHC &lt; 0,1 %
Ausnahmeregelung: Bei Baustoffklassen "schwer entflammbar" werden Dämmstoffe mit langkettigen CP (LCCP) toleriert
b)
Antimontrioxid &lt; 0,1 %
</v>
      </c>
      <c r="L378" s="18" t="str">
        <f>IF($G378="","",_xlfn.XLOOKUP($G378,KM!$C$7:$C$200,KM!K$7:K$200))</f>
        <v>a)
Chlorparaffine (SCCPs + MCCPs + LCCPs) &lt; 0,1 %
und
PBB&lt; 0,1 %
und
PBDE&lt; 0,1 %
und
SVHC &lt; 0,1 %
b)
Antimontrioxid &lt; 0,1 %</v>
      </c>
      <c r="M378" s="18" t="str">
        <f>IF($G378="","",_xlfn.XLOOKUP($G378,KM!$C$7:$C$200,KM!N$7:N$200))</f>
        <v>a)
Chlorparafine
POP-VO
REACH-Kandidatenliste
b) -</v>
      </c>
      <c r="N378" s="27"/>
    </row>
    <row r="379" spans="1:14" ht="86.4" x14ac:dyDescent="0.3">
      <c r="A379" s="27" t="s">
        <v>1043</v>
      </c>
      <c r="B379" s="27" t="s">
        <v>1207</v>
      </c>
      <c r="C379" s="27" t="s">
        <v>1010</v>
      </c>
      <c r="D379" s="27" t="s">
        <v>9</v>
      </c>
      <c r="E379" s="27">
        <f t="shared" si="19"/>
        <v>378</v>
      </c>
      <c r="F379" s="18" t="str">
        <f>IF($G379="","",CONCATENATE("BAUTEIL:",_xlfn.XLOOKUP(G379,KM!$C$7:$C$200,KM!$D$7:$D$200),CHAR(10),"BEREICH:",_xlfn.XLOOKUP(G379,KM!$C$7:$C$200,KM!$E$7:$E$200)))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79" s="123">
        <v>42</v>
      </c>
      <c r="H379" s="18" t="str">
        <f>IF($G379="","",_xlfn.XLOOKUP($G379,KM!$C$7:$C$200,KM!F$7:F$200))</f>
        <v>Chlorparaffine (vgl. Definition) und SVHC</v>
      </c>
      <c r="I379" s="18" t="str">
        <f>IF($G379="","",_xlfn.XLOOKUP($G379,KM!$C$7:$C$200,KM!H$7:H$200))</f>
        <v>-</v>
      </c>
      <c r="J379" s="18" t="str">
        <f>IF($G379="","",_xlfn.XLOOKUP($G379,KM!$C$7:$C$200,KM!I$7:I$200))</f>
        <v>-</v>
      </c>
      <c r="K379" s="18" t="str">
        <f>IF($G379="","",_xlfn.XLOOKUP($G379,KM!$C$7:$C$200,KM!J$7:J$200))</f>
        <v>Chlorparaffine (SCCPs + MCCPs + LCCPs) &lt; 0,1 %
und
SVHC ≤ 0,1 %</v>
      </c>
      <c r="L379" s="18" t="str">
        <f>IF($G379="","",_xlfn.XLOOKUP($G379,KM!$C$7:$C$200,KM!K$7:K$200))</f>
        <v>Chlorparaffine (SCCPs + MCCPs + LCCPs) &lt; 0,1 %
und
SVHC ≤ 0,1 %</v>
      </c>
      <c r="M379" s="18" t="str">
        <f>IF($G379="","",_xlfn.XLOOKUP($G379,KM!$C$7:$C$200,KM!N$7:N$200))</f>
        <v>Chlorparafine
POP-VO
REACH-Kandidatenliste</v>
      </c>
      <c r="N379" s="27"/>
    </row>
    <row r="380" spans="1:14" ht="216" x14ac:dyDescent="0.3">
      <c r="A380" s="27" t="s">
        <v>1043</v>
      </c>
      <c r="B380" s="27" t="s">
        <v>1044</v>
      </c>
      <c r="C380" s="27" t="s">
        <v>9</v>
      </c>
      <c r="D380" s="27" t="s">
        <v>9</v>
      </c>
      <c r="E380" s="27">
        <f t="shared" si="19"/>
        <v>379</v>
      </c>
      <c r="F380" s="18" t="str">
        <f>IF($G380="","",CONCATENATE("BAUTEIL:",_xlfn.XLOOKUP(G380,KM!$C$7:$C$200,KM!$D$7:$D$200),CHAR(10),"BEREICH:",_xlfn.XLOOKUP(G380,KM!$C$7:$C$200,KM!$E$7:$E$200)))</f>
        <v>BAUTEIL:Verklebungen und Abdichtungen im Innenraum
nicht betrachtet werden hier die Bereiche Glasbau, Fassade und Brandschutz
BEREICH:Dichtungsmassen,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G380" s="123">
        <v>11</v>
      </c>
      <c r="H380" s="18" t="str">
        <f>IF($G380="","",_xlfn.XLOOKUP($G380,KM!$C$7:$C$200,KM!F$7:F$200))</f>
        <v>VVOC, VOC, SVOC Emissionen und Gehalt an Oximen</v>
      </c>
      <c r="I380" s="18" t="str">
        <f>IF($G380="","",_xlfn.XLOOKUP($G380,KM!$C$7:$C$200,KM!H$7:H$200))</f>
        <v>GISCODE
PU10, PU20, RS10, DA20, DSE20, DSA20, DSO20, DH20 oder DSC20</v>
      </c>
      <c r="J380" s="18" t="str">
        <f>IF($G380="","",_xlfn.XLOOKUP($G380,KM!$C$7:$C$200,KM!I$7:I$200))</f>
        <v>GISCODE
PU10, PU20, RS10, DA20, DSE20, DSA20, DSO20, DH20 oder DSC20</v>
      </c>
      <c r="K380" s="18" t="str">
        <f>IF($G380="","",_xlfn.XLOOKUP($G380,KM!$C$7:$C$200,KM!J$7:J$200))</f>
        <v>GISCODE
PU10, PU20, RS10, DA20, DSE20, DSA20, DSO20, DH20 oder DSC20
und
EMICODE EC1PLUS</v>
      </c>
      <c r="L380" s="18" t="str">
        <f>IF($G380="","",_xlfn.XLOOKUP($G380,KM!$C$7:$C$200,KM!K$7:K$200))</f>
        <v>GISCODE
PU10, PU20, RS10, DA20, DSE20, DSA20, DSO20, DH20 oder DSC20
und
EMICODE EC1PLUS</v>
      </c>
      <c r="M380" s="18" t="str">
        <f>IF($G380="","",_xlfn.XLOOKUP($G380,KM!$C$7:$C$200,KM!N$7:N$200))</f>
        <v>GISCODE PU10</v>
      </c>
      <c r="N380" s="27" t="s">
        <v>112</v>
      </c>
    </row>
    <row r="381" spans="1:14" ht="86.4" x14ac:dyDescent="0.3">
      <c r="A381" s="27" t="s">
        <v>149</v>
      </c>
      <c r="B381" s="27" t="s">
        <v>1045</v>
      </c>
      <c r="C381" s="27" t="s">
        <v>9</v>
      </c>
      <c r="D381" s="27" t="s">
        <v>9</v>
      </c>
      <c r="E381" s="27">
        <f t="shared" si="19"/>
        <v>380</v>
      </c>
      <c r="F381" s="18" t="str">
        <f>IF($G381="","",CONCATENATE("BAUTEIL:",_xlfn.XLOOKUP(G381,KM!$C$7:$C$200,KM!$D$7:$D$200),CHAR(10),"BEREICH:",_xlfn.XLOOKUP(G381,KM!$C$7:$C$200,KM!$E$7:$E$200)))</f>
        <v>BAUTEIL:Flammhemmend ausgerüstete Bauprodukte (Gemische)
BEREICH:Technischer Brandschutz, Verklebungen bzw. Abdichtungen in Innenräumen, PUMontagekleber: Brandschottspachtelmassen, Brandschutzcoatings für Kabel, Brandschutzsilikone, PUMontagekleber für Dämmstoffe</v>
      </c>
      <c r="G381" s="123">
        <v>42</v>
      </c>
      <c r="H381" s="18" t="str">
        <f>IF($G381="","",_xlfn.XLOOKUP($G381,KM!$C$7:$C$200,KM!F$7:F$200))</f>
        <v>Chlorparaffine (vgl. Definition) und SVHC</v>
      </c>
      <c r="I381" s="18" t="str">
        <f>IF($G381="","",_xlfn.XLOOKUP($G381,KM!$C$7:$C$200,KM!H$7:H$200))</f>
        <v>-</v>
      </c>
      <c r="J381" s="18" t="str">
        <f>IF($G381="","",_xlfn.XLOOKUP($G381,KM!$C$7:$C$200,KM!I$7:I$200))</f>
        <v>-</v>
      </c>
      <c r="K381" s="18" t="str">
        <f>IF($G381="","",_xlfn.XLOOKUP($G381,KM!$C$7:$C$200,KM!J$7:J$200))</f>
        <v>Chlorparaffine (SCCPs + MCCPs + LCCPs) &lt; 0,1 %
und
SVHC ≤ 0,1 %</v>
      </c>
      <c r="L381" s="18" t="str">
        <f>IF($G381="","",_xlfn.XLOOKUP($G381,KM!$C$7:$C$200,KM!K$7:K$200))</f>
        <v>Chlorparaffine (SCCPs + MCCPs + LCCPs) &lt; 0,1 %
und
SVHC ≤ 0,1 %</v>
      </c>
      <c r="M381" s="18" t="str">
        <f>IF($G381="","",_xlfn.XLOOKUP($G381,KM!$C$7:$C$200,KM!N$7:N$200))</f>
        <v>Chlorparafine
POP-VO
REACH-Kandidatenliste</v>
      </c>
      <c r="N381" s="27"/>
    </row>
    <row r="382" spans="1:14" ht="115.2" x14ac:dyDescent="0.3">
      <c r="A382" s="27" t="s">
        <v>149</v>
      </c>
      <c r="B382" s="27" t="s">
        <v>53</v>
      </c>
      <c r="C382" s="27" t="s">
        <v>9</v>
      </c>
      <c r="D382" s="27" t="s">
        <v>9</v>
      </c>
      <c r="E382" s="27">
        <f t="shared" si="19"/>
        <v>381</v>
      </c>
      <c r="F382" s="18" t="str">
        <f>IF($G382="","",CONCATENATE("BAUTEIL:",_xlfn.XLOOKUP(G382,KM!$C$7:$C$200,KM!$D$7:$D$200),CHAR(10),"BEREICH:",_xlfn.XLOOKUP(G382,KM!$C$7:$C$200,KM!$E$7:$E$200)))</f>
        <v>BAUTEIL:Erzeugnisse aus Kunststoffen (PVC)
BEREICH:QS3-QS4: Wandbeläge, Wandbekleidungen, Deckenbekleidungen, Kabelummantelungen
QS4: Wandbeläge, Wandbekleidungen, Deckenbekleidungen, Kabelummantelungen, Kunststofffensterprofile, Lichtkuppelaufsatzkränze,
Kunststofftüren</v>
      </c>
      <c r="G382" s="123">
        <v>44</v>
      </c>
      <c r="H382" s="18" t="str">
        <f>IF($G382="","",_xlfn.XLOOKUP($G382,KM!$C$7:$C$200,KM!F$7:F$200))</f>
        <v>SVHC</v>
      </c>
      <c r="I382" s="18" t="str">
        <f>IF($G382="","",_xlfn.XLOOKUP($G382,KM!$C$7:$C$200,KM!H$7:H$200))</f>
        <v>-</v>
      </c>
      <c r="J382" s="18" t="str">
        <f>IF($G382="","",_xlfn.XLOOKUP($G382,KM!$C$7:$C$200,KM!I$7:I$200))</f>
        <v>-</v>
      </c>
      <c r="K382" s="18" t="str">
        <f>IF($G382="","",_xlfn.XLOOKUP($G382,KM!$C$7:$C$200,KM!J$7:J$200))</f>
        <v>SVHC ≤ 0,1 %</v>
      </c>
      <c r="L382" s="18" t="str">
        <f>IF($G382="","",_xlfn.XLOOKUP($G382,KM!$C$7:$C$200,KM!K$7:K$200))</f>
        <v>Bauteile wie QS3 und zusätzlich für Kunststofffensterprofile, Lichtkuppelaufsatzkränze und Kunststofftüren: SVHC ≤ 0,1 %</v>
      </c>
      <c r="M382" s="18" t="str">
        <f>IF($G382="","",_xlfn.XLOOKUP($G382,KM!$C$7:$C$200,KM!N$7:N$200))</f>
        <v>REACH-Kandidatenliste</v>
      </c>
      <c r="N382" s="27"/>
    </row>
    <row r="383" spans="1:14" ht="331.2" x14ac:dyDescent="0.3">
      <c r="A383" s="27" t="s">
        <v>150</v>
      </c>
      <c r="B383" s="27" t="s">
        <v>9</v>
      </c>
      <c r="C383" s="27" t="s">
        <v>9</v>
      </c>
      <c r="D383" s="27" t="s">
        <v>9</v>
      </c>
      <c r="E383" s="27">
        <f t="shared" si="19"/>
        <v>382</v>
      </c>
      <c r="F383" s="18" t="str">
        <f>IF($G383="","",CONCATENATE("BAUTEIL:",_xlfn.XLOOKUP(G383,KM!$C$7:$C$200,KM!$D$7:$D$200),CHAR(10),"BEREICH:",_xlfn.XLOOKUP(G383,KM!$C$7:$C$200,KM!$E$7:$E$200)))</f>
        <v/>
      </c>
      <c r="G383" s="123"/>
      <c r="H383" s="18" t="str">
        <f>IF($G383="","",_xlfn.XLOOKUP($G383,KM!$C$7:$C$200,KM!F$7:F$200))</f>
        <v/>
      </c>
      <c r="I383" s="18" t="str">
        <f>IF($G383="","",_xlfn.XLOOKUP($G383,KM!$C$7:$C$200,KM!H$7:H$200))</f>
        <v/>
      </c>
      <c r="J383" s="18" t="str">
        <f>IF($G383="","",_xlfn.XLOOKUP($G383,KM!$C$7:$C$200,KM!I$7:I$200))</f>
        <v/>
      </c>
      <c r="K383" s="18" t="str">
        <f>IF($G383="","",_xlfn.XLOOKUP($G383,KM!$C$7:$C$200,KM!J$7:J$200))</f>
        <v/>
      </c>
      <c r="L383" s="18" t="str">
        <f>IF($G383="","",_xlfn.XLOOKUP($G383,KM!$C$7:$C$200,KM!K$7:K$200))</f>
        <v/>
      </c>
      <c r="M383" s="18" t="str">
        <f>IF($G383="","",_xlfn.XLOOKUP($G383,KM!$C$7:$C$200,KM!N$7:N$200))</f>
        <v/>
      </c>
      <c r="N383" s="27" t="s">
        <v>1046</v>
      </c>
    </row>
    <row r="384" spans="1:14" ht="57.6" x14ac:dyDescent="0.3">
      <c r="A384" s="27" t="s">
        <v>1060</v>
      </c>
      <c r="B384" s="27" t="s">
        <v>1061</v>
      </c>
      <c r="C384" s="27" t="s">
        <v>9</v>
      </c>
      <c r="D384" s="27" t="s">
        <v>9</v>
      </c>
      <c r="E384" s="27">
        <f t="shared" si="19"/>
        <v>383</v>
      </c>
      <c r="F384" s="18" t="str">
        <f>IF($G384="","",CONCATENATE("BAUTEIL:",_xlfn.XLOOKUP(G384,KM!$C$7:$C$200,KM!$D$7:$D$200),CHAR(10),"BEREICH:",_xlfn.XLOOKUP(G384,KM!$C$7:$C$200,KM!$E$7:$E$200)))</f>
        <v/>
      </c>
      <c r="G384" s="123"/>
      <c r="H384" s="18" t="str">
        <f>IF($G384="","",_xlfn.XLOOKUP($G384,KM!$C$7:$C$200,KM!F$7:F$200))</f>
        <v/>
      </c>
      <c r="I384" s="18" t="str">
        <f>IF($G384="","",_xlfn.XLOOKUP($G384,KM!$C$7:$C$200,KM!H$7:H$200))</f>
        <v/>
      </c>
      <c r="J384" s="18" t="str">
        <f>IF($G384="","",_xlfn.XLOOKUP($G384,KM!$C$7:$C$200,KM!I$7:I$200))</f>
        <v/>
      </c>
      <c r="K384" s="18" t="str">
        <f>IF($G384="","",_xlfn.XLOOKUP($G384,KM!$C$7:$C$200,KM!J$7:J$200))</f>
        <v/>
      </c>
      <c r="L384" s="18" t="str">
        <f>IF($G384="","",_xlfn.XLOOKUP($G384,KM!$C$7:$C$200,KM!K$7:K$200))</f>
        <v/>
      </c>
      <c r="M384" s="18" t="str">
        <f>IF($G384="","",_xlfn.XLOOKUP($G384,KM!$C$7:$C$200,KM!N$7:N$200))</f>
        <v/>
      </c>
      <c r="N384" s="27"/>
    </row>
    <row r="385" spans="1:14" ht="115.2" x14ac:dyDescent="0.3">
      <c r="A385" s="27" t="s">
        <v>1060</v>
      </c>
      <c r="B385" s="27" t="s">
        <v>29</v>
      </c>
      <c r="C385" s="27" t="s">
        <v>9</v>
      </c>
      <c r="D385" s="27" t="s">
        <v>9</v>
      </c>
      <c r="E385" s="27">
        <f t="shared" si="19"/>
        <v>384</v>
      </c>
      <c r="F385" s="18" t="str">
        <f>IF($G385="","",CONCATENATE("BAUTEIL:",_xlfn.XLOOKUP(G385,KM!$C$7:$C$200,KM!$D$7:$D$200),CHAR(10),"BEREICH:",_xlfn.XLOOKUP(G385,KM!$C$7:$C$200,KM!$E$7:$E$200)))</f>
        <v/>
      </c>
      <c r="G385" s="123"/>
      <c r="H385" s="18" t="str">
        <f>IF($G385="","",_xlfn.XLOOKUP($G385,KM!$C$7:$C$200,KM!F$7:F$200))</f>
        <v/>
      </c>
      <c r="I385" s="18" t="str">
        <f>IF($G385="","",_xlfn.XLOOKUP($G385,KM!$C$7:$C$200,KM!H$7:H$200))</f>
        <v/>
      </c>
      <c r="J385" s="18" t="str">
        <f>IF($G385="","",_xlfn.XLOOKUP($G385,KM!$C$7:$C$200,KM!I$7:I$200))</f>
        <v/>
      </c>
      <c r="K385" s="18" t="str">
        <f>IF($G385="","",_xlfn.XLOOKUP($G385,KM!$C$7:$C$200,KM!J$7:J$200))</f>
        <v/>
      </c>
      <c r="L385" s="18" t="str">
        <f>IF($G385="","",_xlfn.XLOOKUP($G385,KM!$C$7:$C$200,KM!K$7:K$200))</f>
        <v/>
      </c>
      <c r="M385" s="18" t="str">
        <f>IF($G385="","",_xlfn.XLOOKUP($G385,KM!$C$7:$C$200,KM!N$7:N$200))</f>
        <v/>
      </c>
      <c r="N385" s="27" t="s">
        <v>1062</v>
      </c>
    </row>
    <row r="386" spans="1:14" x14ac:dyDescent="0.3">
      <c r="F386" s="1" t="s">
        <v>1511</v>
      </c>
      <c r="H386" s="1" t="s">
        <v>1511</v>
      </c>
      <c r="I386" s="1" t="s">
        <v>1511</v>
      </c>
      <c r="J386" s="1" t="s">
        <v>1511</v>
      </c>
      <c r="K386" s="1" t="s">
        <v>1511</v>
      </c>
      <c r="L386" s="1" t="s">
        <v>1511</v>
      </c>
      <c r="M386" s="1" t="s">
        <v>1511</v>
      </c>
    </row>
    <row r="387" spans="1:14" x14ac:dyDescent="0.3">
      <c r="F387" s="1" t="s">
        <v>1511</v>
      </c>
      <c r="H387" s="1" t="s">
        <v>1511</v>
      </c>
      <c r="I387" s="1" t="s">
        <v>1511</v>
      </c>
      <c r="J387" s="1" t="s">
        <v>1511</v>
      </c>
      <c r="K387" s="1" t="s">
        <v>1511</v>
      </c>
      <c r="L387" s="1" t="s">
        <v>1511</v>
      </c>
      <c r="M387" s="1" t="s">
        <v>1511</v>
      </c>
    </row>
    <row r="388" spans="1:14" x14ac:dyDescent="0.3">
      <c r="F388" s="1" t="s">
        <v>1511</v>
      </c>
      <c r="H388" s="1" t="s">
        <v>1511</v>
      </c>
      <c r="I388" s="1" t="s">
        <v>1511</v>
      </c>
      <c r="J388" s="1" t="s">
        <v>1511</v>
      </c>
      <c r="K388" s="1" t="s">
        <v>1511</v>
      </c>
      <c r="L388" s="1" t="s">
        <v>1511</v>
      </c>
      <c r="M388" s="1" t="s">
        <v>1511</v>
      </c>
    </row>
    <row r="389" spans="1:14" x14ac:dyDescent="0.3">
      <c r="F389" s="1" t="s">
        <v>1511</v>
      </c>
      <c r="H389" s="1" t="s">
        <v>1511</v>
      </c>
      <c r="I389" s="1" t="s">
        <v>1511</v>
      </c>
      <c r="J389" s="1" t="s">
        <v>1511</v>
      </c>
      <c r="K389" s="1" t="s">
        <v>1511</v>
      </c>
      <c r="L389" s="1" t="s">
        <v>1511</v>
      </c>
      <c r="M389" s="1" t="s">
        <v>1511</v>
      </c>
    </row>
    <row r="390" spans="1:14" x14ac:dyDescent="0.3">
      <c r="F390" s="1" t="s">
        <v>1511</v>
      </c>
      <c r="H390" s="1" t="s">
        <v>1511</v>
      </c>
      <c r="I390" s="1" t="s">
        <v>1511</v>
      </c>
      <c r="J390" s="1" t="s">
        <v>1511</v>
      </c>
      <c r="K390" s="1" t="s">
        <v>1511</v>
      </c>
      <c r="L390" s="1" t="s">
        <v>1511</v>
      </c>
      <c r="M390" s="1" t="s">
        <v>1511</v>
      </c>
    </row>
    <row r="391" spans="1:14" x14ac:dyDescent="0.3">
      <c r="F391" s="1" t="s">
        <v>1511</v>
      </c>
      <c r="H391" s="1" t="s">
        <v>1511</v>
      </c>
      <c r="I391" s="1" t="s">
        <v>1511</v>
      </c>
      <c r="J391" s="1" t="s">
        <v>1511</v>
      </c>
      <c r="K391" s="1" t="s">
        <v>1511</v>
      </c>
      <c r="L391" s="1" t="s">
        <v>1511</v>
      </c>
      <c r="M391" s="1" t="s">
        <v>1511</v>
      </c>
    </row>
    <row r="392" spans="1:14" x14ac:dyDescent="0.3">
      <c r="F392" s="1" t="s">
        <v>1511</v>
      </c>
      <c r="H392" s="1" t="s">
        <v>1511</v>
      </c>
      <c r="I392" s="1" t="s">
        <v>1511</v>
      </c>
      <c r="J392" s="1" t="s">
        <v>1511</v>
      </c>
      <c r="K392" s="1" t="s">
        <v>1511</v>
      </c>
      <c r="L392" s="1" t="s">
        <v>1511</v>
      </c>
      <c r="M392" s="1" t="s">
        <v>1511</v>
      </c>
    </row>
    <row r="393" spans="1:14" x14ac:dyDescent="0.3">
      <c r="F393" s="1" t="s">
        <v>1511</v>
      </c>
      <c r="H393" s="1" t="s">
        <v>1511</v>
      </c>
      <c r="I393" s="1" t="s">
        <v>1511</v>
      </c>
      <c r="J393" s="1" t="s">
        <v>1511</v>
      </c>
      <c r="K393" s="1" t="s">
        <v>1511</v>
      </c>
      <c r="L393" s="1" t="s">
        <v>1511</v>
      </c>
      <c r="M393" s="1" t="s">
        <v>1511</v>
      </c>
    </row>
    <row r="394" spans="1:14" x14ac:dyDescent="0.3">
      <c r="F394" s="1" t="s">
        <v>1511</v>
      </c>
      <c r="H394" s="1" t="s">
        <v>1511</v>
      </c>
      <c r="I394" s="1" t="s">
        <v>1511</v>
      </c>
      <c r="J394" s="1" t="s">
        <v>1511</v>
      </c>
      <c r="K394" s="1" t="s">
        <v>1511</v>
      </c>
      <c r="L394" s="1" t="s">
        <v>1511</v>
      </c>
      <c r="M394" s="1" t="s">
        <v>1511</v>
      </c>
    </row>
    <row r="395" spans="1:14" x14ac:dyDescent="0.3">
      <c r="F395" s="1" t="s">
        <v>1511</v>
      </c>
      <c r="H395" s="1" t="s">
        <v>1511</v>
      </c>
      <c r="I395" s="1" t="s">
        <v>1511</v>
      </c>
      <c r="J395" s="1" t="s">
        <v>1511</v>
      </c>
      <c r="K395" s="1" t="s">
        <v>1511</v>
      </c>
      <c r="L395" s="1" t="s">
        <v>1511</v>
      </c>
      <c r="M395" s="1" t="s">
        <v>1511</v>
      </c>
    </row>
    <row r="396" spans="1:14" x14ac:dyDescent="0.3">
      <c r="F396" s="1" t="s">
        <v>1511</v>
      </c>
      <c r="H396" s="1" t="s">
        <v>1511</v>
      </c>
      <c r="I396" s="1" t="s">
        <v>1511</v>
      </c>
      <c r="J396" s="1" t="s">
        <v>1511</v>
      </c>
      <c r="K396" s="1" t="s">
        <v>1511</v>
      </c>
      <c r="L396" s="1" t="s">
        <v>1511</v>
      </c>
      <c r="M396" s="1" t="s">
        <v>1511</v>
      </c>
    </row>
    <row r="397" spans="1:14" x14ac:dyDescent="0.3">
      <c r="F397" s="1" t="s">
        <v>1511</v>
      </c>
      <c r="H397" s="1" t="s">
        <v>1511</v>
      </c>
      <c r="I397" s="1" t="s">
        <v>1511</v>
      </c>
      <c r="J397" s="1" t="s">
        <v>1511</v>
      </c>
      <c r="K397" s="1" t="s">
        <v>1511</v>
      </c>
      <c r="L397" s="1" t="s">
        <v>1511</v>
      </c>
      <c r="M397" s="1" t="s">
        <v>1511</v>
      </c>
    </row>
    <row r="398" spans="1:14" x14ac:dyDescent="0.3">
      <c r="F398" s="1" t="s">
        <v>1511</v>
      </c>
      <c r="H398" s="1" t="s">
        <v>1511</v>
      </c>
      <c r="I398" s="1" t="s">
        <v>1511</v>
      </c>
      <c r="J398" s="1" t="s">
        <v>1511</v>
      </c>
      <c r="K398" s="1" t="s">
        <v>1511</v>
      </c>
      <c r="L398" s="1" t="s">
        <v>1511</v>
      </c>
      <c r="M398" s="1" t="s">
        <v>1511</v>
      </c>
    </row>
    <row r="399" spans="1:14" x14ac:dyDescent="0.3">
      <c r="F399" s="1" t="s">
        <v>1511</v>
      </c>
      <c r="H399" s="1" t="s">
        <v>1511</v>
      </c>
      <c r="I399" s="1" t="s">
        <v>1511</v>
      </c>
      <c r="J399" s="1" t="s">
        <v>1511</v>
      </c>
      <c r="K399" s="1" t="s">
        <v>1511</v>
      </c>
      <c r="L399" s="1" t="s">
        <v>1511</v>
      </c>
      <c r="M399" s="1" t="s">
        <v>1511</v>
      </c>
    </row>
    <row r="400" spans="1:14" x14ac:dyDescent="0.3">
      <c r="F400" s="1" t="s">
        <v>1511</v>
      </c>
      <c r="H400" s="1" t="s">
        <v>1511</v>
      </c>
      <c r="I400" s="1" t="s">
        <v>1511</v>
      </c>
      <c r="J400" s="1" t="s">
        <v>1511</v>
      </c>
      <c r="K400" s="1" t="s">
        <v>1511</v>
      </c>
      <c r="L400" s="1" t="s">
        <v>1511</v>
      </c>
      <c r="M400" s="1" t="s">
        <v>1511</v>
      </c>
    </row>
    <row r="401" spans="6:13" x14ac:dyDescent="0.3">
      <c r="F401" s="1" t="s">
        <v>1511</v>
      </c>
      <c r="H401" s="1" t="s">
        <v>1511</v>
      </c>
      <c r="I401" s="1" t="s">
        <v>1511</v>
      </c>
      <c r="J401" s="1" t="s">
        <v>1511</v>
      </c>
      <c r="K401" s="1" t="s">
        <v>1511</v>
      </c>
      <c r="L401" s="1" t="s">
        <v>1511</v>
      </c>
      <c r="M401" s="1" t="s">
        <v>1511</v>
      </c>
    </row>
    <row r="402" spans="6:13" x14ac:dyDescent="0.3">
      <c r="F402" s="1" t="s">
        <v>1511</v>
      </c>
      <c r="H402" s="1" t="s">
        <v>1511</v>
      </c>
      <c r="I402" s="1" t="s">
        <v>1511</v>
      </c>
      <c r="J402" s="1" t="s">
        <v>1511</v>
      </c>
      <c r="K402" s="1" t="s">
        <v>1511</v>
      </c>
      <c r="L402" s="1" t="s">
        <v>1511</v>
      </c>
      <c r="M402" s="1" t="s">
        <v>1511</v>
      </c>
    </row>
    <row r="403" spans="6:13" x14ac:dyDescent="0.3">
      <c r="F403" s="1" t="s">
        <v>1511</v>
      </c>
      <c r="H403" s="1" t="s">
        <v>1511</v>
      </c>
      <c r="I403" s="1" t="s">
        <v>1511</v>
      </c>
      <c r="J403" s="1" t="s">
        <v>1511</v>
      </c>
      <c r="K403" s="1" t="s">
        <v>1511</v>
      </c>
      <c r="L403" s="1" t="s">
        <v>1511</v>
      </c>
      <c r="M403" s="1" t="s">
        <v>1511</v>
      </c>
    </row>
    <row r="404" spans="6:13" x14ac:dyDescent="0.3">
      <c r="F404" s="1" t="s">
        <v>1511</v>
      </c>
      <c r="H404" s="1" t="s">
        <v>1511</v>
      </c>
      <c r="I404" s="1" t="s">
        <v>1511</v>
      </c>
      <c r="J404" s="1" t="s">
        <v>1511</v>
      </c>
      <c r="K404" s="1" t="s">
        <v>1511</v>
      </c>
      <c r="L404" s="1" t="s">
        <v>1511</v>
      </c>
      <c r="M404" s="1" t="s">
        <v>1511</v>
      </c>
    </row>
    <row r="405" spans="6:13" x14ac:dyDescent="0.3">
      <c r="F405" s="1" t="s">
        <v>1511</v>
      </c>
      <c r="H405" s="1" t="s">
        <v>1511</v>
      </c>
      <c r="I405" s="1" t="s">
        <v>1511</v>
      </c>
      <c r="J405" s="1" t="s">
        <v>1511</v>
      </c>
      <c r="K405" s="1" t="s">
        <v>1511</v>
      </c>
      <c r="L405" s="1" t="s">
        <v>1511</v>
      </c>
      <c r="M405" s="1" t="s">
        <v>1511</v>
      </c>
    </row>
    <row r="406" spans="6:13" x14ac:dyDescent="0.3">
      <c r="F406" s="1" t="s">
        <v>1511</v>
      </c>
      <c r="H406" s="1" t="s">
        <v>1511</v>
      </c>
      <c r="I406" s="1" t="s">
        <v>1511</v>
      </c>
      <c r="J406" s="1" t="s">
        <v>1511</v>
      </c>
      <c r="K406" s="1" t="s">
        <v>1511</v>
      </c>
      <c r="L406" s="1" t="s">
        <v>1511</v>
      </c>
      <c r="M406" s="1" t="s">
        <v>1511</v>
      </c>
    </row>
    <row r="407" spans="6:13" x14ac:dyDescent="0.3">
      <c r="F407" s="1" t="s">
        <v>1511</v>
      </c>
      <c r="H407" s="1" t="s">
        <v>1511</v>
      </c>
      <c r="I407" s="1" t="s">
        <v>1511</v>
      </c>
      <c r="J407" s="1" t="s">
        <v>1511</v>
      </c>
      <c r="K407" s="1" t="s">
        <v>1511</v>
      </c>
      <c r="L407" s="1" t="s">
        <v>1511</v>
      </c>
      <c r="M407" s="1" t="s">
        <v>1511</v>
      </c>
    </row>
    <row r="408" spans="6:13" x14ac:dyDescent="0.3">
      <c r="F408" s="1" t="s">
        <v>1511</v>
      </c>
      <c r="H408" s="1" t="s">
        <v>1511</v>
      </c>
      <c r="I408" s="1" t="s">
        <v>1511</v>
      </c>
      <c r="J408" s="1" t="s">
        <v>1511</v>
      </c>
      <c r="K408" s="1" t="s">
        <v>1511</v>
      </c>
      <c r="L408" s="1" t="s">
        <v>1511</v>
      </c>
      <c r="M408" s="1" t="s">
        <v>1511</v>
      </c>
    </row>
    <row r="409" spans="6:13" x14ac:dyDescent="0.3">
      <c r="F409" s="1" t="s">
        <v>1511</v>
      </c>
      <c r="H409" s="1" t="s">
        <v>1511</v>
      </c>
      <c r="I409" s="1" t="s">
        <v>1511</v>
      </c>
      <c r="J409" s="1" t="s">
        <v>1511</v>
      </c>
      <c r="K409" s="1" t="s">
        <v>1511</v>
      </c>
      <c r="L409" s="1" t="s">
        <v>1511</v>
      </c>
      <c r="M409" s="1" t="s">
        <v>1511</v>
      </c>
    </row>
    <row r="410" spans="6:13" x14ac:dyDescent="0.3">
      <c r="F410" s="1" t="s">
        <v>1511</v>
      </c>
      <c r="H410" s="1" t="s">
        <v>1511</v>
      </c>
      <c r="I410" s="1" t="s">
        <v>1511</v>
      </c>
      <c r="J410" s="1" t="s">
        <v>1511</v>
      </c>
      <c r="K410" s="1" t="s">
        <v>1511</v>
      </c>
      <c r="L410" s="1" t="s">
        <v>1511</v>
      </c>
      <c r="M410" s="1" t="s">
        <v>1511</v>
      </c>
    </row>
    <row r="411" spans="6:13" x14ac:dyDescent="0.3">
      <c r="F411" s="1" t="s">
        <v>1511</v>
      </c>
      <c r="H411" s="1" t="s">
        <v>1511</v>
      </c>
      <c r="I411" s="1" t="s">
        <v>1511</v>
      </c>
      <c r="J411" s="1" t="s">
        <v>1511</v>
      </c>
      <c r="K411" s="1" t="s">
        <v>1511</v>
      </c>
      <c r="L411" s="1" t="s">
        <v>1511</v>
      </c>
      <c r="M411" s="1" t="s">
        <v>1511</v>
      </c>
    </row>
    <row r="412" spans="6:13" x14ac:dyDescent="0.3">
      <c r="F412" s="1" t="s">
        <v>1511</v>
      </c>
      <c r="H412" s="1" t="s">
        <v>1511</v>
      </c>
      <c r="I412" s="1" t="s">
        <v>1511</v>
      </c>
      <c r="J412" s="1" t="s">
        <v>1511</v>
      </c>
      <c r="K412" s="1" t="s">
        <v>1511</v>
      </c>
      <c r="L412" s="1" t="s">
        <v>1511</v>
      </c>
      <c r="M412" s="1" t="s">
        <v>1511</v>
      </c>
    </row>
    <row r="413" spans="6:13" x14ac:dyDescent="0.3">
      <c r="F413" s="1" t="s">
        <v>1511</v>
      </c>
      <c r="H413" s="1" t="s">
        <v>1511</v>
      </c>
      <c r="I413" s="1" t="s">
        <v>1511</v>
      </c>
      <c r="J413" s="1" t="s">
        <v>1511</v>
      </c>
      <c r="K413" s="1" t="s">
        <v>1511</v>
      </c>
      <c r="L413" s="1" t="s">
        <v>1511</v>
      </c>
      <c r="M413" s="1" t="s">
        <v>1511</v>
      </c>
    </row>
    <row r="414" spans="6:13" x14ac:dyDescent="0.3">
      <c r="F414" s="1" t="s">
        <v>1511</v>
      </c>
      <c r="H414" s="1" t="s">
        <v>1511</v>
      </c>
      <c r="I414" s="1" t="s">
        <v>1511</v>
      </c>
      <c r="J414" s="1" t="s">
        <v>1511</v>
      </c>
      <c r="K414" s="1" t="s">
        <v>1511</v>
      </c>
      <c r="L414" s="1" t="s">
        <v>1511</v>
      </c>
      <c r="M414" s="1" t="s">
        <v>1511</v>
      </c>
    </row>
    <row r="415" spans="6:13" x14ac:dyDescent="0.3">
      <c r="F415" s="1" t="s">
        <v>1511</v>
      </c>
      <c r="H415" s="1" t="s">
        <v>1511</v>
      </c>
      <c r="I415" s="1" t="s">
        <v>1511</v>
      </c>
      <c r="J415" s="1" t="s">
        <v>1511</v>
      </c>
      <c r="K415" s="1" t="s">
        <v>1511</v>
      </c>
      <c r="L415" s="1" t="s">
        <v>1511</v>
      </c>
      <c r="M415" s="1" t="s">
        <v>1511</v>
      </c>
    </row>
    <row r="416" spans="6:13" x14ac:dyDescent="0.3">
      <c r="F416" s="1" t="s">
        <v>1511</v>
      </c>
      <c r="H416" s="1" t="s">
        <v>1511</v>
      </c>
      <c r="I416" s="1" t="s">
        <v>1511</v>
      </c>
      <c r="J416" s="1" t="s">
        <v>1511</v>
      </c>
      <c r="K416" s="1" t="s">
        <v>1511</v>
      </c>
      <c r="L416" s="1" t="s">
        <v>1511</v>
      </c>
      <c r="M416" s="1" t="s">
        <v>1511</v>
      </c>
    </row>
    <row r="417" spans="6:13" x14ac:dyDescent="0.3">
      <c r="F417" s="1" t="s">
        <v>1511</v>
      </c>
      <c r="H417" s="1" t="s">
        <v>1511</v>
      </c>
      <c r="I417" s="1" t="s">
        <v>1511</v>
      </c>
      <c r="J417" s="1" t="s">
        <v>1511</v>
      </c>
      <c r="K417" s="1" t="s">
        <v>1511</v>
      </c>
      <c r="L417" s="1" t="s">
        <v>1511</v>
      </c>
      <c r="M417" s="1" t="s">
        <v>1511</v>
      </c>
    </row>
    <row r="418" spans="6:13" x14ac:dyDescent="0.3">
      <c r="F418" s="1" t="s">
        <v>1511</v>
      </c>
      <c r="H418" s="1" t="s">
        <v>1511</v>
      </c>
      <c r="I418" s="1" t="s">
        <v>1511</v>
      </c>
      <c r="J418" s="1" t="s">
        <v>1511</v>
      </c>
      <c r="K418" s="1" t="s">
        <v>1511</v>
      </c>
      <c r="L418" s="1" t="s">
        <v>1511</v>
      </c>
      <c r="M418" s="1" t="s">
        <v>1511</v>
      </c>
    </row>
    <row r="419" spans="6:13" x14ac:dyDescent="0.3">
      <c r="F419" s="1" t="s">
        <v>1511</v>
      </c>
      <c r="H419" s="1" t="s">
        <v>1511</v>
      </c>
      <c r="I419" s="1" t="s">
        <v>1511</v>
      </c>
      <c r="J419" s="1" t="s">
        <v>1511</v>
      </c>
      <c r="K419" s="1" t="s">
        <v>1511</v>
      </c>
      <c r="L419" s="1" t="s">
        <v>1511</v>
      </c>
      <c r="M419" s="1" t="s">
        <v>1511</v>
      </c>
    </row>
    <row r="420" spans="6:13" x14ac:dyDescent="0.3">
      <c r="F420" s="1" t="s">
        <v>1511</v>
      </c>
      <c r="H420" s="1" t="s">
        <v>1511</v>
      </c>
      <c r="I420" s="1" t="s">
        <v>1511</v>
      </c>
      <c r="J420" s="1" t="s">
        <v>1511</v>
      </c>
      <c r="K420" s="1" t="s">
        <v>1511</v>
      </c>
      <c r="L420" s="1" t="s">
        <v>1511</v>
      </c>
      <c r="M420" s="1" t="s">
        <v>1511</v>
      </c>
    </row>
    <row r="421" spans="6:13" x14ac:dyDescent="0.3">
      <c r="F421" s="1" t="s">
        <v>1511</v>
      </c>
      <c r="H421" s="1" t="s">
        <v>1511</v>
      </c>
      <c r="I421" s="1" t="s">
        <v>1511</v>
      </c>
      <c r="J421" s="1" t="s">
        <v>1511</v>
      </c>
      <c r="K421" s="1" t="s">
        <v>1511</v>
      </c>
      <c r="L421" s="1" t="s">
        <v>1511</v>
      </c>
      <c r="M421" s="1" t="s">
        <v>1511</v>
      </c>
    </row>
    <row r="422" spans="6:13" x14ac:dyDescent="0.3">
      <c r="F422" s="1" t="s">
        <v>1511</v>
      </c>
      <c r="H422" s="1" t="s">
        <v>1511</v>
      </c>
      <c r="I422" s="1" t="s">
        <v>1511</v>
      </c>
      <c r="J422" s="1" t="s">
        <v>1511</v>
      </c>
      <c r="K422" s="1" t="s">
        <v>1511</v>
      </c>
      <c r="L422" s="1" t="s">
        <v>1511</v>
      </c>
      <c r="M422" s="1" t="s">
        <v>1511</v>
      </c>
    </row>
    <row r="423" spans="6:13" x14ac:dyDescent="0.3">
      <c r="F423" s="1" t="s">
        <v>1511</v>
      </c>
      <c r="H423" s="1" t="s">
        <v>1511</v>
      </c>
      <c r="I423" s="1" t="s">
        <v>1511</v>
      </c>
      <c r="J423" s="1" t="s">
        <v>1511</v>
      </c>
      <c r="K423" s="1" t="s">
        <v>1511</v>
      </c>
      <c r="L423" s="1" t="s">
        <v>1511</v>
      </c>
      <c r="M423" s="1" t="s">
        <v>1511</v>
      </c>
    </row>
    <row r="424" spans="6:13" x14ac:dyDescent="0.3">
      <c r="F424" s="1" t="s">
        <v>1511</v>
      </c>
      <c r="H424" s="1" t="s">
        <v>1511</v>
      </c>
      <c r="I424" s="1" t="s">
        <v>1511</v>
      </c>
      <c r="J424" s="1" t="s">
        <v>1511</v>
      </c>
      <c r="K424" s="1" t="s">
        <v>1511</v>
      </c>
      <c r="L424" s="1" t="s">
        <v>1511</v>
      </c>
      <c r="M424" s="1" t="s">
        <v>1511</v>
      </c>
    </row>
    <row r="425" spans="6:13" x14ac:dyDescent="0.3">
      <c r="F425" s="1" t="s">
        <v>1511</v>
      </c>
      <c r="H425" s="1" t="s">
        <v>1511</v>
      </c>
      <c r="I425" s="1" t="s">
        <v>1511</v>
      </c>
      <c r="J425" s="1" t="s">
        <v>1511</v>
      </c>
      <c r="K425" s="1" t="s">
        <v>1511</v>
      </c>
      <c r="L425" s="1" t="s">
        <v>1511</v>
      </c>
      <c r="M425" s="1" t="s">
        <v>1511</v>
      </c>
    </row>
    <row r="426" spans="6:13" x14ac:dyDescent="0.3">
      <c r="F426" s="1" t="s">
        <v>1511</v>
      </c>
      <c r="H426" s="1" t="s">
        <v>1511</v>
      </c>
      <c r="I426" s="1" t="s">
        <v>1511</v>
      </c>
      <c r="J426" s="1" t="s">
        <v>1511</v>
      </c>
      <c r="K426" s="1" t="s">
        <v>1511</v>
      </c>
      <c r="L426" s="1" t="s">
        <v>1511</v>
      </c>
      <c r="M426" s="1" t="s">
        <v>1511</v>
      </c>
    </row>
    <row r="427" spans="6:13" x14ac:dyDescent="0.3">
      <c r="F427" s="1" t="s">
        <v>1511</v>
      </c>
      <c r="H427" s="1" t="s">
        <v>1511</v>
      </c>
      <c r="I427" s="1" t="s">
        <v>1511</v>
      </c>
      <c r="J427" s="1" t="s">
        <v>1511</v>
      </c>
      <c r="K427" s="1" t="s">
        <v>1511</v>
      </c>
      <c r="L427" s="1" t="s">
        <v>1511</v>
      </c>
      <c r="M427" s="1" t="s">
        <v>1511</v>
      </c>
    </row>
    <row r="428" spans="6:13" x14ac:dyDescent="0.3">
      <c r="F428" s="1" t="s">
        <v>1511</v>
      </c>
      <c r="H428" s="1" t="s">
        <v>1511</v>
      </c>
      <c r="I428" s="1" t="s">
        <v>1511</v>
      </c>
      <c r="J428" s="1" t="s">
        <v>1511</v>
      </c>
      <c r="K428" s="1" t="s">
        <v>1511</v>
      </c>
      <c r="L428" s="1" t="s">
        <v>1511</v>
      </c>
      <c r="M428" s="1" t="s">
        <v>1511</v>
      </c>
    </row>
    <row r="429" spans="6:13" x14ac:dyDescent="0.3">
      <c r="F429" s="1" t="s">
        <v>1511</v>
      </c>
      <c r="H429" s="1" t="s">
        <v>1511</v>
      </c>
      <c r="I429" s="1" t="s">
        <v>1511</v>
      </c>
      <c r="J429" s="1" t="s">
        <v>1511</v>
      </c>
      <c r="K429" s="1" t="s">
        <v>1511</v>
      </c>
      <c r="L429" s="1" t="s">
        <v>1511</v>
      </c>
      <c r="M429" s="1" t="s">
        <v>1511</v>
      </c>
    </row>
    <row r="430" spans="6:13" x14ac:dyDescent="0.3">
      <c r="F430" s="1" t="s">
        <v>1511</v>
      </c>
      <c r="H430" s="1" t="s">
        <v>1511</v>
      </c>
      <c r="I430" s="1" t="s">
        <v>1511</v>
      </c>
      <c r="J430" s="1" t="s">
        <v>1511</v>
      </c>
      <c r="K430" s="1" t="s">
        <v>1511</v>
      </c>
      <c r="L430" s="1" t="s">
        <v>1511</v>
      </c>
      <c r="M430" s="1" t="s">
        <v>1511</v>
      </c>
    </row>
    <row r="431" spans="6:13" x14ac:dyDescent="0.3">
      <c r="F431" s="1" t="s">
        <v>1511</v>
      </c>
      <c r="H431" s="1" t="s">
        <v>1511</v>
      </c>
      <c r="I431" s="1" t="s">
        <v>1511</v>
      </c>
      <c r="J431" s="1" t="s">
        <v>1511</v>
      </c>
      <c r="K431" s="1" t="s">
        <v>1511</v>
      </c>
      <c r="L431" s="1" t="s">
        <v>1511</v>
      </c>
      <c r="M431" s="1" t="s">
        <v>1511</v>
      </c>
    </row>
    <row r="432" spans="6:13" x14ac:dyDescent="0.3">
      <c r="F432" s="1" t="s">
        <v>1511</v>
      </c>
      <c r="H432" s="1" t="s">
        <v>1511</v>
      </c>
      <c r="I432" s="1" t="s">
        <v>1511</v>
      </c>
      <c r="J432" s="1" t="s">
        <v>1511</v>
      </c>
      <c r="K432" s="1" t="s">
        <v>1511</v>
      </c>
      <c r="L432" s="1" t="s">
        <v>1511</v>
      </c>
      <c r="M432" s="1" t="s">
        <v>1511</v>
      </c>
    </row>
    <row r="433" spans="6:13" x14ac:dyDescent="0.3">
      <c r="F433" s="1" t="s">
        <v>1511</v>
      </c>
      <c r="H433" s="1" t="s">
        <v>1511</v>
      </c>
      <c r="I433" s="1" t="s">
        <v>1511</v>
      </c>
      <c r="J433" s="1" t="s">
        <v>1511</v>
      </c>
      <c r="K433" s="1" t="s">
        <v>1511</v>
      </c>
      <c r="L433" s="1" t="s">
        <v>1511</v>
      </c>
      <c r="M433" s="1" t="s">
        <v>1511</v>
      </c>
    </row>
    <row r="434" spans="6:13" x14ac:dyDescent="0.3">
      <c r="F434" s="1" t="s">
        <v>1511</v>
      </c>
      <c r="H434" s="1" t="s">
        <v>1511</v>
      </c>
      <c r="I434" s="1" t="s">
        <v>1511</v>
      </c>
      <c r="J434" s="1" t="s">
        <v>1511</v>
      </c>
      <c r="K434" s="1" t="s">
        <v>1511</v>
      </c>
      <c r="L434" s="1" t="s">
        <v>1511</v>
      </c>
      <c r="M434" s="1" t="s">
        <v>1511</v>
      </c>
    </row>
    <row r="435" spans="6:13" x14ac:dyDescent="0.3">
      <c r="F435" s="1" t="s">
        <v>1511</v>
      </c>
      <c r="H435" s="1" t="s">
        <v>1511</v>
      </c>
      <c r="I435" s="1" t="s">
        <v>1511</v>
      </c>
      <c r="J435" s="1" t="s">
        <v>1511</v>
      </c>
      <c r="K435" s="1" t="s">
        <v>1511</v>
      </c>
      <c r="L435" s="1" t="s">
        <v>1511</v>
      </c>
      <c r="M435" s="1" t="s">
        <v>1511</v>
      </c>
    </row>
    <row r="436" spans="6:13" x14ac:dyDescent="0.3">
      <c r="F436" s="1" t="s">
        <v>1511</v>
      </c>
      <c r="H436" s="1" t="s">
        <v>1511</v>
      </c>
      <c r="I436" s="1" t="s">
        <v>1511</v>
      </c>
      <c r="J436" s="1" t="s">
        <v>1511</v>
      </c>
      <c r="K436" s="1" t="s">
        <v>1511</v>
      </c>
      <c r="L436" s="1" t="s">
        <v>1511</v>
      </c>
      <c r="M436" s="1" t="s">
        <v>1511</v>
      </c>
    </row>
    <row r="437" spans="6:13" x14ac:dyDescent="0.3">
      <c r="F437" s="1" t="s">
        <v>1511</v>
      </c>
      <c r="H437" s="1" t="s">
        <v>1511</v>
      </c>
      <c r="I437" s="1" t="s">
        <v>1511</v>
      </c>
      <c r="J437" s="1" t="s">
        <v>1511</v>
      </c>
      <c r="K437" s="1" t="s">
        <v>1511</v>
      </c>
      <c r="L437" s="1" t="s">
        <v>1511</v>
      </c>
      <c r="M437" s="1" t="s">
        <v>1511</v>
      </c>
    </row>
    <row r="438" spans="6:13" x14ac:dyDescent="0.3">
      <c r="F438" s="1" t="s">
        <v>1511</v>
      </c>
      <c r="H438" s="1" t="s">
        <v>1511</v>
      </c>
      <c r="I438" s="1" t="s">
        <v>1511</v>
      </c>
      <c r="J438" s="1" t="s">
        <v>1511</v>
      </c>
      <c r="K438" s="1" t="s">
        <v>1511</v>
      </c>
      <c r="L438" s="1" t="s">
        <v>1511</v>
      </c>
      <c r="M438" s="1" t="s">
        <v>1511</v>
      </c>
    </row>
    <row r="439" spans="6:13" x14ac:dyDescent="0.3">
      <c r="F439" s="1" t="s">
        <v>1511</v>
      </c>
      <c r="H439" s="1" t="s">
        <v>1511</v>
      </c>
      <c r="I439" s="1" t="s">
        <v>1511</v>
      </c>
      <c r="J439" s="1" t="s">
        <v>1511</v>
      </c>
      <c r="K439" s="1" t="s">
        <v>1511</v>
      </c>
      <c r="L439" s="1" t="s">
        <v>1511</v>
      </c>
      <c r="M439" s="1" t="s">
        <v>1511</v>
      </c>
    </row>
    <row r="440" spans="6:13" x14ac:dyDescent="0.3">
      <c r="F440" s="1" t="s">
        <v>1511</v>
      </c>
      <c r="H440" s="1" t="s">
        <v>1511</v>
      </c>
      <c r="I440" s="1" t="s">
        <v>1511</v>
      </c>
      <c r="J440" s="1" t="s">
        <v>1511</v>
      </c>
      <c r="K440" s="1" t="s">
        <v>1511</v>
      </c>
      <c r="L440" s="1" t="s">
        <v>1511</v>
      </c>
      <c r="M440" s="1" t="s">
        <v>1511</v>
      </c>
    </row>
    <row r="441" spans="6:13" x14ac:dyDescent="0.3">
      <c r="F441" s="1" t="s">
        <v>1511</v>
      </c>
      <c r="H441" s="1" t="s">
        <v>1511</v>
      </c>
      <c r="I441" s="1" t="s">
        <v>1511</v>
      </c>
      <c r="J441" s="1" t="s">
        <v>1511</v>
      </c>
      <c r="K441" s="1" t="s">
        <v>1511</v>
      </c>
      <c r="L441" s="1" t="s">
        <v>1511</v>
      </c>
      <c r="M441" s="1" t="s">
        <v>1511</v>
      </c>
    </row>
    <row r="442" spans="6:13" x14ac:dyDescent="0.3">
      <c r="F442" s="1" t="s">
        <v>1511</v>
      </c>
      <c r="H442" s="1" t="s">
        <v>1511</v>
      </c>
      <c r="I442" s="1" t="s">
        <v>1511</v>
      </c>
      <c r="J442" s="1" t="s">
        <v>1511</v>
      </c>
      <c r="K442" s="1" t="s">
        <v>1511</v>
      </c>
      <c r="L442" s="1" t="s">
        <v>1511</v>
      </c>
      <c r="M442" s="1" t="s">
        <v>1511</v>
      </c>
    </row>
    <row r="443" spans="6:13" x14ac:dyDescent="0.3">
      <c r="F443" s="1" t="s">
        <v>1511</v>
      </c>
      <c r="H443" s="1" t="s">
        <v>1511</v>
      </c>
      <c r="I443" s="1" t="s">
        <v>1511</v>
      </c>
      <c r="J443" s="1" t="s">
        <v>1511</v>
      </c>
      <c r="K443" s="1" t="s">
        <v>1511</v>
      </c>
      <c r="L443" s="1" t="s">
        <v>1511</v>
      </c>
      <c r="M443" s="1" t="s">
        <v>1511</v>
      </c>
    </row>
    <row r="444" spans="6:13" x14ac:dyDescent="0.3">
      <c r="F444" s="1" t="s">
        <v>1511</v>
      </c>
      <c r="H444" s="1" t="s">
        <v>1511</v>
      </c>
      <c r="I444" s="1" t="s">
        <v>1511</v>
      </c>
      <c r="J444" s="1" t="s">
        <v>1511</v>
      </c>
      <c r="K444" s="1" t="s">
        <v>1511</v>
      </c>
      <c r="L444" s="1" t="s">
        <v>1511</v>
      </c>
      <c r="M444" s="1" t="s">
        <v>1511</v>
      </c>
    </row>
    <row r="445" spans="6:13" x14ac:dyDescent="0.3">
      <c r="F445" s="1" t="s">
        <v>1511</v>
      </c>
      <c r="H445" s="1" t="s">
        <v>1511</v>
      </c>
      <c r="I445" s="1" t="s">
        <v>1511</v>
      </c>
      <c r="J445" s="1" t="s">
        <v>1511</v>
      </c>
      <c r="K445" s="1" t="s">
        <v>1511</v>
      </c>
      <c r="L445" s="1" t="s">
        <v>1511</v>
      </c>
      <c r="M445" s="1" t="s">
        <v>1511</v>
      </c>
    </row>
    <row r="446" spans="6:13" x14ac:dyDescent="0.3">
      <c r="F446" s="1" t="s">
        <v>1511</v>
      </c>
      <c r="H446" s="1" t="s">
        <v>1511</v>
      </c>
      <c r="I446" s="1" t="s">
        <v>1511</v>
      </c>
      <c r="J446" s="1" t="s">
        <v>1511</v>
      </c>
      <c r="K446" s="1" t="s">
        <v>1511</v>
      </c>
      <c r="L446" s="1" t="s">
        <v>1511</v>
      </c>
      <c r="M446" s="1" t="s">
        <v>1511</v>
      </c>
    </row>
    <row r="447" spans="6:13" x14ac:dyDescent="0.3">
      <c r="F447" s="1" t="s">
        <v>1511</v>
      </c>
      <c r="H447" s="1" t="s">
        <v>1511</v>
      </c>
      <c r="I447" s="1" t="s">
        <v>1511</v>
      </c>
      <c r="J447" s="1" t="s">
        <v>1511</v>
      </c>
      <c r="K447" s="1" t="s">
        <v>1511</v>
      </c>
      <c r="L447" s="1" t="s">
        <v>1511</v>
      </c>
      <c r="M447" s="1" t="s">
        <v>1511</v>
      </c>
    </row>
    <row r="448" spans="6:13" x14ac:dyDescent="0.3">
      <c r="F448" s="1" t="s">
        <v>1511</v>
      </c>
      <c r="H448" s="1" t="s">
        <v>1511</v>
      </c>
      <c r="I448" s="1" t="s">
        <v>1511</v>
      </c>
      <c r="J448" s="1" t="s">
        <v>1511</v>
      </c>
      <c r="K448" s="1" t="s">
        <v>1511</v>
      </c>
      <c r="L448" s="1" t="s">
        <v>1511</v>
      </c>
      <c r="M448" s="1" t="s">
        <v>1511</v>
      </c>
    </row>
    <row r="449" spans="6:13" x14ac:dyDescent="0.3">
      <c r="F449" s="1" t="s">
        <v>1511</v>
      </c>
      <c r="H449" s="1" t="s">
        <v>1511</v>
      </c>
      <c r="I449" s="1" t="s">
        <v>1511</v>
      </c>
      <c r="J449" s="1" t="s">
        <v>1511</v>
      </c>
      <c r="K449" s="1" t="s">
        <v>1511</v>
      </c>
      <c r="L449" s="1" t="s">
        <v>1511</v>
      </c>
      <c r="M449" s="1" t="s">
        <v>1511</v>
      </c>
    </row>
    <row r="450" spans="6:13" x14ac:dyDescent="0.3">
      <c r="F450" s="1" t="s">
        <v>1511</v>
      </c>
      <c r="H450" s="1" t="s">
        <v>1511</v>
      </c>
      <c r="I450" s="1" t="s">
        <v>1511</v>
      </c>
      <c r="J450" s="1" t="s">
        <v>1511</v>
      </c>
      <c r="K450" s="1" t="s">
        <v>1511</v>
      </c>
      <c r="L450" s="1" t="s">
        <v>1511</v>
      </c>
      <c r="M450" s="1" t="s">
        <v>1511</v>
      </c>
    </row>
    <row r="451" spans="6:13" x14ac:dyDescent="0.3">
      <c r="F451" s="1" t="s">
        <v>1511</v>
      </c>
      <c r="H451" s="1" t="s">
        <v>1511</v>
      </c>
      <c r="I451" s="1" t="s">
        <v>1511</v>
      </c>
      <c r="J451" s="1" t="s">
        <v>1511</v>
      </c>
      <c r="K451" s="1" t="s">
        <v>1511</v>
      </c>
      <c r="L451" s="1" t="s">
        <v>1511</v>
      </c>
      <c r="M451" s="1" t="s">
        <v>1511</v>
      </c>
    </row>
    <row r="452" spans="6:13" x14ac:dyDescent="0.3">
      <c r="F452" s="1" t="s">
        <v>1511</v>
      </c>
      <c r="H452" s="1" t="s">
        <v>1511</v>
      </c>
      <c r="I452" s="1" t="s">
        <v>1511</v>
      </c>
      <c r="J452" s="1" t="s">
        <v>1511</v>
      </c>
      <c r="K452" s="1" t="s">
        <v>1511</v>
      </c>
      <c r="L452" s="1" t="s">
        <v>1511</v>
      </c>
      <c r="M452" s="1" t="s">
        <v>1511</v>
      </c>
    </row>
    <row r="453" spans="6:13" x14ac:dyDescent="0.3">
      <c r="F453" s="1" t="s">
        <v>1511</v>
      </c>
      <c r="H453" s="1" t="s">
        <v>1511</v>
      </c>
      <c r="I453" s="1" t="s">
        <v>1511</v>
      </c>
      <c r="J453" s="1" t="s">
        <v>1511</v>
      </c>
      <c r="K453" s="1" t="s">
        <v>1511</v>
      </c>
      <c r="L453" s="1" t="s">
        <v>1511</v>
      </c>
      <c r="M453" s="1" t="s">
        <v>1511</v>
      </c>
    </row>
    <row r="454" spans="6:13" x14ac:dyDescent="0.3">
      <c r="F454" s="1" t="s">
        <v>1511</v>
      </c>
      <c r="H454" s="1" t="s">
        <v>1511</v>
      </c>
      <c r="I454" s="1" t="s">
        <v>1511</v>
      </c>
      <c r="J454" s="1" t="s">
        <v>1511</v>
      </c>
      <c r="K454" s="1" t="s">
        <v>1511</v>
      </c>
      <c r="L454" s="1" t="s">
        <v>1511</v>
      </c>
      <c r="M454" s="1" t="s">
        <v>1511</v>
      </c>
    </row>
    <row r="455" spans="6:13" x14ac:dyDescent="0.3">
      <c r="F455" s="1" t="s">
        <v>1511</v>
      </c>
      <c r="H455" s="1" t="s">
        <v>1511</v>
      </c>
      <c r="I455" s="1" t="s">
        <v>1511</v>
      </c>
      <c r="J455" s="1" t="s">
        <v>1511</v>
      </c>
      <c r="K455" s="1" t="s">
        <v>1511</v>
      </c>
      <c r="L455" s="1" t="s">
        <v>1511</v>
      </c>
      <c r="M455" s="1" t="s">
        <v>1511</v>
      </c>
    </row>
    <row r="456" spans="6:13" x14ac:dyDescent="0.3">
      <c r="F456" s="1" t="s">
        <v>1511</v>
      </c>
      <c r="H456" s="1" t="s">
        <v>1511</v>
      </c>
      <c r="I456" s="1" t="s">
        <v>1511</v>
      </c>
      <c r="J456" s="1" t="s">
        <v>1511</v>
      </c>
      <c r="K456" s="1" t="s">
        <v>1511</v>
      </c>
      <c r="L456" s="1" t="s">
        <v>1511</v>
      </c>
      <c r="M456" s="1" t="s">
        <v>1511</v>
      </c>
    </row>
    <row r="457" spans="6:13" x14ac:dyDescent="0.3">
      <c r="F457" s="1" t="s">
        <v>1511</v>
      </c>
      <c r="H457" s="1" t="s">
        <v>1511</v>
      </c>
      <c r="I457" s="1" t="s">
        <v>1511</v>
      </c>
      <c r="J457" s="1" t="s">
        <v>1511</v>
      </c>
      <c r="K457" s="1" t="s">
        <v>1511</v>
      </c>
      <c r="L457" s="1" t="s">
        <v>1511</v>
      </c>
      <c r="M457" s="1" t="s">
        <v>1511</v>
      </c>
    </row>
    <row r="458" spans="6:13" x14ac:dyDescent="0.3">
      <c r="F458" s="1" t="s">
        <v>1511</v>
      </c>
      <c r="H458" s="1" t="s">
        <v>1511</v>
      </c>
      <c r="I458" s="1" t="s">
        <v>1511</v>
      </c>
      <c r="J458" s="1" t="s">
        <v>1511</v>
      </c>
      <c r="K458" s="1" t="s">
        <v>1511</v>
      </c>
      <c r="L458" s="1" t="s">
        <v>1511</v>
      </c>
      <c r="M458" s="1" t="s">
        <v>1511</v>
      </c>
    </row>
    <row r="459" spans="6:13" x14ac:dyDescent="0.3">
      <c r="F459" s="1" t="s">
        <v>1511</v>
      </c>
      <c r="H459" s="1" t="s">
        <v>1511</v>
      </c>
      <c r="I459" s="1" t="s">
        <v>1511</v>
      </c>
      <c r="J459" s="1" t="s">
        <v>1511</v>
      </c>
      <c r="K459" s="1" t="s">
        <v>1511</v>
      </c>
      <c r="L459" s="1" t="s">
        <v>1511</v>
      </c>
      <c r="M459" s="1" t="s">
        <v>1511</v>
      </c>
    </row>
    <row r="460" spans="6:13" x14ac:dyDescent="0.3">
      <c r="F460" s="1" t="s">
        <v>1511</v>
      </c>
      <c r="H460" s="1" t="s">
        <v>1511</v>
      </c>
      <c r="I460" s="1" t="s">
        <v>1511</v>
      </c>
      <c r="J460" s="1" t="s">
        <v>1511</v>
      </c>
      <c r="K460" s="1" t="s">
        <v>1511</v>
      </c>
      <c r="L460" s="1" t="s">
        <v>1511</v>
      </c>
      <c r="M460" s="1" t="s">
        <v>1511</v>
      </c>
    </row>
    <row r="461" spans="6:13" x14ac:dyDescent="0.3">
      <c r="F461" s="1" t="s">
        <v>1511</v>
      </c>
      <c r="H461" s="1" t="s">
        <v>1511</v>
      </c>
      <c r="I461" s="1" t="s">
        <v>1511</v>
      </c>
      <c r="J461" s="1" t="s">
        <v>1511</v>
      </c>
      <c r="K461" s="1" t="s">
        <v>1511</v>
      </c>
      <c r="L461" s="1" t="s">
        <v>1511</v>
      </c>
      <c r="M461" s="1" t="s">
        <v>1511</v>
      </c>
    </row>
    <row r="462" spans="6:13" x14ac:dyDescent="0.3">
      <c r="F462" s="1" t="s">
        <v>1511</v>
      </c>
      <c r="H462" s="1" t="s">
        <v>1511</v>
      </c>
      <c r="I462" s="1" t="s">
        <v>1511</v>
      </c>
      <c r="J462" s="1" t="s">
        <v>1511</v>
      </c>
      <c r="K462" s="1" t="s">
        <v>1511</v>
      </c>
      <c r="L462" s="1" t="s">
        <v>1511</v>
      </c>
      <c r="M462" s="1" t="s">
        <v>1511</v>
      </c>
    </row>
    <row r="463" spans="6:13" x14ac:dyDescent="0.3">
      <c r="F463" s="1" t="s">
        <v>1511</v>
      </c>
      <c r="H463" s="1" t="s">
        <v>1511</v>
      </c>
      <c r="I463" s="1" t="s">
        <v>1511</v>
      </c>
      <c r="J463" s="1" t="s">
        <v>1511</v>
      </c>
      <c r="K463" s="1" t="s">
        <v>1511</v>
      </c>
      <c r="L463" s="1" t="s">
        <v>1511</v>
      </c>
      <c r="M463" s="1" t="s">
        <v>1511</v>
      </c>
    </row>
    <row r="464" spans="6:13" x14ac:dyDescent="0.3">
      <c r="F464" s="1" t="s">
        <v>1511</v>
      </c>
      <c r="H464" s="1" t="s">
        <v>1511</v>
      </c>
      <c r="I464" s="1" t="s">
        <v>1511</v>
      </c>
      <c r="J464" s="1" t="s">
        <v>1511</v>
      </c>
      <c r="K464" s="1" t="s">
        <v>1511</v>
      </c>
      <c r="L464" s="1" t="s">
        <v>1511</v>
      </c>
      <c r="M464" s="1" t="s">
        <v>1511</v>
      </c>
    </row>
    <row r="465" spans="6:13" x14ac:dyDescent="0.3">
      <c r="F465" s="1" t="s">
        <v>1511</v>
      </c>
      <c r="H465" s="1" t="s">
        <v>1511</v>
      </c>
      <c r="I465" s="1" t="s">
        <v>1511</v>
      </c>
      <c r="J465" s="1" t="s">
        <v>1511</v>
      </c>
      <c r="K465" s="1" t="s">
        <v>1511</v>
      </c>
      <c r="L465" s="1" t="s">
        <v>1511</v>
      </c>
      <c r="M465" s="1" t="s">
        <v>1511</v>
      </c>
    </row>
    <row r="466" spans="6:13" x14ac:dyDescent="0.3">
      <c r="F466" s="1" t="s">
        <v>1511</v>
      </c>
      <c r="H466" s="1" t="s">
        <v>1511</v>
      </c>
      <c r="I466" s="1" t="s">
        <v>1511</v>
      </c>
      <c r="J466" s="1" t="s">
        <v>1511</v>
      </c>
      <c r="K466" s="1" t="s">
        <v>1511</v>
      </c>
      <c r="L466" s="1" t="s">
        <v>1511</v>
      </c>
      <c r="M466" s="1" t="s">
        <v>1511</v>
      </c>
    </row>
    <row r="467" spans="6:13" x14ac:dyDescent="0.3">
      <c r="F467" s="1" t="s">
        <v>1511</v>
      </c>
      <c r="H467" s="1" t="s">
        <v>1511</v>
      </c>
      <c r="I467" s="1" t="s">
        <v>1511</v>
      </c>
      <c r="J467" s="1" t="s">
        <v>1511</v>
      </c>
      <c r="K467" s="1" t="s">
        <v>1511</v>
      </c>
      <c r="L467" s="1" t="s">
        <v>1511</v>
      </c>
      <c r="M467" s="1" t="s">
        <v>1511</v>
      </c>
    </row>
    <row r="468" spans="6:13" x14ac:dyDescent="0.3">
      <c r="F468" s="1" t="s">
        <v>1511</v>
      </c>
      <c r="H468" s="1" t="s">
        <v>1511</v>
      </c>
      <c r="I468" s="1" t="s">
        <v>1511</v>
      </c>
      <c r="J468" s="1" t="s">
        <v>1511</v>
      </c>
      <c r="K468" s="1" t="s">
        <v>1511</v>
      </c>
      <c r="L468" s="1" t="s">
        <v>1511</v>
      </c>
      <c r="M468" s="1" t="s">
        <v>1511</v>
      </c>
    </row>
    <row r="469" spans="6:13" x14ac:dyDescent="0.3">
      <c r="F469" s="1" t="s">
        <v>1511</v>
      </c>
      <c r="H469" s="1" t="s">
        <v>1511</v>
      </c>
      <c r="I469" s="1" t="s">
        <v>1511</v>
      </c>
      <c r="J469" s="1" t="s">
        <v>1511</v>
      </c>
      <c r="K469" s="1" t="s">
        <v>1511</v>
      </c>
      <c r="L469" s="1" t="s">
        <v>1511</v>
      </c>
      <c r="M469" s="1" t="s">
        <v>1511</v>
      </c>
    </row>
    <row r="470" spans="6:13" x14ac:dyDescent="0.3">
      <c r="F470" s="1" t="s">
        <v>1511</v>
      </c>
      <c r="H470" s="1" t="s">
        <v>1511</v>
      </c>
      <c r="I470" s="1" t="s">
        <v>1511</v>
      </c>
      <c r="J470" s="1" t="s">
        <v>1511</v>
      </c>
      <c r="K470" s="1" t="s">
        <v>1511</v>
      </c>
      <c r="L470" s="1" t="s">
        <v>1511</v>
      </c>
      <c r="M470" s="1" t="s">
        <v>1511</v>
      </c>
    </row>
    <row r="471" spans="6:13" x14ac:dyDescent="0.3">
      <c r="F471" s="1" t="s">
        <v>1511</v>
      </c>
      <c r="H471" s="1" t="s">
        <v>1511</v>
      </c>
      <c r="I471" s="1" t="s">
        <v>1511</v>
      </c>
      <c r="J471" s="1" t="s">
        <v>1511</v>
      </c>
      <c r="K471" s="1" t="s">
        <v>1511</v>
      </c>
      <c r="L471" s="1" t="s">
        <v>1511</v>
      </c>
      <c r="M471" s="1" t="s">
        <v>1511</v>
      </c>
    </row>
    <row r="472" spans="6:13" x14ac:dyDescent="0.3">
      <c r="F472" s="1" t="s">
        <v>1511</v>
      </c>
      <c r="H472" s="1" t="s">
        <v>1511</v>
      </c>
      <c r="I472" s="1" t="s">
        <v>1511</v>
      </c>
      <c r="J472" s="1" t="s">
        <v>1511</v>
      </c>
      <c r="K472" s="1" t="s">
        <v>1511</v>
      </c>
      <c r="L472" s="1" t="s">
        <v>1511</v>
      </c>
      <c r="M472" s="1" t="s">
        <v>1511</v>
      </c>
    </row>
    <row r="473" spans="6:13" x14ac:dyDescent="0.3">
      <c r="F473" s="1" t="s">
        <v>1511</v>
      </c>
      <c r="H473" s="1" t="s">
        <v>1511</v>
      </c>
      <c r="I473" s="1" t="s">
        <v>1511</v>
      </c>
      <c r="J473" s="1" t="s">
        <v>1511</v>
      </c>
      <c r="K473" s="1" t="s">
        <v>1511</v>
      </c>
      <c r="L473" s="1" t="s">
        <v>1511</v>
      </c>
      <c r="M473" s="1" t="s">
        <v>1511</v>
      </c>
    </row>
    <row r="474" spans="6:13" x14ac:dyDescent="0.3">
      <c r="F474" s="1" t="s">
        <v>1511</v>
      </c>
      <c r="H474" s="1" t="s">
        <v>1511</v>
      </c>
      <c r="I474" s="1" t="s">
        <v>1511</v>
      </c>
      <c r="J474" s="1" t="s">
        <v>1511</v>
      </c>
      <c r="K474" s="1" t="s">
        <v>1511</v>
      </c>
      <c r="L474" s="1" t="s">
        <v>1511</v>
      </c>
      <c r="M474" s="1" t="s">
        <v>1511</v>
      </c>
    </row>
    <row r="475" spans="6:13" x14ac:dyDescent="0.3">
      <c r="F475" s="1" t="s">
        <v>1511</v>
      </c>
      <c r="H475" s="1" t="s">
        <v>1511</v>
      </c>
      <c r="I475" s="1" t="s">
        <v>1511</v>
      </c>
      <c r="J475" s="1" t="s">
        <v>1511</v>
      </c>
      <c r="K475" s="1" t="s">
        <v>1511</v>
      </c>
      <c r="L475" s="1" t="s">
        <v>1511</v>
      </c>
      <c r="M475" s="1" t="s">
        <v>1511</v>
      </c>
    </row>
    <row r="476" spans="6:13" x14ac:dyDescent="0.3">
      <c r="F476" s="1" t="s">
        <v>1511</v>
      </c>
      <c r="H476" s="1" t="s">
        <v>1511</v>
      </c>
      <c r="I476" s="1" t="s">
        <v>1511</v>
      </c>
      <c r="J476" s="1" t="s">
        <v>1511</v>
      </c>
      <c r="K476" s="1" t="s">
        <v>1511</v>
      </c>
      <c r="L476" s="1" t="s">
        <v>1511</v>
      </c>
      <c r="M476" s="1" t="s">
        <v>1511</v>
      </c>
    </row>
    <row r="477" spans="6:13" x14ac:dyDescent="0.3">
      <c r="F477" s="1" t="s">
        <v>1511</v>
      </c>
      <c r="H477" s="1" t="s">
        <v>1511</v>
      </c>
      <c r="I477" s="1" t="s">
        <v>1511</v>
      </c>
      <c r="J477" s="1" t="s">
        <v>1511</v>
      </c>
      <c r="K477" s="1" t="s">
        <v>1511</v>
      </c>
      <c r="L477" s="1" t="s">
        <v>1511</v>
      </c>
      <c r="M477" s="1" t="s">
        <v>1511</v>
      </c>
    </row>
    <row r="478" spans="6:13" x14ac:dyDescent="0.3">
      <c r="F478" s="1" t="s">
        <v>1511</v>
      </c>
      <c r="H478" s="1" t="s">
        <v>1511</v>
      </c>
      <c r="I478" s="1" t="s">
        <v>1511</v>
      </c>
      <c r="J478" s="1" t="s">
        <v>1511</v>
      </c>
      <c r="K478" s="1" t="s">
        <v>1511</v>
      </c>
      <c r="L478" s="1" t="s">
        <v>1511</v>
      </c>
      <c r="M478" s="1" t="s">
        <v>1511</v>
      </c>
    </row>
    <row r="479" spans="6:13" x14ac:dyDescent="0.3">
      <c r="F479" s="1" t="s">
        <v>1511</v>
      </c>
      <c r="H479" s="1" t="s">
        <v>1511</v>
      </c>
      <c r="I479" s="1" t="s">
        <v>1511</v>
      </c>
      <c r="J479" s="1" t="s">
        <v>1511</v>
      </c>
      <c r="K479" s="1" t="s">
        <v>1511</v>
      </c>
      <c r="L479" s="1" t="s">
        <v>1511</v>
      </c>
      <c r="M479" s="1" t="s">
        <v>1511</v>
      </c>
    </row>
    <row r="480" spans="6:13" x14ac:dyDescent="0.3">
      <c r="F480" s="1" t="s">
        <v>1511</v>
      </c>
      <c r="H480" s="1" t="s">
        <v>1511</v>
      </c>
      <c r="I480" s="1" t="s">
        <v>1511</v>
      </c>
      <c r="J480" s="1" t="s">
        <v>1511</v>
      </c>
      <c r="K480" s="1" t="s">
        <v>1511</v>
      </c>
      <c r="L480" s="1" t="s">
        <v>1511</v>
      </c>
      <c r="M480" s="1" t="s">
        <v>1511</v>
      </c>
    </row>
    <row r="481" spans="6:13" x14ac:dyDescent="0.3">
      <c r="F481" s="1" t="s">
        <v>1511</v>
      </c>
      <c r="H481" s="1" t="s">
        <v>1511</v>
      </c>
      <c r="I481" s="1" t="s">
        <v>1511</v>
      </c>
      <c r="J481" s="1" t="s">
        <v>1511</v>
      </c>
      <c r="K481" s="1" t="s">
        <v>1511</v>
      </c>
      <c r="L481" s="1" t="s">
        <v>1511</v>
      </c>
      <c r="M481" s="1" t="s">
        <v>1511</v>
      </c>
    </row>
    <row r="482" spans="6:13" x14ac:dyDescent="0.3">
      <c r="F482" s="1" t="s">
        <v>1511</v>
      </c>
      <c r="H482" s="1" t="s">
        <v>1511</v>
      </c>
      <c r="I482" s="1" t="s">
        <v>1511</v>
      </c>
      <c r="J482" s="1" t="s">
        <v>1511</v>
      </c>
      <c r="K482" s="1" t="s">
        <v>1511</v>
      </c>
      <c r="L482" s="1" t="s">
        <v>1511</v>
      </c>
      <c r="M482" s="1" t="s">
        <v>1511</v>
      </c>
    </row>
    <row r="483" spans="6:13" x14ac:dyDescent="0.3">
      <c r="F483" s="1" t="s">
        <v>1511</v>
      </c>
      <c r="H483" s="1" t="s">
        <v>1511</v>
      </c>
      <c r="I483" s="1" t="s">
        <v>1511</v>
      </c>
      <c r="J483" s="1" t="s">
        <v>1511</v>
      </c>
      <c r="K483" s="1" t="s">
        <v>1511</v>
      </c>
      <c r="L483" s="1" t="s">
        <v>1511</v>
      </c>
      <c r="M483" s="1" t="s">
        <v>1511</v>
      </c>
    </row>
    <row r="484" spans="6:13" x14ac:dyDescent="0.3">
      <c r="F484" s="1" t="s">
        <v>1511</v>
      </c>
      <c r="H484" s="1" t="s">
        <v>1511</v>
      </c>
      <c r="I484" s="1" t="s">
        <v>1511</v>
      </c>
      <c r="J484" s="1" t="s">
        <v>1511</v>
      </c>
      <c r="K484" s="1" t="s">
        <v>1511</v>
      </c>
      <c r="L484" s="1" t="s">
        <v>1511</v>
      </c>
      <c r="M484" s="1" t="s">
        <v>1511</v>
      </c>
    </row>
    <row r="485" spans="6:13" x14ac:dyDescent="0.3">
      <c r="F485" s="1" t="s">
        <v>1511</v>
      </c>
      <c r="H485" s="1" t="s">
        <v>1511</v>
      </c>
      <c r="I485" s="1" t="s">
        <v>1511</v>
      </c>
      <c r="J485" s="1" t="s">
        <v>1511</v>
      </c>
      <c r="K485" s="1" t="s">
        <v>1511</v>
      </c>
      <c r="L485" s="1" t="s">
        <v>1511</v>
      </c>
      <c r="M485" s="1" t="s">
        <v>1511</v>
      </c>
    </row>
    <row r="486" spans="6:13" x14ac:dyDescent="0.3">
      <c r="F486" s="1" t="s">
        <v>1511</v>
      </c>
      <c r="H486" s="1" t="s">
        <v>1511</v>
      </c>
      <c r="I486" s="1" t="s">
        <v>1511</v>
      </c>
      <c r="J486" s="1" t="s">
        <v>1511</v>
      </c>
      <c r="K486" s="1" t="s">
        <v>1511</v>
      </c>
      <c r="L486" s="1" t="s">
        <v>1511</v>
      </c>
      <c r="M486" s="1" t="s">
        <v>1511</v>
      </c>
    </row>
    <row r="487" spans="6:13" x14ac:dyDescent="0.3">
      <c r="F487" s="1" t="s">
        <v>1511</v>
      </c>
      <c r="H487" s="1" t="s">
        <v>1511</v>
      </c>
      <c r="I487" s="1" t="s">
        <v>1511</v>
      </c>
      <c r="J487" s="1" t="s">
        <v>1511</v>
      </c>
      <c r="K487" s="1" t="s">
        <v>1511</v>
      </c>
      <c r="L487" s="1" t="s">
        <v>1511</v>
      </c>
      <c r="M487" s="1" t="s">
        <v>1511</v>
      </c>
    </row>
    <row r="488" spans="6:13" x14ac:dyDescent="0.3">
      <c r="F488" s="1" t="s">
        <v>1511</v>
      </c>
      <c r="H488" s="1" t="s">
        <v>1511</v>
      </c>
      <c r="I488" s="1" t="s">
        <v>1511</v>
      </c>
      <c r="J488" s="1" t="s">
        <v>1511</v>
      </c>
      <c r="K488" s="1" t="s">
        <v>1511</v>
      </c>
      <c r="L488" s="1" t="s">
        <v>1511</v>
      </c>
      <c r="M488" s="1" t="s">
        <v>1511</v>
      </c>
    </row>
    <row r="489" spans="6:13" x14ac:dyDescent="0.3">
      <c r="F489" s="1" t="s">
        <v>1511</v>
      </c>
      <c r="H489" s="1" t="s">
        <v>1511</v>
      </c>
      <c r="I489" s="1" t="s">
        <v>1511</v>
      </c>
      <c r="J489" s="1" t="s">
        <v>1511</v>
      </c>
      <c r="K489" s="1" t="s">
        <v>1511</v>
      </c>
      <c r="L489" s="1" t="s">
        <v>1511</v>
      </c>
      <c r="M489" s="1" t="s">
        <v>1511</v>
      </c>
    </row>
    <row r="490" spans="6:13" x14ac:dyDescent="0.3">
      <c r="F490" s="1" t="s">
        <v>1511</v>
      </c>
      <c r="H490" s="1" t="s">
        <v>1511</v>
      </c>
      <c r="I490" s="1" t="s">
        <v>1511</v>
      </c>
      <c r="J490" s="1" t="s">
        <v>1511</v>
      </c>
      <c r="K490" s="1" t="s">
        <v>1511</v>
      </c>
      <c r="L490" s="1" t="s">
        <v>1511</v>
      </c>
      <c r="M490" s="1" t="s">
        <v>1511</v>
      </c>
    </row>
    <row r="491" spans="6:13" x14ac:dyDescent="0.3">
      <c r="F491" s="1" t="s">
        <v>1511</v>
      </c>
      <c r="H491" s="1" t="s">
        <v>1511</v>
      </c>
      <c r="I491" s="1" t="s">
        <v>1511</v>
      </c>
      <c r="J491" s="1" t="s">
        <v>1511</v>
      </c>
      <c r="K491" s="1" t="s">
        <v>1511</v>
      </c>
      <c r="L491" s="1" t="s">
        <v>1511</v>
      </c>
      <c r="M491" s="1" t="s">
        <v>1511</v>
      </c>
    </row>
    <row r="492" spans="6:13" x14ac:dyDescent="0.3">
      <c r="F492" s="1" t="s">
        <v>1511</v>
      </c>
      <c r="H492" s="1" t="s">
        <v>1511</v>
      </c>
      <c r="I492" s="1" t="s">
        <v>1511</v>
      </c>
      <c r="J492" s="1" t="s">
        <v>1511</v>
      </c>
      <c r="K492" s="1" t="s">
        <v>1511</v>
      </c>
      <c r="L492" s="1" t="s">
        <v>1511</v>
      </c>
      <c r="M492" s="1" t="s">
        <v>1511</v>
      </c>
    </row>
    <row r="493" spans="6:13" x14ac:dyDescent="0.3">
      <c r="F493" s="1" t="s">
        <v>1511</v>
      </c>
      <c r="H493" s="1" t="s">
        <v>1511</v>
      </c>
      <c r="I493" s="1" t="s">
        <v>1511</v>
      </c>
      <c r="J493" s="1" t="s">
        <v>1511</v>
      </c>
      <c r="K493" s="1" t="s">
        <v>1511</v>
      </c>
      <c r="L493" s="1" t="s">
        <v>1511</v>
      </c>
      <c r="M493" s="1" t="s">
        <v>1511</v>
      </c>
    </row>
    <row r="494" spans="6:13" x14ac:dyDescent="0.3">
      <c r="F494" s="1" t="s">
        <v>1511</v>
      </c>
      <c r="H494" s="1" t="s">
        <v>1511</v>
      </c>
      <c r="I494" s="1" t="s">
        <v>1511</v>
      </c>
      <c r="J494" s="1" t="s">
        <v>1511</v>
      </c>
      <c r="K494" s="1" t="s">
        <v>1511</v>
      </c>
      <c r="L494" s="1" t="s">
        <v>1511</v>
      </c>
      <c r="M494" s="1" t="s">
        <v>1511</v>
      </c>
    </row>
    <row r="495" spans="6:13" x14ac:dyDescent="0.3">
      <c r="F495" s="1" t="s">
        <v>1511</v>
      </c>
      <c r="H495" s="1" t="s">
        <v>1511</v>
      </c>
      <c r="I495" s="1" t="s">
        <v>1511</v>
      </c>
      <c r="J495" s="1" t="s">
        <v>1511</v>
      </c>
      <c r="K495" s="1" t="s">
        <v>1511</v>
      </c>
      <c r="L495" s="1" t="s">
        <v>1511</v>
      </c>
      <c r="M495" s="1" t="s">
        <v>1511</v>
      </c>
    </row>
    <row r="496" spans="6:13" x14ac:dyDescent="0.3">
      <c r="F496" s="1" t="s">
        <v>1511</v>
      </c>
      <c r="H496" s="1" t="s">
        <v>1511</v>
      </c>
      <c r="I496" s="1" t="s">
        <v>1511</v>
      </c>
      <c r="J496" s="1" t="s">
        <v>1511</v>
      </c>
      <c r="K496" s="1" t="s">
        <v>1511</v>
      </c>
      <c r="L496" s="1" t="s">
        <v>1511</v>
      </c>
      <c r="M496" s="1" t="s">
        <v>1511</v>
      </c>
    </row>
    <row r="497" spans="6:13" x14ac:dyDescent="0.3">
      <c r="F497" s="1" t="s">
        <v>1511</v>
      </c>
      <c r="H497" s="1" t="s">
        <v>1511</v>
      </c>
      <c r="I497" s="1" t="s">
        <v>1511</v>
      </c>
      <c r="J497" s="1" t="s">
        <v>1511</v>
      </c>
      <c r="K497" s="1" t="s">
        <v>1511</v>
      </c>
      <c r="L497" s="1" t="s">
        <v>1511</v>
      </c>
      <c r="M497" s="1" t="s">
        <v>1511</v>
      </c>
    </row>
    <row r="498" spans="6:13" x14ac:dyDescent="0.3">
      <c r="F498" s="1" t="s">
        <v>1511</v>
      </c>
      <c r="H498" s="1" t="s">
        <v>1511</v>
      </c>
      <c r="I498" s="1" t="s">
        <v>1511</v>
      </c>
      <c r="J498" s="1" t="s">
        <v>1511</v>
      </c>
      <c r="K498" s="1" t="s">
        <v>1511</v>
      </c>
      <c r="L498" s="1" t="s">
        <v>1511</v>
      </c>
      <c r="M498" s="1" t="s">
        <v>1511</v>
      </c>
    </row>
    <row r="499" spans="6:13" x14ac:dyDescent="0.3">
      <c r="F499" s="1" t="s">
        <v>1511</v>
      </c>
      <c r="H499" s="1" t="s">
        <v>1511</v>
      </c>
      <c r="I499" s="1" t="s">
        <v>1511</v>
      </c>
      <c r="J499" s="1" t="s">
        <v>1511</v>
      </c>
      <c r="K499" s="1" t="s">
        <v>1511</v>
      </c>
      <c r="L499" s="1" t="s">
        <v>1511</v>
      </c>
      <c r="M499" s="1" t="s">
        <v>1511</v>
      </c>
    </row>
    <row r="500" spans="6:13" x14ac:dyDescent="0.3">
      <c r="F500" s="1" t="s">
        <v>1511</v>
      </c>
      <c r="H500" s="1" t="s">
        <v>1511</v>
      </c>
      <c r="I500" s="1" t="s">
        <v>1511</v>
      </c>
      <c r="J500" s="1" t="s">
        <v>1511</v>
      </c>
      <c r="K500" s="1" t="s">
        <v>1511</v>
      </c>
      <c r="L500" s="1" t="s">
        <v>1511</v>
      </c>
      <c r="M500" s="1" t="s">
        <v>1511</v>
      </c>
    </row>
    <row r="501" spans="6:13" x14ac:dyDescent="0.3">
      <c r="F501" s="1" t="s">
        <v>1511</v>
      </c>
      <c r="H501" s="1" t="s">
        <v>1511</v>
      </c>
      <c r="I501" s="1" t="s">
        <v>1511</v>
      </c>
      <c r="J501" s="1" t="s">
        <v>1511</v>
      </c>
      <c r="K501" s="1" t="s">
        <v>1511</v>
      </c>
      <c r="L501" s="1" t="s">
        <v>1511</v>
      </c>
      <c r="M501" s="1" t="s">
        <v>1511</v>
      </c>
    </row>
    <row r="502" spans="6:13" x14ac:dyDescent="0.3">
      <c r="F502" s="1" t="s">
        <v>1511</v>
      </c>
      <c r="H502" s="1" t="s">
        <v>1511</v>
      </c>
      <c r="I502" s="1" t="s">
        <v>1511</v>
      </c>
      <c r="J502" s="1" t="s">
        <v>1511</v>
      </c>
      <c r="K502" s="1" t="s">
        <v>1511</v>
      </c>
      <c r="L502" s="1" t="s">
        <v>1511</v>
      </c>
      <c r="M502" s="1" t="s">
        <v>1511</v>
      </c>
    </row>
    <row r="503" spans="6:13" x14ac:dyDescent="0.3">
      <c r="F503" s="1" t="s">
        <v>1511</v>
      </c>
      <c r="H503" s="1" t="s">
        <v>1511</v>
      </c>
      <c r="I503" s="1" t="s">
        <v>1511</v>
      </c>
      <c r="J503" s="1" t="s">
        <v>1511</v>
      </c>
      <c r="K503" s="1" t="s">
        <v>1511</v>
      </c>
      <c r="L503" s="1" t="s">
        <v>1511</v>
      </c>
      <c r="M503" s="1" t="s">
        <v>1511</v>
      </c>
    </row>
    <row r="504" spans="6:13" x14ac:dyDescent="0.3">
      <c r="F504" s="1" t="s">
        <v>1511</v>
      </c>
      <c r="H504" s="1" t="s">
        <v>1511</v>
      </c>
      <c r="I504" s="1" t="s">
        <v>1511</v>
      </c>
      <c r="J504" s="1" t="s">
        <v>1511</v>
      </c>
      <c r="K504" s="1" t="s">
        <v>1511</v>
      </c>
      <c r="L504" s="1" t="s">
        <v>1511</v>
      </c>
      <c r="M504" s="1" t="s">
        <v>1511</v>
      </c>
    </row>
    <row r="505" spans="6:13" x14ac:dyDescent="0.3">
      <c r="F505" s="1" t="s">
        <v>1511</v>
      </c>
      <c r="H505" s="1" t="s">
        <v>1511</v>
      </c>
      <c r="I505" s="1" t="s">
        <v>1511</v>
      </c>
      <c r="J505" s="1" t="s">
        <v>1511</v>
      </c>
      <c r="K505" s="1" t="s">
        <v>1511</v>
      </c>
      <c r="L505" s="1" t="s">
        <v>1511</v>
      </c>
      <c r="M505" s="1" t="s">
        <v>1511</v>
      </c>
    </row>
    <row r="506" spans="6:13" x14ac:dyDescent="0.3">
      <c r="F506" s="1" t="s">
        <v>1511</v>
      </c>
      <c r="H506" s="1" t="s">
        <v>1511</v>
      </c>
      <c r="I506" s="1" t="s">
        <v>1511</v>
      </c>
      <c r="J506" s="1" t="s">
        <v>1511</v>
      </c>
      <c r="K506" s="1" t="s">
        <v>1511</v>
      </c>
      <c r="L506" s="1" t="s">
        <v>1511</v>
      </c>
      <c r="M506" s="1" t="s">
        <v>1511</v>
      </c>
    </row>
    <row r="507" spans="6:13" x14ac:dyDescent="0.3">
      <c r="F507" s="1" t="s">
        <v>1511</v>
      </c>
      <c r="H507" s="1" t="s">
        <v>1511</v>
      </c>
      <c r="I507" s="1" t="s">
        <v>1511</v>
      </c>
      <c r="J507" s="1" t="s">
        <v>1511</v>
      </c>
      <c r="K507" s="1" t="s">
        <v>1511</v>
      </c>
      <c r="L507" s="1" t="s">
        <v>1511</v>
      </c>
      <c r="M507" s="1" t="s">
        <v>1511</v>
      </c>
    </row>
    <row r="508" spans="6:13" x14ac:dyDescent="0.3">
      <c r="F508" s="1" t="s">
        <v>1511</v>
      </c>
      <c r="H508" s="1" t="s">
        <v>1511</v>
      </c>
      <c r="I508" s="1" t="s">
        <v>1511</v>
      </c>
      <c r="J508" s="1" t="s">
        <v>1511</v>
      </c>
      <c r="K508" s="1" t="s">
        <v>1511</v>
      </c>
      <c r="L508" s="1" t="s">
        <v>1511</v>
      </c>
      <c r="M508" s="1" t="s">
        <v>1511</v>
      </c>
    </row>
    <row r="509" spans="6:13" x14ac:dyDescent="0.3">
      <c r="F509" s="1" t="s">
        <v>1511</v>
      </c>
      <c r="H509" s="1" t="s">
        <v>1511</v>
      </c>
      <c r="I509" s="1" t="s">
        <v>1511</v>
      </c>
      <c r="J509" s="1" t="s">
        <v>1511</v>
      </c>
      <c r="K509" s="1" t="s">
        <v>1511</v>
      </c>
      <c r="L509" s="1" t="s">
        <v>1511</v>
      </c>
      <c r="M509" s="1" t="s">
        <v>1511</v>
      </c>
    </row>
    <row r="510" spans="6:13" x14ac:dyDescent="0.3">
      <c r="F510" s="1" t="s">
        <v>1511</v>
      </c>
      <c r="H510" s="1" t="s">
        <v>1511</v>
      </c>
      <c r="I510" s="1" t="s">
        <v>1511</v>
      </c>
      <c r="J510" s="1" t="s">
        <v>1511</v>
      </c>
      <c r="K510" s="1" t="s">
        <v>1511</v>
      </c>
      <c r="L510" s="1" t="s">
        <v>1511</v>
      </c>
      <c r="M510" s="1" t="s">
        <v>1511</v>
      </c>
    </row>
    <row r="511" spans="6:13" x14ac:dyDescent="0.3">
      <c r="F511" s="1" t="s">
        <v>1511</v>
      </c>
      <c r="H511" s="1" t="s">
        <v>1511</v>
      </c>
      <c r="I511" s="1" t="s">
        <v>1511</v>
      </c>
      <c r="J511" s="1" t="s">
        <v>1511</v>
      </c>
      <c r="K511" s="1" t="s">
        <v>1511</v>
      </c>
      <c r="L511" s="1" t="s">
        <v>1511</v>
      </c>
      <c r="M511" s="1" t="s">
        <v>1511</v>
      </c>
    </row>
    <row r="512" spans="6:13" x14ac:dyDescent="0.3">
      <c r="F512" s="1" t="s">
        <v>1511</v>
      </c>
      <c r="H512" s="1" t="s">
        <v>1511</v>
      </c>
      <c r="I512" s="1" t="s">
        <v>1511</v>
      </c>
      <c r="J512" s="1" t="s">
        <v>1511</v>
      </c>
      <c r="K512" s="1" t="s">
        <v>1511</v>
      </c>
      <c r="L512" s="1" t="s">
        <v>1511</v>
      </c>
      <c r="M512" s="1" t="s">
        <v>1511</v>
      </c>
    </row>
    <row r="513" spans="6:13" x14ac:dyDescent="0.3">
      <c r="F513" s="1" t="s">
        <v>1511</v>
      </c>
      <c r="H513" s="1" t="s">
        <v>1511</v>
      </c>
      <c r="I513" s="1" t="s">
        <v>1511</v>
      </c>
      <c r="J513" s="1" t="s">
        <v>1511</v>
      </c>
      <c r="K513" s="1" t="s">
        <v>1511</v>
      </c>
      <c r="L513" s="1" t="s">
        <v>1511</v>
      </c>
      <c r="M513" s="1" t="s">
        <v>1511</v>
      </c>
    </row>
    <row r="514" spans="6:13" x14ac:dyDescent="0.3">
      <c r="F514" s="1" t="s">
        <v>1511</v>
      </c>
      <c r="H514" s="1" t="s">
        <v>1511</v>
      </c>
      <c r="I514" s="1" t="s">
        <v>1511</v>
      </c>
      <c r="J514" s="1" t="s">
        <v>1511</v>
      </c>
      <c r="K514" s="1" t="s">
        <v>1511</v>
      </c>
      <c r="L514" s="1" t="s">
        <v>1511</v>
      </c>
      <c r="M514" s="1" t="s">
        <v>1511</v>
      </c>
    </row>
    <row r="515" spans="6:13" x14ac:dyDescent="0.3">
      <c r="F515" s="1" t="s">
        <v>1511</v>
      </c>
      <c r="H515" s="1" t="s">
        <v>1511</v>
      </c>
      <c r="I515" s="1" t="s">
        <v>1511</v>
      </c>
      <c r="J515" s="1" t="s">
        <v>1511</v>
      </c>
      <c r="K515" s="1" t="s">
        <v>1511</v>
      </c>
      <c r="L515" s="1" t="s">
        <v>1511</v>
      </c>
      <c r="M515" s="1" t="s">
        <v>1511</v>
      </c>
    </row>
    <row r="516" spans="6:13" x14ac:dyDescent="0.3">
      <c r="F516" s="1" t="s">
        <v>1511</v>
      </c>
      <c r="H516" s="1" t="s">
        <v>1511</v>
      </c>
      <c r="I516" s="1" t="s">
        <v>1511</v>
      </c>
      <c r="J516" s="1" t="s">
        <v>1511</v>
      </c>
      <c r="K516" s="1" t="s">
        <v>1511</v>
      </c>
      <c r="L516" s="1" t="s">
        <v>1511</v>
      </c>
      <c r="M516" s="1" t="s">
        <v>1511</v>
      </c>
    </row>
    <row r="517" spans="6:13" x14ac:dyDescent="0.3">
      <c r="F517" s="1" t="s">
        <v>1511</v>
      </c>
      <c r="H517" s="1" t="s">
        <v>1511</v>
      </c>
      <c r="I517" s="1" t="s">
        <v>1511</v>
      </c>
      <c r="J517" s="1" t="s">
        <v>1511</v>
      </c>
      <c r="K517" s="1" t="s">
        <v>1511</v>
      </c>
      <c r="L517" s="1" t="s">
        <v>1511</v>
      </c>
      <c r="M517" s="1" t="s">
        <v>1511</v>
      </c>
    </row>
    <row r="518" spans="6:13" x14ac:dyDescent="0.3">
      <c r="F518" s="1" t="s">
        <v>1511</v>
      </c>
      <c r="H518" s="1" t="s">
        <v>1511</v>
      </c>
      <c r="I518" s="1" t="s">
        <v>1511</v>
      </c>
      <c r="J518" s="1" t="s">
        <v>1511</v>
      </c>
      <c r="K518" s="1" t="s">
        <v>1511</v>
      </c>
      <c r="L518" s="1" t="s">
        <v>1511</v>
      </c>
      <c r="M518" s="1" t="s">
        <v>1511</v>
      </c>
    </row>
    <row r="519" spans="6:13" x14ac:dyDescent="0.3">
      <c r="F519" s="1" t="s">
        <v>1511</v>
      </c>
      <c r="H519" s="1" t="s">
        <v>1511</v>
      </c>
      <c r="I519" s="1" t="s">
        <v>1511</v>
      </c>
      <c r="J519" s="1" t="s">
        <v>1511</v>
      </c>
      <c r="K519" s="1" t="s">
        <v>1511</v>
      </c>
      <c r="L519" s="1" t="s">
        <v>1511</v>
      </c>
      <c r="M519" s="1" t="s">
        <v>1511</v>
      </c>
    </row>
    <row r="520" spans="6:13" x14ac:dyDescent="0.3">
      <c r="F520" s="1" t="s">
        <v>1511</v>
      </c>
      <c r="H520" s="1" t="s">
        <v>1511</v>
      </c>
      <c r="I520" s="1" t="s">
        <v>1511</v>
      </c>
      <c r="J520" s="1" t="s">
        <v>1511</v>
      </c>
      <c r="K520" s="1" t="s">
        <v>1511</v>
      </c>
      <c r="L520" s="1" t="s">
        <v>1511</v>
      </c>
      <c r="M520" s="1" t="s">
        <v>1511</v>
      </c>
    </row>
    <row r="521" spans="6:13" x14ac:dyDescent="0.3">
      <c r="F521" s="1" t="s">
        <v>1511</v>
      </c>
      <c r="H521" s="1" t="s">
        <v>1511</v>
      </c>
      <c r="I521" s="1" t="s">
        <v>1511</v>
      </c>
      <c r="J521" s="1" t="s">
        <v>1511</v>
      </c>
      <c r="K521" s="1" t="s">
        <v>1511</v>
      </c>
      <c r="L521" s="1" t="s">
        <v>1511</v>
      </c>
      <c r="M521" s="1" t="s">
        <v>1511</v>
      </c>
    </row>
    <row r="522" spans="6:13" x14ac:dyDescent="0.3">
      <c r="F522" s="1" t="s">
        <v>1511</v>
      </c>
      <c r="H522" s="1" t="s">
        <v>1511</v>
      </c>
      <c r="I522" s="1" t="s">
        <v>1511</v>
      </c>
      <c r="J522" s="1" t="s">
        <v>1511</v>
      </c>
      <c r="K522" s="1" t="s">
        <v>1511</v>
      </c>
      <c r="L522" s="1" t="s">
        <v>1511</v>
      </c>
      <c r="M522" s="1" t="s">
        <v>1511</v>
      </c>
    </row>
    <row r="523" spans="6:13" x14ac:dyDescent="0.3">
      <c r="F523" s="1" t="s">
        <v>1511</v>
      </c>
      <c r="H523" s="1" t="s">
        <v>1511</v>
      </c>
      <c r="I523" s="1" t="s">
        <v>1511</v>
      </c>
      <c r="J523" s="1" t="s">
        <v>1511</v>
      </c>
      <c r="K523" s="1" t="s">
        <v>1511</v>
      </c>
      <c r="L523" s="1" t="s">
        <v>1511</v>
      </c>
      <c r="M523" s="1" t="s">
        <v>1511</v>
      </c>
    </row>
    <row r="524" spans="6:13" x14ac:dyDescent="0.3">
      <c r="F524" s="1" t="s">
        <v>1511</v>
      </c>
      <c r="H524" s="1" t="s">
        <v>1511</v>
      </c>
      <c r="I524" s="1" t="s">
        <v>1511</v>
      </c>
      <c r="J524" s="1" t="s">
        <v>1511</v>
      </c>
      <c r="K524" s="1" t="s">
        <v>1511</v>
      </c>
      <c r="L524" s="1" t="s">
        <v>1511</v>
      </c>
      <c r="M524" s="1" t="s">
        <v>1511</v>
      </c>
    </row>
    <row r="525" spans="6:13" x14ac:dyDescent="0.3">
      <c r="F525" s="1" t="s">
        <v>1511</v>
      </c>
      <c r="H525" s="1" t="s">
        <v>1511</v>
      </c>
      <c r="I525" s="1" t="s">
        <v>1511</v>
      </c>
      <c r="J525" s="1" t="s">
        <v>1511</v>
      </c>
      <c r="K525" s="1" t="s">
        <v>1511</v>
      </c>
      <c r="L525" s="1" t="s">
        <v>1511</v>
      </c>
      <c r="M525" s="1" t="s">
        <v>1511</v>
      </c>
    </row>
    <row r="526" spans="6:13" x14ac:dyDescent="0.3">
      <c r="F526" s="1" t="s">
        <v>1511</v>
      </c>
      <c r="H526" s="1" t="s">
        <v>1511</v>
      </c>
      <c r="I526" s="1" t="s">
        <v>1511</v>
      </c>
      <c r="J526" s="1" t="s">
        <v>1511</v>
      </c>
      <c r="K526" s="1" t="s">
        <v>1511</v>
      </c>
      <c r="L526" s="1" t="s">
        <v>1511</v>
      </c>
      <c r="M526" s="1" t="s">
        <v>1511</v>
      </c>
    </row>
    <row r="527" spans="6:13" x14ac:dyDescent="0.3">
      <c r="F527" s="1" t="s">
        <v>1511</v>
      </c>
      <c r="H527" s="1" t="s">
        <v>1511</v>
      </c>
      <c r="I527" s="1" t="s">
        <v>1511</v>
      </c>
      <c r="J527" s="1" t="s">
        <v>1511</v>
      </c>
      <c r="K527" s="1" t="s">
        <v>1511</v>
      </c>
      <c r="L527" s="1" t="s">
        <v>1511</v>
      </c>
      <c r="M527" s="1" t="s">
        <v>1511</v>
      </c>
    </row>
    <row r="528" spans="6:13" x14ac:dyDescent="0.3">
      <c r="F528" s="1" t="s">
        <v>1511</v>
      </c>
      <c r="H528" s="1" t="s">
        <v>1511</v>
      </c>
      <c r="I528" s="1" t="s">
        <v>1511</v>
      </c>
      <c r="J528" s="1" t="s">
        <v>1511</v>
      </c>
      <c r="K528" s="1" t="s">
        <v>1511</v>
      </c>
      <c r="L528" s="1" t="s">
        <v>1511</v>
      </c>
      <c r="M528" s="1" t="s">
        <v>1511</v>
      </c>
    </row>
    <row r="529" spans="6:13" x14ac:dyDescent="0.3">
      <c r="F529" s="1" t="s">
        <v>1511</v>
      </c>
      <c r="H529" s="1" t="s">
        <v>1511</v>
      </c>
      <c r="I529" s="1" t="s">
        <v>1511</v>
      </c>
      <c r="J529" s="1" t="s">
        <v>1511</v>
      </c>
      <c r="K529" s="1" t="s">
        <v>1511</v>
      </c>
      <c r="L529" s="1" t="s">
        <v>1511</v>
      </c>
      <c r="M529" s="1" t="s">
        <v>1511</v>
      </c>
    </row>
    <row r="530" spans="6:13" x14ac:dyDescent="0.3">
      <c r="F530" s="1" t="s">
        <v>1511</v>
      </c>
      <c r="H530" s="1" t="s">
        <v>1511</v>
      </c>
      <c r="I530" s="1" t="s">
        <v>1511</v>
      </c>
      <c r="J530" s="1" t="s">
        <v>1511</v>
      </c>
      <c r="K530" s="1" t="s">
        <v>1511</v>
      </c>
      <c r="L530" s="1" t="s">
        <v>1511</v>
      </c>
      <c r="M530" s="1" t="s">
        <v>1511</v>
      </c>
    </row>
    <row r="531" spans="6:13" x14ac:dyDescent="0.3">
      <c r="F531" s="1" t="s">
        <v>1511</v>
      </c>
      <c r="H531" s="1" t="s">
        <v>1511</v>
      </c>
      <c r="I531" s="1" t="s">
        <v>1511</v>
      </c>
      <c r="J531" s="1" t="s">
        <v>1511</v>
      </c>
      <c r="K531" s="1" t="s">
        <v>1511</v>
      </c>
      <c r="L531" s="1" t="s">
        <v>1511</v>
      </c>
      <c r="M531" s="1" t="s">
        <v>1511</v>
      </c>
    </row>
    <row r="532" spans="6:13" x14ac:dyDescent="0.3">
      <c r="F532" s="1" t="s">
        <v>1511</v>
      </c>
      <c r="H532" s="1" t="s">
        <v>1511</v>
      </c>
      <c r="I532" s="1" t="s">
        <v>1511</v>
      </c>
      <c r="J532" s="1" t="s">
        <v>1511</v>
      </c>
      <c r="K532" s="1" t="s">
        <v>1511</v>
      </c>
      <c r="L532" s="1" t="s">
        <v>1511</v>
      </c>
      <c r="M532" s="1" t="s">
        <v>1511</v>
      </c>
    </row>
    <row r="533" spans="6:13" x14ac:dyDescent="0.3">
      <c r="F533" s="1" t="s">
        <v>1511</v>
      </c>
      <c r="H533" s="1" t="s">
        <v>1511</v>
      </c>
      <c r="I533" s="1" t="s">
        <v>1511</v>
      </c>
      <c r="J533" s="1" t="s">
        <v>1511</v>
      </c>
      <c r="K533" s="1" t="s">
        <v>1511</v>
      </c>
      <c r="L533" s="1" t="s">
        <v>1511</v>
      </c>
      <c r="M533" s="1" t="s">
        <v>1511</v>
      </c>
    </row>
    <row r="534" spans="6:13" x14ac:dyDescent="0.3">
      <c r="F534" s="1" t="s">
        <v>1511</v>
      </c>
      <c r="H534" s="1" t="s">
        <v>1511</v>
      </c>
      <c r="I534" s="1" t="s">
        <v>1511</v>
      </c>
      <c r="J534" s="1" t="s">
        <v>1511</v>
      </c>
      <c r="K534" s="1" t="s">
        <v>1511</v>
      </c>
      <c r="L534" s="1" t="s">
        <v>1511</v>
      </c>
      <c r="M534" s="1" t="s">
        <v>1511</v>
      </c>
    </row>
    <row r="535" spans="6:13" x14ac:dyDescent="0.3">
      <c r="F535" s="1" t="s">
        <v>1511</v>
      </c>
      <c r="H535" s="1" t="s">
        <v>1511</v>
      </c>
      <c r="I535" s="1" t="s">
        <v>1511</v>
      </c>
      <c r="J535" s="1" t="s">
        <v>1511</v>
      </c>
      <c r="K535" s="1" t="s">
        <v>1511</v>
      </c>
      <c r="L535" s="1" t="s">
        <v>1511</v>
      </c>
      <c r="M535" s="1" t="s">
        <v>1511</v>
      </c>
    </row>
    <row r="536" spans="6:13" x14ac:dyDescent="0.3">
      <c r="F536" s="1" t="s">
        <v>1511</v>
      </c>
      <c r="H536" s="1" t="s">
        <v>1511</v>
      </c>
      <c r="I536" s="1" t="s">
        <v>1511</v>
      </c>
      <c r="J536" s="1" t="s">
        <v>1511</v>
      </c>
      <c r="K536" s="1" t="s">
        <v>1511</v>
      </c>
      <c r="L536" s="1" t="s">
        <v>1511</v>
      </c>
      <c r="M536" s="1" t="s">
        <v>1511</v>
      </c>
    </row>
    <row r="537" spans="6:13" x14ac:dyDescent="0.3">
      <c r="F537" s="1" t="s">
        <v>1511</v>
      </c>
      <c r="H537" s="1" t="s">
        <v>1511</v>
      </c>
      <c r="I537" s="1" t="s">
        <v>1511</v>
      </c>
      <c r="J537" s="1" t="s">
        <v>1511</v>
      </c>
      <c r="K537" s="1" t="s">
        <v>1511</v>
      </c>
      <c r="L537" s="1" t="s">
        <v>1511</v>
      </c>
      <c r="M537" s="1" t="s">
        <v>1511</v>
      </c>
    </row>
    <row r="538" spans="6:13" x14ac:dyDescent="0.3">
      <c r="F538" s="1" t="s">
        <v>1511</v>
      </c>
      <c r="H538" s="1" t="s">
        <v>1511</v>
      </c>
      <c r="I538" s="1" t="s">
        <v>1511</v>
      </c>
      <c r="J538" s="1" t="s">
        <v>1511</v>
      </c>
      <c r="K538" s="1" t="s">
        <v>1511</v>
      </c>
      <c r="L538" s="1" t="s">
        <v>1511</v>
      </c>
      <c r="M538" s="1" t="s">
        <v>1511</v>
      </c>
    </row>
    <row r="539" spans="6:13" x14ac:dyDescent="0.3">
      <c r="F539" s="1" t="s">
        <v>1511</v>
      </c>
      <c r="H539" s="1" t="s">
        <v>1511</v>
      </c>
      <c r="I539" s="1" t="s">
        <v>1511</v>
      </c>
      <c r="J539" s="1" t="s">
        <v>1511</v>
      </c>
      <c r="K539" s="1" t="s">
        <v>1511</v>
      </c>
      <c r="L539" s="1" t="s">
        <v>1511</v>
      </c>
      <c r="M539" s="1" t="s">
        <v>1511</v>
      </c>
    </row>
    <row r="540" spans="6:13" x14ac:dyDescent="0.3">
      <c r="F540" s="1" t="s">
        <v>1511</v>
      </c>
      <c r="H540" s="1" t="s">
        <v>1511</v>
      </c>
      <c r="I540" s="1" t="s">
        <v>1511</v>
      </c>
      <c r="J540" s="1" t="s">
        <v>1511</v>
      </c>
      <c r="K540" s="1" t="s">
        <v>1511</v>
      </c>
      <c r="L540" s="1" t="s">
        <v>1511</v>
      </c>
      <c r="M540" s="1" t="s">
        <v>1511</v>
      </c>
    </row>
    <row r="541" spans="6:13" x14ac:dyDescent="0.3">
      <c r="F541" s="1" t="s">
        <v>1511</v>
      </c>
      <c r="H541" s="1" t="s">
        <v>1511</v>
      </c>
      <c r="I541" s="1" t="s">
        <v>1511</v>
      </c>
      <c r="J541" s="1" t="s">
        <v>1511</v>
      </c>
      <c r="K541" s="1" t="s">
        <v>1511</v>
      </c>
      <c r="L541" s="1" t="s">
        <v>1511</v>
      </c>
      <c r="M541" s="1" t="s">
        <v>1511</v>
      </c>
    </row>
    <row r="542" spans="6:13" x14ac:dyDescent="0.3">
      <c r="F542" s="1" t="s">
        <v>1511</v>
      </c>
      <c r="H542" s="1" t="s">
        <v>1511</v>
      </c>
      <c r="I542" s="1" t="s">
        <v>1511</v>
      </c>
      <c r="J542" s="1" t="s">
        <v>1511</v>
      </c>
      <c r="K542" s="1" t="s">
        <v>1511</v>
      </c>
      <c r="L542" s="1" t="s">
        <v>1511</v>
      </c>
      <c r="M542" s="1" t="s">
        <v>1511</v>
      </c>
    </row>
    <row r="543" spans="6:13" x14ac:dyDescent="0.3">
      <c r="F543" s="1" t="s">
        <v>1511</v>
      </c>
      <c r="H543" s="1" t="s">
        <v>1511</v>
      </c>
      <c r="I543" s="1" t="s">
        <v>1511</v>
      </c>
      <c r="J543" s="1" t="s">
        <v>1511</v>
      </c>
      <c r="K543" s="1" t="s">
        <v>1511</v>
      </c>
      <c r="L543" s="1" t="s">
        <v>1511</v>
      </c>
      <c r="M543" s="1" t="s">
        <v>1511</v>
      </c>
    </row>
    <row r="544" spans="6:13" x14ac:dyDescent="0.3">
      <c r="F544" s="1" t="s">
        <v>1511</v>
      </c>
      <c r="H544" s="1" t="s">
        <v>1511</v>
      </c>
      <c r="I544" s="1" t="s">
        <v>1511</v>
      </c>
      <c r="J544" s="1" t="s">
        <v>1511</v>
      </c>
      <c r="K544" s="1" t="s">
        <v>1511</v>
      </c>
      <c r="L544" s="1" t="s">
        <v>1511</v>
      </c>
      <c r="M544" s="1" t="s">
        <v>1511</v>
      </c>
    </row>
    <row r="545" spans="6:13" x14ac:dyDescent="0.3">
      <c r="F545" s="1" t="s">
        <v>1511</v>
      </c>
      <c r="H545" s="1" t="s">
        <v>1511</v>
      </c>
      <c r="I545" s="1" t="s">
        <v>1511</v>
      </c>
      <c r="J545" s="1" t="s">
        <v>1511</v>
      </c>
      <c r="K545" s="1" t="s">
        <v>1511</v>
      </c>
      <c r="L545" s="1" t="s">
        <v>1511</v>
      </c>
      <c r="M545" s="1" t="s">
        <v>1511</v>
      </c>
    </row>
    <row r="546" spans="6:13" x14ac:dyDescent="0.3">
      <c r="F546" s="1" t="s">
        <v>1511</v>
      </c>
      <c r="H546" s="1" t="s">
        <v>1511</v>
      </c>
      <c r="I546" s="1" t="s">
        <v>1511</v>
      </c>
      <c r="J546" s="1" t="s">
        <v>1511</v>
      </c>
      <c r="K546" s="1" t="s">
        <v>1511</v>
      </c>
      <c r="L546" s="1" t="s">
        <v>1511</v>
      </c>
      <c r="M546" s="1" t="s">
        <v>1511</v>
      </c>
    </row>
    <row r="547" spans="6:13" x14ac:dyDescent="0.3">
      <c r="F547" s="1" t="s">
        <v>1511</v>
      </c>
      <c r="H547" s="1" t="s">
        <v>1511</v>
      </c>
      <c r="I547" s="1" t="s">
        <v>1511</v>
      </c>
      <c r="J547" s="1" t="s">
        <v>1511</v>
      </c>
      <c r="K547" s="1" t="s">
        <v>1511</v>
      </c>
      <c r="L547" s="1" t="s">
        <v>1511</v>
      </c>
      <c r="M547" s="1" t="s">
        <v>1511</v>
      </c>
    </row>
    <row r="548" spans="6:13" x14ac:dyDescent="0.3">
      <c r="F548" s="1" t="s">
        <v>1511</v>
      </c>
      <c r="H548" s="1" t="s">
        <v>1511</v>
      </c>
      <c r="I548" s="1" t="s">
        <v>1511</v>
      </c>
      <c r="J548" s="1" t="s">
        <v>1511</v>
      </c>
      <c r="K548" s="1" t="s">
        <v>1511</v>
      </c>
      <c r="L548" s="1" t="s">
        <v>1511</v>
      </c>
      <c r="M548" s="1" t="s">
        <v>1511</v>
      </c>
    </row>
    <row r="549" spans="6:13" x14ac:dyDescent="0.3">
      <c r="F549" s="1" t="s">
        <v>1511</v>
      </c>
      <c r="H549" s="1" t="s">
        <v>1511</v>
      </c>
      <c r="I549" s="1" t="s">
        <v>1511</v>
      </c>
      <c r="J549" s="1" t="s">
        <v>1511</v>
      </c>
      <c r="K549" s="1" t="s">
        <v>1511</v>
      </c>
      <c r="L549" s="1" t="s">
        <v>1511</v>
      </c>
      <c r="M549" s="1" t="s">
        <v>1511</v>
      </c>
    </row>
    <row r="550" spans="6:13" x14ac:dyDescent="0.3">
      <c r="F550" s="1" t="s">
        <v>1511</v>
      </c>
      <c r="H550" s="1" t="s">
        <v>1511</v>
      </c>
      <c r="I550" s="1" t="s">
        <v>1511</v>
      </c>
      <c r="J550" s="1" t="s">
        <v>1511</v>
      </c>
      <c r="K550" s="1" t="s">
        <v>1511</v>
      </c>
      <c r="L550" s="1" t="s">
        <v>1511</v>
      </c>
      <c r="M550" s="1" t="s">
        <v>1511</v>
      </c>
    </row>
    <row r="551" spans="6:13" x14ac:dyDescent="0.3">
      <c r="F551" s="1" t="s">
        <v>1511</v>
      </c>
      <c r="H551" s="1" t="s">
        <v>1511</v>
      </c>
      <c r="I551" s="1" t="s">
        <v>1511</v>
      </c>
      <c r="J551" s="1" t="s">
        <v>1511</v>
      </c>
      <c r="K551" s="1" t="s">
        <v>1511</v>
      </c>
      <c r="L551" s="1" t="s">
        <v>1511</v>
      </c>
      <c r="M551" s="1" t="s">
        <v>1511</v>
      </c>
    </row>
    <row r="552" spans="6:13" x14ac:dyDescent="0.3">
      <c r="F552" s="1" t="s">
        <v>1511</v>
      </c>
      <c r="H552" s="1" t="s">
        <v>1511</v>
      </c>
      <c r="I552" s="1" t="s">
        <v>1511</v>
      </c>
      <c r="J552" s="1" t="s">
        <v>1511</v>
      </c>
      <c r="K552" s="1" t="s">
        <v>1511</v>
      </c>
      <c r="L552" s="1" t="s">
        <v>1511</v>
      </c>
      <c r="M552" s="1" t="s">
        <v>1511</v>
      </c>
    </row>
    <row r="553" spans="6:13" x14ac:dyDescent="0.3">
      <c r="F553" s="1" t="s">
        <v>1511</v>
      </c>
      <c r="H553" s="1" t="s">
        <v>1511</v>
      </c>
      <c r="I553" s="1" t="s">
        <v>1511</v>
      </c>
      <c r="J553" s="1" t="s">
        <v>1511</v>
      </c>
      <c r="K553" s="1" t="s">
        <v>1511</v>
      </c>
      <c r="L553" s="1" t="s">
        <v>1511</v>
      </c>
      <c r="M553" s="1" t="s">
        <v>1511</v>
      </c>
    </row>
    <row r="554" spans="6:13" x14ac:dyDescent="0.3">
      <c r="F554" s="1" t="s">
        <v>1511</v>
      </c>
      <c r="H554" s="1" t="s">
        <v>1511</v>
      </c>
      <c r="I554" s="1" t="s">
        <v>1511</v>
      </c>
      <c r="J554" s="1" t="s">
        <v>1511</v>
      </c>
      <c r="K554" s="1" t="s">
        <v>1511</v>
      </c>
      <c r="L554" s="1" t="s">
        <v>1511</v>
      </c>
      <c r="M554" s="1" t="s">
        <v>1511</v>
      </c>
    </row>
    <row r="555" spans="6:13" x14ac:dyDescent="0.3">
      <c r="F555" s="1" t="s">
        <v>1511</v>
      </c>
      <c r="H555" s="1" t="s">
        <v>1511</v>
      </c>
      <c r="I555" s="1" t="s">
        <v>1511</v>
      </c>
      <c r="J555" s="1" t="s">
        <v>1511</v>
      </c>
      <c r="K555" s="1" t="s">
        <v>1511</v>
      </c>
      <c r="L555" s="1" t="s">
        <v>1511</v>
      </c>
      <c r="M555" s="1" t="s">
        <v>1511</v>
      </c>
    </row>
    <row r="556" spans="6:13" x14ac:dyDescent="0.3">
      <c r="F556" s="1" t="s">
        <v>1511</v>
      </c>
      <c r="H556" s="1" t="s">
        <v>1511</v>
      </c>
      <c r="I556" s="1" t="s">
        <v>1511</v>
      </c>
      <c r="J556" s="1" t="s">
        <v>1511</v>
      </c>
      <c r="K556" s="1" t="s">
        <v>1511</v>
      </c>
      <c r="L556" s="1" t="s">
        <v>1511</v>
      </c>
      <c r="M556" s="1" t="s">
        <v>1511</v>
      </c>
    </row>
    <row r="557" spans="6:13" x14ac:dyDescent="0.3">
      <c r="F557" s="1" t="s">
        <v>1511</v>
      </c>
      <c r="H557" s="1" t="s">
        <v>1511</v>
      </c>
      <c r="I557" s="1" t="s">
        <v>1511</v>
      </c>
      <c r="J557" s="1" t="s">
        <v>1511</v>
      </c>
      <c r="K557" s="1" t="s">
        <v>1511</v>
      </c>
      <c r="L557" s="1" t="s">
        <v>1511</v>
      </c>
      <c r="M557" s="1" t="s">
        <v>1511</v>
      </c>
    </row>
    <row r="558" spans="6:13" x14ac:dyDescent="0.3">
      <c r="F558" s="1" t="s">
        <v>1511</v>
      </c>
      <c r="H558" s="1" t="s">
        <v>1511</v>
      </c>
      <c r="I558" s="1" t="s">
        <v>1511</v>
      </c>
      <c r="J558" s="1" t="s">
        <v>1511</v>
      </c>
      <c r="K558" s="1" t="s">
        <v>1511</v>
      </c>
      <c r="L558" s="1" t="s">
        <v>1511</v>
      </c>
      <c r="M558" s="1" t="s">
        <v>1511</v>
      </c>
    </row>
    <row r="559" spans="6:13" x14ac:dyDescent="0.3">
      <c r="F559" s="1" t="s">
        <v>1511</v>
      </c>
      <c r="H559" s="1" t="s">
        <v>1511</v>
      </c>
      <c r="I559" s="1" t="s">
        <v>1511</v>
      </c>
      <c r="J559" s="1" t="s">
        <v>1511</v>
      </c>
      <c r="K559" s="1" t="s">
        <v>1511</v>
      </c>
      <c r="L559" s="1" t="s">
        <v>1511</v>
      </c>
      <c r="M559" s="1" t="s">
        <v>1511</v>
      </c>
    </row>
    <row r="560" spans="6:13" x14ac:dyDescent="0.3">
      <c r="F560" s="1" t="s">
        <v>1511</v>
      </c>
      <c r="H560" s="1" t="s">
        <v>1511</v>
      </c>
      <c r="I560" s="1" t="s">
        <v>1511</v>
      </c>
      <c r="J560" s="1" t="s">
        <v>1511</v>
      </c>
      <c r="K560" s="1" t="s">
        <v>1511</v>
      </c>
      <c r="L560" s="1" t="s">
        <v>1511</v>
      </c>
      <c r="M560" s="1" t="s">
        <v>1511</v>
      </c>
    </row>
    <row r="561" spans="6:13" x14ac:dyDescent="0.3">
      <c r="F561" s="1" t="s">
        <v>1511</v>
      </c>
      <c r="H561" s="1" t="s">
        <v>1511</v>
      </c>
      <c r="I561" s="1" t="s">
        <v>1511</v>
      </c>
      <c r="J561" s="1" t="s">
        <v>1511</v>
      </c>
      <c r="K561" s="1" t="s">
        <v>1511</v>
      </c>
      <c r="L561" s="1" t="s">
        <v>1511</v>
      </c>
      <c r="M561" s="1" t="s">
        <v>1511</v>
      </c>
    </row>
    <row r="562" spans="6:13" x14ac:dyDescent="0.3">
      <c r="F562" s="1" t="s">
        <v>1511</v>
      </c>
      <c r="H562" s="1" t="s">
        <v>1511</v>
      </c>
      <c r="I562" s="1" t="s">
        <v>1511</v>
      </c>
      <c r="J562" s="1" t="s">
        <v>1511</v>
      </c>
      <c r="K562" s="1" t="s">
        <v>1511</v>
      </c>
      <c r="L562" s="1" t="s">
        <v>1511</v>
      </c>
      <c r="M562" s="1" t="s">
        <v>1511</v>
      </c>
    </row>
    <row r="563" spans="6:13" x14ac:dyDescent="0.3">
      <c r="F563" s="1" t="s">
        <v>1511</v>
      </c>
      <c r="H563" s="1" t="s">
        <v>1511</v>
      </c>
      <c r="I563" s="1" t="s">
        <v>1511</v>
      </c>
      <c r="J563" s="1" t="s">
        <v>1511</v>
      </c>
      <c r="K563" s="1" t="s">
        <v>1511</v>
      </c>
      <c r="L563" s="1" t="s">
        <v>1511</v>
      </c>
      <c r="M563" s="1" t="s">
        <v>1511</v>
      </c>
    </row>
    <row r="564" spans="6:13" x14ac:dyDescent="0.3">
      <c r="F564" s="1" t="s">
        <v>1511</v>
      </c>
      <c r="H564" s="1" t="s">
        <v>1511</v>
      </c>
      <c r="I564" s="1" t="s">
        <v>1511</v>
      </c>
      <c r="J564" s="1" t="s">
        <v>1511</v>
      </c>
      <c r="K564" s="1" t="s">
        <v>1511</v>
      </c>
      <c r="L564" s="1" t="s">
        <v>1511</v>
      </c>
      <c r="M564" s="1" t="s">
        <v>1511</v>
      </c>
    </row>
    <row r="565" spans="6:13" x14ac:dyDescent="0.3">
      <c r="F565" s="1" t="s">
        <v>1511</v>
      </c>
      <c r="H565" s="1" t="s">
        <v>1511</v>
      </c>
      <c r="I565" s="1" t="s">
        <v>1511</v>
      </c>
      <c r="J565" s="1" t="s">
        <v>1511</v>
      </c>
      <c r="K565" s="1" t="s">
        <v>1511</v>
      </c>
      <c r="L565" s="1" t="s">
        <v>1511</v>
      </c>
      <c r="M565" s="1" t="s">
        <v>1511</v>
      </c>
    </row>
    <row r="566" spans="6:13" x14ac:dyDescent="0.3">
      <c r="F566" s="1" t="s">
        <v>1511</v>
      </c>
      <c r="H566" s="1" t="s">
        <v>1511</v>
      </c>
      <c r="I566" s="1" t="s">
        <v>1511</v>
      </c>
      <c r="J566" s="1" t="s">
        <v>1511</v>
      </c>
      <c r="K566" s="1" t="s">
        <v>1511</v>
      </c>
      <c r="L566" s="1" t="s">
        <v>1511</v>
      </c>
      <c r="M566" s="1" t="s">
        <v>1511</v>
      </c>
    </row>
    <row r="567" spans="6:13" x14ac:dyDescent="0.3">
      <c r="F567" s="1" t="s">
        <v>1511</v>
      </c>
      <c r="H567" s="1" t="s">
        <v>1511</v>
      </c>
      <c r="I567" s="1" t="s">
        <v>1511</v>
      </c>
      <c r="J567" s="1" t="s">
        <v>1511</v>
      </c>
      <c r="K567" s="1" t="s">
        <v>1511</v>
      </c>
      <c r="L567" s="1" t="s">
        <v>1511</v>
      </c>
      <c r="M567" s="1" t="s">
        <v>1511</v>
      </c>
    </row>
    <row r="568" spans="6:13" x14ac:dyDescent="0.3">
      <c r="F568" s="1" t="s">
        <v>1511</v>
      </c>
      <c r="H568" s="1" t="s">
        <v>1511</v>
      </c>
      <c r="I568" s="1" t="s">
        <v>1511</v>
      </c>
      <c r="J568" s="1" t="s">
        <v>1511</v>
      </c>
      <c r="K568" s="1" t="s">
        <v>1511</v>
      </c>
      <c r="L568" s="1" t="s">
        <v>1511</v>
      </c>
      <c r="M568" s="1" t="s">
        <v>1511</v>
      </c>
    </row>
    <row r="569" spans="6:13" x14ac:dyDescent="0.3">
      <c r="F569" s="1" t="s">
        <v>1511</v>
      </c>
      <c r="H569" s="1" t="s">
        <v>1511</v>
      </c>
      <c r="I569" s="1" t="s">
        <v>1511</v>
      </c>
      <c r="J569" s="1" t="s">
        <v>1511</v>
      </c>
      <c r="K569" s="1" t="s">
        <v>1511</v>
      </c>
      <c r="L569" s="1" t="s">
        <v>1511</v>
      </c>
      <c r="M569" s="1" t="s">
        <v>1511</v>
      </c>
    </row>
    <row r="570" spans="6:13" x14ac:dyDescent="0.3">
      <c r="F570" s="1" t="s">
        <v>1511</v>
      </c>
      <c r="H570" s="1" t="s">
        <v>1511</v>
      </c>
      <c r="I570" s="1" t="s">
        <v>1511</v>
      </c>
      <c r="J570" s="1" t="s">
        <v>1511</v>
      </c>
      <c r="K570" s="1" t="s">
        <v>1511</v>
      </c>
      <c r="L570" s="1" t="s">
        <v>1511</v>
      </c>
      <c r="M570" s="1" t="s">
        <v>1511</v>
      </c>
    </row>
    <row r="571" spans="6:13" x14ac:dyDescent="0.3">
      <c r="F571" s="1" t="s">
        <v>1511</v>
      </c>
      <c r="H571" s="1" t="s">
        <v>1511</v>
      </c>
      <c r="I571" s="1" t="s">
        <v>1511</v>
      </c>
      <c r="J571" s="1" t="s">
        <v>1511</v>
      </c>
      <c r="K571" s="1" t="s">
        <v>1511</v>
      </c>
      <c r="L571" s="1" t="s">
        <v>1511</v>
      </c>
      <c r="M571" s="1" t="s">
        <v>1511</v>
      </c>
    </row>
    <row r="572" spans="6:13" x14ac:dyDescent="0.3">
      <c r="F572" s="1" t="s">
        <v>1511</v>
      </c>
      <c r="H572" s="1" t="s">
        <v>1511</v>
      </c>
      <c r="I572" s="1" t="s">
        <v>1511</v>
      </c>
      <c r="J572" s="1" t="s">
        <v>1511</v>
      </c>
      <c r="K572" s="1" t="s">
        <v>1511</v>
      </c>
      <c r="L572" s="1" t="s">
        <v>1511</v>
      </c>
      <c r="M572" s="1" t="s">
        <v>1511</v>
      </c>
    </row>
    <row r="573" spans="6:13" x14ac:dyDescent="0.3">
      <c r="F573" s="1" t="s">
        <v>1511</v>
      </c>
      <c r="H573" s="1" t="s">
        <v>1511</v>
      </c>
      <c r="I573" s="1" t="s">
        <v>1511</v>
      </c>
      <c r="J573" s="1" t="s">
        <v>1511</v>
      </c>
      <c r="K573" s="1" t="s">
        <v>1511</v>
      </c>
      <c r="L573" s="1" t="s">
        <v>1511</v>
      </c>
      <c r="M573" s="1" t="s">
        <v>1511</v>
      </c>
    </row>
    <row r="574" spans="6:13" x14ac:dyDescent="0.3">
      <c r="F574" s="1" t="s">
        <v>1511</v>
      </c>
      <c r="H574" s="1" t="s">
        <v>1511</v>
      </c>
      <c r="I574" s="1" t="s">
        <v>1511</v>
      </c>
      <c r="J574" s="1" t="s">
        <v>1511</v>
      </c>
      <c r="K574" s="1" t="s">
        <v>1511</v>
      </c>
      <c r="L574" s="1" t="s">
        <v>1511</v>
      </c>
      <c r="M574" s="1" t="s">
        <v>1511</v>
      </c>
    </row>
    <row r="575" spans="6:13" x14ac:dyDescent="0.3">
      <c r="F575" s="1" t="s">
        <v>1511</v>
      </c>
      <c r="H575" s="1" t="s">
        <v>1511</v>
      </c>
      <c r="I575" s="1" t="s">
        <v>1511</v>
      </c>
      <c r="J575" s="1" t="s">
        <v>1511</v>
      </c>
      <c r="K575" s="1" t="s">
        <v>1511</v>
      </c>
      <c r="L575" s="1" t="s">
        <v>1511</v>
      </c>
      <c r="M575" s="1" t="s">
        <v>1511</v>
      </c>
    </row>
    <row r="576" spans="6:13" x14ac:dyDescent="0.3">
      <c r="F576" s="1" t="s">
        <v>1511</v>
      </c>
      <c r="H576" s="1" t="s">
        <v>1511</v>
      </c>
      <c r="I576" s="1" t="s">
        <v>1511</v>
      </c>
      <c r="J576" s="1" t="s">
        <v>1511</v>
      </c>
      <c r="K576" s="1" t="s">
        <v>1511</v>
      </c>
      <c r="L576" s="1" t="s">
        <v>1511</v>
      </c>
      <c r="M576" s="1" t="s">
        <v>1511</v>
      </c>
    </row>
    <row r="577" spans="6:13" x14ac:dyDescent="0.3">
      <c r="F577" s="1" t="s">
        <v>1511</v>
      </c>
      <c r="H577" s="1" t="s">
        <v>1511</v>
      </c>
      <c r="I577" s="1" t="s">
        <v>1511</v>
      </c>
      <c r="J577" s="1" t="s">
        <v>1511</v>
      </c>
      <c r="K577" s="1" t="s">
        <v>1511</v>
      </c>
      <c r="L577" s="1" t="s">
        <v>1511</v>
      </c>
      <c r="M577" s="1" t="s">
        <v>1511</v>
      </c>
    </row>
    <row r="578" spans="6:13" x14ac:dyDescent="0.3">
      <c r="F578" s="1" t="s">
        <v>1511</v>
      </c>
      <c r="H578" s="1" t="s">
        <v>1511</v>
      </c>
      <c r="I578" s="1" t="s">
        <v>1511</v>
      </c>
      <c r="J578" s="1" t="s">
        <v>1511</v>
      </c>
      <c r="K578" s="1" t="s">
        <v>1511</v>
      </c>
      <c r="L578" s="1" t="s">
        <v>1511</v>
      </c>
      <c r="M578" s="1" t="s">
        <v>1511</v>
      </c>
    </row>
    <row r="579" spans="6:13" x14ac:dyDescent="0.3">
      <c r="F579" s="1" t="s">
        <v>1511</v>
      </c>
      <c r="H579" s="1" t="s">
        <v>1511</v>
      </c>
      <c r="I579" s="1" t="s">
        <v>1511</v>
      </c>
      <c r="J579" s="1" t="s">
        <v>1511</v>
      </c>
      <c r="K579" s="1" t="s">
        <v>1511</v>
      </c>
      <c r="L579" s="1" t="s">
        <v>1511</v>
      </c>
      <c r="M579" s="1" t="s">
        <v>1511</v>
      </c>
    </row>
    <row r="580" spans="6:13" x14ac:dyDescent="0.3">
      <c r="F580" s="1" t="s">
        <v>1511</v>
      </c>
      <c r="H580" s="1" t="s">
        <v>1511</v>
      </c>
      <c r="I580" s="1" t="s">
        <v>1511</v>
      </c>
      <c r="J580" s="1" t="s">
        <v>1511</v>
      </c>
      <c r="K580" s="1" t="s">
        <v>1511</v>
      </c>
      <c r="L580" s="1" t="s">
        <v>1511</v>
      </c>
      <c r="M580" s="1" t="s">
        <v>1511</v>
      </c>
    </row>
    <row r="581" spans="6:13" x14ac:dyDescent="0.3">
      <c r="F581" s="1" t="s">
        <v>1511</v>
      </c>
      <c r="H581" s="1" t="s">
        <v>1511</v>
      </c>
      <c r="I581" s="1" t="s">
        <v>1511</v>
      </c>
      <c r="J581" s="1" t="s">
        <v>1511</v>
      </c>
      <c r="K581" s="1" t="s">
        <v>1511</v>
      </c>
      <c r="L581" s="1" t="s">
        <v>1511</v>
      </c>
      <c r="M581" s="1" t="s">
        <v>1511</v>
      </c>
    </row>
    <row r="582" spans="6:13" x14ac:dyDescent="0.3">
      <c r="F582" s="1" t="s">
        <v>1511</v>
      </c>
      <c r="H582" s="1" t="s">
        <v>1511</v>
      </c>
      <c r="I582" s="1" t="s">
        <v>1511</v>
      </c>
      <c r="J582" s="1" t="s">
        <v>1511</v>
      </c>
      <c r="K582" s="1" t="s">
        <v>1511</v>
      </c>
      <c r="L582" s="1" t="s">
        <v>1511</v>
      </c>
      <c r="M582" s="1" t="s">
        <v>1511</v>
      </c>
    </row>
    <row r="583" spans="6:13" x14ac:dyDescent="0.3">
      <c r="F583" s="1" t="s">
        <v>1511</v>
      </c>
      <c r="H583" s="1" t="s">
        <v>1511</v>
      </c>
      <c r="I583" s="1" t="s">
        <v>1511</v>
      </c>
      <c r="J583" s="1" t="s">
        <v>1511</v>
      </c>
      <c r="K583" s="1" t="s">
        <v>1511</v>
      </c>
      <c r="L583" s="1" t="s">
        <v>1511</v>
      </c>
      <c r="M583" s="1" t="s">
        <v>1511</v>
      </c>
    </row>
    <row r="584" spans="6:13" x14ac:dyDescent="0.3">
      <c r="F584" s="1" t="s">
        <v>1511</v>
      </c>
      <c r="H584" s="1" t="s">
        <v>1511</v>
      </c>
      <c r="I584" s="1" t="s">
        <v>1511</v>
      </c>
      <c r="J584" s="1" t="s">
        <v>1511</v>
      </c>
      <c r="K584" s="1" t="s">
        <v>1511</v>
      </c>
      <c r="L584" s="1" t="s">
        <v>1511</v>
      </c>
      <c r="M584" s="1" t="s">
        <v>1511</v>
      </c>
    </row>
    <row r="585" spans="6:13" x14ac:dyDescent="0.3">
      <c r="F585" s="1" t="s">
        <v>1511</v>
      </c>
      <c r="H585" s="1" t="s">
        <v>1511</v>
      </c>
      <c r="I585" s="1" t="s">
        <v>1511</v>
      </c>
      <c r="J585" s="1" t="s">
        <v>1511</v>
      </c>
      <c r="K585" s="1" t="s">
        <v>1511</v>
      </c>
      <c r="L585" s="1" t="s">
        <v>1511</v>
      </c>
      <c r="M585" s="1" t="s">
        <v>1511</v>
      </c>
    </row>
    <row r="586" spans="6:13" x14ac:dyDescent="0.3">
      <c r="F586" s="1" t="s">
        <v>1511</v>
      </c>
      <c r="H586" s="1" t="s">
        <v>1511</v>
      </c>
      <c r="I586" s="1" t="s">
        <v>1511</v>
      </c>
      <c r="J586" s="1" t="s">
        <v>1511</v>
      </c>
      <c r="K586" s="1" t="s">
        <v>1511</v>
      </c>
      <c r="L586" s="1" t="s">
        <v>1511</v>
      </c>
      <c r="M586" s="1" t="s">
        <v>1511</v>
      </c>
    </row>
    <row r="587" spans="6:13" x14ac:dyDescent="0.3">
      <c r="F587" s="1" t="s">
        <v>1511</v>
      </c>
      <c r="H587" s="1" t="s">
        <v>1511</v>
      </c>
      <c r="I587" s="1" t="s">
        <v>1511</v>
      </c>
      <c r="J587" s="1" t="s">
        <v>1511</v>
      </c>
      <c r="K587" s="1" t="s">
        <v>1511</v>
      </c>
      <c r="L587" s="1" t="s">
        <v>1511</v>
      </c>
      <c r="M587" s="1" t="s">
        <v>1511</v>
      </c>
    </row>
    <row r="588" spans="6:13" x14ac:dyDescent="0.3">
      <c r="F588" s="1" t="s">
        <v>1511</v>
      </c>
      <c r="H588" s="1" t="s">
        <v>1511</v>
      </c>
      <c r="I588" s="1" t="s">
        <v>1511</v>
      </c>
      <c r="J588" s="1" t="s">
        <v>1511</v>
      </c>
      <c r="K588" s="1" t="s">
        <v>1511</v>
      </c>
      <c r="L588" s="1" t="s">
        <v>1511</v>
      </c>
      <c r="M588" s="1" t="s">
        <v>1511</v>
      </c>
    </row>
    <row r="589" spans="6:13" x14ac:dyDescent="0.3">
      <c r="F589" s="1" t="s">
        <v>1511</v>
      </c>
      <c r="H589" s="1" t="s">
        <v>1511</v>
      </c>
      <c r="I589" s="1" t="s">
        <v>1511</v>
      </c>
      <c r="J589" s="1" t="s">
        <v>1511</v>
      </c>
      <c r="K589" s="1" t="s">
        <v>1511</v>
      </c>
      <c r="L589" s="1" t="s">
        <v>1511</v>
      </c>
      <c r="M589" s="1" t="s">
        <v>1511</v>
      </c>
    </row>
    <row r="590" spans="6:13" x14ac:dyDescent="0.3">
      <c r="F590" s="1" t="s">
        <v>1511</v>
      </c>
      <c r="H590" s="1" t="s">
        <v>1511</v>
      </c>
      <c r="I590" s="1" t="s">
        <v>1511</v>
      </c>
      <c r="J590" s="1" t="s">
        <v>1511</v>
      </c>
      <c r="K590" s="1" t="s">
        <v>1511</v>
      </c>
      <c r="L590" s="1" t="s">
        <v>1511</v>
      </c>
      <c r="M590" s="1" t="s">
        <v>1511</v>
      </c>
    </row>
    <row r="591" spans="6:13" x14ac:dyDescent="0.3">
      <c r="F591" s="1" t="s">
        <v>1511</v>
      </c>
      <c r="H591" s="1" t="s">
        <v>1511</v>
      </c>
      <c r="I591" s="1" t="s">
        <v>1511</v>
      </c>
      <c r="J591" s="1" t="s">
        <v>1511</v>
      </c>
      <c r="K591" s="1" t="s">
        <v>1511</v>
      </c>
      <c r="L591" s="1" t="s">
        <v>1511</v>
      </c>
      <c r="M591" s="1" t="s">
        <v>1511</v>
      </c>
    </row>
    <row r="592" spans="6:13" x14ac:dyDescent="0.3">
      <c r="F592" s="1" t="s">
        <v>1511</v>
      </c>
      <c r="H592" s="1" t="s">
        <v>1511</v>
      </c>
      <c r="I592" s="1" t="s">
        <v>1511</v>
      </c>
      <c r="J592" s="1" t="s">
        <v>1511</v>
      </c>
      <c r="K592" s="1" t="s">
        <v>1511</v>
      </c>
      <c r="L592" s="1" t="s">
        <v>1511</v>
      </c>
      <c r="M592" s="1" t="s">
        <v>1511</v>
      </c>
    </row>
    <row r="593" spans="6:13" x14ac:dyDescent="0.3">
      <c r="F593" s="1" t="s">
        <v>1511</v>
      </c>
      <c r="H593" s="1" t="s">
        <v>1511</v>
      </c>
      <c r="I593" s="1" t="s">
        <v>1511</v>
      </c>
      <c r="J593" s="1" t="s">
        <v>1511</v>
      </c>
      <c r="K593" s="1" t="s">
        <v>1511</v>
      </c>
      <c r="L593" s="1" t="s">
        <v>1511</v>
      </c>
      <c r="M593" s="1" t="s">
        <v>1511</v>
      </c>
    </row>
    <row r="594" spans="6:13" x14ac:dyDescent="0.3">
      <c r="F594" s="1" t="s">
        <v>1511</v>
      </c>
      <c r="H594" s="1" t="s">
        <v>1511</v>
      </c>
      <c r="I594" s="1" t="s">
        <v>1511</v>
      </c>
      <c r="J594" s="1" t="s">
        <v>1511</v>
      </c>
      <c r="K594" s="1" t="s">
        <v>1511</v>
      </c>
      <c r="L594" s="1" t="s">
        <v>1511</v>
      </c>
      <c r="M594" s="1" t="s">
        <v>1511</v>
      </c>
    </row>
    <row r="595" spans="6:13" x14ac:dyDescent="0.3">
      <c r="F595" s="1" t="s">
        <v>1511</v>
      </c>
      <c r="H595" s="1" t="s">
        <v>1511</v>
      </c>
      <c r="I595" s="1" t="s">
        <v>1511</v>
      </c>
      <c r="J595" s="1" t="s">
        <v>1511</v>
      </c>
      <c r="K595" s="1" t="s">
        <v>1511</v>
      </c>
      <c r="L595" s="1" t="s">
        <v>1511</v>
      </c>
      <c r="M595" s="1" t="s">
        <v>1511</v>
      </c>
    </row>
    <row r="596" spans="6:13" x14ac:dyDescent="0.3">
      <c r="F596" s="1" t="s">
        <v>1511</v>
      </c>
      <c r="H596" s="1" t="s">
        <v>1511</v>
      </c>
      <c r="I596" s="1" t="s">
        <v>1511</v>
      </c>
      <c r="J596" s="1" t="s">
        <v>1511</v>
      </c>
      <c r="K596" s="1" t="s">
        <v>1511</v>
      </c>
      <c r="L596" s="1" t="s">
        <v>1511</v>
      </c>
      <c r="M596" s="1" t="s">
        <v>1511</v>
      </c>
    </row>
    <row r="597" spans="6:13" x14ac:dyDescent="0.3">
      <c r="F597" s="1" t="s">
        <v>1511</v>
      </c>
      <c r="H597" s="1" t="s">
        <v>1511</v>
      </c>
      <c r="I597" s="1" t="s">
        <v>1511</v>
      </c>
      <c r="J597" s="1" t="s">
        <v>1511</v>
      </c>
      <c r="K597" s="1" t="s">
        <v>1511</v>
      </c>
      <c r="L597" s="1" t="s">
        <v>1511</v>
      </c>
      <c r="M597" s="1" t="s">
        <v>1511</v>
      </c>
    </row>
    <row r="598" spans="6:13" x14ac:dyDescent="0.3">
      <c r="F598" s="1" t="s">
        <v>1511</v>
      </c>
      <c r="H598" s="1" t="s">
        <v>1511</v>
      </c>
      <c r="I598" s="1" t="s">
        <v>1511</v>
      </c>
      <c r="J598" s="1" t="s">
        <v>1511</v>
      </c>
      <c r="K598" s="1" t="s">
        <v>1511</v>
      </c>
      <c r="L598" s="1" t="s">
        <v>1511</v>
      </c>
      <c r="M598" s="1" t="s">
        <v>1511</v>
      </c>
    </row>
    <row r="599" spans="6:13" x14ac:dyDescent="0.3">
      <c r="F599" s="1" t="s">
        <v>1511</v>
      </c>
      <c r="H599" s="1" t="s">
        <v>1511</v>
      </c>
      <c r="I599" s="1" t="s">
        <v>1511</v>
      </c>
      <c r="J599" s="1" t="s">
        <v>1511</v>
      </c>
      <c r="K599" s="1" t="s">
        <v>1511</v>
      </c>
      <c r="L599" s="1" t="s">
        <v>1511</v>
      </c>
      <c r="M599" s="1" t="s">
        <v>1511</v>
      </c>
    </row>
    <row r="600" spans="6:13" x14ac:dyDescent="0.3">
      <c r="F600" s="1" t="s">
        <v>1511</v>
      </c>
      <c r="H600" s="1" t="s">
        <v>1511</v>
      </c>
      <c r="I600" s="1" t="s">
        <v>1511</v>
      </c>
      <c r="J600" s="1" t="s">
        <v>1511</v>
      </c>
      <c r="K600" s="1" t="s">
        <v>1511</v>
      </c>
      <c r="L600" s="1" t="s">
        <v>1511</v>
      </c>
      <c r="M600" s="1" t="s">
        <v>1511</v>
      </c>
    </row>
    <row r="601" spans="6:13" x14ac:dyDescent="0.3">
      <c r="F601" s="1" t="s">
        <v>1511</v>
      </c>
      <c r="H601" s="1" t="s">
        <v>1511</v>
      </c>
      <c r="I601" s="1" t="s">
        <v>1511</v>
      </c>
      <c r="J601" s="1" t="s">
        <v>1511</v>
      </c>
      <c r="K601" s="1" t="s">
        <v>1511</v>
      </c>
      <c r="L601" s="1" t="s">
        <v>1511</v>
      </c>
      <c r="M601" s="1" t="s">
        <v>1511</v>
      </c>
    </row>
    <row r="602" spans="6:13" x14ac:dyDescent="0.3">
      <c r="F602" s="1" t="s">
        <v>1511</v>
      </c>
      <c r="H602" s="1" t="s">
        <v>1511</v>
      </c>
      <c r="I602" s="1" t="s">
        <v>1511</v>
      </c>
      <c r="J602" s="1" t="s">
        <v>1511</v>
      </c>
      <c r="K602" s="1" t="s">
        <v>1511</v>
      </c>
      <c r="L602" s="1" t="s">
        <v>1511</v>
      </c>
      <c r="M602" s="1" t="s">
        <v>1511</v>
      </c>
    </row>
    <row r="603" spans="6:13" x14ac:dyDescent="0.3">
      <c r="F603" s="1" t="s">
        <v>1511</v>
      </c>
      <c r="H603" s="1" t="s">
        <v>1511</v>
      </c>
      <c r="I603" s="1" t="s">
        <v>1511</v>
      </c>
      <c r="J603" s="1" t="s">
        <v>1511</v>
      </c>
      <c r="K603" s="1" t="s">
        <v>1511</v>
      </c>
      <c r="L603" s="1" t="s">
        <v>1511</v>
      </c>
      <c r="M603" s="1" t="s">
        <v>1511</v>
      </c>
    </row>
    <row r="604" spans="6:13" x14ac:dyDescent="0.3">
      <c r="F604" s="1" t="s">
        <v>1511</v>
      </c>
      <c r="H604" s="1" t="s">
        <v>1511</v>
      </c>
      <c r="I604" s="1" t="s">
        <v>1511</v>
      </c>
      <c r="J604" s="1" t="s">
        <v>1511</v>
      </c>
      <c r="K604" s="1" t="s">
        <v>1511</v>
      </c>
      <c r="L604" s="1" t="s">
        <v>1511</v>
      </c>
      <c r="M604" s="1" t="s">
        <v>1511</v>
      </c>
    </row>
    <row r="605" spans="6:13" x14ac:dyDescent="0.3">
      <c r="F605" s="1" t="s">
        <v>1511</v>
      </c>
      <c r="H605" s="1" t="s">
        <v>1511</v>
      </c>
      <c r="I605" s="1" t="s">
        <v>1511</v>
      </c>
      <c r="J605" s="1" t="s">
        <v>1511</v>
      </c>
      <c r="K605" s="1" t="s">
        <v>1511</v>
      </c>
      <c r="L605" s="1" t="s">
        <v>1511</v>
      </c>
      <c r="M605" s="1" t="s">
        <v>1511</v>
      </c>
    </row>
    <row r="606" spans="6:13" x14ac:dyDescent="0.3">
      <c r="F606" s="1" t="s">
        <v>1511</v>
      </c>
      <c r="H606" s="1" t="s">
        <v>1511</v>
      </c>
      <c r="I606" s="1" t="s">
        <v>1511</v>
      </c>
      <c r="J606" s="1" t="s">
        <v>1511</v>
      </c>
      <c r="K606" s="1" t="s">
        <v>1511</v>
      </c>
      <c r="L606" s="1" t="s">
        <v>1511</v>
      </c>
      <c r="M606" s="1" t="s">
        <v>1511</v>
      </c>
    </row>
    <row r="607" spans="6:13" x14ac:dyDescent="0.3">
      <c r="F607" s="1" t="s">
        <v>1511</v>
      </c>
      <c r="H607" s="1" t="s">
        <v>1511</v>
      </c>
      <c r="I607" s="1" t="s">
        <v>1511</v>
      </c>
      <c r="J607" s="1" t="s">
        <v>1511</v>
      </c>
      <c r="K607" s="1" t="s">
        <v>1511</v>
      </c>
      <c r="L607" s="1" t="s">
        <v>1511</v>
      </c>
      <c r="M607" s="1" t="s">
        <v>1511</v>
      </c>
    </row>
    <row r="608" spans="6:13" x14ac:dyDescent="0.3">
      <c r="F608" s="1" t="s">
        <v>1511</v>
      </c>
      <c r="H608" s="1" t="s">
        <v>1511</v>
      </c>
      <c r="I608" s="1" t="s">
        <v>1511</v>
      </c>
      <c r="J608" s="1" t="s">
        <v>1511</v>
      </c>
      <c r="K608" s="1" t="s">
        <v>1511</v>
      </c>
      <c r="L608" s="1" t="s">
        <v>1511</v>
      </c>
      <c r="M608" s="1" t="s">
        <v>1511</v>
      </c>
    </row>
    <row r="609" spans="6:13" x14ac:dyDescent="0.3">
      <c r="F609" s="1" t="s">
        <v>1511</v>
      </c>
      <c r="H609" s="1" t="s">
        <v>1511</v>
      </c>
      <c r="I609" s="1" t="s">
        <v>1511</v>
      </c>
      <c r="J609" s="1" t="s">
        <v>1511</v>
      </c>
      <c r="K609" s="1" t="s">
        <v>1511</v>
      </c>
      <c r="L609" s="1" t="s">
        <v>1511</v>
      </c>
      <c r="M609" s="1" t="s">
        <v>1511</v>
      </c>
    </row>
    <row r="610" spans="6:13" x14ac:dyDescent="0.3">
      <c r="F610" s="1" t="s">
        <v>1511</v>
      </c>
      <c r="H610" s="1" t="s">
        <v>1511</v>
      </c>
      <c r="I610" s="1" t="s">
        <v>1511</v>
      </c>
      <c r="J610" s="1" t="s">
        <v>1511</v>
      </c>
      <c r="K610" s="1" t="s">
        <v>1511</v>
      </c>
      <c r="L610" s="1" t="s">
        <v>1511</v>
      </c>
      <c r="M610" s="1" t="s">
        <v>1511</v>
      </c>
    </row>
    <row r="611" spans="6:13" x14ac:dyDescent="0.3">
      <c r="F611" s="1" t="s">
        <v>1511</v>
      </c>
      <c r="H611" s="1" t="s">
        <v>1511</v>
      </c>
      <c r="I611" s="1" t="s">
        <v>1511</v>
      </c>
      <c r="J611" s="1" t="s">
        <v>1511</v>
      </c>
      <c r="K611" s="1" t="s">
        <v>1511</v>
      </c>
      <c r="L611" s="1" t="s">
        <v>1511</v>
      </c>
      <c r="M611" s="1" t="s">
        <v>1511</v>
      </c>
    </row>
    <row r="612" spans="6:13" x14ac:dyDescent="0.3">
      <c r="F612" s="1" t="s">
        <v>1511</v>
      </c>
      <c r="H612" s="1" t="s">
        <v>1511</v>
      </c>
      <c r="I612" s="1" t="s">
        <v>1511</v>
      </c>
      <c r="J612" s="1" t="s">
        <v>1511</v>
      </c>
      <c r="K612" s="1" t="s">
        <v>1511</v>
      </c>
      <c r="L612" s="1" t="s">
        <v>1511</v>
      </c>
      <c r="M612" s="1" t="s">
        <v>1511</v>
      </c>
    </row>
    <row r="613" spans="6:13" x14ac:dyDescent="0.3">
      <c r="F613" s="1" t="s">
        <v>1511</v>
      </c>
      <c r="H613" s="1" t="s">
        <v>1511</v>
      </c>
      <c r="I613" s="1" t="s">
        <v>1511</v>
      </c>
      <c r="J613" s="1" t="s">
        <v>1511</v>
      </c>
      <c r="K613" s="1" t="s">
        <v>1511</v>
      </c>
      <c r="L613" s="1" t="s">
        <v>1511</v>
      </c>
      <c r="M613" s="1" t="s">
        <v>1511</v>
      </c>
    </row>
    <row r="614" spans="6:13" x14ac:dyDescent="0.3">
      <c r="F614" s="1" t="s">
        <v>1511</v>
      </c>
      <c r="H614" s="1" t="s">
        <v>1511</v>
      </c>
      <c r="I614" s="1" t="s">
        <v>1511</v>
      </c>
      <c r="J614" s="1" t="s">
        <v>1511</v>
      </c>
      <c r="K614" s="1" t="s">
        <v>1511</v>
      </c>
      <c r="L614" s="1" t="s">
        <v>1511</v>
      </c>
      <c r="M614" s="1" t="s">
        <v>1511</v>
      </c>
    </row>
    <row r="615" spans="6:13" x14ac:dyDescent="0.3">
      <c r="F615" s="1" t="s">
        <v>1511</v>
      </c>
      <c r="H615" s="1" t="s">
        <v>1511</v>
      </c>
      <c r="I615" s="1" t="s">
        <v>1511</v>
      </c>
      <c r="J615" s="1" t="s">
        <v>1511</v>
      </c>
      <c r="K615" s="1" t="s">
        <v>1511</v>
      </c>
      <c r="L615" s="1" t="s">
        <v>1511</v>
      </c>
      <c r="M615" s="1" t="s">
        <v>1511</v>
      </c>
    </row>
    <row r="616" spans="6:13" x14ac:dyDescent="0.3">
      <c r="F616" s="1" t="s">
        <v>1511</v>
      </c>
      <c r="H616" s="1" t="s">
        <v>1511</v>
      </c>
      <c r="I616" s="1" t="s">
        <v>1511</v>
      </c>
      <c r="J616" s="1" t="s">
        <v>1511</v>
      </c>
      <c r="K616" s="1" t="s">
        <v>1511</v>
      </c>
      <c r="L616" s="1" t="s">
        <v>1511</v>
      </c>
      <c r="M616" s="1" t="s">
        <v>1511</v>
      </c>
    </row>
    <row r="617" spans="6:13" x14ac:dyDescent="0.3">
      <c r="F617" s="1" t="s">
        <v>1511</v>
      </c>
      <c r="H617" s="1" t="s">
        <v>1511</v>
      </c>
      <c r="I617" s="1" t="s">
        <v>1511</v>
      </c>
      <c r="J617" s="1" t="s">
        <v>1511</v>
      </c>
      <c r="K617" s="1" t="s">
        <v>1511</v>
      </c>
      <c r="L617" s="1" t="s">
        <v>1511</v>
      </c>
      <c r="M617" s="1" t="s">
        <v>1511</v>
      </c>
    </row>
    <row r="618" spans="6:13" x14ac:dyDescent="0.3">
      <c r="F618" s="1" t="s">
        <v>1511</v>
      </c>
      <c r="H618" s="1" t="s">
        <v>1511</v>
      </c>
      <c r="I618" s="1" t="s">
        <v>1511</v>
      </c>
      <c r="J618" s="1" t="s">
        <v>1511</v>
      </c>
      <c r="K618" s="1" t="s">
        <v>1511</v>
      </c>
      <c r="L618" s="1" t="s">
        <v>1511</v>
      </c>
      <c r="M618" s="1" t="s">
        <v>1511</v>
      </c>
    </row>
    <row r="619" spans="6:13" x14ac:dyDescent="0.3">
      <c r="F619" s="1" t="s">
        <v>1511</v>
      </c>
      <c r="H619" s="1" t="s">
        <v>1511</v>
      </c>
      <c r="I619" s="1" t="s">
        <v>1511</v>
      </c>
      <c r="J619" s="1" t="s">
        <v>1511</v>
      </c>
      <c r="K619" s="1" t="s">
        <v>1511</v>
      </c>
      <c r="L619" s="1" t="s">
        <v>1511</v>
      </c>
      <c r="M619" s="1" t="s">
        <v>1511</v>
      </c>
    </row>
    <row r="620" spans="6:13" x14ac:dyDescent="0.3">
      <c r="F620" s="1" t="s">
        <v>1511</v>
      </c>
      <c r="H620" s="1" t="s">
        <v>1511</v>
      </c>
      <c r="I620" s="1" t="s">
        <v>1511</v>
      </c>
      <c r="J620" s="1" t="s">
        <v>1511</v>
      </c>
      <c r="K620" s="1" t="s">
        <v>1511</v>
      </c>
      <c r="L620" s="1" t="s">
        <v>1511</v>
      </c>
      <c r="M620" s="1" t="s">
        <v>1511</v>
      </c>
    </row>
    <row r="621" spans="6:13" x14ac:dyDescent="0.3">
      <c r="F621" s="1" t="s">
        <v>1511</v>
      </c>
      <c r="H621" s="1" t="s">
        <v>1511</v>
      </c>
      <c r="I621" s="1" t="s">
        <v>1511</v>
      </c>
      <c r="J621" s="1" t="s">
        <v>1511</v>
      </c>
      <c r="K621" s="1" t="s">
        <v>1511</v>
      </c>
      <c r="L621" s="1" t="s">
        <v>1511</v>
      </c>
      <c r="M621" s="1" t="s">
        <v>1511</v>
      </c>
    </row>
    <row r="622" spans="6:13" x14ac:dyDescent="0.3">
      <c r="F622" s="1" t="s">
        <v>1511</v>
      </c>
      <c r="H622" s="1" t="s">
        <v>1511</v>
      </c>
      <c r="I622" s="1" t="s">
        <v>1511</v>
      </c>
      <c r="J622" s="1" t="s">
        <v>1511</v>
      </c>
      <c r="K622" s="1" t="s">
        <v>1511</v>
      </c>
      <c r="L622" s="1" t="s">
        <v>1511</v>
      </c>
      <c r="M622" s="1" t="s">
        <v>1511</v>
      </c>
    </row>
    <row r="623" spans="6:13" x14ac:dyDescent="0.3">
      <c r="F623" s="1" t="s">
        <v>1511</v>
      </c>
      <c r="H623" s="1" t="s">
        <v>1511</v>
      </c>
      <c r="I623" s="1" t="s">
        <v>1511</v>
      </c>
      <c r="J623" s="1" t="s">
        <v>1511</v>
      </c>
      <c r="K623" s="1" t="s">
        <v>1511</v>
      </c>
      <c r="L623" s="1" t="s">
        <v>1511</v>
      </c>
      <c r="M623" s="1" t="s">
        <v>1511</v>
      </c>
    </row>
    <row r="624" spans="6:13" x14ac:dyDescent="0.3">
      <c r="F624" s="1" t="s">
        <v>1511</v>
      </c>
      <c r="H624" s="1" t="s">
        <v>1511</v>
      </c>
      <c r="I624" s="1" t="s">
        <v>1511</v>
      </c>
      <c r="J624" s="1" t="s">
        <v>1511</v>
      </c>
      <c r="K624" s="1" t="s">
        <v>1511</v>
      </c>
      <c r="L624" s="1" t="s">
        <v>1511</v>
      </c>
      <c r="M624" s="1" t="s">
        <v>1511</v>
      </c>
    </row>
    <row r="625" spans="6:13" x14ac:dyDescent="0.3">
      <c r="F625" s="1" t="s">
        <v>1511</v>
      </c>
      <c r="H625" s="1" t="s">
        <v>1511</v>
      </c>
      <c r="I625" s="1" t="s">
        <v>1511</v>
      </c>
      <c r="J625" s="1" t="s">
        <v>1511</v>
      </c>
      <c r="K625" s="1" t="s">
        <v>1511</v>
      </c>
      <c r="L625" s="1" t="s">
        <v>1511</v>
      </c>
      <c r="M625" s="1" t="s">
        <v>1511</v>
      </c>
    </row>
    <row r="626" spans="6:13" x14ac:dyDescent="0.3">
      <c r="F626" s="1" t="s">
        <v>1511</v>
      </c>
      <c r="H626" s="1" t="s">
        <v>1511</v>
      </c>
      <c r="I626" s="1" t="s">
        <v>1511</v>
      </c>
      <c r="J626" s="1" t="s">
        <v>1511</v>
      </c>
      <c r="K626" s="1" t="s">
        <v>1511</v>
      </c>
      <c r="L626" s="1" t="s">
        <v>1511</v>
      </c>
      <c r="M626" s="1" t="s">
        <v>1511</v>
      </c>
    </row>
    <row r="627" spans="6:13" x14ac:dyDescent="0.3">
      <c r="F627" s="1" t="s">
        <v>1511</v>
      </c>
      <c r="H627" s="1" t="s">
        <v>1511</v>
      </c>
      <c r="I627" s="1" t="s">
        <v>1511</v>
      </c>
      <c r="J627" s="1" t="s">
        <v>1511</v>
      </c>
      <c r="K627" s="1" t="s">
        <v>1511</v>
      </c>
      <c r="L627" s="1" t="s">
        <v>1511</v>
      </c>
      <c r="M627" s="1" t="s">
        <v>1511</v>
      </c>
    </row>
    <row r="628" spans="6:13" x14ac:dyDescent="0.3">
      <c r="F628" s="1" t="s">
        <v>1511</v>
      </c>
      <c r="H628" s="1" t="s">
        <v>1511</v>
      </c>
      <c r="I628" s="1" t="s">
        <v>1511</v>
      </c>
      <c r="J628" s="1" t="s">
        <v>1511</v>
      </c>
      <c r="K628" s="1" t="s">
        <v>1511</v>
      </c>
      <c r="L628" s="1" t="s">
        <v>1511</v>
      </c>
      <c r="M628" s="1" t="s">
        <v>1511</v>
      </c>
    </row>
    <row r="629" spans="6:13" x14ac:dyDescent="0.3">
      <c r="F629" s="1" t="s">
        <v>1511</v>
      </c>
      <c r="H629" s="1" t="s">
        <v>1511</v>
      </c>
      <c r="I629" s="1" t="s">
        <v>1511</v>
      </c>
      <c r="J629" s="1" t="s">
        <v>1511</v>
      </c>
      <c r="K629" s="1" t="s">
        <v>1511</v>
      </c>
      <c r="L629" s="1" t="s">
        <v>1511</v>
      </c>
      <c r="M629" s="1" t="s">
        <v>1511</v>
      </c>
    </row>
    <row r="630" spans="6:13" x14ac:dyDescent="0.3">
      <c r="F630" s="1" t="s">
        <v>1511</v>
      </c>
      <c r="H630" s="1" t="s">
        <v>1511</v>
      </c>
      <c r="I630" s="1" t="s">
        <v>1511</v>
      </c>
      <c r="J630" s="1" t="s">
        <v>1511</v>
      </c>
      <c r="K630" s="1" t="s">
        <v>1511</v>
      </c>
      <c r="L630" s="1" t="s">
        <v>1511</v>
      </c>
      <c r="M630" s="1" t="s">
        <v>1511</v>
      </c>
    </row>
    <row r="631" spans="6:13" x14ac:dyDescent="0.3">
      <c r="F631" s="1" t="s">
        <v>1511</v>
      </c>
      <c r="H631" s="1" t="s">
        <v>1511</v>
      </c>
      <c r="I631" s="1" t="s">
        <v>1511</v>
      </c>
      <c r="J631" s="1" t="s">
        <v>1511</v>
      </c>
      <c r="K631" s="1" t="s">
        <v>1511</v>
      </c>
      <c r="L631" s="1" t="s">
        <v>1511</v>
      </c>
      <c r="M631" s="1" t="s">
        <v>1511</v>
      </c>
    </row>
    <row r="632" spans="6:13" x14ac:dyDescent="0.3">
      <c r="F632" s="1" t="s">
        <v>1511</v>
      </c>
      <c r="H632" s="1" t="s">
        <v>1511</v>
      </c>
      <c r="I632" s="1" t="s">
        <v>1511</v>
      </c>
      <c r="J632" s="1" t="s">
        <v>1511</v>
      </c>
      <c r="K632" s="1" t="s">
        <v>1511</v>
      </c>
      <c r="L632" s="1" t="s">
        <v>1511</v>
      </c>
      <c r="M632" s="1" t="s">
        <v>1511</v>
      </c>
    </row>
    <row r="633" spans="6:13" x14ac:dyDescent="0.3">
      <c r="F633" s="1" t="s">
        <v>1511</v>
      </c>
      <c r="H633" s="1" t="s">
        <v>1511</v>
      </c>
      <c r="I633" s="1" t="s">
        <v>1511</v>
      </c>
      <c r="J633" s="1" t="s">
        <v>1511</v>
      </c>
      <c r="K633" s="1" t="s">
        <v>1511</v>
      </c>
      <c r="L633" s="1" t="s">
        <v>1511</v>
      </c>
      <c r="M633" s="1" t="s">
        <v>1511</v>
      </c>
    </row>
    <row r="634" spans="6:13" x14ac:dyDescent="0.3">
      <c r="F634" s="1" t="s">
        <v>1511</v>
      </c>
      <c r="H634" s="1" t="s">
        <v>1511</v>
      </c>
      <c r="I634" s="1" t="s">
        <v>1511</v>
      </c>
      <c r="J634" s="1" t="s">
        <v>1511</v>
      </c>
      <c r="K634" s="1" t="s">
        <v>1511</v>
      </c>
      <c r="L634" s="1" t="s">
        <v>1511</v>
      </c>
      <c r="M634" s="1" t="s">
        <v>1511</v>
      </c>
    </row>
    <row r="635" spans="6:13" x14ac:dyDescent="0.3">
      <c r="F635" s="1" t="s">
        <v>1511</v>
      </c>
      <c r="H635" s="1" t="s">
        <v>1511</v>
      </c>
      <c r="I635" s="1" t="s">
        <v>1511</v>
      </c>
      <c r="J635" s="1" t="s">
        <v>1511</v>
      </c>
      <c r="K635" s="1" t="s">
        <v>1511</v>
      </c>
      <c r="L635" s="1" t="s">
        <v>1511</v>
      </c>
      <c r="M635" s="1" t="s">
        <v>1511</v>
      </c>
    </row>
    <row r="636" spans="6:13" x14ac:dyDescent="0.3">
      <c r="F636" s="1" t="s">
        <v>1511</v>
      </c>
      <c r="H636" s="1" t="s">
        <v>1511</v>
      </c>
      <c r="I636" s="1" t="s">
        <v>1511</v>
      </c>
      <c r="J636" s="1" t="s">
        <v>1511</v>
      </c>
      <c r="K636" s="1" t="s">
        <v>1511</v>
      </c>
      <c r="L636" s="1" t="s">
        <v>1511</v>
      </c>
      <c r="M636" s="1" t="s">
        <v>1511</v>
      </c>
    </row>
    <row r="637" spans="6:13" x14ac:dyDescent="0.3">
      <c r="F637" s="1" t="s">
        <v>1511</v>
      </c>
      <c r="H637" s="1" t="s">
        <v>1511</v>
      </c>
      <c r="I637" s="1" t="s">
        <v>1511</v>
      </c>
      <c r="J637" s="1" t="s">
        <v>1511</v>
      </c>
      <c r="K637" s="1" t="s">
        <v>1511</v>
      </c>
      <c r="L637" s="1" t="s">
        <v>1511</v>
      </c>
      <c r="M637" s="1" t="s">
        <v>1511</v>
      </c>
    </row>
    <row r="638" spans="6:13" x14ac:dyDescent="0.3">
      <c r="F638" s="1" t="s">
        <v>1511</v>
      </c>
      <c r="H638" s="1" t="s">
        <v>1511</v>
      </c>
      <c r="I638" s="1" t="s">
        <v>1511</v>
      </c>
      <c r="J638" s="1" t="s">
        <v>1511</v>
      </c>
      <c r="K638" s="1" t="s">
        <v>1511</v>
      </c>
      <c r="L638" s="1" t="s">
        <v>1511</v>
      </c>
      <c r="M638" s="1" t="s">
        <v>1511</v>
      </c>
    </row>
    <row r="639" spans="6:13" x14ac:dyDescent="0.3">
      <c r="F639" s="1" t="s">
        <v>1511</v>
      </c>
      <c r="H639" s="1" t="s">
        <v>1511</v>
      </c>
      <c r="I639" s="1" t="s">
        <v>1511</v>
      </c>
      <c r="J639" s="1" t="s">
        <v>1511</v>
      </c>
      <c r="K639" s="1" t="s">
        <v>1511</v>
      </c>
      <c r="L639" s="1" t="s">
        <v>1511</v>
      </c>
      <c r="M639" s="1" t="s">
        <v>1511</v>
      </c>
    </row>
    <row r="640" spans="6:13" x14ac:dyDescent="0.3">
      <c r="F640" s="1" t="s">
        <v>1511</v>
      </c>
      <c r="H640" s="1" t="s">
        <v>1511</v>
      </c>
      <c r="I640" s="1" t="s">
        <v>1511</v>
      </c>
      <c r="J640" s="1" t="s">
        <v>1511</v>
      </c>
      <c r="K640" s="1" t="s">
        <v>1511</v>
      </c>
      <c r="L640" s="1" t="s">
        <v>1511</v>
      </c>
      <c r="M640" s="1" t="s">
        <v>1511</v>
      </c>
    </row>
    <row r="641" spans="6:13" x14ac:dyDescent="0.3">
      <c r="F641" s="1" t="s">
        <v>1511</v>
      </c>
      <c r="H641" s="1" t="s">
        <v>1511</v>
      </c>
      <c r="I641" s="1" t="s">
        <v>1511</v>
      </c>
      <c r="J641" s="1" t="s">
        <v>1511</v>
      </c>
      <c r="K641" s="1" t="s">
        <v>1511</v>
      </c>
      <c r="L641" s="1" t="s">
        <v>1511</v>
      </c>
      <c r="M641" s="1" t="s">
        <v>1511</v>
      </c>
    </row>
    <row r="642" spans="6:13" x14ac:dyDescent="0.3">
      <c r="F642" s="1" t="s">
        <v>1511</v>
      </c>
      <c r="H642" s="1" t="s">
        <v>1511</v>
      </c>
      <c r="I642" s="1" t="s">
        <v>1511</v>
      </c>
      <c r="J642" s="1" t="s">
        <v>1511</v>
      </c>
      <c r="K642" s="1" t="s">
        <v>1511</v>
      </c>
      <c r="L642" s="1" t="s">
        <v>1511</v>
      </c>
      <c r="M642" s="1" t="s">
        <v>1511</v>
      </c>
    </row>
    <row r="643" spans="6:13" x14ac:dyDescent="0.3">
      <c r="F643" s="1" t="s">
        <v>1511</v>
      </c>
      <c r="H643" s="1" t="s">
        <v>1511</v>
      </c>
      <c r="I643" s="1" t="s">
        <v>1511</v>
      </c>
      <c r="J643" s="1" t="s">
        <v>1511</v>
      </c>
      <c r="K643" s="1" t="s">
        <v>1511</v>
      </c>
      <c r="L643" s="1" t="s">
        <v>1511</v>
      </c>
      <c r="M643" s="1" t="s">
        <v>1511</v>
      </c>
    </row>
    <row r="644" spans="6:13" x14ac:dyDescent="0.3">
      <c r="F644" s="1" t="s">
        <v>1511</v>
      </c>
      <c r="H644" s="1" t="s">
        <v>1511</v>
      </c>
      <c r="I644" s="1" t="s">
        <v>1511</v>
      </c>
      <c r="J644" s="1" t="s">
        <v>1511</v>
      </c>
      <c r="K644" s="1" t="s">
        <v>1511</v>
      </c>
      <c r="L644" s="1" t="s">
        <v>1511</v>
      </c>
      <c r="M644" s="1" t="s">
        <v>1511</v>
      </c>
    </row>
    <row r="645" spans="6:13" x14ac:dyDescent="0.3">
      <c r="F645" s="1" t="s">
        <v>1511</v>
      </c>
      <c r="H645" s="1" t="s">
        <v>1511</v>
      </c>
      <c r="I645" s="1" t="s">
        <v>1511</v>
      </c>
      <c r="J645" s="1" t="s">
        <v>1511</v>
      </c>
      <c r="K645" s="1" t="s">
        <v>1511</v>
      </c>
      <c r="L645" s="1" t="s">
        <v>1511</v>
      </c>
      <c r="M645" s="1" t="s">
        <v>1511</v>
      </c>
    </row>
    <row r="646" spans="6:13" x14ac:dyDescent="0.3">
      <c r="F646" s="1" t="s">
        <v>1511</v>
      </c>
      <c r="H646" s="1" t="s">
        <v>1511</v>
      </c>
      <c r="I646" s="1" t="s">
        <v>1511</v>
      </c>
      <c r="J646" s="1" t="s">
        <v>1511</v>
      </c>
      <c r="K646" s="1" t="s">
        <v>1511</v>
      </c>
      <c r="L646" s="1" t="s">
        <v>1511</v>
      </c>
      <c r="M646" s="1" t="s">
        <v>1511</v>
      </c>
    </row>
    <row r="647" spans="6:13" x14ac:dyDescent="0.3">
      <c r="F647" s="1" t="s">
        <v>1511</v>
      </c>
      <c r="H647" s="1" t="s">
        <v>1511</v>
      </c>
      <c r="I647" s="1" t="s">
        <v>1511</v>
      </c>
      <c r="J647" s="1" t="s">
        <v>1511</v>
      </c>
      <c r="K647" s="1" t="s">
        <v>1511</v>
      </c>
      <c r="L647" s="1" t="s">
        <v>1511</v>
      </c>
      <c r="M647" s="1" t="s">
        <v>1511</v>
      </c>
    </row>
    <row r="648" spans="6:13" x14ac:dyDescent="0.3">
      <c r="F648" s="1" t="s">
        <v>1511</v>
      </c>
      <c r="H648" s="1" t="s">
        <v>1511</v>
      </c>
      <c r="I648" s="1" t="s">
        <v>1511</v>
      </c>
      <c r="J648" s="1" t="s">
        <v>1511</v>
      </c>
      <c r="K648" s="1" t="s">
        <v>1511</v>
      </c>
      <c r="L648" s="1" t="s">
        <v>1511</v>
      </c>
      <c r="M648" s="1" t="s">
        <v>1511</v>
      </c>
    </row>
    <row r="649" spans="6:13" x14ac:dyDescent="0.3">
      <c r="F649" s="1" t="s">
        <v>1511</v>
      </c>
      <c r="H649" s="1" t="s">
        <v>1511</v>
      </c>
      <c r="I649" s="1" t="s">
        <v>1511</v>
      </c>
      <c r="J649" s="1" t="s">
        <v>1511</v>
      </c>
      <c r="K649" s="1" t="s">
        <v>1511</v>
      </c>
      <c r="L649" s="1" t="s">
        <v>1511</v>
      </c>
      <c r="M649" s="1" t="s">
        <v>1511</v>
      </c>
    </row>
    <row r="650" spans="6:13" x14ac:dyDescent="0.3">
      <c r="F650" s="1" t="s">
        <v>1511</v>
      </c>
      <c r="H650" s="1" t="s">
        <v>1511</v>
      </c>
      <c r="I650" s="1" t="s">
        <v>1511</v>
      </c>
      <c r="J650" s="1" t="s">
        <v>1511</v>
      </c>
      <c r="K650" s="1" t="s">
        <v>1511</v>
      </c>
      <c r="L650" s="1" t="s">
        <v>1511</v>
      </c>
      <c r="M650" s="1" t="s">
        <v>1511</v>
      </c>
    </row>
    <row r="651" spans="6:13" x14ac:dyDescent="0.3">
      <c r="F651" s="1" t="s">
        <v>1511</v>
      </c>
      <c r="H651" s="1" t="s">
        <v>1511</v>
      </c>
      <c r="I651" s="1" t="s">
        <v>1511</v>
      </c>
      <c r="J651" s="1" t="s">
        <v>1511</v>
      </c>
      <c r="K651" s="1" t="s">
        <v>1511</v>
      </c>
      <c r="L651" s="1" t="s">
        <v>1511</v>
      </c>
      <c r="M651" s="1" t="s">
        <v>1511</v>
      </c>
    </row>
    <row r="652" spans="6:13" x14ac:dyDescent="0.3">
      <c r="F652" s="1" t="s">
        <v>1511</v>
      </c>
      <c r="H652" s="1" t="s">
        <v>1511</v>
      </c>
      <c r="I652" s="1" t="s">
        <v>1511</v>
      </c>
      <c r="J652" s="1" t="s">
        <v>1511</v>
      </c>
      <c r="K652" s="1" t="s">
        <v>1511</v>
      </c>
      <c r="L652" s="1" t="s">
        <v>1511</v>
      </c>
      <c r="M652" s="1" t="s">
        <v>1511</v>
      </c>
    </row>
    <row r="653" spans="6:13" x14ac:dyDescent="0.3">
      <c r="F653" s="1" t="s">
        <v>1511</v>
      </c>
      <c r="H653" s="1" t="s">
        <v>1511</v>
      </c>
      <c r="I653" s="1" t="s">
        <v>1511</v>
      </c>
      <c r="J653" s="1" t="s">
        <v>1511</v>
      </c>
      <c r="K653" s="1" t="s">
        <v>1511</v>
      </c>
      <c r="L653" s="1" t="s">
        <v>1511</v>
      </c>
      <c r="M653" s="1" t="s">
        <v>1511</v>
      </c>
    </row>
    <row r="654" spans="6:13" x14ac:dyDescent="0.3">
      <c r="F654" s="1" t="s">
        <v>1511</v>
      </c>
      <c r="H654" s="1" t="s">
        <v>1511</v>
      </c>
      <c r="I654" s="1" t="s">
        <v>1511</v>
      </c>
      <c r="J654" s="1" t="s">
        <v>1511</v>
      </c>
      <c r="K654" s="1" t="s">
        <v>1511</v>
      </c>
      <c r="L654" s="1" t="s">
        <v>1511</v>
      </c>
      <c r="M654" s="1" t="s">
        <v>1511</v>
      </c>
    </row>
    <row r="655" spans="6:13" x14ac:dyDescent="0.3">
      <c r="F655" s="1" t="s">
        <v>1511</v>
      </c>
      <c r="H655" s="1" t="s">
        <v>1511</v>
      </c>
      <c r="I655" s="1" t="s">
        <v>1511</v>
      </c>
      <c r="J655" s="1" t="s">
        <v>1511</v>
      </c>
      <c r="K655" s="1" t="s">
        <v>1511</v>
      </c>
      <c r="L655" s="1" t="s">
        <v>1511</v>
      </c>
      <c r="M655" s="1" t="s">
        <v>1511</v>
      </c>
    </row>
    <row r="656" spans="6:13" x14ac:dyDescent="0.3">
      <c r="F656" s="1" t="s">
        <v>1511</v>
      </c>
      <c r="H656" s="1" t="s">
        <v>1511</v>
      </c>
      <c r="I656" s="1" t="s">
        <v>1511</v>
      </c>
      <c r="J656" s="1" t="s">
        <v>1511</v>
      </c>
      <c r="K656" s="1" t="s">
        <v>1511</v>
      </c>
      <c r="L656" s="1" t="s">
        <v>1511</v>
      </c>
      <c r="M656" s="1" t="s">
        <v>1511</v>
      </c>
    </row>
    <row r="657" spans="6:13" x14ac:dyDescent="0.3">
      <c r="F657" s="1" t="s">
        <v>1511</v>
      </c>
      <c r="H657" s="1" t="s">
        <v>1511</v>
      </c>
      <c r="I657" s="1" t="s">
        <v>1511</v>
      </c>
      <c r="J657" s="1" t="s">
        <v>1511</v>
      </c>
      <c r="K657" s="1" t="s">
        <v>1511</v>
      </c>
      <c r="L657" s="1" t="s">
        <v>1511</v>
      </c>
      <c r="M657" s="1" t="s">
        <v>1511</v>
      </c>
    </row>
    <row r="658" spans="6:13" x14ac:dyDescent="0.3">
      <c r="F658" s="1" t="s">
        <v>1511</v>
      </c>
      <c r="H658" s="1" t="s">
        <v>1511</v>
      </c>
      <c r="I658" s="1" t="s">
        <v>1511</v>
      </c>
      <c r="J658" s="1" t="s">
        <v>1511</v>
      </c>
      <c r="K658" s="1" t="s">
        <v>1511</v>
      </c>
      <c r="L658" s="1" t="s">
        <v>1511</v>
      </c>
      <c r="M658" s="1" t="s">
        <v>1511</v>
      </c>
    </row>
    <row r="659" spans="6:13" x14ac:dyDescent="0.3">
      <c r="F659" s="1" t="s">
        <v>1511</v>
      </c>
      <c r="H659" s="1" t="s">
        <v>1511</v>
      </c>
      <c r="I659" s="1" t="s">
        <v>1511</v>
      </c>
      <c r="J659" s="1" t="s">
        <v>1511</v>
      </c>
      <c r="K659" s="1" t="s">
        <v>1511</v>
      </c>
      <c r="L659" s="1" t="s">
        <v>1511</v>
      </c>
      <c r="M659" s="1" t="s">
        <v>1511</v>
      </c>
    </row>
    <row r="660" spans="6:13" x14ac:dyDescent="0.3">
      <c r="F660" s="1" t="s">
        <v>1511</v>
      </c>
      <c r="H660" s="1" t="s">
        <v>1511</v>
      </c>
      <c r="I660" s="1" t="s">
        <v>1511</v>
      </c>
      <c r="J660" s="1" t="s">
        <v>1511</v>
      </c>
      <c r="K660" s="1" t="s">
        <v>1511</v>
      </c>
      <c r="L660" s="1" t="s">
        <v>1511</v>
      </c>
      <c r="M660" s="1" t="s">
        <v>1511</v>
      </c>
    </row>
    <row r="661" spans="6:13" x14ac:dyDescent="0.3">
      <c r="F661" s="1" t="s">
        <v>1511</v>
      </c>
      <c r="H661" s="1" t="s">
        <v>1511</v>
      </c>
      <c r="I661" s="1" t="s">
        <v>1511</v>
      </c>
      <c r="J661" s="1" t="s">
        <v>1511</v>
      </c>
      <c r="K661" s="1" t="s">
        <v>1511</v>
      </c>
      <c r="L661" s="1" t="s">
        <v>1511</v>
      </c>
      <c r="M661" s="1" t="s">
        <v>1511</v>
      </c>
    </row>
    <row r="662" spans="6:13" x14ac:dyDescent="0.3">
      <c r="F662" s="1" t="s">
        <v>1511</v>
      </c>
      <c r="H662" s="1" t="s">
        <v>1511</v>
      </c>
      <c r="I662" s="1" t="s">
        <v>1511</v>
      </c>
      <c r="J662" s="1" t="s">
        <v>1511</v>
      </c>
      <c r="K662" s="1" t="s">
        <v>1511</v>
      </c>
      <c r="L662" s="1" t="s">
        <v>1511</v>
      </c>
      <c r="M662" s="1" t="s">
        <v>1511</v>
      </c>
    </row>
    <row r="663" spans="6:13" x14ac:dyDescent="0.3">
      <c r="F663" s="1" t="s">
        <v>1511</v>
      </c>
      <c r="H663" s="1" t="s">
        <v>1511</v>
      </c>
      <c r="I663" s="1" t="s">
        <v>1511</v>
      </c>
      <c r="J663" s="1" t="s">
        <v>1511</v>
      </c>
      <c r="K663" s="1" t="s">
        <v>1511</v>
      </c>
      <c r="L663" s="1" t="s">
        <v>1511</v>
      </c>
      <c r="M663" s="1" t="s">
        <v>1511</v>
      </c>
    </row>
    <row r="664" spans="6:13" x14ac:dyDescent="0.3">
      <c r="F664" s="1" t="s">
        <v>1511</v>
      </c>
      <c r="H664" s="1" t="s">
        <v>1511</v>
      </c>
      <c r="I664" s="1" t="s">
        <v>1511</v>
      </c>
      <c r="J664" s="1" t="s">
        <v>1511</v>
      </c>
      <c r="K664" s="1" t="s">
        <v>1511</v>
      </c>
      <c r="L664" s="1" t="s">
        <v>1511</v>
      </c>
      <c r="M664" s="1" t="s">
        <v>1511</v>
      </c>
    </row>
    <row r="665" spans="6:13" x14ac:dyDescent="0.3">
      <c r="F665" s="1" t="s">
        <v>1511</v>
      </c>
      <c r="H665" s="1" t="s">
        <v>1511</v>
      </c>
      <c r="I665" s="1" t="s">
        <v>1511</v>
      </c>
      <c r="J665" s="1" t="s">
        <v>1511</v>
      </c>
      <c r="K665" s="1" t="s">
        <v>1511</v>
      </c>
      <c r="L665" s="1" t="s">
        <v>1511</v>
      </c>
      <c r="M665" s="1" t="s">
        <v>1511</v>
      </c>
    </row>
    <row r="666" spans="6:13" x14ac:dyDescent="0.3">
      <c r="F666" s="1" t="s">
        <v>1511</v>
      </c>
      <c r="H666" s="1" t="s">
        <v>1511</v>
      </c>
      <c r="I666" s="1" t="s">
        <v>1511</v>
      </c>
      <c r="J666" s="1" t="s">
        <v>1511</v>
      </c>
      <c r="K666" s="1" t="s">
        <v>1511</v>
      </c>
      <c r="L666" s="1" t="s">
        <v>1511</v>
      </c>
      <c r="M666" s="1" t="s">
        <v>1511</v>
      </c>
    </row>
    <row r="667" spans="6:13" x14ac:dyDescent="0.3">
      <c r="F667" s="1" t="s">
        <v>1511</v>
      </c>
      <c r="H667" s="1" t="s">
        <v>1511</v>
      </c>
      <c r="I667" s="1" t="s">
        <v>1511</v>
      </c>
      <c r="J667" s="1" t="s">
        <v>1511</v>
      </c>
      <c r="K667" s="1" t="s">
        <v>1511</v>
      </c>
      <c r="L667" s="1" t="s">
        <v>1511</v>
      </c>
      <c r="M667" s="1" t="s">
        <v>1511</v>
      </c>
    </row>
    <row r="668" spans="6:13" x14ac:dyDescent="0.3">
      <c r="F668" s="1" t="s">
        <v>1511</v>
      </c>
      <c r="H668" s="1" t="s">
        <v>1511</v>
      </c>
      <c r="I668" s="1" t="s">
        <v>1511</v>
      </c>
      <c r="J668" s="1" t="s">
        <v>1511</v>
      </c>
      <c r="K668" s="1" t="s">
        <v>1511</v>
      </c>
      <c r="L668" s="1" t="s">
        <v>1511</v>
      </c>
      <c r="M668" s="1" t="s">
        <v>1511</v>
      </c>
    </row>
    <row r="669" spans="6:13" x14ac:dyDescent="0.3">
      <c r="F669" s="1" t="s">
        <v>1511</v>
      </c>
      <c r="H669" s="1" t="s">
        <v>1511</v>
      </c>
      <c r="I669" s="1" t="s">
        <v>1511</v>
      </c>
      <c r="J669" s="1" t="s">
        <v>1511</v>
      </c>
      <c r="K669" s="1" t="s">
        <v>1511</v>
      </c>
      <c r="L669" s="1" t="s">
        <v>1511</v>
      </c>
      <c r="M669" s="1" t="s">
        <v>1511</v>
      </c>
    </row>
    <row r="670" spans="6:13" x14ac:dyDescent="0.3">
      <c r="F670" s="1" t="s">
        <v>1511</v>
      </c>
      <c r="H670" s="1" t="s">
        <v>1511</v>
      </c>
      <c r="I670" s="1" t="s">
        <v>1511</v>
      </c>
      <c r="J670" s="1" t="s">
        <v>1511</v>
      </c>
      <c r="K670" s="1" t="s">
        <v>1511</v>
      </c>
      <c r="L670" s="1" t="s">
        <v>1511</v>
      </c>
      <c r="M670" s="1" t="s">
        <v>1511</v>
      </c>
    </row>
    <row r="671" spans="6:13" x14ac:dyDescent="0.3">
      <c r="F671" s="1" t="s">
        <v>1511</v>
      </c>
      <c r="H671" s="1" t="s">
        <v>1511</v>
      </c>
      <c r="I671" s="1" t="s">
        <v>1511</v>
      </c>
      <c r="J671" s="1" t="s">
        <v>1511</v>
      </c>
      <c r="K671" s="1" t="s">
        <v>1511</v>
      </c>
      <c r="L671" s="1" t="s">
        <v>1511</v>
      </c>
      <c r="M671" s="1" t="s">
        <v>1511</v>
      </c>
    </row>
    <row r="672" spans="6:13" x14ac:dyDescent="0.3">
      <c r="F672" s="1" t="s">
        <v>1511</v>
      </c>
      <c r="H672" s="1" t="s">
        <v>1511</v>
      </c>
      <c r="I672" s="1" t="s">
        <v>1511</v>
      </c>
      <c r="J672" s="1" t="s">
        <v>1511</v>
      </c>
      <c r="K672" s="1" t="s">
        <v>1511</v>
      </c>
      <c r="L672" s="1" t="s">
        <v>1511</v>
      </c>
      <c r="M672" s="1" t="s">
        <v>1511</v>
      </c>
    </row>
    <row r="673" spans="6:13" x14ac:dyDescent="0.3">
      <c r="F673" s="1" t="s">
        <v>1511</v>
      </c>
      <c r="H673" s="1" t="s">
        <v>1511</v>
      </c>
      <c r="I673" s="1" t="s">
        <v>1511</v>
      </c>
      <c r="J673" s="1" t="s">
        <v>1511</v>
      </c>
      <c r="K673" s="1" t="s">
        <v>1511</v>
      </c>
      <c r="L673" s="1" t="s">
        <v>1511</v>
      </c>
      <c r="M673" s="1" t="s">
        <v>1511</v>
      </c>
    </row>
    <row r="674" spans="6:13" x14ac:dyDescent="0.3">
      <c r="F674" s="1" t="s">
        <v>1511</v>
      </c>
      <c r="H674" s="1" t="s">
        <v>1511</v>
      </c>
      <c r="I674" s="1" t="s">
        <v>1511</v>
      </c>
      <c r="J674" s="1" t="s">
        <v>1511</v>
      </c>
      <c r="K674" s="1" t="s">
        <v>1511</v>
      </c>
      <c r="L674" s="1" t="s">
        <v>1511</v>
      </c>
      <c r="M674" s="1" t="s">
        <v>1511</v>
      </c>
    </row>
    <row r="675" spans="6:13" x14ac:dyDescent="0.3">
      <c r="F675" s="1" t="s">
        <v>1511</v>
      </c>
      <c r="H675" s="1" t="s">
        <v>1511</v>
      </c>
      <c r="I675" s="1" t="s">
        <v>1511</v>
      </c>
      <c r="J675" s="1" t="s">
        <v>1511</v>
      </c>
      <c r="K675" s="1" t="s">
        <v>1511</v>
      </c>
      <c r="L675" s="1" t="s">
        <v>1511</v>
      </c>
      <c r="M675" s="1" t="s">
        <v>1511</v>
      </c>
    </row>
  </sheetData>
  <autoFilter ref="A1:N651" xr:uid="{00000000-0001-0000-0400-000000000000}"/>
  <dataValidations count="2">
    <dataValidation operator="lessThan" allowBlank="1" showInputMessage="1" showErrorMessage="1" errorTitle="Text zu lang" error="Bitte verwenden Sie eine kürzere Bezeichnung" sqref="D246:F251 C252:F252 C253:C255 G246:G252 C260:C279 A380:XFD1048576 D253:G279 H237:XFD279 B237:G245 B1:XFD236 B246:B379 A2:A379 C280:XFD379" xr:uid="{FCFA4007-2129-4150-BE30-4C9BB7B5CFCB}"/>
    <dataValidation type="textLength" operator="lessThan" allowBlank="1" showInputMessage="1" showErrorMessage="1" errorTitle="Text zu lang" error="Bitte verwenden Sie eine kürzere Bezeichnung" sqref="C256:C259" xr:uid="{0FD292F7-6F7A-494D-8432-E59141BB1D40}">
      <formula1>250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V84"/>
  <sheetViews>
    <sheetView topLeftCell="A32" zoomScale="90" zoomScaleNormal="90" workbookViewId="0">
      <selection activeCell="H34" sqref="H34"/>
    </sheetView>
  </sheetViews>
  <sheetFormatPr baseColWidth="10" defaultColWidth="11.44140625" defaultRowHeight="14.4" outlineLevelRow="1" outlineLevelCol="1" x14ac:dyDescent="0.3"/>
  <cols>
    <col min="1" max="1" width="15.33203125" style="25" customWidth="1" outlineLevel="1"/>
    <col min="2" max="2" width="28.33203125" style="25" customWidth="1" outlineLevel="1"/>
    <col min="3" max="3" width="10.5546875" style="9" customWidth="1"/>
    <col min="4" max="4" width="43.5546875" style="9" customWidth="1"/>
    <col min="5" max="5" width="39" style="9" customWidth="1"/>
    <col min="6" max="6" width="20.6640625" style="9" customWidth="1"/>
    <col min="7" max="7" width="21.44140625" style="9" customWidth="1"/>
    <col min="8" max="8" width="37.6640625" style="9" customWidth="1"/>
    <col min="9" max="9" width="45.44140625" style="9" customWidth="1"/>
    <col min="10" max="10" width="43.109375" style="9" customWidth="1"/>
    <col min="11" max="11" width="45.33203125" style="9" customWidth="1"/>
    <col min="12" max="12" width="47.44140625" style="9" customWidth="1"/>
    <col min="13" max="13" width="30.6640625" style="9" customWidth="1"/>
    <col min="14" max="14" width="41.33203125" style="9" customWidth="1"/>
    <col min="15" max="20" width="20.6640625" customWidth="1"/>
    <col min="21" max="21" width="57.33203125" customWidth="1"/>
  </cols>
  <sheetData>
    <row r="1" spans="1:22" ht="0.75" customHeight="1" x14ac:dyDescent="0.3"/>
    <row r="2" spans="1:22" ht="23.25" customHeight="1" outlineLevel="1" x14ac:dyDescent="0.3">
      <c r="A2" s="25">
        <f>COUNTA(A7:A57)</f>
        <v>3</v>
      </c>
      <c r="B2" s="25">
        <f>COUNTA(B7:B57)</f>
        <v>9</v>
      </c>
      <c r="C2" s="10" t="s">
        <v>1647</v>
      </c>
      <c r="U2" s="349" t="s">
        <v>201</v>
      </c>
    </row>
    <row r="3" spans="1:22" ht="107.1" customHeight="1" outlineLevel="1" x14ac:dyDescent="0.3">
      <c r="A3" s="1"/>
      <c r="B3" s="1"/>
      <c r="C3" s="350" t="s">
        <v>202</v>
      </c>
      <c r="D3" s="350"/>
      <c r="E3" s="350"/>
      <c r="F3" s="350"/>
      <c r="G3" s="350"/>
      <c r="H3" s="350"/>
      <c r="I3" s="350"/>
      <c r="J3" s="350"/>
      <c r="K3" s="350"/>
      <c r="L3" s="350"/>
      <c r="M3" s="350"/>
      <c r="N3" s="11"/>
      <c r="U3" s="349"/>
    </row>
    <row r="4" spans="1:22" ht="26.25" customHeight="1" outlineLevel="1" x14ac:dyDescent="0.3">
      <c r="U4" s="351"/>
    </row>
    <row r="5" spans="1:22" s="2" customFormat="1" ht="26.4" customHeight="1" x14ac:dyDescent="0.3">
      <c r="A5" s="13" t="s">
        <v>886</v>
      </c>
      <c r="B5" s="13" t="s">
        <v>887</v>
      </c>
      <c r="C5" s="12" t="s">
        <v>8</v>
      </c>
      <c r="D5" s="12" t="s">
        <v>203</v>
      </c>
      <c r="E5" s="12" t="s">
        <v>204</v>
      </c>
      <c r="F5" s="12" t="s">
        <v>205</v>
      </c>
      <c r="G5" s="12" t="s">
        <v>206</v>
      </c>
      <c r="H5" s="13" t="s">
        <v>207</v>
      </c>
      <c r="I5" s="13" t="s">
        <v>208</v>
      </c>
      <c r="J5" s="13" t="s">
        <v>209</v>
      </c>
      <c r="K5" s="13" t="s">
        <v>210</v>
      </c>
      <c r="L5" s="12" t="s">
        <v>211</v>
      </c>
      <c r="M5" s="12" t="s">
        <v>212</v>
      </c>
      <c r="N5" s="12" t="s">
        <v>213</v>
      </c>
      <c r="O5" s="352" t="s">
        <v>214</v>
      </c>
      <c r="P5" s="352"/>
      <c r="Q5" s="352"/>
      <c r="R5" s="352"/>
      <c r="S5" s="352"/>
      <c r="T5" s="12" t="s">
        <v>215</v>
      </c>
      <c r="U5" s="12" t="s">
        <v>216</v>
      </c>
    </row>
    <row r="6" spans="1:22" s="2" customFormat="1" ht="24.9" customHeight="1" x14ac:dyDescent="0.3">
      <c r="A6" s="15"/>
      <c r="B6" s="15"/>
      <c r="C6" s="14"/>
      <c r="D6" s="14" t="s">
        <v>217</v>
      </c>
      <c r="E6" s="14" t="s">
        <v>218</v>
      </c>
      <c r="F6" s="14" t="s">
        <v>219</v>
      </c>
      <c r="G6" s="14" t="s">
        <v>220</v>
      </c>
      <c r="H6" s="15" t="s">
        <v>221</v>
      </c>
      <c r="I6" s="15" t="s">
        <v>222</v>
      </c>
      <c r="J6" s="15" t="s">
        <v>223</v>
      </c>
      <c r="K6" s="15" t="s">
        <v>224</v>
      </c>
      <c r="L6" s="14" t="s">
        <v>225</v>
      </c>
      <c r="M6" s="14" t="s">
        <v>226</v>
      </c>
      <c r="N6" s="14"/>
      <c r="O6" s="16" t="s">
        <v>227</v>
      </c>
      <c r="P6" s="16" t="s">
        <v>228</v>
      </c>
      <c r="Q6" s="16" t="s">
        <v>229</v>
      </c>
      <c r="R6" s="16" t="s">
        <v>230</v>
      </c>
      <c r="S6" s="16" t="s">
        <v>231</v>
      </c>
      <c r="T6" s="16" t="s">
        <v>232</v>
      </c>
      <c r="U6" s="12" t="s">
        <v>233</v>
      </c>
    </row>
    <row r="7" spans="1:22" ht="142.80000000000001" x14ac:dyDescent="0.3">
      <c r="A7" s="62"/>
      <c r="B7" s="62" t="s">
        <v>888</v>
      </c>
      <c r="C7" s="17">
        <v>1</v>
      </c>
      <c r="D7" s="17" t="s">
        <v>234</v>
      </c>
      <c r="E7" s="17" t="s">
        <v>235</v>
      </c>
      <c r="F7" s="17" t="s">
        <v>1648</v>
      </c>
      <c r="G7" s="17" t="s">
        <v>237</v>
      </c>
      <c r="H7" s="18" t="s">
        <v>238</v>
      </c>
      <c r="I7" s="18" t="s">
        <v>894</v>
      </c>
      <c r="J7" s="18" t="s">
        <v>895</v>
      </c>
      <c r="K7" s="18" t="s">
        <v>896</v>
      </c>
      <c r="L7" s="17" t="s">
        <v>1649</v>
      </c>
      <c r="M7" s="17" t="s">
        <v>240</v>
      </c>
      <c r="N7" s="17" t="s">
        <v>241</v>
      </c>
      <c r="O7" s="19" t="s">
        <v>242</v>
      </c>
      <c r="P7" s="19" t="s">
        <v>243</v>
      </c>
      <c r="Q7" s="19" t="s">
        <v>243</v>
      </c>
      <c r="R7" s="19" t="s">
        <v>244</v>
      </c>
      <c r="S7" s="19" t="s">
        <v>243</v>
      </c>
      <c r="T7" s="20" t="s">
        <v>245</v>
      </c>
      <c r="U7" s="9" t="s">
        <v>1650</v>
      </c>
      <c r="V7" s="21"/>
    </row>
    <row r="8" spans="1:22" ht="142.80000000000001" x14ac:dyDescent="0.3">
      <c r="A8" s="62"/>
      <c r="B8" s="62"/>
      <c r="C8" s="17">
        <v>2</v>
      </c>
      <c r="D8" s="26" t="s">
        <v>246</v>
      </c>
      <c r="E8" s="26" t="s">
        <v>247</v>
      </c>
      <c r="F8" s="26" t="s">
        <v>897</v>
      </c>
      <c r="G8" s="17" t="s">
        <v>237</v>
      </c>
      <c r="H8" s="106" t="s">
        <v>248</v>
      </c>
      <c r="I8" s="106" t="s">
        <v>94</v>
      </c>
      <c r="J8" s="106" t="s">
        <v>898</v>
      </c>
      <c r="K8" s="106" t="s">
        <v>898</v>
      </c>
      <c r="L8" s="17" t="s">
        <v>239</v>
      </c>
      <c r="M8" s="26" t="s">
        <v>249</v>
      </c>
      <c r="N8" s="26" t="s">
        <v>243</v>
      </c>
      <c r="O8" s="19" t="s">
        <v>243</v>
      </c>
      <c r="P8" s="19" t="s">
        <v>243</v>
      </c>
      <c r="Q8" s="19" t="s">
        <v>243</v>
      </c>
      <c r="R8" s="19" t="s">
        <v>244</v>
      </c>
      <c r="S8" s="19" t="s">
        <v>265</v>
      </c>
      <c r="T8" s="20" t="s">
        <v>245</v>
      </c>
      <c r="U8" s="9" t="s">
        <v>1651</v>
      </c>
      <c r="V8" s="21"/>
    </row>
    <row r="9" spans="1:22" ht="124.5" customHeight="1" x14ac:dyDescent="0.3">
      <c r="A9" s="62"/>
      <c r="B9" s="62"/>
      <c r="C9" s="17">
        <v>3</v>
      </c>
      <c r="D9" s="26" t="s">
        <v>250</v>
      </c>
      <c r="E9" s="26" t="s">
        <v>251</v>
      </c>
      <c r="F9" s="26" t="s">
        <v>236</v>
      </c>
      <c r="G9" s="17" t="s">
        <v>237</v>
      </c>
      <c r="H9" s="106" t="s">
        <v>94</v>
      </c>
      <c r="I9" s="106" t="s">
        <v>94</v>
      </c>
      <c r="J9" s="106" t="s">
        <v>95</v>
      </c>
      <c r="K9" s="106" t="s">
        <v>18</v>
      </c>
      <c r="L9" s="17" t="s">
        <v>239</v>
      </c>
      <c r="M9" s="26" t="s">
        <v>249</v>
      </c>
      <c r="N9" s="26" t="s">
        <v>243</v>
      </c>
      <c r="O9" s="19" t="s">
        <v>243</v>
      </c>
      <c r="P9" s="19" t="s">
        <v>243</v>
      </c>
      <c r="Q9" s="19" t="s">
        <v>243</v>
      </c>
      <c r="R9" s="19" t="s">
        <v>244</v>
      </c>
      <c r="S9" s="19" t="s">
        <v>243</v>
      </c>
      <c r="T9" s="20" t="s">
        <v>245</v>
      </c>
      <c r="U9" s="21" t="s">
        <v>252</v>
      </c>
      <c r="V9" s="21"/>
    </row>
    <row r="10" spans="1:22" ht="43.2" x14ac:dyDescent="0.3">
      <c r="A10" s="62"/>
      <c r="B10" s="62"/>
      <c r="C10" s="17">
        <v>4</v>
      </c>
      <c r="D10" s="26" t="s">
        <v>253</v>
      </c>
      <c r="E10" s="26" t="s">
        <v>12</v>
      </c>
      <c r="F10" s="26" t="s">
        <v>236</v>
      </c>
      <c r="G10" s="26" t="s">
        <v>254</v>
      </c>
      <c r="H10" s="18" t="s">
        <v>255</v>
      </c>
      <c r="I10" s="18" t="s">
        <v>256</v>
      </c>
      <c r="J10" s="18" t="s">
        <v>255</v>
      </c>
      <c r="K10" s="18" t="s">
        <v>257</v>
      </c>
      <c r="L10" s="26" t="s">
        <v>258</v>
      </c>
      <c r="M10" s="17" t="s">
        <v>240</v>
      </c>
      <c r="N10" s="17" t="s">
        <v>243</v>
      </c>
      <c r="O10" s="19" t="s">
        <v>243</v>
      </c>
      <c r="P10" s="19" t="s">
        <v>243</v>
      </c>
      <c r="Q10" s="19" t="s">
        <v>243</v>
      </c>
      <c r="R10" s="19" t="s">
        <v>244</v>
      </c>
      <c r="S10" s="19" t="s">
        <v>243</v>
      </c>
      <c r="T10" s="20" t="s">
        <v>245</v>
      </c>
      <c r="U10" s="21" t="s">
        <v>252</v>
      </c>
      <c r="V10" s="21"/>
    </row>
    <row r="11" spans="1:22" ht="72" x14ac:dyDescent="0.3">
      <c r="A11" s="62"/>
      <c r="B11" s="62"/>
      <c r="C11" s="17">
        <v>5</v>
      </c>
      <c r="D11" s="26" t="s">
        <v>259</v>
      </c>
      <c r="E11" s="26" t="s">
        <v>260</v>
      </c>
      <c r="F11" s="26" t="s">
        <v>899</v>
      </c>
      <c r="G11" s="17" t="s">
        <v>900</v>
      </c>
      <c r="H11" s="106" t="s">
        <v>19</v>
      </c>
      <c r="I11" s="106" t="s">
        <v>19</v>
      </c>
      <c r="J11" s="106" t="s">
        <v>19</v>
      </c>
      <c r="K11" s="106" t="s">
        <v>901</v>
      </c>
      <c r="L11" s="17" t="s">
        <v>902</v>
      </c>
      <c r="M11" s="17" t="s">
        <v>240</v>
      </c>
      <c r="N11" s="17" t="s">
        <v>243</v>
      </c>
      <c r="O11" s="19" t="s">
        <v>243</v>
      </c>
      <c r="P11" s="19" t="s">
        <v>243</v>
      </c>
      <c r="Q11" s="19" t="s">
        <v>1652</v>
      </c>
      <c r="R11" s="19" t="s">
        <v>243</v>
      </c>
      <c r="S11" s="19" t="s">
        <v>243</v>
      </c>
      <c r="T11" s="20" t="s">
        <v>245</v>
      </c>
      <c r="U11" s="21" t="s">
        <v>252</v>
      </c>
      <c r="V11" s="21"/>
    </row>
    <row r="12" spans="1:22" ht="74.25" customHeight="1" x14ac:dyDescent="0.3">
      <c r="A12" s="62"/>
      <c r="B12" s="62"/>
      <c r="C12" s="17" t="s">
        <v>948</v>
      </c>
      <c r="D12" s="26" t="s">
        <v>903</v>
      </c>
      <c r="E12" s="26" t="s">
        <v>904</v>
      </c>
      <c r="F12" s="26" t="s">
        <v>905</v>
      </c>
      <c r="G12" s="26" t="s">
        <v>353</v>
      </c>
      <c r="H12" s="106" t="s">
        <v>906</v>
      </c>
      <c r="I12" s="106" t="s">
        <v>906</v>
      </c>
      <c r="J12" s="106" t="s">
        <v>907</v>
      </c>
      <c r="K12" s="106" t="s">
        <v>907</v>
      </c>
      <c r="L12" s="26" t="s">
        <v>368</v>
      </c>
      <c r="M12" s="26"/>
      <c r="N12" s="26"/>
      <c r="O12" s="19" t="s">
        <v>243</v>
      </c>
      <c r="P12" s="19" t="s">
        <v>243</v>
      </c>
      <c r="Q12" s="19" t="s">
        <v>243</v>
      </c>
      <c r="R12" s="19" t="s">
        <v>243</v>
      </c>
      <c r="S12" s="19" t="s">
        <v>265</v>
      </c>
      <c r="T12" s="20" t="s">
        <v>245</v>
      </c>
      <c r="U12" s="21" t="s">
        <v>252</v>
      </c>
      <c r="V12" s="21"/>
    </row>
    <row r="13" spans="1:22" ht="127.5" customHeight="1" x14ac:dyDescent="0.3">
      <c r="A13" s="62"/>
      <c r="B13" s="62"/>
      <c r="C13" s="17">
        <v>6</v>
      </c>
      <c r="D13" s="26" t="s">
        <v>261</v>
      </c>
      <c r="E13" s="26" t="s">
        <v>13</v>
      </c>
      <c r="F13" s="26" t="s">
        <v>1653</v>
      </c>
      <c r="G13" s="26" t="s">
        <v>262</v>
      </c>
      <c r="H13" s="18" t="s">
        <v>263</v>
      </c>
      <c r="I13" s="18" t="s">
        <v>263</v>
      </c>
      <c r="J13" s="18" t="s">
        <v>263</v>
      </c>
      <c r="K13" s="18" t="s">
        <v>263</v>
      </c>
      <c r="L13" s="26" t="s">
        <v>1654</v>
      </c>
      <c r="M13" s="26" t="s">
        <v>264</v>
      </c>
      <c r="N13" s="26" t="s">
        <v>243</v>
      </c>
      <c r="O13" s="19" t="s">
        <v>243</v>
      </c>
      <c r="P13" s="19" t="s">
        <v>243</v>
      </c>
      <c r="Q13" s="19" t="s">
        <v>243</v>
      </c>
      <c r="R13" s="19" t="s">
        <v>244</v>
      </c>
      <c r="S13" s="19" t="s">
        <v>265</v>
      </c>
      <c r="T13" s="20" t="s">
        <v>245</v>
      </c>
      <c r="U13" s="9" t="s">
        <v>1655</v>
      </c>
      <c r="V13" s="21"/>
    </row>
    <row r="14" spans="1:22" ht="148.5" customHeight="1" x14ac:dyDescent="0.3">
      <c r="A14" s="62"/>
      <c r="B14" s="62"/>
      <c r="C14" s="17">
        <v>7</v>
      </c>
      <c r="D14" s="26" t="s">
        <v>261</v>
      </c>
      <c r="E14" s="26" t="s">
        <v>1656</v>
      </c>
      <c r="F14" s="26" t="s">
        <v>1653</v>
      </c>
      <c r="G14" s="26" t="s">
        <v>1657</v>
      </c>
      <c r="H14" s="106" t="s">
        <v>1658</v>
      </c>
      <c r="I14" s="106" t="s">
        <v>266</v>
      </c>
      <c r="J14" s="106" t="s">
        <v>267</v>
      </c>
      <c r="K14" s="106" t="s">
        <v>1659</v>
      </c>
      <c r="L14" s="26" t="s">
        <v>1660</v>
      </c>
      <c r="M14" s="26" t="s">
        <v>264</v>
      </c>
      <c r="N14" s="26" t="s">
        <v>268</v>
      </c>
      <c r="O14" s="19" t="s">
        <v>243</v>
      </c>
      <c r="P14" s="19" t="s">
        <v>243</v>
      </c>
      <c r="Q14" s="19" t="s">
        <v>243</v>
      </c>
      <c r="R14" s="19" t="s">
        <v>244</v>
      </c>
      <c r="S14" s="19" t="s">
        <v>265</v>
      </c>
      <c r="T14" s="20" t="s">
        <v>245</v>
      </c>
      <c r="U14" s="9" t="s">
        <v>1661</v>
      </c>
      <c r="V14" s="21"/>
    </row>
    <row r="15" spans="1:22" ht="115.5" customHeight="1" x14ac:dyDescent="0.3">
      <c r="A15" s="62"/>
      <c r="B15" s="62"/>
      <c r="C15" s="17" t="s">
        <v>951</v>
      </c>
      <c r="D15" s="26" t="s">
        <v>261</v>
      </c>
      <c r="E15" s="26" t="s">
        <v>1662</v>
      </c>
      <c r="F15" s="26" t="s">
        <v>1653</v>
      </c>
      <c r="G15" s="26" t="s">
        <v>1663</v>
      </c>
      <c r="H15" s="18" t="s">
        <v>1664</v>
      </c>
      <c r="I15" s="18" t="s">
        <v>1664</v>
      </c>
      <c r="J15" s="18" t="s">
        <v>1664</v>
      </c>
      <c r="K15" s="106" t="s">
        <v>1665</v>
      </c>
      <c r="L15" s="26" t="s">
        <v>1666</v>
      </c>
      <c r="M15" s="26"/>
      <c r="N15" s="26" t="s">
        <v>953</v>
      </c>
      <c r="O15" s="19" t="s">
        <v>243</v>
      </c>
      <c r="P15" s="19" t="s">
        <v>243</v>
      </c>
      <c r="Q15" s="19" t="s">
        <v>243</v>
      </c>
      <c r="R15" s="19" t="s">
        <v>244</v>
      </c>
      <c r="S15" s="19" t="s">
        <v>243</v>
      </c>
      <c r="T15" s="20" t="s">
        <v>245</v>
      </c>
      <c r="U15" s="9" t="s">
        <v>1667</v>
      </c>
      <c r="V15" s="21"/>
    </row>
    <row r="16" spans="1:22" ht="212.25" customHeight="1" x14ac:dyDescent="0.3">
      <c r="A16" s="62"/>
      <c r="B16" s="62"/>
      <c r="C16" s="17">
        <v>8</v>
      </c>
      <c r="D16" s="26" t="s">
        <v>269</v>
      </c>
      <c r="E16" s="26" t="s">
        <v>270</v>
      </c>
      <c r="F16" s="26" t="s">
        <v>1653</v>
      </c>
      <c r="G16" s="26" t="s">
        <v>271</v>
      </c>
      <c r="H16" s="106" t="s">
        <v>908</v>
      </c>
      <c r="I16" s="106" t="s">
        <v>909</v>
      </c>
      <c r="J16" s="106" t="s">
        <v>909</v>
      </c>
      <c r="K16" s="106" t="s">
        <v>909</v>
      </c>
      <c r="L16" s="26" t="s">
        <v>1668</v>
      </c>
      <c r="M16" s="17" t="s">
        <v>240</v>
      </c>
      <c r="N16" s="17" t="s">
        <v>243</v>
      </c>
      <c r="O16" s="19" t="s">
        <v>243</v>
      </c>
      <c r="P16" s="19" t="s">
        <v>243</v>
      </c>
      <c r="Q16" s="19" t="s">
        <v>243</v>
      </c>
      <c r="R16" s="19" t="s">
        <v>244</v>
      </c>
      <c r="S16" s="19" t="s">
        <v>243</v>
      </c>
      <c r="T16" s="20" t="s">
        <v>245</v>
      </c>
      <c r="U16" s="9" t="s">
        <v>1669</v>
      </c>
      <c r="V16" s="21"/>
    </row>
    <row r="17" spans="1:22" ht="113.25" customHeight="1" x14ac:dyDescent="0.3">
      <c r="A17" s="62"/>
      <c r="B17" s="62"/>
      <c r="C17" s="17">
        <v>9</v>
      </c>
      <c r="D17" s="26" t="s">
        <v>273</v>
      </c>
      <c r="E17" s="26" t="s">
        <v>274</v>
      </c>
      <c r="F17" s="26" t="s">
        <v>1653</v>
      </c>
      <c r="G17" s="26" t="s">
        <v>275</v>
      </c>
      <c r="H17" s="106" t="s">
        <v>1670</v>
      </c>
      <c r="I17" s="106" t="s">
        <v>1670</v>
      </c>
      <c r="J17" s="106" t="s">
        <v>1671</v>
      </c>
      <c r="K17" s="106" t="s">
        <v>1671</v>
      </c>
      <c r="L17" s="26" t="s">
        <v>1672</v>
      </c>
      <c r="M17" s="26" t="s">
        <v>249</v>
      </c>
      <c r="N17" s="26" t="s">
        <v>243</v>
      </c>
      <c r="O17" s="19" t="s">
        <v>243</v>
      </c>
      <c r="P17" s="19" t="s">
        <v>243</v>
      </c>
      <c r="Q17" s="19" t="s">
        <v>243</v>
      </c>
      <c r="R17" s="19" t="s">
        <v>244</v>
      </c>
      <c r="S17" s="19" t="s">
        <v>243</v>
      </c>
      <c r="T17" s="20" t="s">
        <v>245</v>
      </c>
      <c r="U17" s="21" t="s">
        <v>252</v>
      </c>
      <c r="V17" s="21"/>
    </row>
    <row r="18" spans="1:22" ht="64.5" customHeight="1" x14ac:dyDescent="0.3">
      <c r="A18" s="62"/>
      <c r="B18" s="62"/>
      <c r="C18" s="17">
        <v>10</v>
      </c>
      <c r="D18" s="26" t="s">
        <v>910</v>
      </c>
      <c r="E18" s="26" t="s">
        <v>276</v>
      </c>
      <c r="F18" s="26" t="s">
        <v>236</v>
      </c>
      <c r="G18" s="17" t="s">
        <v>237</v>
      </c>
      <c r="H18" s="106" t="s">
        <v>96</v>
      </c>
      <c r="I18" s="106" t="s">
        <v>96</v>
      </c>
      <c r="J18" s="106" t="s">
        <v>96</v>
      </c>
      <c r="K18" s="106" t="s">
        <v>911</v>
      </c>
      <c r="L18" s="26" t="s">
        <v>277</v>
      </c>
      <c r="M18" s="17" t="s">
        <v>240</v>
      </c>
      <c r="N18" s="17" t="s">
        <v>243</v>
      </c>
      <c r="O18" s="19" t="s">
        <v>242</v>
      </c>
      <c r="P18" s="19" t="s">
        <v>243</v>
      </c>
      <c r="Q18" s="19" t="s">
        <v>243</v>
      </c>
      <c r="R18" s="19" t="s">
        <v>243</v>
      </c>
      <c r="S18" s="19" t="s">
        <v>243</v>
      </c>
      <c r="T18" s="20" t="s">
        <v>245</v>
      </c>
      <c r="U18" s="21" t="s">
        <v>252</v>
      </c>
      <c r="V18" s="21"/>
    </row>
    <row r="19" spans="1:22" ht="180" customHeight="1" x14ac:dyDescent="0.3">
      <c r="A19" s="62" t="s">
        <v>889</v>
      </c>
      <c r="B19" s="62"/>
      <c r="C19" s="17">
        <v>11</v>
      </c>
      <c r="D19" s="26" t="s">
        <v>912</v>
      </c>
      <c r="E19" s="26" t="s">
        <v>913</v>
      </c>
      <c r="F19" s="26" t="s">
        <v>1673</v>
      </c>
      <c r="G19" s="26" t="s">
        <v>914</v>
      </c>
      <c r="H19" s="107" t="s">
        <v>1674</v>
      </c>
      <c r="I19" s="107" t="s">
        <v>1674</v>
      </c>
      <c r="J19" s="107" t="s">
        <v>1675</v>
      </c>
      <c r="K19" s="107" t="s">
        <v>1675</v>
      </c>
      <c r="L19" s="26" t="s">
        <v>1676</v>
      </c>
      <c r="M19" s="17" t="s">
        <v>240</v>
      </c>
      <c r="N19" s="17" t="s">
        <v>278</v>
      </c>
      <c r="O19" s="19" t="s">
        <v>242</v>
      </c>
      <c r="P19" s="19" t="s">
        <v>243</v>
      </c>
      <c r="Q19" s="19" t="s">
        <v>243</v>
      </c>
      <c r="R19" s="19" t="s">
        <v>244</v>
      </c>
      <c r="S19" s="19" t="s">
        <v>243</v>
      </c>
      <c r="T19" s="20" t="s">
        <v>245</v>
      </c>
      <c r="U19" s="9" t="s">
        <v>1677</v>
      </c>
      <c r="V19" s="21"/>
    </row>
    <row r="20" spans="1:22" ht="129.6" x14ac:dyDescent="0.3">
      <c r="A20" s="62" t="s">
        <v>889</v>
      </c>
      <c r="B20" s="62"/>
      <c r="C20" s="17">
        <v>13</v>
      </c>
      <c r="D20" s="26" t="s">
        <v>279</v>
      </c>
      <c r="E20" s="26" t="s">
        <v>280</v>
      </c>
      <c r="F20" s="26" t="s">
        <v>1653</v>
      </c>
      <c r="G20" s="26" t="s">
        <v>281</v>
      </c>
      <c r="H20" s="106"/>
      <c r="I20" s="106"/>
      <c r="J20" s="106" t="s">
        <v>1678</v>
      </c>
      <c r="K20" s="106" t="s">
        <v>1678</v>
      </c>
      <c r="L20" s="26" t="s">
        <v>1679</v>
      </c>
      <c r="M20" s="17" t="s">
        <v>240</v>
      </c>
      <c r="N20" s="17" t="s">
        <v>282</v>
      </c>
      <c r="O20" s="19" t="s">
        <v>283</v>
      </c>
      <c r="P20" s="19" t="s">
        <v>243</v>
      </c>
      <c r="Q20" s="19" t="s">
        <v>243</v>
      </c>
      <c r="R20" s="19" t="s">
        <v>284</v>
      </c>
      <c r="S20" s="19" t="s">
        <v>265</v>
      </c>
      <c r="T20" s="20" t="s">
        <v>245</v>
      </c>
      <c r="U20" s="21" t="s">
        <v>252</v>
      </c>
      <c r="V20" s="21"/>
    </row>
    <row r="21" spans="1:22" ht="86.25" customHeight="1" x14ac:dyDescent="0.3">
      <c r="A21" s="62"/>
      <c r="B21" s="62"/>
      <c r="C21" s="17">
        <v>14</v>
      </c>
      <c r="D21" s="26" t="s">
        <v>285</v>
      </c>
      <c r="E21" s="26" t="s">
        <v>286</v>
      </c>
      <c r="F21" s="26" t="s">
        <v>1680</v>
      </c>
      <c r="G21" s="26" t="s">
        <v>1681</v>
      </c>
      <c r="H21" s="106" t="s">
        <v>1682</v>
      </c>
      <c r="I21" s="106" t="s">
        <v>1683</v>
      </c>
      <c r="J21" s="106" t="s">
        <v>1684</v>
      </c>
      <c r="K21" s="106" t="s">
        <v>1685</v>
      </c>
      <c r="L21" s="26" t="s">
        <v>288</v>
      </c>
      <c r="M21" s="17" t="s">
        <v>240</v>
      </c>
      <c r="N21" s="17" t="s">
        <v>243</v>
      </c>
      <c r="O21" s="19" t="s">
        <v>242</v>
      </c>
      <c r="P21" s="19" t="s">
        <v>243</v>
      </c>
      <c r="Q21" s="19" t="s">
        <v>289</v>
      </c>
      <c r="R21" s="19" t="s">
        <v>243</v>
      </c>
      <c r="S21" s="19" t="s">
        <v>265</v>
      </c>
      <c r="T21" s="20" t="s">
        <v>245</v>
      </c>
      <c r="U21" s="21" t="s">
        <v>252</v>
      </c>
      <c r="V21" s="21"/>
    </row>
    <row r="22" spans="1:22" ht="145.5" customHeight="1" x14ac:dyDescent="0.3">
      <c r="A22" s="62"/>
      <c r="B22" s="62" t="s">
        <v>1686</v>
      </c>
      <c r="C22" s="17">
        <v>15</v>
      </c>
      <c r="D22" s="26" t="s">
        <v>290</v>
      </c>
      <c r="E22" s="26" t="s">
        <v>291</v>
      </c>
      <c r="F22" s="26" t="s">
        <v>292</v>
      </c>
      <c r="G22" s="26" t="s">
        <v>293</v>
      </c>
      <c r="H22" s="106" t="s">
        <v>294</v>
      </c>
      <c r="I22" s="106" t="s">
        <v>1687</v>
      </c>
      <c r="J22" s="106" t="s">
        <v>1688</v>
      </c>
      <c r="K22" s="106" t="s">
        <v>1689</v>
      </c>
      <c r="L22" s="26" t="s">
        <v>295</v>
      </c>
      <c r="M22" s="26" t="s">
        <v>296</v>
      </c>
      <c r="N22" s="26" t="s">
        <v>297</v>
      </c>
      <c r="O22" s="19" t="s">
        <v>243</v>
      </c>
      <c r="P22" s="19" t="s">
        <v>298</v>
      </c>
      <c r="Q22" s="19" t="s">
        <v>243</v>
      </c>
      <c r="R22" s="19" t="s">
        <v>243</v>
      </c>
      <c r="S22" s="19" t="s">
        <v>243</v>
      </c>
      <c r="T22" s="20" t="s">
        <v>245</v>
      </c>
      <c r="U22" s="21" t="s">
        <v>252</v>
      </c>
      <c r="V22" s="21"/>
    </row>
    <row r="23" spans="1:22" ht="86.4" x14ac:dyDescent="0.3">
      <c r="A23" s="62"/>
      <c r="B23" s="62"/>
      <c r="C23" s="17">
        <v>16</v>
      </c>
      <c r="D23" s="26" t="s">
        <v>299</v>
      </c>
      <c r="E23" s="26" t="s">
        <v>300</v>
      </c>
      <c r="F23" s="26" t="s">
        <v>236</v>
      </c>
      <c r="G23" s="17" t="s">
        <v>237</v>
      </c>
      <c r="H23" s="106" t="s">
        <v>97</v>
      </c>
      <c r="I23" s="106" t="s">
        <v>301</v>
      </c>
      <c r="J23" s="106" t="s">
        <v>301</v>
      </c>
      <c r="K23" s="106" t="s">
        <v>302</v>
      </c>
      <c r="L23" s="26" t="s">
        <v>303</v>
      </c>
      <c r="M23" s="26" t="s">
        <v>304</v>
      </c>
      <c r="N23" s="26" t="s">
        <v>243</v>
      </c>
      <c r="O23" s="19" t="s">
        <v>243</v>
      </c>
      <c r="P23" s="19" t="s">
        <v>298</v>
      </c>
      <c r="Q23" s="19" t="s">
        <v>243</v>
      </c>
      <c r="R23" s="19" t="s">
        <v>243</v>
      </c>
      <c r="S23" s="19" t="s">
        <v>243</v>
      </c>
      <c r="T23" s="20" t="s">
        <v>245</v>
      </c>
      <c r="U23" s="21" t="s">
        <v>252</v>
      </c>
      <c r="V23" s="21"/>
    </row>
    <row r="24" spans="1:22" ht="86.4" x14ac:dyDescent="0.3">
      <c r="A24" s="62"/>
      <c r="B24" s="62"/>
      <c r="C24" s="17">
        <v>17</v>
      </c>
      <c r="D24" s="26" t="s">
        <v>305</v>
      </c>
      <c r="E24" s="26" t="s">
        <v>306</v>
      </c>
      <c r="F24" s="26" t="s">
        <v>236</v>
      </c>
      <c r="G24" s="17" t="s">
        <v>237</v>
      </c>
      <c r="H24" s="106" t="s">
        <v>307</v>
      </c>
      <c r="I24" s="106" t="s">
        <v>308</v>
      </c>
      <c r="J24" s="106" t="s">
        <v>309</v>
      </c>
      <c r="K24" s="106" t="s">
        <v>310</v>
      </c>
      <c r="L24" s="26" t="s">
        <v>303</v>
      </c>
      <c r="M24" s="26" t="s">
        <v>304</v>
      </c>
      <c r="N24" s="26" t="s">
        <v>243</v>
      </c>
      <c r="O24" s="19" t="s">
        <v>243</v>
      </c>
      <c r="P24" s="19" t="s">
        <v>298</v>
      </c>
      <c r="Q24" s="19" t="s">
        <v>243</v>
      </c>
      <c r="R24" s="19" t="s">
        <v>243</v>
      </c>
      <c r="S24" s="19" t="s">
        <v>243</v>
      </c>
      <c r="T24" s="20" t="s">
        <v>245</v>
      </c>
      <c r="U24" s="21" t="s">
        <v>252</v>
      </c>
      <c r="V24" s="21"/>
    </row>
    <row r="25" spans="1:22" ht="86.4" x14ac:dyDescent="0.3">
      <c r="A25" s="62"/>
      <c r="B25" s="62"/>
      <c r="C25" s="17">
        <v>18</v>
      </c>
      <c r="D25" s="26" t="s">
        <v>311</v>
      </c>
      <c r="E25" s="26" t="s">
        <v>312</v>
      </c>
      <c r="F25" s="26" t="s">
        <v>236</v>
      </c>
      <c r="G25" s="17" t="s">
        <v>237</v>
      </c>
      <c r="H25" s="106" t="s">
        <v>313</v>
      </c>
      <c r="I25" s="106" t="s">
        <v>307</v>
      </c>
      <c r="J25" s="106" t="s">
        <v>308</v>
      </c>
      <c r="K25" s="106" t="s">
        <v>309</v>
      </c>
      <c r="L25" s="26" t="s">
        <v>303</v>
      </c>
      <c r="M25" s="26" t="s">
        <v>304</v>
      </c>
      <c r="N25" s="26" t="s">
        <v>243</v>
      </c>
      <c r="O25" s="19" t="s">
        <v>243</v>
      </c>
      <c r="P25" s="19" t="s">
        <v>298</v>
      </c>
      <c r="Q25" s="19" t="s">
        <v>243</v>
      </c>
      <c r="R25" s="19" t="s">
        <v>243</v>
      </c>
      <c r="S25" s="19" t="s">
        <v>243</v>
      </c>
      <c r="T25" s="20" t="s">
        <v>245</v>
      </c>
      <c r="U25" s="21" t="s">
        <v>252</v>
      </c>
      <c r="V25" s="21"/>
    </row>
    <row r="26" spans="1:22" ht="98.4" x14ac:dyDescent="0.3">
      <c r="A26" s="62"/>
      <c r="B26" s="62"/>
      <c r="C26" s="17">
        <v>19</v>
      </c>
      <c r="D26" s="26" t="s">
        <v>314</v>
      </c>
      <c r="E26" s="26" t="s">
        <v>315</v>
      </c>
      <c r="F26" s="26" t="s">
        <v>236</v>
      </c>
      <c r="G26" s="17" t="s">
        <v>237</v>
      </c>
      <c r="H26" s="106" t="s">
        <v>97</v>
      </c>
      <c r="I26" s="106" t="s">
        <v>97</v>
      </c>
      <c r="J26" s="106" t="s">
        <v>316</v>
      </c>
      <c r="K26" s="106" t="s">
        <v>915</v>
      </c>
      <c r="L26" s="26" t="s">
        <v>258</v>
      </c>
      <c r="M26" s="26" t="s">
        <v>317</v>
      </c>
      <c r="N26" s="26" t="s">
        <v>243</v>
      </c>
      <c r="O26" s="19" t="s">
        <v>243</v>
      </c>
      <c r="P26" s="19" t="s">
        <v>298</v>
      </c>
      <c r="Q26" s="19" t="s">
        <v>243</v>
      </c>
      <c r="R26" s="19" t="s">
        <v>243</v>
      </c>
      <c r="S26" s="19" t="s">
        <v>243</v>
      </c>
      <c r="T26" s="20" t="s">
        <v>245</v>
      </c>
      <c r="U26" s="9" t="s">
        <v>1690</v>
      </c>
      <c r="V26" s="21"/>
    </row>
    <row r="27" spans="1:22" ht="115.2" hidden="1" outlineLevel="1" x14ac:dyDescent="0.3">
      <c r="A27" s="62"/>
      <c r="B27" s="62"/>
      <c r="C27" s="17">
        <v>20</v>
      </c>
      <c r="D27" s="26" t="s">
        <v>318</v>
      </c>
      <c r="E27" s="26" t="s">
        <v>319</v>
      </c>
      <c r="F27" s="26" t="s">
        <v>320</v>
      </c>
      <c r="G27" s="26" t="s">
        <v>287</v>
      </c>
      <c r="H27" s="106" t="s">
        <v>1691</v>
      </c>
      <c r="I27" s="106" t="s">
        <v>1691</v>
      </c>
      <c r="J27" s="106" t="s">
        <v>1692</v>
      </c>
      <c r="K27" s="106" t="s">
        <v>1692</v>
      </c>
      <c r="L27" s="26" t="s">
        <v>272</v>
      </c>
      <c r="M27" s="26" t="s">
        <v>249</v>
      </c>
      <c r="N27" s="26" t="s">
        <v>1693</v>
      </c>
      <c r="O27" s="19" t="s">
        <v>242</v>
      </c>
      <c r="P27" s="19" t="s">
        <v>243</v>
      </c>
      <c r="Q27" s="19" t="s">
        <v>298</v>
      </c>
      <c r="R27" s="19" t="s">
        <v>244</v>
      </c>
      <c r="S27" s="19" t="s">
        <v>243</v>
      </c>
      <c r="T27" s="20" t="s">
        <v>245</v>
      </c>
      <c r="U27" s="21"/>
      <c r="V27" s="21"/>
    </row>
    <row r="28" spans="1:22" ht="100.8" collapsed="1" x14ac:dyDescent="0.3">
      <c r="A28" s="62"/>
      <c r="B28" s="62" t="s">
        <v>890</v>
      </c>
      <c r="C28" s="17">
        <v>20</v>
      </c>
      <c r="D28" s="26" t="s">
        <v>318</v>
      </c>
      <c r="E28" s="26" t="s">
        <v>319</v>
      </c>
      <c r="F28" s="26" t="s">
        <v>320</v>
      </c>
      <c r="G28" s="26" t="s">
        <v>287</v>
      </c>
      <c r="H28" s="106" t="s">
        <v>321</v>
      </c>
      <c r="I28" s="106" t="s">
        <v>321</v>
      </c>
      <c r="J28" s="106" t="s">
        <v>322</v>
      </c>
      <c r="K28" s="106" t="s">
        <v>322</v>
      </c>
      <c r="L28" s="26" t="s">
        <v>272</v>
      </c>
      <c r="M28" s="26" t="s">
        <v>249</v>
      </c>
      <c r="N28" s="26" t="s">
        <v>323</v>
      </c>
      <c r="O28" s="19" t="s">
        <v>242</v>
      </c>
      <c r="P28" s="19" t="s">
        <v>243</v>
      </c>
      <c r="Q28" s="19" t="s">
        <v>298</v>
      </c>
      <c r="R28" s="19" t="s">
        <v>244</v>
      </c>
      <c r="S28" s="19" t="s">
        <v>243</v>
      </c>
      <c r="T28" s="20" t="s">
        <v>245</v>
      </c>
      <c r="U28" s="21" t="s">
        <v>252</v>
      </c>
      <c r="V28" s="21"/>
    </row>
    <row r="29" spans="1:22" ht="86.4" x14ac:dyDescent="0.3">
      <c r="A29" s="62"/>
      <c r="B29" s="62"/>
      <c r="C29" s="17">
        <v>21</v>
      </c>
      <c r="D29" s="26" t="s">
        <v>324</v>
      </c>
      <c r="E29" s="26" t="s">
        <v>325</v>
      </c>
      <c r="F29" s="26" t="s">
        <v>1653</v>
      </c>
      <c r="G29" s="26" t="s">
        <v>287</v>
      </c>
      <c r="H29" s="106" t="s">
        <v>326</v>
      </c>
      <c r="I29" s="106" t="s">
        <v>326</v>
      </c>
      <c r="J29" s="106" t="s">
        <v>1694</v>
      </c>
      <c r="K29" s="106" t="s">
        <v>1694</v>
      </c>
      <c r="L29" s="26" t="s">
        <v>1695</v>
      </c>
      <c r="M29" s="17" t="s">
        <v>240</v>
      </c>
      <c r="N29" s="17" t="s">
        <v>243</v>
      </c>
      <c r="O29" s="19" t="s">
        <v>243</v>
      </c>
      <c r="P29" s="19" t="s">
        <v>243</v>
      </c>
      <c r="Q29" s="19" t="s">
        <v>298</v>
      </c>
      <c r="R29" s="19" t="s">
        <v>244</v>
      </c>
      <c r="S29" s="19" t="s">
        <v>243</v>
      </c>
      <c r="T29" s="20" t="s">
        <v>245</v>
      </c>
      <c r="U29" s="21" t="s">
        <v>252</v>
      </c>
      <c r="V29" s="21"/>
    </row>
    <row r="30" spans="1:22" ht="72" x14ac:dyDescent="0.3">
      <c r="A30" s="62"/>
      <c r="B30" s="62"/>
      <c r="C30" s="17">
        <v>22</v>
      </c>
      <c r="D30" s="26" t="s">
        <v>327</v>
      </c>
      <c r="E30" s="26" t="s">
        <v>328</v>
      </c>
      <c r="F30" s="26" t="s">
        <v>236</v>
      </c>
      <c r="G30" s="26" t="s">
        <v>287</v>
      </c>
      <c r="H30" s="106" t="s">
        <v>243</v>
      </c>
      <c r="I30" s="106" t="s">
        <v>243</v>
      </c>
      <c r="J30" s="106" t="s">
        <v>98</v>
      </c>
      <c r="K30" s="106" t="s">
        <v>98</v>
      </c>
      <c r="L30" s="26" t="s">
        <v>258</v>
      </c>
      <c r="M30" s="17" t="s">
        <v>240</v>
      </c>
      <c r="N30" s="17" t="s">
        <v>243</v>
      </c>
      <c r="O30" s="19" t="s">
        <v>242</v>
      </c>
      <c r="P30" s="19" t="s">
        <v>243</v>
      </c>
      <c r="Q30" s="19" t="s">
        <v>298</v>
      </c>
      <c r="R30" s="19" t="s">
        <v>243</v>
      </c>
      <c r="S30" s="19" t="s">
        <v>243</v>
      </c>
      <c r="T30" s="20" t="s">
        <v>245</v>
      </c>
      <c r="U30" s="21" t="s">
        <v>252</v>
      </c>
      <c r="V30" s="21"/>
    </row>
    <row r="31" spans="1:22" ht="112.8" x14ac:dyDescent="0.3">
      <c r="A31" s="62"/>
      <c r="B31" s="62" t="s">
        <v>890</v>
      </c>
      <c r="C31" s="17">
        <v>23</v>
      </c>
      <c r="D31" s="26" t="s">
        <v>329</v>
      </c>
      <c r="E31" s="26" t="s">
        <v>330</v>
      </c>
      <c r="F31" s="26" t="s">
        <v>320</v>
      </c>
      <c r="G31" s="26" t="s">
        <v>331</v>
      </c>
      <c r="H31" s="106" t="s">
        <v>332</v>
      </c>
      <c r="I31" s="106" t="s">
        <v>333</v>
      </c>
      <c r="J31" s="106" t="s">
        <v>1696</v>
      </c>
      <c r="K31" s="106" t="s">
        <v>1697</v>
      </c>
      <c r="L31" s="26" t="s">
        <v>1698</v>
      </c>
      <c r="M31" s="26" t="s">
        <v>249</v>
      </c>
      <c r="N31" s="26" t="s">
        <v>1699</v>
      </c>
      <c r="O31" s="19" t="s">
        <v>242</v>
      </c>
      <c r="P31" s="19" t="s">
        <v>243</v>
      </c>
      <c r="Q31" s="19" t="s">
        <v>298</v>
      </c>
      <c r="R31" s="19" t="s">
        <v>244</v>
      </c>
      <c r="S31" s="19" t="s">
        <v>243</v>
      </c>
      <c r="T31" s="20" t="s">
        <v>245</v>
      </c>
      <c r="U31" s="21" t="s">
        <v>252</v>
      </c>
      <c r="V31" s="21"/>
    </row>
    <row r="32" spans="1:22" ht="84" customHeight="1" x14ac:dyDescent="0.3">
      <c r="A32" s="62"/>
      <c r="B32" s="62" t="s">
        <v>891</v>
      </c>
      <c r="C32" s="17">
        <v>24</v>
      </c>
      <c r="D32" s="26" t="s">
        <v>334</v>
      </c>
      <c r="E32" s="26" t="s">
        <v>335</v>
      </c>
      <c r="F32" s="26" t="s">
        <v>336</v>
      </c>
      <c r="G32" s="26" t="s">
        <v>287</v>
      </c>
      <c r="H32" s="106" t="s">
        <v>337</v>
      </c>
      <c r="I32" s="106" t="s">
        <v>338</v>
      </c>
      <c r="J32" s="106" t="s">
        <v>339</v>
      </c>
      <c r="K32" s="106" t="s">
        <v>339</v>
      </c>
      <c r="L32" s="26" t="s">
        <v>272</v>
      </c>
      <c r="M32" s="17" t="s">
        <v>240</v>
      </c>
      <c r="N32" s="17"/>
      <c r="O32" s="19" t="s">
        <v>242</v>
      </c>
      <c r="P32" s="19" t="s">
        <v>243</v>
      </c>
      <c r="Q32" s="19" t="s">
        <v>298</v>
      </c>
      <c r="R32" s="19" t="s">
        <v>243</v>
      </c>
      <c r="S32" s="19" t="s">
        <v>243</v>
      </c>
      <c r="T32" s="20" t="s">
        <v>245</v>
      </c>
      <c r="U32" s="21" t="s">
        <v>252</v>
      </c>
      <c r="V32" s="21"/>
    </row>
    <row r="33" spans="1:22" ht="100.8" x14ac:dyDescent="0.3">
      <c r="A33" s="62" t="s">
        <v>892</v>
      </c>
      <c r="B33" s="62"/>
      <c r="C33" s="17">
        <v>25</v>
      </c>
      <c r="D33" s="26" t="s">
        <v>340</v>
      </c>
      <c r="E33" s="26" t="s">
        <v>341</v>
      </c>
      <c r="F33" s="26" t="s">
        <v>342</v>
      </c>
      <c r="G33" s="26" t="s">
        <v>343</v>
      </c>
      <c r="H33" s="106" t="s">
        <v>99</v>
      </c>
      <c r="I33" s="106" t="s">
        <v>99</v>
      </c>
      <c r="J33" s="106" t="s">
        <v>20</v>
      </c>
      <c r="K33" s="106" t="s">
        <v>20</v>
      </c>
      <c r="L33" s="26" t="s">
        <v>272</v>
      </c>
      <c r="M33" s="17" t="s">
        <v>240</v>
      </c>
      <c r="N33" s="17" t="s">
        <v>243</v>
      </c>
      <c r="O33" s="19" t="s">
        <v>242</v>
      </c>
      <c r="P33" s="19" t="s">
        <v>243</v>
      </c>
      <c r="Q33" s="19" t="s">
        <v>298</v>
      </c>
      <c r="R33" s="19" t="s">
        <v>244</v>
      </c>
      <c r="S33" s="19" t="s">
        <v>243</v>
      </c>
      <c r="T33" s="20" t="s">
        <v>245</v>
      </c>
      <c r="U33" s="21" t="s">
        <v>252</v>
      </c>
      <c r="V33" s="21"/>
    </row>
    <row r="34" spans="1:22" ht="43.2" x14ac:dyDescent="0.3">
      <c r="A34" s="62"/>
      <c r="B34" s="62"/>
      <c r="C34" s="17">
        <v>26</v>
      </c>
      <c r="D34" s="26" t="s">
        <v>344</v>
      </c>
      <c r="E34" s="26" t="s">
        <v>345</v>
      </c>
      <c r="F34" s="26" t="s">
        <v>342</v>
      </c>
      <c r="G34" s="26" t="s">
        <v>287</v>
      </c>
      <c r="H34" s="106" t="s">
        <v>21</v>
      </c>
      <c r="I34" s="106" t="s">
        <v>21</v>
      </c>
      <c r="J34" s="106" t="s">
        <v>21</v>
      </c>
      <c r="K34" s="106" t="s">
        <v>21</v>
      </c>
      <c r="L34" s="26" t="s">
        <v>272</v>
      </c>
      <c r="M34" s="17" t="s">
        <v>240</v>
      </c>
      <c r="N34" s="17" t="s">
        <v>243</v>
      </c>
      <c r="O34" s="19" t="s">
        <v>243</v>
      </c>
      <c r="P34" s="19" t="s">
        <v>243</v>
      </c>
      <c r="Q34" s="19" t="s">
        <v>346</v>
      </c>
      <c r="R34" s="19" t="s">
        <v>243</v>
      </c>
      <c r="S34" s="19" t="s">
        <v>243</v>
      </c>
      <c r="T34" s="20" t="s">
        <v>245</v>
      </c>
      <c r="U34" s="21" t="s">
        <v>252</v>
      </c>
      <c r="V34" s="21"/>
    </row>
    <row r="35" spans="1:22" ht="122.25" customHeight="1" x14ac:dyDescent="0.3">
      <c r="A35" s="62"/>
      <c r="B35" s="62"/>
      <c r="C35" s="17">
        <v>27</v>
      </c>
      <c r="D35" s="26" t="s">
        <v>347</v>
      </c>
      <c r="E35" s="26" t="s">
        <v>1700</v>
      </c>
      <c r="F35" s="26" t="s">
        <v>1701</v>
      </c>
      <c r="G35" s="26" t="s">
        <v>287</v>
      </c>
      <c r="H35" s="106" t="s">
        <v>916</v>
      </c>
      <c r="I35" s="106" t="s">
        <v>917</v>
      </c>
      <c r="J35" s="106" t="s">
        <v>918</v>
      </c>
      <c r="K35" s="106" t="s">
        <v>918</v>
      </c>
      <c r="L35" s="17" t="s">
        <v>1702</v>
      </c>
      <c r="M35" s="17" t="s">
        <v>348</v>
      </c>
      <c r="N35" s="17" t="s">
        <v>243</v>
      </c>
      <c r="O35" s="22" t="s">
        <v>243</v>
      </c>
      <c r="P35" s="22" t="s">
        <v>243</v>
      </c>
      <c r="Q35" s="22" t="s">
        <v>243</v>
      </c>
      <c r="R35" s="19" t="s">
        <v>386</v>
      </c>
      <c r="S35" s="22" t="s">
        <v>243</v>
      </c>
      <c r="T35" s="20" t="s">
        <v>349</v>
      </c>
      <c r="U35" s="21" t="s">
        <v>252</v>
      </c>
      <c r="V35" s="21"/>
    </row>
    <row r="36" spans="1:22" ht="84.75" customHeight="1" x14ac:dyDescent="0.3">
      <c r="A36" s="62"/>
      <c r="B36" s="62"/>
      <c r="C36" s="17">
        <v>28</v>
      </c>
      <c r="D36" s="26" t="s">
        <v>350</v>
      </c>
      <c r="E36" s="26" t="s">
        <v>351</v>
      </c>
      <c r="F36" s="26" t="s">
        <v>352</v>
      </c>
      <c r="G36" s="26" t="s">
        <v>353</v>
      </c>
      <c r="H36" s="106" t="s">
        <v>354</v>
      </c>
      <c r="I36" s="106" t="s">
        <v>355</v>
      </c>
      <c r="J36" s="106" t="s">
        <v>355</v>
      </c>
      <c r="K36" s="106" t="s">
        <v>355</v>
      </c>
      <c r="L36" s="26" t="s">
        <v>356</v>
      </c>
      <c r="M36" s="17" t="s">
        <v>240</v>
      </c>
      <c r="N36" s="17" t="s">
        <v>357</v>
      </c>
      <c r="O36" s="19" t="s">
        <v>243</v>
      </c>
      <c r="P36" s="19" t="s">
        <v>243</v>
      </c>
      <c r="Q36" s="19" t="s">
        <v>243</v>
      </c>
      <c r="R36" s="19" t="s">
        <v>243</v>
      </c>
      <c r="S36" s="19" t="s">
        <v>265</v>
      </c>
      <c r="T36" s="20" t="s">
        <v>349</v>
      </c>
      <c r="U36" s="21" t="s">
        <v>252</v>
      </c>
      <c r="V36" s="21"/>
    </row>
    <row r="37" spans="1:22" ht="78.75" customHeight="1" x14ac:dyDescent="0.3">
      <c r="A37" s="62"/>
      <c r="B37" s="62"/>
      <c r="C37" s="17">
        <v>29</v>
      </c>
      <c r="D37" s="26" t="s">
        <v>358</v>
      </c>
      <c r="E37" s="26" t="s">
        <v>351</v>
      </c>
      <c r="F37" s="26" t="s">
        <v>352</v>
      </c>
      <c r="G37" s="26" t="s">
        <v>353</v>
      </c>
      <c r="H37" s="106" t="s">
        <v>116</v>
      </c>
      <c r="I37" s="106" t="s">
        <v>116</v>
      </c>
      <c r="J37" s="106" t="s">
        <v>116</v>
      </c>
      <c r="K37" s="106" t="s">
        <v>359</v>
      </c>
      <c r="L37" s="26" t="s">
        <v>356</v>
      </c>
      <c r="M37" s="17" t="s">
        <v>240</v>
      </c>
      <c r="N37" s="17" t="s">
        <v>357</v>
      </c>
      <c r="O37" s="19" t="s">
        <v>243</v>
      </c>
      <c r="P37" s="19" t="s">
        <v>243</v>
      </c>
      <c r="Q37" s="19" t="s">
        <v>243</v>
      </c>
      <c r="R37" s="19" t="s">
        <v>243</v>
      </c>
      <c r="S37" s="19" t="s">
        <v>265</v>
      </c>
      <c r="T37" s="20" t="s">
        <v>349</v>
      </c>
      <c r="U37" s="21" t="s">
        <v>252</v>
      </c>
      <c r="V37" s="21"/>
    </row>
    <row r="38" spans="1:22" ht="111.6" customHeight="1" x14ac:dyDescent="0.3">
      <c r="A38" s="62"/>
      <c r="B38" s="62"/>
      <c r="C38" s="17" t="s">
        <v>117</v>
      </c>
      <c r="D38" s="26" t="s">
        <v>119</v>
      </c>
      <c r="E38" s="26" t="s">
        <v>360</v>
      </c>
      <c r="F38" s="26" t="s">
        <v>352</v>
      </c>
      <c r="G38" s="26" t="s">
        <v>353</v>
      </c>
      <c r="H38" s="106" t="s">
        <v>361</v>
      </c>
      <c r="I38" s="106" t="s">
        <v>361</v>
      </c>
      <c r="J38" s="106" t="s">
        <v>361</v>
      </c>
      <c r="K38" s="106" t="s">
        <v>355</v>
      </c>
      <c r="L38" s="26" t="s">
        <v>362</v>
      </c>
      <c r="M38" s="26" t="s">
        <v>1703</v>
      </c>
      <c r="N38" s="26" t="s">
        <v>243</v>
      </c>
      <c r="O38" s="19" t="s">
        <v>243</v>
      </c>
      <c r="P38" s="19" t="s">
        <v>243</v>
      </c>
      <c r="Q38" s="19" t="s">
        <v>243</v>
      </c>
      <c r="R38" s="19" t="s">
        <v>243</v>
      </c>
      <c r="S38" s="19" t="s">
        <v>265</v>
      </c>
      <c r="T38" s="20" t="s">
        <v>349</v>
      </c>
      <c r="U38" s="21" t="s">
        <v>252</v>
      </c>
      <c r="V38" s="21"/>
    </row>
    <row r="39" spans="1:22" ht="115.2" x14ac:dyDescent="0.3">
      <c r="A39" s="62"/>
      <c r="B39" s="62"/>
      <c r="C39" s="17" t="s">
        <v>118</v>
      </c>
      <c r="D39" s="26" t="s">
        <v>120</v>
      </c>
      <c r="E39" s="26" t="s">
        <v>360</v>
      </c>
      <c r="F39" s="26" t="s">
        <v>352</v>
      </c>
      <c r="G39" s="26" t="s">
        <v>353</v>
      </c>
      <c r="H39" s="106" t="s">
        <v>363</v>
      </c>
      <c r="I39" s="106" t="s">
        <v>363</v>
      </c>
      <c r="J39" s="106" t="s">
        <v>363</v>
      </c>
      <c r="K39" s="106" t="s">
        <v>355</v>
      </c>
      <c r="L39" s="26" t="s">
        <v>362</v>
      </c>
      <c r="M39" s="26" t="s">
        <v>364</v>
      </c>
      <c r="N39" s="26" t="s">
        <v>243</v>
      </c>
      <c r="O39" s="19" t="s">
        <v>243</v>
      </c>
      <c r="P39" s="19" t="s">
        <v>243</v>
      </c>
      <c r="Q39" s="19" t="s">
        <v>243</v>
      </c>
      <c r="R39" s="19" t="s">
        <v>243</v>
      </c>
      <c r="S39" s="19" t="s">
        <v>265</v>
      </c>
      <c r="T39" s="20" t="s">
        <v>349</v>
      </c>
      <c r="U39" s="21" t="s">
        <v>252</v>
      </c>
      <c r="V39" s="21"/>
    </row>
    <row r="40" spans="1:22" ht="110.25" customHeight="1" x14ac:dyDescent="0.3">
      <c r="A40" s="62"/>
      <c r="B40" s="62"/>
      <c r="C40" s="17">
        <v>31</v>
      </c>
      <c r="D40" s="26" t="s">
        <v>365</v>
      </c>
      <c r="E40" s="26" t="s">
        <v>366</v>
      </c>
      <c r="F40" s="26" t="s">
        <v>367</v>
      </c>
      <c r="G40" s="26" t="s">
        <v>353</v>
      </c>
      <c r="H40" s="106" t="s">
        <v>919</v>
      </c>
      <c r="I40" s="106" t="s">
        <v>919</v>
      </c>
      <c r="J40" s="106" t="s">
        <v>919</v>
      </c>
      <c r="K40" s="106" t="s">
        <v>919</v>
      </c>
      <c r="L40" s="26" t="s">
        <v>368</v>
      </c>
      <c r="M40" s="17" t="s">
        <v>240</v>
      </c>
      <c r="N40" s="17" t="s">
        <v>369</v>
      </c>
      <c r="O40" s="19" t="s">
        <v>243</v>
      </c>
      <c r="P40" s="19" t="s">
        <v>243</v>
      </c>
      <c r="Q40" s="19" t="s">
        <v>243</v>
      </c>
      <c r="R40" s="19" t="s">
        <v>243</v>
      </c>
      <c r="S40" s="19" t="s">
        <v>265</v>
      </c>
      <c r="T40" s="20" t="s">
        <v>349</v>
      </c>
      <c r="U40" s="21" t="s">
        <v>252</v>
      </c>
      <c r="V40" s="21"/>
    </row>
    <row r="41" spans="1:22" ht="132.75" customHeight="1" x14ac:dyDescent="0.3">
      <c r="A41" s="62"/>
      <c r="B41" s="62"/>
      <c r="C41" s="17" t="s">
        <v>949</v>
      </c>
      <c r="D41" s="26" t="s">
        <v>920</v>
      </c>
      <c r="E41" s="108" t="s">
        <v>921</v>
      </c>
      <c r="F41" s="26" t="s">
        <v>922</v>
      </c>
      <c r="G41" s="26" t="s">
        <v>923</v>
      </c>
      <c r="H41" s="106" t="s">
        <v>924</v>
      </c>
      <c r="I41" s="106" t="s">
        <v>924</v>
      </c>
      <c r="J41" s="106" t="s">
        <v>924</v>
      </c>
      <c r="K41" s="106" t="s">
        <v>925</v>
      </c>
      <c r="L41" s="26" t="s">
        <v>926</v>
      </c>
      <c r="M41" s="17"/>
      <c r="N41" s="17"/>
      <c r="O41" s="19" t="s">
        <v>243</v>
      </c>
      <c r="P41" s="19" t="s">
        <v>243</v>
      </c>
      <c r="Q41" s="19" t="s">
        <v>243</v>
      </c>
      <c r="R41" s="19" t="s">
        <v>243</v>
      </c>
      <c r="S41" s="19" t="s">
        <v>265</v>
      </c>
      <c r="T41" s="20" t="s">
        <v>349</v>
      </c>
      <c r="U41" s="21" t="s">
        <v>252</v>
      </c>
      <c r="V41" s="21"/>
    </row>
    <row r="42" spans="1:22" ht="84" customHeight="1" x14ac:dyDescent="0.3">
      <c r="A42" s="62"/>
      <c r="B42" s="62"/>
      <c r="C42" s="17">
        <v>32</v>
      </c>
      <c r="D42" s="26" t="s">
        <v>370</v>
      </c>
      <c r="E42" s="26" t="s">
        <v>371</v>
      </c>
      <c r="F42" s="26" t="s">
        <v>372</v>
      </c>
      <c r="G42" s="26" t="s">
        <v>243</v>
      </c>
      <c r="H42" s="106" t="s">
        <v>243</v>
      </c>
      <c r="I42" s="106" t="s">
        <v>243</v>
      </c>
      <c r="J42" s="106" t="s">
        <v>22</v>
      </c>
      <c r="K42" s="106" t="s">
        <v>22</v>
      </c>
      <c r="L42" s="26" t="s">
        <v>368</v>
      </c>
      <c r="M42" s="26" t="s">
        <v>373</v>
      </c>
      <c r="N42" s="26" t="s">
        <v>243</v>
      </c>
      <c r="O42" s="19" t="s">
        <v>243</v>
      </c>
      <c r="P42" s="19" t="s">
        <v>243</v>
      </c>
      <c r="Q42" s="19" t="s">
        <v>243</v>
      </c>
      <c r="R42" s="19" t="s">
        <v>289</v>
      </c>
      <c r="S42" s="19" t="s">
        <v>265</v>
      </c>
      <c r="T42" s="20" t="s">
        <v>349</v>
      </c>
      <c r="U42" s="21" t="s">
        <v>252</v>
      </c>
      <c r="V42" s="21"/>
    </row>
    <row r="43" spans="1:22" ht="90.75" customHeight="1" x14ac:dyDescent="0.3">
      <c r="A43" s="62"/>
      <c r="B43" s="62"/>
      <c r="C43" s="17">
        <v>33</v>
      </c>
      <c r="D43" s="26" t="s">
        <v>1704</v>
      </c>
      <c r="E43" s="26" t="s">
        <v>374</v>
      </c>
      <c r="F43" s="26" t="s">
        <v>372</v>
      </c>
      <c r="G43" s="26" t="s">
        <v>243</v>
      </c>
      <c r="H43" s="106" t="s">
        <v>121</v>
      </c>
      <c r="I43" s="106" t="s">
        <v>121</v>
      </c>
      <c r="J43" s="106" t="s">
        <v>121</v>
      </c>
      <c r="K43" s="106" t="s">
        <v>121</v>
      </c>
      <c r="L43" s="26" t="s">
        <v>375</v>
      </c>
      <c r="M43" s="26" t="s">
        <v>376</v>
      </c>
      <c r="N43" s="26" t="s">
        <v>243</v>
      </c>
      <c r="O43" s="19" t="s">
        <v>243</v>
      </c>
      <c r="P43" s="19" t="s">
        <v>377</v>
      </c>
      <c r="Q43" s="19" t="s">
        <v>243</v>
      </c>
      <c r="R43" s="19" t="s">
        <v>243</v>
      </c>
      <c r="S43" s="19" t="s">
        <v>265</v>
      </c>
      <c r="T43" s="20" t="s">
        <v>349</v>
      </c>
      <c r="U43" s="21" t="s">
        <v>252</v>
      </c>
      <c r="V43" s="21"/>
    </row>
    <row r="44" spans="1:22" ht="122.25" customHeight="1" x14ac:dyDescent="0.3">
      <c r="A44" s="62"/>
      <c r="B44" s="62"/>
      <c r="C44" s="17">
        <v>34</v>
      </c>
      <c r="D44" s="26" t="s">
        <v>378</v>
      </c>
      <c r="E44" s="26" t="s">
        <v>379</v>
      </c>
      <c r="F44" s="26" t="s">
        <v>744</v>
      </c>
      <c r="G44" s="26" t="s">
        <v>243</v>
      </c>
      <c r="H44" s="106" t="s">
        <v>243</v>
      </c>
      <c r="I44" s="106" t="s">
        <v>243</v>
      </c>
      <c r="J44" s="106" t="s">
        <v>23</v>
      </c>
      <c r="K44" s="106" t="s">
        <v>23</v>
      </c>
      <c r="L44" s="26" t="s">
        <v>380</v>
      </c>
      <c r="M44" s="17" t="s">
        <v>240</v>
      </c>
      <c r="N44" s="17"/>
      <c r="O44" s="22" t="s">
        <v>243</v>
      </c>
      <c r="P44" s="22" t="s">
        <v>243</v>
      </c>
      <c r="Q44" s="22" t="s">
        <v>243</v>
      </c>
      <c r="R44" s="19" t="s">
        <v>386</v>
      </c>
      <c r="S44" s="22" t="s">
        <v>243</v>
      </c>
      <c r="T44" s="20" t="s">
        <v>349</v>
      </c>
      <c r="U44" s="21" t="s">
        <v>252</v>
      </c>
      <c r="V44" s="21"/>
    </row>
    <row r="45" spans="1:22" ht="155.25" customHeight="1" x14ac:dyDescent="0.3">
      <c r="A45" s="62"/>
      <c r="B45" s="62"/>
      <c r="C45" s="17" t="str">
        <f>"34.1"</f>
        <v>34.1</v>
      </c>
      <c r="D45" s="26" t="s">
        <v>124</v>
      </c>
      <c r="E45" s="26" t="s">
        <v>123</v>
      </c>
      <c r="F45" s="26" t="s">
        <v>381</v>
      </c>
      <c r="G45" s="26" t="s">
        <v>243</v>
      </c>
      <c r="H45" s="106" t="s">
        <v>243</v>
      </c>
      <c r="I45" s="106" t="s">
        <v>382</v>
      </c>
      <c r="J45" s="106" t="s">
        <v>383</v>
      </c>
      <c r="K45" s="106" t="s">
        <v>384</v>
      </c>
      <c r="L45" s="26" t="s">
        <v>385</v>
      </c>
      <c r="M45" s="17" t="s">
        <v>240</v>
      </c>
      <c r="N45" s="17" t="s">
        <v>243</v>
      </c>
      <c r="O45" s="22" t="s">
        <v>243</v>
      </c>
      <c r="P45" s="22" t="s">
        <v>243</v>
      </c>
      <c r="Q45" s="22" t="s">
        <v>243</v>
      </c>
      <c r="R45" s="19" t="s">
        <v>386</v>
      </c>
      <c r="S45" s="22" t="s">
        <v>243</v>
      </c>
      <c r="T45" s="20" t="s">
        <v>349</v>
      </c>
      <c r="U45" s="21" t="s">
        <v>252</v>
      </c>
      <c r="V45" s="21"/>
    </row>
    <row r="46" spans="1:22" ht="231" customHeight="1" x14ac:dyDescent="0.3">
      <c r="A46" s="62"/>
      <c r="B46" s="62"/>
      <c r="C46" s="17" t="str">
        <f>"34.2"</f>
        <v>34.2</v>
      </c>
      <c r="D46" s="26" t="s">
        <v>927</v>
      </c>
      <c r="E46" s="26" t="s">
        <v>928</v>
      </c>
      <c r="F46" s="26" t="s">
        <v>929</v>
      </c>
      <c r="G46" s="26"/>
      <c r="H46" s="106"/>
      <c r="I46" s="106" t="s">
        <v>930</v>
      </c>
      <c r="J46" s="106" t="s">
        <v>930</v>
      </c>
      <c r="K46" s="106" t="s">
        <v>930</v>
      </c>
      <c r="L46" s="26" t="s">
        <v>931</v>
      </c>
      <c r="M46" s="26" t="s">
        <v>932</v>
      </c>
      <c r="N46" s="17"/>
      <c r="O46" s="22" t="s">
        <v>243</v>
      </c>
      <c r="P46" s="22" t="s">
        <v>243</v>
      </c>
      <c r="Q46" s="22" t="s">
        <v>243</v>
      </c>
      <c r="R46" s="19" t="s">
        <v>386</v>
      </c>
      <c r="S46" s="19" t="s">
        <v>265</v>
      </c>
      <c r="T46" s="20" t="s">
        <v>349</v>
      </c>
      <c r="U46" s="21" t="s">
        <v>252</v>
      </c>
      <c r="V46" s="21"/>
    </row>
    <row r="47" spans="1:22" ht="72" x14ac:dyDescent="0.3">
      <c r="A47" s="62"/>
      <c r="B47" s="62"/>
      <c r="C47" s="17">
        <v>37</v>
      </c>
      <c r="D47" s="26" t="s">
        <v>387</v>
      </c>
      <c r="E47" s="26" t="s">
        <v>14</v>
      </c>
      <c r="F47" s="26" t="s">
        <v>388</v>
      </c>
      <c r="G47" s="26" t="s">
        <v>243</v>
      </c>
      <c r="H47" s="106" t="s">
        <v>389</v>
      </c>
      <c r="I47" s="106" t="s">
        <v>389</v>
      </c>
      <c r="J47" s="106" t="s">
        <v>389</v>
      </c>
      <c r="K47" s="106" t="s">
        <v>24</v>
      </c>
      <c r="L47" s="26" t="s">
        <v>390</v>
      </c>
      <c r="M47" s="26" t="s">
        <v>240</v>
      </c>
      <c r="N47" s="26" t="s">
        <v>243</v>
      </c>
      <c r="O47" s="19" t="s">
        <v>391</v>
      </c>
      <c r="P47" s="19" t="s">
        <v>243</v>
      </c>
      <c r="Q47" s="19" t="s">
        <v>243</v>
      </c>
      <c r="R47" s="19" t="s">
        <v>391</v>
      </c>
      <c r="S47" s="19" t="s">
        <v>265</v>
      </c>
      <c r="T47" s="20" t="s">
        <v>349</v>
      </c>
      <c r="U47" s="21" t="s">
        <v>252</v>
      </c>
      <c r="V47" s="21"/>
    </row>
    <row r="48" spans="1:22" ht="192" customHeight="1" x14ac:dyDescent="0.3">
      <c r="A48" s="62"/>
      <c r="B48" s="62" t="s">
        <v>890</v>
      </c>
      <c r="C48" s="17">
        <v>38</v>
      </c>
      <c r="D48" s="26" t="s">
        <v>392</v>
      </c>
      <c r="E48" s="26" t="s">
        <v>1705</v>
      </c>
      <c r="F48" s="26" t="s">
        <v>1706</v>
      </c>
      <c r="G48" s="26" t="s">
        <v>393</v>
      </c>
      <c r="H48" s="18" t="s">
        <v>394</v>
      </c>
      <c r="I48" s="18" t="s">
        <v>394</v>
      </c>
      <c r="J48" s="18" t="s">
        <v>395</v>
      </c>
      <c r="K48" s="18" t="s">
        <v>395</v>
      </c>
      <c r="L48" s="26" t="s">
        <v>1707</v>
      </c>
      <c r="M48" s="26" t="s">
        <v>240</v>
      </c>
      <c r="N48" s="26" t="s">
        <v>396</v>
      </c>
      <c r="O48" s="19" t="s">
        <v>391</v>
      </c>
      <c r="P48" s="19" t="s">
        <v>243</v>
      </c>
      <c r="Q48" s="19" t="s">
        <v>243</v>
      </c>
      <c r="R48" s="19" t="s">
        <v>391</v>
      </c>
      <c r="S48" s="19" t="s">
        <v>265</v>
      </c>
      <c r="T48" s="20" t="s">
        <v>245</v>
      </c>
      <c r="U48" s="21" t="s">
        <v>252</v>
      </c>
      <c r="V48" s="21"/>
    </row>
    <row r="49" spans="1:22" ht="72" x14ac:dyDescent="0.3">
      <c r="A49" s="62"/>
      <c r="B49" s="62"/>
      <c r="C49" s="17">
        <v>39</v>
      </c>
      <c r="D49" s="26" t="s">
        <v>397</v>
      </c>
      <c r="E49" s="26" t="s">
        <v>1708</v>
      </c>
      <c r="F49" s="26" t="s">
        <v>11</v>
      </c>
      <c r="G49" s="26" t="s">
        <v>393</v>
      </c>
      <c r="H49" s="106" t="s">
        <v>25</v>
      </c>
      <c r="I49" s="106" t="s">
        <v>25</v>
      </c>
      <c r="J49" s="106" t="s">
        <v>25</v>
      </c>
      <c r="K49" s="106" t="s">
        <v>25</v>
      </c>
      <c r="L49" s="26" t="s">
        <v>398</v>
      </c>
      <c r="M49" s="26" t="s">
        <v>240</v>
      </c>
      <c r="N49" s="26" t="s">
        <v>243</v>
      </c>
      <c r="O49" s="19" t="s">
        <v>391</v>
      </c>
      <c r="P49" s="19" t="s">
        <v>243</v>
      </c>
      <c r="Q49" s="19" t="s">
        <v>243</v>
      </c>
      <c r="R49" s="19" t="s">
        <v>391</v>
      </c>
      <c r="S49" s="19" t="s">
        <v>265</v>
      </c>
      <c r="T49" s="20" t="s">
        <v>245</v>
      </c>
      <c r="U49" s="21" t="s">
        <v>252</v>
      </c>
      <c r="V49" s="21"/>
    </row>
    <row r="50" spans="1:22" ht="43.2" x14ac:dyDescent="0.3">
      <c r="A50" s="62"/>
      <c r="B50" s="62"/>
      <c r="C50" s="17">
        <v>40</v>
      </c>
      <c r="D50" s="26" t="s">
        <v>399</v>
      </c>
      <c r="E50" s="26" t="s">
        <v>933</v>
      </c>
      <c r="F50" s="26" t="s">
        <v>11</v>
      </c>
      <c r="G50" s="26" t="s">
        <v>400</v>
      </c>
      <c r="H50" s="106" t="s">
        <v>26</v>
      </c>
      <c r="I50" s="106" t="s">
        <v>26</v>
      </c>
      <c r="J50" s="106" t="s">
        <v>26</v>
      </c>
      <c r="K50" s="106" t="s">
        <v>26</v>
      </c>
      <c r="L50" s="26" t="s">
        <v>401</v>
      </c>
      <c r="M50" s="26" t="s">
        <v>1709</v>
      </c>
      <c r="N50" s="26" t="s">
        <v>243</v>
      </c>
      <c r="O50" s="19" t="s">
        <v>243</v>
      </c>
      <c r="P50" s="19" t="s">
        <v>402</v>
      </c>
      <c r="Q50" s="19" t="s">
        <v>243</v>
      </c>
      <c r="R50" s="19" t="s">
        <v>243</v>
      </c>
      <c r="S50" s="19" t="s">
        <v>265</v>
      </c>
      <c r="T50" s="20" t="s">
        <v>245</v>
      </c>
      <c r="U50" s="21" t="s">
        <v>252</v>
      </c>
      <c r="V50" s="21"/>
    </row>
    <row r="51" spans="1:22" ht="158.25" customHeight="1" x14ac:dyDescent="0.3">
      <c r="A51" s="62"/>
      <c r="B51" s="62" t="s">
        <v>1710</v>
      </c>
      <c r="C51" s="17">
        <v>42</v>
      </c>
      <c r="D51" s="26" t="s">
        <v>15</v>
      </c>
      <c r="E51" s="26" t="s">
        <v>1711</v>
      </c>
      <c r="F51" s="26" t="s">
        <v>403</v>
      </c>
      <c r="G51" s="26" t="s">
        <v>404</v>
      </c>
      <c r="H51" s="106" t="s">
        <v>243</v>
      </c>
      <c r="I51" s="106" t="s">
        <v>243</v>
      </c>
      <c r="J51" s="106" t="s">
        <v>125</v>
      </c>
      <c r="K51" s="106" t="s">
        <v>125</v>
      </c>
      <c r="L51" s="26" t="s">
        <v>405</v>
      </c>
      <c r="M51" s="26" t="s">
        <v>240</v>
      </c>
      <c r="N51" s="26" t="s">
        <v>406</v>
      </c>
      <c r="O51" s="19" t="s">
        <v>243</v>
      </c>
      <c r="P51" s="19" t="s">
        <v>243</v>
      </c>
      <c r="Q51" s="19" t="s">
        <v>243</v>
      </c>
      <c r="R51" s="19" t="s">
        <v>407</v>
      </c>
      <c r="S51" s="19" t="s">
        <v>265</v>
      </c>
      <c r="T51" s="20" t="s">
        <v>245</v>
      </c>
      <c r="U51" s="21" t="s">
        <v>252</v>
      </c>
      <c r="V51" s="21"/>
    </row>
    <row r="52" spans="1:22" ht="249.75" customHeight="1" x14ac:dyDescent="0.3">
      <c r="A52" s="62"/>
      <c r="B52" s="62" t="s">
        <v>1712</v>
      </c>
      <c r="C52" s="17">
        <v>43</v>
      </c>
      <c r="D52" s="26" t="s">
        <v>16</v>
      </c>
      <c r="E52" s="26" t="s">
        <v>934</v>
      </c>
      <c r="F52" s="26" t="s">
        <v>935</v>
      </c>
      <c r="G52" s="26" t="s">
        <v>936</v>
      </c>
      <c r="H52" s="106" t="s">
        <v>243</v>
      </c>
      <c r="I52" s="106" t="s">
        <v>243</v>
      </c>
      <c r="J52" s="106" t="s">
        <v>937</v>
      </c>
      <c r="K52" s="106" t="s">
        <v>938</v>
      </c>
      <c r="L52" s="26" t="s">
        <v>939</v>
      </c>
      <c r="M52" s="26" t="s">
        <v>408</v>
      </c>
      <c r="N52" s="26" t="s">
        <v>952</v>
      </c>
      <c r="O52" s="19" t="s">
        <v>243</v>
      </c>
      <c r="P52" s="19" t="s">
        <v>243</v>
      </c>
      <c r="Q52" s="19" t="s">
        <v>243</v>
      </c>
      <c r="R52" s="19" t="s">
        <v>407</v>
      </c>
      <c r="S52" s="19" t="s">
        <v>265</v>
      </c>
      <c r="T52" s="20" t="s">
        <v>245</v>
      </c>
      <c r="U52" s="21" t="s">
        <v>252</v>
      </c>
      <c r="V52" s="21"/>
    </row>
    <row r="53" spans="1:22" ht="153" customHeight="1" x14ac:dyDescent="0.3">
      <c r="A53" s="62"/>
      <c r="B53" s="62" t="s">
        <v>893</v>
      </c>
      <c r="C53" s="17">
        <v>44</v>
      </c>
      <c r="D53" s="109" t="s">
        <v>126</v>
      </c>
      <c r="E53" s="109" t="s">
        <v>940</v>
      </c>
      <c r="F53" s="109" t="s">
        <v>127</v>
      </c>
      <c r="G53" s="109" t="s">
        <v>409</v>
      </c>
      <c r="H53" s="106" t="s">
        <v>243</v>
      </c>
      <c r="I53" s="106" t="s">
        <v>243</v>
      </c>
      <c r="J53" s="106" t="s">
        <v>410</v>
      </c>
      <c r="K53" s="106" t="s">
        <v>941</v>
      </c>
      <c r="L53" s="26" t="s">
        <v>411</v>
      </c>
      <c r="M53" s="26" t="s">
        <v>240</v>
      </c>
      <c r="N53" s="26" t="s">
        <v>412</v>
      </c>
      <c r="O53" s="19" t="s">
        <v>243</v>
      </c>
      <c r="P53" s="19" t="s">
        <v>243</v>
      </c>
      <c r="Q53" s="19" t="s">
        <v>243</v>
      </c>
      <c r="R53" s="19" t="s">
        <v>407</v>
      </c>
      <c r="S53" s="19" t="s">
        <v>265</v>
      </c>
      <c r="T53" s="20" t="s">
        <v>245</v>
      </c>
      <c r="U53" s="21" t="s">
        <v>252</v>
      </c>
      <c r="V53" s="21"/>
    </row>
    <row r="54" spans="1:22" ht="111" customHeight="1" x14ac:dyDescent="0.3">
      <c r="A54" s="62"/>
      <c r="B54" s="62"/>
      <c r="C54" s="17">
        <v>45</v>
      </c>
      <c r="D54" s="26" t="s">
        <v>413</v>
      </c>
      <c r="E54" s="26" t="s">
        <v>942</v>
      </c>
      <c r="F54" s="26" t="s">
        <v>414</v>
      </c>
      <c r="G54" s="26" t="s">
        <v>409</v>
      </c>
      <c r="H54" s="106" t="s">
        <v>243</v>
      </c>
      <c r="I54" s="106" t="s">
        <v>243</v>
      </c>
      <c r="J54" s="106" t="s">
        <v>27</v>
      </c>
      <c r="K54" s="106" t="s">
        <v>27</v>
      </c>
      <c r="L54" s="26" t="s">
        <v>415</v>
      </c>
      <c r="M54" s="26" t="s">
        <v>240</v>
      </c>
      <c r="N54" s="26" t="s">
        <v>243</v>
      </c>
      <c r="O54" s="19" t="s">
        <v>243</v>
      </c>
      <c r="P54" s="19" t="s">
        <v>243</v>
      </c>
      <c r="Q54" s="19" t="s">
        <v>243</v>
      </c>
      <c r="R54" s="19" t="s">
        <v>243</v>
      </c>
      <c r="S54" s="19" t="s">
        <v>265</v>
      </c>
      <c r="T54" s="20" t="s">
        <v>245</v>
      </c>
      <c r="U54" s="21" t="s">
        <v>252</v>
      </c>
      <c r="V54" s="21"/>
    </row>
    <row r="55" spans="1:22" ht="48" customHeight="1" x14ac:dyDescent="0.3">
      <c r="A55" s="62"/>
      <c r="B55" s="62"/>
      <c r="C55" s="17">
        <v>46</v>
      </c>
      <c r="D55" s="26" t="s">
        <v>17</v>
      </c>
      <c r="E55" s="26" t="s">
        <v>416</v>
      </c>
      <c r="F55" s="26" t="s">
        <v>417</v>
      </c>
      <c r="G55" s="26" t="s">
        <v>400</v>
      </c>
      <c r="H55" s="106" t="s">
        <v>243</v>
      </c>
      <c r="I55" s="106" t="s">
        <v>1713</v>
      </c>
      <c r="J55" s="106" t="s">
        <v>1713</v>
      </c>
      <c r="K55" s="106" t="s">
        <v>1713</v>
      </c>
      <c r="L55" s="26" t="s">
        <v>418</v>
      </c>
      <c r="M55" s="26" t="s">
        <v>240</v>
      </c>
      <c r="N55" s="26" t="s">
        <v>243</v>
      </c>
      <c r="O55" s="19" t="s">
        <v>243</v>
      </c>
      <c r="P55" s="19" t="s">
        <v>243</v>
      </c>
      <c r="Q55" s="19" t="s">
        <v>243</v>
      </c>
      <c r="R55" s="19" t="s">
        <v>243</v>
      </c>
      <c r="S55" s="19" t="s">
        <v>243</v>
      </c>
      <c r="T55" s="20" t="s">
        <v>245</v>
      </c>
      <c r="U55" s="21" t="s">
        <v>252</v>
      </c>
      <c r="V55" s="21"/>
    </row>
    <row r="56" spans="1:22" ht="128.4" x14ac:dyDescent="0.3">
      <c r="A56" s="62"/>
      <c r="B56" s="62"/>
      <c r="C56" s="17">
        <v>47</v>
      </c>
      <c r="D56" s="26" t="s">
        <v>943</v>
      </c>
      <c r="E56" s="26" t="s">
        <v>1714</v>
      </c>
      <c r="F56" s="26" t="s">
        <v>1715</v>
      </c>
      <c r="G56" s="26" t="s">
        <v>419</v>
      </c>
      <c r="H56" s="106" t="s">
        <v>944</v>
      </c>
      <c r="I56" s="106" t="s">
        <v>944</v>
      </c>
      <c r="J56" s="106" t="s">
        <v>944</v>
      </c>
      <c r="K56" s="106" t="s">
        <v>945</v>
      </c>
      <c r="L56" s="26" t="s">
        <v>420</v>
      </c>
      <c r="M56" s="26" t="s">
        <v>240</v>
      </c>
      <c r="N56" s="26" t="s">
        <v>421</v>
      </c>
      <c r="O56" s="19" t="s">
        <v>243</v>
      </c>
      <c r="P56" s="19" t="s">
        <v>243</v>
      </c>
      <c r="Q56" s="19" t="s">
        <v>243</v>
      </c>
      <c r="R56" s="19" t="s">
        <v>244</v>
      </c>
      <c r="S56" s="19" t="s">
        <v>243</v>
      </c>
      <c r="T56" s="20" t="s">
        <v>245</v>
      </c>
      <c r="U56" s="9" t="s">
        <v>1716</v>
      </c>
      <c r="V56" s="21"/>
    </row>
    <row r="57" spans="1:22" ht="210" customHeight="1" x14ac:dyDescent="0.3">
      <c r="A57" s="63"/>
      <c r="B57" s="63"/>
      <c r="C57" s="17" t="s">
        <v>1717</v>
      </c>
      <c r="D57" s="110" t="s">
        <v>1718</v>
      </c>
      <c r="E57" s="110" t="s">
        <v>1719</v>
      </c>
      <c r="F57" s="110" t="s">
        <v>1720</v>
      </c>
      <c r="G57" s="111" t="s">
        <v>1721</v>
      </c>
      <c r="H57" s="112" t="s">
        <v>1722</v>
      </c>
      <c r="I57" s="112" t="s">
        <v>1722</v>
      </c>
      <c r="J57" s="113" t="s">
        <v>1723</v>
      </c>
      <c r="K57" s="113" t="s">
        <v>1723</v>
      </c>
      <c r="L57" s="111" t="s">
        <v>1724</v>
      </c>
      <c r="M57" s="26" t="s">
        <v>240</v>
      </c>
      <c r="N57" s="114"/>
      <c r="O57" s="19" t="s">
        <v>243</v>
      </c>
      <c r="P57" s="19" t="s">
        <v>243</v>
      </c>
      <c r="Q57" s="19" t="s">
        <v>243</v>
      </c>
      <c r="R57" s="19" t="s">
        <v>244</v>
      </c>
      <c r="S57" s="19" t="s">
        <v>243</v>
      </c>
      <c r="T57" s="20" t="s">
        <v>245</v>
      </c>
      <c r="U57" s="9" t="s">
        <v>1716</v>
      </c>
      <c r="V57" s="21"/>
    </row>
    <row r="58" spans="1:22" ht="72" x14ac:dyDescent="0.3">
      <c r="A58" s="63"/>
      <c r="B58" s="63"/>
      <c r="C58" s="17">
        <v>48</v>
      </c>
      <c r="D58" s="26" t="s">
        <v>422</v>
      </c>
      <c r="E58" s="26" t="s">
        <v>423</v>
      </c>
      <c r="F58" s="26" t="s">
        <v>1715</v>
      </c>
      <c r="G58" s="26" t="s">
        <v>419</v>
      </c>
      <c r="H58" s="115" t="s">
        <v>946</v>
      </c>
      <c r="I58" s="115" t="s">
        <v>947</v>
      </c>
      <c r="J58" s="115" t="s">
        <v>946</v>
      </c>
      <c r="K58" s="106" t="s">
        <v>1725</v>
      </c>
      <c r="L58" s="26" t="s">
        <v>1726</v>
      </c>
      <c r="M58" s="26" t="s">
        <v>240</v>
      </c>
      <c r="N58" s="26"/>
      <c r="O58" s="19" t="s">
        <v>243</v>
      </c>
      <c r="P58" s="19" t="s">
        <v>243</v>
      </c>
      <c r="Q58" s="19" t="s">
        <v>243</v>
      </c>
      <c r="R58" s="19" t="s">
        <v>244</v>
      </c>
      <c r="S58" s="19" t="s">
        <v>243</v>
      </c>
      <c r="T58" s="20" t="s">
        <v>245</v>
      </c>
      <c r="U58" s="9" t="s">
        <v>1727</v>
      </c>
      <c r="V58" s="21"/>
    </row>
    <row r="59" spans="1:22" ht="159" customHeight="1" x14ac:dyDescent="0.3">
      <c r="U59" s="23" t="s">
        <v>1728</v>
      </c>
      <c r="V59" s="21"/>
    </row>
    <row r="60" spans="1:22" ht="84" x14ac:dyDescent="0.3">
      <c r="C60" s="24" t="s">
        <v>424</v>
      </c>
      <c r="U60" s="25" t="s">
        <v>1729</v>
      </c>
      <c r="V60" s="21"/>
    </row>
    <row r="61" spans="1:22" x14ac:dyDescent="0.3">
      <c r="V61" s="21"/>
    </row>
    <row r="62" spans="1:22" ht="29.25" customHeight="1" x14ac:dyDescent="0.3">
      <c r="C62" s="349" t="s">
        <v>425</v>
      </c>
      <c r="D62" s="349"/>
      <c r="E62" s="349"/>
      <c r="F62" s="349"/>
      <c r="G62" s="349"/>
      <c r="H62" s="349"/>
      <c r="I62" s="349"/>
      <c r="J62" s="349"/>
      <c r="K62" s="349"/>
      <c r="U62" s="21"/>
      <c r="V62" s="21"/>
    </row>
    <row r="63" spans="1:22" x14ac:dyDescent="0.3">
      <c r="U63" s="21"/>
      <c r="V63" s="21"/>
    </row>
    <row r="64" spans="1:22" ht="40.5" customHeight="1" x14ac:dyDescent="0.3">
      <c r="C64" s="349" t="s">
        <v>426</v>
      </c>
      <c r="D64" s="349"/>
      <c r="E64" s="349"/>
      <c r="F64" s="349"/>
      <c r="G64" s="349"/>
      <c r="H64" s="349"/>
      <c r="I64" s="349"/>
      <c r="J64" s="349"/>
      <c r="K64" s="349"/>
      <c r="U64" s="21"/>
      <c r="V64" s="21"/>
    </row>
    <row r="65" spans="3:22" x14ac:dyDescent="0.3">
      <c r="U65" s="21"/>
      <c r="V65" s="21"/>
    </row>
    <row r="66" spans="3:22" ht="35.25" customHeight="1" x14ac:dyDescent="0.3">
      <c r="C66" s="349" t="s">
        <v>427</v>
      </c>
      <c r="D66" s="349"/>
      <c r="E66" s="349"/>
      <c r="F66" s="349"/>
      <c r="G66" s="349"/>
      <c r="H66" s="349"/>
      <c r="I66" s="349"/>
      <c r="J66" s="349"/>
      <c r="K66" s="349"/>
      <c r="U66" s="21"/>
      <c r="V66" s="21"/>
    </row>
    <row r="68" spans="3:22" ht="41.25" customHeight="1" x14ac:dyDescent="0.3">
      <c r="C68" s="349" t="s">
        <v>428</v>
      </c>
      <c r="D68" s="349"/>
      <c r="E68" s="349"/>
      <c r="F68" s="349"/>
      <c r="G68" s="349"/>
      <c r="H68" s="349"/>
      <c r="I68" s="349"/>
      <c r="J68" s="349"/>
      <c r="K68" s="349"/>
    </row>
    <row r="70" spans="3:22" ht="31.5" customHeight="1" x14ac:dyDescent="0.3">
      <c r="C70" s="349" t="s">
        <v>429</v>
      </c>
      <c r="D70" s="349"/>
      <c r="E70" s="349"/>
      <c r="F70" s="349"/>
      <c r="G70" s="349"/>
      <c r="H70" s="349"/>
      <c r="I70" s="349"/>
      <c r="J70" s="349"/>
      <c r="K70" s="349"/>
    </row>
    <row r="72" spans="3:22" ht="33" customHeight="1" x14ac:dyDescent="0.3">
      <c r="C72" s="349" t="s">
        <v>430</v>
      </c>
      <c r="D72" s="349"/>
      <c r="E72" s="349"/>
      <c r="F72" s="349"/>
      <c r="G72" s="349"/>
      <c r="H72" s="349"/>
      <c r="I72" s="349"/>
      <c r="J72" s="349"/>
      <c r="K72" s="349"/>
    </row>
    <row r="74" spans="3:22" ht="31.5" customHeight="1" x14ac:dyDescent="0.3">
      <c r="C74" s="349" t="s">
        <v>431</v>
      </c>
      <c r="D74" s="349"/>
      <c r="E74" s="349"/>
      <c r="F74" s="349"/>
      <c r="G74" s="349"/>
      <c r="H74" s="349"/>
      <c r="I74" s="349"/>
      <c r="J74" s="349"/>
      <c r="K74" s="349"/>
    </row>
    <row r="76" spans="3:22" ht="31.5" customHeight="1" x14ac:dyDescent="0.3">
      <c r="C76" s="349" t="s">
        <v>432</v>
      </c>
      <c r="D76" s="349"/>
      <c r="E76" s="349"/>
      <c r="F76" s="349"/>
      <c r="G76" s="349"/>
      <c r="H76" s="349"/>
      <c r="I76" s="349"/>
      <c r="J76" s="349"/>
      <c r="K76" s="349"/>
    </row>
    <row r="78" spans="3:22" ht="30" customHeight="1" x14ac:dyDescent="0.3">
      <c r="C78" s="349" t="s">
        <v>433</v>
      </c>
      <c r="D78" s="349"/>
      <c r="E78" s="349"/>
      <c r="F78" s="349"/>
      <c r="G78" s="349"/>
      <c r="H78" s="349"/>
      <c r="I78" s="349"/>
      <c r="J78" s="349"/>
      <c r="K78" s="349"/>
    </row>
    <row r="80" spans="3:22" ht="25.5" customHeight="1" x14ac:dyDescent="0.3">
      <c r="C80" s="349" t="s">
        <v>1730</v>
      </c>
      <c r="D80" s="349"/>
      <c r="E80" s="349"/>
      <c r="F80" s="349"/>
      <c r="G80" s="349"/>
      <c r="H80" s="349"/>
      <c r="I80" s="349"/>
      <c r="J80" s="349"/>
      <c r="K80" s="349"/>
    </row>
    <row r="82" spans="3:11" ht="25.5" customHeight="1" x14ac:dyDescent="0.3">
      <c r="C82" s="349" t="s">
        <v>434</v>
      </c>
      <c r="D82" s="349"/>
      <c r="E82" s="349"/>
      <c r="F82" s="349"/>
      <c r="G82" s="349"/>
      <c r="H82" s="349"/>
      <c r="I82" s="349"/>
      <c r="J82" s="349"/>
      <c r="K82" s="349"/>
    </row>
    <row r="84" spans="3:11" ht="28.5" customHeight="1" x14ac:dyDescent="0.3">
      <c r="C84" s="349" t="s">
        <v>435</v>
      </c>
      <c r="D84" s="349"/>
      <c r="E84" s="349"/>
      <c r="F84" s="349"/>
      <c r="G84" s="349"/>
      <c r="H84" s="349"/>
      <c r="I84" s="349"/>
      <c r="J84" s="349"/>
      <c r="K84" s="349"/>
    </row>
  </sheetData>
  <sheetProtection formatCells="0" formatColumns="0" formatRows="0"/>
  <autoFilter ref="A1:G1" xr:uid="{00000000-0009-0000-0000-000005000000}"/>
  <mergeCells count="15">
    <mergeCell ref="C66:K66"/>
    <mergeCell ref="C68:K68"/>
    <mergeCell ref="C70:K70"/>
    <mergeCell ref="C3:M3"/>
    <mergeCell ref="U2:U4"/>
    <mergeCell ref="O5:S5"/>
    <mergeCell ref="C62:K62"/>
    <mergeCell ref="C64:K64"/>
    <mergeCell ref="C82:K82"/>
    <mergeCell ref="C84:K84"/>
    <mergeCell ref="C72:K72"/>
    <mergeCell ref="C74:K74"/>
    <mergeCell ref="C76:K76"/>
    <mergeCell ref="C78:K78"/>
    <mergeCell ref="C80:K8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Dropdowns"/>
  <dimension ref="A1:BB1002"/>
  <sheetViews>
    <sheetView zoomScale="85" zoomScaleNormal="85" workbookViewId="0">
      <selection activeCell="F26" sqref="F26"/>
    </sheetView>
  </sheetViews>
  <sheetFormatPr baseColWidth="10" defaultRowHeight="14.4" x14ac:dyDescent="0.3"/>
  <cols>
    <col min="1" max="1" width="7.44140625" bestFit="1" customWidth="1"/>
    <col min="2" max="81" width="30.5546875" customWidth="1"/>
  </cols>
  <sheetData>
    <row r="1" spans="1:54" ht="15" customHeight="1" x14ac:dyDescent="0.3">
      <c r="A1" s="3" t="s">
        <v>7</v>
      </c>
      <c r="B1" s="66" t="s">
        <v>179</v>
      </c>
      <c r="C1" s="66" t="s">
        <v>785</v>
      </c>
      <c r="D1" s="66" t="s">
        <v>786</v>
      </c>
      <c r="E1" s="66" t="s">
        <v>787</v>
      </c>
      <c r="F1" s="66" t="s">
        <v>788</v>
      </c>
      <c r="G1" s="66" t="s">
        <v>973</v>
      </c>
      <c r="H1" s="66" t="s">
        <v>172</v>
      </c>
      <c r="I1" s="66" t="s">
        <v>1275</v>
      </c>
      <c r="J1" s="66" t="s">
        <v>182</v>
      </c>
      <c r="K1" s="66" t="s">
        <v>1091</v>
      </c>
      <c r="L1" s="66" t="s">
        <v>1093</v>
      </c>
      <c r="M1" s="66" t="s">
        <v>1024</v>
      </c>
      <c r="N1" s="66" t="s">
        <v>188</v>
      </c>
      <c r="O1" s="66" t="s">
        <v>183</v>
      </c>
      <c r="P1" s="66" t="s">
        <v>190</v>
      </c>
      <c r="Q1" s="66" t="s">
        <v>1119</v>
      </c>
      <c r="R1" s="66" t="s">
        <v>1031</v>
      </c>
      <c r="S1" s="66" t="s">
        <v>1032</v>
      </c>
      <c r="T1" s="66" t="s">
        <v>1112</v>
      </c>
      <c r="U1" s="66" t="s">
        <v>152</v>
      </c>
      <c r="V1" s="66" t="s">
        <v>1130</v>
      </c>
      <c r="W1" s="66" t="s">
        <v>1133</v>
      </c>
      <c r="X1" s="66" t="s">
        <v>197</v>
      </c>
      <c r="Y1" s="66" t="s">
        <v>170</v>
      </c>
      <c r="Z1" s="66" t="s">
        <v>996</v>
      </c>
      <c r="AA1" s="66" t="s">
        <v>1224</v>
      </c>
      <c r="AB1" s="66" t="s">
        <v>1237</v>
      </c>
      <c r="AC1" s="66" t="s">
        <v>1244</v>
      </c>
      <c r="AD1" s="3"/>
      <c r="AE1" s="3"/>
      <c r="AF1" s="3"/>
      <c r="AG1" s="3"/>
      <c r="AH1" s="3"/>
      <c r="AI1" s="3"/>
      <c r="AJ1" s="3"/>
      <c r="AK1" s="3"/>
      <c r="AL1" s="3"/>
      <c r="AM1" s="3"/>
      <c r="AN1" s="3"/>
      <c r="AO1" s="3"/>
      <c r="AP1" s="3"/>
      <c r="AQ1" s="3"/>
      <c r="AR1" s="3"/>
      <c r="AS1" s="3"/>
      <c r="AT1" s="3"/>
      <c r="AU1" s="3"/>
      <c r="AV1" s="3"/>
      <c r="AW1" s="3"/>
      <c r="AX1" s="3"/>
      <c r="AY1" s="3"/>
      <c r="AZ1" s="3"/>
      <c r="BA1" s="3"/>
      <c r="BB1" s="3"/>
    </row>
    <row r="2" spans="1:54" ht="15" customHeight="1" x14ac:dyDescent="0.3">
      <c r="A2" s="3"/>
      <c r="B2" s="67" t="s">
        <v>180</v>
      </c>
      <c r="C2" s="67" t="s">
        <v>1294</v>
      </c>
      <c r="D2" s="67" t="s">
        <v>1294</v>
      </c>
      <c r="E2" s="67" t="s">
        <v>1294</v>
      </c>
      <c r="F2" s="67" t="s">
        <v>1294</v>
      </c>
      <c r="G2" s="67" t="s">
        <v>1063</v>
      </c>
      <c r="H2" s="67" t="s">
        <v>1268</v>
      </c>
      <c r="I2" s="67" t="s">
        <v>1351</v>
      </c>
      <c r="J2" s="67" t="s">
        <v>1740</v>
      </c>
      <c r="K2" s="67" t="s">
        <v>1741</v>
      </c>
      <c r="L2" s="67" t="s">
        <v>983</v>
      </c>
      <c r="M2" s="67" t="s">
        <v>43</v>
      </c>
      <c r="N2" s="67" t="s">
        <v>1877</v>
      </c>
      <c r="O2" s="67" t="s">
        <v>1203</v>
      </c>
      <c r="P2" s="67" t="s">
        <v>191</v>
      </c>
      <c r="Q2" s="67" t="s">
        <v>1403</v>
      </c>
      <c r="R2" s="67" t="s">
        <v>82</v>
      </c>
      <c r="S2" s="67" t="s">
        <v>82</v>
      </c>
      <c r="T2" s="67" t="s">
        <v>1113</v>
      </c>
      <c r="U2" s="67" t="s">
        <v>1125</v>
      </c>
      <c r="V2" s="67" t="s">
        <v>1741</v>
      </c>
      <c r="W2" s="67" t="s">
        <v>1113</v>
      </c>
      <c r="X2" s="67" t="s">
        <v>198</v>
      </c>
      <c r="Y2" s="67" t="s">
        <v>1741</v>
      </c>
      <c r="Z2" s="67" t="s">
        <v>1137</v>
      </c>
      <c r="AA2" s="67" t="s">
        <v>1270</v>
      </c>
      <c r="AB2" s="67" t="s">
        <v>1246</v>
      </c>
      <c r="AC2" s="67" t="s">
        <v>961</v>
      </c>
      <c r="AD2" s="3"/>
      <c r="AE2" s="3"/>
      <c r="AF2" s="3"/>
      <c r="AG2" s="3"/>
      <c r="AH2" s="3"/>
      <c r="AI2" s="3"/>
      <c r="AJ2" s="3"/>
      <c r="AK2" s="3"/>
      <c r="AL2" s="3"/>
      <c r="AM2" s="3"/>
      <c r="AN2" s="3"/>
      <c r="AO2" s="3"/>
      <c r="AP2" s="3"/>
      <c r="AQ2" s="3"/>
      <c r="AR2" s="3"/>
      <c r="AS2" s="3"/>
      <c r="AT2" s="3"/>
      <c r="AU2" s="3"/>
      <c r="AV2" s="3"/>
      <c r="AW2" s="3"/>
      <c r="AX2" s="3"/>
      <c r="AY2" s="3"/>
      <c r="AZ2" s="3"/>
      <c r="BA2" s="3"/>
      <c r="BB2" s="3"/>
    </row>
    <row r="3" spans="1:54" ht="15" customHeight="1" x14ac:dyDescent="0.3">
      <c r="A3" s="3"/>
      <c r="B3" s="67" t="s">
        <v>148</v>
      </c>
      <c r="C3" s="3"/>
      <c r="D3" s="3"/>
      <c r="E3" s="3"/>
      <c r="F3" s="3"/>
      <c r="G3" s="67" t="s">
        <v>129</v>
      </c>
      <c r="H3" s="67" t="s">
        <v>1343</v>
      </c>
      <c r="I3" s="67" t="s">
        <v>1278</v>
      </c>
      <c r="J3" s="67" t="s">
        <v>85</v>
      </c>
      <c r="K3" s="67" t="s">
        <v>85</v>
      </c>
      <c r="L3" s="67" t="s">
        <v>1063</v>
      </c>
      <c r="M3" s="67" t="s">
        <v>1735</v>
      </c>
      <c r="N3" s="67" t="s">
        <v>985</v>
      </c>
      <c r="O3" s="67" t="s">
        <v>1079</v>
      </c>
      <c r="P3" s="3"/>
      <c r="Q3" s="67" t="s">
        <v>1291</v>
      </c>
      <c r="R3" s="67" t="s">
        <v>176</v>
      </c>
      <c r="S3" s="67" t="s">
        <v>177</v>
      </c>
      <c r="T3" s="67" t="s">
        <v>1233</v>
      </c>
      <c r="U3" s="67" t="s">
        <v>82</v>
      </c>
      <c r="V3" s="67" t="s">
        <v>85</v>
      </c>
      <c r="W3" s="67" t="s">
        <v>1817</v>
      </c>
      <c r="X3" s="3"/>
      <c r="Y3" s="67" t="s">
        <v>85</v>
      </c>
      <c r="Z3" s="67" t="s">
        <v>43</v>
      </c>
      <c r="AA3" s="67" t="s">
        <v>1341</v>
      </c>
      <c r="AB3" s="67" t="s">
        <v>1238</v>
      </c>
      <c r="AC3" s="3"/>
      <c r="AD3" s="3"/>
      <c r="AE3" s="3"/>
      <c r="AF3" s="3"/>
      <c r="AG3" s="3"/>
      <c r="AH3" s="3"/>
      <c r="AI3" s="3"/>
      <c r="AJ3" s="3"/>
      <c r="AK3" s="3"/>
      <c r="AL3" s="3"/>
      <c r="AM3" s="3"/>
      <c r="AN3" s="3"/>
      <c r="AO3" s="3"/>
      <c r="AP3" s="3"/>
      <c r="AQ3" s="3"/>
      <c r="AR3" s="3"/>
      <c r="AS3" s="3"/>
      <c r="AT3" s="3"/>
      <c r="AU3" s="3"/>
      <c r="AV3" s="3"/>
      <c r="AW3" s="3"/>
      <c r="AX3" s="3"/>
      <c r="AY3" s="3"/>
      <c r="AZ3" s="3"/>
      <c r="BA3" s="3"/>
      <c r="BB3" s="3"/>
    </row>
    <row r="4" spans="1:54" ht="15" customHeight="1" x14ac:dyDescent="0.3">
      <c r="A4" s="3"/>
      <c r="B4" s="67" t="s">
        <v>76</v>
      </c>
      <c r="C4" s="3"/>
      <c r="D4" s="3"/>
      <c r="E4" s="3"/>
      <c r="F4" s="3"/>
      <c r="G4" s="67" t="s">
        <v>1066</v>
      </c>
      <c r="H4" s="67" t="s">
        <v>1348</v>
      </c>
      <c r="I4" s="3"/>
      <c r="J4" s="67" t="s">
        <v>1279</v>
      </c>
      <c r="K4" s="3"/>
      <c r="L4" s="67" t="s">
        <v>184</v>
      </c>
      <c r="M4" s="67" t="s">
        <v>1736</v>
      </c>
      <c r="N4" s="67" t="s">
        <v>82</v>
      </c>
      <c r="O4" s="67" t="s">
        <v>921</v>
      </c>
      <c r="P4" s="3"/>
      <c r="Q4" s="3"/>
      <c r="R4" s="3"/>
      <c r="S4" s="67" t="s">
        <v>192</v>
      </c>
      <c r="T4" s="67" t="s">
        <v>75</v>
      </c>
      <c r="U4" s="67" t="s">
        <v>1194</v>
      </c>
      <c r="V4" s="67" t="s">
        <v>1888</v>
      </c>
      <c r="W4" s="67" t="s">
        <v>36</v>
      </c>
      <c r="X4" s="3"/>
      <c r="Y4" s="67" t="s">
        <v>1892</v>
      </c>
      <c r="Z4" s="67" t="s">
        <v>73</v>
      </c>
      <c r="AA4" s="67" t="s">
        <v>1236</v>
      </c>
      <c r="AB4" s="3"/>
      <c r="AC4" s="3"/>
      <c r="AD4" s="3"/>
      <c r="AE4" s="3"/>
      <c r="AF4" s="3"/>
      <c r="AG4" s="3"/>
      <c r="AH4" s="3"/>
      <c r="AI4" s="3"/>
      <c r="AJ4" s="3"/>
      <c r="AK4" s="3"/>
      <c r="AL4" s="3"/>
      <c r="AM4" s="3"/>
      <c r="AN4" s="3"/>
      <c r="AO4" s="3"/>
      <c r="AP4" s="3"/>
      <c r="AQ4" s="3"/>
      <c r="AR4" s="3"/>
      <c r="AS4" s="3"/>
      <c r="AT4" s="3"/>
      <c r="AU4" s="3"/>
      <c r="AV4" s="3"/>
      <c r="AW4" s="3"/>
      <c r="AX4" s="3"/>
      <c r="AY4" s="3"/>
      <c r="AZ4" s="3"/>
      <c r="BA4" s="3"/>
      <c r="BB4" s="3"/>
    </row>
    <row r="5" spans="1:54" ht="15" customHeight="1" x14ac:dyDescent="0.3">
      <c r="A5" s="3"/>
      <c r="B5" s="3"/>
      <c r="C5" s="3"/>
      <c r="D5" s="3"/>
      <c r="E5" s="3"/>
      <c r="F5" s="3"/>
      <c r="G5" s="67" t="s">
        <v>1202</v>
      </c>
      <c r="H5" s="67" t="s">
        <v>1772</v>
      </c>
      <c r="I5" s="3"/>
      <c r="J5" s="67" t="s">
        <v>1361</v>
      </c>
      <c r="K5" s="3"/>
      <c r="L5" s="3"/>
      <c r="M5" s="3"/>
      <c r="N5" s="67" t="s">
        <v>1104</v>
      </c>
      <c r="O5" s="67" t="s">
        <v>30</v>
      </c>
      <c r="P5" s="68" t="s">
        <v>191</v>
      </c>
      <c r="Q5" s="3"/>
      <c r="R5" s="3"/>
      <c r="S5" s="3"/>
      <c r="T5" s="67" t="s">
        <v>77</v>
      </c>
      <c r="U5" s="67" t="s">
        <v>193</v>
      </c>
      <c r="V5" s="67" t="s">
        <v>1279</v>
      </c>
      <c r="W5" s="3"/>
      <c r="X5" s="68" t="s">
        <v>198</v>
      </c>
      <c r="Y5" s="67" t="s">
        <v>1279</v>
      </c>
      <c r="Z5" s="67" t="s">
        <v>1148</v>
      </c>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row>
    <row r="6" spans="1:54" ht="15" customHeight="1" x14ac:dyDescent="0.3">
      <c r="A6" s="3"/>
      <c r="B6" s="3"/>
      <c r="C6" s="3"/>
      <c r="D6" s="3"/>
      <c r="E6" s="3"/>
      <c r="F6" s="3"/>
      <c r="G6" s="67" t="s">
        <v>1069</v>
      </c>
      <c r="H6" s="3"/>
      <c r="I6" s="68" t="s">
        <v>1351</v>
      </c>
      <c r="J6" s="67" t="s">
        <v>1281</v>
      </c>
      <c r="K6" s="3"/>
      <c r="L6" s="3"/>
      <c r="M6" s="3"/>
      <c r="N6" s="67" t="s">
        <v>32</v>
      </c>
      <c r="O6" s="67" t="s">
        <v>1472</v>
      </c>
      <c r="P6" s="69" t="s">
        <v>1288</v>
      </c>
      <c r="Q6" s="68" t="s">
        <v>1403</v>
      </c>
      <c r="R6" s="3"/>
      <c r="S6" s="3"/>
      <c r="T6" s="67" t="s">
        <v>39</v>
      </c>
      <c r="U6" s="67" t="s">
        <v>194</v>
      </c>
      <c r="V6" s="67" t="s">
        <v>1292</v>
      </c>
      <c r="W6" s="3"/>
      <c r="X6" s="69" t="s">
        <v>1298</v>
      </c>
      <c r="Y6" s="67" t="s">
        <v>1076</v>
      </c>
      <c r="Z6" s="67" t="s">
        <v>1737</v>
      </c>
      <c r="AA6" s="3"/>
      <c r="AB6" s="68" t="s">
        <v>1246</v>
      </c>
      <c r="AC6" s="3"/>
      <c r="AD6" s="3"/>
      <c r="AE6" s="3"/>
      <c r="AF6" s="3"/>
      <c r="AG6" s="3"/>
      <c r="AH6" s="3"/>
      <c r="AI6" s="3"/>
      <c r="AJ6" s="3"/>
      <c r="AK6" s="3"/>
      <c r="AL6" s="3"/>
      <c r="AM6" s="3"/>
      <c r="AN6" s="3"/>
      <c r="AO6" s="3"/>
      <c r="AP6" s="3"/>
      <c r="AQ6" s="3"/>
      <c r="AR6" s="3"/>
      <c r="AS6" s="3"/>
      <c r="AT6" s="3"/>
      <c r="AU6" s="3"/>
      <c r="AV6" s="3"/>
      <c r="AW6" s="3"/>
      <c r="AX6" s="3"/>
      <c r="AY6" s="3"/>
      <c r="AZ6" s="3"/>
      <c r="BA6" s="3"/>
      <c r="BB6" s="3"/>
    </row>
    <row r="7" spans="1:54" ht="15" customHeight="1" x14ac:dyDescent="0.3">
      <c r="A7" s="3"/>
      <c r="B7" s="68" t="s">
        <v>148</v>
      </c>
      <c r="C7" s="3"/>
      <c r="D7" s="3"/>
      <c r="E7" s="3"/>
      <c r="F7" s="3"/>
      <c r="G7" s="67" t="s">
        <v>1258</v>
      </c>
      <c r="H7" s="3"/>
      <c r="I7" s="69" t="s">
        <v>1341</v>
      </c>
      <c r="J7" s="3"/>
      <c r="K7" s="3"/>
      <c r="L7" s="68" t="s">
        <v>983</v>
      </c>
      <c r="M7" s="68" t="s">
        <v>1735</v>
      </c>
      <c r="N7" s="67" t="s">
        <v>189</v>
      </c>
      <c r="O7" s="67" t="s">
        <v>1474</v>
      </c>
      <c r="P7" s="69" t="s">
        <v>1341</v>
      </c>
      <c r="Q7" s="69" t="s">
        <v>1068</v>
      </c>
      <c r="R7" s="3"/>
      <c r="S7" s="3"/>
      <c r="T7" s="67" t="s">
        <v>1204</v>
      </c>
      <c r="U7" s="67" t="s">
        <v>1193</v>
      </c>
      <c r="V7" s="3"/>
      <c r="W7" s="68" t="s">
        <v>1113</v>
      </c>
      <c r="X7" s="69" t="s">
        <v>1823</v>
      </c>
      <c r="Y7" s="67" t="s">
        <v>1292</v>
      </c>
      <c r="Z7" s="67" t="s">
        <v>1894</v>
      </c>
      <c r="AA7" s="68" t="s">
        <v>1236</v>
      </c>
      <c r="AB7" s="69" t="s">
        <v>1270</v>
      </c>
      <c r="AC7" s="3"/>
      <c r="AD7" s="3"/>
      <c r="AE7" s="3"/>
      <c r="AF7" s="3"/>
      <c r="AG7" s="3"/>
      <c r="AH7" s="3"/>
      <c r="AI7" s="3"/>
      <c r="AJ7" s="3"/>
      <c r="AK7" s="3"/>
      <c r="AL7" s="3"/>
      <c r="AM7" s="3"/>
      <c r="AN7" s="3"/>
      <c r="AO7" s="3"/>
      <c r="AP7" s="3"/>
      <c r="AQ7" s="3"/>
      <c r="AR7" s="3"/>
      <c r="AS7" s="3"/>
      <c r="AT7" s="3"/>
      <c r="AU7" s="3"/>
      <c r="AV7" s="3"/>
      <c r="AW7" s="3"/>
      <c r="AX7" s="3"/>
      <c r="AY7" s="3"/>
      <c r="AZ7" s="3"/>
      <c r="BA7" s="3"/>
      <c r="BB7" s="3"/>
    </row>
    <row r="8" spans="1:54" ht="15" customHeight="1" x14ac:dyDescent="0.3">
      <c r="A8" s="3"/>
      <c r="B8" s="69" t="s">
        <v>181</v>
      </c>
      <c r="C8" s="3"/>
      <c r="D8" s="3"/>
      <c r="E8" s="3"/>
      <c r="F8" s="3"/>
      <c r="G8" s="67" t="s">
        <v>1072</v>
      </c>
      <c r="H8" s="68" t="s">
        <v>1268</v>
      </c>
      <c r="I8" s="69" t="s">
        <v>1270</v>
      </c>
      <c r="J8" s="3"/>
      <c r="K8" s="3"/>
      <c r="L8" s="69" t="s">
        <v>1377</v>
      </c>
      <c r="M8" s="69" t="s">
        <v>50</v>
      </c>
      <c r="N8" s="67" t="s">
        <v>83</v>
      </c>
      <c r="O8" s="67" t="s">
        <v>1219</v>
      </c>
      <c r="P8" s="69" t="s">
        <v>1289</v>
      </c>
      <c r="Q8" s="3"/>
      <c r="R8" s="3"/>
      <c r="S8" s="3"/>
      <c r="T8" s="67" t="s">
        <v>1494</v>
      </c>
      <c r="U8" s="67" t="s">
        <v>195</v>
      </c>
      <c r="V8" s="3"/>
      <c r="W8" s="69" t="s">
        <v>1293</v>
      </c>
      <c r="X8" s="69" t="s">
        <v>1299</v>
      </c>
      <c r="Y8" s="3"/>
      <c r="Z8" s="67" t="s">
        <v>1439</v>
      </c>
      <c r="AA8" s="69" t="s">
        <v>1346</v>
      </c>
      <c r="AB8" s="69" t="s">
        <v>1341</v>
      </c>
      <c r="AC8" s="3"/>
      <c r="AD8" s="3"/>
      <c r="AE8" s="3"/>
      <c r="AF8" s="3"/>
      <c r="AG8" s="3"/>
      <c r="AH8" s="3"/>
      <c r="AI8" s="3"/>
      <c r="AJ8" s="3"/>
      <c r="AK8" s="3"/>
      <c r="AL8" s="3"/>
      <c r="AM8" s="3"/>
      <c r="AN8" s="3"/>
      <c r="AO8" s="3"/>
      <c r="AP8" s="3"/>
      <c r="AQ8" s="3"/>
      <c r="AR8" s="3"/>
      <c r="AS8" s="3"/>
      <c r="AT8" s="3"/>
      <c r="AU8" s="3"/>
      <c r="AV8" s="3"/>
      <c r="AW8" s="3"/>
      <c r="AX8" s="3"/>
      <c r="AY8" s="3"/>
      <c r="AZ8" s="3"/>
      <c r="BA8" s="3"/>
      <c r="BB8" s="3"/>
    </row>
    <row r="9" spans="1:54" ht="15" customHeight="1" x14ac:dyDescent="0.3">
      <c r="A9" s="3"/>
      <c r="B9" s="3"/>
      <c r="C9" s="3"/>
      <c r="D9" s="3"/>
      <c r="E9" s="3"/>
      <c r="F9" s="3"/>
      <c r="G9" s="67" t="s">
        <v>1739</v>
      </c>
      <c r="H9" s="69" t="s">
        <v>1269</v>
      </c>
      <c r="I9" s="69" t="s">
        <v>1354</v>
      </c>
      <c r="J9" s="68" t="s">
        <v>1279</v>
      </c>
      <c r="K9" s="3"/>
      <c r="L9" s="69" t="s">
        <v>1068</v>
      </c>
      <c r="M9" s="69" t="s">
        <v>185</v>
      </c>
      <c r="N9" s="67" t="s">
        <v>1106</v>
      </c>
      <c r="O9" s="67" t="s">
        <v>1081</v>
      </c>
      <c r="P9" s="69" t="s">
        <v>1270</v>
      </c>
      <c r="Q9" s="3"/>
      <c r="R9" s="3"/>
      <c r="S9" s="3"/>
      <c r="T9" s="3"/>
      <c r="U9" s="67" t="s">
        <v>74</v>
      </c>
      <c r="V9" s="68" t="s">
        <v>1888</v>
      </c>
      <c r="W9" s="69" t="s">
        <v>1823</v>
      </c>
      <c r="X9" s="69" t="s">
        <v>1426</v>
      </c>
      <c r="Y9" s="3"/>
      <c r="Z9" s="67" t="s">
        <v>1738</v>
      </c>
      <c r="AA9" s="69" t="s">
        <v>1229</v>
      </c>
      <c r="AB9" s="3"/>
      <c r="AC9" s="3"/>
      <c r="AD9" s="3"/>
      <c r="AE9" s="3"/>
      <c r="AF9" s="3"/>
      <c r="AG9" s="3"/>
      <c r="AH9" s="3"/>
      <c r="AI9" s="3"/>
      <c r="AJ9" s="3"/>
      <c r="AK9" s="3"/>
      <c r="AL9" s="3"/>
      <c r="AM9" s="3"/>
      <c r="AN9" s="3"/>
      <c r="AO9" s="3"/>
      <c r="AP9" s="3"/>
      <c r="AQ9" s="3"/>
      <c r="AR9" s="3"/>
      <c r="AS9" s="3"/>
      <c r="AT9" s="3"/>
      <c r="AU9" s="3"/>
      <c r="AV9" s="3"/>
      <c r="AW9" s="3"/>
      <c r="AX9" s="3"/>
      <c r="AY9" s="3"/>
      <c r="AZ9" s="3"/>
      <c r="BA9" s="3"/>
      <c r="BB9" s="3"/>
    </row>
    <row r="10" spans="1:54" ht="15" customHeight="1" x14ac:dyDescent="0.3">
      <c r="A10" s="3"/>
      <c r="B10" s="3"/>
      <c r="C10" s="3"/>
      <c r="D10" s="3"/>
      <c r="E10" s="3"/>
      <c r="F10" s="3"/>
      <c r="G10" s="67" t="s">
        <v>1322</v>
      </c>
      <c r="H10" s="69" t="s">
        <v>1270</v>
      </c>
      <c r="I10" s="69" t="s">
        <v>961</v>
      </c>
      <c r="J10" s="69" t="s">
        <v>1269</v>
      </c>
      <c r="K10" s="3"/>
      <c r="L10" s="3"/>
      <c r="M10" s="69" t="s">
        <v>186</v>
      </c>
      <c r="N10" s="67" t="s">
        <v>111</v>
      </c>
      <c r="O10" s="67" t="s">
        <v>1313</v>
      </c>
      <c r="P10" s="69" t="s">
        <v>1392</v>
      </c>
      <c r="Q10" s="68" t="s">
        <v>1291</v>
      </c>
      <c r="R10" s="3"/>
      <c r="S10" s="3"/>
      <c r="T10" s="3"/>
      <c r="U10" s="67" t="s">
        <v>1197</v>
      </c>
      <c r="V10" s="69" t="s">
        <v>42</v>
      </c>
      <c r="W10" s="69" t="s">
        <v>1270</v>
      </c>
      <c r="X10" s="3"/>
      <c r="Y10" s="68" t="s">
        <v>1892</v>
      </c>
      <c r="Z10" s="67" t="s">
        <v>1154</v>
      </c>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row>
    <row r="11" spans="1:54" ht="15" customHeight="1" x14ac:dyDescent="0.3">
      <c r="A11" s="3"/>
      <c r="B11" s="3"/>
      <c r="C11" s="3"/>
      <c r="D11" s="3"/>
      <c r="E11" s="3"/>
      <c r="F11" s="3"/>
      <c r="G11" s="67" t="s">
        <v>1266</v>
      </c>
      <c r="H11" s="69" t="s">
        <v>1341</v>
      </c>
      <c r="I11" s="3"/>
      <c r="J11" s="69" t="s">
        <v>1270</v>
      </c>
      <c r="K11" s="3"/>
      <c r="L11" s="3"/>
      <c r="M11" s="69" t="s">
        <v>187</v>
      </c>
      <c r="N11" s="67" t="s">
        <v>1799</v>
      </c>
      <c r="O11" s="67" t="s">
        <v>1083</v>
      </c>
      <c r="P11" s="3"/>
      <c r="Q11" s="69" t="s">
        <v>1341</v>
      </c>
      <c r="R11" s="3"/>
      <c r="S11" s="3"/>
      <c r="T11" s="68" t="s">
        <v>1113</v>
      </c>
      <c r="U11" s="67" t="s">
        <v>83</v>
      </c>
      <c r="V11" s="3"/>
      <c r="W11" s="69" t="s">
        <v>1341</v>
      </c>
      <c r="X11" s="3"/>
      <c r="Y11" s="69" t="s">
        <v>42</v>
      </c>
      <c r="Z11" s="67" t="s">
        <v>1221</v>
      </c>
      <c r="AA11" s="3"/>
      <c r="AB11" s="68" t="s">
        <v>1238</v>
      </c>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row>
    <row r="12" spans="1:54" ht="15" customHeight="1" x14ac:dyDescent="0.3">
      <c r="A12" s="3"/>
      <c r="B12" s="3"/>
      <c r="C12" s="3"/>
      <c r="D12" s="3"/>
      <c r="E12" s="3"/>
      <c r="F12" s="3"/>
      <c r="G12" s="67" t="s">
        <v>1336</v>
      </c>
      <c r="H12" s="3"/>
      <c r="I12" s="3"/>
      <c r="J12" s="69" t="s">
        <v>1341</v>
      </c>
      <c r="K12" s="3"/>
      <c r="L12" s="3"/>
      <c r="M12" s="3"/>
      <c r="N12" s="67" t="s">
        <v>1801</v>
      </c>
      <c r="O12" s="67" t="s">
        <v>1741</v>
      </c>
      <c r="P12" s="3"/>
      <c r="Q12" s="69" t="s">
        <v>1270</v>
      </c>
      <c r="R12" s="3"/>
      <c r="S12" s="3"/>
      <c r="T12" s="69" t="s">
        <v>1232</v>
      </c>
      <c r="U12" s="67" t="s">
        <v>1127</v>
      </c>
      <c r="V12" s="3"/>
      <c r="W12" s="69" t="s">
        <v>989</v>
      </c>
      <c r="X12" s="70" t="s">
        <v>1298</v>
      </c>
      <c r="Y12" s="3"/>
      <c r="Z12" s="67" t="s">
        <v>1156</v>
      </c>
      <c r="AA12" s="3"/>
      <c r="AB12" s="69" t="s">
        <v>1225</v>
      </c>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row>
    <row r="13" spans="1:54" ht="15" customHeight="1" x14ac:dyDescent="0.3">
      <c r="A13" s="3"/>
      <c r="B13" s="3"/>
      <c r="C13" s="3"/>
      <c r="D13" s="3"/>
      <c r="E13" s="3"/>
      <c r="F13" s="3"/>
      <c r="G13" s="67" t="s">
        <v>954</v>
      </c>
      <c r="H13" s="3"/>
      <c r="I13" s="68" t="s">
        <v>1278</v>
      </c>
      <c r="J13" s="3"/>
      <c r="K13" s="3"/>
      <c r="L13" s="3"/>
      <c r="M13" s="3"/>
      <c r="N13" s="67" t="s">
        <v>1753</v>
      </c>
      <c r="O13" s="67" t="s">
        <v>85</v>
      </c>
      <c r="P13" s="70" t="s">
        <v>1288</v>
      </c>
      <c r="Q13" s="69" t="s">
        <v>1392</v>
      </c>
      <c r="R13" s="3"/>
      <c r="S13" s="3"/>
      <c r="T13" s="69" t="s">
        <v>1823</v>
      </c>
      <c r="U13" s="67" t="s">
        <v>156</v>
      </c>
      <c r="V13" s="68" t="s">
        <v>1279</v>
      </c>
      <c r="W13" s="69" t="s">
        <v>1421</v>
      </c>
      <c r="X13" s="71" t="s">
        <v>1294</v>
      </c>
      <c r="Y13" s="3"/>
      <c r="Z13" s="67" t="s">
        <v>1111</v>
      </c>
      <c r="AA13" s="3"/>
      <c r="AB13" s="69" t="s">
        <v>1229</v>
      </c>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row>
    <row r="14" spans="1:54" ht="15" customHeight="1" x14ac:dyDescent="0.3">
      <c r="A14" s="3"/>
      <c r="B14" s="3"/>
      <c r="C14" s="3"/>
      <c r="D14" s="3"/>
      <c r="E14" s="3"/>
      <c r="F14" s="3"/>
      <c r="G14" s="67" t="s">
        <v>1231</v>
      </c>
      <c r="H14" s="68" t="s">
        <v>1343</v>
      </c>
      <c r="I14" s="69" t="s">
        <v>961</v>
      </c>
      <c r="J14" s="3"/>
      <c r="K14" s="3"/>
      <c r="L14" s="3"/>
      <c r="M14" s="68" t="s">
        <v>1736</v>
      </c>
      <c r="N14" s="67" t="s">
        <v>1108</v>
      </c>
      <c r="O14" s="3"/>
      <c r="P14" s="71" t="s">
        <v>1286</v>
      </c>
      <c r="Q14" s="3"/>
      <c r="R14" s="3"/>
      <c r="S14" s="3"/>
      <c r="T14" s="69" t="s">
        <v>1341</v>
      </c>
      <c r="U14" s="67" t="s">
        <v>1285</v>
      </c>
      <c r="V14" s="69" t="s">
        <v>1289</v>
      </c>
      <c r="W14" s="3"/>
      <c r="X14" s="71" t="s">
        <v>1341</v>
      </c>
      <c r="Y14" s="68" t="s">
        <v>1279</v>
      </c>
      <c r="Z14" s="67" t="s">
        <v>1488</v>
      </c>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row>
    <row r="15" spans="1:54" ht="15" customHeight="1" x14ac:dyDescent="0.3">
      <c r="A15" s="3"/>
      <c r="B15" s="3"/>
      <c r="C15" s="3"/>
      <c r="D15" s="3"/>
      <c r="E15" s="3"/>
      <c r="F15" s="3"/>
      <c r="G15" s="3"/>
      <c r="H15" s="69" t="s">
        <v>1344</v>
      </c>
      <c r="I15" s="3"/>
      <c r="J15" s="68" t="s">
        <v>1361</v>
      </c>
      <c r="K15" s="3"/>
      <c r="L15" s="3"/>
      <c r="M15" s="69" t="s">
        <v>184</v>
      </c>
      <c r="N15" s="67" t="s">
        <v>1285</v>
      </c>
      <c r="O15" s="3"/>
      <c r="P15" s="71" t="s">
        <v>1344</v>
      </c>
      <c r="Q15" s="3"/>
      <c r="R15" s="3"/>
      <c r="S15" s="3"/>
      <c r="T15" s="69" t="s">
        <v>1270</v>
      </c>
      <c r="U15" s="67" t="s">
        <v>1886</v>
      </c>
      <c r="V15" s="69" t="s">
        <v>1270</v>
      </c>
      <c r="W15" s="3"/>
      <c r="X15" s="3"/>
      <c r="Y15" s="69" t="s">
        <v>1269</v>
      </c>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row>
    <row r="16" spans="1:54" ht="15" customHeight="1" x14ac:dyDescent="0.3">
      <c r="A16" s="3"/>
      <c r="B16" s="3"/>
      <c r="C16" s="3"/>
      <c r="D16" s="3"/>
      <c r="E16" s="3"/>
      <c r="F16" s="3"/>
      <c r="G16" s="3"/>
      <c r="H16" s="69" t="s">
        <v>1346</v>
      </c>
      <c r="I16" s="3"/>
      <c r="J16" s="69" t="s">
        <v>1346</v>
      </c>
      <c r="K16" s="3"/>
      <c r="L16" s="3"/>
      <c r="M16" s="69" t="s">
        <v>84</v>
      </c>
      <c r="N16" s="67" t="s">
        <v>1109</v>
      </c>
      <c r="O16" s="68" t="s">
        <v>1203</v>
      </c>
      <c r="P16" s="3"/>
      <c r="Q16" s="3"/>
      <c r="R16" s="3"/>
      <c r="S16" s="3"/>
      <c r="T16" s="69" t="s">
        <v>1366</v>
      </c>
      <c r="U16" s="67" t="s">
        <v>1108</v>
      </c>
      <c r="V16" s="69" t="s">
        <v>1341</v>
      </c>
      <c r="W16" s="68" t="s">
        <v>1817</v>
      </c>
      <c r="X16" s="3"/>
      <c r="Y16" s="69" t="s">
        <v>1270</v>
      </c>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row>
    <row r="17" spans="1:54" ht="15" customHeight="1" x14ac:dyDescent="0.3">
      <c r="A17" s="3"/>
      <c r="B17" s="3"/>
      <c r="C17" s="3"/>
      <c r="D17" s="3"/>
      <c r="E17" s="3"/>
      <c r="F17" s="3"/>
      <c r="G17" s="68" t="s">
        <v>1202</v>
      </c>
      <c r="H17" s="3"/>
      <c r="I17" s="3"/>
      <c r="J17" s="3"/>
      <c r="K17" s="3"/>
      <c r="L17" s="3"/>
      <c r="M17" s="69" t="s">
        <v>1098</v>
      </c>
      <c r="N17" s="67" t="s">
        <v>74</v>
      </c>
      <c r="O17" s="69" t="s">
        <v>963</v>
      </c>
      <c r="P17" s="3"/>
      <c r="Q17" s="3"/>
      <c r="R17" s="3"/>
      <c r="S17" s="3"/>
      <c r="T17" s="69" t="s">
        <v>989</v>
      </c>
      <c r="U17" s="67" t="s">
        <v>1111</v>
      </c>
      <c r="V17" s="3"/>
      <c r="W17" s="69" t="s">
        <v>1818</v>
      </c>
      <c r="X17" s="70" t="s">
        <v>1299</v>
      </c>
      <c r="Y17" s="3"/>
      <c r="Z17" s="68" t="s">
        <v>73</v>
      </c>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row>
    <row r="18" spans="1:54" ht="15" customHeight="1" x14ac:dyDescent="0.3">
      <c r="A18" s="3"/>
      <c r="B18" s="3"/>
      <c r="C18" s="3"/>
      <c r="D18" s="3"/>
      <c r="E18" s="3"/>
      <c r="F18" s="3"/>
      <c r="G18" s="69" t="s">
        <v>1068</v>
      </c>
      <c r="H18" s="3"/>
      <c r="I18" s="3"/>
      <c r="J18" s="3"/>
      <c r="K18" s="3"/>
      <c r="L18" s="3"/>
      <c r="M18" s="69" t="s">
        <v>48</v>
      </c>
      <c r="N18" s="67" t="s">
        <v>1880</v>
      </c>
      <c r="O18" s="69" t="s">
        <v>981</v>
      </c>
      <c r="P18" s="3"/>
      <c r="Q18" s="3"/>
      <c r="R18" s="3"/>
      <c r="S18" s="3"/>
      <c r="T18" s="3"/>
      <c r="U18" s="3"/>
      <c r="V18" s="3"/>
      <c r="W18" s="69" t="s">
        <v>1820</v>
      </c>
      <c r="X18" s="71" t="s">
        <v>1341</v>
      </c>
      <c r="Y18" s="3"/>
      <c r="Z18" s="69" t="s">
        <v>79</v>
      </c>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row>
    <row r="19" spans="1:54" ht="15" customHeight="1" x14ac:dyDescent="0.3">
      <c r="A19" s="3"/>
      <c r="B19" s="3"/>
      <c r="C19" s="3"/>
      <c r="D19" s="3"/>
      <c r="E19" s="3"/>
      <c r="F19" s="3"/>
      <c r="G19" s="3"/>
      <c r="H19" s="68" t="s">
        <v>1348</v>
      </c>
      <c r="I19" s="3"/>
      <c r="J19" s="68" t="s">
        <v>1281</v>
      </c>
      <c r="K19" s="3"/>
      <c r="L19" s="3"/>
      <c r="M19" s="69" t="s">
        <v>1099</v>
      </c>
      <c r="N19" s="3"/>
      <c r="O19" s="69" t="s">
        <v>1077</v>
      </c>
      <c r="P19" s="3"/>
      <c r="Q19" s="3"/>
      <c r="R19" s="3"/>
      <c r="S19" s="3"/>
      <c r="T19" s="3"/>
      <c r="U19" s="3"/>
      <c r="V19" s="68" t="s">
        <v>1292</v>
      </c>
      <c r="W19" s="3"/>
      <c r="X19" s="71" t="s">
        <v>1270</v>
      </c>
      <c r="Y19" s="68" t="s">
        <v>1076</v>
      </c>
      <c r="Z19" s="69" t="s">
        <v>1141</v>
      </c>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row>
    <row r="20" spans="1:54" ht="15" customHeight="1" x14ac:dyDescent="0.3">
      <c r="A20" s="3"/>
      <c r="B20" s="3"/>
      <c r="C20" s="3"/>
      <c r="D20" s="3"/>
      <c r="E20" s="3"/>
      <c r="F20" s="3"/>
      <c r="G20" s="3"/>
      <c r="H20" s="69" t="s">
        <v>1346</v>
      </c>
      <c r="I20" s="3"/>
      <c r="J20" s="69" t="s">
        <v>1226</v>
      </c>
      <c r="K20" s="3"/>
      <c r="L20" s="3"/>
      <c r="M20" s="69" t="s">
        <v>1100</v>
      </c>
      <c r="N20" s="3"/>
      <c r="O20" s="69" t="s">
        <v>982</v>
      </c>
      <c r="P20" s="3"/>
      <c r="Q20" s="3"/>
      <c r="R20" s="3"/>
      <c r="S20" s="3"/>
      <c r="T20" s="68" t="s">
        <v>1233</v>
      </c>
      <c r="U20" s="68" t="s">
        <v>1125</v>
      </c>
      <c r="V20" s="69" t="s">
        <v>1346</v>
      </c>
      <c r="W20" s="3"/>
      <c r="X20" s="71" t="s">
        <v>989</v>
      </c>
      <c r="Y20" s="69" t="s">
        <v>1341</v>
      </c>
      <c r="Z20" s="69" t="s">
        <v>1827</v>
      </c>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row>
    <row r="21" spans="1:54" ht="15" customHeight="1" x14ac:dyDescent="0.3">
      <c r="A21" s="3"/>
      <c r="B21" s="3"/>
      <c r="C21" s="3"/>
      <c r="D21" s="3"/>
      <c r="E21" s="3"/>
      <c r="F21" s="3"/>
      <c r="G21" s="68" t="s">
        <v>1069</v>
      </c>
      <c r="H21" s="69" t="s">
        <v>1344</v>
      </c>
      <c r="I21" s="3"/>
      <c r="J21" s="69" t="s">
        <v>1775</v>
      </c>
      <c r="K21" s="3"/>
      <c r="L21" s="3"/>
      <c r="M21" s="69" t="s">
        <v>81</v>
      </c>
      <c r="N21" s="68" t="s">
        <v>1877</v>
      </c>
      <c r="O21" s="3"/>
      <c r="P21" s="3"/>
      <c r="Q21" s="3"/>
      <c r="R21" s="3"/>
      <c r="S21" s="3"/>
      <c r="T21" s="69" t="s">
        <v>1234</v>
      </c>
      <c r="U21" s="69" t="s">
        <v>1068</v>
      </c>
      <c r="V21" s="69" t="s">
        <v>1226</v>
      </c>
      <c r="W21" s="68" t="s">
        <v>36</v>
      </c>
      <c r="X21" s="3"/>
      <c r="Y21" s="3"/>
      <c r="Z21" s="69" t="s">
        <v>1143</v>
      </c>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row>
    <row r="22" spans="1:54" ht="15" customHeight="1" x14ac:dyDescent="0.3">
      <c r="A22" s="3"/>
      <c r="B22" s="3"/>
      <c r="C22" s="3"/>
      <c r="D22" s="3"/>
      <c r="E22" s="3"/>
      <c r="F22" s="3"/>
      <c r="G22" s="69" t="s">
        <v>1767</v>
      </c>
      <c r="H22" s="3"/>
      <c r="I22" s="3"/>
      <c r="J22" s="3"/>
      <c r="K22" s="3"/>
      <c r="L22" s="3"/>
      <c r="M22" s="3"/>
      <c r="N22" s="69" t="s">
        <v>1303</v>
      </c>
      <c r="O22" s="3"/>
      <c r="P22" s="3"/>
      <c r="Q22" s="3"/>
      <c r="R22" s="3"/>
      <c r="S22" s="3"/>
      <c r="T22" s="69" t="s">
        <v>1823</v>
      </c>
      <c r="U22" s="3"/>
      <c r="V22" s="69" t="s">
        <v>1813</v>
      </c>
      <c r="W22" s="69" t="s">
        <v>1296</v>
      </c>
      <c r="X22" s="3"/>
      <c r="Y22" s="3"/>
      <c r="Z22" s="69" t="s">
        <v>1145</v>
      </c>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row>
    <row r="23" spans="1:54" ht="15" customHeight="1" x14ac:dyDescent="0.3">
      <c r="A23" s="3"/>
      <c r="B23" s="3"/>
      <c r="C23" s="3"/>
      <c r="D23" s="3"/>
      <c r="E23" s="3"/>
      <c r="F23" s="3"/>
      <c r="G23" s="69" t="s">
        <v>1078</v>
      </c>
      <c r="H23" s="3"/>
      <c r="I23" s="3"/>
      <c r="J23" s="3"/>
      <c r="K23" s="3"/>
      <c r="L23" s="3"/>
      <c r="M23" s="3"/>
      <c r="N23" s="3"/>
      <c r="O23" s="68" t="s">
        <v>30</v>
      </c>
      <c r="P23" s="3"/>
      <c r="Q23" s="3"/>
      <c r="R23" s="3"/>
      <c r="S23" s="3"/>
      <c r="T23" s="69" t="s">
        <v>1341</v>
      </c>
      <c r="U23" s="3"/>
      <c r="V23" s="3"/>
      <c r="W23" s="69" t="s">
        <v>1823</v>
      </c>
      <c r="X23" s="3"/>
      <c r="Y23" s="68" t="s">
        <v>1292</v>
      </c>
      <c r="Z23" s="69" t="s">
        <v>80</v>
      </c>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row>
    <row r="24" spans="1:54" ht="15" customHeight="1" x14ac:dyDescent="0.3">
      <c r="A24" s="3"/>
      <c r="B24" s="3"/>
      <c r="C24" s="3"/>
      <c r="D24" s="3"/>
      <c r="E24" s="3"/>
      <c r="F24" s="3"/>
      <c r="G24" s="69" t="s">
        <v>1070</v>
      </c>
      <c r="H24" s="68" t="s">
        <v>1772</v>
      </c>
      <c r="I24" s="3"/>
      <c r="J24" s="3"/>
      <c r="K24" s="3"/>
      <c r="L24" s="3"/>
      <c r="M24" s="70" t="s">
        <v>81</v>
      </c>
      <c r="N24" s="3"/>
      <c r="O24" s="69" t="s">
        <v>1366</v>
      </c>
      <c r="P24" s="3"/>
      <c r="Q24" s="3"/>
      <c r="R24" s="3"/>
      <c r="S24" s="3"/>
      <c r="T24" s="69" t="s">
        <v>1270</v>
      </c>
      <c r="U24" s="68" t="s">
        <v>1193</v>
      </c>
      <c r="V24" s="3"/>
      <c r="W24" s="69" t="s">
        <v>1341</v>
      </c>
      <c r="X24" s="3"/>
      <c r="Y24" s="69" t="s">
        <v>1346</v>
      </c>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row>
    <row r="25" spans="1:54" ht="15" customHeight="1" x14ac:dyDescent="0.3">
      <c r="A25" s="3"/>
      <c r="B25" s="3"/>
      <c r="C25" s="3"/>
      <c r="D25" s="3"/>
      <c r="E25" s="3"/>
      <c r="F25" s="3"/>
      <c r="G25" s="3"/>
      <c r="H25" s="69" t="s">
        <v>1747</v>
      </c>
      <c r="I25" s="3"/>
      <c r="J25" s="3"/>
      <c r="K25" s="3"/>
      <c r="L25" s="3"/>
      <c r="M25" s="71" t="s">
        <v>1101</v>
      </c>
      <c r="N25" s="68" t="s">
        <v>985</v>
      </c>
      <c r="O25" s="69" t="s">
        <v>1270</v>
      </c>
      <c r="P25" s="3"/>
      <c r="Q25" s="3"/>
      <c r="R25" s="3"/>
      <c r="S25" s="3"/>
      <c r="T25" s="69" t="s">
        <v>1392</v>
      </c>
      <c r="U25" s="69" t="s">
        <v>1303</v>
      </c>
      <c r="V25" s="3"/>
      <c r="W25" s="69" t="s">
        <v>1270</v>
      </c>
      <c r="X25" s="3"/>
      <c r="Y25" s="69" t="s">
        <v>1808</v>
      </c>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4" ht="15" customHeight="1" x14ac:dyDescent="0.3">
      <c r="A26" s="3"/>
      <c r="B26" s="3"/>
      <c r="C26" s="3"/>
      <c r="D26" s="3"/>
      <c r="E26" s="3"/>
      <c r="F26" s="3"/>
      <c r="G26" s="3"/>
      <c r="H26" s="3"/>
      <c r="I26" s="3"/>
      <c r="J26" s="3"/>
      <c r="K26" s="3"/>
      <c r="L26" s="3"/>
      <c r="M26" s="71" t="s">
        <v>1794</v>
      </c>
      <c r="N26" s="69" t="s">
        <v>1341</v>
      </c>
      <c r="O26" s="69" t="s">
        <v>1341</v>
      </c>
      <c r="P26" s="3"/>
      <c r="Q26" s="3"/>
      <c r="R26" s="3"/>
      <c r="S26" s="3"/>
      <c r="T26" s="69" t="s">
        <v>1235</v>
      </c>
      <c r="U26" s="3"/>
      <c r="V26" s="3"/>
      <c r="W26" s="69" t="s">
        <v>989</v>
      </c>
      <c r="X26" s="3"/>
      <c r="Y26" s="69" t="s">
        <v>1344</v>
      </c>
      <c r="Z26" s="68" t="s">
        <v>1737</v>
      </c>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row>
    <row r="27" spans="1:54" ht="15" customHeight="1" x14ac:dyDescent="0.3">
      <c r="A27" s="3"/>
      <c r="B27" s="3"/>
      <c r="C27" s="3"/>
      <c r="D27" s="3"/>
      <c r="E27" s="3"/>
      <c r="F27" s="3"/>
      <c r="G27" s="68" t="s">
        <v>1258</v>
      </c>
      <c r="H27" s="3"/>
      <c r="I27" s="3"/>
      <c r="J27" s="3"/>
      <c r="K27" s="3"/>
      <c r="L27" s="3"/>
      <c r="M27" s="71" t="s">
        <v>1153</v>
      </c>
      <c r="N27" s="69" t="s">
        <v>1068</v>
      </c>
      <c r="O27" s="3"/>
      <c r="P27" s="3"/>
      <c r="Q27" s="3"/>
      <c r="R27" s="3"/>
      <c r="S27" s="3"/>
      <c r="T27" s="3"/>
      <c r="U27" s="3"/>
      <c r="V27" s="3"/>
      <c r="W27" s="69" t="s">
        <v>1426</v>
      </c>
      <c r="X27" s="3"/>
      <c r="Y27" s="3"/>
      <c r="Z27" s="69" t="s">
        <v>84</v>
      </c>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row>
    <row r="28" spans="1:54" ht="15" customHeight="1" x14ac:dyDescent="0.3">
      <c r="A28" s="3"/>
      <c r="B28" s="3"/>
      <c r="C28" s="3"/>
      <c r="D28" s="3"/>
      <c r="E28" s="3"/>
      <c r="F28" s="3"/>
      <c r="G28" s="69" t="s">
        <v>1320</v>
      </c>
      <c r="H28" s="3"/>
      <c r="I28" s="3"/>
      <c r="J28" s="3"/>
      <c r="K28" s="3"/>
      <c r="L28" s="3"/>
      <c r="M28" s="71" t="s">
        <v>1102</v>
      </c>
      <c r="N28" s="3"/>
      <c r="O28" s="3"/>
      <c r="P28" s="3"/>
      <c r="Q28" s="3"/>
      <c r="R28" s="3"/>
      <c r="S28" s="3"/>
      <c r="T28" s="3"/>
      <c r="U28" s="68" t="s">
        <v>1285</v>
      </c>
      <c r="V28" s="3"/>
      <c r="W28" s="3"/>
      <c r="X28" s="3"/>
      <c r="Y28" s="3"/>
      <c r="Z28" s="69" t="s">
        <v>1098</v>
      </c>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row>
    <row r="29" spans="1:54" ht="15" customHeight="1" x14ac:dyDescent="0.3">
      <c r="A29" s="3"/>
      <c r="B29" s="3"/>
      <c r="C29" s="3"/>
      <c r="D29" s="3"/>
      <c r="E29" s="3"/>
      <c r="F29" s="3"/>
      <c r="G29" s="3"/>
      <c r="H29" s="3"/>
      <c r="I29" s="3"/>
      <c r="J29" s="3"/>
      <c r="K29" s="3"/>
      <c r="L29" s="3"/>
      <c r="M29" s="3"/>
      <c r="N29" s="3"/>
      <c r="O29" s="68" t="s">
        <v>1472</v>
      </c>
      <c r="P29" s="3"/>
      <c r="Q29" s="3"/>
      <c r="R29" s="3"/>
      <c r="S29" s="3"/>
      <c r="T29" s="68" t="s">
        <v>75</v>
      </c>
      <c r="U29" s="69" t="s">
        <v>196</v>
      </c>
      <c r="V29" s="3"/>
      <c r="W29" s="3"/>
      <c r="X29" s="3"/>
      <c r="Y29" s="3"/>
      <c r="Z29" s="69" t="s">
        <v>48</v>
      </c>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row>
    <row r="30" spans="1:54" ht="15" customHeight="1" x14ac:dyDescent="0.3">
      <c r="A30" s="3"/>
      <c r="B30" s="3"/>
      <c r="C30" s="3"/>
      <c r="D30" s="3"/>
      <c r="E30" s="3"/>
      <c r="F30" s="3"/>
      <c r="G30" s="3"/>
      <c r="H30" s="3"/>
      <c r="I30" s="3"/>
      <c r="J30" s="3"/>
      <c r="K30" s="3"/>
      <c r="L30" s="3"/>
      <c r="M30" s="3"/>
      <c r="N30" s="68" t="s">
        <v>1108</v>
      </c>
      <c r="O30" s="69" t="s">
        <v>78</v>
      </c>
      <c r="P30" s="3"/>
      <c r="Q30" s="3"/>
      <c r="R30" s="3"/>
      <c r="S30" s="3"/>
      <c r="T30" s="69" t="s">
        <v>1320</v>
      </c>
      <c r="U30" s="69" t="s">
        <v>1344</v>
      </c>
      <c r="V30" s="3"/>
      <c r="W30" s="70" t="s">
        <v>1293</v>
      </c>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row>
    <row r="31" spans="1:54" ht="15" customHeight="1" x14ac:dyDescent="0.3">
      <c r="A31" s="3"/>
      <c r="B31" s="3"/>
      <c r="C31" s="3"/>
      <c r="D31" s="3"/>
      <c r="E31" s="3"/>
      <c r="F31" s="3"/>
      <c r="G31" s="68" t="s">
        <v>1322</v>
      </c>
      <c r="H31" s="3"/>
      <c r="I31" s="3"/>
      <c r="J31" s="3"/>
      <c r="K31" s="3"/>
      <c r="L31" s="3"/>
      <c r="M31" s="3"/>
      <c r="N31" s="69" t="s">
        <v>1805</v>
      </c>
      <c r="O31" s="3"/>
      <c r="P31" s="3"/>
      <c r="Q31" s="3"/>
      <c r="R31" s="3"/>
      <c r="S31" s="3"/>
      <c r="T31" s="3"/>
      <c r="U31" s="69" t="s">
        <v>1876</v>
      </c>
      <c r="V31" s="3"/>
      <c r="W31" s="71" t="s">
        <v>1756</v>
      </c>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row>
    <row r="32" spans="1:54" ht="15" customHeight="1" x14ac:dyDescent="0.3">
      <c r="A32" s="3"/>
      <c r="B32" s="3"/>
      <c r="C32" s="3"/>
      <c r="D32" s="3"/>
      <c r="E32" s="3"/>
      <c r="F32" s="3"/>
      <c r="G32" s="69" t="s">
        <v>1323</v>
      </c>
      <c r="H32" s="3"/>
      <c r="I32" s="3"/>
      <c r="J32" s="3"/>
      <c r="K32" s="3"/>
      <c r="L32" s="3"/>
      <c r="M32" s="3"/>
      <c r="N32" s="69" t="s">
        <v>1344</v>
      </c>
      <c r="O32" s="3"/>
      <c r="P32" s="3"/>
      <c r="Q32" s="3"/>
      <c r="R32" s="3"/>
      <c r="S32" s="3"/>
      <c r="T32" s="3"/>
      <c r="U32" s="3"/>
      <c r="V32" s="3"/>
      <c r="W32" s="71" t="s">
        <v>1808</v>
      </c>
      <c r="X32" s="3"/>
      <c r="Y32" s="3"/>
      <c r="Z32" s="68" t="s">
        <v>1894</v>
      </c>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row>
    <row r="33" spans="1:54" ht="15" customHeight="1" x14ac:dyDescent="0.3">
      <c r="A33" s="3"/>
      <c r="B33" s="3"/>
      <c r="C33" s="3"/>
      <c r="D33" s="3"/>
      <c r="E33" s="3"/>
      <c r="F33" s="3"/>
      <c r="G33" s="69" t="s">
        <v>1325</v>
      </c>
      <c r="H33" s="3"/>
      <c r="I33" s="3"/>
      <c r="J33" s="3"/>
      <c r="K33" s="3"/>
      <c r="L33" s="3"/>
      <c r="M33" s="3"/>
      <c r="N33" s="69" t="s">
        <v>1808</v>
      </c>
      <c r="O33" s="68" t="s">
        <v>1474</v>
      </c>
      <c r="P33" s="3"/>
      <c r="Q33" s="3"/>
      <c r="R33" s="3"/>
      <c r="S33" s="3"/>
      <c r="T33" s="68" t="s">
        <v>39</v>
      </c>
      <c r="U33" s="3"/>
      <c r="V33" s="3"/>
      <c r="W33" s="71" t="s">
        <v>1226</v>
      </c>
      <c r="X33" s="3"/>
      <c r="Y33" s="3"/>
      <c r="Z33" s="69" t="s">
        <v>42</v>
      </c>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row>
    <row r="34" spans="1:54" ht="15" customHeight="1" x14ac:dyDescent="0.3">
      <c r="A34" s="3"/>
      <c r="B34" s="3"/>
      <c r="C34" s="3"/>
      <c r="D34" s="3"/>
      <c r="E34" s="3"/>
      <c r="F34" s="3"/>
      <c r="G34" s="69" t="s">
        <v>1327</v>
      </c>
      <c r="H34" s="3"/>
      <c r="I34" s="3"/>
      <c r="J34" s="3"/>
      <c r="K34" s="3"/>
      <c r="L34" s="3"/>
      <c r="M34" s="3"/>
      <c r="N34" s="3"/>
      <c r="O34" s="69" t="s">
        <v>1341</v>
      </c>
      <c r="P34" s="3"/>
      <c r="Q34" s="3"/>
      <c r="R34" s="3"/>
      <c r="S34" s="3"/>
      <c r="T34" s="69" t="s">
        <v>40</v>
      </c>
      <c r="U34" s="68" t="s">
        <v>1886</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row>
    <row r="35" spans="1:54" ht="15" customHeight="1" x14ac:dyDescent="0.3">
      <c r="A35" s="3"/>
      <c r="B35" s="3"/>
      <c r="C35" s="3"/>
      <c r="D35" s="3"/>
      <c r="E35" s="3"/>
      <c r="F35" s="3"/>
      <c r="G35" s="69" t="s">
        <v>1329</v>
      </c>
      <c r="H35" s="3"/>
      <c r="I35" s="3"/>
      <c r="J35" s="3"/>
      <c r="K35" s="3"/>
      <c r="L35" s="3"/>
      <c r="M35" s="3"/>
      <c r="N35" s="3"/>
      <c r="O35" s="3"/>
      <c r="P35" s="3"/>
      <c r="Q35" s="3"/>
      <c r="R35" s="3"/>
      <c r="S35" s="3"/>
      <c r="T35" s="69" t="s">
        <v>41</v>
      </c>
      <c r="U35" s="69" t="s">
        <v>42</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row>
    <row r="36" spans="1:54" ht="15" customHeight="1" x14ac:dyDescent="0.3">
      <c r="A36" s="3"/>
      <c r="B36" s="3"/>
      <c r="C36" s="3"/>
      <c r="D36" s="3"/>
      <c r="E36" s="3"/>
      <c r="F36" s="3"/>
      <c r="G36" s="69" t="s">
        <v>1331</v>
      </c>
      <c r="H36" s="3"/>
      <c r="I36" s="3"/>
      <c r="J36" s="3"/>
      <c r="K36" s="3"/>
      <c r="L36" s="3"/>
      <c r="M36" s="3"/>
      <c r="N36" s="68" t="s">
        <v>1285</v>
      </c>
      <c r="O36" s="3"/>
      <c r="P36" s="3"/>
      <c r="Q36" s="3"/>
      <c r="R36" s="3"/>
      <c r="S36" s="3"/>
      <c r="T36" s="69" t="s">
        <v>1341</v>
      </c>
      <c r="U36" s="3"/>
      <c r="V36" s="3"/>
      <c r="W36" s="70" t="s">
        <v>1296</v>
      </c>
      <c r="X36" s="3"/>
      <c r="Y36" s="3"/>
      <c r="Z36" s="68" t="s">
        <v>1439</v>
      </c>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row>
    <row r="37" spans="1:54" ht="15" customHeight="1" x14ac:dyDescent="0.3">
      <c r="A37" s="3"/>
      <c r="B37" s="3"/>
      <c r="C37" s="3"/>
      <c r="D37" s="3"/>
      <c r="E37" s="3"/>
      <c r="F37" s="3"/>
      <c r="G37" s="3"/>
      <c r="H37" s="3"/>
      <c r="I37" s="3"/>
      <c r="J37" s="3"/>
      <c r="K37" s="3"/>
      <c r="L37" s="3"/>
      <c r="M37" s="3"/>
      <c r="N37" s="69" t="s">
        <v>196</v>
      </c>
      <c r="O37" s="68" t="s">
        <v>1219</v>
      </c>
      <c r="P37" s="3"/>
      <c r="Q37" s="3"/>
      <c r="R37" s="3"/>
      <c r="S37" s="3"/>
      <c r="T37" s="69" t="s">
        <v>1116</v>
      </c>
      <c r="U37" s="3"/>
      <c r="V37" s="3"/>
      <c r="W37" s="71" t="s">
        <v>1808</v>
      </c>
      <c r="X37" s="3"/>
      <c r="Y37" s="3"/>
      <c r="Z37" s="69" t="s">
        <v>1748</v>
      </c>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row>
    <row r="38" spans="1:54" ht="15" customHeight="1" x14ac:dyDescent="0.3">
      <c r="A38" s="3"/>
      <c r="B38" s="3"/>
      <c r="C38" s="3"/>
      <c r="D38" s="3"/>
      <c r="E38" s="3"/>
      <c r="F38" s="3"/>
      <c r="G38" s="3"/>
      <c r="H38" s="3"/>
      <c r="I38" s="3"/>
      <c r="J38" s="3"/>
      <c r="K38" s="3"/>
      <c r="L38" s="3"/>
      <c r="M38" s="3"/>
      <c r="N38" s="69" t="s">
        <v>1344</v>
      </c>
      <c r="O38" s="69" t="s">
        <v>1346</v>
      </c>
      <c r="P38" s="3"/>
      <c r="Q38" s="3"/>
      <c r="R38" s="3"/>
      <c r="S38" s="3"/>
      <c r="T38" s="3"/>
      <c r="U38" s="68" t="s">
        <v>1108</v>
      </c>
      <c r="V38" s="3"/>
      <c r="W38" s="71" t="s">
        <v>1226</v>
      </c>
      <c r="X38" s="3"/>
      <c r="Y38" s="3"/>
      <c r="Z38" s="69" t="s">
        <v>42</v>
      </c>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row>
    <row r="39" spans="1:54" ht="15" customHeight="1" x14ac:dyDescent="0.3">
      <c r="A39" s="3"/>
      <c r="B39" s="3"/>
      <c r="C39" s="3"/>
      <c r="D39" s="3"/>
      <c r="E39" s="3"/>
      <c r="F39" s="3"/>
      <c r="G39" s="68" t="s">
        <v>1266</v>
      </c>
      <c r="H39" s="3"/>
      <c r="I39" s="3"/>
      <c r="J39" s="3"/>
      <c r="K39" s="3"/>
      <c r="L39" s="3"/>
      <c r="M39" s="3"/>
      <c r="N39" s="69" t="s">
        <v>1875</v>
      </c>
      <c r="O39" s="69" t="s">
        <v>1226</v>
      </c>
      <c r="P39" s="3"/>
      <c r="Q39" s="3"/>
      <c r="R39" s="3"/>
      <c r="S39" s="3"/>
      <c r="T39" s="3"/>
      <c r="U39" s="69" t="s">
        <v>1294</v>
      </c>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row>
    <row r="40" spans="1:54" ht="15" customHeight="1" x14ac:dyDescent="0.3">
      <c r="A40" s="3"/>
      <c r="B40" s="3"/>
      <c r="C40" s="3"/>
      <c r="D40" s="3"/>
      <c r="E40" s="3"/>
      <c r="F40" s="3"/>
      <c r="G40" s="69" t="s">
        <v>1323</v>
      </c>
      <c r="H40" s="3"/>
      <c r="I40" s="3"/>
      <c r="J40" s="3"/>
      <c r="K40" s="3"/>
      <c r="L40" s="3"/>
      <c r="M40" s="3"/>
      <c r="N40" s="3"/>
      <c r="O40" s="3"/>
      <c r="P40" s="3"/>
      <c r="Q40" s="3"/>
      <c r="R40" s="3"/>
      <c r="S40" s="3"/>
      <c r="T40" s="68" t="s">
        <v>1204</v>
      </c>
      <c r="U40" s="69" t="s">
        <v>1808</v>
      </c>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row>
    <row r="41" spans="1:54" ht="15" customHeight="1" x14ac:dyDescent="0.3">
      <c r="A41" s="3"/>
      <c r="B41" s="3"/>
      <c r="C41" s="3"/>
      <c r="D41" s="3"/>
      <c r="E41" s="3"/>
      <c r="F41" s="3"/>
      <c r="G41" s="69" t="s">
        <v>1325</v>
      </c>
      <c r="H41" s="3"/>
      <c r="I41" s="3"/>
      <c r="J41" s="3"/>
      <c r="K41" s="3"/>
      <c r="L41" s="3"/>
      <c r="M41" s="3"/>
      <c r="N41" s="3"/>
      <c r="O41" s="3"/>
      <c r="P41" s="3"/>
      <c r="Q41" s="3"/>
      <c r="R41" s="3"/>
      <c r="S41" s="3"/>
      <c r="T41" s="69" t="s">
        <v>963</v>
      </c>
      <c r="U41" s="69" t="s">
        <v>1344</v>
      </c>
      <c r="V41" s="3"/>
      <c r="W41" s="3"/>
      <c r="X41" s="3"/>
      <c r="Y41" s="3"/>
      <c r="Z41" s="68" t="s">
        <v>1738</v>
      </c>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row>
    <row r="42" spans="1:54" ht="15" customHeight="1" x14ac:dyDescent="0.3">
      <c r="A42" s="3"/>
      <c r="B42" s="3"/>
      <c r="C42" s="3"/>
      <c r="D42" s="3"/>
      <c r="E42" s="3"/>
      <c r="F42" s="3"/>
      <c r="G42" s="69" t="s">
        <v>1327</v>
      </c>
      <c r="H42" s="3"/>
      <c r="I42" s="3"/>
      <c r="J42" s="3"/>
      <c r="K42" s="3"/>
      <c r="L42" s="3"/>
      <c r="M42" s="3"/>
      <c r="N42" s="68" t="s">
        <v>1880</v>
      </c>
      <c r="O42" s="68" t="s">
        <v>1313</v>
      </c>
      <c r="P42" s="3"/>
      <c r="Q42" s="3"/>
      <c r="R42" s="3"/>
      <c r="S42" s="3"/>
      <c r="T42" s="3"/>
      <c r="U42" s="3"/>
      <c r="V42" s="3"/>
      <c r="W42" s="3"/>
      <c r="X42" s="3"/>
      <c r="Y42" s="3"/>
      <c r="Z42" s="69" t="s">
        <v>50</v>
      </c>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row>
    <row r="43" spans="1:54" ht="15" customHeight="1" x14ac:dyDescent="0.3">
      <c r="A43" s="3"/>
      <c r="B43" s="3"/>
      <c r="C43" s="3"/>
      <c r="D43" s="3"/>
      <c r="E43" s="3"/>
      <c r="F43" s="3"/>
      <c r="G43" s="3"/>
      <c r="H43" s="3"/>
      <c r="I43" s="3"/>
      <c r="J43" s="3"/>
      <c r="K43" s="3"/>
      <c r="L43" s="3"/>
      <c r="M43" s="3"/>
      <c r="N43" s="69" t="s">
        <v>42</v>
      </c>
      <c r="O43" s="69" t="s">
        <v>1371</v>
      </c>
      <c r="P43" s="3"/>
      <c r="Q43" s="3"/>
      <c r="R43" s="3"/>
      <c r="S43" s="3"/>
      <c r="T43" s="3"/>
      <c r="U43" s="3"/>
      <c r="V43" s="3"/>
      <c r="W43" s="3"/>
      <c r="X43" s="3"/>
      <c r="Y43" s="3"/>
      <c r="Z43" s="69" t="s">
        <v>1504</v>
      </c>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row>
    <row r="44" spans="1:54" ht="15" customHeight="1" x14ac:dyDescent="0.3">
      <c r="A44" s="3"/>
      <c r="B44" s="3"/>
      <c r="C44" s="3"/>
      <c r="D44" s="3"/>
      <c r="E44" s="3"/>
      <c r="F44" s="3"/>
      <c r="G44" s="3"/>
      <c r="H44" s="3"/>
      <c r="I44" s="3"/>
      <c r="J44" s="3"/>
      <c r="K44" s="3"/>
      <c r="L44" s="3"/>
      <c r="M44" s="3"/>
      <c r="N44" s="3"/>
      <c r="O44" s="69" t="s">
        <v>1270</v>
      </c>
      <c r="P44" s="3"/>
      <c r="Q44" s="3"/>
      <c r="R44" s="3"/>
      <c r="S44" s="3"/>
      <c r="T44" s="68" t="s">
        <v>1494</v>
      </c>
      <c r="U44" s="70" t="s">
        <v>1876</v>
      </c>
      <c r="V44" s="3"/>
      <c r="W44" s="3"/>
      <c r="X44" s="3"/>
      <c r="Y44" s="3"/>
      <c r="Z44" s="69" t="s">
        <v>199</v>
      </c>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row>
    <row r="45" spans="1:54" ht="15" customHeight="1" x14ac:dyDescent="0.3">
      <c r="A45" s="3"/>
      <c r="B45" s="3"/>
      <c r="C45" s="3"/>
      <c r="D45" s="3"/>
      <c r="E45" s="3"/>
      <c r="F45" s="3"/>
      <c r="G45" s="68" t="s">
        <v>1336</v>
      </c>
      <c r="H45" s="3"/>
      <c r="I45" s="3"/>
      <c r="J45" s="3"/>
      <c r="K45" s="3"/>
      <c r="L45" s="3"/>
      <c r="M45" s="3"/>
      <c r="N45" s="3"/>
      <c r="O45" s="69" t="s">
        <v>1341</v>
      </c>
      <c r="P45" s="3"/>
      <c r="Q45" s="3"/>
      <c r="R45" s="3"/>
      <c r="S45" s="3"/>
      <c r="T45" s="69" t="s">
        <v>1341</v>
      </c>
      <c r="U45" s="71" t="s">
        <v>1874</v>
      </c>
      <c r="V45" s="3"/>
      <c r="W45" s="3"/>
      <c r="X45" s="3"/>
      <c r="Y45" s="3"/>
      <c r="Z45" s="69" t="s">
        <v>185</v>
      </c>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row>
    <row r="46" spans="1:54" ht="15" customHeight="1" x14ac:dyDescent="0.3">
      <c r="A46" s="3"/>
      <c r="B46" s="3"/>
      <c r="C46" s="3"/>
      <c r="D46" s="3"/>
      <c r="E46" s="3"/>
      <c r="F46" s="3"/>
      <c r="G46" s="69" t="s">
        <v>1325</v>
      </c>
      <c r="H46" s="3"/>
      <c r="I46" s="3"/>
      <c r="J46" s="3"/>
      <c r="K46" s="3"/>
      <c r="L46" s="3"/>
      <c r="M46" s="3"/>
      <c r="N46" s="3"/>
      <c r="O46" s="3"/>
      <c r="P46" s="3"/>
      <c r="Q46" s="3"/>
      <c r="R46" s="3"/>
      <c r="S46" s="3"/>
      <c r="T46" s="69" t="s">
        <v>1270</v>
      </c>
      <c r="U46" s="71" t="s">
        <v>42</v>
      </c>
      <c r="V46" s="3"/>
      <c r="W46" s="3"/>
      <c r="X46" s="3"/>
      <c r="Y46" s="3"/>
      <c r="Z46" s="69" t="s">
        <v>186</v>
      </c>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row>
    <row r="47" spans="1:54" ht="15" customHeight="1" x14ac:dyDescent="0.3">
      <c r="A47" s="3"/>
      <c r="B47" s="3"/>
      <c r="C47" s="3"/>
      <c r="D47" s="3"/>
      <c r="E47" s="3"/>
      <c r="F47" s="3"/>
      <c r="G47" s="69" t="s">
        <v>1327</v>
      </c>
      <c r="H47" s="3"/>
      <c r="I47" s="3"/>
      <c r="J47" s="3"/>
      <c r="K47" s="3"/>
      <c r="L47" s="3"/>
      <c r="M47" s="3"/>
      <c r="N47" s="3"/>
      <c r="O47" s="3"/>
      <c r="P47" s="3"/>
      <c r="Q47" s="3"/>
      <c r="R47" s="3"/>
      <c r="S47" s="3"/>
      <c r="T47" s="69" t="s">
        <v>1392</v>
      </c>
      <c r="U47" s="3"/>
      <c r="V47" s="3"/>
      <c r="W47" s="3"/>
      <c r="X47" s="3"/>
      <c r="Y47" s="3"/>
      <c r="Z47" s="69" t="s">
        <v>187</v>
      </c>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row>
    <row r="48" spans="1:54" ht="15" customHeight="1" x14ac:dyDescent="0.3">
      <c r="A48" s="3"/>
      <c r="B48" s="3"/>
      <c r="C48" s="3"/>
      <c r="D48" s="3"/>
      <c r="E48" s="3"/>
      <c r="F48" s="3"/>
      <c r="G48" s="3"/>
      <c r="H48" s="3"/>
      <c r="I48" s="3"/>
      <c r="J48" s="3"/>
      <c r="K48" s="3"/>
      <c r="L48" s="3"/>
      <c r="M48" s="3"/>
      <c r="N48" s="3"/>
      <c r="O48" s="68" t="s">
        <v>1083</v>
      </c>
      <c r="P48" s="3"/>
      <c r="Q48" s="3"/>
      <c r="R48" s="3"/>
      <c r="S48" s="3"/>
      <c r="T48" s="69" t="s">
        <v>1205</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row>
    <row r="49" spans="1:54" ht="15" customHeight="1" x14ac:dyDescent="0.3">
      <c r="A49" s="3"/>
      <c r="B49" s="3"/>
      <c r="C49" s="3"/>
      <c r="D49" s="3"/>
      <c r="E49" s="3"/>
      <c r="F49" s="3"/>
      <c r="G49" s="3"/>
      <c r="H49" s="3"/>
      <c r="I49" s="3"/>
      <c r="J49" s="3"/>
      <c r="K49" s="3"/>
      <c r="L49" s="3"/>
      <c r="M49" s="3"/>
      <c r="N49" s="3"/>
      <c r="O49" s="69" t="s">
        <v>1048</v>
      </c>
      <c r="P49" s="3"/>
      <c r="Q49" s="3"/>
      <c r="R49" s="3"/>
      <c r="S49" s="3"/>
      <c r="T49" s="69" t="s">
        <v>42</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row>
    <row r="50" spans="1:54" ht="15" customHeight="1" x14ac:dyDescent="0.3">
      <c r="A50" s="3"/>
      <c r="B50" s="3"/>
      <c r="C50" s="3"/>
      <c r="D50" s="3"/>
      <c r="E50" s="3"/>
      <c r="F50" s="3"/>
      <c r="G50" s="68" t="s">
        <v>1231</v>
      </c>
      <c r="H50" s="3"/>
      <c r="I50" s="3"/>
      <c r="J50" s="3"/>
      <c r="K50" s="3"/>
      <c r="L50" s="3"/>
      <c r="M50" s="3"/>
      <c r="N50" s="3"/>
      <c r="O50" s="69" t="s">
        <v>85</v>
      </c>
      <c r="P50" s="3"/>
      <c r="Q50" s="3"/>
      <c r="R50" s="3"/>
      <c r="S50" s="3"/>
      <c r="T50" s="69" t="s">
        <v>75</v>
      </c>
      <c r="U50" s="3"/>
      <c r="V50" s="3"/>
      <c r="W50" s="3"/>
      <c r="X50" s="3"/>
      <c r="Y50" s="3"/>
      <c r="Z50" s="68" t="s">
        <v>1221</v>
      </c>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row>
    <row r="51" spans="1:54" ht="15" customHeight="1" x14ac:dyDescent="0.3">
      <c r="A51" s="3"/>
      <c r="B51" s="3"/>
      <c r="C51" s="3"/>
      <c r="D51" s="3"/>
      <c r="E51" s="3"/>
      <c r="F51" s="3"/>
      <c r="G51" s="69" t="s">
        <v>1225</v>
      </c>
      <c r="H51" s="3"/>
      <c r="I51" s="3"/>
      <c r="J51" s="3"/>
      <c r="K51" s="3"/>
      <c r="L51" s="3"/>
      <c r="M51" s="3"/>
      <c r="N51" s="3"/>
      <c r="O51" s="69" t="s">
        <v>983</v>
      </c>
      <c r="P51" s="3"/>
      <c r="Q51" s="3"/>
      <c r="R51" s="3"/>
      <c r="S51" s="3"/>
      <c r="T51" s="69" t="s">
        <v>77</v>
      </c>
      <c r="U51" s="3"/>
      <c r="V51" s="3"/>
      <c r="W51" s="3"/>
      <c r="X51" s="3"/>
      <c r="Y51" s="3"/>
      <c r="Z51" s="69" t="s">
        <v>1286</v>
      </c>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row>
    <row r="52" spans="1:54" ht="15" customHeight="1" x14ac:dyDescent="0.3">
      <c r="A52" s="3"/>
      <c r="B52" s="3"/>
      <c r="C52" s="3"/>
      <c r="D52" s="3"/>
      <c r="E52" s="3"/>
      <c r="F52" s="3"/>
      <c r="G52" s="69" t="s">
        <v>1226</v>
      </c>
      <c r="H52" s="3"/>
      <c r="I52" s="3"/>
      <c r="J52" s="3"/>
      <c r="K52" s="3"/>
      <c r="L52" s="3"/>
      <c r="M52" s="3"/>
      <c r="N52" s="3"/>
      <c r="O52" s="69" t="s">
        <v>1063</v>
      </c>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row>
    <row r="53" spans="1:54" ht="15" customHeight="1" x14ac:dyDescent="0.3">
      <c r="A53" s="3"/>
      <c r="B53" s="3"/>
      <c r="C53" s="3"/>
      <c r="D53" s="3"/>
      <c r="E53" s="3"/>
      <c r="F53" s="3"/>
      <c r="G53" s="3"/>
      <c r="H53" s="3"/>
      <c r="I53" s="3"/>
      <c r="J53" s="3"/>
      <c r="K53" s="3"/>
      <c r="L53" s="3"/>
      <c r="M53" s="3"/>
      <c r="N53" s="3"/>
      <c r="O53" s="69" t="s">
        <v>921</v>
      </c>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row>
    <row r="54" spans="1:54" ht="15" customHeight="1" x14ac:dyDescent="0.3">
      <c r="A54" s="3"/>
      <c r="B54" s="3"/>
      <c r="C54" s="3"/>
      <c r="D54" s="3"/>
      <c r="E54" s="3"/>
      <c r="F54" s="3"/>
      <c r="G54" s="3"/>
      <c r="H54" s="3"/>
      <c r="I54" s="3"/>
      <c r="J54" s="3"/>
      <c r="K54" s="3"/>
      <c r="L54" s="3"/>
      <c r="M54" s="3"/>
      <c r="N54" s="3"/>
      <c r="O54" s="69" t="s">
        <v>1089</v>
      </c>
      <c r="P54" s="3"/>
      <c r="Q54" s="3"/>
      <c r="R54" s="3"/>
      <c r="S54" s="3"/>
      <c r="T54" s="70" t="s">
        <v>1232</v>
      </c>
      <c r="U54" s="3"/>
      <c r="V54" s="3"/>
      <c r="W54" s="3"/>
      <c r="X54" s="3"/>
      <c r="Y54" s="3"/>
      <c r="Z54" s="68" t="s">
        <v>1488</v>
      </c>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row>
    <row r="55" spans="1:54" ht="15" customHeight="1" x14ac:dyDescent="0.3">
      <c r="A55" s="3"/>
      <c r="B55" s="3"/>
      <c r="C55" s="3"/>
      <c r="D55" s="3"/>
      <c r="E55" s="3"/>
      <c r="F55" s="3"/>
      <c r="G55" s="3"/>
      <c r="H55" s="3"/>
      <c r="I55" s="3"/>
      <c r="J55" s="3"/>
      <c r="K55" s="3"/>
      <c r="L55" s="3"/>
      <c r="M55" s="3"/>
      <c r="N55" s="3"/>
      <c r="O55" s="3"/>
      <c r="P55" s="3"/>
      <c r="Q55" s="3"/>
      <c r="R55" s="3"/>
      <c r="S55" s="3"/>
      <c r="T55" s="71" t="s">
        <v>1286</v>
      </c>
      <c r="U55" s="3"/>
      <c r="V55" s="3"/>
      <c r="W55" s="3"/>
      <c r="X55" s="3"/>
      <c r="Y55" s="3"/>
      <c r="Z55" s="69" t="s">
        <v>1160</v>
      </c>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row>
    <row r="56" spans="1:54" ht="15" customHeight="1" x14ac:dyDescent="0.3">
      <c r="A56" s="3"/>
      <c r="B56" s="3"/>
      <c r="C56" s="3"/>
      <c r="D56" s="3"/>
      <c r="E56" s="3"/>
      <c r="F56" s="3"/>
      <c r="G56" s="3"/>
      <c r="H56" s="3"/>
      <c r="I56" s="3"/>
      <c r="J56" s="3"/>
      <c r="K56" s="3"/>
      <c r="L56" s="3"/>
      <c r="M56" s="3"/>
      <c r="N56" s="3"/>
      <c r="O56" s="3"/>
      <c r="P56" s="3"/>
      <c r="Q56" s="3"/>
      <c r="R56" s="3"/>
      <c r="S56" s="3"/>
      <c r="T56" s="71" t="s">
        <v>1344</v>
      </c>
      <c r="U56" s="3"/>
      <c r="V56" s="3"/>
      <c r="W56" s="3"/>
      <c r="X56" s="3"/>
      <c r="Y56" s="3"/>
      <c r="Z56" s="69" t="s">
        <v>1199</v>
      </c>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row>
    <row r="57" spans="1:54" ht="15" customHeight="1" x14ac:dyDescent="0.3">
      <c r="A57" s="3"/>
      <c r="B57" s="3"/>
      <c r="C57" s="3"/>
      <c r="D57" s="3"/>
      <c r="E57" s="3"/>
      <c r="F57" s="3"/>
      <c r="G57" s="3"/>
      <c r="H57" s="3"/>
      <c r="I57" s="3"/>
      <c r="J57" s="3"/>
      <c r="K57" s="3"/>
      <c r="L57" s="3"/>
      <c r="M57" s="3"/>
      <c r="N57" s="3"/>
      <c r="O57" s="70" t="s">
        <v>983</v>
      </c>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row>
    <row r="58" spans="1:54" ht="15" customHeight="1" x14ac:dyDescent="0.3">
      <c r="A58" s="3"/>
      <c r="B58" s="3"/>
      <c r="C58" s="3"/>
      <c r="D58" s="3"/>
      <c r="E58" s="3"/>
      <c r="F58" s="3"/>
      <c r="G58" s="3"/>
      <c r="H58" s="3"/>
      <c r="I58" s="3"/>
      <c r="J58" s="3"/>
      <c r="K58" s="3"/>
      <c r="L58" s="3"/>
      <c r="M58" s="3"/>
      <c r="N58" s="3"/>
      <c r="O58" s="71" t="s">
        <v>1375</v>
      </c>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row>
    <row r="59" spans="1:54" ht="15" customHeight="1" x14ac:dyDescent="0.3">
      <c r="A59" s="3"/>
      <c r="B59" s="3"/>
      <c r="C59" s="3"/>
      <c r="D59" s="3"/>
      <c r="E59" s="3"/>
      <c r="F59" s="3"/>
      <c r="G59" s="3"/>
      <c r="H59" s="3"/>
      <c r="I59" s="3"/>
      <c r="J59" s="3"/>
      <c r="K59" s="3"/>
      <c r="L59" s="3"/>
      <c r="M59" s="3"/>
      <c r="N59" s="3"/>
      <c r="O59" s="71" t="s">
        <v>1068</v>
      </c>
      <c r="P59" s="3"/>
      <c r="Q59" s="3"/>
      <c r="R59" s="3"/>
      <c r="S59" s="3"/>
      <c r="T59" s="70" t="s">
        <v>1234</v>
      </c>
      <c r="U59" s="3"/>
      <c r="V59" s="3"/>
      <c r="W59" s="3"/>
      <c r="X59" s="3"/>
      <c r="Y59" s="3"/>
      <c r="Z59" s="70" t="s">
        <v>81</v>
      </c>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row>
    <row r="60" spans="1:54" ht="15" customHeight="1" x14ac:dyDescent="0.3">
      <c r="A60" s="3"/>
      <c r="B60" s="3"/>
      <c r="C60" s="3"/>
      <c r="D60" s="3"/>
      <c r="E60" s="3"/>
      <c r="F60" s="3"/>
      <c r="G60" s="3"/>
      <c r="H60" s="3"/>
      <c r="I60" s="3"/>
      <c r="J60" s="3"/>
      <c r="K60" s="3"/>
      <c r="L60" s="3"/>
      <c r="M60" s="3"/>
      <c r="N60" s="3"/>
      <c r="O60" s="3"/>
      <c r="P60" s="3"/>
      <c r="Q60" s="3"/>
      <c r="R60" s="3"/>
      <c r="S60" s="3"/>
      <c r="T60" s="71" t="s">
        <v>1286</v>
      </c>
      <c r="U60" s="3"/>
      <c r="V60" s="3"/>
      <c r="W60" s="3"/>
      <c r="X60" s="3"/>
      <c r="Y60" s="3"/>
      <c r="Z60" s="71" t="s">
        <v>1794</v>
      </c>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row>
    <row r="61" spans="1:54" ht="15" customHeight="1" x14ac:dyDescent="0.3">
      <c r="A61" s="3"/>
      <c r="B61" s="3"/>
      <c r="C61" s="3"/>
      <c r="D61" s="3"/>
      <c r="E61" s="3"/>
      <c r="F61" s="3"/>
      <c r="G61" s="3"/>
      <c r="H61" s="3"/>
      <c r="I61" s="3"/>
      <c r="J61" s="3"/>
      <c r="K61" s="3"/>
      <c r="L61" s="3"/>
      <c r="M61" s="3"/>
      <c r="N61" s="3"/>
      <c r="O61" s="3"/>
      <c r="P61" s="3"/>
      <c r="Q61" s="3"/>
      <c r="R61" s="3"/>
      <c r="S61" s="3"/>
      <c r="T61" s="71" t="s">
        <v>1344</v>
      </c>
      <c r="U61" s="3"/>
      <c r="V61" s="3"/>
      <c r="W61" s="3"/>
      <c r="X61" s="3"/>
      <c r="Y61" s="3"/>
      <c r="Z61" s="71" t="s">
        <v>1151</v>
      </c>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row>
    <row r="62" spans="1:54" ht="15" customHeight="1" x14ac:dyDescent="0.3">
      <c r="A62" s="3"/>
      <c r="B62" s="3"/>
      <c r="C62" s="3"/>
      <c r="D62" s="3"/>
      <c r="E62" s="3"/>
      <c r="F62" s="3"/>
      <c r="G62" s="3"/>
      <c r="H62" s="3"/>
      <c r="I62" s="3"/>
      <c r="J62" s="3"/>
      <c r="K62" s="3"/>
      <c r="L62" s="3"/>
      <c r="M62" s="3"/>
      <c r="N62" s="3"/>
      <c r="O62" s="3"/>
      <c r="P62" s="3"/>
      <c r="Q62" s="3"/>
      <c r="R62" s="3"/>
      <c r="S62" s="3"/>
      <c r="T62" s="3"/>
      <c r="U62" s="3"/>
      <c r="V62" s="3"/>
      <c r="W62" s="3"/>
      <c r="X62" s="3"/>
      <c r="Y62" s="3"/>
      <c r="Z62" s="71" t="s">
        <v>1838</v>
      </c>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row>
    <row r="63" spans="1:54" ht="1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71" t="s">
        <v>1150</v>
      </c>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row>
    <row r="64" spans="1:54" ht="15" customHeight="1" x14ac:dyDescent="0.3">
      <c r="A64" s="3"/>
      <c r="B64" s="3"/>
      <c r="C64" s="3"/>
      <c r="D64" s="3"/>
      <c r="E64" s="3"/>
      <c r="F64" s="3"/>
      <c r="G64" s="3"/>
      <c r="H64" s="3"/>
      <c r="I64" s="3"/>
      <c r="J64" s="3"/>
      <c r="K64" s="3"/>
      <c r="L64" s="3"/>
      <c r="M64" s="3"/>
      <c r="N64" s="3"/>
      <c r="O64" s="3"/>
      <c r="P64" s="3"/>
      <c r="Q64" s="3"/>
      <c r="R64" s="3"/>
      <c r="S64" s="3"/>
      <c r="T64" s="70" t="s">
        <v>40</v>
      </c>
      <c r="U64" s="3"/>
      <c r="V64" s="3"/>
      <c r="W64" s="3"/>
      <c r="X64" s="3"/>
      <c r="Y64" s="3"/>
      <c r="Z64" s="71" t="s">
        <v>1731</v>
      </c>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row>
    <row r="65" spans="1:54" ht="15" customHeight="1" x14ac:dyDescent="0.3">
      <c r="A65" s="3"/>
      <c r="B65" s="3"/>
      <c r="C65" s="3"/>
      <c r="D65" s="3"/>
      <c r="E65" s="3"/>
      <c r="F65" s="3"/>
      <c r="G65" s="3"/>
      <c r="H65" s="3"/>
      <c r="I65" s="3"/>
      <c r="J65" s="3"/>
      <c r="K65" s="3"/>
      <c r="L65" s="3"/>
      <c r="M65" s="3"/>
      <c r="N65" s="3"/>
      <c r="O65" s="3"/>
      <c r="P65" s="3"/>
      <c r="Q65" s="3"/>
      <c r="R65" s="3"/>
      <c r="S65" s="3"/>
      <c r="T65" s="71" t="s">
        <v>1226</v>
      </c>
      <c r="U65" s="3"/>
      <c r="V65" s="3"/>
      <c r="W65" s="3"/>
      <c r="X65" s="3"/>
      <c r="Y65" s="3"/>
      <c r="Z65" s="71" t="s">
        <v>1845</v>
      </c>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row>
    <row r="66" spans="1:54" ht="1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71" t="s">
        <v>1152</v>
      </c>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row>
    <row r="67" spans="1:54" ht="1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71" t="s">
        <v>1153</v>
      </c>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row>
    <row r="68" spans="1:54" ht="15" customHeight="1" x14ac:dyDescent="0.3">
      <c r="A68" s="3"/>
      <c r="B68" s="3"/>
      <c r="C68" s="3"/>
      <c r="D68" s="3"/>
      <c r="E68" s="3"/>
      <c r="F68" s="3"/>
      <c r="G68" s="3"/>
      <c r="H68" s="3"/>
      <c r="I68" s="3"/>
      <c r="J68" s="3"/>
      <c r="K68" s="3"/>
      <c r="L68" s="3"/>
      <c r="M68" s="3"/>
      <c r="N68" s="3"/>
      <c r="O68" s="3"/>
      <c r="P68" s="3"/>
      <c r="Q68" s="3"/>
      <c r="R68" s="3"/>
      <c r="S68" s="3"/>
      <c r="T68" s="70" t="s">
        <v>1205</v>
      </c>
      <c r="U68" s="3"/>
      <c r="V68" s="3"/>
      <c r="W68" s="3"/>
      <c r="X68" s="3"/>
      <c r="Y68" s="3"/>
      <c r="Z68" s="71" t="s">
        <v>1102</v>
      </c>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row>
    <row r="69" spans="1:54" ht="15" customHeight="1" x14ac:dyDescent="0.3">
      <c r="A69" s="3"/>
      <c r="B69" s="3"/>
      <c r="C69" s="3"/>
      <c r="D69" s="3"/>
      <c r="E69" s="3"/>
      <c r="F69" s="3"/>
      <c r="G69" s="3"/>
      <c r="H69" s="3"/>
      <c r="I69" s="3"/>
      <c r="J69" s="3"/>
      <c r="K69" s="3"/>
      <c r="L69" s="3"/>
      <c r="M69" s="3"/>
      <c r="N69" s="3"/>
      <c r="O69" s="3"/>
      <c r="P69" s="3"/>
      <c r="Q69" s="3"/>
      <c r="R69" s="3"/>
      <c r="S69" s="3"/>
      <c r="T69" s="71" t="s">
        <v>963</v>
      </c>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row>
    <row r="70" spans="1:54" ht="1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row>
    <row r="71" spans="1:54" ht="1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row>
    <row r="72" spans="1:54" ht="15" customHeight="1" x14ac:dyDescent="0.3">
      <c r="A72" s="3"/>
      <c r="B72" s="3"/>
      <c r="C72" s="3"/>
      <c r="D72" s="3"/>
      <c r="E72" s="3"/>
      <c r="F72" s="3"/>
      <c r="G72" s="3"/>
      <c r="H72" s="3"/>
      <c r="I72" s="3"/>
      <c r="J72" s="3"/>
      <c r="K72" s="3"/>
      <c r="L72" s="3"/>
      <c r="M72" s="3"/>
      <c r="N72" s="3"/>
      <c r="O72" s="3"/>
      <c r="P72" s="3"/>
      <c r="Q72" s="3"/>
      <c r="R72" s="3"/>
      <c r="S72" s="3"/>
      <c r="T72" s="70" t="s">
        <v>75</v>
      </c>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row>
    <row r="73" spans="1:54" ht="15" customHeight="1" x14ac:dyDescent="0.3">
      <c r="A73" s="3"/>
      <c r="B73" s="3"/>
      <c r="C73" s="3"/>
      <c r="D73" s="3"/>
      <c r="E73" s="3"/>
      <c r="F73" s="3"/>
      <c r="G73" s="3"/>
      <c r="H73" s="3"/>
      <c r="I73" s="3"/>
      <c r="J73" s="3"/>
      <c r="K73" s="3"/>
      <c r="L73" s="3"/>
      <c r="M73" s="3"/>
      <c r="N73" s="3"/>
      <c r="O73" s="3"/>
      <c r="P73" s="3"/>
      <c r="Q73" s="3"/>
      <c r="R73" s="3"/>
      <c r="S73" s="3"/>
      <c r="T73" s="71" t="s">
        <v>1320</v>
      </c>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row>
    <row r="74" spans="1:54" ht="1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row>
    <row r="75" spans="1:54" ht="1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row>
    <row r="76" spans="1:54" ht="1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row>
    <row r="77" spans="1:54" ht="1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row>
    <row r="78" spans="1:54" ht="1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79" spans="1:54"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row>
    <row r="80" spans="1:54" ht="1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row>
    <row r="81" spans="1:54" ht="1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row>
    <row r="82" spans="1:54" ht="1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row>
    <row r="83" spans="1:54" ht="1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row>
    <row r="84" spans="1:54" ht="1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row>
    <row r="85" spans="1:54" ht="1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row>
    <row r="86" spans="1:54" ht="1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row>
    <row r="87" spans="1:54" ht="1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row>
    <row r="88" spans="1:54" ht="1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row>
    <row r="89" spans="1:54" ht="1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row>
    <row r="90" spans="1:54" ht="1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row>
    <row r="91" spans="1:54" ht="1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row>
    <row r="92" spans="1:54" ht="1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row>
    <row r="93" spans="1:54" ht="1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row>
    <row r="94" spans="1:54" ht="1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row>
    <row r="95" spans="1:54" ht="1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row>
    <row r="96" spans="1:54" ht="1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row>
    <row r="97" spans="1:54" ht="1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row>
    <row r="98" spans="1:54" ht="1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row>
    <row r="99" spans="1:54" ht="1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row>
    <row r="100" spans="1:54" ht="1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row>
    <row r="101" spans="1:54" ht="1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row>
    <row r="102" spans="1:54" ht="1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row>
    <row r="103" spans="1:54" ht="1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row>
    <row r="104" spans="1:54" ht="1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row>
    <row r="105" spans="1:54" ht="1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row>
    <row r="106" spans="1:54" ht="1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row>
    <row r="107" spans="1:54" ht="1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row>
    <row r="108" spans="1:54" ht="1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row>
    <row r="109" spans="1:54" ht="1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row>
    <row r="110" spans="1:54" ht="1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row>
    <row r="111" spans="1:54" ht="1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row>
    <row r="112" spans="1:54" ht="1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row>
    <row r="113" spans="1:54" ht="1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row>
    <row r="114" spans="1:54" ht="1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row>
    <row r="115" spans="1:54" ht="1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row>
    <row r="116" spans="1:54" ht="1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row>
    <row r="117" spans="1:54" ht="1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row>
    <row r="118" spans="1:54" ht="1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row>
    <row r="119" spans="1:54" ht="1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row>
    <row r="120" spans="1:54" ht="1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row>
    <row r="121" spans="1:54" ht="1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row>
    <row r="122" spans="1:54" ht="1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row>
    <row r="123" spans="1:54" ht="1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row>
    <row r="124" spans="1:54" ht="1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row>
    <row r="125" spans="1:54" ht="1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row>
    <row r="126" spans="1:54" ht="1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row>
    <row r="127" spans="1:54" ht="1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row>
    <row r="128" spans="1:54" ht="1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row>
    <row r="129" spans="1:54" ht="1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row>
    <row r="130" spans="1:54" ht="1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row>
    <row r="131" spans="1:54" ht="1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row>
    <row r="132" spans="1:54" ht="1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row>
    <row r="133" spans="1:54" ht="1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row>
    <row r="134" spans="1:54" ht="1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row>
    <row r="135" spans="1:54" ht="1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row>
    <row r="136" spans="1:54" ht="1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row>
    <row r="137" spans="1:54" ht="1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row>
    <row r="138" spans="1:54" ht="1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row>
    <row r="139" spans="1:54" ht="1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row>
    <row r="140" spans="1:54" ht="1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row>
    <row r="141" spans="1:54" ht="1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row>
    <row r="142" spans="1:54" ht="1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row>
    <row r="143" spans="1:54" ht="1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row>
    <row r="144" spans="1:54" ht="1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row>
    <row r="145" spans="1:54" ht="1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row>
    <row r="146" spans="1:54" ht="1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row>
    <row r="147" spans="1:54" ht="1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row>
    <row r="148" spans="1:54" ht="1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row>
    <row r="149" spans="1:54" ht="1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row>
    <row r="150" spans="1:54" ht="1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row>
    <row r="151" spans="1:54" ht="1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row>
    <row r="152" spans="1:54" ht="1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row>
    <row r="153" spans="1:54" ht="1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row>
    <row r="154" spans="1:54" ht="1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row>
    <row r="155" spans="1:54" ht="1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row>
    <row r="156" spans="1:54" ht="1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row>
    <row r="157" spans="1:54" ht="1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row>
    <row r="158" spans="1:54" ht="1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row>
    <row r="159" spans="1:54" ht="1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row>
    <row r="160" spans="1:54" ht="1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row>
    <row r="161" spans="1:54" ht="1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row>
    <row r="162" spans="1:54" ht="1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row>
    <row r="163" spans="1:54" ht="1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row>
    <row r="164" spans="1:54" ht="1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row>
    <row r="165" spans="1:54" ht="1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row>
    <row r="166" spans="1:54" ht="1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row>
    <row r="167" spans="1:54" ht="1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row>
    <row r="168" spans="1:54" ht="1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row>
    <row r="169" spans="1:54" ht="1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row>
    <row r="170" spans="1:54" ht="1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row>
    <row r="171" spans="1:54" ht="1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row>
    <row r="172" spans="1:54" ht="1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row>
    <row r="173" spans="1:54" ht="1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row>
    <row r="174" spans="1:54" ht="1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row>
    <row r="175" spans="1:54" ht="1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row>
    <row r="176" spans="1:54" ht="1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row>
    <row r="177" spans="1:54" ht="1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row>
    <row r="178" spans="1:54" ht="1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row>
    <row r="179" spans="1:54" ht="1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row>
    <row r="180" spans="1:54" ht="1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row>
    <row r="181" spans="1:54" ht="1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row>
    <row r="182" spans="1:54" ht="1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row>
    <row r="183" spans="1:54" ht="1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row>
    <row r="184" spans="1:54" ht="1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row>
    <row r="185" spans="1:54" ht="1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row>
    <row r="186" spans="1:54" ht="1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row>
    <row r="187" spans="1:54" ht="1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row>
    <row r="188" spans="1:54" ht="1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row>
    <row r="189" spans="1:54" ht="1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row>
    <row r="190" spans="1:54" ht="1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row>
    <row r="191" spans="1:54" ht="1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row>
    <row r="192" spans="1:54" ht="1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row>
    <row r="193" spans="1:54" ht="1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row>
    <row r="194" spans="1:54" ht="1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row>
    <row r="195" spans="1:54" ht="1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row>
    <row r="196" spans="1:54" ht="1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row>
    <row r="197" spans="1:54" ht="1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row>
    <row r="198" spans="1:54" ht="1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row>
    <row r="199" spans="1:54" ht="1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row>
    <row r="200" spans="1:54" ht="1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row>
    <row r="201" spans="1:54" ht="1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row>
    <row r="202" spans="1:54" ht="1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row>
    <row r="203" spans="1:54" ht="1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row>
    <row r="204" spans="1:54" ht="1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row>
    <row r="205" spans="1:54" ht="1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row>
    <row r="206" spans="1:54" ht="1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row>
    <row r="207" spans="1:54" ht="1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row>
    <row r="208" spans="1:54" ht="1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row>
    <row r="209" spans="1:54" ht="1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row>
    <row r="210" spans="1:54" ht="1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row>
    <row r="211" spans="1:54" ht="1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row>
    <row r="212" spans="1:54" ht="1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row>
    <row r="213" spans="1:54" ht="1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row>
    <row r="214" spans="1:54" ht="1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row>
    <row r="215" spans="1:54" ht="1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row>
    <row r="216" spans="1:54" ht="1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row>
    <row r="217" spans="1:54" ht="1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row>
    <row r="218" spans="1:54" ht="1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row>
    <row r="219" spans="1:54" ht="1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row>
    <row r="220" spans="1:54" ht="1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row>
    <row r="221" spans="1:54" ht="1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row>
    <row r="222" spans="1:54" ht="1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pans="1:54" ht="1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24" spans="1:54" ht="1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row>
    <row r="225" spans="1:54" ht="1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row>
    <row r="226" spans="1:54" ht="1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row>
    <row r="227" spans="1:54" ht="1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row>
    <row r="228" spans="1:54" ht="1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row>
    <row r="229" spans="1:54" ht="1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row>
    <row r="230" spans="1:54" ht="1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row>
    <row r="231" spans="1:54" ht="1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row>
    <row r="232" spans="1:54" ht="1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row>
    <row r="233" spans="1:54" ht="1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row>
    <row r="234" spans="1:54" ht="1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row>
    <row r="235" spans="1:54" ht="1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row>
    <row r="236" spans="1:54" ht="1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row>
    <row r="237" spans="1:54" ht="1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row>
    <row r="238" spans="1:54" ht="1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row>
    <row r="239" spans="1:54" ht="1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row>
    <row r="240" spans="1:54" ht="1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1" spans="1:54" ht="1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row>
    <row r="242" spans="1:54" ht="1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row>
    <row r="243" spans="1:54" ht="1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row>
    <row r="244" spans="1:54" ht="1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row>
    <row r="245" spans="1:54" ht="1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row>
    <row r="246" spans="1:54" ht="1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row>
    <row r="247" spans="1:54" ht="1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row>
    <row r="248" spans="1:54" ht="1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pans="1:54" ht="1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pans="1:54" ht="1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pans="1:54" ht="1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pans="1:54" ht="1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pans="1:54" ht="1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pans="1:54" ht="1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pans="1:54" ht="1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pans="1:54" ht="1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pans="1:54" ht="1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pans="1:54" ht="1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pans="1:54" ht="1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pans="1:54" ht="1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pans="1:54" ht="1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pans="1:54" ht="1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pans="1:54" ht="1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pans="1:54" ht="1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pans="1:54" ht="1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pans="1:54" ht="1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pans="1:54" ht="1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pans="1:54" ht="1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pans="1:54" ht="1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pans="1:54" ht="1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271" spans="1:54" ht="1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row>
    <row r="272" spans="1:54" ht="1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row>
    <row r="273" spans="1:54" ht="1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row>
    <row r="274" spans="1:54" ht="1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row>
    <row r="275" spans="1:54" ht="1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row>
    <row r="276" spans="1:54" ht="1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row>
    <row r="277" spans="1:54" ht="1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row>
    <row r="278" spans="1:54" ht="1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row>
    <row r="279" spans="1:54" ht="1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row>
    <row r="280" spans="1:54" ht="1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row>
    <row r="281" spans="1:54" ht="1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row>
    <row r="282" spans="1:54" ht="1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4" ht="1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4" ht="15" customHeight="1" x14ac:dyDescent="0.3"/>
    <row r="504" spans="1:54" ht="15" customHeight="1" x14ac:dyDescent="0.3"/>
    <row r="505" spans="1:54" ht="15" customHeight="1" x14ac:dyDescent="0.3"/>
    <row r="506" spans="1:54" ht="15" customHeight="1" x14ac:dyDescent="0.3"/>
    <row r="507" spans="1:54" ht="15" customHeight="1" x14ac:dyDescent="0.3"/>
    <row r="508" spans="1:54" ht="15" customHeight="1" x14ac:dyDescent="0.3"/>
    <row r="509" spans="1:54" ht="15" customHeight="1" x14ac:dyDescent="0.3"/>
    <row r="510" spans="1:54" ht="15" customHeight="1" x14ac:dyDescent="0.3"/>
    <row r="511" spans="1:54" ht="15" customHeight="1" x14ac:dyDescent="0.3"/>
    <row r="512" spans="1:54"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sheetData>
  <dataValidations count="2">
    <dataValidation type="textLength" operator="lessThan" allowBlank="1" showInputMessage="1" showErrorMessage="1" errorTitle="Text zu lang" error="Bitte verwenden Sie eine kürzere Bezeichnung" sqref="Y15:Y16" xr:uid="{4C8083A4-4981-4C68-BFA5-43E315F5AE7E}">
      <formula1>250</formula1>
    </dataValidation>
    <dataValidation operator="lessThan" allowBlank="1" showInputMessage="1" showErrorMessage="1" errorTitle="Text zu lang" error="Bitte verwenden Sie eine kürzere Bezeichnung" sqref="B1:AC1 B2:B4 C2:AC2 G3:G14 H3:H5 I3:O3 J4:J6 L4:O4 N5:N18 O5:O13 Q3:W3 S4:W4 T5:U8 U9:U17 V5:V6 Y3:Z7 Z8:Z14 AA3:AA4 AB3 B7:B8 G17:G18 G21:G24 G27:G28 G31:G36 G39:G42 G45:G47 G50:G52 H8:H11 H14:H16 H19:H21 H24:H25 I6:I10 I13:I14 J9:J12 J15:J16 J19:J21 L7:M9 M10:M11 M14:M21 N21:N22 N25:N27 N30:N33 N36:N39 O16:O20 O23:O26 O29:O30 O33:O34 O37:O39 N42:O43 O44:O45 O48:O54 P5:P10 Q6:Q7 Q10:Q13 T11:T17 T20:T26 T29:T30 T33:T37 T40:T41 T44:T51 U20:U21 U24:U25 U28:U31 U34:U35 U38:U41 V9:V10 V13:V16 V19:V22 W7:W13 W16:W18 W21:W27 X5 X9 Y10:Y11 X14:Y14 Y19:Y20 Y23:Y26 Z17:Z23 Z26:Z29 Z32:Z33 Z36:Z38 Z41:Z47 Z50:Z51 Z54:Z56 AA7:AA9 AB6:AB8 AB11:AB13 M24:M28 O57:O59 P13:P15 T54:T56 T59:T61 T64:T65 T68:T69 T72:T73 U44:U46 W30:W33 W36:W38 X13 X18:X20 Z59:Z68" xr:uid="{0185348E-7500-4511-82A2-845ECA89C69A}"/>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C1CB-B08E-4F6F-B2E1-793C1026A635}">
  <sheetPr codeName="Tabelle5"/>
  <dimension ref="A1:CY150"/>
  <sheetViews>
    <sheetView zoomScaleNormal="100" workbookViewId="0">
      <pane xSplit="2" ySplit="3" topLeftCell="C4" activePane="bottomRight" state="frozen"/>
      <selection pane="topRight" activeCell="C1" sqref="C1"/>
      <selection pane="bottomLeft" activeCell="A4" sqref="A4"/>
      <selection pane="bottomRight" activeCell="BC8" sqref="BC8"/>
    </sheetView>
  </sheetViews>
  <sheetFormatPr baseColWidth="10" defaultColWidth="11.44140625" defaultRowHeight="14.4" outlineLevelCol="1" x14ac:dyDescent="0.3"/>
  <cols>
    <col min="1" max="1" width="15.33203125" style="7" customWidth="1" outlineLevel="1"/>
    <col min="2" max="2" width="28" style="7" customWidth="1" outlineLevel="1"/>
    <col min="3" max="3" width="67.88671875" style="7" customWidth="1" outlineLevel="1"/>
    <col min="4" max="4" width="19.6640625" style="7" customWidth="1"/>
    <col min="5" max="5" width="20.44140625" style="7" customWidth="1"/>
    <col min="6" max="6" width="6.44140625" style="7" customWidth="1"/>
    <col min="7" max="7" width="5.109375" style="7" customWidth="1"/>
    <col min="8" max="8" width="5.6640625" style="7" customWidth="1"/>
    <col min="9" max="9" width="20.88671875" style="7" customWidth="1"/>
    <col min="10" max="10" width="51.88671875" style="7" customWidth="1" outlineLevel="1"/>
    <col min="11" max="11" width="9.44140625" style="7" customWidth="1" outlineLevel="1"/>
    <col min="12" max="12" width="52.44140625" style="7" customWidth="1" outlineLevel="1"/>
    <col min="13" max="13" width="7.6640625" style="7" customWidth="1"/>
    <col min="14" max="14" width="11" style="7" customWidth="1" outlineLevel="1"/>
    <col min="15" max="15" width="7.88671875" style="7" customWidth="1" outlineLevel="1"/>
    <col min="16" max="16" width="9" style="7" customWidth="1" outlineLevel="1"/>
    <col min="17" max="17" width="9.44140625" style="7" customWidth="1" outlineLevel="1"/>
    <col min="18" max="18" width="9.33203125" style="7" customWidth="1" outlineLevel="1"/>
    <col min="19" max="19" width="9.109375" style="7" customWidth="1" outlineLevel="1"/>
    <col min="20" max="21" width="9.5546875" style="7" customWidth="1" outlineLevel="1"/>
    <col min="22" max="22" width="20.6640625" style="7" customWidth="1" outlineLevel="1"/>
    <col min="23" max="23" width="10.33203125" style="7" customWidth="1" outlineLevel="1"/>
    <col min="24" max="24" width="9.109375" style="7" customWidth="1" outlineLevel="1"/>
    <col min="25" max="25" width="9.5546875" style="7" customWidth="1" outlineLevel="1"/>
    <col min="26" max="26" width="8.33203125" style="7" customWidth="1" outlineLevel="1"/>
    <col min="27" max="27" width="8.5546875" style="7" customWidth="1" outlineLevel="1"/>
    <col min="28" max="28" width="9.109375" style="7" customWidth="1" outlineLevel="1"/>
    <col min="29" max="29" width="10" style="7" customWidth="1" outlineLevel="1"/>
    <col min="30" max="30" width="9.44140625" style="7" customWidth="1" outlineLevel="1"/>
    <col min="31" max="31" width="7" style="7" customWidth="1" outlineLevel="1"/>
    <col min="32" max="33" width="14.5546875" style="7" customWidth="1"/>
    <col min="34" max="61" width="11.44140625" style="7"/>
    <col min="62" max="62" width="15.6640625" style="7" customWidth="1"/>
    <col min="63" max="63" width="19" style="7" customWidth="1"/>
    <col min="64" max="66" width="11.44140625" style="7"/>
    <col min="67" max="67" width="51.88671875" style="7" customWidth="1"/>
    <col min="68" max="79" width="23.88671875" style="7" customWidth="1"/>
    <col min="80" max="80" width="20.88671875" style="7" customWidth="1"/>
    <col min="81" max="81" width="26.109375" style="7" customWidth="1"/>
    <col min="82" max="84" width="11.44140625" style="7"/>
    <col min="85" max="85" width="17.109375" style="7" customWidth="1"/>
    <col min="86" max="86" width="27.6640625" style="7" customWidth="1"/>
    <col min="87" max="87" width="19" style="7" customWidth="1"/>
    <col min="88" max="90" width="11.44140625" style="7"/>
    <col min="91" max="91" width="16.44140625" style="7" customWidth="1"/>
    <col min="92" max="93" width="16.33203125" style="7" customWidth="1"/>
    <col min="94" max="94" width="17.109375" style="7" customWidth="1"/>
    <col min="95" max="99" width="11.44140625" style="7"/>
    <col min="100" max="100" width="15.44140625" style="7" customWidth="1"/>
    <col min="101" max="101" width="15" style="7" customWidth="1"/>
    <col min="102" max="103" width="16" style="7" customWidth="1"/>
    <col min="104" max="16384" width="11.44140625" style="7"/>
  </cols>
  <sheetData>
    <row r="1" spans="1:103" x14ac:dyDescent="0.3">
      <c r="A1" s="7" t="s">
        <v>470</v>
      </c>
      <c r="B1" s="7" t="s">
        <v>562</v>
      </c>
      <c r="C1" s="7" t="s">
        <v>563</v>
      </c>
      <c r="D1" s="7" t="s">
        <v>1485</v>
      </c>
      <c r="E1" s="7" t="s">
        <v>1486</v>
      </c>
      <c r="F1" s="7" t="s">
        <v>559</v>
      </c>
      <c r="G1" s="7" t="s">
        <v>560</v>
      </c>
      <c r="H1" s="7" t="s">
        <v>561</v>
      </c>
      <c r="I1" s="7" t="s">
        <v>802</v>
      </c>
      <c r="J1" s="354" t="s">
        <v>471</v>
      </c>
      <c r="K1" s="354"/>
      <c r="L1" s="354"/>
      <c r="N1" s="355" t="s">
        <v>779</v>
      </c>
      <c r="O1" s="355"/>
      <c r="P1" s="355"/>
      <c r="Q1" s="355"/>
      <c r="R1" s="355"/>
      <c r="S1" s="355"/>
      <c r="T1" s="355"/>
      <c r="U1" s="355"/>
      <c r="V1" s="355"/>
      <c r="W1" s="355"/>
      <c r="X1" s="355"/>
      <c r="Y1" s="355"/>
      <c r="Z1" s="355"/>
      <c r="AA1" s="355"/>
      <c r="AB1" s="355"/>
      <c r="AC1" s="355"/>
      <c r="AD1" s="355"/>
      <c r="AF1" s="356" t="s">
        <v>780</v>
      </c>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J1" s="7" t="s">
        <v>685</v>
      </c>
      <c r="BK1" s="7" t="s">
        <v>686</v>
      </c>
      <c r="BL1" s="7" t="s">
        <v>764</v>
      </c>
      <c r="BM1" s="7" t="s">
        <v>774</v>
      </c>
    </row>
    <row r="2" spans="1:103" ht="100.5" customHeight="1" x14ac:dyDescent="0.3">
      <c r="J2" s="7" t="s">
        <v>472</v>
      </c>
      <c r="K2" s="7" t="s">
        <v>474</v>
      </c>
      <c r="L2" s="7" t="s">
        <v>473</v>
      </c>
      <c r="N2" s="1" t="s">
        <v>662</v>
      </c>
      <c r="O2" s="1" t="s">
        <v>663</v>
      </c>
      <c r="P2" s="1" t="s">
        <v>669</v>
      </c>
      <c r="Q2" s="1" t="s">
        <v>664</v>
      </c>
      <c r="R2" s="1" t="s">
        <v>665</v>
      </c>
      <c r="S2" s="1" t="s">
        <v>659</v>
      </c>
      <c r="T2" s="1" t="s">
        <v>660</v>
      </c>
      <c r="U2" s="1" t="s">
        <v>661</v>
      </c>
      <c r="V2" s="1" t="s">
        <v>670</v>
      </c>
      <c r="W2" s="1" t="s">
        <v>671</v>
      </c>
      <c r="X2" s="1" t="s">
        <v>672</v>
      </c>
      <c r="Y2" s="1" t="s">
        <v>673</v>
      </c>
      <c r="Z2" s="1" t="s">
        <v>674</v>
      </c>
      <c r="AA2" s="1" t="s">
        <v>675</v>
      </c>
      <c r="AB2" s="1" t="s">
        <v>666</v>
      </c>
      <c r="AC2" s="1" t="s">
        <v>667</v>
      </c>
      <c r="AD2" s="1" t="s">
        <v>668</v>
      </c>
      <c r="AE2" s="1"/>
      <c r="AF2" s="1" t="s">
        <v>662</v>
      </c>
      <c r="AG2" s="1" t="s">
        <v>663</v>
      </c>
      <c r="AH2" s="1" t="s">
        <v>669</v>
      </c>
      <c r="AI2" s="1" t="s">
        <v>664</v>
      </c>
      <c r="AJ2" s="1" t="s">
        <v>665</v>
      </c>
      <c r="AK2" s="1" t="s">
        <v>659</v>
      </c>
      <c r="AL2" s="1" t="s">
        <v>660</v>
      </c>
      <c r="AM2" s="1" t="s">
        <v>661</v>
      </c>
      <c r="AN2" s="1" t="s">
        <v>670</v>
      </c>
      <c r="AO2" s="1" t="s">
        <v>671</v>
      </c>
      <c r="AP2" s="1" t="s">
        <v>672</v>
      </c>
      <c r="AQ2" s="1" t="s">
        <v>676</v>
      </c>
      <c r="AR2" s="1" t="s">
        <v>677</v>
      </c>
      <c r="AS2" s="1" t="s">
        <v>678</v>
      </c>
      <c r="AT2" s="1" t="s">
        <v>673</v>
      </c>
      <c r="AU2" s="1" t="s">
        <v>674</v>
      </c>
      <c r="AV2" s="1" t="s">
        <v>675</v>
      </c>
      <c r="AW2" s="1" t="s">
        <v>679</v>
      </c>
      <c r="AX2" s="1" t="s">
        <v>680</v>
      </c>
      <c r="AY2" s="1" t="s">
        <v>681</v>
      </c>
      <c r="AZ2" s="1" t="s">
        <v>666</v>
      </c>
      <c r="BA2" s="1" t="s">
        <v>667</v>
      </c>
      <c r="BB2" s="1" t="s">
        <v>668</v>
      </c>
      <c r="BC2" s="1" t="s">
        <v>790</v>
      </c>
      <c r="BD2" s="1" t="s">
        <v>791</v>
      </c>
      <c r="BE2" s="1" t="s">
        <v>792</v>
      </c>
      <c r="BF2" s="1" t="s">
        <v>682</v>
      </c>
      <c r="BG2" s="1" t="s">
        <v>683</v>
      </c>
      <c r="BH2" s="1" t="s">
        <v>684</v>
      </c>
      <c r="BJ2" s="7" t="s">
        <v>687</v>
      </c>
      <c r="BK2" s="7">
        <v>1700</v>
      </c>
      <c r="BL2" s="7" t="s">
        <v>765</v>
      </c>
      <c r="BM2" s="7" t="s">
        <v>775</v>
      </c>
      <c r="BP2" s="358" t="s">
        <v>1903</v>
      </c>
      <c r="BQ2" s="358"/>
      <c r="BR2" s="358"/>
      <c r="BS2" s="133"/>
      <c r="BT2" s="133"/>
      <c r="BU2" s="133"/>
      <c r="BV2" s="133"/>
      <c r="BW2" s="133"/>
      <c r="BX2" s="133"/>
      <c r="BY2" s="133"/>
      <c r="BZ2" s="133"/>
      <c r="CA2" s="133"/>
      <c r="CB2" s="357" t="s">
        <v>1900</v>
      </c>
      <c r="CC2" s="357"/>
      <c r="CD2" s="357"/>
      <c r="CE2" s="357"/>
      <c r="CF2" s="357"/>
      <c r="CG2" s="353" t="s">
        <v>1907</v>
      </c>
      <c r="CH2" s="353"/>
      <c r="CI2" s="353"/>
      <c r="CJ2" s="353"/>
      <c r="CK2" s="353"/>
      <c r="CL2" s="353"/>
      <c r="CM2" s="353"/>
      <c r="CN2" s="353"/>
      <c r="CO2" s="353"/>
      <c r="CP2" s="353"/>
      <c r="CQ2" s="353"/>
      <c r="CR2" s="353"/>
      <c r="CS2" s="353"/>
      <c r="CT2" s="353"/>
      <c r="CU2" s="353"/>
      <c r="CV2" s="353"/>
      <c r="CW2" s="353"/>
      <c r="CX2" s="353"/>
      <c r="CY2" s="353"/>
    </row>
    <row r="3" spans="1:103" ht="57.6" x14ac:dyDescent="0.3">
      <c r="N3" s="30">
        <f>SUM(N4:N150)</f>
        <v>1</v>
      </c>
      <c r="O3" s="30" t="e">
        <f>SUM(O4:O150)</f>
        <v>#REF!</v>
      </c>
      <c r="S3" s="7">
        <f>SUM(S4:S150)</f>
        <v>0</v>
      </c>
      <c r="T3" s="7">
        <f>SUM(T4:T150)</f>
        <v>0</v>
      </c>
      <c r="U3" s="7">
        <f>SUM(U4:U150)</f>
        <v>0</v>
      </c>
      <c r="V3" s="7" t="e">
        <f>_xlfn.XLOOKUP(#REF!,$BO$4:$BO$100,$CF$4:$CF$100)</f>
        <v>#REF!</v>
      </c>
      <c r="W3" s="7" t="e">
        <f>_xlfn.XLOOKUP(#REF!,$BO$4:$BO$100,$CF$4:$CF$100)</f>
        <v>#REF!</v>
      </c>
      <c r="X3" s="7" t="e">
        <f>_xlfn.XLOOKUP(#REF!,$BO$4:$BO$100,$CF$4:$CF$100)</f>
        <v>#REF!</v>
      </c>
      <c r="Y3" s="7" t="e">
        <f>_xlfn.XLOOKUP(#REF!,$BO$4:$BO$100,$CE$4:$CE$100)</f>
        <v>#REF!</v>
      </c>
      <c r="Z3" s="7" t="e">
        <f>_xlfn.XLOOKUP(#REF!,$BO$4:$BO$100,$CE$4:$CE$100)</f>
        <v>#REF!</v>
      </c>
      <c r="AA3" s="7" t="e">
        <f>_xlfn.XLOOKUP(#REF!,$BO$4:$BO$100,$CE$4:$CE$100)</f>
        <v>#REF!</v>
      </c>
      <c r="AB3" s="7" t="e">
        <f>_xlfn.XLOOKUP(#REF!,$BO$4:$BO$100,$CD$4:$CD$100)</f>
        <v>#REF!</v>
      </c>
      <c r="AC3" s="7" t="e">
        <f>_xlfn.XLOOKUP(#REF!,$BO$4:$BO$100,$CD$4:$CD$100)</f>
        <v>#REF!</v>
      </c>
      <c r="AD3" s="7" t="e">
        <f>_xlfn.XLOOKUP(#REF!,$BO$4:$BO$100,$CD$4:$CD$100)</f>
        <v>#REF!</v>
      </c>
      <c r="AF3" s="30">
        <f>SUM(AF4:AF150)</f>
        <v>5</v>
      </c>
      <c r="AG3" s="30" t="e">
        <f>SUM(AG4:AG150)</f>
        <v>#REF!</v>
      </c>
      <c r="AK3" s="7">
        <f>SUM(AK4:AK150)</f>
        <v>0</v>
      </c>
      <c r="AL3" s="7">
        <f>SUM(AL4:AL150)</f>
        <v>0</v>
      </c>
      <c r="AM3" s="7">
        <f>SUM(AM4:AM150)</f>
        <v>0</v>
      </c>
      <c r="AN3" s="7" t="e">
        <f>_xlfn.XLOOKUP(#REF!,$BO$4:$BO$100,$BW$4:$BW$100)</f>
        <v>#REF!</v>
      </c>
      <c r="AO3" s="7" t="e">
        <f>_xlfn.XLOOKUP(#REF!,$BO$4:$BO$100,$BW$4:$BW$100)</f>
        <v>#REF!</v>
      </c>
      <c r="AP3" s="7" t="e">
        <f>_xlfn.XLOOKUP(#REF!,$BO$4:$BO$100,$BW$4:$BW$100)</f>
        <v>#REF!</v>
      </c>
      <c r="AQ3" s="7" t="e">
        <f>_xlfn.XLOOKUP(#REF!,$BO$4:$BO$100,$BV$4:$BV$100)</f>
        <v>#REF!</v>
      </c>
      <c r="AR3" s="7" t="e">
        <f>_xlfn.XLOOKUP(#REF!,$BO$4:$BO$100,$BV$4:$BV$100)</f>
        <v>#REF!</v>
      </c>
      <c r="AS3" s="7" t="e">
        <f>_xlfn.XLOOKUP(#REF!,$BO$4:$BO$100,$BV$4:$BV$100)</f>
        <v>#REF!</v>
      </c>
      <c r="AT3" s="7" t="e">
        <f>_xlfn.XLOOKUP(#REF!,$BO$4:$BO$100,$BU$4:$BU$100)</f>
        <v>#REF!</v>
      </c>
      <c r="AU3" s="7" t="e">
        <f>_xlfn.XLOOKUP(#REF!,$BO$4:$BO$100,$BU$4:$BU$100)</f>
        <v>#REF!</v>
      </c>
      <c r="AV3" s="7" t="e">
        <f>_xlfn.XLOOKUP(#REF!,$BO$4:$BO$100,$BU$4:$BU$100)</f>
        <v>#REF!</v>
      </c>
      <c r="AW3" s="7" t="e">
        <f>_xlfn.XLOOKUP(#REF!,$BO$4:$BO$100,$BT$4:$BT$100)</f>
        <v>#REF!</v>
      </c>
      <c r="AX3" s="7" t="e">
        <f>_xlfn.XLOOKUP(#REF!,$BO$4:$BO$100,$BT$4:$BT$100)</f>
        <v>#REF!</v>
      </c>
      <c r="AY3" s="7" t="e">
        <f>_xlfn.XLOOKUP(#REF!,$BO$4:$BO$100,$BT$4:$BT$100)</f>
        <v>#REF!</v>
      </c>
      <c r="AZ3" s="7" t="e">
        <f>_xlfn.XLOOKUP(#REF!,$BO$4:$BO$100,$BS$4:$BS$100)</f>
        <v>#REF!</v>
      </c>
      <c r="BA3" s="7" t="e">
        <f>_xlfn.XLOOKUP(#REF!,$BO$4:$BO$100,$BS$4:$BS$100)</f>
        <v>#REF!</v>
      </c>
      <c r="BB3" s="7" t="e">
        <f>_xlfn.XLOOKUP(#REF!,$BO$4:$BO$100,$BS$4:$BS$100)</f>
        <v>#REF!</v>
      </c>
      <c r="BC3" s="7" t="e">
        <f>_xlfn.XLOOKUP(#REF!,$BO$4:$BO$100,$BX$4:$BX$100)</f>
        <v>#REF!</v>
      </c>
      <c r="BD3" s="7" t="e">
        <f>_xlfn.XLOOKUP(#REF!,$BO$4:$BO$100,$BX$4:$BX$100)</f>
        <v>#REF!</v>
      </c>
      <c r="BE3" s="7" t="e">
        <f>_xlfn.XLOOKUP(#REF!,$BO$4:$BO$100,$BX$4:$BX$100)</f>
        <v>#REF!</v>
      </c>
      <c r="BF3" s="7" t="e">
        <f>_xlfn.XLOOKUP(#REF!,$BO$4:$BO$100,$BY$4:$BY$100)</f>
        <v>#REF!</v>
      </c>
      <c r="BG3" s="7" t="e">
        <f>_xlfn.XLOOKUP(#REF!,$BO$4:$BO$100,$BZ$4:$BZ$100)</f>
        <v>#REF!</v>
      </c>
      <c r="BH3" s="7" t="e">
        <f>_xlfn.XLOOKUP(#REF!,$BO$4:$BO$100,$CA$4:$CA$100)</f>
        <v>#REF!</v>
      </c>
      <c r="BJ3" s="7" t="s">
        <v>688</v>
      </c>
      <c r="BK3" s="7">
        <v>2000</v>
      </c>
      <c r="BL3" s="7" t="s">
        <v>766</v>
      </c>
      <c r="BM3" s="7" t="s">
        <v>775</v>
      </c>
      <c r="BO3" s="7" t="s">
        <v>799</v>
      </c>
      <c r="BP3" s="1" t="s">
        <v>1904</v>
      </c>
      <c r="BQ3" s="1" t="s">
        <v>1905</v>
      </c>
      <c r="BR3" s="1" t="s">
        <v>1906</v>
      </c>
      <c r="BS3" s="1" t="s">
        <v>1931</v>
      </c>
      <c r="BT3" s="1" t="s">
        <v>1932</v>
      </c>
      <c r="BU3" s="1" t="s">
        <v>1929</v>
      </c>
      <c r="BV3" s="1" t="s">
        <v>1933</v>
      </c>
      <c r="BW3" s="1" t="s">
        <v>1930</v>
      </c>
      <c r="BX3" s="1" t="s">
        <v>1934</v>
      </c>
      <c r="BY3" s="1" t="s">
        <v>1935</v>
      </c>
      <c r="BZ3" s="1" t="s">
        <v>1936</v>
      </c>
      <c r="CA3" s="1" t="s">
        <v>1937</v>
      </c>
      <c r="CB3" s="1" t="s">
        <v>1901</v>
      </c>
      <c r="CC3" s="1" t="s">
        <v>1902</v>
      </c>
      <c r="CD3" s="1" t="s">
        <v>1931</v>
      </c>
      <c r="CE3" s="1" t="s">
        <v>1929</v>
      </c>
      <c r="CF3" s="1" t="s">
        <v>1930</v>
      </c>
      <c r="CG3" s="7" t="s">
        <v>1905</v>
      </c>
      <c r="CH3" s="7" t="s">
        <v>1926</v>
      </c>
      <c r="CI3" s="1" t="s">
        <v>1910</v>
      </c>
      <c r="CJ3" s="1" t="s">
        <v>1911</v>
      </c>
      <c r="CK3" s="1" t="s">
        <v>1912</v>
      </c>
      <c r="CL3" s="1" t="s">
        <v>1913</v>
      </c>
      <c r="CM3" s="1" t="s">
        <v>1914</v>
      </c>
      <c r="CN3" s="1" t="s">
        <v>1915</v>
      </c>
      <c r="CO3" s="1" t="s">
        <v>1916</v>
      </c>
      <c r="CP3" s="1" t="s">
        <v>1917</v>
      </c>
      <c r="CQ3" s="7" t="s">
        <v>1905</v>
      </c>
      <c r="CR3" s="1" t="s">
        <v>1922</v>
      </c>
      <c r="CS3" s="1" t="s">
        <v>1923</v>
      </c>
      <c r="CT3" s="1" t="s">
        <v>1924</v>
      </c>
      <c r="CU3" s="1" t="s">
        <v>1925</v>
      </c>
      <c r="CV3" s="1" t="s">
        <v>1918</v>
      </c>
      <c r="CW3" s="1" t="s">
        <v>1919</v>
      </c>
      <c r="CX3" s="1" t="s">
        <v>1920</v>
      </c>
      <c r="CY3" s="1" t="s">
        <v>1921</v>
      </c>
    </row>
    <row r="4" spans="1:103" ht="19.5" customHeight="1" x14ac:dyDescent="0.3">
      <c r="A4" s="7">
        <v>100</v>
      </c>
      <c r="B4" s="7" t="s">
        <v>564</v>
      </c>
      <c r="C4" s="1" t="s">
        <v>476</v>
      </c>
      <c r="D4" s="1" t="e">
        <f>IF(A4="","",IF(#REF!="","Ja","Nein"))</f>
        <v>#REF!</v>
      </c>
      <c r="E4" s="1" t="e">
        <f>D4</f>
        <v>#REF!</v>
      </c>
      <c r="F4" s="1">
        <f t="shared" ref="F4:F35" si="0">IF(A4="","",IF(MOD(A4,100)=0,A4,""))</f>
        <v>100</v>
      </c>
      <c r="G4" s="1" t="str">
        <f t="shared" ref="G4:G35" si="1">IF(A4="","",IF(AND(F4="",MID(A4,2,1)&lt;&gt;"0",MID(A4,3,1)="0"),A4,""))</f>
        <v/>
      </c>
      <c r="H4" s="1" t="str">
        <f t="shared" ref="H4:H35" si="2">IF(A4="","",IF(AND(F4="",G4="",MID(A4,3,1)&lt;&gt;"0"),A4,""))</f>
        <v/>
      </c>
      <c r="I4" s="1" t="s">
        <v>776</v>
      </c>
      <c r="J4" s="7" t="str">
        <f t="shared" ref="J4:J35" si="3">IFERROR(VLOOKUP(A4,$K$4:$L$80,2,FALSE),"N/A")</f>
        <v>N/A</v>
      </c>
      <c r="K4" s="7">
        <f>IF(L4=0,"",MID(L4,3,3)*1)</f>
        <v>300</v>
      </c>
      <c r="L4" s="7" t="str">
        <f>Dropdowns!B1</f>
        <v>KG300_Weiterer_Brandschutz</v>
      </c>
      <c r="M4" s="7">
        <f>SUM(S4:U4)</f>
        <v>0</v>
      </c>
      <c r="N4" s="31">
        <v>0</v>
      </c>
      <c r="O4" s="7" t="e">
        <f>IF(E4="Ja",N4,0)</f>
        <v>#REF!</v>
      </c>
      <c r="R4" s="7" t="str">
        <f>IF(OR(A4="",AND(P4&lt;&gt;"",Q4&lt;&gt;""),AND(P4="",Q4="")),"",IF(D4="Ja",Q4,0))</f>
        <v/>
      </c>
      <c r="S4" s="7">
        <f>IFERROR(IF(O4="","",O4/$O$3),0)</f>
        <v>0</v>
      </c>
      <c r="V4" s="7" t="e">
        <f>IF(S4="","",S4*$V$3)</f>
        <v>#REF!</v>
      </c>
      <c r="W4" s="7" t="str">
        <f>IF(T4="","",T4*$W$3)</f>
        <v/>
      </c>
      <c r="X4" s="7" t="str">
        <f>IF(U4="","",U4*$X$3)</f>
        <v/>
      </c>
      <c r="Y4" s="7" t="e">
        <f>IF(S4="","",S4*$Y$3)</f>
        <v>#REF!</v>
      </c>
      <c r="Z4" s="7" t="str">
        <f>IF(T4="","",T4*$Z$3)</f>
        <v/>
      </c>
      <c r="AA4" s="7" t="str">
        <f>IF(U4="","",U4*$AA$3)</f>
        <v/>
      </c>
      <c r="AB4" s="7" t="e">
        <f>IF(S4="","",S4*$AB$3)</f>
        <v>#REF!</v>
      </c>
      <c r="AC4" s="7" t="str">
        <f>IF(T4="","",T4*$AC$3)</f>
        <v/>
      </c>
      <c r="AD4" s="7" t="str">
        <f>IF(U4="","",U4*$AD$3)</f>
        <v/>
      </c>
      <c r="AE4" s="7">
        <f>SUM(AK4:AM4)</f>
        <v>0</v>
      </c>
      <c r="AF4" s="31">
        <v>0</v>
      </c>
      <c r="AG4" s="7" t="e">
        <f>IF(E4="Ja",AF4,0)</f>
        <v>#REF!</v>
      </c>
      <c r="AJ4" s="7" t="str">
        <f>IF(OR(U4="",AND(AH4&lt;&gt;"",AI4&lt;&gt;""),AND(AH4="",AI4="")),"",IF(X4="Ja",AI4,0))</f>
        <v/>
      </c>
      <c r="AK4" s="7">
        <f t="shared" ref="AK4:AK35" si="4">IFERROR(IF(AG4="","",AG4/$AG$3),0)</f>
        <v>0</v>
      </c>
      <c r="AN4" s="7" t="e">
        <f>IF(AK4="","",AK4*$AN$3)</f>
        <v>#REF!</v>
      </c>
      <c r="AO4" s="7" t="str">
        <f>IF(AL4="","",AL4*$AO$3)</f>
        <v/>
      </c>
      <c r="AP4" s="7" t="str">
        <f>IF(AM4="","",AM4*$AP$3)</f>
        <v/>
      </c>
      <c r="AQ4" s="7" t="e">
        <f>IF(AK4="","",AK4*$AQ$3)</f>
        <v>#REF!</v>
      </c>
      <c r="AR4" s="7" t="str">
        <f>IF(AL4="","",AL4*$AR$3)</f>
        <v/>
      </c>
      <c r="AS4" s="7" t="str">
        <f>IF(AM4="","",AM4*$AS$3)</f>
        <v/>
      </c>
      <c r="AT4" s="7" t="e">
        <f>IF(AK4="","",AK4*$AT$3)</f>
        <v>#REF!</v>
      </c>
      <c r="AU4" s="7" t="str">
        <f>IF(AL4="","",AL4*$AU$3)</f>
        <v/>
      </c>
      <c r="AV4" s="7" t="str">
        <f>IF(AM4="","",AM4*$AV$3)</f>
        <v/>
      </c>
      <c r="AW4" s="7" t="e">
        <f>IF(AK4="","",AK4*$AW$3)</f>
        <v>#REF!</v>
      </c>
      <c r="AX4" s="7" t="str">
        <f>IF(AL4="","",AL4*$AX$3)</f>
        <v/>
      </c>
      <c r="AY4" s="7" t="str">
        <f>IF(AM4="","",AM4*$AY$3)</f>
        <v/>
      </c>
      <c r="AZ4" s="7" t="e">
        <f>IF(AK4="","",AK4*$AZ$3)</f>
        <v>#REF!</v>
      </c>
      <c r="BA4" s="7" t="str">
        <f>IF(AL4="","",AL4*$BA$3)</f>
        <v/>
      </c>
      <c r="BB4" s="7" t="str">
        <f>IF(AM4="","",AM4*$BB$3)</f>
        <v/>
      </c>
      <c r="BC4" s="7" t="e">
        <f>IF(AK4="","",AK4*$BC$3)</f>
        <v>#REF!</v>
      </c>
      <c r="BD4" s="7" t="str">
        <f>IF(AL4="","",AL4*$BD$3)</f>
        <v/>
      </c>
      <c r="BE4" s="7" t="str">
        <f>IF(AM4="","",AM4*$BE$3)</f>
        <v/>
      </c>
      <c r="BJ4" s="7" t="s">
        <v>689</v>
      </c>
      <c r="BK4" s="7">
        <v>575</v>
      </c>
      <c r="BL4" s="7" t="s">
        <v>767</v>
      </c>
      <c r="BM4" s="7" t="s">
        <v>775</v>
      </c>
      <c r="BO4" s="116" t="s">
        <v>1257</v>
      </c>
      <c r="BP4" s="7" t="s">
        <v>812</v>
      </c>
      <c r="BQ4" s="118" t="str">
        <f>"3.2.2"</f>
        <v>3.2.2</v>
      </c>
      <c r="BR4" s="118" t="str">
        <f>"3.2.3"</f>
        <v>3.2.3</v>
      </c>
      <c r="BS4" s="118" t="str">
        <f>"20"</f>
        <v>20</v>
      </c>
      <c r="BT4" s="118" t="str">
        <f>"10"</f>
        <v>10</v>
      </c>
      <c r="BU4" s="118" t="str">
        <f>"15"</f>
        <v>15</v>
      </c>
      <c r="BV4" s="118" t="str">
        <f>"20"</f>
        <v>20</v>
      </c>
      <c r="BW4" s="118" t="str">
        <f>"25"</f>
        <v>25</v>
      </c>
      <c r="BX4" s="118" t="str">
        <f>"10"</f>
        <v>10</v>
      </c>
      <c r="BY4" s="118" t="str">
        <f>"5"</f>
        <v>5</v>
      </c>
      <c r="BZ4" s="118" t="str">
        <f>"5"</f>
        <v>5</v>
      </c>
      <c r="CA4" s="118" t="str">
        <f>"2,5"</f>
        <v>2,5</v>
      </c>
      <c r="CB4" s="7" t="s">
        <v>794</v>
      </c>
      <c r="CC4" s="7" t="str">
        <f>"2"</f>
        <v>2</v>
      </c>
      <c r="CD4" s="7">
        <v>70</v>
      </c>
      <c r="CE4" s="7">
        <v>60</v>
      </c>
      <c r="CF4" s="7">
        <v>100</v>
      </c>
      <c r="CG4" s="7" t="str">
        <f>"2.2.1"</f>
        <v>2.2.1</v>
      </c>
      <c r="CI4" s="7">
        <v>70</v>
      </c>
      <c r="CJ4" s="7">
        <v>60</v>
      </c>
      <c r="CK4" s="7">
        <v>50</v>
      </c>
      <c r="CL4" s="7">
        <v>0</v>
      </c>
      <c r="CM4" s="7" t="str">
        <f>IFERROR(0.5*CO4,"")</f>
        <v/>
      </c>
      <c r="CN4" s="7" t="str">
        <f>IFERROR(0.75*CO4,"")</f>
        <v/>
      </c>
      <c r="CO4" s="97" t="e">
        <f>#REF!</f>
        <v>#REF!</v>
      </c>
      <c r="CP4" s="7" t="str">
        <f>IFERROR(2.25*CO4,"")</f>
        <v/>
      </c>
      <c r="CQ4" s="118" t="str">
        <f>"3.1.1"</f>
        <v>3.1.1</v>
      </c>
      <c r="CR4" s="7">
        <v>10</v>
      </c>
      <c r="CS4" s="7">
        <v>7.5</v>
      </c>
      <c r="CT4" s="7">
        <v>5</v>
      </c>
      <c r="CU4" s="7">
        <v>0</v>
      </c>
      <c r="CV4" s="7" t="str">
        <f>IFERROR(0.5*CX4,"")</f>
        <v/>
      </c>
      <c r="CW4" s="7" t="str">
        <f>IFERROR(0.75*CX4,"")</f>
        <v/>
      </c>
      <c r="CX4" s="97" t="e">
        <f>#REF!</f>
        <v>#REF!</v>
      </c>
      <c r="CY4" s="7" t="str">
        <f>IFERROR(2.25*CX4,"")</f>
        <v/>
      </c>
    </row>
    <row r="5" spans="1:103" ht="28.8" x14ac:dyDescent="0.3">
      <c r="A5" s="7">
        <v>200</v>
      </c>
      <c r="B5" s="7" t="s">
        <v>566</v>
      </c>
      <c r="C5" s="1" t="s">
        <v>477</v>
      </c>
      <c r="D5" s="1" t="e">
        <f>IF(A5="","",IF(#REF!="","Ja","Nein"))</f>
        <v>#REF!</v>
      </c>
      <c r="E5" s="1" t="e">
        <f>D5</f>
        <v>#REF!</v>
      </c>
      <c r="F5" s="1">
        <f t="shared" si="0"/>
        <v>200</v>
      </c>
      <c r="G5" s="1" t="str">
        <f t="shared" si="1"/>
        <v/>
      </c>
      <c r="H5" s="1" t="str">
        <f t="shared" si="2"/>
        <v/>
      </c>
      <c r="I5" s="1" t="s">
        <v>776</v>
      </c>
      <c r="J5" s="7" t="str">
        <f t="shared" si="3"/>
        <v>N/A</v>
      </c>
      <c r="K5" s="7">
        <f t="shared" ref="K5:K68" si="5">IF(L5=0,"",MID(L5,3,3)*1)</f>
        <v>330</v>
      </c>
      <c r="L5" s="7" t="str">
        <f>Dropdowns!C1</f>
        <v>KG330_Holzwerkstoffplatten_im_konstruktiven_Holzbau</v>
      </c>
      <c r="M5" s="7">
        <f t="shared" ref="M5:M68" si="6">SUM(S5:U5)</f>
        <v>0</v>
      </c>
      <c r="N5" s="31">
        <v>0</v>
      </c>
      <c r="O5" s="7" t="e">
        <f t="shared" ref="O5:O6" si="7">IF(E5="Ja",N5,0)</f>
        <v>#REF!</v>
      </c>
      <c r="R5" s="7" t="str">
        <f>IF(OR(A5="",AND(P5&lt;&gt;"",Q5&lt;&gt;""),AND(P5="",Q5="")),"",IF(D5="Ja",Q5,0))</f>
        <v/>
      </c>
      <c r="S5" s="7">
        <f t="shared" ref="S5:S68" si="8">IFERROR(IF(O5="","",O5/$O$3),0)</f>
        <v>0</v>
      </c>
      <c r="V5" s="7" t="e">
        <f t="shared" ref="V5:V68" si="9">IF(S5="","",S5*$V$3)</f>
        <v>#REF!</v>
      </c>
      <c r="W5" s="7" t="str">
        <f t="shared" ref="W5:W68" si="10">IF(T5="","",T5*$W$3)</f>
        <v/>
      </c>
      <c r="X5" s="7" t="str">
        <f t="shared" ref="X5:X68" si="11">IF(U5="","",U5*$X$3)</f>
        <v/>
      </c>
      <c r="Y5" s="7" t="e">
        <f t="shared" ref="Y5:Y68" si="12">IF(S5="","",S5*$Y$3)</f>
        <v>#REF!</v>
      </c>
      <c r="Z5" s="7" t="str">
        <f t="shared" ref="Z5:Z68" si="13">IF(T5="","",T5*$Z$3)</f>
        <v/>
      </c>
      <c r="AA5" s="7" t="str">
        <f t="shared" ref="AA5:AA68" si="14">IF(U5="","",U5*$AA$3)</f>
        <v/>
      </c>
      <c r="AB5" s="7" t="e">
        <f t="shared" ref="AB5:AB7" si="15">IF(S5="","",S5*$AB$3)</f>
        <v>#REF!</v>
      </c>
      <c r="AC5" s="7" t="str">
        <f t="shared" ref="AC5:AC7" si="16">IF(T5="","",T5*$AC$3)</f>
        <v/>
      </c>
      <c r="AD5" s="7" t="str">
        <f t="shared" ref="AD5:AD7" si="17">IF(U5="","",U5*$AD$3)</f>
        <v/>
      </c>
      <c r="AE5" s="7">
        <f t="shared" ref="AE5:AE68" si="18">SUM(AK5:AM5)</f>
        <v>0</v>
      </c>
      <c r="AF5" s="31">
        <v>0</v>
      </c>
      <c r="AG5" s="7" t="e">
        <f>IF(E5="Ja",AF5,0)</f>
        <v>#REF!</v>
      </c>
      <c r="AJ5" s="7" t="str">
        <f t="shared" ref="AJ5" si="19">IF(OR(U5="",AND(AH5&lt;&gt;"",AI5&lt;&gt;""),AND(AH5="",AI5="")),"",IF(X5="Ja",AI5,0))</f>
        <v/>
      </c>
      <c r="AK5" s="7">
        <f t="shared" si="4"/>
        <v>0</v>
      </c>
      <c r="AN5" s="7" t="e">
        <f t="shared" ref="AN5:AN6" si="20">IF(AK5="","",AK5*$AN$3)</f>
        <v>#REF!</v>
      </c>
      <c r="AO5" s="7" t="str">
        <f t="shared" ref="AO5:AO6" si="21">IF(AL5="","",AL5*$AO$3)</f>
        <v/>
      </c>
      <c r="AP5" s="7" t="str">
        <f t="shared" ref="AP5:AP6" si="22">IF(AM5="","",AM5*$AP$3)</f>
        <v/>
      </c>
      <c r="AQ5" s="7" t="e">
        <f t="shared" ref="AQ5:AQ6" si="23">IF(AK5="","",AK5*$AQ$3)</f>
        <v>#REF!</v>
      </c>
      <c r="AR5" s="7" t="str">
        <f t="shared" ref="AR5:AR6" si="24">IF(AL5="","",AL5*$AR$3)</f>
        <v/>
      </c>
      <c r="AS5" s="7" t="str">
        <f t="shared" ref="AS5:AS6" si="25">IF(AM5="","",AM5*$AS$3)</f>
        <v/>
      </c>
      <c r="AT5" s="7" t="e">
        <f t="shared" ref="AT5:AT6" si="26">IF(AK5="","",AK5*$AT$3)</f>
        <v>#REF!</v>
      </c>
      <c r="AU5" s="7" t="str">
        <f t="shared" ref="AU5:AU6" si="27">IF(AL5="","",AL5*$AU$3)</f>
        <v/>
      </c>
      <c r="AV5" s="7" t="str">
        <f t="shared" ref="AV5:AV6" si="28">IF(AM5="","",AM5*$AV$3)</f>
        <v/>
      </c>
      <c r="AW5" s="7" t="e">
        <f t="shared" ref="AW5:AW6" si="29">IF(AK5="","",AK5*$AW$3)</f>
        <v>#REF!</v>
      </c>
      <c r="AX5" s="7" t="str">
        <f t="shared" ref="AX5:AX6" si="30">IF(AL5="","",AL5*$AX$3)</f>
        <v/>
      </c>
      <c r="AY5" s="7" t="str">
        <f t="shared" ref="AY5:AY6" si="31">IF(AM5="","",AM5*$AY$3)</f>
        <v/>
      </c>
      <c r="AZ5" s="7" t="e">
        <f t="shared" ref="AZ5:AZ6" si="32">IF(AK5="","",AK5*$AZ$3)</f>
        <v>#REF!</v>
      </c>
      <c r="BA5" s="7" t="str">
        <f t="shared" ref="BA5:BA6" si="33">IF(AL5="","",AL5*$BA$3)</f>
        <v/>
      </c>
      <c r="BB5" s="7" t="str">
        <f t="shared" ref="BB5:BB6" si="34">IF(AM5="","",AM5*$BB$3)</f>
        <v/>
      </c>
      <c r="BC5" s="7" t="e">
        <f t="shared" ref="BC5:BC68" si="35">IF(AK5="","",AK5*$BC$3)</f>
        <v>#REF!</v>
      </c>
      <c r="BD5" s="7" t="str">
        <f t="shared" ref="BD5:BD68" si="36">IF(AL5="","",AL5*$BD$3)</f>
        <v/>
      </c>
      <c r="BE5" s="7" t="str">
        <f t="shared" ref="BE5:BE68" si="37">IF(AM5="","",AM5*$BE$3)</f>
        <v/>
      </c>
      <c r="BJ5" s="7" t="s">
        <v>690</v>
      </c>
      <c r="BK5" s="7">
        <v>575</v>
      </c>
      <c r="BL5" s="7" t="s">
        <v>768</v>
      </c>
      <c r="BM5" s="7" t="s">
        <v>776</v>
      </c>
      <c r="BO5" s="116" t="s">
        <v>1256</v>
      </c>
      <c r="BP5" s="7" t="s">
        <v>812</v>
      </c>
      <c r="BQ5" s="118" t="str">
        <f t="shared" ref="BQ5:BQ14" si="38">"3.2.2"</f>
        <v>3.2.2</v>
      </c>
      <c r="BR5" s="118" t="str">
        <f t="shared" ref="BR5:BR14" si="39">"3.2.3"</f>
        <v>3.2.3</v>
      </c>
      <c r="BS5" s="118" t="str">
        <f t="shared" ref="BS5:BS14" si="40">"20"</f>
        <v>20</v>
      </c>
      <c r="BT5" s="118" t="str">
        <f t="shared" ref="BT5:BT14" si="41">"10"</f>
        <v>10</v>
      </c>
      <c r="BU5" s="118" t="str">
        <f t="shared" ref="BU5:BU14" si="42">"15"</f>
        <v>15</v>
      </c>
      <c r="BV5" s="118" t="str">
        <f t="shared" ref="BV5:BV14" si="43">"20"</f>
        <v>20</v>
      </c>
      <c r="BW5" s="118" t="str">
        <f t="shared" ref="BW5:BW14" si="44">"25"</f>
        <v>25</v>
      </c>
      <c r="BX5" s="118" t="str">
        <f t="shared" ref="BX5:BX14" si="45">"10"</f>
        <v>10</v>
      </c>
      <c r="BY5" s="118" t="str">
        <f t="shared" ref="BY5:BZ14" si="46">"5"</f>
        <v>5</v>
      </c>
      <c r="BZ5" s="118" t="str">
        <f t="shared" si="46"/>
        <v>5</v>
      </c>
      <c r="CA5" s="118" t="str">
        <f t="shared" ref="CA5:CA14" si="47">"2,5"</f>
        <v>2,5</v>
      </c>
      <c r="CB5" s="7" t="s">
        <v>794</v>
      </c>
      <c r="CC5" s="7" t="str">
        <f t="shared" ref="CC5:CC14" si="48">"2"</f>
        <v>2</v>
      </c>
      <c r="CD5" s="7">
        <v>70</v>
      </c>
      <c r="CE5" s="7">
        <v>60</v>
      </c>
      <c r="CF5" s="7">
        <v>100</v>
      </c>
      <c r="CG5" s="7" t="str">
        <f t="shared" ref="CG5:CG15" si="49">"2.2.1"</f>
        <v>2.2.1</v>
      </c>
      <c r="CI5" s="7">
        <v>70</v>
      </c>
      <c r="CJ5" s="7">
        <v>60</v>
      </c>
      <c r="CK5" s="7">
        <v>50</v>
      </c>
      <c r="CL5" s="7">
        <v>0</v>
      </c>
      <c r="CM5" s="7" t="str">
        <f t="shared" ref="CM5:CM15" si="50">IFERROR(0.5*CO5,"")</f>
        <v/>
      </c>
      <c r="CN5" s="7" t="str">
        <f t="shared" ref="CN5:CN14" si="51">IFERROR(0.75*CO5,"")</f>
        <v/>
      </c>
      <c r="CO5" s="97" t="e">
        <f>#REF!</f>
        <v>#REF!</v>
      </c>
      <c r="CP5" s="7" t="str">
        <f t="shared" ref="CP5:CP15" si="52">IFERROR(2.25*CO5,"")</f>
        <v/>
      </c>
      <c r="CQ5" s="118" t="str">
        <f t="shared" ref="CQ5:CQ14" si="53">"3.1.1"</f>
        <v>3.1.1</v>
      </c>
      <c r="CR5" s="7">
        <v>10</v>
      </c>
      <c r="CS5" s="7">
        <v>7.5</v>
      </c>
      <c r="CT5" s="7">
        <v>5</v>
      </c>
      <c r="CU5" s="7">
        <v>0</v>
      </c>
      <c r="CV5" s="7" t="str">
        <f t="shared" ref="CV5:CV14" si="54">IFERROR(0.5*CX5,"")</f>
        <v/>
      </c>
      <c r="CW5" s="7" t="str">
        <f t="shared" ref="CW5:CW14" si="55">IFERROR(0.75*CX5,"")</f>
        <v/>
      </c>
      <c r="CX5" s="97" t="e">
        <f>#REF!</f>
        <v>#REF!</v>
      </c>
      <c r="CY5" s="7" t="str">
        <f t="shared" ref="CY5:CY15" si="56">IFERROR(2.25*CX5,"")</f>
        <v/>
      </c>
    </row>
    <row r="6" spans="1:103" ht="34.5" customHeight="1" x14ac:dyDescent="0.3">
      <c r="A6" s="7">
        <v>300</v>
      </c>
      <c r="B6" s="7" t="s">
        <v>565</v>
      </c>
      <c r="C6" s="1" t="s">
        <v>478</v>
      </c>
      <c r="D6" s="1" t="e">
        <f>IF(A6="","",IF(#REF!="","Ja","Nein"))</f>
        <v>#REF!</v>
      </c>
      <c r="E6" s="1" t="e">
        <f>IF(AND($F$6&lt;&gt;"",$D$6="Nein"),"Nein","Ja")</f>
        <v>#REF!</v>
      </c>
      <c r="F6" s="1">
        <f t="shared" si="0"/>
        <v>300</v>
      </c>
      <c r="G6" s="1" t="str">
        <f t="shared" si="1"/>
        <v/>
      </c>
      <c r="H6" s="1" t="str">
        <f t="shared" si="2"/>
        <v/>
      </c>
      <c r="I6" s="1" t="s">
        <v>803</v>
      </c>
      <c r="J6" s="7" t="str">
        <f t="shared" si="3"/>
        <v>KG300_Weiterer_Brandschutz</v>
      </c>
      <c r="K6" s="7">
        <f t="shared" si="5"/>
        <v>340</v>
      </c>
      <c r="L6" s="7" t="str">
        <f>Dropdowns!D1</f>
        <v>KG340_Holzwerkstoffplatten_im_konstruktiven_Holzbau</v>
      </c>
      <c r="M6" s="7">
        <f t="shared" si="6"/>
        <v>0</v>
      </c>
      <c r="N6" s="31">
        <v>1</v>
      </c>
      <c r="O6" s="7" t="e">
        <f t="shared" si="7"/>
        <v>#REF!</v>
      </c>
      <c r="P6" s="29">
        <f>SUM(P7:P56)</f>
        <v>0</v>
      </c>
      <c r="Q6" s="29">
        <f>Q7+Q12+Q19+Q29+Q37+Q44+Q52+Q56</f>
        <v>42</v>
      </c>
      <c r="R6" s="29" t="e">
        <f>R7+R12+R19+R29+R37+R44+R52+R56</f>
        <v>#REF!</v>
      </c>
      <c r="S6" s="7">
        <f t="shared" si="8"/>
        <v>0</v>
      </c>
      <c r="V6" s="7" t="e">
        <f t="shared" si="9"/>
        <v>#REF!</v>
      </c>
      <c r="W6" s="7" t="str">
        <f t="shared" si="10"/>
        <v/>
      </c>
      <c r="X6" s="7" t="str">
        <f t="shared" si="11"/>
        <v/>
      </c>
      <c r="Y6" s="7" t="e">
        <f t="shared" si="12"/>
        <v>#REF!</v>
      </c>
      <c r="Z6" s="7" t="str">
        <f t="shared" si="13"/>
        <v/>
      </c>
      <c r="AA6" s="7" t="str">
        <f t="shared" si="14"/>
        <v/>
      </c>
      <c r="AB6" s="7" t="e">
        <f t="shared" si="15"/>
        <v>#REF!</v>
      </c>
      <c r="AC6" s="7" t="str">
        <f t="shared" si="16"/>
        <v/>
      </c>
      <c r="AD6" s="7" t="str">
        <f t="shared" si="17"/>
        <v/>
      </c>
      <c r="AE6" s="7">
        <f t="shared" si="18"/>
        <v>0</v>
      </c>
      <c r="AF6" s="31">
        <v>4</v>
      </c>
      <c r="AG6" s="7" t="e">
        <f t="shared" ref="AG6" si="57">IF(E6="Ja",AF6,0)</f>
        <v>#REF!</v>
      </c>
      <c r="AH6" s="29">
        <f>SUM(AH7:AH56)</f>
        <v>0</v>
      </c>
      <c r="AI6" s="29">
        <f>AI7+AI12+AI19+AI29+AI37+AI44+AI52+AI56</f>
        <v>100</v>
      </c>
      <c r="AJ6" s="29" t="e">
        <f>AJ7+AJ12+AJ19+AJ29+AJ37+AJ44+AJ52+AJ56</f>
        <v>#REF!</v>
      </c>
      <c r="AK6" s="7">
        <f t="shared" si="4"/>
        <v>0</v>
      </c>
      <c r="AN6" s="7" t="e">
        <f t="shared" si="20"/>
        <v>#REF!</v>
      </c>
      <c r="AO6" s="7" t="str">
        <f t="shared" si="21"/>
        <v/>
      </c>
      <c r="AP6" s="7" t="str">
        <f t="shared" si="22"/>
        <v/>
      </c>
      <c r="AQ6" s="7" t="e">
        <f t="shared" si="23"/>
        <v>#REF!</v>
      </c>
      <c r="AR6" s="7" t="str">
        <f t="shared" si="24"/>
        <v/>
      </c>
      <c r="AS6" s="7" t="str">
        <f t="shared" si="25"/>
        <v/>
      </c>
      <c r="AT6" s="7" t="e">
        <f t="shared" si="26"/>
        <v>#REF!</v>
      </c>
      <c r="AU6" s="7" t="str">
        <f t="shared" si="27"/>
        <v/>
      </c>
      <c r="AV6" s="7" t="str">
        <f t="shared" si="28"/>
        <v/>
      </c>
      <c r="AW6" s="7" t="e">
        <f t="shared" si="29"/>
        <v>#REF!</v>
      </c>
      <c r="AX6" s="7" t="str">
        <f t="shared" si="30"/>
        <v/>
      </c>
      <c r="AY6" s="7" t="str">
        <f t="shared" si="31"/>
        <v/>
      </c>
      <c r="AZ6" s="7" t="e">
        <f t="shared" si="32"/>
        <v>#REF!</v>
      </c>
      <c r="BA6" s="7" t="str">
        <f t="shared" si="33"/>
        <v/>
      </c>
      <c r="BB6" s="7" t="str">
        <f t="shared" si="34"/>
        <v/>
      </c>
      <c r="BC6" s="7" t="e">
        <f t="shared" si="35"/>
        <v>#REF!</v>
      </c>
      <c r="BD6" s="7" t="str">
        <f t="shared" si="36"/>
        <v/>
      </c>
      <c r="BE6" s="7" t="str">
        <f t="shared" si="37"/>
        <v/>
      </c>
      <c r="BJ6" s="7" t="s">
        <v>691</v>
      </c>
      <c r="BK6" s="7">
        <v>1400</v>
      </c>
      <c r="BL6" s="7" t="s">
        <v>769</v>
      </c>
      <c r="BM6" s="7" t="s">
        <v>775</v>
      </c>
      <c r="BO6" s="116" t="s">
        <v>1255</v>
      </c>
      <c r="BP6" s="7" t="s">
        <v>812</v>
      </c>
      <c r="BQ6" s="118" t="str">
        <f t="shared" si="38"/>
        <v>3.2.2</v>
      </c>
      <c r="BR6" s="118" t="str">
        <f t="shared" si="39"/>
        <v>3.2.3</v>
      </c>
      <c r="BS6" s="118" t="str">
        <f t="shared" si="40"/>
        <v>20</v>
      </c>
      <c r="BT6" s="118" t="str">
        <f t="shared" si="41"/>
        <v>10</v>
      </c>
      <c r="BU6" s="118" t="str">
        <f t="shared" si="42"/>
        <v>15</v>
      </c>
      <c r="BV6" s="118" t="str">
        <f t="shared" si="43"/>
        <v>20</v>
      </c>
      <c r="BW6" s="118" t="str">
        <f t="shared" si="44"/>
        <v>25</v>
      </c>
      <c r="BX6" s="118" t="str">
        <f t="shared" si="45"/>
        <v>10</v>
      </c>
      <c r="BY6" s="118" t="str">
        <f t="shared" si="46"/>
        <v>5</v>
      </c>
      <c r="BZ6" s="118" t="str">
        <f t="shared" si="46"/>
        <v>5</v>
      </c>
      <c r="CA6" s="118" t="str">
        <f t="shared" si="47"/>
        <v>2,5</v>
      </c>
      <c r="CB6" s="7" t="s">
        <v>794</v>
      </c>
      <c r="CC6" s="7" t="str">
        <f t="shared" si="48"/>
        <v>2</v>
      </c>
      <c r="CD6" s="7">
        <v>70</v>
      </c>
      <c r="CE6" s="7">
        <v>60</v>
      </c>
      <c r="CF6" s="7">
        <v>100</v>
      </c>
      <c r="CG6" s="7" t="str">
        <f t="shared" si="49"/>
        <v>2.2.1</v>
      </c>
      <c r="CI6" s="7">
        <v>70</v>
      </c>
      <c r="CJ6" s="7">
        <v>60</v>
      </c>
      <c r="CK6" s="7">
        <v>50</v>
      </c>
      <c r="CL6" s="7">
        <v>0</v>
      </c>
      <c r="CM6" s="7">
        <f t="shared" si="50"/>
        <v>12</v>
      </c>
      <c r="CN6" s="7">
        <f t="shared" si="51"/>
        <v>18</v>
      </c>
      <c r="CO6" s="97">
        <v>24</v>
      </c>
      <c r="CP6" s="7">
        <f t="shared" si="52"/>
        <v>54</v>
      </c>
      <c r="CQ6" s="118" t="str">
        <f t="shared" si="53"/>
        <v>3.1.1</v>
      </c>
      <c r="CR6" s="7">
        <v>10</v>
      </c>
      <c r="CS6" s="7">
        <v>7.5</v>
      </c>
      <c r="CT6" s="7">
        <v>5</v>
      </c>
      <c r="CU6" s="7">
        <v>0</v>
      </c>
      <c r="CV6" s="7">
        <f t="shared" si="54"/>
        <v>48</v>
      </c>
      <c r="CW6" s="7">
        <f t="shared" si="55"/>
        <v>72</v>
      </c>
      <c r="CX6" s="97">
        <v>96</v>
      </c>
      <c r="CY6" s="7">
        <f t="shared" si="56"/>
        <v>216</v>
      </c>
    </row>
    <row r="7" spans="1:103" ht="28.8" x14ac:dyDescent="0.3">
      <c r="A7" s="7">
        <v>310</v>
      </c>
      <c r="B7" s="1" t="s">
        <v>567</v>
      </c>
      <c r="C7" s="1" t="s">
        <v>479</v>
      </c>
      <c r="D7" s="1" t="e">
        <f>IF(A7="","",IF(#REF!="","Ja","Nein"))</f>
        <v>#REF!</v>
      </c>
      <c r="E7" s="1" t="e">
        <f>IF(AND($F$6&lt;&gt;"",$D$6="Nein"),"Nein",
                IF(AND($G$7&lt;&gt;"",$D$7="Nein"),"Nein",
                              IF(AND(H7&lt;&gt;"",D7="Nein"),"Nein","Ja")))</f>
        <v>#REF!</v>
      </c>
      <c r="F7" s="1" t="str">
        <f t="shared" si="0"/>
        <v/>
      </c>
      <c r="G7" s="1">
        <f t="shared" si="1"/>
        <v>310</v>
      </c>
      <c r="H7" s="1" t="str">
        <f t="shared" si="2"/>
        <v/>
      </c>
      <c r="I7" s="1" t="s">
        <v>776</v>
      </c>
      <c r="J7" s="7" t="str">
        <f t="shared" si="3"/>
        <v>N/A</v>
      </c>
      <c r="K7" s="7">
        <f t="shared" si="5"/>
        <v>350</v>
      </c>
      <c r="L7" s="7" t="str">
        <f>Dropdowns!E1</f>
        <v>KG350_Holzwerkstoffplatten_im_konstruktiven_Holzbau</v>
      </c>
      <c r="M7" s="7">
        <f t="shared" si="6"/>
        <v>0</v>
      </c>
      <c r="O7" s="7" t="str">
        <f t="shared" ref="O7:O35" si="58">IF(OR(A7="",N7=""),"",IF(D7="Ja",N7,0))</f>
        <v/>
      </c>
      <c r="P7" s="7">
        <f t="shared" ref="P7:P38" si="59">IFERROR(IF(G7="","",R7/$R$6),0)</f>
        <v>0</v>
      </c>
      <c r="Q7" s="28">
        <f>SUM(Q8:Q11)</f>
        <v>0</v>
      </c>
      <c r="R7" s="28" t="e">
        <f>SUM(R8:R11)</f>
        <v>#REF!</v>
      </c>
      <c r="S7" s="7" t="str">
        <f t="shared" si="8"/>
        <v/>
      </c>
      <c r="T7" s="7">
        <f t="shared" ref="T7:T38" si="60">IFERROR(IF(AND(P7&lt;&gt;"",Q7&lt;&gt;""),$S$6*P7/$P$6,""),0)</f>
        <v>0</v>
      </c>
      <c r="U7" s="7">
        <f>IFERROR(IF(AND(P7="",R7&lt;&gt;""),$T$7*R7/$R$7,""),0)</f>
        <v>0</v>
      </c>
      <c r="V7" s="7" t="str">
        <f t="shared" si="9"/>
        <v/>
      </c>
      <c r="W7" s="7" t="e">
        <f t="shared" si="10"/>
        <v>#REF!</v>
      </c>
      <c r="X7" s="7" t="e">
        <f t="shared" si="11"/>
        <v>#REF!</v>
      </c>
      <c r="Y7" s="7" t="str">
        <f t="shared" si="12"/>
        <v/>
      </c>
      <c r="Z7" s="7" t="e">
        <f t="shared" si="13"/>
        <v>#REF!</v>
      </c>
      <c r="AA7" s="7" t="e">
        <f t="shared" si="14"/>
        <v>#REF!</v>
      </c>
      <c r="AB7" s="7" t="str">
        <f t="shared" si="15"/>
        <v/>
      </c>
      <c r="AC7" s="7" t="e">
        <f t="shared" si="16"/>
        <v>#REF!</v>
      </c>
      <c r="AD7" s="7" t="e">
        <f t="shared" si="17"/>
        <v>#REF!</v>
      </c>
      <c r="AE7" s="7">
        <f t="shared" si="18"/>
        <v>0</v>
      </c>
      <c r="AG7" s="7" t="e">
        <f t="shared" ref="AG7:AG35" si="61">IF(OR(D7="",AF7=""),"",IF(D7="Ja",AF7,0))</f>
        <v>#REF!</v>
      </c>
      <c r="AH7" s="7">
        <f t="shared" ref="AH7:AH38" si="62">IFERROR(IF(G7="","",AJ7/$AJ$6),0)</f>
        <v>0</v>
      </c>
      <c r="AI7" s="28">
        <f>SUM(AI8:AI11)</f>
        <v>0</v>
      </c>
      <c r="AJ7" s="28" t="e">
        <f>SUM(AJ8:AJ11)</f>
        <v>#REF!</v>
      </c>
      <c r="AK7" s="7">
        <f t="shared" si="4"/>
        <v>0</v>
      </c>
      <c r="AL7" s="7">
        <f>IFERROR(IF(AND(AH7&lt;&gt;"",AI7&lt;&gt;""),$AK$6*AH7/$AH$6,""),0)</f>
        <v>0</v>
      </c>
      <c r="AM7" s="7">
        <f t="shared" ref="AM7:AM8" si="63">IFERROR(IF(AND(AH7="",AJ7&lt;&gt;""),$AL$7*AJ7/$AJ$7,""),0)</f>
        <v>0</v>
      </c>
      <c r="AN7" s="7" t="e">
        <f t="shared" ref="AN7:AN70" si="64">IF(AK7="","",AK7*$AN$3)</f>
        <v>#REF!</v>
      </c>
      <c r="AO7" s="7" t="e">
        <f t="shared" ref="AO7:AO70" si="65">IF(AL7="","",AL7*$AO$3)</f>
        <v>#REF!</v>
      </c>
      <c r="AP7" s="7" t="e">
        <f t="shared" ref="AP7:AP70" si="66">IF(AM7="","",AM7*$AP$3)</f>
        <v>#REF!</v>
      </c>
      <c r="AQ7" s="7" t="e">
        <f t="shared" ref="AQ7:AQ70" si="67">IF(AK7="","",AK7*$AQ$3)</f>
        <v>#REF!</v>
      </c>
      <c r="AR7" s="7" t="e">
        <f t="shared" ref="AR7:AR70" si="68">IF(AL7="","",AL7*$AR$3)</f>
        <v>#REF!</v>
      </c>
      <c r="AS7" s="7" t="e">
        <f t="shared" ref="AS7:AS70" si="69">IF(AM7="","",AM7*$AS$3)</f>
        <v>#REF!</v>
      </c>
      <c r="AT7" s="7" t="e">
        <f t="shared" ref="AT7:AT70" si="70">IF(AK7="","",AK7*$AT$3)</f>
        <v>#REF!</v>
      </c>
      <c r="AU7" s="7" t="e">
        <f t="shared" ref="AU7:AU70" si="71">IF(AL7="","",AL7*$AU$3)</f>
        <v>#REF!</v>
      </c>
      <c r="AV7" s="7" t="e">
        <f t="shared" ref="AV7:AV70" si="72">IF(AM7="","",AM7*$AV$3)</f>
        <v>#REF!</v>
      </c>
      <c r="AW7" s="7" t="e">
        <f t="shared" ref="AW7:AW70" si="73">IF(AK7="","",AK7*$AW$3)</f>
        <v>#REF!</v>
      </c>
      <c r="AX7" s="7" t="e">
        <f t="shared" ref="AX7:AX70" si="74">IF(AL7="","",AL7*$AX$3)</f>
        <v>#REF!</v>
      </c>
      <c r="AY7" s="7" t="e">
        <f t="shared" ref="AY7:AY70" si="75">IF(AM7="","",AM7*$AY$3)</f>
        <v>#REF!</v>
      </c>
      <c r="AZ7" s="7" t="e">
        <f t="shared" ref="AZ7:AZ70" si="76">IF(AK7="","",AK7*$AZ$3)</f>
        <v>#REF!</v>
      </c>
      <c r="BA7" s="7" t="e">
        <f t="shared" ref="BA7:BA70" si="77">IF(AL7="","",AL7*$BA$3)</f>
        <v>#REF!</v>
      </c>
      <c r="BB7" s="7" t="e">
        <f t="shared" ref="BB7:BB70" si="78">IF(AM7="","",AM7*$BB$3)</f>
        <v>#REF!</v>
      </c>
      <c r="BC7" s="7" t="e">
        <f t="shared" si="35"/>
        <v>#REF!</v>
      </c>
      <c r="BD7" s="7" t="e">
        <f t="shared" si="36"/>
        <v>#REF!</v>
      </c>
      <c r="BE7" s="7" t="e">
        <f t="shared" si="37"/>
        <v>#REF!</v>
      </c>
      <c r="BJ7" s="7" t="s">
        <v>692</v>
      </c>
      <c r="BK7" s="7">
        <v>1800</v>
      </c>
      <c r="BL7" s="7" t="s">
        <v>770</v>
      </c>
      <c r="BM7" s="7" t="s">
        <v>776</v>
      </c>
      <c r="BO7" s="116" t="s">
        <v>1254</v>
      </c>
      <c r="BP7" s="7" t="s">
        <v>812</v>
      </c>
      <c r="BQ7" s="118" t="str">
        <f t="shared" si="38"/>
        <v>3.2.2</v>
      </c>
      <c r="BR7" s="118" t="str">
        <f t="shared" si="39"/>
        <v>3.2.3</v>
      </c>
      <c r="BS7" s="118" t="str">
        <f t="shared" si="40"/>
        <v>20</v>
      </c>
      <c r="BT7" s="118" t="str">
        <f t="shared" si="41"/>
        <v>10</v>
      </c>
      <c r="BU7" s="118" t="str">
        <f t="shared" si="42"/>
        <v>15</v>
      </c>
      <c r="BV7" s="118" t="str">
        <f t="shared" si="43"/>
        <v>20</v>
      </c>
      <c r="BW7" s="118" t="str">
        <f t="shared" si="44"/>
        <v>25</v>
      </c>
      <c r="BX7" s="118" t="str">
        <f t="shared" si="45"/>
        <v>10</v>
      </c>
      <c r="BY7" s="118" t="str">
        <f t="shared" si="46"/>
        <v>5</v>
      </c>
      <c r="BZ7" s="118" t="str">
        <f t="shared" si="46"/>
        <v>5</v>
      </c>
      <c r="CA7" s="118" t="str">
        <f t="shared" si="47"/>
        <v>2,5</v>
      </c>
      <c r="CB7" s="7" t="s">
        <v>794</v>
      </c>
      <c r="CC7" s="7" t="str">
        <f t="shared" si="48"/>
        <v>2</v>
      </c>
      <c r="CD7" s="7">
        <v>70</v>
      </c>
      <c r="CE7" s="7">
        <v>60</v>
      </c>
      <c r="CF7" s="7">
        <v>100</v>
      </c>
      <c r="CG7" s="7" t="str">
        <f t="shared" si="49"/>
        <v>2.2.1</v>
      </c>
      <c r="CI7" s="7">
        <v>70</v>
      </c>
      <c r="CJ7" s="7">
        <v>60</v>
      </c>
      <c r="CK7" s="7">
        <v>50</v>
      </c>
      <c r="CL7" s="7">
        <v>0</v>
      </c>
      <c r="CM7" s="7" t="str">
        <f t="shared" si="50"/>
        <v/>
      </c>
      <c r="CN7" s="7" t="str">
        <f t="shared" si="51"/>
        <v/>
      </c>
      <c r="CO7" s="97" t="e">
        <f>#REF!</f>
        <v>#REF!</v>
      </c>
      <c r="CP7" s="7" t="str">
        <f t="shared" si="52"/>
        <v/>
      </c>
      <c r="CQ7" s="118" t="str">
        <f t="shared" si="53"/>
        <v>3.1.1</v>
      </c>
      <c r="CR7" s="7">
        <v>10</v>
      </c>
      <c r="CS7" s="7">
        <v>7.5</v>
      </c>
      <c r="CT7" s="7">
        <v>5</v>
      </c>
      <c r="CU7" s="7">
        <v>0</v>
      </c>
      <c r="CV7" s="7" t="str">
        <f t="shared" si="54"/>
        <v/>
      </c>
      <c r="CW7" s="7" t="str">
        <f t="shared" si="55"/>
        <v/>
      </c>
      <c r="CX7" s="97" t="e">
        <f>#REF!</f>
        <v>#REF!</v>
      </c>
      <c r="CY7" s="7" t="str">
        <f t="shared" si="56"/>
        <v/>
      </c>
    </row>
    <row r="8" spans="1:103" ht="25.5" customHeight="1" x14ac:dyDescent="0.3">
      <c r="A8" s="7">
        <v>311</v>
      </c>
      <c r="B8" s="1" t="s">
        <v>568</v>
      </c>
      <c r="C8" s="1" t="s">
        <v>480</v>
      </c>
      <c r="D8" s="1" t="e">
        <f>IF(A8="","",IF(#REF!="","Ja","Nein"))</f>
        <v>#REF!</v>
      </c>
      <c r="E8" s="1" t="e">
        <f>IF(AND($F$6&lt;&gt;"",$D$6="Nein"),"Nein",
                IF(AND($G$7&lt;&gt;"",$D$7="Nein"),"Nein",
                              IF(AND(H8&lt;&gt;"",D8="Nein"),"Nein","Ja")))</f>
        <v>#REF!</v>
      </c>
      <c r="F8" s="1" t="str">
        <f t="shared" si="0"/>
        <v/>
      </c>
      <c r="G8" s="1" t="str">
        <f t="shared" si="1"/>
        <v/>
      </c>
      <c r="H8" s="1">
        <f t="shared" si="2"/>
        <v>311</v>
      </c>
      <c r="I8" s="1" t="s">
        <v>776</v>
      </c>
      <c r="J8" s="7" t="str">
        <f t="shared" si="3"/>
        <v>N/A</v>
      </c>
      <c r="K8" s="7">
        <f t="shared" si="5"/>
        <v>360</v>
      </c>
      <c r="L8" s="7" t="str">
        <f>Dropdowns!F1</f>
        <v>KG360_Holzwerkstoffplatten_im_konstruktiven_Holzbau</v>
      </c>
      <c r="M8" s="7">
        <f t="shared" si="6"/>
        <v>0</v>
      </c>
      <c r="O8" s="7" t="str">
        <f t="shared" si="58"/>
        <v/>
      </c>
      <c r="P8" s="7" t="str">
        <f t="shared" si="59"/>
        <v/>
      </c>
      <c r="Q8" s="31">
        <v>0</v>
      </c>
      <c r="R8" s="7" t="e">
        <f>IF(E7="Ja",Q8,0)</f>
        <v>#REF!</v>
      </c>
      <c r="S8" s="7" t="str">
        <f t="shared" si="8"/>
        <v/>
      </c>
      <c r="T8" s="7" t="str">
        <f t="shared" si="60"/>
        <v/>
      </c>
      <c r="U8" s="7">
        <f t="shared" ref="U8" si="79">IFERROR(IF(AND(P8="",R8&lt;&gt;""),$T$7*R8/$R$7,""),0)</f>
        <v>0</v>
      </c>
      <c r="V8" s="7" t="str">
        <f t="shared" si="9"/>
        <v/>
      </c>
      <c r="W8" s="7" t="str">
        <f t="shared" si="10"/>
        <v/>
      </c>
      <c r="X8" s="7" t="e">
        <f t="shared" si="11"/>
        <v>#REF!</v>
      </c>
      <c r="Y8" s="7" t="str">
        <f t="shared" si="12"/>
        <v/>
      </c>
      <c r="Z8" s="7" t="str">
        <f t="shared" si="13"/>
        <v/>
      </c>
      <c r="AA8" s="7" t="e">
        <f t="shared" si="14"/>
        <v>#REF!</v>
      </c>
      <c r="AB8" s="7" t="str">
        <f t="shared" ref="AB8:AB71" si="80">IF(S8="","",S8*$AB$3)</f>
        <v/>
      </c>
      <c r="AC8" s="7" t="str">
        <f t="shared" ref="AC8:AC71" si="81">IF(T8="","",T8*$AC$3)</f>
        <v/>
      </c>
      <c r="AD8" s="7" t="e">
        <f t="shared" ref="AD8:AD71" si="82">IF(U8="","",U8*$AD$3)</f>
        <v>#REF!</v>
      </c>
      <c r="AE8" s="7">
        <f t="shared" si="18"/>
        <v>0</v>
      </c>
      <c r="AG8" s="7" t="e">
        <f t="shared" si="61"/>
        <v>#REF!</v>
      </c>
      <c r="AH8" s="7" t="str">
        <f t="shared" si="62"/>
        <v/>
      </c>
      <c r="AI8" s="31">
        <v>0</v>
      </c>
      <c r="AJ8" s="7" t="e">
        <f>IF(E8="Ja",AI8,0)</f>
        <v>#REF!</v>
      </c>
      <c r="AK8" s="7">
        <f t="shared" si="4"/>
        <v>0</v>
      </c>
      <c r="AL8" s="7" t="str">
        <f t="shared" ref="AL8:AL56" si="83">IFERROR(IF(AND(AH8&lt;&gt;"",AI8&lt;&gt;""),$AK$6*AH8/$AH$6,""),0)</f>
        <v/>
      </c>
      <c r="AM8" s="7">
        <f t="shared" si="63"/>
        <v>0</v>
      </c>
      <c r="AN8" s="7" t="e">
        <f t="shared" si="64"/>
        <v>#REF!</v>
      </c>
      <c r="AO8" s="7" t="str">
        <f t="shared" si="65"/>
        <v/>
      </c>
      <c r="AP8" s="7" t="e">
        <f t="shared" si="66"/>
        <v>#REF!</v>
      </c>
      <c r="AQ8" s="7" t="e">
        <f t="shared" si="67"/>
        <v>#REF!</v>
      </c>
      <c r="AR8" s="7" t="str">
        <f t="shared" si="68"/>
        <v/>
      </c>
      <c r="AS8" s="7" t="e">
        <f t="shared" si="69"/>
        <v>#REF!</v>
      </c>
      <c r="AT8" s="7" t="e">
        <f t="shared" si="70"/>
        <v>#REF!</v>
      </c>
      <c r="AU8" s="7" t="str">
        <f t="shared" si="71"/>
        <v/>
      </c>
      <c r="AV8" s="7" t="e">
        <f t="shared" si="72"/>
        <v>#REF!</v>
      </c>
      <c r="AW8" s="7" t="e">
        <f t="shared" si="73"/>
        <v>#REF!</v>
      </c>
      <c r="AX8" s="7" t="str">
        <f t="shared" si="74"/>
        <v/>
      </c>
      <c r="AY8" s="7" t="e">
        <f t="shared" si="75"/>
        <v>#REF!</v>
      </c>
      <c r="AZ8" s="7" t="e">
        <f t="shared" si="76"/>
        <v>#REF!</v>
      </c>
      <c r="BA8" s="7" t="str">
        <f t="shared" si="77"/>
        <v/>
      </c>
      <c r="BB8" s="7" t="e">
        <f t="shared" si="78"/>
        <v>#REF!</v>
      </c>
      <c r="BC8" s="7" t="e">
        <f t="shared" si="35"/>
        <v>#REF!</v>
      </c>
      <c r="BD8" s="7" t="str">
        <f t="shared" si="36"/>
        <v/>
      </c>
      <c r="BE8" s="7" t="e">
        <f t="shared" si="37"/>
        <v>#REF!</v>
      </c>
      <c r="BJ8" s="7" t="s">
        <v>693</v>
      </c>
      <c r="BK8" s="7">
        <v>380</v>
      </c>
      <c r="BL8" s="7" t="s">
        <v>771</v>
      </c>
      <c r="BM8" s="7" t="s">
        <v>776</v>
      </c>
      <c r="BO8" s="116" t="s">
        <v>1253</v>
      </c>
      <c r="BP8" s="7" t="s">
        <v>812</v>
      </c>
      <c r="BQ8" s="118" t="str">
        <f t="shared" si="38"/>
        <v>3.2.2</v>
      </c>
      <c r="BR8" s="118" t="str">
        <f t="shared" si="39"/>
        <v>3.2.3</v>
      </c>
      <c r="BS8" s="118" t="str">
        <f t="shared" si="40"/>
        <v>20</v>
      </c>
      <c r="BT8" s="118" t="str">
        <f t="shared" si="41"/>
        <v>10</v>
      </c>
      <c r="BU8" s="118" t="str">
        <f t="shared" si="42"/>
        <v>15</v>
      </c>
      <c r="BV8" s="118" t="str">
        <f t="shared" si="43"/>
        <v>20</v>
      </c>
      <c r="BW8" s="118" t="str">
        <f t="shared" si="44"/>
        <v>25</v>
      </c>
      <c r="BX8" s="118" t="str">
        <f t="shared" si="45"/>
        <v>10</v>
      </c>
      <c r="BY8" s="118" t="str">
        <f t="shared" si="46"/>
        <v>5</v>
      </c>
      <c r="BZ8" s="118" t="str">
        <f t="shared" si="46"/>
        <v>5</v>
      </c>
      <c r="CA8" s="118" t="str">
        <f t="shared" si="47"/>
        <v>2,5</v>
      </c>
      <c r="CB8" s="7" t="s">
        <v>794</v>
      </c>
      <c r="CC8" s="7" t="str">
        <f t="shared" si="48"/>
        <v>2</v>
      </c>
      <c r="CD8" s="7">
        <v>70</v>
      </c>
      <c r="CE8" s="7">
        <v>60</v>
      </c>
      <c r="CF8" s="7">
        <v>100</v>
      </c>
      <c r="CG8" s="7" t="str">
        <f t="shared" si="49"/>
        <v>2.2.1</v>
      </c>
      <c r="CI8" s="7">
        <v>70</v>
      </c>
      <c r="CJ8" s="7">
        <v>60</v>
      </c>
      <c r="CK8" s="7">
        <v>50</v>
      </c>
      <c r="CL8" s="7">
        <v>0</v>
      </c>
      <c r="CM8" s="7" t="str">
        <f t="shared" si="50"/>
        <v/>
      </c>
      <c r="CN8" s="7" t="str">
        <f t="shared" si="51"/>
        <v/>
      </c>
      <c r="CO8" s="97" t="e">
        <f>#REF!</f>
        <v>#REF!</v>
      </c>
      <c r="CP8" s="7" t="str">
        <f t="shared" si="52"/>
        <v/>
      </c>
      <c r="CQ8" s="118" t="str">
        <f t="shared" si="53"/>
        <v>3.1.1</v>
      </c>
      <c r="CR8" s="7">
        <v>10</v>
      </c>
      <c r="CS8" s="7">
        <v>7.5</v>
      </c>
      <c r="CT8" s="7">
        <v>5</v>
      </c>
      <c r="CU8" s="7">
        <v>0</v>
      </c>
      <c r="CV8" s="7" t="str">
        <f t="shared" si="54"/>
        <v/>
      </c>
      <c r="CW8" s="7" t="str">
        <f t="shared" si="55"/>
        <v/>
      </c>
      <c r="CX8" s="97" t="e">
        <f>#REF!</f>
        <v>#REF!</v>
      </c>
      <c r="CY8" s="7" t="str">
        <f t="shared" si="56"/>
        <v/>
      </c>
    </row>
    <row r="9" spans="1:103" ht="21.75" customHeight="1" x14ac:dyDescent="0.3">
      <c r="A9" s="7">
        <v>312</v>
      </c>
      <c r="B9" s="1" t="s">
        <v>569</v>
      </c>
      <c r="C9" s="1" t="s">
        <v>481</v>
      </c>
      <c r="D9" s="1" t="e">
        <f>IF(A9="","",IF(#REF!="","Ja","Nein"))</f>
        <v>#REF!</v>
      </c>
      <c r="E9" s="1" t="e">
        <f t="shared" ref="E9:E11" si="84">IF(AND($F$6&lt;&gt;"",$D$6="Nein"),"Nein",
                IF(AND($G$7&lt;&gt;"",$D$7="Nein"),"Nein",
                              IF(AND(H9&lt;&gt;"",D9="Nein"),"Nein","Ja")))</f>
        <v>#REF!</v>
      </c>
      <c r="F9" s="1" t="str">
        <f t="shared" si="0"/>
        <v/>
      </c>
      <c r="G9" s="1" t="str">
        <f t="shared" si="1"/>
        <v/>
      </c>
      <c r="H9" s="1">
        <f t="shared" si="2"/>
        <v>312</v>
      </c>
      <c r="I9" s="1" t="s">
        <v>776</v>
      </c>
      <c r="J9" s="7" t="str">
        <f t="shared" si="3"/>
        <v>N/A</v>
      </c>
      <c r="K9" s="7">
        <f t="shared" si="5"/>
        <v>363</v>
      </c>
      <c r="L9" s="7" t="str">
        <f>Dropdowns!G1</f>
        <v>KG363_Dachbelaege</v>
      </c>
      <c r="M9" s="7">
        <f t="shared" si="6"/>
        <v>0</v>
      </c>
      <c r="O9" s="7" t="str">
        <f t="shared" si="58"/>
        <v/>
      </c>
      <c r="P9" s="7" t="str">
        <f t="shared" si="59"/>
        <v/>
      </c>
      <c r="Q9" s="31">
        <v>0</v>
      </c>
      <c r="R9" s="7" t="e">
        <f t="shared" ref="R9:R11" si="85">IF(E8="Ja",Q9,0)</f>
        <v>#REF!</v>
      </c>
      <c r="S9" s="7" t="str">
        <f t="shared" si="8"/>
        <v/>
      </c>
      <c r="T9" s="7" t="str">
        <f t="shared" si="60"/>
        <v/>
      </c>
      <c r="U9" s="7">
        <f>IFERROR(IF(AND(P9="",R9&lt;&gt;""),$T$7*R9/$R$7,""),0)</f>
        <v>0</v>
      </c>
      <c r="V9" s="7" t="str">
        <f t="shared" si="9"/>
        <v/>
      </c>
      <c r="W9" s="7" t="str">
        <f t="shared" si="10"/>
        <v/>
      </c>
      <c r="X9" s="7" t="e">
        <f t="shared" si="11"/>
        <v>#REF!</v>
      </c>
      <c r="Y9" s="7" t="str">
        <f t="shared" si="12"/>
        <v/>
      </c>
      <c r="Z9" s="7" t="str">
        <f t="shared" si="13"/>
        <v/>
      </c>
      <c r="AA9" s="7" t="e">
        <f t="shared" si="14"/>
        <v>#REF!</v>
      </c>
      <c r="AB9" s="7" t="str">
        <f t="shared" si="80"/>
        <v/>
      </c>
      <c r="AC9" s="7" t="str">
        <f t="shared" si="81"/>
        <v/>
      </c>
      <c r="AD9" s="7" t="e">
        <f t="shared" si="82"/>
        <v>#REF!</v>
      </c>
      <c r="AE9" s="7">
        <f t="shared" si="18"/>
        <v>0</v>
      </c>
      <c r="AG9" s="7" t="e">
        <f t="shared" si="61"/>
        <v>#REF!</v>
      </c>
      <c r="AH9" s="7" t="str">
        <f t="shared" si="62"/>
        <v/>
      </c>
      <c r="AI9" s="31">
        <v>0</v>
      </c>
      <c r="AJ9" s="7" t="e">
        <f t="shared" ref="AJ9:AJ11" si="86">IF(E9="Ja",AI9,0)</f>
        <v>#REF!</v>
      </c>
      <c r="AK9" s="7">
        <f t="shared" si="4"/>
        <v>0</v>
      </c>
      <c r="AL9" s="7" t="str">
        <f t="shared" si="83"/>
        <v/>
      </c>
      <c r="AM9" s="7">
        <f>IFERROR(IF(AND(AH9="",AJ9&lt;&gt;""),$AL$7*AJ9/$AJ$7,""),0)</f>
        <v>0</v>
      </c>
      <c r="AN9" s="7" t="e">
        <f t="shared" si="64"/>
        <v>#REF!</v>
      </c>
      <c r="AO9" s="7" t="str">
        <f t="shared" si="65"/>
        <v/>
      </c>
      <c r="AP9" s="7" t="e">
        <f t="shared" si="66"/>
        <v>#REF!</v>
      </c>
      <c r="AQ9" s="7" t="e">
        <f t="shared" si="67"/>
        <v>#REF!</v>
      </c>
      <c r="AR9" s="7" t="str">
        <f t="shared" si="68"/>
        <v/>
      </c>
      <c r="AS9" s="7" t="e">
        <f t="shared" si="69"/>
        <v>#REF!</v>
      </c>
      <c r="AT9" s="7" t="e">
        <f t="shared" si="70"/>
        <v>#REF!</v>
      </c>
      <c r="AU9" s="7" t="str">
        <f t="shared" si="71"/>
        <v/>
      </c>
      <c r="AV9" s="7" t="e">
        <f t="shared" si="72"/>
        <v>#REF!</v>
      </c>
      <c r="AW9" s="7" t="e">
        <f t="shared" si="73"/>
        <v>#REF!</v>
      </c>
      <c r="AX9" s="7" t="str">
        <f t="shared" si="74"/>
        <v/>
      </c>
      <c r="AY9" s="7" t="e">
        <f t="shared" si="75"/>
        <v>#REF!</v>
      </c>
      <c r="AZ9" s="7" t="e">
        <f t="shared" si="76"/>
        <v>#REF!</v>
      </c>
      <c r="BA9" s="7" t="str">
        <f t="shared" si="77"/>
        <v/>
      </c>
      <c r="BB9" s="7" t="e">
        <f t="shared" si="78"/>
        <v>#REF!</v>
      </c>
      <c r="BC9" s="7" t="e">
        <f t="shared" si="35"/>
        <v>#REF!</v>
      </c>
      <c r="BD9" s="7" t="str">
        <f t="shared" si="36"/>
        <v/>
      </c>
      <c r="BE9" s="7" t="e">
        <f t="shared" si="37"/>
        <v>#REF!</v>
      </c>
      <c r="BJ9" s="7" t="s">
        <v>694</v>
      </c>
      <c r="BK9" s="7">
        <v>500</v>
      </c>
      <c r="BL9" s="7" t="s">
        <v>772</v>
      </c>
      <c r="BM9" s="7" t="s">
        <v>776</v>
      </c>
      <c r="BO9" s="116" t="s">
        <v>1252</v>
      </c>
      <c r="BP9" s="7" t="s">
        <v>812</v>
      </c>
      <c r="BQ9" s="118" t="str">
        <f t="shared" si="38"/>
        <v>3.2.2</v>
      </c>
      <c r="BR9" s="118" t="str">
        <f t="shared" si="39"/>
        <v>3.2.3</v>
      </c>
      <c r="BS9" s="118" t="str">
        <f t="shared" si="40"/>
        <v>20</v>
      </c>
      <c r="BT9" s="118" t="str">
        <f t="shared" si="41"/>
        <v>10</v>
      </c>
      <c r="BU9" s="118" t="str">
        <f t="shared" si="42"/>
        <v>15</v>
      </c>
      <c r="BV9" s="118" t="str">
        <f t="shared" si="43"/>
        <v>20</v>
      </c>
      <c r="BW9" s="118" t="str">
        <f t="shared" si="44"/>
        <v>25</v>
      </c>
      <c r="BX9" s="118" t="str">
        <f t="shared" si="45"/>
        <v>10</v>
      </c>
      <c r="BY9" s="118" t="str">
        <f t="shared" si="46"/>
        <v>5</v>
      </c>
      <c r="BZ9" s="118" t="str">
        <f t="shared" si="46"/>
        <v>5</v>
      </c>
      <c r="CA9" s="118" t="str">
        <f t="shared" si="47"/>
        <v>2,5</v>
      </c>
      <c r="CB9" s="7" t="s">
        <v>794</v>
      </c>
      <c r="CC9" s="7" t="str">
        <f t="shared" si="48"/>
        <v>2</v>
      </c>
      <c r="CD9" s="7">
        <v>70</v>
      </c>
      <c r="CE9" s="7">
        <v>60</v>
      </c>
      <c r="CF9" s="7">
        <v>100</v>
      </c>
      <c r="CG9" s="7" t="str">
        <f t="shared" si="49"/>
        <v>2.2.1</v>
      </c>
      <c r="CI9" s="7">
        <v>70</v>
      </c>
      <c r="CJ9" s="7">
        <v>60</v>
      </c>
      <c r="CK9" s="7">
        <v>50</v>
      </c>
      <c r="CL9" s="7">
        <v>0</v>
      </c>
      <c r="CM9" s="7" t="str">
        <f t="shared" si="50"/>
        <v/>
      </c>
      <c r="CN9" s="7" t="str">
        <f t="shared" si="51"/>
        <v/>
      </c>
      <c r="CO9" s="97" t="e">
        <f>#REF!</f>
        <v>#REF!</v>
      </c>
      <c r="CP9" s="7" t="str">
        <f t="shared" si="52"/>
        <v/>
      </c>
      <c r="CQ9" s="118" t="str">
        <f t="shared" si="53"/>
        <v>3.1.1</v>
      </c>
      <c r="CR9" s="7">
        <v>10</v>
      </c>
      <c r="CS9" s="7">
        <v>7.5</v>
      </c>
      <c r="CT9" s="7">
        <v>5</v>
      </c>
      <c r="CU9" s="7">
        <v>0</v>
      </c>
      <c r="CV9" s="7" t="str">
        <f t="shared" si="54"/>
        <v/>
      </c>
      <c r="CW9" s="7" t="str">
        <f t="shared" si="55"/>
        <v/>
      </c>
      <c r="CX9" s="97" t="e">
        <f>#REF!</f>
        <v>#REF!</v>
      </c>
      <c r="CY9" s="7" t="str">
        <f t="shared" si="56"/>
        <v/>
      </c>
    </row>
    <row r="10" spans="1:103" x14ac:dyDescent="0.3">
      <c r="A10" s="7">
        <v>313</v>
      </c>
      <c r="B10" s="1" t="s">
        <v>570</v>
      </c>
      <c r="C10" s="1" t="s">
        <v>482</v>
      </c>
      <c r="D10" s="1" t="e">
        <f>IF(A10="","",IF(#REF!="","Ja","Nein"))</f>
        <v>#REF!</v>
      </c>
      <c r="E10" s="1" t="e">
        <f t="shared" si="84"/>
        <v>#REF!</v>
      </c>
      <c r="F10" s="1" t="str">
        <f t="shared" si="0"/>
        <v/>
      </c>
      <c r="G10" s="1" t="str">
        <f t="shared" si="1"/>
        <v/>
      </c>
      <c r="H10" s="1">
        <f t="shared" si="2"/>
        <v>313</v>
      </c>
      <c r="I10" s="1" t="s">
        <v>776</v>
      </c>
      <c r="J10" s="7" t="str">
        <f t="shared" si="3"/>
        <v>N/A</v>
      </c>
      <c r="K10" s="7">
        <f t="shared" si="5"/>
        <v>361</v>
      </c>
      <c r="L10" s="7" t="str">
        <f>Dropdowns!H1</f>
        <v>KG361_Dachkonstruktion</v>
      </c>
      <c r="M10" s="7">
        <f t="shared" si="6"/>
        <v>0</v>
      </c>
      <c r="O10" s="7" t="str">
        <f t="shared" si="58"/>
        <v/>
      </c>
      <c r="P10" s="7" t="str">
        <f t="shared" si="59"/>
        <v/>
      </c>
      <c r="Q10" s="31">
        <v>0</v>
      </c>
      <c r="R10" s="7" t="e">
        <f t="shared" si="85"/>
        <v>#REF!</v>
      </c>
      <c r="S10" s="7" t="str">
        <f t="shared" si="8"/>
        <v/>
      </c>
      <c r="T10" s="7" t="str">
        <f t="shared" si="60"/>
        <v/>
      </c>
      <c r="U10" s="7">
        <f t="shared" ref="U10:U11" si="87">IFERROR(IF(AND(P10="",R10&lt;&gt;""),$T$7*R10/$R$7,""),0)</f>
        <v>0</v>
      </c>
      <c r="V10" s="7" t="str">
        <f t="shared" si="9"/>
        <v/>
      </c>
      <c r="W10" s="7" t="str">
        <f t="shared" si="10"/>
        <v/>
      </c>
      <c r="X10" s="7" t="e">
        <f t="shared" si="11"/>
        <v>#REF!</v>
      </c>
      <c r="Y10" s="7" t="str">
        <f t="shared" si="12"/>
        <v/>
      </c>
      <c r="Z10" s="7" t="str">
        <f t="shared" si="13"/>
        <v/>
      </c>
      <c r="AA10" s="7" t="e">
        <f t="shared" si="14"/>
        <v>#REF!</v>
      </c>
      <c r="AB10" s="7" t="str">
        <f t="shared" si="80"/>
        <v/>
      </c>
      <c r="AC10" s="7" t="str">
        <f t="shared" si="81"/>
        <v/>
      </c>
      <c r="AD10" s="7" t="e">
        <f t="shared" si="82"/>
        <v>#REF!</v>
      </c>
      <c r="AE10" s="7">
        <f t="shared" si="18"/>
        <v>0</v>
      </c>
      <c r="AG10" s="7" t="e">
        <f t="shared" si="61"/>
        <v>#REF!</v>
      </c>
      <c r="AH10" s="7" t="str">
        <f t="shared" si="62"/>
        <v/>
      </c>
      <c r="AI10" s="31">
        <v>0</v>
      </c>
      <c r="AJ10" s="7" t="e">
        <f t="shared" si="86"/>
        <v>#REF!</v>
      </c>
      <c r="AK10" s="7">
        <f t="shared" si="4"/>
        <v>0</v>
      </c>
      <c r="AL10" s="7" t="str">
        <f t="shared" si="83"/>
        <v/>
      </c>
      <c r="AM10" s="7">
        <f t="shared" ref="AM10:AM11" si="88">IFERROR(IF(AND(AH10="",AJ10&lt;&gt;""),$AL$7*AJ10/$AJ$7,""),0)</f>
        <v>0</v>
      </c>
      <c r="AN10" s="7" t="e">
        <f t="shared" si="64"/>
        <v>#REF!</v>
      </c>
      <c r="AO10" s="7" t="str">
        <f t="shared" si="65"/>
        <v/>
      </c>
      <c r="AP10" s="7" t="e">
        <f t="shared" si="66"/>
        <v>#REF!</v>
      </c>
      <c r="AQ10" s="7" t="e">
        <f t="shared" si="67"/>
        <v>#REF!</v>
      </c>
      <c r="AR10" s="7" t="str">
        <f t="shared" si="68"/>
        <v/>
      </c>
      <c r="AS10" s="7" t="e">
        <f t="shared" si="69"/>
        <v>#REF!</v>
      </c>
      <c r="AT10" s="7" t="e">
        <f t="shared" si="70"/>
        <v>#REF!</v>
      </c>
      <c r="AU10" s="7" t="str">
        <f t="shared" si="71"/>
        <v/>
      </c>
      <c r="AV10" s="7" t="e">
        <f t="shared" si="72"/>
        <v>#REF!</v>
      </c>
      <c r="AW10" s="7" t="e">
        <f t="shared" si="73"/>
        <v>#REF!</v>
      </c>
      <c r="AX10" s="7" t="str">
        <f t="shared" si="74"/>
        <v/>
      </c>
      <c r="AY10" s="7" t="e">
        <f t="shared" si="75"/>
        <v>#REF!</v>
      </c>
      <c r="AZ10" s="7" t="e">
        <f t="shared" si="76"/>
        <v>#REF!</v>
      </c>
      <c r="BA10" s="7" t="str">
        <f t="shared" si="77"/>
        <v/>
      </c>
      <c r="BB10" s="7" t="e">
        <f t="shared" si="78"/>
        <v>#REF!</v>
      </c>
      <c r="BC10" s="7" t="e">
        <f t="shared" si="35"/>
        <v>#REF!</v>
      </c>
      <c r="BD10" s="7" t="str">
        <f t="shared" si="36"/>
        <v/>
      </c>
      <c r="BE10" s="7" t="e">
        <f t="shared" si="37"/>
        <v>#REF!</v>
      </c>
      <c r="BJ10" s="7" t="s">
        <v>695</v>
      </c>
      <c r="BK10" s="7">
        <v>472</v>
      </c>
      <c r="BL10" s="7" t="s">
        <v>773</v>
      </c>
      <c r="BM10" s="7" t="s">
        <v>775</v>
      </c>
      <c r="BO10" s="116" t="s">
        <v>1251</v>
      </c>
      <c r="BP10" s="7" t="s">
        <v>812</v>
      </c>
      <c r="BQ10" s="118" t="str">
        <f t="shared" si="38"/>
        <v>3.2.2</v>
      </c>
      <c r="BR10" s="118" t="str">
        <f t="shared" si="39"/>
        <v>3.2.3</v>
      </c>
      <c r="BS10" s="118" t="str">
        <f t="shared" si="40"/>
        <v>20</v>
      </c>
      <c r="BT10" s="118" t="str">
        <f t="shared" si="41"/>
        <v>10</v>
      </c>
      <c r="BU10" s="118" t="str">
        <f t="shared" si="42"/>
        <v>15</v>
      </c>
      <c r="BV10" s="118" t="str">
        <f t="shared" si="43"/>
        <v>20</v>
      </c>
      <c r="BW10" s="118" t="str">
        <f t="shared" si="44"/>
        <v>25</v>
      </c>
      <c r="BX10" s="118" t="str">
        <f t="shared" si="45"/>
        <v>10</v>
      </c>
      <c r="BY10" s="118" t="str">
        <f t="shared" si="46"/>
        <v>5</v>
      </c>
      <c r="BZ10" s="118" t="str">
        <f t="shared" si="46"/>
        <v>5</v>
      </c>
      <c r="CA10" s="118" t="str">
        <f t="shared" si="47"/>
        <v>2,5</v>
      </c>
      <c r="CB10" s="7" t="s">
        <v>794</v>
      </c>
      <c r="CC10" s="7" t="str">
        <f t="shared" si="48"/>
        <v>2</v>
      </c>
      <c r="CD10" s="7">
        <v>70</v>
      </c>
      <c r="CE10" s="7">
        <v>60</v>
      </c>
      <c r="CF10" s="7">
        <v>100</v>
      </c>
      <c r="CG10" s="7" t="str">
        <f t="shared" si="49"/>
        <v>2.2.1</v>
      </c>
      <c r="CI10" s="7">
        <v>70</v>
      </c>
      <c r="CJ10" s="7">
        <v>60</v>
      </c>
      <c r="CK10" s="7">
        <v>50</v>
      </c>
      <c r="CL10" s="7">
        <v>0</v>
      </c>
      <c r="CM10" s="7" t="str">
        <f t="shared" si="50"/>
        <v/>
      </c>
      <c r="CN10" s="7" t="str">
        <f t="shared" si="51"/>
        <v/>
      </c>
      <c r="CO10" s="97" t="e">
        <f>#REF!</f>
        <v>#REF!</v>
      </c>
      <c r="CP10" s="7" t="str">
        <f t="shared" si="52"/>
        <v/>
      </c>
      <c r="CQ10" s="118" t="str">
        <f t="shared" si="53"/>
        <v>3.1.1</v>
      </c>
      <c r="CR10" s="7">
        <v>10</v>
      </c>
      <c r="CS10" s="7">
        <v>7.5</v>
      </c>
      <c r="CT10" s="7">
        <v>5</v>
      </c>
      <c r="CU10" s="7">
        <v>0</v>
      </c>
      <c r="CV10" s="7" t="str">
        <f t="shared" si="54"/>
        <v/>
      </c>
      <c r="CW10" s="7" t="str">
        <f t="shared" si="55"/>
        <v/>
      </c>
      <c r="CX10" s="97" t="e">
        <f>#REF!</f>
        <v>#REF!</v>
      </c>
      <c r="CY10" s="7" t="str">
        <f t="shared" si="56"/>
        <v/>
      </c>
    </row>
    <row r="11" spans="1:103" x14ac:dyDescent="0.3">
      <c r="A11" s="7">
        <v>319</v>
      </c>
      <c r="B11" s="1" t="s">
        <v>571</v>
      </c>
      <c r="C11" s="1" t="s">
        <v>571</v>
      </c>
      <c r="D11" s="1" t="e">
        <f>IF(A11="","",IF(#REF!="","Ja","Nein"))</f>
        <v>#REF!</v>
      </c>
      <c r="E11" s="1" t="e">
        <f t="shared" si="84"/>
        <v>#REF!</v>
      </c>
      <c r="F11" s="1" t="str">
        <f t="shared" si="0"/>
        <v/>
      </c>
      <c r="G11" s="1" t="str">
        <f t="shared" si="1"/>
        <v/>
      </c>
      <c r="H11" s="1">
        <f t="shared" si="2"/>
        <v>319</v>
      </c>
      <c r="I11" s="1" t="s">
        <v>776</v>
      </c>
      <c r="J11" s="7" t="str">
        <f t="shared" si="3"/>
        <v>N/A</v>
      </c>
      <c r="K11" s="7">
        <f t="shared" si="5"/>
        <v>369</v>
      </c>
      <c r="L11" s="7" t="str">
        <f>Dropdowns!I1</f>
        <v>KG369_Sonstiges</v>
      </c>
      <c r="M11" s="7">
        <f t="shared" si="6"/>
        <v>0</v>
      </c>
      <c r="O11" s="7" t="str">
        <f t="shared" si="58"/>
        <v/>
      </c>
      <c r="P11" s="7" t="str">
        <f t="shared" si="59"/>
        <v/>
      </c>
      <c r="Q11" s="31">
        <v>0</v>
      </c>
      <c r="R11" s="7" t="e">
        <f t="shared" si="85"/>
        <v>#REF!</v>
      </c>
      <c r="S11" s="7" t="str">
        <f t="shared" si="8"/>
        <v/>
      </c>
      <c r="T11" s="7" t="str">
        <f t="shared" si="60"/>
        <v/>
      </c>
      <c r="U11" s="7">
        <f t="shared" si="87"/>
        <v>0</v>
      </c>
      <c r="V11" s="7" t="str">
        <f t="shared" si="9"/>
        <v/>
      </c>
      <c r="W11" s="7" t="str">
        <f t="shared" si="10"/>
        <v/>
      </c>
      <c r="X11" s="7" t="e">
        <f t="shared" si="11"/>
        <v>#REF!</v>
      </c>
      <c r="Y11" s="7" t="str">
        <f t="shared" si="12"/>
        <v/>
      </c>
      <c r="Z11" s="7" t="str">
        <f t="shared" si="13"/>
        <v/>
      </c>
      <c r="AA11" s="7" t="e">
        <f t="shared" si="14"/>
        <v>#REF!</v>
      </c>
      <c r="AB11" s="7" t="str">
        <f t="shared" si="80"/>
        <v/>
      </c>
      <c r="AC11" s="7" t="str">
        <f t="shared" si="81"/>
        <v/>
      </c>
      <c r="AD11" s="7" t="e">
        <f t="shared" si="82"/>
        <v>#REF!</v>
      </c>
      <c r="AE11" s="7">
        <f t="shared" si="18"/>
        <v>0</v>
      </c>
      <c r="AG11" s="7" t="e">
        <f t="shared" si="61"/>
        <v>#REF!</v>
      </c>
      <c r="AH11" s="7" t="str">
        <f t="shared" si="62"/>
        <v/>
      </c>
      <c r="AI11" s="31">
        <v>0</v>
      </c>
      <c r="AJ11" s="7" t="e">
        <f t="shared" si="86"/>
        <v>#REF!</v>
      </c>
      <c r="AK11" s="7">
        <f t="shared" si="4"/>
        <v>0</v>
      </c>
      <c r="AL11" s="7" t="str">
        <f t="shared" si="83"/>
        <v/>
      </c>
      <c r="AM11" s="7">
        <f t="shared" si="88"/>
        <v>0</v>
      </c>
      <c r="AN11" s="7" t="e">
        <f t="shared" si="64"/>
        <v>#REF!</v>
      </c>
      <c r="AO11" s="7" t="str">
        <f t="shared" si="65"/>
        <v/>
      </c>
      <c r="AP11" s="7" t="e">
        <f t="shared" si="66"/>
        <v>#REF!</v>
      </c>
      <c r="AQ11" s="7" t="e">
        <f t="shared" si="67"/>
        <v>#REF!</v>
      </c>
      <c r="AR11" s="7" t="str">
        <f t="shared" si="68"/>
        <v/>
      </c>
      <c r="AS11" s="7" t="e">
        <f t="shared" si="69"/>
        <v>#REF!</v>
      </c>
      <c r="AT11" s="7" t="e">
        <f t="shared" si="70"/>
        <v>#REF!</v>
      </c>
      <c r="AU11" s="7" t="str">
        <f t="shared" si="71"/>
        <v/>
      </c>
      <c r="AV11" s="7" t="e">
        <f t="shared" si="72"/>
        <v>#REF!</v>
      </c>
      <c r="AW11" s="7" t="e">
        <f t="shared" si="73"/>
        <v>#REF!</v>
      </c>
      <c r="AX11" s="7" t="str">
        <f t="shared" si="74"/>
        <v/>
      </c>
      <c r="AY11" s="7" t="e">
        <f t="shared" si="75"/>
        <v>#REF!</v>
      </c>
      <c r="AZ11" s="7" t="e">
        <f t="shared" si="76"/>
        <v>#REF!</v>
      </c>
      <c r="BA11" s="7" t="str">
        <f t="shared" si="77"/>
        <v/>
      </c>
      <c r="BB11" s="7" t="e">
        <f t="shared" si="78"/>
        <v>#REF!</v>
      </c>
      <c r="BC11" s="7" t="e">
        <f t="shared" si="35"/>
        <v>#REF!</v>
      </c>
      <c r="BD11" s="7" t="str">
        <f t="shared" si="36"/>
        <v/>
      </c>
      <c r="BE11" s="7" t="e">
        <f t="shared" si="37"/>
        <v>#REF!</v>
      </c>
      <c r="BJ11" s="7" t="s">
        <v>696</v>
      </c>
      <c r="BK11" s="7">
        <v>2500</v>
      </c>
      <c r="BL11" s="7" t="s">
        <v>800</v>
      </c>
      <c r="BM11" s="7" t="s">
        <v>776</v>
      </c>
      <c r="BO11" s="116" t="s">
        <v>1250</v>
      </c>
      <c r="BP11" s="7" t="s">
        <v>812</v>
      </c>
      <c r="BQ11" s="118" t="str">
        <f t="shared" si="38"/>
        <v>3.2.2</v>
      </c>
      <c r="BR11" s="118" t="str">
        <f t="shared" si="39"/>
        <v>3.2.3</v>
      </c>
      <c r="BS11" s="118" t="str">
        <f t="shared" si="40"/>
        <v>20</v>
      </c>
      <c r="BT11" s="118" t="str">
        <f t="shared" si="41"/>
        <v>10</v>
      </c>
      <c r="BU11" s="118" t="str">
        <f t="shared" si="42"/>
        <v>15</v>
      </c>
      <c r="BV11" s="118" t="str">
        <f t="shared" si="43"/>
        <v>20</v>
      </c>
      <c r="BW11" s="118" t="str">
        <f t="shared" si="44"/>
        <v>25</v>
      </c>
      <c r="BX11" s="118" t="str">
        <f t="shared" si="45"/>
        <v>10</v>
      </c>
      <c r="BY11" s="118" t="str">
        <f t="shared" si="46"/>
        <v>5</v>
      </c>
      <c r="BZ11" s="118" t="str">
        <f t="shared" si="46"/>
        <v>5</v>
      </c>
      <c r="CA11" s="118" t="str">
        <f t="shared" si="47"/>
        <v>2,5</v>
      </c>
      <c r="CB11" s="7" t="s">
        <v>794</v>
      </c>
      <c r="CC11" s="7" t="str">
        <f t="shared" si="48"/>
        <v>2</v>
      </c>
      <c r="CD11" s="7">
        <v>70</v>
      </c>
      <c r="CE11" s="7">
        <v>60</v>
      </c>
      <c r="CF11" s="7">
        <v>100</v>
      </c>
      <c r="CG11" s="7" t="str">
        <f t="shared" si="49"/>
        <v>2.2.1</v>
      </c>
      <c r="CI11" s="7">
        <v>70</v>
      </c>
      <c r="CJ11" s="7">
        <v>60</v>
      </c>
      <c r="CK11" s="7">
        <v>50</v>
      </c>
      <c r="CL11" s="7">
        <v>0</v>
      </c>
      <c r="CM11" s="7" t="str">
        <f t="shared" si="50"/>
        <v/>
      </c>
      <c r="CN11" s="7" t="str">
        <f t="shared" si="51"/>
        <v/>
      </c>
      <c r="CO11" s="97" t="e">
        <f>#REF!</f>
        <v>#REF!</v>
      </c>
      <c r="CP11" s="7" t="str">
        <f t="shared" si="52"/>
        <v/>
      </c>
      <c r="CQ11" s="118" t="str">
        <f t="shared" si="53"/>
        <v>3.1.1</v>
      </c>
      <c r="CR11" s="7">
        <v>10</v>
      </c>
      <c r="CS11" s="7">
        <v>7.5</v>
      </c>
      <c r="CT11" s="7">
        <v>5</v>
      </c>
      <c r="CU11" s="7">
        <v>0</v>
      </c>
      <c r="CV11" s="7" t="str">
        <f t="shared" si="54"/>
        <v/>
      </c>
      <c r="CW11" s="7" t="str">
        <f t="shared" si="55"/>
        <v/>
      </c>
      <c r="CX11" s="97" t="e">
        <f>#REF!</f>
        <v>#REF!</v>
      </c>
      <c r="CY11" s="7" t="str">
        <f t="shared" si="56"/>
        <v/>
      </c>
    </row>
    <row r="12" spans="1:103" ht="28.8" x14ac:dyDescent="0.3">
      <c r="A12" s="7">
        <v>320</v>
      </c>
      <c r="B12" s="1" t="s">
        <v>572</v>
      </c>
      <c r="C12" s="1" t="s">
        <v>483</v>
      </c>
      <c r="D12" s="1" t="e">
        <f>IF(A12="","",IF(#REF!="","Ja","Nein"))</f>
        <v>#REF!</v>
      </c>
      <c r="E12" s="1" t="e">
        <f>IF(AND($F$6&lt;&gt;"",$D$6="Nein"),"Nein",
                IF(AND($G$12&lt;&gt;"",$D$12="Nein"),"Nein",
                              IF(AND(H12&lt;&gt;"",D12="Nein"),"Nein","Ja")))</f>
        <v>#REF!</v>
      </c>
      <c r="F12" s="1" t="str">
        <f t="shared" si="0"/>
        <v/>
      </c>
      <c r="G12" s="1">
        <f t="shared" si="1"/>
        <v>320</v>
      </c>
      <c r="H12" s="1" t="str">
        <f t="shared" si="2"/>
        <v/>
      </c>
      <c r="I12" s="1" t="s">
        <v>775</v>
      </c>
      <c r="J12" s="7" t="str">
        <f t="shared" si="3"/>
        <v>N/A</v>
      </c>
      <c r="K12" s="7">
        <f t="shared" si="5"/>
        <v>331</v>
      </c>
      <c r="L12" s="7" t="str">
        <f>Dropdowns!J1</f>
        <v>KG331_Tragende_Außenwand</v>
      </c>
      <c r="M12" s="7">
        <f t="shared" si="6"/>
        <v>0</v>
      </c>
      <c r="O12" s="7" t="str">
        <f t="shared" si="58"/>
        <v/>
      </c>
      <c r="P12" s="7">
        <f t="shared" si="59"/>
        <v>0</v>
      </c>
      <c r="Q12" s="28">
        <f>SUM(Q13:Q18)</f>
        <v>8</v>
      </c>
      <c r="R12" s="28" t="e">
        <f>SUM(R13:R18)</f>
        <v>#REF!</v>
      </c>
      <c r="S12" s="7" t="str">
        <f t="shared" si="8"/>
        <v/>
      </c>
      <c r="T12" s="7">
        <f t="shared" si="60"/>
        <v>0</v>
      </c>
      <c r="U12" s="7">
        <f>IFERROR(IF(AND(P12="",R12&lt;&gt;""),$T$12*R12/$R$12,""),0)</f>
        <v>0</v>
      </c>
      <c r="V12" s="7" t="str">
        <f t="shared" si="9"/>
        <v/>
      </c>
      <c r="W12" s="7" t="e">
        <f t="shared" si="10"/>
        <v>#REF!</v>
      </c>
      <c r="X12" s="7" t="e">
        <f t="shared" si="11"/>
        <v>#REF!</v>
      </c>
      <c r="Y12" s="7" t="str">
        <f t="shared" si="12"/>
        <v/>
      </c>
      <c r="Z12" s="7" t="e">
        <f t="shared" si="13"/>
        <v>#REF!</v>
      </c>
      <c r="AA12" s="7" t="e">
        <f t="shared" si="14"/>
        <v>#REF!</v>
      </c>
      <c r="AB12" s="7" t="str">
        <f t="shared" si="80"/>
        <v/>
      </c>
      <c r="AC12" s="7" t="e">
        <f t="shared" si="81"/>
        <v>#REF!</v>
      </c>
      <c r="AD12" s="7" t="e">
        <f t="shared" si="82"/>
        <v>#REF!</v>
      </c>
      <c r="AE12" s="7">
        <f t="shared" si="18"/>
        <v>0</v>
      </c>
      <c r="AG12" s="7" t="e">
        <f t="shared" si="61"/>
        <v>#REF!</v>
      </c>
      <c r="AH12" s="7">
        <f t="shared" si="62"/>
        <v>0</v>
      </c>
      <c r="AI12" s="28">
        <f>SUM(AI13:AI18)</f>
        <v>12</v>
      </c>
      <c r="AJ12" s="28" t="e">
        <f>SUM(AJ13:AJ18)</f>
        <v>#REF!</v>
      </c>
      <c r="AK12" s="7">
        <f t="shared" si="4"/>
        <v>0</v>
      </c>
      <c r="AL12" s="7">
        <f t="shared" si="83"/>
        <v>0</v>
      </c>
      <c r="AM12" s="7">
        <f>IFERROR(IF(AND(AH12="",AJ12&lt;&gt;""),$AL$12*AJ12/$AJ$12,""),0)</f>
        <v>0</v>
      </c>
      <c r="AN12" s="7" t="e">
        <f t="shared" si="64"/>
        <v>#REF!</v>
      </c>
      <c r="AO12" s="7" t="e">
        <f t="shared" si="65"/>
        <v>#REF!</v>
      </c>
      <c r="AP12" s="7" t="e">
        <f t="shared" si="66"/>
        <v>#REF!</v>
      </c>
      <c r="AQ12" s="7" t="e">
        <f t="shared" si="67"/>
        <v>#REF!</v>
      </c>
      <c r="AR12" s="7" t="e">
        <f t="shared" si="68"/>
        <v>#REF!</v>
      </c>
      <c r="AS12" s="7" t="e">
        <f t="shared" si="69"/>
        <v>#REF!</v>
      </c>
      <c r="AT12" s="7" t="e">
        <f t="shared" si="70"/>
        <v>#REF!</v>
      </c>
      <c r="AU12" s="7" t="e">
        <f t="shared" si="71"/>
        <v>#REF!</v>
      </c>
      <c r="AV12" s="7" t="e">
        <f t="shared" si="72"/>
        <v>#REF!</v>
      </c>
      <c r="AW12" s="7" t="e">
        <f t="shared" si="73"/>
        <v>#REF!</v>
      </c>
      <c r="AX12" s="7" t="e">
        <f t="shared" si="74"/>
        <v>#REF!</v>
      </c>
      <c r="AY12" s="7" t="e">
        <f t="shared" si="75"/>
        <v>#REF!</v>
      </c>
      <c r="AZ12" s="7" t="e">
        <f t="shared" si="76"/>
        <v>#REF!</v>
      </c>
      <c r="BA12" s="7" t="e">
        <f t="shared" si="77"/>
        <v>#REF!</v>
      </c>
      <c r="BB12" s="7" t="e">
        <f t="shared" si="78"/>
        <v>#REF!</v>
      </c>
      <c r="BC12" s="7" t="e">
        <f t="shared" si="35"/>
        <v>#REF!</v>
      </c>
      <c r="BD12" s="7" t="e">
        <f t="shared" si="36"/>
        <v>#REF!</v>
      </c>
      <c r="BE12" s="7" t="e">
        <f t="shared" si="37"/>
        <v>#REF!</v>
      </c>
      <c r="BJ12" s="7" t="s">
        <v>697</v>
      </c>
      <c r="BK12" s="7">
        <v>1400</v>
      </c>
      <c r="BL12" s="7" t="s">
        <v>801</v>
      </c>
      <c r="BM12" s="7" t="s">
        <v>776</v>
      </c>
      <c r="BO12" s="116" t="s">
        <v>1249</v>
      </c>
      <c r="BP12" s="7" t="s">
        <v>812</v>
      </c>
      <c r="BQ12" s="118" t="str">
        <f t="shared" si="38"/>
        <v>3.2.2</v>
      </c>
      <c r="BR12" s="118" t="str">
        <f t="shared" si="39"/>
        <v>3.2.3</v>
      </c>
      <c r="BS12" s="118" t="str">
        <f t="shared" si="40"/>
        <v>20</v>
      </c>
      <c r="BT12" s="118" t="str">
        <f t="shared" si="41"/>
        <v>10</v>
      </c>
      <c r="BU12" s="118" t="str">
        <f t="shared" si="42"/>
        <v>15</v>
      </c>
      <c r="BV12" s="118" t="str">
        <f t="shared" si="43"/>
        <v>20</v>
      </c>
      <c r="BW12" s="118" t="str">
        <f t="shared" si="44"/>
        <v>25</v>
      </c>
      <c r="BX12" s="118" t="str">
        <f t="shared" si="45"/>
        <v>10</v>
      </c>
      <c r="BY12" s="118" t="str">
        <f t="shared" si="46"/>
        <v>5</v>
      </c>
      <c r="BZ12" s="118" t="str">
        <f t="shared" si="46"/>
        <v>5</v>
      </c>
      <c r="CA12" s="118" t="str">
        <f t="shared" si="47"/>
        <v>2,5</v>
      </c>
      <c r="CB12" s="7" t="s">
        <v>794</v>
      </c>
      <c r="CC12" s="7" t="str">
        <f t="shared" si="48"/>
        <v>2</v>
      </c>
      <c r="CD12" s="7">
        <v>70</v>
      </c>
      <c r="CE12" s="7">
        <v>60</v>
      </c>
      <c r="CF12" s="7">
        <v>100</v>
      </c>
      <c r="CG12" s="7" t="str">
        <f t="shared" si="49"/>
        <v>2.2.1</v>
      </c>
      <c r="CI12" s="7">
        <v>70</v>
      </c>
      <c r="CJ12" s="7">
        <v>60</v>
      </c>
      <c r="CK12" s="7">
        <v>50</v>
      </c>
      <c r="CL12" s="7">
        <v>0</v>
      </c>
      <c r="CM12" s="7" t="str">
        <f t="shared" si="50"/>
        <v/>
      </c>
      <c r="CN12" s="7" t="str">
        <f t="shared" si="51"/>
        <v/>
      </c>
      <c r="CO12" s="97" t="e">
        <f>#REF!</f>
        <v>#REF!</v>
      </c>
      <c r="CP12" s="7" t="str">
        <f t="shared" si="52"/>
        <v/>
      </c>
      <c r="CQ12" s="118" t="str">
        <f t="shared" si="53"/>
        <v>3.1.1</v>
      </c>
      <c r="CR12" s="7">
        <v>10</v>
      </c>
      <c r="CS12" s="7">
        <v>7.5</v>
      </c>
      <c r="CT12" s="7">
        <v>5</v>
      </c>
      <c r="CU12" s="7">
        <v>0</v>
      </c>
      <c r="CV12" s="7" t="str">
        <f t="shared" si="54"/>
        <v/>
      </c>
      <c r="CW12" s="7" t="str">
        <f t="shared" si="55"/>
        <v/>
      </c>
      <c r="CX12" s="97" t="e">
        <f>#REF!</f>
        <v>#REF!</v>
      </c>
      <c r="CY12" s="7" t="str">
        <f t="shared" si="56"/>
        <v/>
      </c>
    </row>
    <row r="13" spans="1:103" ht="28.8" x14ac:dyDescent="0.3">
      <c r="A13" s="7">
        <v>322</v>
      </c>
      <c r="B13" s="1" t="s">
        <v>573</v>
      </c>
      <c r="C13" s="1" t="s">
        <v>484</v>
      </c>
      <c r="D13" s="1" t="e">
        <f>IF(A13="","",IF(#REF!="","Ja","Nein"))</f>
        <v>#REF!</v>
      </c>
      <c r="E13" s="1" t="e">
        <f t="shared" ref="E13:E18" si="89">IF(AND($F$6&lt;&gt;"",$D$6="Nein"),"Nein",
                IF(AND($G$12&lt;&gt;"",$D$12="Nein"),"Nein",
                              IF(AND(H13&lt;&gt;"",D13="Nein"),"Nein","Ja")))</f>
        <v>#REF!</v>
      </c>
      <c r="F13" s="1" t="str">
        <f t="shared" si="0"/>
        <v/>
      </c>
      <c r="G13" s="1" t="str">
        <f t="shared" si="1"/>
        <v/>
      </c>
      <c r="H13" s="1">
        <f t="shared" si="2"/>
        <v>322</v>
      </c>
      <c r="I13" s="1" t="s">
        <v>775</v>
      </c>
      <c r="J13" s="7" t="str">
        <f t="shared" si="3"/>
        <v>KG322_Flachgruendung_und_Bodenplatten</v>
      </c>
      <c r="K13" s="7">
        <f t="shared" si="5"/>
        <v>322</v>
      </c>
      <c r="L13" s="7" t="str">
        <f>Dropdowns!K1</f>
        <v>KG322_Flachgruendung_und_Bodenplatten</v>
      </c>
      <c r="M13" s="7">
        <f t="shared" si="6"/>
        <v>0</v>
      </c>
      <c r="O13" s="7" t="str">
        <f t="shared" si="58"/>
        <v/>
      </c>
      <c r="P13" s="7" t="str">
        <f t="shared" si="59"/>
        <v/>
      </c>
      <c r="Q13" s="31">
        <v>3</v>
      </c>
      <c r="R13" s="7" t="e">
        <f>IF(E13="Ja",Q13,0)</f>
        <v>#REF!</v>
      </c>
      <c r="S13" s="7" t="str">
        <f t="shared" si="8"/>
        <v/>
      </c>
      <c r="T13" s="7" t="str">
        <f t="shared" si="60"/>
        <v/>
      </c>
      <c r="U13" s="7">
        <f t="shared" ref="U13:U18" si="90">IFERROR(IF(AND(P13="",R13&lt;&gt;""),$T$12*R13/$R$12,""),0)</f>
        <v>0</v>
      </c>
      <c r="V13" s="7" t="str">
        <f t="shared" si="9"/>
        <v/>
      </c>
      <c r="W13" s="7" t="str">
        <f t="shared" si="10"/>
        <v/>
      </c>
      <c r="X13" s="7" t="e">
        <f t="shared" si="11"/>
        <v>#REF!</v>
      </c>
      <c r="Y13" s="7" t="str">
        <f t="shared" si="12"/>
        <v/>
      </c>
      <c r="Z13" s="7" t="str">
        <f t="shared" si="13"/>
        <v/>
      </c>
      <c r="AA13" s="7" t="e">
        <f t="shared" si="14"/>
        <v>#REF!</v>
      </c>
      <c r="AB13" s="7" t="str">
        <f t="shared" si="80"/>
        <v/>
      </c>
      <c r="AC13" s="7" t="str">
        <f t="shared" si="81"/>
        <v/>
      </c>
      <c r="AD13" s="7" t="e">
        <f t="shared" si="82"/>
        <v>#REF!</v>
      </c>
      <c r="AE13" s="7">
        <f t="shared" si="18"/>
        <v>0</v>
      </c>
      <c r="AG13" s="7" t="e">
        <f t="shared" si="61"/>
        <v>#REF!</v>
      </c>
      <c r="AH13" s="7" t="str">
        <f t="shared" si="62"/>
        <v/>
      </c>
      <c r="AI13" s="31">
        <v>3</v>
      </c>
      <c r="AJ13" s="7" t="e">
        <f>IF(E13="Ja",AI13,0)</f>
        <v>#REF!</v>
      </c>
      <c r="AK13" s="7">
        <f t="shared" si="4"/>
        <v>0</v>
      </c>
      <c r="AL13" s="7" t="str">
        <f t="shared" si="83"/>
        <v/>
      </c>
      <c r="AM13" s="7">
        <f t="shared" ref="AM13:AM18" si="91">IFERROR(IF(AND(AH13="",AJ13&lt;&gt;""),$AL$12*AJ13/$AJ$12,""),0)</f>
        <v>0</v>
      </c>
      <c r="AN13" s="7" t="e">
        <f t="shared" si="64"/>
        <v>#REF!</v>
      </c>
      <c r="AO13" s="7" t="str">
        <f t="shared" si="65"/>
        <v/>
      </c>
      <c r="AP13" s="7" t="e">
        <f t="shared" si="66"/>
        <v>#REF!</v>
      </c>
      <c r="AQ13" s="7" t="e">
        <f t="shared" si="67"/>
        <v>#REF!</v>
      </c>
      <c r="AR13" s="7" t="str">
        <f t="shared" si="68"/>
        <v/>
      </c>
      <c r="AS13" s="7" t="e">
        <f t="shared" si="69"/>
        <v>#REF!</v>
      </c>
      <c r="AT13" s="7" t="e">
        <f t="shared" si="70"/>
        <v>#REF!</v>
      </c>
      <c r="AU13" s="7" t="str">
        <f t="shared" si="71"/>
        <v/>
      </c>
      <c r="AV13" s="7" t="e">
        <f t="shared" si="72"/>
        <v>#REF!</v>
      </c>
      <c r="AW13" s="7" t="e">
        <f t="shared" si="73"/>
        <v>#REF!</v>
      </c>
      <c r="AX13" s="7" t="str">
        <f t="shared" si="74"/>
        <v/>
      </c>
      <c r="AY13" s="7" t="e">
        <f t="shared" si="75"/>
        <v>#REF!</v>
      </c>
      <c r="AZ13" s="7" t="e">
        <f t="shared" si="76"/>
        <v>#REF!</v>
      </c>
      <c r="BA13" s="7" t="str">
        <f t="shared" si="77"/>
        <v/>
      </c>
      <c r="BB13" s="7" t="e">
        <f t="shared" si="78"/>
        <v>#REF!</v>
      </c>
      <c r="BC13" s="7" t="e">
        <f t="shared" si="35"/>
        <v>#REF!</v>
      </c>
      <c r="BD13" s="7" t="str">
        <f t="shared" si="36"/>
        <v/>
      </c>
      <c r="BE13" s="7" t="e">
        <f t="shared" si="37"/>
        <v>#REF!</v>
      </c>
      <c r="BJ13" s="7" t="s">
        <v>698</v>
      </c>
      <c r="BK13" s="7">
        <v>900</v>
      </c>
      <c r="BO13" s="116" t="s">
        <v>1248</v>
      </c>
      <c r="BP13" s="7" t="s">
        <v>812</v>
      </c>
      <c r="BQ13" s="118" t="str">
        <f t="shared" si="38"/>
        <v>3.2.2</v>
      </c>
      <c r="BR13" s="118" t="str">
        <f t="shared" si="39"/>
        <v>3.2.3</v>
      </c>
      <c r="BS13" s="118" t="str">
        <f t="shared" si="40"/>
        <v>20</v>
      </c>
      <c r="BT13" s="118" t="str">
        <f t="shared" si="41"/>
        <v>10</v>
      </c>
      <c r="BU13" s="118" t="str">
        <f t="shared" si="42"/>
        <v>15</v>
      </c>
      <c r="BV13" s="118" t="str">
        <f t="shared" si="43"/>
        <v>20</v>
      </c>
      <c r="BW13" s="118" t="str">
        <f t="shared" si="44"/>
        <v>25</v>
      </c>
      <c r="BX13" s="118" t="str">
        <f t="shared" si="45"/>
        <v>10</v>
      </c>
      <c r="BY13" s="118" t="str">
        <f t="shared" si="46"/>
        <v>5</v>
      </c>
      <c r="BZ13" s="118" t="str">
        <f t="shared" si="46"/>
        <v>5</v>
      </c>
      <c r="CA13" s="118" t="str">
        <f t="shared" si="47"/>
        <v>2,5</v>
      </c>
      <c r="CB13" s="7" t="s">
        <v>794</v>
      </c>
      <c r="CC13" s="7" t="str">
        <f t="shared" si="48"/>
        <v>2</v>
      </c>
      <c r="CD13" s="7">
        <v>70</v>
      </c>
      <c r="CE13" s="7">
        <v>60</v>
      </c>
      <c r="CF13" s="7">
        <v>100</v>
      </c>
      <c r="CG13" s="7" t="str">
        <f t="shared" si="49"/>
        <v>2.2.1</v>
      </c>
      <c r="CI13" s="7">
        <v>70</v>
      </c>
      <c r="CJ13" s="7">
        <v>60</v>
      </c>
      <c r="CK13" s="7">
        <v>50</v>
      </c>
      <c r="CL13" s="7">
        <v>0</v>
      </c>
      <c r="CM13" s="7" t="str">
        <f t="shared" si="50"/>
        <v/>
      </c>
      <c r="CN13" s="7" t="str">
        <f t="shared" si="51"/>
        <v/>
      </c>
      <c r="CO13" s="97" t="e">
        <f>#REF!</f>
        <v>#REF!</v>
      </c>
      <c r="CP13" s="7" t="str">
        <f t="shared" si="52"/>
        <v/>
      </c>
      <c r="CQ13" s="118" t="str">
        <f t="shared" si="53"/>
        <v>3.1.1</v>
      </c>
      <c r="CR13" s="7">
        <v>10</v>
      </c>
      <c r="CS13" s="7">
        <v>7.5</v>
      </c>
      <c r="CT13" s="7">
        <v>5</v>
      </c>
      <c r="CU13" s="7">
        <v>0</v>
      </c>
      <c r="CV13" s="7" t="str">
        <f t="shared" si="54"/>
        <v/>
      </c>
      <c r="CW13" s="7" t="str">
        <f t="shared" si="55"/>
        <v/>
      </c>
      <c r="CX13" s="97" t="e">
        <f>#REF!</f>
        <v>#REF!</v>
      </c>
      <c r="CY13" s="7" t="str">
        <f t="shared" si="56"/>
        <v/>
      </c>
    </row>
    <row r="14" spans="1:103" x14ac:dyDescent="0.3">
      <c r="A14" s="7">
        <v>323</v>
      </c>
      <c r="B14" s="1" t="s">
        <v>574</v>
      </c>
      <c r="C14" s="1" t="s">
        <v>485</v>
      </c>
      <c r="D14" s="1" t="e">
        <f>IF(A14="","",IF(#REF!="","Ja","Nein"))</f>
        <v>#REF!</v>
      </c>
      <c r="E14" s="1" t="e">
        <f t="shared" si="89"/>
        <v>#REF!</v>
      </c>
      <c r="F14" s="1" t="str">
        <f t="shared" si="0"/>
        <v/>
      </c>
      <c r="G14" s="1" t="str">
        <f t="shared" si="1"/>
        <v/>
      </c>
      <c r="H14" s="1">
        <f t="shared" si="2"/>
        <v>323</v>
      </c>
      <c r="I14" s="1" t="s">
        <v>775</v>
      </c>
      <c r="J14" s="7" t="str">
        <f t="shared" si="3"/>
        <v>N/A</v>
      </c>
      <c r="K14" s="7">
        <f t="shared" si="5"/>
        <v>325</v>
      </c>
      <c r="L14" s="7" t="str">
        <f>Dropdowns!L1</f>
        <v>KG325_Gruendung_Abdichtung__und_Bekleidung</v>
      </c>
      <c r="M14" s="7">
        <f t="shared" si="6"/>
        <v>0</v>
      </c>
      <c r="O14" s="7" t="str">
        <f t="shared" si="58"/>
        <v/>
      </c>
      <c r="P14" s="7" t="str">
        <f t="shared" si="59"/>
        <v/>
      </c>
      <c r="Q14" s="31">
        <v>3</v>
      </c>
      <c r="R14" s="7" t="e">
        <f t="shared" ref="R14:R18" si="92">IF(E14="Ja",Q14,0)</f>
        <v>#REF!</v>
      </c>
      <c r="S14" s="7" t="str">
        <f t="shared" si="8"/>
        <v/>
      </c>
      <c r="T14" s="7" t="str">
        <f t="shared" si="60"/>
        <v/>
      </c>
      <c r="U14" s="7">
        <f t="shared" si="90"/>
        <v>0</v>
      </c>
      <c r="V14" s="7" t="str">
        <f t="shared" si="9"/>
        <v/>
      </c>
      <c r="W14" s="7" t="str">
        <f t="shared" si="10"/>
        <v/>
      </c>
      <c r="X14" s="7" t="e">
        <f t="shared" si="11"/>
        <v>#REF!</v>
      </c>
      <c r="Y14" s="7" t="str">
        <f t="shared" si="12"/>
        <v/>
      </c>
      <c r="Z14" s="7" t="str">
        <f t="shared" si="13"/>
        <v/>
      </c>
      <c r="AA14" s="7" t="e">
        <f t="shared" si="14"/>
        <v>#REF!</v>
      </c>
      <c r="AB14" s="7" t="str">
        <f t="shared" si="80"/>
        <v/>
      </c>
      <c r="AC14" s="7" t="str">
        <f t="shared" si="81"/>
        <v/>
      </c>
      <c r="AD14" s="7" t="e">
        <f t="shared" si="82"/>
        <v>#REF!</v>
      </c>
      <c r="AE14" s="7">
        <f t="shared" si="18"/>
        <v>0</v>
      </c>
      <c r="AG14" s="7" t="e">
        <f t="shared" si="61"/>
        <v>#REF!</v>
      </c>
      <c r="AH14" s="7" t="str">
        <f t="shared" si="62"/>
        <v/>
      </c>
      <c r="AI14" s="31">
        <v>3</v>
      </c>
      <c r="AJ14" s="7" t="e">
        <f t="shared" ref="AJ14:AJ18" si="93">IF(E14="Ja",AI14,0)</f>
        <v>#REF!</v>
      </c>
      <c r="AK14" s="7">
        <f t="shared" si="4"/>
        <v>0</v>
      </c>
      <c r="AL14" s="7" t="str">
        <f t="shared" si="83"/>
        <v/>
      </c>
      <c r="AM14" s="7">
        <f t="shared" si="91"/>
        <v>0</v>
      </c>
      <c r="AN14" s="7" t="e">
        <f t="shared" si="64"/>
        <v>#REF!</v>
      </c>
      <c r="AO14" s="7" t="str">
        <f t="shared" si="65"/>
        <v/>
      </c>
      <c r="AP14" s="7" t="e">
        <f t="shared" si="66"/>
        <v>#REF!</v>
      </c>
      <c r="AQ14" s="7" t="e">
        <f t="shared" si="67"/>
        <v>#REF!</v>
      </c>
      <c r="AR14" s="7" t="str">
        <f t="shared" si="68"/>
        <v/>
      </c>
      <c r="AS14" s="7" t="e">
        <f t="shared" si="69"/>
        <v>#REF!</v>
      </c>
      <c r="AT14" s="7" t="e">
        <f t="shared" si="70"/>
        <v>#REF!</v>
      </c>
      <c r="AU14" s="7" t="str">
        <f t="shared" si="71"/>
        <v/>
      </c>
      <c r="AV14" s="7" t="e">
        <f t="shared" si="72"/>
        <v>#REF!</v>
      </c>
      <c r="AW14" s="7" t="e">
        <f t="shared" si="73"/>
        <v>#REF!</v>
      </c>
      <c r="AX14" s="7" t="str">
        <f t="shared" si="74"/>
        <v/>
      </c>
      <c r="AY14" s="7" t="e">
        <f t="shared" si="75"/>
        <v>#REF!</v>
      </c>
      <c r="AZ14" s="7" t="e">
        <f t="shared" si="76"/>
        <v>#REF!</v>
      </c>
      <c r="BA14" s="7" t="str">
        <f t="shared" si="77"/>
        <v/>
      </c>
      <c r="BB14" s="7" t="e">
        <f t="shared" si="78"/>
        <v>#REF!</v>
      </c>
      <c r="BC14" s="7" t="e">
        <f t="shared" si="35"/>
        <v>#REF!</v>
      </c>
      <c r="BD14" s="7" t="str">
        <f t="shared" si="36"/>
        <v/>
      </c>
      <c r="BE14" s="7" t="e">
        <f t="shared" si="37"/>
        <v>#REF!</v>
      </c>
      <c r="BJ14" s="7" t="s">
        <v>699</v>
      </c>
      <c r="BK14" s="7">
        <v>900</v>
      </c>
      <c r="BO14" s="116" t="s">
        <v>1247</v>
      </c>
      <c r="BP14" s="7" t="s">
        <v>812</v>
      </c>
      <c r="BQ14" s="118" t="str">
        <f t="shared" si="38"/>
        <v>3.2.2</v>
      </c>
      <c r="BR14" s="118" t="str">
        <f t="shared" si="39"/>
        <v>3.2.3</v>
      </c>
      <c r="BS14" s="118" t="str">
        <f t="shared" si="40"/>
        <v>20</v>
      </c>
      <c r="BT14" s="118" t="str">
        <f t="shared" si="41"/>
        <v>10</v>
      </c>
      <c r="BU14" s="118" t="str">
        <f t="shared" si="42"/>
        <v>15</v>
      </c>
      <c r="BV14" s="118" t="str">
        <f t="shared" si="43"/>
        <v>20</v>
      </c>
      <c r="BW14" s="118" t="str">
        <f t="shared" si="44"/>
        <v>25</v>
      </c>
      <c r="BX14" s="118" t="str">
        <f t="shared" si="45"/>
        <v>10</v>
      </c>
      <c r="BY14" s="118" t="str">
        <f t="shared" si="46"/>
        <v>5</v>
      </c>
      <c r="BZ14" s="118" t="str">
        <f t="shared" si="46"/>
        <v>5</v>
      </c>
      <c r="CA14" s="118" t="str">
        <f t="shared" si="47"/>
        <v>2,5</v>
      </c>
      <c r="CB14" s="7" t="s">
        <v>794</v>
      </c>
      <c r="CC14" s="7" t="str">
        <f t="shared" si="48"/>
        <v>2</v>
      </c>
      <c r="CD14" s="7">
        <v>70</v>
      </c>
      <c r="CE14" s="7">
        <v>60</v>
      </c>
      <c r="CF14" s="7">
        <v>100</v>
      </c>
      <c r="CG14" s="7" t="str">
        <f t="shared" si="49"/>
        <v>2.2.1</v>
      </c>
      <c r="CI14" s="7">
        <v>70</v>
      </c>
      <c r="CJ14" s="7">
        <v>60</v>
      </c>
      <c r="CK14" s="7">
        <v>50</v>
      </c>
      <c r="CL14" s="7">
        <v>0</v>
      </c>
      <c r="CM14" s="7" t="str">
        <f t="shared" si="50"/>
        <v/>
      </c>
      <c r="CN14" s="7" t="str">
        <f t="shared" si="51"/>
        <v/>
      </c>
      <c r="CO14" s="97" t="e">
        <f>#REF!</f>
        <v>#REF!</v>
      </c>
      <c r="CP14" s="7" t="str">
        <f t="shared" si="52"/>
        <v/>
      </c>
      <c r="CQ14" s="118" t="str">
        <f t="shared" si="53"/>
        <v>3.1.1</v>
      </c>
      <c r="CR14" s="7">
        <v>10</v>
      </c>
      <c r="CS14" s="7">
        <v>7.5</v>
      </c>
      <c r="CT14" s="7">
        <v>5</v>
      </c>
      <c r="CU14" s="7">
        <v>0</v>
      </c>
      <c r="CV14" s="7" t="str">
        <f t="shared" si="54"/>
        <v/>
      </c>
      <c r="CW14" s="7" t="str">
        <f t="shared" si="55"/>
        <v/>
      </c>
      <c r="CX14" s="97" t="e">
        <f>#REF!</f>
        <v>#REF!</v>
      </c>
      <c r="CY14" s="7" t="str">
        <f t="shared" si="56"/>
        <v/>
      </c>
    </row>
    <row r="15" spans="1:103" ht="115.2" x14ac:dyDescent="0.3">
      <c r="A15" s="7">
        <v>324</v>
      </c>
      <c r="B15" s="1" t="s">
        <v>575</v>
      </c>
      <c r="C15" s="1" t="s">
        <v>486</v>
      </c>
      <c r="D15" s="1" t="e">
        <f>IF(A15="","",IF(#REF!="","Ja","Nein"))</f>
        <v>#REF!</v>
      </c>
      <c r="E15" s="1" t="e">
        <f t="shared" si="89"/>
        <v>#REF!</v>
      </c>
      <c r="F15" s="1" t="str">
        <f t="shared" si="0"/>
        <v/>
      </c>
      <c r="G15" s="1" t="str">
        <f t="shared" si="1"/>
        <v/>
      </c>
      <c r="H15" s="1">
        <f t="shared" si="2"/>
        <v>324</v>
      </c>
      <c r="I15" s="1" t="s">
        <v>775</v>
      </c>
      <c r="J15" s="7" t="str">
        <f t="shared" si="3"/>
        <v>KG324_Gruendungsbelaege</v>
      </c>
      <c r="K15" s="7">
        <f t="shared" si="5"/>
        <v>324</v>
      </c>
      <c r="L15" s="7" t="str">
        <f>Dropdowns!M1</f>
        <v>KG324_Gruendungsbelaege</v>
      </c>
      <c r="M15" s="7">
        <f t="shared" si="6"/>
        <v>0</v>
      </c>
      <c r="O15" s="7" t="str">
        <f t="shared" si="58"/>
        <v/>
      </c>
      <c r="P15" s="7" t="str">
        <f t="shared" si="59"/>
        <v/>
      </c>
      <c r="Q15" s="31">
        <v>2</v>
      </c>
      <c r="R15" s="7" t="e">
        <f t="shared" si="92"/>
        <v>#REF!</v>
      </c>
      <c r="S15" s="7" t="str">
        <f t="shared" si="8"/>
        <v/>
      </c>
      <c r="T15" s="7" t="str">
        <f t="shared" si="60"/>
        <v/>
      </c>
      <c r="U15" s="7">
        <f t="shared" si="90"/>
        <v>0</v>
      </c>
      <c r="V15" s="7" t="str">
        <f t="shared" si="9"/>
        <v/>
      </c>
      <c r="W15" s="7" t="str">
        <f t="shared" si="10"/>
        <v/>
      </c>
      <c r="X15" s="7" t="e">
        <f t="shared" si="11"/>
        <v>#REF!</v>
      </c>
      <c r="Y15" s="7" t="str">
        <f t="shared" si="12"/>
        <v/>
      </c>
      <c r="Z15" s="7" t="str">
        <f t="shared" si="13"/>
        <v/>
      </c>
      <c r="AA15" s="7" t="e">
        <f t="shared" si="14"/>
        <v>#REF!</v>
      </c>
      <c r="AB15" s="7" t="str">
        <f t="shared" si="80"/>
        <v/>
      </c>
      <c r="AC15" s="7" t="str">
        <f t="shared" si="81"/>
        <v/>
      </c>
      <c r="AD15" s="7" t="e">
        <f t="shared" si="82"/>
        <v>#REF!</v>
      </c>
      <c r="AE15" s="7">
        <f t="shared" si="18"/>
        <v>0</v>
      </c>
      <c r="AG15" s="7" t="e">
        <f t="shared" si="61"/>
        <v>#REF!</v>
      </c>
      <c r="AH15" s="7" t="str">
        <f t="shared" si="62"/>
        <v/>
      </c>
      <c r="AI15" s="31">
        <v>2</v>
      </c>
      <c r="AJ15" s="7" t="e">
        <f t="shared" si="93"/>
        <v>#REF!</v>
      </c>
      <c r="AK15" s="7">
        <f t="shared" si="4"/>
        <v>0</v>
      </c>
      <c r="AL15" s="7" t="str">
        <f t="shared" si="83"/>
        <v/>
      </c>
      <c r="AM15" s="7">
        <f t="shared" si="91"/>
        <v>0</v>
      </c>
      <c r="AN15" s="7" t="e">
        <f t="shared" si="64"/>
        <v>#REF!</v>
      </c>
      <c r="AO15" s="7" t="str">
        <f t="shared" si="65"/>
        <v/>
      </c>
      <c r="AP15" s="7" t="e">
        <f t="shared" si="66"/>
        <v>#REF!</v>
      </c>
      <c r="AQ15" s="7" t="e">
        <f t="shared" si="67"/>
        <v>#REF!</v>
      </c>
      <c r="AR15" s="7" t="str">
        <f t="shared" si="68"/>
        <v/>
      </c>
      <c r="AS15" s="7" t="e">
        <f t="shared" si="69"/>
        <v>#REF!</v>
      </c>
      <c r="AT15" s="7" t="e">
        <f t="shared" si="70"/>
        <v>#REF!</v>
      </c>
      <c r="AU15" s="7" t="str">
        <f t="shared" si="71"/>
        <v/>
      </c>
      <c r="AV15" s="7" t="e">
        <f t="shared" si="72"/>
        <v>#REF!</v>
      </c>
      <c r="AW15" s="7" t="e">
        <f t="shared" si="73"/>
        <v>#REF!</v>
      </c>
      <c r="AX15" s="7" t="str">
        <f t="shared" si="74"/>
        <v/>
      </c>
      <c r="AY15" s="7" t="e">
        <f t="shared" si="75"/>
        <v>#REF!</v>
      </c>
      <c r="AZ15" s="7" t="e">
        <f t="shared" si="76"/>
        <v>#REF!</v>
      </c>
      <c r="BA15" s="7" t="str">
        <f t="shared" si="77"/>
        <v/>
      </c>
      <c r="BB15" s="7" t="e">
        <f t="shared" si="78"/>
        <v>#REF!</v>
      </c>
      <c r="BC15" s="7" t="e">
        <f t="shared" si="35"/>
        <v>#REF!</v>
      </c>
      <c r="BD15" s="7" t="str">
        <f t="shared" si="36"/>
        <v/>
      </c>
      <c r="BE15" s="7" t="e">
        <f t="shared" si="37"/>
        <v>#REF!</v>
      </c>
      <c r="BJ15" s="7" t="s">
        <v>700</v>
      </c>
      <c r="BK15" s="7">
        <v>1700</v>
      </c>
      <c r="BO15" s="117" t="s">
        <v>1899</v>
      </c>
      <c r="BP15" s="7" t="s">
        <v>794</v>
      </c>
      <c r="BQ15" s="7" t="str">
        <f>"4.1"</f>
        <v>4.1</v>
      </c>
      <c r="BR15" s="118" t="str">
        <f>"5"</f>
        <v>5</v>
      </c>
      <c r="BS15" s="118" t="str">
        <f>"15"</f>
        <v>15</v>
      </c>
      <c r="BT15" s="118" t="str">
        <f>"10"</f>
        <v>10</v>
      </c>
      <c r="BU15" s="118" t="str">
        <f>"15"</f>
        <v>15</v>
      </c>
      <c r="BV15" s="118" t="str">
        <f>"20"</f>
        <v>20</v>
      </c>
      <c r="BW15" s="118" t="str">
        <f>"25"</f>
        <v>25</v>
      </c>
      <c r="BX15" s="118" t="str">
        <f>"10"</f>
        <v>10</v>
      </c>
      <c r="BY15" s="118" t="str">
        <f>"5"</f>
        <v>5</v>
      </c>
      <c r="BZ15" s="118" t="str">
        <f>"5"</f>
        <v>5</v>
      </c>
      <c r="CA15" s="118" t="str">
        <f>"2,5"</f>
        <v>2,5</v>
      </c>
      <c r="CB15" s="7" t="s">
        <v>794</v>
      </c>
      <c r="CC15" s="7" t="str">
        <f>"3.2"</f>
        <v>3.2</v>
      </c>
      <c r="CD15" s="7">
        <v>40</v>
      </c>
      <c r="CE15" s="7">
        <v>30</v>
      </c>
      <c r="CF15" s="7">
        <v>55</v>
      </c>
      <c r="CG15" s="7" t="str">
        <f t="shared" si="49"/>
        <v>2.2.1</v>
      </c>
      <c r="CH15" s="1" t="s">
        <v>1927</v>
      </c>
      <c r="CI15" s="7">
        <v>90</v>
      </c>
      <c r="CJ15" s="7">
        <v>60</v>
      </c>
      <c r="CK15" s="7">
        <v>50</v>
      </c>
      <c r="CL15" s="7">
        <v>0</v>
      </c>
      <c r="CM15" s="7">
        <f t="shared" si="50"/>
        <v>12</v>
      </c>
      <c r="CN15" s="7">
        <v>20</v>
      </c>
      <c r="CO15" s="97">
        <v>24</v>
      </c>
      <c r="CP15" s="7">
        <f t="shared" si="52"/>
        <v>54</v>
      </c>
      <c r="CQ15" s="7" t="str">
        <f t="shared" ref="CQ15" si="94">"2.2.1"</f>
        <v>2.2.1</v>
      </c>
      <c r="CR15" s="1" t="s">
        <v>1928</v>
      </c>
      <c r="CS15" s="1" t="s">
        <v>1928</v>
      </c>
      <c r="CT15" s="1" t="s">
        <v>1928</v>
      </c>
      <c r="CU15" s="1" t="s">
        <v>1928</v>
      </c>
      <c r="CV15" s="7">
        <f>IFERROR(0.5*CX15,"")</f>
        <v>48</v>
      </c>
      <c r="CW15" s="7">
        <v>64</v>
      </c>
      <c r="CX15" s="7">
        <v>96</v>
      </c>
      <c r="CY15" s="7">
        <f t="shared" si="56"/>
        <v>216</v>
      </c>
    </row>
    <row r="16" spans="1:103" ht="18.75" customHeight="1" x14ac:dyDescent="0.3">
      <c r="A16" s="7">
        <v>325</v>
      </c>
      <c r="B16" s="1" t="s">
        <v>576</v>
      </c>
      <c r="C16" s="1" t="s">
        <v>487</v>
      </c>
      <c r="D16" s="1" t="e">
        <f>IF(A16="","",IF(#REF!="","Ja","Nein"))</f>
        <v>#REF!</v>
      </c>
      <c r="E16" s="1" t="e">
        <f t="shared" si="89"/>
        <v>#REF!</v>
      </c>
      <c r="F16" s="1" t="str">
        <f t="shared" si="0"/>
        <v/>
      </c>
      <c r="G16" s="1" t="str">
        <f t="shared" si="1"/>
        <v/>
      </c>
      <c r="H16" s="1">
        <f t="shared" si="2"/>
        <v>325</v>
      </c>
      <c r="I16" s="1" t="s">
        <v>775</v>
      </c>
      <c r="J16" s="7" t="str">
        <f t="shared" si="3"/>
        <v>KG325_Gruendung_Abdichtung__und_Bekleidung</v>
      </c>
      <c r="K16" s="7">
        <f t="shared" si="5"/>
        <v>336</v>
      </c>
      <c r="L16" s="7" t="str">
        <f>Dropdowns!N1</f>
        <v>KG336_Außenwandbekleidungen_innen</v>
      </c>
      <c r="M16" s="7">
        <f t="shared" si="6"/>
        <v>0</v>
      </c>
      <c r="O16" s="7" t="str">
        <f t="shared" si="58"/>
        <v/>
      </c>
      <c r="P16" s="7" t="str">
        <f t="shared" si="59"/>
        <v/>
      </c>
      <c r="Q16" s="31">
        <v>0</v>
      </c>
      <c r="R16" s="7" t="e">
        <f t="shared" si="92"/>
        <v>#REF!</v>
      </c>
      <c r="S16" s="7" t="str">
        <f t="shared" si="8"/>
        <v/>
      </c>
      <c r="T16" s="7" t="str">
        <f t="shared" si="60"/>
        <v/>
      </c>
      <c r="U16" s="7">
        <f t="shared" si="90"/>
        <v>0</v>
      </c>
      <c r="V16" s="7" t="str">
        <f t="shared" si="9"/>
        <v/>
      </c>
      <c r="W16" s="7" t="str">
        <f t="shared" si="10"/>
        <v/>
      </c>
      <c r="X16" s="7" t="e">
        <f t="shared" si="11"/>
        <v>#REF!</v>
      </c>
      <c r="Y16" s="7" t="str">
        <f t="shared" si="12"/>
        <v/>
      </c>
      <c r="Z16" s="7" t="str">
        <f t="shared" si="13"/>
        <v/>
      </c>
      <c r="AA16" s="7" t="e">
        <f t="shared" si="14"/>
        <v>#REF!</v>
      </c>
      <c r="AB16" s="7" t="str">
        <f t="shared" si="80"/>
        <v/>
      </c>
      <c r="AC16" s="7" t="str">
        <f t="shared" si="81"/>
        <v/>
      </c>
      <c r="AD16" s="7" t="e">
        <f t="shared" si="82"/>
        <v>#REF!</v>
      </c>
      <c r="AE16" s="7">
        <f t="shared" si="18"/>
        <v>0</v>
      </c>
      <c r="AG16" s="7" t="e">
        <f t="shared" si="61"/>
        <v>#REF!</v>
      </c>
      <c r="AH16" s="7" t="str">
        <f t="shared" si="62"/>
        <v/>
      </c>
      <c r="AI16" s="31">
        <v>2</v>
      </c>
      <c r="AJ16" s="7" t="e">
        <f t="shared" si="93"/>
        <v>#REF!</v>
      </c>
      <c r="AK16" s="7">
        <f t="shared" si="4"/>
        <v>0</v>
      </c>
      <c r="AL16" s="7" t="str">
        <f t="shared" si="83"/>
        <v/>
      </c>
      <c r="AM16" s="7">
        <f t="shared" si="91"/>
        <v>0</v>
      </c>
      <c r="AN16" s="7" t="e">
        <f t="shared" si="64"/>
        <v>#REF!</v>
      </c>
      <c r="AO16" s="7" t="str">
        <f t="shared" si="65"/>
        <v/>
      </c>
      <c r="AP16" s="7" t="e">
        <f t="shared" si="66"/>
        <v>#REF!</v>
      </c>
      <c r="AQ16" s="7" t="e">
        <f t="shared" si="67"/>
        <v>#REF!</v>
      </c>
      <c r="AR16" s="7" t="str">
        <f t="shared" si="68"/>
        <v/>
      </c>
      <c r="AS16" s="7" t="e">
        <f t="shared" si="69"/>
        <v>#REF!</v>
      </c>
      <c r="AT16" s="7" t="e">
        <f t="shared" si="70"/>
        <v>#REF!</v>
      </c>
      <c r="AU16" s="7" t="str">
        <f t="shared" si="71"/>
        <v/>
      </c>
      <c r="AV16" s="7" t="e">
        <f t="shared" si="72"/>
        <v>#REF!</v>
      </c>
      <c r="AW16" s="7" t="e">
        <f t="shared" si="73"/>
        <v>#REF!</v>
      </c>
      <c r="AX16" s="7" t="str">
        <f t="shared" si="74"/>
        <v/>
      </c>
      <c r="AY16" s="7" t="e">
        <f t="shared" si="75"/>
        <v>#REF!</v>
      </c>
      <c r="AZ16" s="7" t="e">
        <f t="shared" si="76"/>
        <v>#REF!</v>
      </c>
      <c r="BA16" s="7" t="str">
        <f t="shared" si="77"/>
        <v/>
      </c>
      <c r="BB16" s="7" t="e">
        <f t="shared" si="78"/>
        <v>#REF!</v>
      </c>
      <c r="BC16" s="7" t="e">
        <f t="shared" si="35"/>
        <v>#REF!</v>
      </c>
      <c r="BD16" s="7" t="str">
        <f t="shared" si="36"/>
        <v/>
      </c>
      <c r="BE16" s="7" t="e">
        <f t="shared" si="37"/>
        <v>#REF!</v>
      </c>
      <c r="BJ16" s="7" t="s">
        <v>701</v>
      </c>
      <c r="BK16" s="7">
        <v>900</v>
      </c>
      <c r="BO16" s="116" t="s">
        <v>1898</v>
      </c>
    </row>
    <row r="17" spans="1:63" ht="28.8" x14ac:dyDescent="0.3">
      <c r="A17" s="7">
        <v>326</v>
      </c>
      <c r="B17" s="1" t="s">
        <v>577</v>
      </c>
      <c r="C17" s="1" t="s">
        <v>488</v>
      </c>
      <c r="D17" s="1" t="e">
        <f>IF(A17="","",IF(#REF!="","Ja","Nein"))</f>
        <v>#REF!</v>
      </c>
      <c r="E17" s="1" t="e">
        <f t="shared" si="89"/>
        <v>#REF!</v>
      </c>
      <c r="F17" s="1" t="str">
        <f t="shared" si="0"/>
        <v/>
      </c>
      <c r="G17" s="1" t="str">
        <f t="shared" si="1"/>
        <v/>
      </c>
      <c r="H17" s="1">
        <f t="shared" si="2"/>
        <v>326</v>
      </c>
      <c r="I17" s="1" t="s">
        <v>775</v>
      </c>
      <c r="J17" s="7" t="str">
        <f t="shared" si="3"/>
        <v>N/A</v>
      </c>
      <c r="K17" s="7">
        <f t="shared" si="5"/>
        <v>335</v>
      </c>
      <c r="L17" s="7" t="str">
        <f>Dropdowns!O1</f>
        <v>KG335_Außenwandbekleidungen_außen</v>
      </c>
      <c r="M17" s="7">
        <f t="shared" si="6"/>
        <v>0</v>
      </c>
      <c r="O17" s="7" t="str">
        <f t="shared" si="58"/>
        <v/>
      </c>
      <c r="P17" s="7" t="str">
        <f t="shared" si="59"/>
        <v/>
      </c>
      <c r="Q17" s="31">
        <v>0</v>
      </c>
      <c r="R17" s="7" t="e">
        <f t="shared" si="92"/>
        <v>#REF!</v>
      </c>
      <c r="S17" s="7" t="str">
        <f t="shared" si="8"/>
        <v/>
      </c>
      <c r="T17" s="7" t="str">
        <f t="shared" si="60"/>
        <v/>
      </c>
      <c r="U17" s="7">
        <f t="shared" si="90"/>
        <v>0</v>
      </c>
      <c r="V17" s="7" t="str">
        <f t="shared" si="9"/>
        <v/>
      </c>
      <c r="W17" s="7" t="str">
        <f t="shared" si="10"/>
        <v/>
      </c>
      <c r="X17" s="7" t="e">
        <f t="shared" si="11"/>
        <v>#REF!</v>
      </c>
      <c r="Y17" s="7" t="str">
        <f t="shared" si="12"/>
        <v/>
      </c>
      <c r="Z17" s="7" t="str">
        <f t="shared" si="13"/>
        <v/>
      </c>
      <c r="AA17" s="7" t="e">
        <f t="shared" si="14"/>
        <v>#REF!</v>
      </c>
      <c r="AB17" s="7" t="str">
        <f t="shared" si="80"/>
        <v/>
      </c>
      <c r="AC17" s="7" t="str">
        <f t="shared" si="81"/>
        <v/>
      </c>
      <c r="AD17" s="7" t="e">
        <f t="shared" si="82"/>
        <v>#REF!</v>
      </c>
      <c r="AE17" s="7">
        <f t="shared" si="18"/>
        <v>0</v>
      </c>
      <c r="AG17" s="7" t="e">
        <f t="shared" si="61"/>
        <v>#REF!</v>
      </c>
      <c r="AH17" s="7" t="str">
        <f t="shared" si="62"/>
        <v/>
      </c>
      <c r="AI17" s="31">
        <v>2</v>
      </c>
      <c r="AJ17" s="7" t="e">
        <f t="shared" si="93"/>
        <v>#REF!</v>
      </c>
      <c r="AK17" s="7">
        <f t="shared" si="4"/>
        <v>0</v>
      </c>
      <c r="AL17" s="7" t="str">
        <f t="shared" si="83"/>
        <v/>
      </c>
      <c r="AM17" s="7">
        <f t="shared" si="91"/>
        <v>0</v>
      </c>
      <c r="AN17" s="7" t="e">
        <f t="shared" si="64"/>
        <v>#REF!</v>
      </c>
      <c r="AO17" s="7" t="str">
        <f t="shared" si="65"/>
        <v/>
      </c>
      <c r="AP17" s="7" t="e">
        <f t="shared" si="66"/>
        <v>#REF!</v>
      </c>
      <c r="AQ17" s="7" t="e">
        <f t="shared" si="67"/>
        <v>#REF!</v>
      </c>
      <c r="AR17" s="7" t="str">
        <f t="shared" si="68"/>
        <v/>
      </c>
      <c r="AS17" s="7" t="e">
        <f t="shared" si="69"/>
        <v>#REF!</v>
      </c>
      <c r="AT17" s="7" t="e">
        <f t="shared" si="70"/>
        <v>#REF!</v>
      </c>
      <c r="AU17" s="7" t="str">
        <f t="shared" si="71"/>
        <v/>
      </c>
      <c r="AV17" s="7" t="e">
        <f t="shared" si="72"/>
        <v>#REF!</v>
      </c>
      <c r="AW17" s="7" t="e">
        <f t="shared" si="73"/>
        <v>#REF!</v>
      </c>
      <c r="AX17" s="7" t="str">
        <f t="shared" si="74"/>
        <v/>
      </c>
      <c r="AY17" s="7" t="e">
        <f t="shared" si="75"/>
        <v>#REF!</v>
      </c>
      <c r="AZ17" s="7" t="e">
        <f t="shared" si="76"/>
        <v>#REF!</v>
      </c>
      <c r="BA17" s="7" t="str">
        <f t="shared" si="77"/>
        <v/>
      </c>
      <c r="BB17" s="7" t="e">
        <f t="shared" si="78"/>
        <v>#REF!</v>
      </c>
      <c r="BC17" s="7" t="e">
        <f t="shared" si="35"/>
        <v>#REF!</v>
      </c>
      <c r="BD17" s="7" t="str">
        <f t="shared" si="36"/>
        <v/>
      </c>
      <c r="BE17" s="7" t="e">
        <f t="shared" si="37"/>
        <v>#REF!</v>
      </c>
      <c r="BJ17" s="7" t="s">
        <v>702</v>
      </c>
      <c r="BK17" s="7">
        <v>1800</v>
      </c>
    </row>
    <row r="18" spans="1:63" x14ac:dyDescent="0.3">
      <c r="A18" s="7">
        <v>329</v>
      </c>
      <c r="B18" s="1" t="s">
        <v>578</v>
      </c>
      <c r="C18" s="1" t="s">
        <v>578</v>
      </c>
      <c r="D18" s="1" t="e">
        <f>IF(A18="","",IF(#REF!="","Ja","Nein"))</f>
        <v>#REF!</v>
      </c>
      <c r="E18" s="1" t="e">
        <f t="shared" si="89"/>
        <v>#REF!</v>
      </c>
      <c r="F18" s="1" t="str">
        <f t="shared" si="0"/>
        <v/>
      </c>
      <c r="G18" s="1" t="str">
        <f t="shared" si="1"/>
        <v/>
      </c>
      <c r="H18" s="1">
        <f t="shared" si="2"/>
        <v>329</v>
      </c>
      <c r="I18" s="1" t="s">
        <v>775</v>
      </c>
      <c r="J18" s="7" t="str">
        <f t="shared" si="3"/>
        <v>N/A</v>
      </c>
      <c r="K18" s="7">
        <f t="shared" si="5"/>
        <v>337</v>
      </c>
      <c r="L18" s="7" t="str">
        <f>Dropdowns!P1</f>
        <v>KG337_Elementierte_Außenwandkonstruktionen</v>
      </c>
      <c r="M18" s="7">
        <f t="shared" si="6"/>
        <v>0</v>
      </c>
      <c r="O18" s="7" t="str">
        <f t="shared" si="58"/>
        <v/>
      </c>
      <c r="P18" s="7" t="str">
        <f t="shared" si="59"/>
        <v/>
      </c>
      <c r="Q18" s="31">
        <v>0</v>
      </c>
      <c r="R18" s="7" t="e">
        <f t="shared" si="92"/>
        <v>#REF!</v>
      </c>
      <c r="S18" s="7" t="str">
        <f t="shared" si="8"/>
        <v/>
      </c>
      <c r="T18" s="7" t="str">
        <f t="shared" si="60"/>
        <v/>
      </c>
      <c r="U18" s="7">
        <f t="shared" si="90"/>
        <v>0</v>
      </c>
      <c r="V18" s="7" t="str">
        <f t="shared" si="9"/>
        <v/>
      </c>
      <c r="W18" s="7" t="str">
        <f t="shared" si="10"/>
        <v/>
      </c>
      <c r="X18" s="7" t="e">
        <f t="shared" si="11"/>
        <v>#REF!</v>
      </c>
      <c r="Y18" s="7" t="str">
        <f t="shared" si="12"/>
        <v/>
      </c>
      <c r="Z18" s="7" t="str">
        <f t="shared" si="13"/>
        <v/>
      </c>
      <c r="AA18" s="7" t="e">
        <f t="shared" si="14"/>
        <v>#REF!</v>
      </c>
      <c r="AB18" s="7" t="str">
        <f t="shared" si="80"/>
        <v/>
      </c>
      <c r="AC18" s="7" t="str">
        <f t="shared" si="81"/>
        <v/>
      </c>
      <c r="AD18" s="7" t="e">
        <f t="shared" si="82"/>
        <v>#REF!</v>
      </c>
      <c r="AE18" s="7">
        <f t="shared" si="18"/>
        <v>0</v>
      </c>
      <c r="AG18" s="7" t="e">
        <f t="shared" si="61"/>
        <v>#REF!</v>
      </c>
      <c r="AH18" s="7" t="str">
        <f t="shared" si="62"/>
        <v/>
      </c>
      <c r="AI18" s="31">
        <v>0</v>
      </c>
      <c r="AJ18" s="7" t="e">
        <f t="shared" si="93"/>
        <v>#REF!</v>
      </c>
      <c r="AK18" s="7">
        <f t="shared" si="4"/>
        <v>0</v>
      </c>
      <c r="AL18" s="7" t="str">
        <f t="shared" si="83"/>
        <v/>
      </c>
      <c r="AM18" s="7">
        <f t="shared" si="91"/>
        <v>0</v>
      </c>
      <c r="AN18" s="7" t="e">
        <f t="shared" si="64"/>
        <v>#REF!</v>
      </c>
      <c r="AO18" s="7" t="str">
        <f t="shared" si="65"/>
        <v/>
      </c>
      <c r="AP18" s="7" t="e">
        <f t="shared" si="66"/>
        <v>#REF!</v>
      </c>
      <c r="AQ18" s="7" t="e">
        <f t="shared" si="67"/>
        <v>#REF!</v>
      </c>
      <c r="AR18" s="7" t="str">
        <f t="shared" si="68"/>
        <v/>
      </c>
      <c r="AS18" s="7" t="e">
        <f t="shared" si="69"/>
        <v>#REF!</v>
      </c>
      <c r="AT18" s="7" t="e">
        <f t="shared" si="70"/>
        <v>#REF!</v>
      </c>
      <c r="AU18" s="7" t="str">
        <f t="shared" si="71"/>
        <v/>
      </c>
      <c r="AV18" s="7" t="e">
        <f t="shared" si="72"/>
        <v>#REF!</v>
      </c>
      <c r="AW18" s="7" t="e">
        <f t="shared" si="73"/>
        <v>#REF!</v>
      </c>
      <c r="AX18" s="7" t="str">
        <f t="shared" si="74"/>
        <v/>
      </c>
      <c r="AY18" s="7" t="e">
        <f t="shared" si="75"/>
        <v>#REF!</v>
      </c>
      <c r="AZ18" s="7" t="e">
        <f t="shared" si="76"/>
        <v>#REF!</v>
      </c>
      <c r="BA18" s="7" t="str">
        <f t="shared" si="77"/>
        <v/>
      </c>
      <c r="BB18" s="7" t="e">
        <f t="shared" si="78"/>
        <v>#REF!</v>
      </c>
      <c r="BC18" s="7" t="e">
        <f t="shared" si="35"/>
        <v>#REF!</v>
      </c>
      <c r="BD18" s="7" t="str">
        <f t="shared" si="36"/>
        <v/>
      </c>
      <c r="BE18" s="7" t="e">
        <f t="shared" si="37"/>
        <v>#REF!</v>
      </c>
      <c r="BJ18" s="7" t="s">
        <v>703</v>
      </c>
      <c r="BK18" s="7">
        <v>2000</v>
      </c>
    </row>
    <row r="19" spans="1:63" ht="57.6" x14ac:dyDescent="0.3">
      <c r="A19" s="7">
        <v>330</v>
      </c>
      <c r="B19" s="1" t="s">
        <v>579</v>
      </c>
      <c r="C19" s="1" t="s">
        <v>489</v>
      </c>
      <c r="D19" s="1" t="e">
        <f>IF(A19="","",IF(#REF!="","Ja","Nein"))</f>
        <v>#REF!</v>
      </c>
      <c r="E19" s="1" t="e">
        <f>IF(AND($F$6&lt;&gt;"",$D$6="Nein"),"Nein",
                IF(AND($G$19&lt;&gt;"",$D$19="Nein"),"Nein",
                              IF(AND(H19&lt;&gt;"",D19="Nein"),"Nein","Ja")))</f>
        <v>#REF!</v>
      </c>
      <c r="F19" s="1" t="str">
        <f t="shared" si="0"/>
        <v/>
      </c>
      <c r="G19" s="1">
        <f t="shared" si="1"/>
        <v>330</v>
      </c>
      <c r="H19" s="1" t="str">
        <f t="shared" si="2"/>
        <v/>
      </c>
      <c r="I19" s="1" t="s">
        <v>775</v>
      </c>
      <c r="J19" s="7" t="str">
        <f t="shared" si="3"/>
        <v>KG330_Holzwerkstoffplatten_im_konstruktiven_Holzbau</v>
      </c>
      <c r="K19" s="7">
        <f t="shared" si="5"/>
        <v>332</v>
      </c>
      <c r="L19" s="7" t="str">
        <f>Dropdowns!Q1</f>
        <v>KG332_Nichttragende_Außenwaende</v>
      </c>
      <c r="M19" s="7">
        <f t="shared" si="6"/>
        <v>0</v>
      </c>
      <c r="O19" s="7" t="str">
        <f t="shared" si="58"/>
        <v/>
      </c>
      <c r="P19" s="7">
        <f t="shared" si="59"/>
        <v>0</v>
      </c>
      <c r="Q19" s="28">
        <f>SUM(Q20:Q28)</f>
        <v>11.5</v>
      </c>
      <c r="R19" s="28" t="e">
        <f>SUM(R20:R28)</f>
        <v>#REF!</v>
      </c>
      <c r="S19" s="7" t="str">
        <f t="shared" si="8"/>
        <v/>
      </c>
      <c r="T19" s="7">
        <f t="shared" si="60"/>
        <v>0</v>
      </c>
      <c r="U19" s="7">
        <f>IFERROR(IF(AND(P19="",R19&lt;&gt;""),$T$19*R19/$R$19,""),0)</f>
        <v>0</v>
      </c>
      <c r="V19" s="7" t="str">
        <f t="shared" si="9"/>
        <v/>
      </c>
      <c r="W19" s="7" t="e">
        <f t="shared" si="10"/>
        <v>#REF!</v>
      </c>
      <c r="X19" s="7" t="e">
        <f t="shared" si="11"/>
        <v>#REF!</v>
      </c>
      <c r="Y19" s="7" t="str">
        <f t="shared" si="12"/>
        <v/>
      </c>
      <c r="Z19" s="7" t="e">
        <f t="shared" si="13"/>
        <v>#REF!</v>
      </c>
      <c r="AA19" s="7" t="e">
        <f t="shared" si="14"/>
        <v>#REF!</v>
      </c>
      <c r="AB19" s="7" t="str">
        <f t="shared" si="80"/>
        <v/>
      </c>
      <c r="AC19" s="7" t="e">
        <f t="shared" si="81"/>
        <v>#REF!</v>
      </c>
      <c r="AD19" s="7" t="e">
        <f t="shared" si="82"/>
        <v>#REF!</v>
      </c>
      <c r="AE19" s="7">
        <f t="shared" si="18"/>
        <v>0</v>
      </c>
      <c r="AG19" s="7" t="e">
        <f t="shared" si="61"/>
        <v>#REF!</v>
      </c>
      <c r="AH19" s="7">
        <f t="shared" si="62"/>
        <v>0</v>
      </c>
      <c r="AI19" s="28">
        <f>SUM(AI20:AI28)</f>
        <v>34</v>
      </c>
      <c r="AJ19" s="28" t="e">
        <f>SUM(AJ20:AJ28)</f>
        <v>#REF!</v>
      </c>
      <c r="AK19" s="7">
        <f t="shared" si="4"/>
        <v>0</v>
      </c>
      <c r="AL19" s="7">
        <f t="shared" si="83"/>
        <v>0</v>
      </c>
      <c r="AM19" s="7">
        <f t="shared" ref="AM19:AM28" si="95">IFERROR(IF(AND(AH19="",AJ19&lt;&gt;""),$AL$19*AJ19/$AJ$19,""),0)</f>
        <v>0</v>
      </c>
      <c r="AN19" s="7" t="e">
        <f t="shared" si="64"/>
        <v>#REF!</v>
      </c>
      <c r="AO19" s="7" t="e">
        <f t="shared" si="65"/>
        <v>#REF!</v>
      </c>
      <c r="AP19" s="7" t="e">
        <f t="shared" si="66"/>
        <v>#REF!</v>
      </c>
      <c r="AQ19" s="7" t="e">
        <f t="shared" si="67"/>
        <v>#REF!</v>
      </c>
      <c r="AR19" s="7" t="e">
        <f t="shared" si="68"/>
        <v>#REF!</v>
      </c>
      <c r="AS19" s="7" t="e">
        <f t="shared" si="69"/>
        <v>#REF!</v>
      </c>
      <c r="AT19" s="7" t="e">
        <f t="shared" si="70"/>
        <v>#REF!</v>
      </c>
      <c r="AU19" s="7" t="e">
        <f t="shared" si="71"/>
        <v>#REF!</v>
      </c>
      <c r="AV19" s="7" t="e">
        <f t="shared" si="72"/>
        <v>#REF!</v>
      </c>
      <c r="AW19" s="7" t="e">
        <f t="shared" si="73"/>
        <v>#REF!</v>
      </c>
      <c r="AX19" s="7" t="e">
        <f t="shared" si="74"/>
        <v>#REF!</v>
      </c>
      <c r="AY19" s="7" t="e">
        <f t="shared" si="75"/>
        <v>#REF!</v>
      </c>
      <c r="AZ19" s="7" t="e">
        <f t="shared" si="76"/>
        <v>#REF!</v>
      </c>
      <c r="BA19" s="7" t="e">
        <f t="shared" si="77"/>
        <v>#REF!</v>
      </c>
      <c r="BB19" s="7" t="e">
        <f t="shared" si="78"/>
        <v>#REF!</v>
      </c>
      <c r="BC19" s="7" t="e">
        <f t="shared" si="35"/>
        <v>#REF!</v>
      </c>
      <c r="BD19" s="7" t="e">
        <f t="shared" si="36"/>
        <v>#REF!</v>
      </c>
      <c r="BE19" s="7" t="e">
        <f t="shared" si="37"/>
        <v>#REF!</v>
      </c>
      <c r="BJ19" s="7" t="s">
        <v>704</v>
      </c>
      <c r="BK19" s="7">
        <v>900</v>
      </c>
    </row>
    <row r="20" spans="1:63" ht="43.2" x14ac:dyDescent="0.3">
      <c r="A20" s="7">
        <v>331</v>
      </c>
      <c r="B20" s="1" t="s">
        <v>580</v>
      </c>
      <c r="C20" s="1" t="s">
        <v>490</v>
      </c>
      <c r="D20" s="1" t="e">
        <f>IF(A20="","",IF(#REF!="","Ja","Nein"))</f>
        <v>#REF!</v>
      </c>
      <c r="E20" s="1" t="e">
        <f t="shared" ref="E20:E28" si="96">IF(AND($F$6&lt;&gt;"",$D$6="Nein"),"Nein",
                IF(AND($G$19&lt;&gt;"",$D$19="Nein"),"Nein",
                              IF(AND(H20&lt;&gt;"",D20="Nein"),"Nein","Ja")))</f>
        <v>#REF!</v>
      </c>
      <c r="F20" s="1" t="str">
        <f t="shared" si="0"/>
        <v/>
      </c>
      <c r="G20" s="1" t="str">
        <f t="shared" si="1"/>
        <v/>
      </c>
      <c r="H20" s="1">
        <f t="shared" si="2"/>
        <v>331</v>
      </c>
      <c r="I20" s="1" t="s">
        <v>775</v>
      </c>
      <c r="J20" s="7" t="str">
        <f t="shared" si="3"/>
        <v>KG331_Tragende_Außenwand</v>
      </c>
      <c r="K20" s="7">
        <f t="shared" si="5"/>
        <v>333</v>
      </c>
      <c r="L20" s="7" t="str">
        <f>Dropdowns!R1</f>
        <v>KG333_Außenstuetzen</v>
      </c>
      <c r="M20" s="7">
        <f t="shared" si="6"/>
        <v>0</v>
      </c>
      <c r="O20" s="7" t="str">
        <f t="shared" si="58"/>
        <v/>
      </c>
      <c r="P20" s="7" t="str">
        <f t="shared" si="59"/>
        <v/>
      </c>
      <c r="Q20" s="31">
        <v>1.5</v>
      </c>
      <c r="R20" s="7" t="e">
        <f>IF(E20="Ja",Q20,0)</f>
        <v>#REF!</v>
      </c>
      <c r="S20" s="7" t="str">
        <f t="shared" si="8"/>
        <v/>
      </c>
      <c r="T20" s="7" t="str">
        <f t="shared" si="60"/>
        <v/>
      </c>
      <c r="U20" s="7">
        <f>IFERROR(IF(AND(P20="",R20&lt;&gt;""),$T$19*R20/$R$19,""),0)</f>
        <v>0</v>
      </c>
      <c r="V20" s="7" t="str">
        <f t="shared" si="9"/>
        <v/>
      </c>
      <c r="W20" s="7" t="str">
        <f t="shared" si="10"/>
        <v/>
      </c>
      <c r="X20" s="7" t="e">
        <f t="shared" si="11"/>
        <v>#REF!</v>
      </c>
      <c r="Y20" s="7" t="str">
        <f t="shared" si="12"/>
        <v/>
      </c>
      <c r="Z20" s="7" t="str">
        <f t="shared" si="13"/>
        <v/>
      </c>
      <c r="AA20" s="7" t="e">
        <f t="shared" si="14"/>
        <v>#REF!</v>
      </c>
      <c r="AB20" s="7" t="str">
        <f t="shared" si="80"/>
        <v/>
      </c>
      <c r="AC20" s="7" t="str">
        <f t="shared" si="81"/>
        <v/>
      </c>
      <c r="AD20" s="7" t="e">
        <f t="shared" si="82"/>
        <v>#REF!</v>
      </c>
      <c r="AE20" s="7">
        <f t="shared" si="18"/>
        <v>0</v>
      </c>
      <c r="AG20" s="7" t="e">
        <f t="shared" si="61"/>
        <v>#REF!</v>
      </c>
      <c r="AH20" s="7" t="str">
        <f t="shared" si="62"/>
        <v/>
      </c>
      <c r="AI20" s="31">
        <v>3</v>
      </c>
      <c r="AJ20" s="7" t="e">
        <f>IF(E20="Ja",AI20,0)</f>
        <v>#REF!</v>
      </c>
      <c r="AK20" s="7">
        <f t="shared" si="4"/>
        <v>0</v>
      </c>
      <c r="AL20" s="7" t="str">
        <f t="shared" si="83"/>
        <v/>
      </c>
      <c r="AM20" s="7">
        <f t="shared" si="95"/>
        <v>0</v>
      </c>
      <c r="AN20" s="7" t="e">
        <f t="shared" si="64"/>
        <v>#REF!</v>
      </c>
      <c r="AO20" s="7" t="str">
        <f t="shared" si="65"/>
        <v/>
      </c>
      <c r="AP20" s="7" t="e">
        <f t="shared" si="66"/>
        <v>#REF!</v>
      </c>
      <c r="AQ20" s="7" t="e">
        <f t="shared" si="67"/>
        <v>#REF!</v>
      </c>
      <c r="AR20" s="7" t="str">
        <f t="shared" si="68"/>
        <v/>
      </c>
      <c r="AS20" s="7" t="e">
        <f t="shared" si="69"/>
        <v>#REF!</v>
      </c>
      <c r="AT20" s="7" t="e">
        <f t="shared" si="70"/>
        <v>#REF!</v>
      </c>
      <c r="AU20" s="7" t="str">
        <f t="shared" si="71"/>
        <v/>
      </c>
      <c r="AV20" s="7" t="e">
        <f t="shared" si="72"/>
        <v>#REF!</v>
      </c>
      <c r="AW20" s="7" t="e">
        <f t="shared" si="73"/>
        <v>#REF!</v>
      </c>
      <c r="AX20" s="7" t="str">
        <f t="shared" si="74"/>
        <v/>
      </c>
      <c r="AY20" s="7" t="e">
        <f t="shared" si="75"/>
        <v>#REF!</v>
      </c>
      <c r="AZ20" s="7" t="e">
        <f t="shared" si="76"/>
        <v>#REF!</v>
      </c>
      <c r="BA20" s="7" t="str">
        <f t="shared" si="77"/>
        <v/>
      </c>
      <c r="BB20" s="7" t="e">
        <f t="shared" si="78"/>
        <v>#REF!</v>
      </c>
      <c r="BC20" s="7" t="e">
        <f t="shared" si="35"/>
        <v>#REF!</v>
      </c>
      <c r="BD20" s="7" t="str">
        <f t="shared" si="36"/>
        <v/>
      </c>
      <c r="BE20" s="7" t="e">
        <f t="shared" si="37"/>
        <v>#REF!</v>
      </c>
      <c r="BJ20" s="7" t="s">
        <v>705</v>
      </c>
      <c r="BK20" s="7">
        <v>870</v>
      </c>
    </row>
    <row r="21" spans="1:63" ht="57.6" x14ac:dyDescent="0.3">
      <c r="A21" s="7">
        <v>332</v>
      </c>
      <c r="B21" s="1" t="s">
        <v>581</v>
      </c>
      <c r="C21" s="1" t="s">
        <v>491</v>
      </c>
      <c r="D21" s="1" t="e">
        <f>IF(A21="","",IF(#REF!="","Ja","Nein"))</f>
        <v>#REF!</v>
      </c>
      <c r="E21" s="1" t="e">
        <f t="shared" si="96"/>
        <v>#REF!</v>
      </c>
      <c r="F21" s="1" t="str">
        <f t="shared" si="0"/>
        <v/>
      </c>
      <c r="G21" s="1" t="str">
        <f t="shared" si="1"/>
        <v/>
      </c>
      <c r="H21" s="1">
        <f t="shared" si="2"/>
        <v>332</v>
      </c>
      <c r="I21" s="1" t="s">
        <v>775</v>
      </c>
      <c r="J21" s="7" t="str">
        <f t="shared" si="3"/>
        <v>KG332_Nichttragende_Außenwaende</v>
      </c>
      <c r="K21" s="7">
        <f t="shared" si="5"/>
        <v>343</v>
      </c>
      <c r="L21" s="7" t="str">
        <f>Dropdowns!S1</f>
        <v>KG343_Innenstuetzen</v>
      </c>
      <c r="M21" s="7">
        <f t="shared" si="6"/>
        <v>0</v>
      </c>
      <c r="O21" s="7" t="str">
        <f t="shared" si="58"/>
        <v/>
      </c>
      <c r="P21" s="7" t="str">
        <f t="shared" si="59"/>
        <v/>
      </c>
      <c r="Q21" s="31">
        <v>2</v>
      </c>
      <c r="R21" s="7" t="e">
        <f t="shared" ref="R21:R28" si="97">IF(E21="Ja",Q21,0)</f>
        <v>#REF!</v>
      </c>
      <c r="S21" s="7" t="str">
        <f t="shared" si="8"/>
        <v/>
      </c>
      <c r="T21" s="7" t="str">
        <f t="shared" si="60"/>
        <v/>
      </c>
      <c r="U21" s="7">
        <f>IFERROR(IF(AND(P21="",R21&lt;&gt;""),$T$19*R21/$R$19,""),0)</f>
        <v>0</v>
      </c>
      <c r="V21" s="7" t="str">
        <f t="shared" si="9"/>
        <v/>
      </c>
      <c r="W21" s="7" t="str">
        <f t="shared" si="10"/>
        <v/>
      </c>
      <c r="X21" s="7" t="e">
        <f t="shared" si="11"/>
        <v>#REF!</v>
      </c>
      <c r="Y21" s="7" t="str">
        <f t="shared" si="12"/>
        <v/>
      </c>
      <c r="Z21" s="7" t="str">
        <f t="shared" si="13"/>
        <v/>
      </c>
      <c r="AA21" s="7" t="e">
        <f t="shared" si="14"/>
        <v>#REF!</v>
      </c>
      <c r="AB21" s="7" t="str">
        <f t="shared" si="80"/>
        <v/>
      </c>
      <c r="AC21" s="7" t="str">
        <f t="shared" si="81"/>
        <v/>
      </c>
      <c r="AD21" s="7" t="e">
        <f t="shared" si="82"/>
        <v>#REF!</v>
      </c>
      <c r="AE21" s="7">
        <f t="shared" si="18"/>
        <v>0</v>
      </c>
      <c r="AG21" s="7" t="e">
        <f t="shared" si="61"/>
        <v>#REF!</v>
      </c>
      <c r="AH21" s="7" t="str">
        <f t="shared" si="62"/>
        <v/>
      </c>
      <c r="AI21" s="31">
        <v>4</v>
      </c>
      <c r="AJ21" s="7" t="e">
        <f t="shared" ref="AJ21:AJ28" si="98">IF(E21="Ja",AI21,0)</f>
        <v>#REF!</v>
      </c>
      <c r="AK21" s="7">
        <f t="shared" si="4"/>
        <v>0</v>
      </c>
      <c r="AL21" s="7" t="str">
        <f t="shared" si="83"/>
        <v/>
      </c>
      <c r="AM21" s="7">
        <f t="shared" si="95"/>
        <v>0</v>
      </c>
      <c r="AN21" s="7" t="e">
        <f t="shared" si="64"/>
        <v>#REF!</v>
      </c>
      <c r="AO21" s="7" t="str">
        <f t="shared" si="65"/>
        <v/>
      </c>
      <c r="AP21" s="7" t="e">
        <f t="shared" si="66"/>
        <v>#REF!</v>
      </c>
      <c r="AQ21" s="7" t="e">
        <f t="shared" si="67"/>
        <v>#REF!</v>
      </c>
      <c r="AR21" s="7" t="str">
        <f t="shared" si="68"/>
        <v/>
      </c>
      <c r="AS21" s="7" t="e">
        <f t="shared" si="69"/>
        <v>#REF!</v>
      </c>
      <c r="AT21" s="7" t="e">
        <f t="shared" si="70"/>
        <v>#REF!</v>
      </c>
      <c r="AU21" s="7" t="str">
        <f t="shared" si="71"/>
        <v/>
      </c>
      <c r="AV21" s="7" t="e">
        <f t="shared" si="72"/>
        <v>#REF!</v>
      </c>
      <c r="AW21" s="7" t="e">
        <f t="shared" si="73"/>
        <v>#REF!</v>
      </c>
      <c r="AX21" s="7" t="str">
        <f t="shared" si="74"/>
        <v/>
      </c>
      <c r="AY21" s="7" t="e">
        <f t="shared" si="75"/>
        <v>#REF!</v>
      </c>
      <c r="AZ21" s="7" t="e">
        <f t="shared" si="76"/>
        <v>#REF!</v>
      </c>
      <c r="BA21" s="7" t="str">
        <f t="shared" si="77"/>
        <v/>
      </c>
      <c r="BB21" s="7" t="e">
        <f t="shared" si="78"/>
        <v>#REF!</v>
      </c>
      <c r="BC21" s="7" t="e">
        <f t="shared" si="35"/>
        <v>#REF!</v>
      </c>
      <c r="BD21" s="7" t="str">
        <f t="shared" si="36"/>
        <v/>
      </c>
      <c r="BE21" s="7" t="e">
        <f t="shared" si="37"/>
        <v>#REF!</v>
      </c>
      <c r="BJ21" s="7" t="s">
        <v>706</v>
      </c>
      <c r="BK21" s="7">
        <v>1500</v>
      </c>
    </row>
    <row r="22" spans="1:63" ht="28.8" x14ac:dyDescent="0.3">
      <c r="A22" s="7">
        <v>333</v>
      </c>
      <c r="B22" s="1" t="s">
        <v>582</v>
      </c>
      <c r="C22" s="1" t="s">
        <v>492</v>
      </c>
      <c r="D22" s="1" t="e">
        <f>IF(A22="","",IF(#REF!="","Ja","Nein"))</f>
        <v>#REF!</v>
      </c>
      <c r="E22" s="1" t="e">
        <f t="shared" si="96"/>
        <v>#REF!</v>
      </c>
      <c r="F22" s="1" t="str">
        <f t="shared" si="0"/>
        <v/>
      </c>
      <c r="G22" s="1" t="str">
        <f t="shared" si="1"/>
        <v/>
      </c>
      <c r="H22" s="1">
        <f t="shared" si="2"/>
        <v>333</v>
      </c>
      <c r="I22" s="1" t="s">
        <v>775</v>
      </c>
      <c r="J22" s="7" t="str">
        <f t="shared" si="3"/>
        <v>KG333_Außenstuetzen</v>
      </c>
      <c r="K22" s="7">
        <f t="shared" si="5"/>
        <v>334</v>
      </c>
      <c r="L22" s="7" t="str">
        <f>Dropdowns!T1</f>
        <v>KG334_Außentueren_und_Außenfenster</v>
      </c>
      <c r="M22" s="7">
        <f t="shared" si="6"/>
        <v>0</v>
      </c>
      <c r="O22" s="7" t="str">
        <f t="shared" si="58"/>
        <v/>
      </c>
      <c r="P22" s="7" t="str">
        <f t="shared" si="59"/>
        <v/>
      </c>
      <c r="Q22" s="31">
        <v>2</v>
      </c>
      <c r="R22" s="7" t="e">
        <f t="shared" si="97"/>
        <v>#REF!</v>
      </c>
      <c r="S22" s="7" t="str">
        <f t="shared" si="8"/>
        <v/>
      </c>
      <c r="T22" s="7" t="str">
        <f t="shared" si="60"/>
        <v/>
      </c>
      <c r="U22" s="7">
        <f t="shared" ref="U22:U28" si="99">IFERROR(IF(AND(P22="",R22&lt;&gt;""),$T$19*R22/$R$19,""),0)</f>
        <v>0</v>
      </c>
      <c r="V22" s="7" t="str">
        <f t="shared" si="9"/>
        <v/>
      </c>
      <c r="W22" s="7" t="str">
        <f t="shared" si="10"/>
        <v/>
      </c>
      <c r="X22" s="7" t="e">
        <f t="shared" si="11"/>
        <v>#REF!</v>
      </c>
      <c r="Y22" s="7" t="str">
        <f t="shared" si="12"/>
        <v/>
      </c>
      <c r="Z22" s="7" t="str">
        <f t="shared" si="13"/>
        <v/>
      </c>
      <c r="AA22" s="7" t="e">
        <f t="shared" si="14"/>
        <v>#REF!</v>
      </c>
      <c r="AB22" s="7" t="str">
        <f t="shared" si="80"/>
        <v/>
      </c>
      <c r="AC22" s="7" t="str">
        <f t="shared" si="81"/>
        <v/>
      </c>
      <c r="AD22" s="7" t="e">
        <f t="shared" si="82"/>
        <v>#REF!</v>
      </c>
      <c r="AE22" s="7">
        <f t="shared" si="18"/>
        <v>0</v>
      </c>
      <c r="AG22" s="7" t="e">
        <f t="shared" si="61"/>
        <v>#REF!</v>
      </c>
      <c r="AH22" s="7" t="str">
        <f t="shared" si="62"/>
        <v/>
      </c>
      <c r="AI22" s="31">
        <v>2</v>
      </c>
      <c r="AJ22" s="7" t="e">
        <f t="shared" si="98"/>
        <v>#REF!</v>
      </c>
      <c r="AK22" s="7">
        <f t="shared" si="4"/>
        <v>0</v>
      </c>
      <c r="AL22" s="7" t="str">
        <f t="shared" si="83"/>
        <v/>
      </c>
      <c r="AM22" s="7">
        <f t="shared" si="95"/>
        <v>0</v>
      </c>
      <c r="AN22" s="7" t="e">
        <f t="shared" si="64"/>
        <v>#REF!</v>
      </c>
      <c r="AO22" s="7" t="str">
        <f t="shared" si="65"/>
        <v/>
      </c>
      <c r="AP22" s="7" t="e">
        <f t="shared" si="66"/>
        <v>#REF!</v>
      </c>
      <c r="AQ22" s="7" t="e">
        <f t="shared" si="67"/>
        <v>#REF!</v>
      </c>
      <c r="AR22" s="7" t="str">
        <f t="shared" si="68"/>
        <v/>
      </c>
      <c r="AS22" s="7" t="e">
        <f t="shared" si="69"/>
        <v>#REF!</v>
      </c>
      <c r="AT22" s="7" t="e">
        <f t="shared" si="70"/>
        <v>#REF!</v>
      </c>
      <c r="AU22" s="7" t="str">
        <f t="shared" si="71"/>
        <v/>
      </c>
      <c r="AV22" s="7" t="e">
        <f t="shared" si="72"/>
        <v>#REF!</v>
      </c>
      <c r="AW22" s="7" t="e">
        <f t="shared" si="73"/>
        <v>#REF!</v>
      </c>
      <c r="AX22" s="7" t="str">
        <f t="shared" si="74"/>
        <v/>
      </c>
      <c r="AY22" s="7" t="e">
        <f t="shared" si="75"/>
        <v>#REF!</v>
      </c>
      <c r="AZ22" s="7" t="e">
        <f t="shared" si="76"/>
        <v>#REF!</v>
      </c>
      <c r="BA22" s="7" t="str">
        <f t="shared" si="77"/>
        <v/>
      </c>
      <c r="BB22" s="7" t="e">
        <f t="shared" si="78"/>
        <v>#REF!</v>
      </c>
      <c r="BC22" s="7" t="e">
        <f t="shared" si="35"/>
        <v>#REF!</v>
      </c>
      <c r="BD22" s="7" t="str">
        <f t="shared" si="36"/>
        <v/>
      </c>
      <c r="BE22" s="7" t="e">
        <f t="shared" si="37"/>
        <v>#REF!</v>
      </c>
      <c r="BJ22" s="7" t="s">
        <v>707</v>
      </c>
      <c r="BK22" s="7">
        <v>1800</v>
      </c>
    </row>
    <row r="23" spans="1:63" ht="43.2" x14ac:dyDescent="0.3">
      <c r="A23" s="7">
        <v>334</v>
      </c>
      <c r="B23" s="1" t="s">
        <v>583</v>
      </c>
      <c r="C23" s="1" t="s">
        <v>493</v>
      </c>
      <c r="D23" s="1" t="e">
        <f>IF(A23="","",IF(#REF!="","Ja","Nein"))</f>
        <v>#REF!</v>
      </c>
      <c r="E23" s="1" t="e">
        <f t="shared" si="96"/>
        <v>#REF!</v>
      </c>
      <c r="F23" s="1" t="str">
        <f t="shared" si="0"/>
        <v/>
      </c>
      <c r="G23" s="1" t="str">
        <f t="shared" si="1"/>
        <v/>
      </c>
      <c r="H23" s="1">
        <f t="shared" si="2"/>
        <v>334</v>
      </c>
      <c r="I23" s="1" t="s">
        <v>775</v>
      </c>
      <c r="J23" s="7" t="str">
        <f t="shared" si="3"/>
        <v>KG334_Außentueren_und_Außenfenster</v>
      </c>
      <c r="K23" s="7">
        <f t="shared" si="5"/>
        <v>345</v>
      </c>
      <c r="L23" s="7" t="str">
        <f>Dropdowns!U1</f>
        <v>KG345_Innenwandbekleidungen</v>
      </c>
      <c r="M23" s="7">
        <f t="shared" si="6"/>
        <v>0</v>
      </c>
      <c r="O23" s="7" t="str">
        <f t="shared" si="58"/>
        <v/>
      </c>
      <c r="P23" s="7" t="str">
        <f t="shared" si="59"/>
        <v/>
      </c>
      <c r="Q23" s="31">
        <v>3</v>
      </c>
      <c r="R23" s="7" t="e">
        <f t="shared" si="97"/>
        <v>#REF!</v>
      </c>
      <c r="S23" s="7" t="str">
        <f t="shared" si="8"/>
        <v/>
      </c>
      <c r="T23" s="7" t="str">
        <f t="shared" si="60"/>
        <v/>
      </c>
      <c r="U23" s="7">
        <f t="shared" si="99"/>
        <v>0</v>
      </c>
      <c r="V23" s="7" t="str">
        <f t="shared" si="9"/>
        <v/>
      </c>
      <c r="W23" s="7" t="str">
        <f t="shared" si="10"/>
        <v/>
      </c>
      <c r="X23" s="7" t="e">
        <f t="shared" si="11"/>
        <v>#REF!</v>
      </c>
      <c r="Y23" s="7" t="str">
        <f t="shared" si="12"/>
        <v/>
      </c>
      <c r="Z23" s="7" t="str">
        <f t="shared" si="13"/>
        <v/>
      </c>
      <c r="AA23" s="7" t="e">
        <f t="shared" si="14"/>
        <v>#REF!</v>
      </c>
      <c r="AB23" s="7" t="str">
        <f t="shared" si="80"/>
        <v/>
      </c>
      <c r="AC23" s="7" t="str">
        <f t="shared" si="81"/>
        <v/>
      </c>
      <c r="AD23" s="7" t="e">
        <f t="shared" si="82"/>
        <v>#REF!</v>
      </c>
      <c r="AE23" s="7">
        <f t="shared" si="18"/>
        <v>0</v>
      </c>
      <c r="AG23" s="7" t="e">
        <f t="shared" si="61"/>
        <v>#REF!</v>
      </c>
      <c r="AH23" s="7" t="str">
        <f t="shared" si="62"/>
        <v/>
      </c>
      <c r="AI23" s="31">
        <v>6</v>
      </c>
      <c r="AJ23" s="7" t="e">
        <f t="shared" si="98"/>
        <v>#REF!</v>
      </c>
      <c r="AK23" s="7">
        <f t="shared" si="4"/>
        <v>0</v>
      </c>
      <c r="AL23" s="7" t="str">
        <f t="shared" si="83"/>
        <v/>
      </c>
      <c r="AM23" s="7">
        <f t="shared" si="95"/>
        <v>0</v>
      </c>
      <c r="AN23" s="7" t="e">
        <f t="shared" si="64"/>
        <v>#REF!</v>
      </c>
      <c r="AO23" s="7" t="str">
        <f t="shared" si="65"/>
        <v/>
      </c>
      <c r="AP23" s="7" t="e">
        <f t="shared" si="66"/>
        <v>#REF!</v>
      </c>
      <c r="AQ23" s="7" t="e">
        <f t="shared" si="67"/>
        <v>#REF!</v>
      </c>
      <c r="AR23" s="7" t="str">
        <f t="shared" si="68"/>
        <v/>
      </c>
      <c r="AS23" s="7" t="e">
        <f t="shared" si="69"/>
        <v>#REF!</v>
      </c>
      <c r="AT23" s="7" t="e">
        <f t="shared" si="70"/>
        <v>#REF!</v>
      </c>
      <c r="AU23" s="7" t="str">
        <f t="shared" si="71"/>
        <v/>
      </c>
      <c r="AV23" s="7" t="e">
        <f t="shared" si="72"/>
        <v>#REF!</v>
      </c>
      <c r="AW23" s="7" t="e">
        <f t="shared" si="73"/>
        <v>#REF!</v>
      </c>
      <c r="AX23" s="7" t="str">
        <f t="shared" si="74"/>
        <v/>
      </c>
      <c r="AY23" s="7" t="e">
        <f t="shared" si="75"/>
        <v>#REF!</v>
      </c>
      <c r="AZ23" s="7" t="e">
        <f t="shared" si="76"/>
        <v>#REF!</v>
      </c>
      <c r="BA23" s="7" t="str">
        <f t="shared" si="77"/>
        <v/>
      </c>
      <c r="BB23" s="7" t="e">
        <f t="shared" si="78"/>
        <v>#REF!</v>
      </c>
      <c r="BC23" s="7" t="e">
        <f t="shared" si="35"/>
        <v>#REF!</v>
      </c>
      <c r="BD23" s="7" t="str">
        <f t="shared" si="36"/>
        <v/>
      </c>
      <c r="BE23" s="7" t="e">
        <f t="shared" si="37"/>
        <v>#REF!</v>
      </c>
      <c r="BJ23" s="7" t="s">
        <v>708</v>
      </c>
      <c r="BK23" s="7">
        <v>2600</v>
      </c>
    </row>
    <row r="24" spans="1:63" ht="86.4" x14ac:dyDescent="0.3">
      <c r="A24" s="7">
        <v>335</v>
      </c>
      <c r="B24" s="1" t="s">
        <v>584</v>
      </c>
      <c r="C24" s="1" t="s">
        <v>494</v>
      </c>
      <c r="D24" s="1" t="e">
        <f>IF(A24="","",IF(#REF!="","Ja","Nein"))</f>
        <v>#REF!</v>
      </c>
      <c r="E24" s="1" t="e">
        <f t="shared" si="96"/>
        <v>#REF!</v>
      </c>
      <c r="F24" s="1" t="str">
        <f t="shared" si="0"/>
        <v/>
      </c>
      <c r="G24" s="1" t="str">
        <f t="shared" si="1"/>
        <v/>
      </c>
      <c r="H24" s="1">
        <f t="shared" si="2"/>
        <v>335</v>
      </c>
      <c r="I24" s="1" t="s">
        <v>775</v>
      </c>
      <c r="J24" s="7" t="str">
        <f t="shared" si="3"/>
        <v>KG335_Außenwandbekleidungen_außen</v>
      </c>
      <c r="K24" s="7">
        <f t="shared" si="5"/>
        <v>341</v>
      </c>
      <c r="L24" s="7" t="str">
        <f>Dropdowns!V1</f>
        <v>KG341_Tragende_Innenwaende</v>
      </c>
      <c r="M24" s="7">
        <f t="shared" si="6"/>
        <v>0</v>
      </c>
      <c r="O24" s="7" t="str">
        <f t="shared" si="58"/>
        <v/>
      </c>
      <c r="P24" s="7" t="str">
        <f t="shared" si="59"/>
        <v/>
      </c>
      <c r="Q24" s="31">
        <v>3</v>
      </c>
      <c r="R24" s="7" t="e">
        <f t="shared" si="97"/>
        <v>#REF!</v>
      </c>
      <c r="S24" s="7" t="str">
        <f t="shared" si="8"/>
        <v/>
      </c>
      <c r="T24" s="7" t="str">
        <f t="shared" si="60"/>
        <v/>
      </c>
      <c r="U24" s="7">
        <f t="shared" si="99"/>
        <v>0</v>
      </c>
      <c r="V24" s="7" t="str">
        <f t="shared" si="9"/>
        <v/>
      </c>
      <c r="W24" s="7" t="str">
        <f t="shared" si="10"/>
        <v/>
      </c>
      <c r="X24" s="7" t="e">
        <f t="shared" si="11"/>
        <v>#REF!</v>
      </c>
      <c r="Y24" s="7" t="str">
        <f t="shared" si="12"/>
        <v/>
      </c>
      <c r="Z24" s="7" t="str">
        <f t="shared" si="13"/>
        <v/>
      </c>
      <c r="AA24" s="7" t="e">
        <f t="shared" si="14"/>
        <v>#REF!</v>
      </c>
      <c r="AB24" s="7" t="str">
        <f t="shared" si="80"/>
        <v/>
      </c>
      <c r="AC24" s="7" t="str">
        <f t="shared" si="81"/>
        <v/>
      </c>
      <c r="AD24" s="7" t="e">
        <f t="shared" si="82"/>
        <v>#REF!</v>
      </c>
      <c r="AE24" s="7">
        <f t="shared" si="18"/>
        <v>0</v>
      </c>
      <c r="AG24" s="7" t="e">
        <f t="shared" si="61"/>
        <v>#REF!</v>
      </c>
      <c r="AH24" s="7" t="str">
        <f t="shared" si="62"/>
        <v/>
      </c>
      <c r="AI24" s="31">
        <v>6</v>
      </c>
      <c r="AJ24" s="7" t="e">
        <f t="shared" si="98"/>
        <v>#REF!</v>
      </c>
      <c r="AK24" s="7">
        <f t="shared" si="4"/>
        <v>0</v>
      </c>
      <c r="AL24" s="7" t="str">
        <f t="shared" si="83"/>
        <v/>
      </c>
      <c r="AM24" s="7">
        <f t="shared" si="95"/>
        <v>0</v>
      </c>
      <c r="AN24" s="7" t="e">
        <f t="shared" si="64"/>
        <v>#REF!</v>
      </c>
      <c r="AO24" s="7" t="str">
        <f t="shared" si="65"/>
        <v/>
      </c>
      <c r="AP24" s="7" t="e">
        <f t="shared" si="66"/>
        <v>#REF!</v>
      </c>
      <c r="AQ24" s="7" t="e">
        <f t="shared" si="67"/>
        <v>#REF!</v>
      </c>
      <c r="AR24" s="7" t="str">
        <f t="shared" si="68"/>
        <v/>
      </c>
      <c r="AS24" s="7" t="e">
        <f t="shared" si="69"/>
        <v>#REF!</v>
      </c>
      <c r="AT24" s="7" t="e">
        <f t="shared" si="70"/>
        <v>#REF!</v>
      </c>
      <c r="AU24" s="7" t="str">
        <f t="shared" si="71"/>
        <v/>
      </c>
      <c r="AV24" s="7" t="e">
        <f t="shared" si="72"/>
        <v>#REF!</v>
      </c>
      <c r="AW24" s="7" t="e">
        <f t="shared" si="73"/>
        <v>#REF!</v>
      </c>
      <c r="AX24" s="7" t="str">
        <f t="shared" si="74"/>
        <v/>
      </c>
      <c r="AY24" s="7" t="e">
        <f t="shared" si="75"/>
        <v>#REF!</v>
      </c>
      <c r="AZ24" s="7" t="e">
        <f t="shared" si="76"/>
        <v>#REF!</v>
      </c>
      <c r="BA24" s="7" t="str">
        <f t="shared" si="77"/>
        <v/>
      </c>
      <c r="BB24" s="7" t="e">
        <f t="shared" si="78"/>
        <v>#REF!</v>
      </c>
      <c r="BC24" s="7" t="e">
        <f t="shared" si="35"/>
        <v>#REF!</v>
      </c>
      <c r="BD24" s="7" t="str">
        <f t="shared" si="36"/>
        <v/>
      </c>
      <c r="BE24" s="7" t="e">
        <f t="shared" si="37"/>
        <v>#REF!</v>
      </c>
      <c r="BJ24" s="7" t="s">
        <v>709</v>
      </c>
      <c r="BK24" s="7">
        <v>2400</v>
      </c>
    </row>
    <row r="25" spans="1:63" ht="57.6" x14ac:dyDescent="0.3">
      <c r="A25" s="7">
        <v>336</v>
      </c>
      <c r="B25" s="1" t="s">
        <v>585</v>
      </c>
      <c r="C25" s="1" t="s">
        <v>495</v>
      </c>
      <c r="D25" s="1" t="e">
        <f>IF(A25="","",IF(#REF!="","Ja","Nein"))</f>
        <v>#REF!</v>
      </c>
      <c r="E25" s="1" t="e">
        <f t="shared" si="96"/>
        <v>#REF!</v>
      </c>
      <c r="F25" s="1" t="str">
        <f t="shared" si="0"/>
        <v/>
      </c>
      <c r="G25" s="1" t="str">
        <f t="shared" si="1"/>
        <v/>
      </c>
      <c r="H25" s="1">
        <f t="shared" si="2"/>
        <v>336</v>
      </c>
      <c r="I25" s="1" t="s">
        <v>775</v>
      </c>
      <c r="J25" s="7" t="str">
        <f t="shared" si="3"/>
        <v>KG336_Außenwandbekleidungen_innen</v>
      </c>
      <c r="K25" s="7">
        <f t="shared" si="5"/>
        <v>344</v>
      </c>
      <c r="L25" s="7" t="str">
        <f>Dropdowns!W1</f>
        <v>KG344_Innentueren__Innenfenster</v>
      </c>
      <c r="M25" s="7">
        <f t="shared" si="6"/>
        <v>0</v>
      </c>
      <c r="O25" s="7" t="str">
        <f t="shared" si="58"/>
        <v/>
      </c>
      <c r="P25" s="7" t="str">
        <f t="shared" si="59"/>
        <v/>
      </c>
      <c r="Q25" s="31">
        <v>0</v>
      </c>
      <c r="R25" s="7" t="e">
        <f t="shared" si="97"/>
        <v>#REF!</v>
      </c>
      <c r="S25" s="7" t="str">
        <f t="shared" si="8"/>
        <v/>
      </c>
      <c r="T25" s="7" t="str">
        <f t="shared" si="60"/>
        <v/>
      </c>
      <c r="U25" s="7">
        <f t="shared" si="99"/>
        <v>0</v>
      </c>
      <c r="V25" s="7" t="str">
        <f t="shared" si="9"/>
        <v/>
      </c>
      <c r="W25" s="7" t="str">
        <f t="shared" si="10"/>
        <v/>
      </c>
      <c r="X25" s="7" t="e">
        <f t="shared" si="11"/>
        <v>#REF!</v>
      </c>
      <c r="Y25" s="7" t="str">
        <f t="shared" si="12"/>
        <v/>
      </c>
      <c r="Z25" s="7" t="str">
        <f t="shared" si="13"/>
        <v/>
      </c>
      <c r="AA25" s="7" t="e">
        <f t="shared" si="14"/>
        <v>#REF!</v>
      </c>
      <c r="AB25" s="7" t="str">
        <f t="shared" si="80"/>
        <v/>
      </c>
      <c r="AC25" s="7" t="str">
        <f t="shared" si="81"/>
        <v/>
      </c>
      <c r="AD25" s="7" t="e">
        <f t="shared" si="82"/>
        <v>#REF!</v>
      </c>
      <c r="AE25" s="7">
        <f t="shared" si="18"/>
        <v>0</v>
      </c>
      <c r="AG25" s="7" t="e">
        <f t="shared" si="61"/>
        <v>#REF!</v>
      </c>
      <c r="AH25" s="7" t="str">
        <f t="shared" si="62"/>
        <v/>
      </c>
      <c r="AI25" s="31">
        <v>2</v>
      </c>
      <c r="AJ25" s="7" t="e">
        <f t="shared" si="98"/>
        <v>#REF!</v>
      </c>
      <c r="AK25" s="7">
        <f t="shared" si="4"/>
        <v>0</v>
      </c>
      <c r="AL25" s="7" t="str">
        <f t="shared" si="83"/>
        <v/>
      </c>
      <c r="AM25" s="7">
        <f t="shared" si="95"/>
        <v>0</v>
      </c>
      <c r="AN25" s="7" t="e">
        <f t="shared" si="64"/>
        <v>#REF!</v>
      </c>
      <c r="AO25" s="7" t="str">
        <f t="shared" si="65"/>
        <v/>
      </c>
      <c r="AP25" s="7" t="e">
        <f t="shared" si="66"/>
        <v>#REF!</v>
      </c>
      <c r="AQ25" s="7" t="e">
        <f t="shared" si="67"/>
        <v>#REF!</v>
      </c>
      <c r="AR25" s="7" t="str">
        <f t="shared" si="68"/>
        <v/>
      </c>
      <c r="AS25" s="7" t="e">
        <f t="shared" si="69"/>
        <v>#REF!</v>
      </c>
      <c r="AT25" s="7" t="e">
        <f t="shared" si="70"/>
        <v>#REF!</v>
      </c>
      <c r="AU25" s="7" t="str">
        <f t="shared" si="71"/>
        <v/>
      </c>
      <c r="AV25" s="7" t="e">
        <f t="shared" si="72"/>
        <v>#REF!</v>
      </c>
      <c r="AW25" s="7" t="e">
        <f t="shared" si="73"/>
        <v>#REF!</v>
      </c>
      <c r="AX25" s="7" t="str">
        <f t="shared" si="74"/>
        <v/>
      </c>
      <c r="AY25" s="7" t="e">
        <f t="shared" si="75"/>
        <v>#REF!</v>
      </c>
      <c r="AZ25" s="7" t="e">
        <f t="shared" si="76"/>
        <v>#REF!</v>
      </c>
      <c r="BA25" s="7" t="str">
        <f t="shared" si="77"/>
        <v/>
      </c>
      <c r="BB25" s="7" t="e">
        <f t="shared" si="78"/>
        <v>#REF!</v>
      </c>
      <c r="BC25" s="7" t="e">
        <f t="shared" si="35"/>
        <v>#REF!</v>
      </c>
      <c r="BD25" s="7" t="str">
        <f t="shared" si="36"/>
        <v/>
      </c>
      <c r="BE25" s="7" t="e">
        <f t="shared" si="37"/>
        <v>#REF!</v>
      </c>
      <c r="BJ25" s="7" t="s">
        <v>710</v>
      </c>
      <c r="BK25" s="7">
        <v>1500</v>
      </c>
    </row>
    <row r="26" spans="1:63" ht="43.2" x14ac:dyDescent="0.3">
      <c r="A26" s="7">
        <v>337</v>
      </c>
      <c r="B26" s="1" t="s">
        <v>586</v>
      </c>
      <c r="C26" s="1" t="s">
        <v>496</v>
      </c>
      <c r="D26" s="1" t="e">
        <f>IF(A26="","",IF(#REF!="","Ja","Nein"))</f>
        <v>#REF!</v>
      </c>
      <c r="E26" s="1" t="e">
        <f t="shared" si="96"/>
        <v>#REF!</v>
      </c>
      <c r="F26" s="1" t="str">
        <f t="shared" si="0"/>
        <v/>
      </c>
      <c r="G26" s="1" t="str">
        <f t="shared" si="1"/>
        <v/>
      </c>
      <c r="H26" s="1">
        <f t="shared" si="2"/>
        <v>337</v>
      </c>
      <c r="I26" s="1" t="s">
        <v>775</v>
      </c>
      <c r="J26" s="7" t="str">
        <f t="shared" si="3"/>
        <v>KG337_Elementierte_Außenwandkonstruktionen</v>
      </c>
      <c r="K26" s="7">
        <f t="shared" si="5"/>
        <v>346</v>
      </c>
      <c r="L26" s="7" t="str">
        <f>Dropdowns!X1</f>
        <v>KG346_Elementierte_Innenwandkonstruktionen</v>
      </c>
      <c r="M26" s="7">
        <f t="shared" si="6"/>
        <v>0</v>
      </c>
      <c r="O26" s="7" t="str">
        <f t="shared" si="58"/>
        <v/>
      </c>
      <c r="P26" s="7" t="str">
        <f t="shared" si="59"/>
        <v/>
      </c>
      <c r="Q26" s="31">
        <v>0</v>
      </c>
      <c r="R26" s="7" t="e">
        <f t="shared" si="97"/>
        <v>#REF!</v>
      </c>
      <c r="S26" s="7" t="str">
        <f t="shared" si="8"/>
        <v/>
      </c>
      <c r="T26" s="7" t="str">
        <f t="shared" si="60"/>
        <v/>
      </c>
      <c r="U26" s="7">
        <f t="shared" si="99"/>
        <v>0</v>
      </c>
      <c r="V26" s="7" t="str">
        <f t="shared" si="9"/>
        <v/>
      </c>
      <c r="W26" s="7" t="str">
        <f t="shared" si="10"/>
        <v/>
      </c>
      <c r="X26" s="7" t="e">
        <f t="shared" si="11"/>
        <v>#REF!</v>
      </c>
      <c r="Y26" s="7" t="str">
        <f t="shared" si="12"/>
        <v/>
      </c>
      <c r="Z26" s="7" t="str">
        <f t="shared" si="13"/>
        <v/>
      </c>
      <c r="AA26" s="7" t="e">
        <f t="shared" si="14"/>
        <v>#REF!</v>
      </c>
      <c r="AB26" s="7" t="str">
        <f t="shared" si="80"/>
        <v/>
      </c>
      <c r="AC26" s="7" t="str">
        <f t="shared" si="81"/>
        <v/>
      </c>
      <c r="AD26" s="7" t="e">
        <f t="shared" si="82"/>
        <v>#REF!</v>
      </c>
      <c r="AE26" s="7">
        <f t="shared" si="18"/>
        <v>0</v>
      </c>
      <c r="AG26" s="7" t="e">
        <f t="shared" si="61"/>
        <v>#REF!</v>
      </c>
      <c r="AH26" s="7" t="str">
        <f t="shared" si="62"/>
        <v/>
      </c>
      <c r="AI26" s="31">
        <v>6</v>
      </c>
      <c r="AJ26" s="7" t="e">
        <f t="shared" si="98"/>
        <v>#REF!</v>
      </c>
      <c r="AK26" s="7">
        <f t="shared" si="4"/>
        <v>0</v>
      </c>
      <c r="AL26" s="7" t="str">
        <f t="shared" si="83"/>
        <v/>
      </c>
      <c r="AM26" s="7">
        <f t="shared" si="95"/>
        <v>0</v>
      </c>
      <c r="AN26" s="7" t="e">
        <f t="shared" si="64"/>
        <v>#REF!</v>
      </c>
      <c r="AO26" s="7" t="str">
        <f t="shared" si="65"/>
        <v/>
      </c>
      <c r="AP26" s="7" t="e">
        <f t="shared" si="66"/>
        <v>#REF!</v>
      </c>
      <c r="AQ26" s="7" t="e">
        <f t="shared" si="67"/>
        <v>#REF!</v>
      </c>
      <c r="AR26" s="7" t="str">
        <f t="shared" si="68"/>
        <v/>
      </c>
      <c r="AS26" s="7" t="e">
        <f t="shared" si="69"/>
        <v>#REF!</v>
      </c>
      <c r="AT26" s="7" t="e">
        <f t="shared" si="70"/>
        <v>#REF!</v>
      </c>
      <c r="AU26" s="7" t="str">
        <f t="shared" si="71"/>
        <v/>
      </c>
      <c r="AV26" s="7" t="e">
        <f t="shared" si="72"/>
        <v>#REF!</v>
      </c>
      <c r="AW26" s="7" t="e">
        <f t="shared" si="73"/>
        <v>#REF!</v>
      </c>
      <c r="AX26" s="7" t="str">
        <f t="shared" si="74"/>
        <v/>
      </c>
      <c r="AY26" s="7" t="e">
        <f t="shared" si="75"/>
        <v>#REF!</v>
      </c>
      <c r="AZ26" s="7" t="e">
        <f t="shared" si="76"/>
        <v>#REF!</v>
      </c>
      <c r="BA26" s="7" t="str">
        <f t="shared" si="77"/>
        <v/>
      </c>
      <c r="BB26" s="7" t="e">
        <f t="shared" si="78"/>
        <v>#REF!</v>
      </c>
      <c r="BC26" s="7" t="e">
        <f t="shared" si="35"/>
        <v>#REF!</v>
      </c>
      <c r="BD26" s="7" t="str">
        <f t="shared" si="36"/>
        <v/>
      </c>
      <c r="BE26" s="7" t="e">
        <f t="shared" si="37"/>
        <v>#REF!</v>
      </c>
      <c r="BJ26" s="7" t="s">
        <v>711</v>
      </c>
      <c r="BK26" s="7">
        <v>1200</v>
      </c>
    </row>
    <row r="27" spans="1:63" ht="43.2" x14ac:dyDescent="0.3">
      <c r="A27" s="7">
        <v>338</v>
      </c>
      <c r="B27" s="1" t="s">
        <v>587</v>
      </c>
      <c r="C27" s="1" t="s">
        <v>497</v>
      </c>
      <c r="D27" s="1" t="e">
        <f>IF(A27="","",IF(#REF!="","Ja","Nein"))</f>
        <v>#REF!</v>
      </c>
      <c r="E27" s="1" t="e">
        <f>IF(AND($F$6&lt;&gt;"",$D$6="Nein"),"Nein",
                IF(AND($G$19&lt;&gt;"",$D$19="Nein"),"Nein",
                              IF(AND(H27&lt;&gt;"",D27="Nein"),"Nein","Ja")))</f>
        <v>#REF!</v>
      </c>
      <c r="F27" s="1" t="str">
        <f t="shared" si="0"/>
        <v/>
      </c>
      <c r="G27" s="1" t="str">
        <f t="shared" si="1"/>
        <v/>
      </c>
      <c r="H27" s="1">
        <f t="shared" si="2"/>
        <v>338</v>
      </c>
      <c r="I27" s="1" t="s">
        <v>775</v>
      </c>
      <c r="J27" s="7" t="str">
        <f t="shared" si="3"/>
        <v>N/A</v>
      </c>
      <c r="K27" s="7">
        <f t="shared" si="5"/>
        <v>351</v>
      </c>
      <c r="L27" s="7" t="str">
        <f>Dropdowns!Y1</f>
        <v>KG351_Deckenkonstruktion</v>
      </c>
      <c r="M27" s="7">
        <f t="shared" si="6"/>
        <v>0</v>
      </c>
      <c r="O27" s="7" t="str">
        <f t="shared" si="58"/>
        <v/>
      </c>
      <c r="P27" s="7" t="str">
        <f t="shared" si="59"/>
        <v/>
      </c>
      <c r="Q27" s="31">
        <v>0</v>
      </c>
      <c r="R27" s="7" t="e">
        <f t="shared" si="97"/>
        <v>#REF!</v>
      </c>
      <c r="S27" s="7" t="str">
        <f t="shared" si="8"/>
        <v/>
      </c>
      <c r="T27" s="7" t="str">
        <f t="shared" si="60"/>
        <v/>
      </c>
      <c r="U27" s="7">
        <f t="shared" si="99"/>
        <v>0</v>
      </c>
      <c r="V27" s="7" t="str">
        <f t="shared" si="9"/>
        <v/>
      </c>
      <c r="W27" s="7" t="str">
        <f t="shared" si="10"/>
        <v/>
      </c>
      <c r="X27" s="7" t="e">
        <f t="shared" si="11"/>
        <v>#REF!</v>
      </c>
      <c r="Y27" s="7" t="str">
        <f t="shared" si="12"/>
        <v/>
      </c>
      <c r="Z27" s="7" t="str">
        <f t="shared" si="13"/>
        <v/>
      </c>
      <c r="AA27" s="7" t="e">
        <f t="shared" si="14"/>
        <v>#REF!</v>
      </c>
      <c r="AB27" s="7" t="str">
        <f t="shared" si="80"/>
        <v/>
      </c>
      <c r="AC27" s="7" t="str">
        <f t="shared" si="81"/>
        <v/>
      </c>
      <c r="AD27" s="7" t="e">
        <f t="shared" si="82"/>
        <v>#REF!</v>
      </c>
      <c r="AE27" s="7">
        <f t="shared" si="18"/>
        <v>0</v>
      </c>
      <c r="AG27" s="7" t="e">
        <f t="shared" si="61"/>
        <v>#REF!</v>
      </c>
      <c r="AH27" s="7" t="str">
        <f t="shared" si="62"/>
        <v/>
      </c>
      <c r="AI27" s="31">
        <v>3</v>
      </c>
      <c r="AJ27" s="7" t="e">
        <f t="shared" si="98"/>
        <v>#REF!</v>
      </c>
      <c r="AK27" s="7">
        <f t="shared" si="4"/>
        <v>0</v>
      </c>
      <c r="AL27" s="7" t="str">
        <f t="shared" si="83"/>
        <v/>
      </c>
      <c r="AM27" s="7">
        <f t="shared" si="95"/>
        <v>0</v>
      </c>
      <c r="AN27" s="7" t="e">
        <f t="shared" si="64"/>
        <v>#REF!</v>
      </c>
      <c r="AO27" s="7" t="str">
        <f t="shared" si="65"/>
        <v/>
      </c>
      <c r="AP27" s="7" t="e">
        <f t="shared" si="66"/>
        <v>#REF!</v>
      </c>
      <c r="AQ27" s="7" t="e">
        <f t="shared" si="67"/>
        <v>#REF!</v>
      </c>
      <c r="AR27" s="7" t="str">
        <f t="shared" si="68"/>
        <v/>
      </c>
      <c r="AS27" s="7" t="e">
        <f t="shared" si="69"/>
        <v>#REF!</v>
      </c>
      <c r="AT27" s="7" t="e">
        <f t="shared" si="70"/>
        <v>#REF!</v>
      </c>
      <c r="AU27" s="7" t="str">
        <f t="shared" si="71"/>
        <v/>
      </c>
      <c r="AV27" s="7" t="e">
        <f t="shared" si="72"/>
        <v>#REF!</v>
      </c>
      <c r="AW27" s="7" t="e">
        <f t="shared" si="73"/>
        <v>#REF!</v>
      </c>
      <c r="AX27" s="7" t="str">
        <f t="shared" si="74"/>
        <v/>
      </c>
      <c r="AY27" s="7" t="e">
        <f t="shared" si="75"/>
        <v>#REF!</v>
      </c>
      <c r="AZ27" s="7" t="e">
        <f t="shared" si="76"/>
        <v>#REF!</v>
      </c>
      <c r="BA27" s="7" t="str">
        <f t="shared" si="77"/>
        <v/>
      </c>
      <c r="BB27" s="7" t="e">
        <f t="shared" si="78"/>
        <v>#REF!</v>
      </c>
      <c r="BC27" s="7" t="e">
        <f t="shared" si="35"/>
        <v>#REF!</v>
      </c>
      <c r="BD27" s="7" t="str">
        <f t="shared" si="36"/>
        <v/>
      </c>
      <c r="BE27" s="7" t="e">
        <f t="shared" si="37"/>
        <v>#REF!</v>
      </c>
      <c r="BJ27" s="7" t="s">
        <v>712</v>
      </c>
      <c r="BK27" s="7">
        <v>1000</v>
      </c>
    </row>
    <row r="28" spans="1:63" x14ac:dyDescent="0.3">
      <c r="A28" s="7">
        <v>339</v>
      </c>
      <c r="B28" s="1" t="s">
        <v>588</v>
      </c>
      <c r="C28" s="1" t="s">
        <v>498</v>
      </c>
      <c r="D28" s="1" t="e">
        <f>IF(A28="","",IF(#REF!="","Ja","Nein"))</f>
        <v>#REF!</v>
      </c>
      <c r="E28" s="1" t="e">
        <f t="shared" si="96"/>
        <v>#REF!</v>
      </c>
      <c r="F28" s="1" t="str">
        <f t="shared" si="0"/>
        <v/>
      </c>
      <c r="G28" s="1" t="str">
        <f t="shared" si="1"/>
        <v/>
      </c>
      <c r="H28" s="1">
        <f t="shared" si="2"/>
        <v>339</v>
      </c>
      <c r="I28" s="1" t="s">
        <v>775</v>
      </c>
      <c r="J28" s="7" t="str">
        <f t="shared" si="3"/>
        <v>N/A</v>
      </c>
      <c r="K28" s="7">
        <f t="shared" si="5"/>
        <v>353</v>
      </c>
      <c r="L28" s="7" t="str">
        <f>Dropdowns!Z1</f>
        <v>KG353_Deckenbelaege</v>
      </c>
      <c r="M28" s="7">
        <f t="shared" si="6"/>
        <v>0</v>
      </c>
      <c r="O28" s="7" t="str">
        <f t="shared" si="58"/>
        <v/>
      </c>
      <c r="P28" s="7" t="str">
        <f t="shared" si="59"/>
        <v/>
      </c>
      <c r="Q28" s="31">
        <v>0</v>
      </c>
      <c r="R28" s="7" t="e">
        <f t="shared" si="97"/>
        <v>#REF!</v>
      </c>
      <c r="S28" s="7" t="str">
        <f t="shared" si="8"/>
        <v/>
      </c>
      <c r="T28" s="7" t="str">
        <f t="shared" si="60"/>
        <v/>
      </c>
      <c r="U28" s="7">
        <f t="shared" si="99"/>
        <v>0</v>
      </c>
      <c r="V28" s="7" t="str">
        <f t="shared" si="9"/>
        <v/>
      </c>
      <c r="W28" s="7" t="str">
        <f t="shared" si="10"/>
        <v/>
      </c>
      <c r="X28" s="7" t="e">
        <f t="shared" si="11"/>
        <v>#REF!</v>
      </c>
      <c r="Y28" s="7" t="str">
        <f t="shared" si="12"/>
        <v/>
      </c>
      <c r="Z28" s="7" t="str">
        <f t="shared" si="13"/>
        <v/>
      </c>
      <c r="AA28" s="7" t="e">
        <f t="shared" si="14"/>
        <v>#REF!</v>
      </c>
      <c r="AB28" s="7" t="str">
        <f t="shared" si="80"/>
        <v/>
      </c>
      <c r="AC28" s="7" t="str">
        <f t="shared" si="81"/>
        <v/>
      </c>
      <c r="AD28" s="7" t="e">
        <f t="shared" si="82"/>
        <v>#REF!</v>
      </c>
      <c r="AE28" s="7">
        <f t="shared" si="18"/>
        <v>0</v>
      </c>
      <c r="AG28" s="7" t="e">
        <f t="shared" si="61"/>
        <v>#REF!</v>
      </c>
      <c r="AH28" s="7" t="str">
        <f t="shared" si="62"/>
        <v/>
      </c>
      <c r="AI28" s="31">
        <v>2</v>
      </c>
      <c r="AJ28" s="7" t="e">
        <f t="shared" si="98"/>
        <v>#REF!</v>
      </c>
      <c r="AK28" s="7">
        <f t="shared" si="4"/>
        <v>0</v>
      </c>
      <c r="AL28" s="7" t="str">
        <f t="shared" si="83"/>
        <v/>
      </c>
      <c r="AM28" s="7">
        <f t="shared" si="95"/>
        <v>0</v>
      </c>
      <c r="AN28" s="7" t="e">
        <f t="shared" si="64"/>
        <v>#REF!</v>
      </c>
      <c r="AO28" s="7" t="str">
        <f t="shared" si="65"/>
        <v/>
      </c>
      <c r="AP28" s="7" t="e">
        <f t="shared" si="66"/>
        <v>#REF!</v>
      </c>
      <c r="AQ28" s="7" t="e">
        <f t="shared" si="67"/>
        <v>#REF!</v>
      </c>
      <c r="AR28" s="7" t="str">
        <f t="shared" si="68"/>
        <v/>
      </c>
      <c r="AS28" s="7" t="e">
        <f t="shared" si="69"/>
        <v>#REF!</v>
      </c>
      <c r="AT28" s="7" t="e">
        <f t="shared" si="70"/>
        <v>#REF!</v>
      </c>
      <c r="AU28" s="7" t="str">
        <f t="shared" si="71"/>
        <v/>
      </c>
      <c r="AV28" s="7" t="e">
        <f t="shared" si="72"/>
        <v>#REF!</v>
      </c>
      <c r="AW28" s="7" t="e">
        <f t="shared" si="73"/>
        <v>#REF!</v>
      </c>
      <c r="AX28" s="7" t="str">
        <f t="shared" si="74"/>
        <v/>
      </c>
      <c r="AY28" s="7" t="e">
        <f t="shared" si="75"/>
        <v>#REF!</v>
      </c>
      <c r="AZ28" s="7" t="e">
        <f t="shared" si="76"/>
        <v>#REF!</v>
      </c>
      <c r="BA28" s="7" t="str">
        <f t="shared" si="77"/>
        <v/>
      </c>
      <c r="BB28" s="7" t="e">
        <f t="shared" si="78"/>
        <v>#REF!</v>
      </c>
      <c r="BC28" s="7" t="e">
        <f t="shared" si="35"/>
        <v>#REF!</v>
      </c>
      <c r="BD28" s="7" t="str">
        <f t="shared" si="36"/>
        <v/>
      </c>
      <c r="BE28" s="7" t="e">
        <f t="shared" si="37"/>
        <v>#REF!</v>
      </c>
      <c r="BJ28" s="7" t="s">
        <v>713</v>
      </c>
      <c r="BK28" s="7">
        <v>650</v>
      </c>
    </row>
    <row r="29" spans="1:63" ht="43.2" x14ac:dyDescent="0.3">
      <c r="A29" s="7">
        <v>340</v>
      </c>
      <c r="B29" s="1" t="s">
        <v>589</v>
      </c>
      <c r="C29" s="1" t="s">
        <v>499</v>
      </c>
      <c r="D29" s="1" t="e">
        <f>IF(A29="","",IF(#REF!="","Ja","Nein"))</f>
        <v>#REF!</v>
      </c>
      <c r="E29" s="1" t="e">
        <f>IF(AND($F$6&lt;&gt;"",$D$6="Nein"),"Nein",
                IF(AND($G$29&lt;&gt;"",$D$29="Nein"),"Nein",
                              IF(AND(H29&lt;&gt;"",D29="Nein"),"Nein","Ja")))</f>
        <v>#REF!</v>
      </c>
      <c r="F29" s="1" t="str">
        <f t="shared" si="0"/>
        <v/>
      </c>
      <c r="G29" s="1">
        <f t="shared" si="1"/>
        <v>340</v>
      </c>
      <c r="H29" s="1" t="str">
        <f t="shared" si="2"/>
        <v/>
      </c>
      <c r="I29" s="1" t="s">
        <v>775</v>
      </c>
      <c r="J29" s="7" t="str">
        <f t="shared" si="3"/>
        <v>KG340_Holzwerkstoffplatten_im_konstruktiven_Holzbau</v>
      </c>
      <c r="K29" s="7">
        <f t="shared" si="5"/>
        <v>359</v>
      </c>
      <c r="L29" s="7" t="str">
        <f>Dropdowns!AA1</f>
        <v>KG359_Balkongeländer</v>
      </c>
      <c r="M29" s="7">
        <f t="shared" si="6"/>
        <v>0</v>
      </c>
      <c r="O29" s="7" t="str">
        <f t="shared" si="58"/>
        <v/>
      </c>
      <c r="P29" s="7">
        <f t="shared" si="59"/>
        <v>0</v>
      </c>
      <c r="Q29" s="28">
        <f>SUM(Q30:Q36)</f>
        <v>8</v>
      </c>
      <c r="R29" s="28" t="e">
        <f>SUM(R30:R36)</f>
        <v>#REF!</v>
      </c>
      <c r="S29" s="7" t="str">
        <f t="shared" si="8"/>
        <v/>
      </c>
      <c r="T29" s="7">
        <f t="shared" si="60"/>
        <v>0</v>
      </c>
      <c r="U29" s="7">
        <f>IFERROR(IF(AND(P29="",R29&lt;&gt;""),$T$29*R29/$R$29,""),0)</f>
        <v>0</v>
      </c>
      <c r="V29" s="7" t="str">
        <f t="shared" si="9"/>
        <v/>
      </c>
      <c r="W29" s="7" t="e">
        <f t="shared" si="10"/>
        <v>#REF!</v>
      </c>
      <c r="X29" s="7" t="e">
        <f t="shared" si="11"/>
        <v>#REF!</v>
      </c>
      <c r="Y29" s="7" t="str">
        <f t="shared" si="12"/>
        <v/>
      </c>
      <c r="Z29" s="7" t="e">
        <f t="shared" si="13"/>
        <v>#REF!</v>
      </c>
      <c r="AA29" s="7" t="e">
        <f t="shared" si="14"/>
        <v>#REF!</v>
      </c>
      <c r="AB29" s="7" t="str">
        <f t="shared" si="80"/>
        <v/>
      </c>
      <c r="AC29" s="7" t="e">
        <f t="shared" si="81"/>
        <v>#REF!</v>
      </c>
      <c r="AD29" s="7" t="e">
        <f t="shared" si="82"/>
        <v>#REF!</v>
      </c>
      <c r="AE29" s="7">
        <f t="shared" si="18"/>
        <v>0</v>
      </c>
      <c r="AG29" s="7" t="e">
        <f t="shared" si="61"/>
        <v>#REF!</v>
      </c>
      <c r="AH29" s="7">
        <f t="shared" si="62"/>
        <v>0</v>
      </c>
      <c r="AI29" s="28">
        <f>SUM(AI30:AI36)</f>
        <v>18</v>
      </c>
      <c r="AJ29" s="28" t="e">
        <f>SUM(AJ30:AJ36)</f>
        <v>#REF!</v>
      </c>
      <c r="AK29" s="7">
        <f t="shared" si="4"/>
        <v>0</v>
      </c>
      <c r="AL29" s="7">
        <f t="shared" si="83"/>
        <v>0</v>
      </c>
      <c r="AM29" s="7">
        <f t="shared" ref="AM29:AM36" si="100">IFERROR(IF(AND(AH29="",AJ29&lt;&gt;""),$AL$29*AJ29/$AJ$29,""),0)</f>
        <v>0</v>
      </c>
      <c r="AN29" s="7" t="e">
        <f t="shared" si="64"/>
        <v>#REF!</v>
      </c>
      <c r="AO29" s="7" t="e">
        <f t="shared" si="65"/>
        <v>#REF!</v>
      </c>
      <c r="AP29" s="7" t="e">
        <f t="shared" si="66"/>
        <v>#REF!</v>
      </c>
      <c r="AQ29" s="7" t="e">
        <f t="shared" si="67"/>
        <v>#REF!</v>
      </c>
      <c r="AR29" s="7" t="e">
        <f t="shared" si="68"/>
        <v>#REF!</v>
      </c>
      <c r="AS29" s="7" t="e">
        <f t="shared" si="69"/>
        <v>#REF!</v>
      </c>
      <c r="AT29" s="7" t="e">
        <f t="shared" si="70"/>
        <v>#REF!</v>
      </c>
      <c r="AU29" s="7" t="e">
        <f t="shared" si="71"/>
        <v>#REF!</v>
      </c>
      <c r="AV29" s="7" t="e">
        <f t="shared" si="72"/>
        <v>#REF!</v>
      </c>
      <c r="AW29" s="7" t="e">
        <f t="shared" si="73"/>
        <v>#REF!</v>
      </c>
      <c r="AX29" s="7" t="e">
        <f t="shared" si="74"/>
        <v>#REF!</v>
      </c>
      <c r="AY29" s="7" t="e">
        <f t="shared" si="75"/>
        <v>#REF!</v>
      </c>
      <c r="AZ29" s="7" t="e">
        <f t="shared" si="76"/>
        <v>#REF!</v>
      </c>
      <c r="BA29" s="7" t="e">
        <f t="shared" si="77"/>
        <v>#REF!</v>
      </c>
      <c r="BB29" s="7" t="e">
        <f t="shared" si="78"/>
        <v>#REF!</v>
      </c>
      <c r="BC29" s="7" t="e">
        <f t="shared" si="35"/>
        <v>#REF!</v>
      </c>
      <c r="BD29" s="7" t="e">
        <f t="shared" si="36"/>
        <v>#REF!</v>
      </c>
      <c r="BE29" s="7" t="e">
        <f t="shared" si="37"/>
        <v>#REF!</v>
      </c>
      <c r="BJ29" s="7" t="s">
        <v>714</v>
      </c>
      <c r="BK29" s="7">
        <v>660</v>
      </c>
    </row>
    <row r="30" spans="1:63" ht="43.2" x14ac:dyDescent="0.3">
      <c r="A30" s="7">
        <v>341</v>
      </c>
      <c r="B30" s="1" t="s">
        <v>590</v>
      </c>
      <c r="C30" s="1" t="s">
        <v>500</v>
      </c>
      <c r="D30" s="1" t="e">
        <f>IF(A30="","",IF(#REF!="","Ja","Nein"))</f>
        <v>#REF!</v>
      </c>
      <c r="E30" s="1" t="e">
        <f>IF(AND($F$6&lt;&gt;"",$D$6="Nein"),"Nein",
                IF(AND($G$29&lt;&gt;"",$D$29="Nein"),"Nein",
                              IF(AND(H30&lt;&gt;"",D30="Nein"),"Nein","Ja")))</f>
        <v>#REF!</v>
      </c>
      <c r="F30" s="1" t="str">
        <f t="shared" si="0"/>
        <v/>
      </c>
      <c r="G30" s="1" t="str">
        <f t="shared" si="1"/>
        <v/>
      </c>
      <c r="H30" s="1">
        <f t="shared" si="2"/>
        <v>341</v>
      </c>
      <c r="I30" s="1" t="s">
        <v>775</v>
      </c>
      <c r="J30" s="7" t="str">
        <f t="shared" si="3"/>
        <v>KG341_Tragende_Innenwaende</v>
      </c>
      <c r="K30" s="7">
        <f t="shared" si="5"/>
        <v>359</v>
      </c>
      <c r="L30" s="7" t="str">
        <f>Dropdowns!AB1</f>
        <v>KG359_Treppengeländer</v>
      </c>
      <c r="M30" s="7">
        <f t="shared" si="6"/>
        <v>0</v>
      </c>
      <c r="O30" s="7" t="str">
        <f t="shared" si="58"/>
        <v/>
      </c>
      <c r="P30" s="7" t="str">
        <f t="shared" si="59"/>
        <v/>
      </c>
      <c r="Q30" s="31">
        <v>2</v>
      </c>
      <c r="R30" s="7" t="e">
        <f>IF(E30="Ja",Q30,0)</f>
        <v>#REF!</v>
      </c>
      <c r="S30" s="7" t="str">
        <f t="shared" si="8"/>
        <v/>
      </c>
      <c r="T30" s="7" t="str">
        <f t="shared" si="60"/>
        <v/>
      </c>
      <c r="U30" s="7">
        <f>IFERROR(IF(AND(P30="",R30&lt;&gt;""),$T$29*R30/$R$29,""),0)</f>
        <v>0</v>
      </c>
      <c r="V30" s="7" t="str">
        <f t="shared" si="9"/>
        <v/>
      </c>
      <c r="W30" s="7" t="str">
        <f t="shared" si="10"/>
        <v/>
      </c>
      <c r="X30" s="7" t="e">
        <f t="shared" si="11"/>
        <v>#REF!</v>
      </c>
      <c r="Y30" s="7" t="str">
        <f t="shared" si="12"/>
        <v/>
      </c>
      <c r="Z30" s="7" t="str">
        <f t="shared" si="13"/>
        <v/>
      </c>
      <c r="AA30" s="7" t="e">
        <f t="shared" si="14"/>
        <v>#REF!</v>
      </c>
      <c r="AB30" s="7" t="str">
        <f t="shared" si="80"/>
        <v/>
      </c>
      <c r="AC30" s="7" t="str">
        <f t="shared" si="81"/>
        <v/>
      </c>
      <c r="AD30" s="7" t="e">
        <f t="shared" si="82"/>
        <v>#REF!</v>
      </c>
      <c r="AE30" s="7">
        <f t="shared" si="18"/>
        <v>0</v>
      </c>
      <c r="AG30" s="7" t="e">
        <f t="shared" si="61"/>
        <v>#REF!</v>
      </c>
      <c r="AH30" s="7" t="str">
        <f t="shared" si="62"/>
        <v/>
      </c>
      <c r="AI30" s="31">
        <v>2</v>
      </c>
      <c r="AJ30" s="7" t="e">
        <f>IF(E30="Ja",AI30,0)</f>
        <v>#REF!</v>
      </c>
      <c r="AK30" s="7">
        <f t="shared" si="4"/>
        <v>0</v>
      </c>
      <c r="AL30" s="7" t="str">
        <f t="shared" si="83"/>
        <v/>
      </c>
      <c r="AM30" s="7">
        <f t="shared" si="100"/>
        <v>0</v>
      </c>
      <c r="AN30" s="7" t="e">
        <f t="shared" si="64"/>
        <v>#REF!</v>
      </c>
      <c r="AO30" s="7" t="str">
        <f t="shared" si="65"/>
        <v/>
      </c>
      <c r="AP30" s="7" t="e">
        <f t="shared" si="66"/>
        <v>#REF!</v>
      </c>
      <c r="AQ30" s="7" t="e">
        <f t="shared" si="67"/>
        <v>#REF!</v>
      </c>
      <c r="AR30" s="7" t="str">
        <f t="shared" si="68"/>
        <v/>
      </c>
      <c r="AS30" s="7" t="e">
        <f t="shared" si="69"/>
        <v>#REF!</v>
      </c>
      <c r="AT30" s="7" t="e">
        <f t="shared" si="70"/>
        <v>#REF!</v>
      </c>
      <c r="AU30" s="7" t="str">
        <f t="shared" si="71"/>
        <v/>
      </c>
      <c r="AV30" s="7" t="e">
        <f t="shared" si="72"/>
        <v>#REF!</v>
      </c>
      <c r="AW30" s="7" t="e">
        <f t="shared" si="73"/>
        <v>#REF!</v>
      </c>
      <c r="AX30" s="7" t="str">
        <f t="shared" si="74"/>
        <v/>
      </c>
      <c r="AY30" s="7" t="e">
        <f t="shared" si="75"/>
        <v>#REF!</v>
      </c>
      <c r="AZ30" s="7" t="e">
        <f t="shared" si="76"/>
        <v>#REF!</v>
      </c>
      <c r="BA30" s="7" t="str">
        <f t="shared" si="77"/>
        <v/>
      </c>
      <c r="BB30" s="7" t="e">
        <f t="shared" si="78"/>
        <v>#REF!</v>
      </c>
      <c r="BC30" s="7" t="e">
        <f t="shared" si="35"/>
        <v>#REF!</v>
      </c>
      <c r="BD30" s="7" t="str">
        <f t="shared" si="36"/>
        <v/>
      </c>
      <c r="BE30" s="7" t="e">
        <f t="shared" si="37"/>
        <v>#REF!</v>
      </c>
      <c r="BJ30" s="7" t="s">
        <v>715</v>
      </c>
      <c r="BK30" s="7">
        <v>660</v>
      </c>
    </row>
    <row r="31" spans="1:63" ht="72" x14ac:dyDescent="0.3">
      <c r="A31" s="7">
        <v>342</v>
      </c>
      <c r="B31" s="1" t="s">
        <v>591</v>
      </c>
      <c r="C31" s="1" t="s">
        <v>796</v>
      </c>
      <c r="D31" s="1" t="e">
        <f>IF(A31="","",IF(#REF!="","Ja","Nein"))</f>
        <v>#REF!</v>
      </c>
      <c r="E31" s="1" t="e">
        <f t="shared" ref="E31:E36" si="101">IF(AND($F$6&lt;&gt;"",$D$6="Nein"),"Nein",
                IF(AND($G$29&lt;&gt;"",$D$29="Nein"),"Nein",
                              IF(AND(H31&lt;&gt;"",D31="Nein"),"Nein","Ja")))</f>
        <v>#REF!</v>
      </c>
      <c r="F31" s="1" t="str">
        <f t="shared" si="0"/>
        <v/>
      </c>
      <c r="G31" s="1" t="str">
        <f t="shared" si="1"/>
        <v/>
      </c>
      <c r="H31" s="1">
        <f t="shared" si="2"/>
        <v>342</v>
      </c>
      <c r="I31" s="1" t="s">
        <v>775</v>
      </c>
      <c r="J31" s="7" t="str">
        <f t="shared" si="3"/>
        <v>N/A</v>
      </c>
      <c r="K31" s="7">
        <f t="shared" si="5"/>
        <v>359</v>
      </c>
      <c r="L31" s="7" t="str">
        <f>Dropdowns!AC1</f>
        <v>KG359_Gitterroste_außen</v>
      </c>
      <c r="M31" s="7">
        <f t="shared" si="6"/>
        <v>0</v>
      </c>
      <c r="O31" s="7" t="str">
        <f t="shared" si="58"/>
        <v/>
      </c>
      <c r="P31" s="7" t="str">
        <f t="shared" si="59"/>
        <v/>
      </c>
      <c r="Q31" s="31">
        <v>2</v>
      </c>
      <c r="R31" s="7" t="e">
        <f t="shared" ref="R31:R36" si="102">IF(E31="Ja",Q31,0)</f>
        <v>#REF!</v>
      </c>
      <c r="S31" s="7" t="str">
        <f t="shared" si="8"/>
        <v/>
      </c>
      <c r="T31" s="7" t="str">
        <f t="shared" si="60"/>
        <v/>
      </c>
      <c r="U31" s="7">
        <f>IFERROR(IF(AND(P31="",R31&lt;&gt;""),$T$29*R31/$R$29,""),0)</f>
        <v>0</v>
      </c>
      <c r="V31" s="7" t="str">
        <f t="shared" si="9"/>
        <v/>
      </c>
      <c r="W31" s="7" t="str">
        <f t="shared" si="10"/>
        <v/>
      </c>
      <c r="X31" s="7" t="e">
        <f t="shared" si="11"/>
        <v>#REF!</v>
      </c>
      <c r="Y31" s="7" t="str">
        <f t="shared" si="12"/>
        <v/>
      </c>
      <c r="Z31" s="7" t="str">
        <f t="shared" si="13"/>
        <v/>
      </c>
      <c r="AA31" s="7" t="e">
        <f t="shared" si="14"/>
        <v>#REF!</v>
      </c>
      <c r="AB31" s="7" t="str">
        <f t="shared" si="80"/>
        <v/>
      </c>
      <c r="AC31" s="7" t="str">
        <f t="shared" si="81"/>
        <v/>
      </c>
      <c r="AD31" s="7" t="e">
        <f t="shared" si="82"/>
        <v>#REF!</v>
      </c>
      <c r="AE31" s="7">
        <f t="shared" si="18"/>
        <v>0</v>
      </c>
      <c r="AG31" s="7" t="e">
        <f t="shared" si="61"/>
        <v>#REF!</v>
      </c>
      <c r="AH31" s="7" t="str">
        <f t="shared" si="62"/>
        <v/>
      </c>
      <c r="AI31" s="31">
        <v>4</v>
      </c>
      <c r="AJ31" s="7" t="e">
        <f t="shared" ref="AJ31:AJ36" si="103">IF(E31="Ja",AI31,0)</f>
        <v>#REF!</v>
      </c>
      <c r="AK31" s="7">
        <f t="shared" si="4"/>
        <v>0</v>
      </c>
      <c r="AL31" s="7" t="str">
        <f t="shared" si="83"/>
        <v/>
      </c>
      <c r="AM31" s="7">
        <f t="shared" si="100"/>
        <v>0</v>
      </c>
      <c r="AN31" s="7" t="e">
        <f t="shared" si="64"/>
        <v>#REF!</v>
      </c>
      <c r="AO31" s="7" t="str">
        <f t="shared" si="65"/>
        <v/>
      </c>
      <c r="AP31" s="7" t="e">
        <f t="shared" si="66"/>
        <v>#REF!</v>
      </c>
      <c r="AQ31" s="7" t="e">
        <f t="shared" si="67"/>
        <v>#REF!</v>
      </c>
      <c r="AR31" s="7" t="str">
        <f t="shared" si="68"/>
        <v/>
      </c>
      <c r="AS31" s="7" t="e">
        <f t="shared" si="69"/>
        <v>#REF!</v>
      </c>
      <c r="AT31" s="7" t="e">
        <f t="shared" si="70"/>
        <v>#REF!</v>
      </c>
      <c r="AU31" s="7" t="str">
        <f t="shared" si="71"/>
        <v/>
      </c>
      <c r="AV31" s="7" t="e">
        <f t="shared" si="72"/>
        <v>#REF!</v>
      </c>
      <c r="AW31" s="7" t="e">
        <f t="shared" si="73"/>
        <v>#REF!</v>
      </c>
      <c r="AX31" s="7" t="str">
        <f t="shared" si="74"/>
        <v/>
      </c>
      <c r="AY31" s="7" t="e">
        <f t="shared" si="75"/>
        <v>#REF!</v>
      </c>
      <c r="AZ31" s="7" t="e">
        <f t="shared" si="76"/>
        <v>#REF!</v>
      </c>
      <c r="BA31" s="7" t="str">
        <f t="shared" si="77"/>
        <v/>
      </c>
      <c r="BB31" s="7" t="e">
        <f t="shared" si="78"/>
        <v>#REF!</v>
      </c>
      <c r="BC31" s="7" t="e">
        <f t="shared" si="35"/>
        <v>#REF!</v>
      </c>
      <c r="BD31" s="7" t="str">
        <f t="shared" si="36"/>
        <v/>
      </c>
      <c r="BE31" s="7" t="e">
        <f t="shared" si="37"/>
        <v>#REF!</v>
      </c>
      <c r="BJ31" s="7" t="s">
        <v>716</v>
      </c>
      <c r="BK31" s="7">
        <v>2500</v>
      </c>
    </row>
    <row r="32" spans="1:63" ht="28.8" x14ac:dyDescent="0.3">
      <c r="A32" s="7">
        <v>343</v>
      </c>
      <c r="B32" s="1" t="s">
        <v>592</v>
      </c>
      <c r="C32" s="1" t="s">
        <v>501</v>
      </c>
      <c r="D32" s="1" t="e">
        <f>IF(A32="","",IF(#REF!="","Ja","Nein"))</f>
        <v>#REF!</v>
      </c>
      <c r="E32" s="1" t="e">
        <f t="shared" si="101"/>
        <v>#REF!</v>
      </c>
      <c r="F32" s="1" t="str">
        <f t="shared" si="0"/>
        <v/>
      </c>
      <c r="G32" s="1" t="str">
        <f t="shared" si="1"/>
        <v/>
      </c>
      <c r="H32" s="1">
        <f t="shared" si="2"/>
        <v>343</v>
      </c>
      <c r="I32" s="1" t="s">
        <v>775</v>
      </c>
      <c r="J32" s="7" t="str">
        <f t="shared" si="3"/>
        <v>KG343_Innenstuetzen</v>
      </c>
      <c r="K32" s="7" t="str">
        <f t="shared" si="5"/>
        <v/>
      </c>
      <c r="L32" s="7">
        <f>Dropdowns!AD1</f>
        <v>0</v>
      </c>
      <c r="M32" s="7">
        <f t="shared" si="6"/>
        <v>0</v>
      </c>
      <c r="O32" s="7" t="str">
        <f t="shared" si="58"/>
        <v/>
      </c>
      <c r="P32" s="7" t="str">
        <f t="shared" si="59"/>
        <v/>
      </c>
      <c r="Q32" s="31">
        <v>2</v>
      </c>
      <c r="R32" s="7" t="e">
        <f t="shared" si="102"/>
        <v>#REF!</v>
      </c>
      <c r="S32" s="7" t="str">
        <f t="shared" si="8"/>
        <v/>
      </c>
      <c r="T32" s="7" t="str">
        <f t="shared" si="60"/>
        <v/>
      </c>
      <c r="U32" s="7">
        <f t="shared" ref="U32:U36" si="104">IFERROR(IF(AND(P32="",R32&lt;&gt;""),$T$29*R32/$R$29,""),0)</f>
        <v>0</v>
      </c>
      <c r="V32" s="7" t="str">
        <f t="shared" si="9"/>
        <v/>
      </c>
      <c r="W32" s="7" t="str">
        <f t="shared" si="10"/>
        <v/>
      </c>
      <c r="X32" s="7" t="e">
        <f t="shared" si="11"/>
        <v>#REF!</v>
      </c>
      <c r="Y32" s="7" t="str">
        <f t="shared" si="12"/>
        <v/>
      </c>
      <c r="Z32" s="7" t="str">
        <f t="shared" si="13"/>
        <v/>
      </c>
      <c r="AA32" s="7" t="e">
        <f t="shared" si="14"/>
        <v>#REF!</v>
      </c>
      <c r="AB32" s="7" t="str">
        <f t="shared" si="80"/>
        <v/>
      </c>
      <c r="AC32" s="7" t="str">
        <f t="shared" si="81"/>
        <v/>
      </c>
      <c r="AD32" s="7" t="e">
        <f t="shared" si="82"/>
        <v>#REF!</v>
      </c>
      <c r="AE32" s="7">
        <f t="shared" si="18"/>
        <v>0</v>
      </c>
      <c r="AG32" s="7" t="e">
        <f t="shared" si="61"/>
        <v>#REF!</v>
      </c>
      <c r="AH32" s="7" t="str">
        <f t="shared" si="62"/>
        <v/>
      </c>
      <c r="AI32" s="31">
        <v>2</v>
      </c>
      <c r="AJ32" s="7" t="e">
        <f t="shared" si="103"/>
        <v>#REF!</v>
      </c>
      <c r="AK32" s="7">
        <f t="shared" si="4"/>
        <v>0</v>
      </c>
      <c r="AL32" s="7" t="str">
        <f t="shared" si="83"/>
        <v/>
      </c>
      <c r="AM32" s="7">
        <f t="shared" si="100"/>
        <v>0</v>
      </c>
      <c r="AN32" s="7" t="e">
        <f t="shared" si="64"/>
        <v>#REF!</v>
      </c>
      <c r="AO32" s="7" t="str">
        <f t="shared" si="65"/>
        <v/>
      </c>
      <c r="AP32" s="7" t="e">
        <f t="shared" si="66"/>
        <v>#REF!</v>
      </c>
      <c r="AQ32" s="7" t="e">
        <f t="shared" si="67"/>
        <v>#REF!</v>
      </c>
      <c r="AR32" s="7" t="str">
        <f t="shared" si="68"/>
        <v/>
      </c>
      <c r="AS32" s="7" t="e">
        <f t="shared" si="69"/>
        <v>#REF!</v>
      </c>
      <c r="AT32" s="7" t="e">
        <f t="shared" si="70"/>
        <v>#REF!</v>
      </c>
      <c r="AU32" s="7" t="str">
        <f t="shared" si="71"/>
        <v/>
      </c>
      <c r="AV32" s="7" t="e">
        <f t="shared" si="72"/>
        <v>#REF!</v>
      </c>
      <c r="AW32" s="7" t="e">
        <f t="shared" si="73"/>
        <v>#REF!</v>
      </c>
      <c r="AX32" s="7" t="str">
        <f t="shared" si="74"/>
        <v/>
      </c>
      <c r="AY32" s="7" t="e">
        <f t="shared" si="75"/>
        <v>#REF!</v>
      </c>
      <c r="AZ32" s="7" t="e">
        <f t="shared" si="76"/>
        <v>#REF!</v>
      </c>
      <c r="BA32" s="7" t="str">
        <f t="shared" si="77"/>
        <v/>
      </c>
      <c r="BB32" s="7" t="e">
        <f t="shared" si="78"/>
        <v>#REF!</v>
      </c>
      <c r="BC32" s="7" t="e">
        <f t="shared" si="35"/>
        <v>#REF!</v>
      </c>
      <c r="BD32" s="7" t="str">
        <f t="shared" si="36"/>
        <v/>
      </c>
      <c r="BE32" s="7" t="e">
        <f t="shared" si="37"/>
        <v>#REF!</v>
      </c>
      <c r="BJ32" s="7" t="s">
        <v>167</v>
      </c>
      <c r="BK32" s="7">
        <v>2600</v>
      </c>
    </row>
    <row r="33" spans="1:63" ht="43.2" x14ac:dyDescent="0.3">
      <c r="A33" s="7">
        <v>344</v>
      </c>
      <c r="B33" s="1" t="s">
        <v>593</v>
      </c>
      <c r="C33" s="1" t="s">
        <v>502</v>
      </c>
      <c r="D33" s="1" t="e">
        <f>IF(A33="","",IF(#REF!="","Ja","Nein"))</f>
        <v>#REF!</v>
      </c>
      <c r="E33" s="1" t="e">
        <f t="shared" si="101"/>
        <v>#REF!</v>
      </c>
      <c r="F33" s="1" t="str">
        <f t="shared" si="0"/>
        <v/>
      </c>
      <c r="G33" s="1" t="str">
        <f t="shared" si="1"/>
        <v/>
      </c>
      <c r="H33" s="1">
        <f t="shared" si="2"/>
        <v>344</v>
      </c>
      <c r="I33" s="1" t="s">
        <v>775</v>
      </c>
      <c r="J33" s="7" t="str">
        <f t="shared" si="3"/>
        <v>KG344_Innentueren__Innenfenster</v>
      </c>
      <c r="K33" s="7" t="str">
        <f t="shared" si="5"/>
        <v/>
      </c>
      <c r="L33" s="7">
        <f>Dropdowns!AE1</f>
        <v>0</v>
      </c>
      <c r="M33" s="7">
        <f t="shared" si="6"/>
        <v>0</v>
      </c>
      <c r="O33" s="7" t="str">
        <f t="shared" si="58"/>
        <v/>
      </c>
      <c r="P33" s="7" t="str">
        <f t="shared" si="59"/>
        <v/>
      </c>
      <c r="Q33" s="31">
        <v>2</v>
      </c>
      <c r="R33" s="7" t="e">
        <f t="shared" si="102"/>
        <v>#REF!</v>
      </c>
      <c r="S33" s="7" t="str">
        <f t="shared" si="8"/>
        <v/>
      </c>
      <c r="T33" s="7" t="str">
        <f t="shared" si="60"/>
        <v/>
      </c>
      <c r="U33" s="7">
        <f t="shared" si="104"/>
        <v>0</v>
      </c>
      <c r="V33" s="7" t="str">
        <f t="shared" si="9"/>
        <v/>
      </c>
      <c r="W33" s="7" t="str">
        <f t="shared" si="10"/>
        <v/>
      </c>
      <c r="X33" s="7" t="e">
        <f t="shared" si="11"/>
        <v>#REF!</v>
      </c>
      <c r="Y33" s="7" t="str">
        <f t="shared" si="12"/>
        <v/>
      </c>
      <c r="Z33" s="7" t="str">
        <f t="shared" si="13"/>
        <v/>
      </c>
      <c r="AA33" s="7" t="e">
        <f t="shared" si="14"/>
        <v>#REF!</v>
      </c>
      <c r="AB33" s="7" t="str">
        <f t="shared" si="80"/>
        <v/>
      </c>
      <c r="AC33" s="7" t="str">
        <f t="shared" si="81"/>
        <v/>
      </c>
      <c r="AD33" s="7" t="e">
        <f t="shared" si="82"/>
        <v>#REF!</v>
      </c>
      <c r="AE33" s="7">
        <f t="shared" si="18"/>
        <v>0</v>
      </c>
      <c r="AG33" s="7" t="e">
        <f t="shared" si="61"/>
        <v>#REF!</v>
      </c>
      <c r="AH33" s="7" t="str">
        <f t="shared" si="62"/>
        <v/>
      </c>
      <c r="AI33" s="31">
        <v>3</v>
      </c>
      <c r="AJ33" s="7" t="e">
        <f t="shared" si="103"/>
        <v>#REF!</v>
      </c>
      <c r="AK33" s="7">
        <f t="shared" si="4"/>
        <v>0</v>
      </c>
      <c r="AL33" s="7" t="str">
        <f t="shared" si="83"/>
        <v/>
      </c>
      <c r="AM33" s="7">
        <f t="shared" si="100"/>
        <v>0</v>
      </c>
      <c r="AN33" s="7" t="e">
        <f t="shared" si="64"/>
        <v>#REF!</v>
      </c>
      <c r="AO33" s="7" t="str">
        <f t="shared" si="65"/>
        <v/>
      </c>
      <c r="AP33" s="7" t="e">
        <f t="shared" si="66"/>
        <v>#REF!</v>
      </c>
      <c r="AQ33" s="7" t="e">
        <f t="shared" si="67"/>
        <v>#REF!</v>
      </c>
      <c r="AR33" s="7" t="str">
        <f t="shared" si="68"/>
        <v/>
      </c>
      <c r="AS33" s="7" t="e">
        <f t="shared" si="69"/>
        <v>#REF!</v>
      </c>
      <c r="AT33" s="7" t="e">
        <f t="shared" si="70"/>
        <v>#REF!</v>
      </c>
      <c r="AU33" s="7" t="str">
        <f t="shared" si="71"/>
        <v/>
      </c>
      <c r="AV33" s="7" t="e">
        <f t="shared" si="72"/>
        <v>#REF!</v>
      </c>
      <c r="AW33" s="7" t="e">
        <f t="shared" si="73"/>
        <v>#REF!</v>
      </c>
      <c r="AX33" s="7" t="str">
        <f t="shared" si="74"/>
        <v/>
      </c>
      <c r="AY33" s="7" t="e">
        <f t="shared" si="75"/>
        <v>#REF!</v>
      </c>
      <c r="AZ33" s="7" t="e">
        <f t="shared" si="76"/>
        <v>#REF!</v>
      </c>
      <c r="BA33" s="7" t="str">
        <f t="shared" si="77"/>
        <v/>
      </c>
      <c r="BB33" s="7" t="e">
        <f t="shared" si="78"/>
        <v>#REF!</v>
      </c>
      <c r="BC33" s="7" t="e">
        <f t="shared" si="35"/>
        <v>#REF!</v>
      </c>
      <c r="BD33" s="7" t="str">
        <f t="shared" si="36"/>
        <v/>
      </c>
      <c r="BE33" s="7" t="e">
        <f t="shared" si="37"/>
        <v>#REF!</v>
      </c>
      <c r="BJ33" s="7" t="s">
        <v>717</v>
      </c>
      <c r="BK33" s="7">
        <v>960</v>
      </c>
    </row>
    <row r="34" spans="1:63" ht="43.2" x14ac:dyDescent="0.3">
      <c r="A34" s="7">
        <v>345</v>
      </c>
      <c r="B34" s="1" t="s">
        <v>594</v>
      </c>
      <c r="C34" s="1" t="s">
        <v>503</v>
      </c>
      <c r="D34" s="1" t="e">
        <f>IF(A34="","",IF(#REF!="","Ja","Nein"))</f>
        <v>#REF!</v>
      </c>
      <c r="E34" s="1" t="e">
        <f t="shared" si="101"/>
        <v>#REF!</v>
      </c>
      <c r="F34" s="1" t="str">
        <f t="shared" si="0"/>
        <v/>
      </c>
      <c r="G34" s="1" t="str">
        <f t="shared" si="1"/>
        <v/>
      </c>
      <c r="H34" s="1">
        <f t="shared" si="2"/>
        <v>345</v>
      </c>
      <c r="I34" s="1" t="s">
        <v>775</v>
      </c>
      <c r="J34" s="7" t="str">
        <f t="shared" si="3"/>
        <v>KG345_Innenwandbekleidungen</v>
      </c>
      <c r="K34" s="7" t="str">
        <f t="shared" si="5"/>
        <v/>
      </c>
      <c r="L34" s="7">
        <f>Dropdowns!AF1</f>
        <v>0</v>
      </c>
      <c r="M34" s="7">
        <f t="shared" si="6"/>
        <v>0</v>
      </c>
      <c r="O34" s="7" t="str">
        <f t="shared" si="58"/>
        <v/>
      </c>
      <c r="P34" s="7" t="str">
        <f t="shared" si="59"/>
        <v/>
      </c>
      <c r="Q34" s="31">
        <v>0</v>
      </c>
      <c r="R34" s="7" t="e">
        <f t="shared" si="102"/>
        <v>#REF!</v>
      </c>
      <c r="S34" s="7" t="str">
        <f t="shared" si="8"/>
        <v/>
      </c>
      <c r="T34" s="7" t="str">
        <f t="shared" si="60"/>
        <v/>
      </c>
      <c r="U34" s="7">
        <f t="shared" si="104"/>
        <v>0</v>
      </c>
      <c r="V34" s="7" t="str">
        <f t="shared" si="9"/>
        <v/>
      </c>
      <c r="W34" s="7" t="str">
        <f t="shared" si="10"/>
        <v/>
      </c>
      <c r="X34" s="7" t="e">
        <f t="shared" si="11"/>
        <v>#REF!</v>
      </c>
      <c r="Y34" s="7" t="str">
        <f t="shared" si="12"/>
        <v/>
      </c>
      <c r="Z34" s="7" t="str">
        <f t="shared" si="13"/>
        <v/>
      </c>
      <c r="AA34" s="7" t="e">
        <f t="shared" si="14"/>
        <v>#REF!</v>
      </c>
      <c r="AB34" s="7" t="str">
        <f t="shared" si="80"/>
        <v/>
      </c>
      <c r="AC34" s="7" t="str">
        <f t="shared" si="81"/>
        <v/>
      </c>
      <c r="AD34" s="7" t="e">
        <f t="shared" si="82"/>
        <v>#REF!</v>
      </c>
      <c r="AE34" s="7">
        <f t="shared" si="18"/>
        <v>0</v>
      </c>
      <c r="AG34" s="7" t="e">
        <f t="shared" si="61"/>
        <v>#REF!</v>
      </c>
      <c r="AH34" s="7" t="str">
        <f t="shared" si="62"/>
        <v/>
      </c>
      <c r="AI34" s="31">
        <v>3</v>
      </c>
      <c r="AJ34" s="7" t="e">
        <f t="shared" si="103"/>
        <v>#REF!</v>
      </c>
      <c r="AK34" s="7">
        <f t="shared" si="4"/>
        <v>0</v>
      </c>
      <c r="AL34" s="7" t="str">
        <f t="shared" si="83"/>
        <v/>
      </c>
      <c r="AM34" s="7">
        <f t="shared" si="100"/>
        <v>0</v>
      </c>
      <c r="AN34" s="7" t="e">
        <f t="shared" si="64"/>
        <v>#REF!</v>
      </c>
      <c r="AO34" s="7" t="str">
        <f t="shared" si="65"/>
        <v/>
      </c>
      <c r="AP34" s="7" t="e">
        <f t="shared" si="66"/>
        <v>#REF!</v>
      </c>
      <c r="AQ34" s="7" t="e">
        <f t="shared" si="67"/>
        <v>#REF!</v>
      </c>
      <c r="AR34" s="7" t="str">
        <f t="shared" si="68"/>
        <v/>
      </c>
      <c r="AS34" s="7" t="e">
        <f t="shared" si="69"/>
        <v>#REF!</v>
      </c>
      <c r="AT34" s="7" t="e">
        <f t="shared" si="70"/>
        <v>#REF!</v>
      </c>
      <c r="AU34" s="7" t="str">
        <f t="shared" si="71"/>
        <v/>
      </c>
      <c r="AV34" s="7" t="e">
        <f t="shared" si="72"/>
        <v>#REF!</v>
      </c>
      <c r="AW34" s="7" t="e">
        <f t="shared" si="73"/>
        <v>#REF!</v>
      </c>
      <c r="AX34" s="7" t="str">
        <f t="shared" si="74"/>
        <v/>
      </c>
      <c r="AY34" s="7" t="e">
        <f t="shared" si="75"/>
        <v>#REF!</v>
      </c>
      <c r="AZ34" s="7" t="e">
        <f t="shared" si="76"/>
        <v>#REF!</v>
      </c>
      <c r="BA34" s="7" t="str">
        <f t="shared" si="77"/>
        <v/>
      </c>
      <c r="BB34" s="7" t="e">
        <f t="shared" si="78"/>
        <v>#REF!</v>
      </c>
      <c r="BC34" s="7" t="e">
        <f t="shared" si="35"/>
        <v>#REF!</v>
      </c>
      <c r="BD34" s="7" t="str">
        <f t="shared" si="36"/>
        <v/>
      </c>
      <c r="BE34" s="7" t="e">
        <f t="shared" si="37"/>
        <v>#REF!</v>
      </c>
      <c r="BJ34" s="7" t="s">
        <v>718</v>
      </c>
      <c r="BK34" s="7">
        <v>2400</v>
      </c>
    </row>
    <row r="35" spans="1:63" ht="43.2" x14ac:dyDescent="0.3">
      <c r="A35" s="7">
        <v>346</v>
      </c>
      <c r="B35" s="1" t="s">
        <v>595</v>
      </c>
      <c r="C35" s="1" t="s">
        <v>504</v>
      </c>
      <c r="D35" s="1" t="e">
        <f>IF(A35="","",IF(#REF!="","Ja","Nein"))</f>
        <v>#REF!</v>
      </c>
      <c r="E35" s="1" t="e">
        <f t="shared" si="101"/>
        <v>#REF!</v>
      </c>
      <c r="F35" s="1" t="str">
        <f t="shared" si="0"/>
        <v/>
      </c>
      <c r="G35" s="1" t="str">
        <f t="shared" si="1"/>
        <v/>
      </c>
      <c r="H35" s="1">
        <f t="shared" si="2"/>
        <v>346</v>
      </c>
      <c r="I35" s="1" t="s">
        <v>775</v>
      </c>
      <c r="J35" s="7" t="str">
        <f t="shared" si="3"/>
        <v>KG346_Elementierte_Innenwandkonstruktionen</v>
      </c>
      <c r="K35" s="7" t="str">
        <f t="shared" si="5"/>
        <v/>
      </c>
      <c r="L35" s="7">
        <f>Dropdowns!AG1</f>
        <v>0</v>
      </c>
      <c r="M35" s="7">
        <f t="shared" si="6"/>
        <v>0</v>
      </c>
      <c r="O35" s="7" t="str">
        <f t="shared" si="58"/>
        <v/>
      </c>
      <c r="P35" s="7" t="str">
        <f t="shared" si="59"/>
        <v/>
      </c>
      <c r="Q35" s="31">
        <v>0</v>
      </c>
      <c r="R35" s="7" t="e">
        <f>IF(E35="Ja",Q35,0)</f>
        <v>#REF!</v>
      </c>
      <c r="S35" s="7" t="str">
        <f t="shared" si="8"/>
        <v/>
      </c>
      <c r="T35" s="7" t="str">
        <f t="shared" si="60"/>
        <v/>
      </c>
      <c r="U35" s="7">
        <f t="shared" si="104"/>
        <v>0</v>
      </c>
      <c r="V35" s="7" t="str">
        <f t="shared" si="9"/>
        <v/>
      </c>
      <c r="W35" s="7" t="str">
        <f t="shared" si="10"/>
        <v/>
      </c>
      <c r="X35" s="7" t="e">
        <f t="shared" si="11"/>
        <v>#REF!</v>
      </c>
      <c r="Y35" s="7" t="str">
        <f t="shared" si="12"/>
        <v/>
      </c>
      <c r="Z35" s="7" t="str">
        <f t="shared" si="13"/>
        <v/>
      </c>
      <c r="AA35" s="7" t="e">
        <f t="shared" si="14"/>
        <v>#REF!</v>
      </c>
      <c r="AB35" s="7" t="str">
        <f t="shared" si="80"/>
        <v/>
      </c>
      <c r="AC35" s="7" t="str">
        <f t="shared" si="81"/>
        <v/>
      </c>
      <c r="AD35" s="7" t="e">
        <f t="shared" si="82"/>
        <v>#REF!</v>
      </c>
      <c r="AE35" s="7">
        <f t="shared" si="18"/>
        <v>0</v>
      </c>
      <c r="AG35" s="7" t="e">
        <f t="shared" si="61"/>
        <v>#REF!</v>
      </c>
      <c r="AH35" s="7" t="str">
        <f t="shared" si="62"/>
        <v/>
      </c>
      <c r="AI35" s="31">
        <v>2</v>
      </c>
      <c r="AJ35" s="7" t="e">
        <f t="shared" si="103"/>
        <v>#REF!</v>
      </c>
      <c r="AK35" s="7">
        <f t="shared" si="4"/>
        <v>0</v>
      </c>
      <c r="AL35" s="7" t="str">
        <f t="shared" si="83"/>
        <v/>
      </c>
      <c r="AM35" s="7">
        <f t="shared" si="100"/>
        <v>0</v>
      </c>
      <c r="AN35" s="7" t="e">
        <f t="shared" si="64"/>
        <v>#REF!</v>
      </c>
      <c r="AO35" s="7" t="str">
        <f t="shared" si="65"/>
        <v/>
      </c>
      <c r="AP35" s="7" t="e">
        <f t="shared" si="66"/>
        <v>#REF!</v>
      </c>
      <c r="AQ35" s="7" t="e">
        <f t="shared" si="67"/>
        <v>#REF!</v>
      </c>
      <c r="AR35" s="7" t="str">
        <f t="shared" si="68"/>
        <v/>
      </c>
      <c r="AS35" s="7" t="e">
        <f t="shared" si="69"/>
        <v>#REF!</v>
      </c>
      <c r="AT35" s="7" t="e">
        <f t="shared" si="70"/>
        <v>#REF!</v>
      </c>
      <c r="AU35" s="7" t="str">
        <f t="shared" si="71"/>
        <v/>
      </c>
      <c r="AV35" s="7" t="e">
        <f t="shared" si="72"/>
        <v>#REF!</v>
      </c>
      <c r="AW35" s="7" t="e">
        <f t="shared" si="73"/>
        <v>#REF!</v>
      </c>
      <c r="AX35" s="7" t="str">
        <f t="shared" si="74"/>
        <v/>
      </c>
      <c r="AY35" s="7" t="e">
        <f t="shared" si="75"/>
        <v>#REF!</v>
      </c>
      <c r="AZ35" s="7" t="e">
        <f t="shared" si="76"/>
        <v>#REF!</v>
      </c>
      <c r="BA35" s="7" t="str">
        <f t="shared" si="77"/>
        <v/>
      </c>
      <c r="BB35" s="7" t="e">
        <f t="shared" si="78"/>
        <v>#REF!</v>
      </c>
      <c r="BC35" s="7" t="e">
        <f t="shared" si="35"/>
        <v>#REF!</v>
      </c>
      <c r="BD35" s="7" t="str">
        <f t="shared" si="36"/>
        <v/>
      </c>
      <c r="BE35" s="7" t="e">
        <f t="shared" si="37"/>
        <v>#REF!</v>
      </c>
      <c r="BJ35" s="7" t="s">
        <v>719</v>
      </c>
      <c r="BK35" s="7">
        <v>600</v>
      </c>
    </row>
    <row r="36" spans="1:63" x14ac:dyDescent="0.3">
      <c r="A36" s="7">
        <v>349</v>
      </c>
      <c r="B36" s="1" t="s">
        <v>596</v>
      </c>
      <c r="C36" s="1" t="s">
        <v>498</v>
      </c>
      <c r="D36" s="1" t="e">
        <f>IF(A36="","",IF(#REF!="","Ja","Nein"))</f>
        <v>#REF!</v>
      </c>
      <c r="E36" s="1" t="e">
        <f t="shared" si="101"/>
        <v>#REF!</v>
      </c>
      <c r="F36" s="1" t="str">
        <f t="shared" ref="F36:F67" si="105">IF(A36="","",IF(MOD(A36,100)=0,A36,""))</f>
        <v/>
      </c>
      <c r="G36" s="1" t="str">
        <f t="shared" ref="G36:G67" si="106">IF(A36="","",IF(AND(F36="",MID(A36,2,1)&lt;&gt;"0",MID(A36,3,1)="0"),A36,""))</f>
        <v/>
      </c>
      <c r="H36" s="1">
        <f t="shared" ref="H36:H67" si="107">IF(A36="","",IF(AND(F36="",G36="",MID(A36,3,1)&lt;&gt;"0"),A36,""))</f>
        <v>349</v>
      </c>
      <c r="I36" s="1" t="s">
        <v>775</v>
      </c>
      <c r="J36" s="7" t="str">
        <f t="shared" ref="J36:J67" si="108">IFERROR(VLOOKUP(A36,$K$4:$L$80,2,FALSE),"N/A")</f>
        <v>N/A</v>
      </c>
      <c r="K36" s="7" t="str">
        <f t="shared" si="5"/>
        <v/>
      </c>
      <c r="L36" s="7">
        <f>Dropdowns!AH1</f>
        <v>0</v>
      </c>
      <c r="M36" s="7">
        <f t="shared" si="6"/>
        <v>0</v>
      </c>
      <c r="O36" s="7" t="str">
        <f t="shared" ref="O36:O67" si="109">IF(OR(A36="",N36=""),"",IF(D36="Ja",N36,0))</f>
        <v/>
      </c>
      <c r="P36" s="7" t="str">
        <f t="shared" si="59"/>
        <v/>
      </c>
      <c r="Q36" s="31">
        <v>0</v>
      </c>
      <c r="R36" s="7" t="e">
        <f t="shared" si="102"/>
        <v>#REF!</v>
      </c>
      <c r="S36" s="7" t="str">
        <f t="shared" si="8"/>
        <v/>
      </c>
      <c r="T36" s="7" t="str">
        <f t="shared" si="60"/>
        <v/>
      </c>
      <c r="U36" s="7">
        <f t="shared" si="104"/>
        <v>0</v>
      </c>
      <c r="V36" s="7" t="str">
        <f t="shared" si="9"/>
        <v/>
      </c>
      <c r="W36" s="7" t="str">
        <f t="shared" si="10"/>
        <v/>
      </c>
      <c r="X36" s="7" t="e">
        <f t="shared" si="11"/>
        <v>#REF!</v>
      </c>
      <c r="Y36" s="7" t="str">
        <f t="shared" si="12"/>
        <v/>
      </c>
      <c r="Z36" s="7" t="str">
        <f t="shared" si="13"/>
        <v/>
      </c>
      <c r="AA36" s="7" t="e">
        <f t="shared" si="14"/>
        <v>#REF!</v>
      </c>
      <c r="AB36" s="7" t="str">
        <f t="shared" si="80"/>
        <v/>
      </c>
      <c r="AC36" s="7" t="str">
        <f t="shared" si="81"/>
        <v/>
      </c>
      <c r="AD36" s="7" t="e">
        <f t="shared" si="82"/>
        <v>#REF!</v>
      </c>
      <c r="AE36" s="7">
        <f t="shared" si="18"/>
        <v>0</v>
      </c>
      <c r="AG36" s="7" t="e">
        <f t="shared" ref="AG36:AG67" si="110">IF(OR(D36="",AF36=""),"",IF(D36="Ja",AF36,0))</f>
        <v>#REF!</v>
      </c>
      <c r="AH36" s="7" t="str">
        <f t="shared" si="62"/>
        <v/>
      </c>
      <c r="AI36" s="31">
        <v>2</v>
      </c>
      <c r="AJ36" s="7" t="e">
        <f t="shared" si="103"/>
        <v>#REF!</v>
      </c>
      <c r="AK36" s="7">
        <f t="shared" ref="AK36:AK56" si="111">IFERROR(IF(AG36="","",AG36/$AG$3),0)</f>
        <v>0</v>
      </c>
      <c r="AL36" s="7" t="str">
        <f t="shared" si="83"/>
        <v/>
      </c>
      <c r="AM36" s="7">
        <f t="shared" si="100"/>
        <v>0</v>
      </c>
      <c r="AN36" s="7" t="e">
        <f t="shared" si="64"/>
        <v>#REF!</v>
      </c>
      <c r="AO36" s="7" t="str">
        <f t="shared" si="65"/>
        <v/>
      </c>
      <c r="AP36" s="7" t="e">
        <f t="shared" si="66"/>
        <v>#REF!</v>
      </c>
      <c r="AQ36" s="7" t="e">
        <f t="shared" si="67"/>
        <v>#REF!</v>
      </c>
      <c r="AR36" s="7" t="str">
        <f t="shared" si="68"/>
        <v/>
      </c>
      <c r="AS36" s="7" t="e">
        <f t="shared" si="69"/>
        <v>#REF!</v>
      </c>
      <c r="AT36" s="7" t="e">
        <f t="shared" si="70"/>
        <v>#REF!</v>
      </c>
      <c r="AU36" s="7" t="str">
        <f t="shared" si="71"/>
        <v/>
      </c>
      <c r="AV36" s="7" t="e">
        <f t="shared" si="72"/>
        <v>#REF!</v>
      </c>
      <c r="AW36" s="7" t="e">
        <f t="shared" si="73"/>
        <v>#REF!</v>
      </c>
      <c r="AX36" s="7" t="str">
        <f t="shared" si="74"/>
        <v/>
      </c>
      <c r="AY36" s="7" t="e">
        <f t="shared" si="75"/>
        <v>#REF!</v>
      </c>
      <c r="AZ36" s="7" t="e">
        <f t="shared" si="76"/>
        <v>#REF!</v>
      </c>
      <c r="BA36" s="7" t="str">
        <f t="shared" si="77"/>
        <v/>
      </c>
      <c r="BB36" s="7" t="e">
        <f t="shared" si="78"/>
        <v>#REF!</v>
      </c>
      <c r="BC36" s="7" t="e">
        <f t="shared" si="35"/>
        <v>#REF!</v>
      </c>
      <c r="BD36" s="7" t="str">
        <f t="shared" si="36"/>
        <v/>
      </c>
      <c r="BE36" s="7" t="e">
        <f t="shared" si="37"/>
        <v>#REF!</v>
      </c>
      <c r="BJ36" s="7" t="s">
        <v>720</v>
      </c>
      <c r="BK36" s="7">
        <v>800</v>
      </c>
    </row>
    <row r="37" spans="1:63" ht="28.8" x14ac:dyDescent="0.3">
      <c r="A37" s="7">
        <v>350</v>
      </c>
      <c r="B37" s="1" t="s">
        <v>597</v>
      </c>
      <c r="C37" s="1" t="s">
        <v>505</v>
      </c>
      <c r="D37" s="1" t="e">
        <f>IF(A37="","",IF(#REF!="","Ja","Nein"))</f>
        <v>#REF!</v>
      </c>
      <c r="E37" s="1" t="e">
        <f>IF(AND($F$6&lt;&gt;"",$D$6="Nein"),"Nein",
                IF(AND($G$37&lt;&gt;"",$D$37="Nein"),"Nein",
                              IF(AND(H37&lt;&gt;"",D37="Nein"),"Nein","Ja")))</f>
        <v>#REF!</v>
      </c>
      <c r="F37" s="1" t="str">
        <f t="shared" si="105"/>
        <v/>
      </c>
      <c r="G37" s="1">
        <f t="shared" si="106"/>
        <v>350</v>
      </c>
      <c r="H37" s="1" t="str">
        <f t="shared" si="107"/>
        <v/>
      </c>
      <c r="I37" s="1" t="s">
        <v>775</v>
      </c>
      <c r="J37" s="7" t="str">
        <f t="shared" si="108"/>
        <v>KG350_Holzwerkstoffplatten_im_konstruktiven_Holzbau</v>
      </c>
      <c r="K37" s="7" t="str">
        <f t="shared" si="5"/>
        <v/>
      </c>
      <c r="L37" s="7">
        <f>Dropdowns!AI1</f>
        <v>0</v>
      </c>
      <c r="M37" s="7">
        <f t="shared" si="6"/>
        <v>0</v>
      </c>
      <c r="O37" s="7" t="str">
        <f t="shared" si="109"/>
        <v/>
      </c>
      <c r="P37" s="7">
        <f t="shared" si="59"/>
        <v>0</v>
      </c>
      <c r="Q37" s="28">
        <f>SUM(Q38:Q43)</f>
        <v>8.5</v>
      </c>
      <c r="R37" s="28" t="e">
        <f>SUM(R38:R43)</f>
        <v>#REF!</v>
      </c>
      <c r="S37" s="7" t="str">
        <f t="shared" si="8"/>
        <v/>
      </c>
      <c r="T37" s="7">
        <f t="shared" si="60"/>
        <v>0</v>
      </c>
      <c r="U37" s="7">
        <f>IFERROR(IF(AND(P37="",R37&lt;&gt;""),$T$37*R37/$R$37,""),0)</f>
        <v>0</v>
      </c>
      <c r="V37" s="7" t="str">
        <f t="shared" si="9"/>
        <v/>
      </c>
      <c r="W37" s="7" t="e">
        <f t="shared" si="10"/>
        <v>#REF!</v>
      </c>
      <c r="X37" s="7" t="e">
        <f t="shared" si="11"/>
        <v>#REF!</v>
      </c>
      <c r="Y37" s="7" t="str">
        <f t="shared" si="12"/>
        <v/>
      </c>
      <c r="Z37" s="7" t="e">
        <f t="shared" si="13"/>
        <v>#REF!</v>
      </c>
      <c r="AA37" s="7" t="e">
        <f t="shared" si="14"/>
        <v>#REF!</v>
      </c>
      <c r="AB37" s="7" t="str">
        <f t="shared" si="80"/>
        <v/>
      </c>
      <c r="AC37" s="7" t="e">
        <f t="shared" si="81"/>
        <v>#REF!</v>
      </c>
      <c r="AD37" s="7" t="e">
        <f t="shared" si="82"/>
        <v>#REF!</v>
      </c>
      <c r="AE37" s="7">
        <f t="shared" si="18"/>
        <v>0</v>
      </c>
      <c r="AG37" s="7" t="e">
        <f t="shared" si="110"/>
        <v>#REF!</v>
      </c>
      <c r="AH37" s="7">
        <f t="shared" si="62"/>
        <v>0</v>
      </c>
      <c r="AI37" s="28">
        <f>SUM(AI38:AI43)</f>
        <v>19</v>
      </c>
      <c r="AJ37" s="28" t="e">
        <f>SUM(AJ38:AJ43)</f>
        <v>#REF!</v>
      </c>
      <c r="AK37" s="7">
        <f t="shared" si="111"/>
        <v>0</v>
      </c>
      <c r="AL37" s="7">
        <f t="shared" si="83"/>
        <v>0</v>
      </c>
      <c r="AM37" s="7">
        <f t="shared" ref="AM37:AM43" si="112">IFERROR(IF(AND(AH37="",AJ37&lt;&gt;""),$AL$37*AJ37/$AJ$37,""),0)</f>
        <v>0</v>
      </c>
      <c r="AN37" s="7" t="e">
        <f t="shared" si="64"/>
        <v>#REF!</v>
      </c>
      <c r="AO37" s="7" t="e">
        <f t="shared" si="65"/>
        <v>#REF!</v>
      </c>
      <c r="AP37" s="7" t="e">
        <f t="shared" si="66"/>
        <v>#REF!</v>
      </c>
      <c r="AQ37" s="7" t="e">
        <f t="shared" si="67"/>
        <v>#REF!</v>
      </c>
      <c r="AR37" s="7" t="e">
        <f t="shared" si="68"/>
        <v>#REF!</v>
      </c>
      <c r="AS37" s="7" t="e">
        <f t="shared" si="69"/>
        <v>#REF!</v>
      </c>
      <c r="AT37" s="7" t="e">
        <f t="shared" si="70"/>
        <v>#REF!</v>
      </c>
      <c r="AU37" s="7" t="e">
        <f t="shared" si="71"/>
        <v>#REF!</v>
      </c>
      <c r="AV37" s="7" t="e">
        <f t="shared" si="72"/>
        <v>#REF!</v>
      </c>
      <c r="AW37" s="7" t="e">
        <f t="shared" si="73"/>
        <v>#REF!</v>
      </c>
      <c r="AX37" s="7" t="e">
        <f t="shared" si="74"/>
        <v>#REF!</v>
      </c>
      <c r="AY37" s="7" t="e">
        <f t="shared" si="75"/>
        <v>#REF!</v>
      </c>
      <c r="AZ37" s="7" t="e">
        <f t="shared" si="76"/>
        <v>#REF!</v>
      </c>
      <c r="BA37" s="7" t="e">
        <f t="shared" si="77"/>
        <v>#REF!</v>
      </c>
      <c r="BB37" s="7" t="e">
        <f t="shared" si="78"/>
        <v>#REF!</v>
      </c>
      <c r="BC37" s="7" t="e">
        <f t="shared" si="35"/>
        <v>#REF!</v>
      </c>
      <c r="BD37" s="7" t="e">
        <f t="shared" si="36"/>
        <v>#REF!</v>
      </c>
      <c r="BE37" s="7" t="e">
        <f t="shared" si="37"/>
        <v>#REF!</v>
      </c>
      <c r="BJ37" s="7" t="s">
        <v>721</v>
      </c>
      <c r="BK37" s="7">
        <v>700</v>
      </c>
    </row>
    <row r="38" spans="1:63" ht="57.6" x14ac:dyDescent="0.3">
      <c r="A38" s="7">
        <v>351</v>
      </c>
      <c r="B38" s="1" t="s">
        <v>598</v>
      </c>
      <c r="C38" s="1" t="s">
        <v>506</v>
      </c>
      <c r="D38" s="1" t="e">
        <f>IF(A38="","",IF(#REF!="","Ja","Nein"))</f>
        <v>#REF!</v>
      </c>
      <c r="E38" s="1" t="e">
        <f t="shared" ref="E38:E43" si="113">IF(AND($F$6&lt;&gt;"",$D$6="Nein"),"Nein",
                IF(AND($G$37&lt;&gt;"",$D$37="Nein"),"Nein",
                              IF(AND(H38&lt;&gt;"",D38="Nein"),"Nein","Ja")))</f>
        <v>#REF!</v>
      </c>
      <c r="F38" s="1" t="str">
        <f t="shared" si="105"/>
        <v/>
      </c>
      <c r="G38" s="1" t="str">
        <f t="shared" si="106"/>
        <v/>
      </c>
      <c r="H38" s="1">
        <f t="shared" si="107"/>
        <v>351</v>
      </c>
      <c r="I38" s="1" t="s">
        <v>775</v>
      </c>
      <c r="J38" s="7" t="str">
        <f t="shared" si="108"/>
        <v>KG351_Deckenkonstruktion</v>
      </c>
      <c r="K38" s="7" t="str">
        <f t="shared" si="5"/>
        <v/>
      </c>
      <c r="L38" s="7">
        <f>Dropdowns!AJ1</f>
        <v>0</v>
      </c>
      <c r="M38" s="7">
        <f t="shared" si="6"/>
        <v>0</v>
      </c>
      <c r="O38" s="7" t="str">
        <f t="shared" si="109"/>
        <v/>
      </c>
      <c r="P38" s="7" t="str">
        <f t="shared" si="59"/>
        <v/>
      </c>
      <c r="Q38" s="31">
        <v>1.5</v>
      </c>
      <c r="R38" s="7" t="e">
        <f>IF(E38="Ja",Q38,0)</f>
        <v>#REF!</v>
      </c>
      <c r="S38" s="7" t="str">
        <f t="shared" si="8"/>
        <v/>
      </c>
      <c r="T38" s="7" t="str">
        <f t="shared" si="60"/>
        <v/>
      </c>
      <c r="U38" s="7">
        <f t="shared" ref="U38:U43" si="114">IFERROR(IF(AND(P38="",R38&lt;&gt;""),$T$37*R38/$R$37,""),0)</f>
        <v>0</v>
      </c>
      <c r="V38" s="7" t="str">
        <f t="shared" si="9"/>
        <v/>
      </c>
      <c r="W38" s="7" t="str">
        <f t="shared" si="10"/>
        <v/>
      </c>
      <c r="X38" s="7" t="e">
        <f t="shared" si="11"/>
        <v>#REF!</v>
      </c>
      <c r="Y38" s="7" t="str">
        <f t="shared" si="12"/>
        <v/>
      </c>
      <c r="Z38" s="7" t="str">
        <f t="shared" si="13"/>
        <v/>
      </c>
      <c r="AA38" s="7" t="e">
        <f t="shared" si="14"/>
        <v>#REF!</v>
      </c>
      <c r="AB38" s="7" t="str">
        <f t="shared" si="80"/>
        <v/>
      </c>
      <c r="AC38" s="7" t="str">
        <f t="shared" si="81"/>
        <v/>
      </c>
      <c r="AD38" s="7" t="e">
        <f t="shared" si="82"/>
        <v>#REF!</v>
      </c>
      <c r="AE38" s="7">
        <f t="shared" si="18"/>
        <v>0</v>
      </c>
      <c r="AG38" s="7" t="e">
        <f t="shared" si="110"/>
        <v>#REF!</v>
      </c>
      <c r="AH38" s="7" t="str">
        <f t="shared" si="62"/>
        <v/>
      </c>
      <c r="AI38" s="31">
        <v>3</v>
      </c>
      <c r="AJ38" s="7" t="e">
        <f>IF(E38="Ja",AI38,0)</f>
        <v>#REF!</v>
      </c>
      <c r="AK38" s="7">
        <f t="shared" si="111"/>
        <v>0</v>
      </c>
      <c r="AL38" s="7" t="str">
        <f t="shared" si="83"/>
        <v/>
      </c>
      <c r="AM38" s="7">
        <f t="shared" si="112"/>
        <v>0</v>
      </c>
      <c r="AN38" s="7" t="e">
        <f t="shared" si="64"/>
        <v>#REF!</v>
      </c>
      <c r="AO38" s="7" t="str">
        <f t="shared" si="65"/>
        <v/>
      </c>
      <c r="AP38" s="7" t="e">
        <f t="shared" si="66"/>
        <v>#REF!</v>
      </c>
      <c r="AQ38" s="7" t="e">
        <f t="shared" si="67"/>
        <v>#REF!</v>
      </c>
      <c r="AR38" s="7" t="str">
        <f t="shared" si="68"/>
        <v/>
      </c>
      <c r="AS38" s="7" t="e">
        <f t="shared" si="69"/>
        <v>#REF!</v>
      </c>
      <c r="AT38" s="7" t="e">
        <f t="shared" si="70"/>
        <v>#REF!</v>
      </c>
      <c r="AU38" s="7" t="str">
        <f t="shared" si="71"/>
        <v/>
      </c>
      <c r="AV38" s="7" t="e">
        <f t="shared" si="72"/>
        <v>#REF!</v>
      </c>
      <c r="AW38" s="7" t="e">
        <f t="shared" si="73"/>
        <v>#REF!</v>
      </c>
      <c r="AX38" s="7" t="str">
        <f t="shared" si="74"/>
        <v/>
      </c>
      <c r="AY38" s="7" t="e">
        <f t="shared" si="75"/>
        <v>#REF!</v>
      </c>
      <c r="AZ38" s="7" t="e">
        <f t="shared" si="76"/>
        <v>#REF!</v>
      </c>
      <c r="BA38" s="7" t="str">
        <f t="shared" si="77"/>
        <v/>
      </c>
      <c r="BB38" s="7" t="e">
        <f t="shared" si="78"/>
        <v>#REF!</v>
      </c>
      <c r="BC38" s="7" t="e">
        <f t="shared" si="35"/>
        <v>#REF!</v>
      </c>
      <c r="BD38" s="7" t="str">
        <f t="shared" si="36"/>
        <v/>
      </c>
      <c r="BE38" s="7" t="e">
        <f t="shared" si="37"/>
        <v>#REF!</v>
      </c>
      <c r="BJ38" s="7" t="s">
        <v>722</v>
      </c>
      <c r="BK38" s="7">
        <v>600</v>
      </c>
    </row>
    <row r="39" spans="1:63" ht="28.8" x14ac:dyDescent="0.3">
      <c r="A39" s="7">
        <v>352</v>
      </c>
      <c r="B39" s="1" t="s">
        <v>599</v>
      </c>
      <c r="C39" s="1" t="s">
        <v>507</v>
      </c>
      <c r="D39" s="1" t="e">
        <f>IF(A39="","",IF(#REF!="","Ja","Nein"))</f>
        <v>#REF!</v>
      </c>
      <c r="E39" s="1" t="e">
        <f t="shared" si="113"/>
        <v>#REF!</v>
      </c>
      <c r="F39" s="1" t="str">
        <f t="shared" si="105"/>
        <v/>
      </c>
      <c r="G39" s="1" t="str">
        <f t="shared" si="106"/>
        <v/>
      </c>
      <c r="H39" s="1">
        <f t="shared" si="107"/>
        <v>352</v>
      </c>
      <c r="I39" s="1" t="s">
        <v>775</v>
      </c>
      <c r="J39" s="7" t="str">
        <f t="shared" si="108"/>
        <v>N/A</v>
      </c>
      <c r="K39" s="7" t="str">
        <f t="shared" si="5"/>
        <v/>
      </c>
      <c r="L39" s="7">
        <f>Dropdowns!AK1</f>
        <v>0</v>
      </c>
      <c r="M39" s="7">
        <f t="shared" si="6"/>
        <v>0</v>
      </c>
      <c r="O39" s="7" t="str">
        <f t="shared" si="109"/>
        <v/>
      </c>
      <c r="P39" s="7" t="str">
        <f t="shared" ref="P39:P56" si="115">IFERROR(IF(G39="","",R39/$R$6),0)</f>
        <v/>
      </c>
      <c r="Q39" s="31">
        <v>0</v>
      </c>
      <c r="R39" s="7" t="e">
        <f t="shared" ref="R39:R43" si="116">IF(E39="Ja",Q39,0)</f>
        <v>#REF!</v>
      </c>
      <c r="S39" s="7" t="str">
        <f t="shared" si="8"/>
        <v/>
      </c>
      <c r="T39" s="7" t="str">
        <f t="shared" ref="T39:T56" si="117">IFERROR(IF(AND(P39&lt;&gt;"",Q39&lt;&gt;""),$S$6*P39/$P$6,""),0)</f>
        <v/>
      </c>
      <c r="U39" s="7">
        <f t="shared" si="114"/>
        <v>0</v>
      </c>
      <c r="V39" s="7" t="str">
        <f t="shared" si="9"/>
        <v/>
      </c>
      <c r="W39" s="7" t="str">
        <f t="shared" si="10"/>
        <v/>
      </c>
      <c r="X39" s="7" t="e">
        <f t="shared" si="11"/>
        <v>#REF!</v>
      </c>
      <c r="Y39" s="7" t="str">
        <f t="shared" si="12"/>
        <v/>
      </c>
      <c r="Z39" s="7" t="str">
        <f t="shared" si="13"/>
        <v/>
      </c>
      <c r="AA39" s="7" t="e">
        <f t="shared" si="14"/>
        <v>#REF!</v>
      </c>
      <c r="AB39" s="7" t="str">
        <f t="shared" si="80"/>
        <v/>
      </c>
      <c r="AC39" s="7" t="str">
        <f t="shared" si="81"/>
        <v/>
      </c>
      <c r="AD39" s="7" t="e">
        <f t="shared" si="82"/>
        <v>#REF!</v>
      </c>
      <c r="AE39" s="7">
        <f t="shared" si="18"/>
        <v>0</v>
      </c>
      <c r="AG39" s="7" t="e">
        <f t="shared" si="110"/>
        <v>#REF!</v>
      </c>
      <c r="AH39" s="7" t="str">
        <f t="shared" ref="AH39:AH56" si="118">IFERROR(IF(G39="","",AJ39/$AJ$6),0)</f>
        <v/>
      </c>
      <c r="AI39" s="31">
        <v>0</v>
      </c>
      <c r="AJ39" s="7" t="e">
        <f t="shared" ref="AJ39:AJ43" si="119">IF(E39="Ja",AI39,0)</f>
        <v>#REF!</v>
      </c>
      <c r="AK39" s="7">
        <f t="shared" si="111"/>
        <v>0</v>
      </c>
      <c r="AL39" s="7" t="str">
        <f t="shared" si="83"/>
        <v/>
      </c>
      <c r="AM39" s="7">
        <f t="shared" si="112"/>
        <v>0</v>
      </c>
      <c r="AN39" s="7" t="e">
        <f t="shared" si="64"/>
        <v>#REF!</v>
      </c>
      <c r="AO39" s="7" t="str">
        <f t="shared" si="65"/>
        <v/>
      </c>
      <c r="AP39" s="7" t="e">
        <f t="shared" si="66"/>
        <v>#REF!</v>
      </c>
      <c r="AQ39" s="7" t="e">
        <f t="shared" si="67"/>
        <v>#REF!</v>
      </c>
      <c r="AR39" s="7" t="str">
        <f t="shared" si="68"/>
        <v/>
      </c>
      <c r="AS39" s="7" t="e">
        <f t="shared" si="69"/>
        <v>#REF!</v>
      </c>
      <c r="AT39" s="7" t="e">
        <f t="shared" si="70"/>
        <v>#REF!</v>
      </c>
      <c r="AU39" s="7" t="str">
        <f t="shared" si="71"/>
        <v/>
      </c>
      <c r="AV39" s="7" t="e">
        <f t="shared" si="72"/>
        <v>#REF!</v>
      </c>
      <c r="AW39" s="7" t="e">
        <f t="shared" si="73"/>
        <v>#REF!</v>
      </c>
      <c r="AX39" s="7" t="str">
        <f t="shared" si="74"/>
        <v/>
      </c>
      <c r="AY39" s="7" t="e">
        <f t="shared" si="75"/>
        <v>#REF!</v>
      </c>
      <c r="AZ39" s="7" t="e">
        <f t="shared" si="76"/>
        <v>#REF!</v>
      </c>
      <c r="BA39" s="7" t="str">
        <f t="shared" si="77"/>
        <v/>
      </c>
      <c r="BB39" s="7" t="e">
        <f t="shared" si="78"/>
        <v>#REF!</v>
      </c>
      <c r="BC39" s="7" t="e">
        <f t="shared" si="35"/>
        <v>#REF!</v>
      </c>
      <c r="BD39" s="7" t="str">
        <f t="shared" si="36"/>
        <v/>
      </c>
      <c r="BE39" s="7" t="e">
        <f t="shared" si="37"/>
        <v>#REF!</v>
      </c>
      <c r="BJ39" s="7" t="s">
        <v>723</v>
      </c>
      <c r="BK39" s="7">
        <v>600</v>
      </c>
    </row>
    <row r="40" spans="1:63" ht="57.6" x14ac:dyDescent="0.3">
      <c r="A40" s="7">
        <v>353</v>
      </c>
      <c r="B40" s="1" t="s">
        <v>600</v>
      </c>
      <c r="C40" s="1" t="s">
        <v>508</v>
      </c>
      <c r="D40" s="1" t="e">
        <f>IF(A40="","",IF(#REF!="","Ja","Nein"))</f>
        <v>#REF!</v>
      </c>
      <c r="E40" s="1" t="e">
        <f t="shared" si="113"/>
        <v>#REF!</v>
      </c>
      <c r="F40" s="1" t="str">
        <f t="shared" si="105"/>
        <v/>
      </c>
      <c r="G40" s="1" t="str">
        <f t="shared" si="106"/>
        <v/>
      </c>
      <c r="H40" s="1">
        <f t="shared" si="107"/>
        <v>353</v>
      </c>
      <c r="I40" s="1" t="s">
        <v>775</v>
      </c>
      <c r="J40" s="7" t="str">
        <f t="shared" si="108"/>
        <v>KG353_Deckenbelaege</v>
      </c>
      <c r="K40" s="7" t="str">
        <f t="shared" si="5"/>
        <v/>
      </c>
      <c r="L40" s="7">
        <f>Dropdowns!AL1</f>
        <v>0</v>
      </c>
      <c r="M40" s="7">
        <f t="shared" si="6"/>
        <v>0</v>
      </c>
      <c r="O40" s="7" t="str">
        <f t="shared" si="109"/>
        <v/>
      </c>
      <c r="P40" s="7" t="str">
        <f t="shared" si="115"/>
        <v/>
      </c>
      <c r="Q40" s="31">
        <v>4</v>
      </c>
      <c r="R40" s="7" t="e">
        <f t="shared" si="116"/>
        <v>#REF!</v>
      </c>
      <c r="S40" s="7" t="str">
        <f t="shared" si="8"/>
        <v/>
      </c>
      <c r="T40" s="7" t="str">
        <f t="shared" si="117"/>
        <v/>
      </c>
      <c r="U40" s="7">
        <f t="shared" si="114"/>
        <v>0</v>
      </c>
      <c r="V40" s="7" t="str">
        <f t="shared" si="9"/>
        <v/>
      </c>
      <c r="W40" s="7" t="str">
        <f t="shared" si="10"/>
        <v/>
      </c>
      <c r="X40" s="7" t="e">
        <f t="shared" si="11"/>
        <v>#REF!</v>
      </c>
      <c r="Y40" s="7" t="str">
        <f t="shared" si="12"/>
        <v/>
      </c>
      <c r="Z40" s="7" t="str">
        <f t="shared" si="13"/>
        <v/>
      </c>
      <c r="AA40" s="7" t="e">
        <f t="shared" si="14"/>
        <v>#REF!</v>
      </c>
      <c r="AB40" s="7" t="str">
        <f t="shared" si="80"/>
        <v/>
      </c>
      <c r="AC40" s="7" t="str">
        <f t="shared" si="81"/>
        <v/>
      </c>
      <c r="AD40" s="7" t="e">
        <f t="shared" si="82"/>
        <v>#REF!</v>
      </c>
      <c r="AE40" s="7">
        <f t="shared" si="18"/>
        <v>0</v>
      </c>
      <c r="AG40" s="7" t="e">
        <f t="shared" si="110"/>
        <v>#REF!</v>
      </c>
      <c r="AH40" s="7" t="str">
        <f t="shared" si="118"/>
        <v/>
      </c>
      <c r="AI40" s="31">
        <v>8</v>
      </c>
      <c r="AJ40" s="7" t="e">
        <f t="shared" si="119"/>
        <v>#REF!</v>
      </c>
      <c r="AK40" s="7">
        <f t="shared" si="111"/>
        <v>0</v>
      </c>
      <c r="AL40" s="7" t="str">
        <f t="shared" si="83"/>
        <v/>
      </c>
      <c r="AM40" s="7">
        <f t="shared" si="112"/>
        <v>0</v>
      </c>
      <c r="AN40" s="7" t="e">
        <f t="shared" si="64"/>
        <v>#REF!</v>
      </c>
      <c r="AO40" s="7" t="str">
        <f t="shared" si="65"/>
        <v/>
      </c>
      <c r="AP40" s="7" t="e">
        <f t="shared" si="66"/>
        <v>#REF!</v>
      </c>
      <c r="AQ40" s="7" t="e">
        <f t="shared" si="67"/>
        <v>#REF!</v>
      </c>
      <c r="AR40" s="7" t="str">
        <f t="shared" si="68"/>
        <v/>
      </c>
      <c r="AS40" s="7" t="e">
        <f t="shared" si="69"/>
        <v>#REF!</v>
      </c>
      <c r="AT40" s="7" t="e">
        <f t="shared" si="70"/>
        <v>#REF!</v>
      </c>
      <c r="AU40" s="7" t="str">
        <f t="shared" si="71"/>
        <v/>
      </c>
      <c r="AV40" s="7" t="e">
        <f t="shared" si="72"/>
        <v>#REF!</v>
      </c>
      <c r="AW40" s="7" t="e">
        <f t="shared" si="73"/>
        <v>#REF!</v>
      </c>
      <c r="AX40" s="7" t="str">
        <f t="shared" si="74"/>
        <v/>
      </c>
      <c r="AY40" s="7" t="e">
        <f t="shared" si="75"/>
        <v>#REF!</v>
      </c>
      <c r="AZ40" s="7" t="e">
        <f t="shared" si="76"/>
        <v>#REF!</v>
      </c>
      <c r="BA40" s="7" t="str">
        <f t="shared" si="77"/>
        <v/>
      </c>
      <c r="BB40" s="7" t="e">
        <f t="shared" si="78"/>
        <v>#REF!</v>
      </c>
      <c r="BC40" s="7" t="e">
        <f t="shared" si="35"/>
        <v>#REF!</v>
      </c>
      <c r="BD40" s="7" t="str">
        <f t="shared" si="36"/>
        <v/>
      </c>
      <c r="BE40" s="7" t="e">
        <f t="shared" si="37"/>
        <v>#REF!</v>
      </c>
      <c r="BJ40" s="7" t="s">
        <v>724</v>
      </c>
      <c r="BK40" s="7">
        <v>1200</v>
      </c>
    </row>
    <row r="41" spans="1:63" ht="28.8" x14ac:dyDescent="0.3">
      <c r="A41" s="7">
        <v>354</v>
      </c>
      <c r="B41" s="1" t="s">
        <v>601</v>
      </c>
      <c r="C41" s="1" t="s">
        <v>509</v>
      </c>
      <c r="D41" s="1" t="e">
        <f>IF(A41="","",IF(#REF!="","Ja","Nein"))</f>
        <v>#REF!</v>
      </c>
      <c r="E41" s="1" t="e">
        <f>IF(AND($F$6&lt;&gt;"",$D$6="Nein"),"Nein",
                IF(AND($G$37&lt;&gt;"",$D$37="Nein"),"Nein",
                              IF(AND(H41&lt;&gt;"",D41="Nein"),"Nein","Ja")))</f>
        <v>#REF!</v>
      </c>
      <c r="F41" s="1" t="str">
        <f t="shared" si="105"/>
        <v/>
      </c>
      <c r="G41" s="1" t="str">
        <f t="shared" si="106"/>
        <v/>
      </c>
      <c r="H41" s="1">
        <f t="shared" si="107"/>
        <v>354</v>
      </c>
      <c r="I41" s="1" t="s">
        <v>775</v>
      </c>
      <c r="J41" s="7" t="str">
        <f t="shared" si="108"/>
        <v>N/A</v>
      </c>
      <c r="K41" s="7" t="str">
        <f t="shared" si="5"/>
        <v/>
      </c>
      <c r="L41" s="7">
        <f>Dropdowns!AM1</f>
        <v>0</v>
      </c>
      <c r="M41" s="7">
        <f t="shared" si="6"/>
        <v>0</v>
      </c>
      <c r="O41" s="7" t="str">
        <f t="shared" si="109"/>
        <v/>
      </c>
      <c r="P41" s="7" t="str">
        <f t="shared" si="115"/>
        <v/>
      </c>
      <c r="Q41" s="31">
        <v>3</v>
      </c>
      <c r="R41" s="7" t="e">
        <f t="shared" si="116"/>
        <v>#REF!</v>
      </c>
      <c r="S41" s="7" t="str">
        <f t="shared" si="8"/>
        <v/>
      </c>
      <c r="T41" s="7" t="str">
        <f t="shared" si="117"/>
        <v/>
      </c>
      <c r="U41" s="7">
        <f t="shared" si="114"/>
        <v>0</v>
      </c>
      <c r="V41" s="7" t="str">
        <f t="shared" si="9"/>
        <v/>
      </c>
      <c r="W41" s="7" t="str">
        <f t="shared" si="10"/>
        <v/>
      </c>
      <c r="X41" s="7" t="e">
        <f t="shared" si="11"/>
        <v>#REF!</v>
      </c>
      <c r="Y41" s="7" t="str">
        <f t="shared" si="12"/>
        <v/>
      </c>
      <c r="Z41" s="7" t="str">
        <f t="shared" si="13"/>
        <v/>
      </c>
      <c r="AA41" s="7" t="e">
        <f t="shared" si="14"/>
        <v>#REF!</v>
      </c>
      <c r="AB41" s="7" t="str">
        <f t="shared" si="80"/>
        <v/>
      </c>
      <c r="AC41" s="7" t="str">
        <f t="shared" si="81"/>
        <v/>
      </c>
      <c r="AD41" s="7" t="e">
        <f t="shared" si="82"/>
        <v>#REF!</v>
      </c>
      <c r="AE41" s="7">
        <f t="shared" si="18"/>
        <v>0</v>
      </c>
      <c r="AG41" s="7" t="e">
        <f t="shared" si="110"/>
        <v>#REF!</v>
      </c>
      <c r="AH41" s="7" t="str">
        <f t="shared" si="118"/>
        <v/>
      </c>
      <c r="AI41" s="31">
        <v>6</v>
      </c>
      <c r="AJ41" s="7" t="e">
        <f t="shared" si="119"/>
        <v>#REF!</v>
      </c>
      <c r="AK41" s="7">
        <f t="shared" si="111"/>
        <v>0</v>
      </c>
      <c r="AL41" s="7" t="str">
        <f t="shared" si="83"/>
        <v/>
      </c>
      <c r="AM41" s="7">
        <f t="shared" si="112"/>
        <v>0</v>
      </c>
      <c r="AN41" s="7" t="e">
        <f t="shared" si="64"/>
        <v>#REF!</v>
      </c>
      <c r="AO41" s="7" t="str">
        <f t="shared" si="65"/>
        <v/>
      </c>
      <c r="AP41" s="7" t="e">
        <f t="shared" si="66"/>
        <v>#REF!</v>
      </c>
      <c r="AQ41" s="7" t="e">
        <f t="shared" si="67"/>
        <v>#REF!</v>
      </c>
      <c r="AR41" s="7" t="str">
        <f t="shared" si="68"/>
        <v/>
      </c>
      <c r="AS41" s="7" t="e">
        <f t="shared" si="69"/>
        <v>#REF!</v>
      </c>
      <c r="AT41" s="7" t="e">
        <f t="shared" si="70"/>
        <v>#REF!</v>
      </c>
      <c r="AU41" s="7" t="str">
        <f t="shared" si="71"/>
        <v/>
      </c>
      <c r="AV41" s="7" t="e">
        <f t="shared" si="72"/>
        <v>#REF!</v>
      </c>
      <c r="AW41" s="7" t="e">
        <f t="shared" si="73"/>
        <v>#REF!</v>
      </c>
      <c r="AX41" s="7" t="str">
        <f t="shared" si="74"/>
        <v/>
      </c>
      <c r="AY41" s="7" t="e">
        <f t="shared" si="75"/>
        <v>#REF!</v>
      </c>
      <c r="AZ41" s="7" t="e">
        <f t="shared" si="76"/>
        <v>#REF!</v>
      </c>
      <c r="BA41" s="7" t="str">
        <f t="shared" si="77"/>
        <v/>
      </c>
      <c r="BB41" s="7" t="e">
        <f t="shared" si="78"/>
        <v>#REF!</v>
      </c>
      <c r="BC41" s="7" t="e">
        <f t="shared" si="35"/>
        <v>#REF!</v>
      </c>
      <c r="BD41" s="7" t="str">
        <f t="shared" si="36"/>
        <v/>
      </c>
      <c r="BE41" s="7" t="e">
        <f t="shared" si="37"/>
        <v>#REF!</v>
      </c>
      <c r="BJ41" s="7" t="s">
        <v>725</v>
      </c>
      <c r="BK41" s="7">
        <v>490</v>
      </c>
    </row>
    <row r="42" spans="1:63" ht="43.2" x14ac:dyDescent="0.3">
      <c r="A42" s="7">
        <v>355</v>
      </c>
      <c r="B42" s="1" t="s">
        <v>602</v>
      </c>
      <c r="C42" s="1" t="s">
        <v>510</v>
      </c>
      <c r="D42" s="1" t="e">
        <f>IF(A42="","",IF(#REF!="","Ja","Nein"))</f>
        <v>#REF!</v>
      </c>
      <c r="E42" s="1" t="e">
        <f t="shared" si="113"/>
        <v>#REF!</v>
      </c>
      <c r="F42" s="1" t="str">
        <f t="shared" si="105"/>
        <v/>
      </c>
      <c r="G42" s="1" t="str">
        <f t="shared" si="106"/>
        <v/>
      </c>
      <c r="H42" s="1">
        <f t="shared" si="107"/>
        <v>355</v>
      </c>
      <c r="I42" s="1" t="s">
        <v>775</v>
      </c>
      <c r="J42" s="7" t="str">
        <f t="shared" si="108"/>
        <v>N/A</v>
      </c>
      <c r="K42" s="7" t="str">
        <f t="shared" si="5"/>
        <v/>
      </c>
      <c r="L42" s="7">
        <f>Dropdowns!AN1</f>
        <v>0</v>
      </c>
      <c r="M42" s="7">
        <f t="shared" si="6"/>
        <v>0</v>
      </c>
      <c r="O42" s="7" t="str">
        <f t="shared" si="109"/>
        <v/>
      </c>
      <c r="P42" s="7" t="str">
        <f t="shared" si="115"/>
        <v/>
      </c>
      <c r="Q42" s="31">
        <v>0</v>
      </c>
      <c r="R42" s="7" t="e">
        <f t="shared" si="116"/>
        <v>#REF!</v>
      </c>
      <c r="S42" s="7" t="str">
        <f t="shared" si="8"/>
        <v/>
      </c>
      <c r="T42" s="7" t="str">
        <f t="shared" si="117"/>
        <v/>
      </c>
      <c r="U42" s="7">
        <f t="shared" si="114"/>
        <v>0</v>
      </c>
      <c r="V42" s="7" t="str">
        <f t="shared" si="9"/>
        <v/>
      </c>
      <c r="W42" s="7" t="str">
        <f t="shared" si="10"/>
        <v/>
      </c>
      <c r="X42" s="7" t="e">
        <f t="shared" si="11"/>
        <v>#REF!</v>
      </c>
      <c r="Y42" s="7" t="str">
        <f t="shared" si="12"/>
        <v/>
      </c>
      <c r="Z42" s="7" t="str">
        <f t="shared" si="13"/>
        <v/>
      </c>
      <c r="AA42" s="7" t="e">
        <f t="shared" si="14"/>
        <v>#REF!</v>
      </c>
      <c r="AB42" s="7" t="str">
        <f t="shared" si="80"/>
        <v/>
      </c>
      <c r="AC42" s="7" t="str">
        <f t="shared" si="81"/>
        <v/>
      </c>
      <c r="AD42" s="7" t="e">
        <f t="shared" si="82"/>
        <v>#REF!</v>
      </c>
      <c r="AE42" s="7">
        <f t="shared" si="18"/>
        <v>0</v>
      </c>
      <c r="AG42" s="7" t="e">
        <f t="shared" si="110"/>
        <v>#REF!</v>
      </c>
      <c r="AH42" s="7" t="str">
        <f t="shared" si="118"/>
        <v/>
      </c>
      <c r="AI42" s="31">
        <v>0</v>
      </c>
      <c r="AJ42" s="7" t="e">
        <f t="shared" si="119"/>
        <v>#REF!</v>
      </c>
      <c r="AK42" s="7">
        <f t="shared" si="111"/>
        <v>0</v>
      </c>
      <c r="AL42" s="7" t="str">
        <f t="shared" si="83"/>
        <v/>
      </c>
      <c r="AM42" s="7">
        <f t="shared" si="112"/>
        <v>0</v>
      </c>
      <c r="AN42" s="7" t="e">
        <f t="shared" si="64"/>
        <v>#REF!</v>
      </c>
      <c r="AO42" s="7" t="str">
        <f t="shared" si="65"/>
        <v/>
      </c>
      <c r="AP42" s="7" t="e">
        <f t="shared" si="66"/>
        <v>#REF!</v>
      </c>
      <c r="AQ42" s="7" t="e">
        <f t="shared" si="67"/>
        <v>#REF!</v>
      </c>
      <c r="AR42" s="7" t="str">
        <f t="shared" si="68"/>
        <v/>
      </c>
      <c r="AS42" s="7" t="e">
        <f t="shared" si="69"/>
        <v>#REF!</v>
      </c>
      <c r="AT42" s="7" t="e">
        <f t="shared" si="70"/>
        <v>#REF!</v>
      </c>
      <c r="AU42" s="7" t="str">
        <f t="shared" si="71"/>
        <v/>
      </c>
      <c r="AV42" s="7" t="e">
        <f t="shared" si="72"/>
        <v>#REF!</v>
      </c>
      <c r="AW42" s="7" t="e">
        <f t="shared" si="73"/>
        <v>#REF!</v>
      </c>
      <c r="AX42" s="7" t="str">
        <f t="shared" si="74"/>
        <v/>
      </c>
      <c r="AY42" s="7" t="e">
        <f t="shared" si="75"/>
        <v>#REF!</v>
      </c>
      <c r="AZ42" s="7" t="e">
        <f t="shared" si="76"/>
        <v>#REF!</v>
      </c>
      <c r="BA42" s="7" t="str">
        <f t="shared" si="77"/>
        <v/>
      </c>
      <c r="BB42" s="7" t="e">
        <f t="shared" si="78"/>
        <v>#REF!</v>
      </c>
      <c r="BC42" s="7" t="e">
        <f t="shared" si="35"/>
        <v>#REF!</v>
      </c>
      <c r="BD42" s="7" t="str">
        <f t="shared" si="36"/>
        <v/>
      </c>
      <c r="BE42" s="7" t="e">
        <f t="shared" si="37"/>
        <v>#REF!</v>
      </c>
      <c r="BJ42" s="7" t="s">
        <v>726</v>
      </c>
      <c r="BK42" s="7">
        <v>20</v>
      </c>
    </row>
    <row r="43" spans="1:63" ht="28.8" x14ac:dyDescent="0.3">
      <c r="A43" s="7">
        <v>359</v>
      </c>
      <c r="B43" s="1" t="s">
        <v>603</v>
      </c>
      <c r="C43" s="1" t="s">
        <v>604</v>
      </c>
      <c r="D43" s="1" t="e">
        <f>IF(A43="","",IF(#REF!="","Ja","Nein"))</f>
        <v>#REF!</v>
      </c>
      <c r="E43" s="1" t="e">
        <f t="shared" si="113"/>
        <v>#REF!</v>
      </c>
      <c r="F43" s="1" t="str">
        <f t="shared" si="105"/>
        <v/>
      </c>
      <c r="G43" s="1" t="str">
        <f t="shared" si="106"/>
        <v/>
      </c>
      <c r="H43" s="1">
        <f t="shared" si="107"/>
        <v>359</v>
      </c>
      <c r="I43" s="1" t="s">
        <v>775</v>
      </c>
      <c r="J43" s="7" t="str">
        <f t="shared" si="108"/>
        <v>KG359_Balkongeländer</v>
      </c>
      <c r="K43" s="7" t="str">
        <f t="shared" si="5"/>
        <v/>
      </c>
      <c r="L43" s="7">
        <f>Dropdowns!AO1</f>
        <v>0</v>
      </c>
      <c r="M43" s="7">
        <f t="shared" si="6"/>
        <v>0</v>
      </c>
      <c r="O43" s="7" t="str">
        <f t="shared" si="109"/>
        <v/>
      </c>
      <c r="P43" s="7" t="str">
        <f t="shared" si="115"/>
        <v/>
      </c>
      <c r="Q43" s="31">
        <v>0</v>
      </c>
      <c r="R43" s="7" t="e">
        <f t="shared" si="116"/>
        <v>#REF!</v>
      </c>
      <c r="S43" s="7" t="str">
        <f t="shared" si="8"/>
        <v/>
      </c>
      <c r="T43" s="7" t="str">
        <f t="shared" si="117"/>
        <v/>
      </c>
      <c r="U43" s="7">
        <f t="shared" si="114"/>
        <v>0</v>
      </c>
      <c r="V43" s="7" t="str">
        <f t="shared" si="9"/>
        <v/>
      </c>
      <c r="W43" s="7" t="str">
        <f t="shared" si="10"/>
        <v/>
      </c>
      <c r="X43" s="7" t="e">
        <f t="shared" si="11"/>
        <v>#REF!</v>
      </c>
      <c r="Y43" s="7" t="str">
        <f t="shared" si="12"/>
        <v/>
      </c>
      <c r="Z43" s="7" t="str">
        <f t="shared" si="13"/>
        <v/>
      </c>
      <c r="AA43" s="7" t="e">
        <f t="shared" si="14"/>
        <v>#REF!</v>
      </c>
      <c r="AB43" s="7" t="str">
        <f t="shared" si="80"/>
        <v/>
      </c>
      <c r="AC43" s="7" t="str">
        <f t="shared" si="81"/>
        <v/>
      </c>
      <c r="AD43" s="7" t="e">
        <f t="shared" si="82"/>
        <v>#REF!</v>
      </c>
      <c r="AE43" s="7">
        <f t="shared" si="18"/>
        <v>0</v>
      </c>
      <c r="AG43" s="7" t="e">
        <f t="shared" si="110"/>
        <v>#REF!</v>
      </c>
      <c r="AH43" s="7" t="str">
        <f t="shared" si="118"/>
        <v/>
      </c>
      <c r="AI43" s="31">
        <v>2</v>
      </c>
      <c r="AJ43" s="7" t="e">
        <f t="shared" si="119"/>
        <v>#REF!</v>
      </c>
      <c r="AK43" s="7">
        <f t="shared" si="111"/>
        <v>0</v>
      </c>
      <c r="AL43" s="7" t="str">
        <f t="shared" si="83"/>
        <v/>
      </c>
      <c r="AM43" s="7">
        <f t="shared" si="112"/>
        <v>0</v>
      </c>
      <c r="AN43" s="7" t="e">
        <f t="shared" si="64"/>
        <v>#REF!</v>
      </c>
      <c r="AO43" s="7" t="str">
        <f t="shared" si="65"/>
        <v/>
      </c>
      <c r="AP43" s="7" t="e">
        <f t="shared" si="66"/>
        <v>#REF!</v>
      </c>
      <c r="AQ43" s="7" t="e">
        <f t="shared" si="67"/>
        <v>#REF!</v>
      </c>
      <c r="AR43" s="7" t="str">
        <f t="shared" si="68"/>
        <v/>
      </c>
      <c r="AS43" s="7" t="e">
        <f t="shared" si="69"/>
        <v>#REF!</v>
      </c>
      <c r="AT43" s="7" t="e">
        <f t="shared" si="70"/>
        <v>#REF!</v>
      </c>
      <c r="AU43" s="7" t="str">
        <f t="shared" si="71"/>
        <v/>
      </c>
      <c r="AV43" s="7" t="e">
        <f t="shared" si="72"/>
        <v>#REF!</v>
      </c>
      <c r="AW43" s="7" t="e">
        <f t="shared" si="73"/>
        <v>#REF!</v>
      </c>
      <c r="AX43" s="7" t="str">
        <f t="shared" si="74"/>
        <v/>
      </c>
      <c r="AY43" s="7" t="e">
        <f t="shared" si="75"/>
        <v>#REF!</v>
      </c>
      <c r="AZ43" s="7" t="e">
        <f t="shared" si="76"/>
        <v>#REF!</v>
      </c>
      <c r="BA43" s="7" t="str">
        <f t="shared" si="77"/>
        <v/>
      </c>
      <c r="BB43" s="7" t="e">
        <f t="shared" si="78"/>
        <v>#REF!</v>
      </c>
      <c r="BC43" s="7" t="e">
        <f t="shared" si="35"/>
        <v>#REF!</v>
      </c>
      <c r="BD43" s="7" t="str">
        <f t="shared" si="36"/>
        <v/>
      </c>
      <c r="BE43" s="7" t="e">
        <f t="shared" si="37"/>
        <v>#REF!</v>
      </c>
      <c r="BJ43" s="7" t="s">
        <v>727</v>
      </c>
      <c r="BK43" s="7">
        <v>32</v>
      </c>
    </row>
    <row r="44" spans="1:63" x14ac:dyDescent="0.3">
      <c r="A44" s="7">
        <v>360</v>
      </c>
      <c r="B44" s="1" t="s">
        <v>605</v>
      </c>
      <c r="C44" s="1" t="s">
        <v>511</v>
      </c>
      <c r="D44" s="1" t="e">
        <f>IF(A44="","",IF(#REF!="","Ja","Nein"))</f>
        <v>#REF!</v>
      </c>
      <c r="E44" s="1" t="e">
        <f>IF(AND($F$6&lt;&gt;"",$D$6="Nein"),"Nein",
                IF(AND($G$44&lt;&gt;"",$D$44="Nein"),"Nein",
                              IF(AND(H44&lt;&gt;"",D44="Nein"),"Nein","Ja")))</f>
        <v>#REF!</v>
      </c>
      <c r="F44" s="1" t="str">
        <f t="shared" si="105"/>
        <v/>
      </c>
      <c r="G44" s="1">
        <f t="shared" si="106"/>
        <v>360</v>
      </c>
      <c r="H44" s="1" t="str">
        <f t="shared" si="107"/>
        <v/>
      </c>
      <c r="I44" s="1" t="s">
        <v>775</v>
      </c>
      <c r="J44" s="7" t="str">
        <f t="shared" si="108"/>
        <v>KG360_Holzwerkstoffplatten_im_konstruktiven_Holzbau</v>
      </c>
      <c r="K44" s="7" t="str">
        <f t="shared" si="5"/>
        <v/>
      </c>
      <c r="L44" s="7">
        <f>Dropdowns!AP1</f>
        <v>0</v>
      </c>
      <c r="M44" s="7">
        <f t="shared" si="6"/>
        <v>0</v>
      </c>
      <c r="O44" s="7" t="str">
        <f t="shared" si="109"/>
        <v/>
      </c>
      <c r="P44" s="7">
        <f t="shared" si="115"/>
        <v>0</v>
      </c>
      <c r="Q44" s="28">
        <f>SUM(Q45:Q51)</f>
        <v>6</v>
      </c>
      <c r="R44" s="28" t="e">
        <f>SUM(R45:R51)</f>
        <v>#REF!</v>
      </c>
      <c r="S44" s="7" t="str">
        <f t="shared" si="8"/>
        <v/>
      </c>
      <c r="T44" s="7">
        <f t="shared" si="117"/>
        <v>0</v>
      </c>
      <c r="U44" s="7">
        <f>IFERROR(IF(AND(P44="",R44&lt;&gt;""),$T$44*R44/$R$44,""),0)</f>
        <v>0</v>
      </c>
      <c r="V44" s="7" t="str">
        <f t="shared" si="9"/>
        <v/>
      </c>
      <c r="W44" s="7" t="e">
        <f t="shared" si="10"/>
        <v>#REF!</v>
      </c>
      <c r="X44" s="7" t="e">
        <f t="shared" si="11"/>
        <v>#REF!</v>
      </c>
      <c r="Y44" s="7" t="str">
        <f t="shared" si="12"/>
        <v/>
      </c>
      <c r="Z44" s="7" t="e">
        <f t="shared" si="13"/>
        <v>#REF!</v>
      </c>
      <c r="AA44" s="7" t="e">
        <f t="shared" si="14"/>
        <v>#REF!</v>
      </c>
      <c r="AB44" s="7" t="str">
        <f t="shared" si="80"/>
        <v/>
      </c>
      <c r="AC44" s="7" t="e">
        <f t="shared" si="81"/>
        <v>#REF!</v>
      </c>
      <c r="AD44" s="7" t="e">
        <f t="shared" si="82"/>
        <v>#REF!</v>
      </c>
      <c r="AE44" s="7">
        <f t="shared" si="18"/>
        <v>0</v>
      </c>
      <c r="AG44" s="7" t="e">
        <f t="shared" si="110"/>
        <v>#REF!</v>
      </c>
      <c r="AH44" s="7">
        <f t="shared" si="118"/>
        <v>0</v>
      </c>
      <c r="AI44" s="28">
        <f>SUM(AI45:AI51)</f>
        <v>17</v>
      </c>
      <c r="AJ44" s="28" t="e">
        <f>SUM(AJ45:AJ51)</f>
        <v>#REF!</v>
      </c>
      <c r="AK44" s="7">
        <f t="shared" si="111"/>
        <v>0</v>
      </c>
      <c r="AL44" s="7">
        <f t="shared" si="83"/>
        <v>0</v>
      </c>
      <c r="AM44" s="7">
        <f t="shared" ref="AM44:AM51" si="120">IFERROR(IF(AND(AH44="",AJ44&lt;&gt;""),$AL$44*AJ44/$AJ$44,""),0)</f>
        <v>0</v>
      </c>
      <c r="AN44" s="7" t="e">
        <f t="shared" si="64"/>
        <v>#REF!</v>
      </c>
      <c r="AO44" s="7" t="e">
        <f t="shared" si="65"/>
        <v>#REF!</v>
      </c>
      <c r="AP44" s="7" t="e">
        <f t="shared" si="66"/>
        <v>#REF!</v>
      </c>
      <c r="AQ44" s="7" t="e">
        <f t="shared" si="67"/>
        <v>#REF!</v>
      </c>
      <c r="AR44" s="7" t="e">
        <f t="shared" si="68"/>
        <v>#REF!</v>
      </c>
      <c r="AS44" s="7" t="e">
        <f t="shared" si="69"/>
        <v>#REF!</v>
      </c>
      <c r="AT44" s="7" t="e">
        <f t="shared" si="70"/>
        <v>#REF!</v>
      </c>
      <c r="AU44" s="7" t="e">
        <f t="shared" si="71"/>
        <v>#REF!</v>
      </c>
      <c r="AV44" s="7" t="e">
        <f t="shared" si="72"/>
        <v>#REF!</v>
      </c>
      <c r="AW44" s="7" t="e">
        <f t="shared" si="73"/>
        <v>#REF!</v>
      </c>
      <c r="AX44" s="7" t="e">
        <f t="shared" si="74"/>
        <v>#REF!</v>
      </c>
      <c r="AY44" s="7" t="e">
        <f t="shared" si="75"/>
        <v>#REF!</v>
      </c>
      <c r="AZ44" s="7" t="e">
        <f t="shared" si="76"/>
        <v>#REF!</v>
      </c>
      <c r="BA44" s="7" t="e">
        <f t="shared" si="77"/>
        <v>#REF!</v>
      </c>
      <c r="BB44" s="7" t="e">
        <f t="shared" si="78"/>
        <v>#REF!</v>
      </c>
      <c r="BC44" s="7" t="e">
        <f t="shared" si="35"/>
        <v>#REF!</v>
      </c>
      <c r="BD44" s="7" t="e">
        <f t="shared" si="36"/>
        <v>#REF!</v>
      </c>
      <c r="BE44" s="7" t="e">
        <f t="shared" si="37"/>
        <v>#REF!</v>
      </c>
      <c r="BJ44" s="7" t="s">
        <v>728</v>
      </c>
      <c r="BK44" s="7">
        <v>30</v>
      </c>
    </row>
    <row r="45" spans="1:63" ht="57.6" x14ac:dyDescent="0.3">
      <c r="A45" s="7">
        <v>361</v>
      </c>
      <c r="B45" s="1" t="s">
        <v>606</v>
      </c>
      <c r="C45" s="1" t="s">
        <v>512</v>
      </c>
      <c r="D45" s="1" t="e">
        <f>IF(A45="","",IF(#REF!="","Ja","Nein"))</f>
        <v>#REF!</v>
      </c>
      <c r="E45" s="1" t="e">
        <f t="shared" ref="E45:E51" si="121">IF(AND($F$6&lt;&gt;"",$D$6="Nein"),"Nein",
                IF(AND($G$44&lt;&gt;"",$D$44="Nein"),"Nein",
                              IF(AND(H45&lt;&gt;"",D45="Nein"),"Nein","Ja")))</f>
        <v>#REF!</v>
      </c>
      <c r="F45" s="1" t="str">
        <f t="shared" si="105"/>
        <v/>
      </c>
      <c r="G45" s="1" t="str">
        <f t="shared" si="106"/>
        <v/>
      </c>
      <c r="H45" s="1">
        <f t="shared" si="107"/>
        <v>361</v>
      </c>
      <c r="I45" s="1" t="s">
        <v>775</v>
      </c>
      <c r="J45" s="7" t="str">
        <f t="shared" si="108"/>
        <v>KG361_Dachkonstruktion</v>
      </c>
      <c r="K45" s="7" t="str">
        <f t="shared" si="5"/>
        <v/>
      </c>
      <c r="L45" s="7">
        <f>Dropdowns!AQ1</f>
        <v>0</v>
      </c>
      <c r="M45" s="7">
        <f t="shared" si="6"/>
        <v>0</v>
      </c>
      <c r="O45" s="7" t="str">
        <f t="shared" si="109"/>
        <v/>
      </c>
      <c r="P45" s="7" t="str">
        <f t="shared" si="115"/>
        <v/>
      </c>
      <c r="Q45" s="31">
        <v>1.5</v>
      </c>
      <c r="R45" s="7" t="e">
        <f>IF(E45="Ja",Q45,0)</f>
        <v>#REF!</v>
      </c>
      <c r="S45" s="7" t="str">
        <f t="shared" si="8"/>
        <v/>
      </c>
      <c r="T45" s="7" t="str">
        <f t="shared" si="117"/>
        <v/>
      </c>
      <c r="U45" s="7">
        <f t="shared" ref="U45:U51" si="122">IFERROR(IF(AND(P45="",R45&lt;&gt;""),$T$44*R45/$R$44,""),0)</f>
        <v>0</v>
      </c>
      <c r="V45" s="7" t="str">
        <f t="shared" si="9"/>
        <v/>
      </c>
      <c r="W45" s="7" t="str">
        <f t="shared" si="10"/>
        <v/>
      </c>
      <c r="X45" s="7" t="e">
        <f t="shared" si="11"/>
        <v>#REF!</v>
      </c>
      <c r="Y45" s="7" t="str">
        <f t="shared" si="12"/>
        <v/>
      </c>
      <c r="Z45" s="7" t="str">
        <f t="shared" si="13"/>
        <v/>
      </c>
      <c r="AA45" s="7" t="e">
        <f t="shared" si="14"/>
        <v>#REF!</v>
      </c>
      <c r="AB45" s="7" t="str">
        <f t="shared" si="80"/>
        <v/>
      </c>
      <c r="AC45" s="7" t="str">
        <f t="shared" si="81"/>
        <v/>
      </c>
      <c r="AD45" s="7" t="e">
        <f t="shared" si="82"/>
        <v>#REF!</v>
      </c>
      <c r="AE45" s="7">
        <f t="shared" si="18"/>
        <v>0</v>
      </c>
      <c r="AG45" s="7" t="e">
        <f t="shared" si="110"/>
        <v>#REF!</v>
      </c>
      <c r="AH45" s="7" t="str">
        <f t="shared" si="118"/>
        <v/>
      </c>
      <c r="AI45" s="31">
        <v>3</v>
      </c>
      <c r="AJ45" s="7" t="e">
        <f>IF(E45="Ja",AI45,0)</f>
        <v>#REF!</v>
      </c>
      <c r="AK45" s="7">
        <f t="shared" si="111"/>
        <v>0</v>
      </c>
      <c r="AL45" s="7" t="str">
        <f t="shared" si="83"/>
        <v/>
      </c>
      <c r="AM45" s="7">
        <f t="shared" si="120"/>
        <v>0</v>
      </c>
      <c r="AN45" s="7" t="e">
        <f t="shared" si="64"/>
        <v>#REF!</v>
      </c>
      <c r="AO45" s="7" t="str">
        <f t="shared" si="65"/>
        <v/>
      </c>
      <c r="AP45" s="7" t="e">
        <f t="shared" si="66"/>
        <v>#REF!</v>
      </c>
      <c r="AQ45" s="7" t="e">
        <f t="shared" si="67"/>
        <v>#REF!</v>
      </c>
      <c r="AR45" s="7" t="str">
        <f t="shared" si="68"/>
        <v/>
      </c>
      <c r="AS45" s="7" t="e">
        <f t="shared" si="69"/>
        <v>#REF!</v>
      </c>
      <c r="AT45" s="7" t="e">
        <f t="shared" si="70"/>
        <v>#REF!</v>
      </c>
      <c r="AU45" s="7" t="str">
        <f t="shared" si="71"/>
        <v/>
      </c>
      <c r="AV45" s="7" t="e">
        <f t="shared" si="72"/>
        <v>#REF!</v>
      </c>
      <c r="AW45" s="7" t="e">
        <f t="shared" si="73"/>
        <v>#REF!</v>
      </c>
      <c r="AX45" s="7" t="str">
        <f t="shared" si="74"/>
        <v/>
      </c>
      <c r="AY45" s="7" t="e">
        <f t="shared" si="75"/>
        <v>#REF!</v>
      </c>
      <c r="AZ45" s="7" t="e">
        <f t="shared" si="76"/>
        <v>#REF!</v>
      </c>
      <c r="BA45" s="7" t="str">
        <f t="shared" si="77"/>
        <v/>
      </c>
      <c r="BB45" s="7" t="e">
        <f t="shared" si="78"/>
        <v>#REF!</v>
      </c>
      <c r="BC45" s="7" t="e">
        <f t="shared" si="35"/>
        <v>#REF!</v>
      </c>
      <c r="BD45" s="7" t="str">
        <f t="shared" si="36"/>
        <v/>
      </c>
      <c r="BE45" s="7" t="e">
        <f t="shared" si="37"/>
        <v>#REF!</v>
      </c>
      <c r="BJ45" s="7" t="s">
        <v>729</v>
      </c>
      <c r="BK45" s="7">
        <v>160</v>
      </c>
    </row>
    <row r="46" spans="1:63" ht="43.2" x14ac:dyDescent="0.3">
      <c r="A46" s="7">
        <v>362</v>
      </c>
      <c r="B46" s="1" t="s">
        <v>607</v>
      </c>
      <c r="C46" s="1" t="s">
        <v>513</v>
      </c>
      <c r="D46" s="1" t="e">
        <f>IF(A46="","",IF(#REF!="","Ja","Nein"))</f>
        <v>#REF!</v>
      </c>
      <c r="E46" s="1" t="e">
        <f t="shared" si="121"/>
        <v>#REF!</v>
      </c>
      <c r="F46" s="1" t="str">
        <f t="shared" si="105"/>
        <v/>
      </c>
      <c r="G46" s="1" t="str">
        <f t="shared" si="106"/>
        <v/>
      </c>
      <c r="H46" s="1">
        <f t="shared" si="107"/>
        <v>362</v>
      </c>
      <c r="I46" s="1" t="s">
        <v>775</v>
      </c>
      <c r="J46" s="7" t="str">
        <f t="shared" si="108"/>
        <v>N/A</v>
      </c>
      <c r="K46" s="7" t="str">
        <f t="shared" si="5"/>
        <v/>
      </c>
      <c r="L46" s="7">
        <f>Dropdowns!AR1</f>
        <v>0</v>
      </c>
      <c r="M46" s="7">
        <f t="shared" si="6"/>
        <v>0</v>
      </c>
      <c r="O46" s="7" t="str">
        <f t="shared" si="109"/>
        <v/>
      </c>
      <c r="P46" s="7" t="str">
        <f t="shared" si="115"/>
        <v/>
      </c>
      <c r="Q46" s="31">
        <v>0</v>
      </c>
      <c r="R46" s="7" t="e">
        <f t="shared" ref="R46:R51" si="123">IF(E46="Ja",Q46,0)</f>
        <v>#REF!</v>
      </c>
      <c r="S46" s="7" t="str">
        <f t="shared" si="8"/>
        <v/>
      </c>
      <c r="T46" s="7" t="str">
        <f t="shared" si="117"/>
        <v/>
      </c>
      <c r="U46" s="7">
        <f t="shared" si="122"/>
        <v>0</v>
      </c>
      <c r="V46" s="7" t="str">
        <f t="shared" si="9"/>
        <v/>
      </c>
      <c r="W46" s="7" t="str">
        <f t="shared" si="10"/>
        <v/>
      </c>
      <c r="X46" s="7" t="e">
        <f t="shared" si="11"/>
        <v>#REF!</v>
      </c>
      <c r="Y46" s="7" t="str">
        <f t="shared" si="12"/>
        <v/>
      </c>
      <c r="Z46" s="7" t="str">
        <f t="shared" si="13"/>
        <v/>
      </c>
      <c r="AA46" s="7" t="e">
        <f t="shared" si="14"/>
        <v>#REF!</v>
      </c>
      <c r="AB46" s="7" t="str">
        <f t="shared" si="80"/>
        <v/>
      </c>
      <c r="AC46" s="7" t="str">
        <f t="shared" si="81"/>
        <v/>
      </c>
      <c r="AD46" s="7" t="e">
        <f t="shared" si="82"/>
        <v>#REF!</v>
      </c>
      <c r="AE46" s="7">
        <f t="shared" si="18"/>
        <v>0</v>
      </c>
      <c r="AG46" s="7" t="e">
        <f t="shared" si="110"/>
        <v>#REF!</v>
      </c>
      <c r="AH46" s="7" t="str">
        <f t="shared" si="118"/>
        <v/>
      </c>
      <c r="AI46" s="31">
        <v>3</v>
      </c>
      <c r="AJ46" s="7" t="e">
        <f t="shared" ref="AJ46:AJ51" si="124">IF(E46="Ja",AI46,0)</f>
        <v>#REF!</v>
      </c>
      <c r="AK46" s="7">
        <f t="shared" si="111"/>
        <v>0</v>
      </c>
      <c r="AL46" s="7" t="str">
        <f t="shared" si="83"/>
        <v/>
      </c>
      <c r="AM46" s="7">
        <f t="shared" si="120"/>
        <v>0</v>
      </c>
      <c r="AN46" s="7" t="e">
        <f t="shared" si="64"/>
        <v>#REF!</v>
      </c>
      <c r="AO46" s="7" t="str">
        <f t="shared" si="65"/>
        <v/>
      </c>
      <c r="AP46" s="7" t="e">
        <f t="shared" si="66"/>
        <v>#REF!</v>
      </c>
      <c r="AQ46" s="7" t="e">
        <f t="shared" si="67"/>
        <v>#REF!</v>
      </c>
      <c r="AR46" s="7" t="str">
        <f t="shared" si="68"/>
        <v/>
      </c>
      <c r="AS46" s="7" t="e">
        <f t="shared" si="69"/>
        <v>#REF!</v>
      </c>
      <c r="AT46" s="7" t="e">
        <f t="shared" si="70"/>
        <v>#REF!</v>
      </c>
      <c r="AU46" s="7" t="str">
        <f t="shared" si="71"/>
        <v/>
      </c>
      <c r="AV46" s="7" t="e">
        <f t="shared" si="72"/>
        <v>#REF!</v>
      </c>
      <c r="AW46" s="7" t="e">
        <f t="shared" si="73"/>
        <v>#REF!</v>
      </c>
      <c r="AX46" s="7" t="str">
        <f t="shared" si="74"/>
        <v/>
      </c>
      <c r="AY46" s="7" t="e">
        <f t="shared" si="75"/>
        <v>#REF!</v>
      </c>
      <c r="AZ46" s="7" t="e">
        <f t="shared" si="76"/>
        <v>#REF!</v>
      </c>
      <c r="BA46" s="7" t="str">
        <f t="shared" si="77"/>
        <v/>
      </c>
      <c r="BB46" s="7" t="e">
        <f t="shared" si="78"/>
        <v>#REF!</v>
      </c>
      <c r="BC46" s="7" t="e">
        <f t="shared" si="35"/>
        <v>#REF!</v>
      </c>
      <c r="BD46" s="7" t="str">
        <f t="shared" si="36"/>
        <v/>
      </c>
      <c r="BE46" s="7" t="e">
        <f t="shared" si="37"/>
        <v>#REF!</v>
      </c>
      <c r="BJ46" s="7" t="s">
        <v>730</v>
      </c>
      <c r="BK46" s="7">
        <v>225</v>
      </c>
    </row>
    <row r="47" spans="1:63" ht="115.2" x14ac:dyDescent="0.3">
      <c r="A47" s="7">
        <v>363</v>
      </c>
      <c r="B47" s="1" t="s">
        <v>608</v>
      </c>
      <c r="C47" s="1" t="s">
        <v>514</v>
      </c>
      <c r="D47" s="1" t="e">
        <f>IF(A47="","",IF(#REF!="","Ja","Nein"))</f>
        <v>#REF!</v>
      </c>
      <c r="E47" s="1" t="e">
        <f t="shared" si="121"/>
        <v>#REF!</v>
      </c>
      <c r="F47" s="1" t="str">
        <f t="shared" si="105"/>
        <v/>
      </c>
      <c r="G47" s="1" t="str">
        <f t="shared" si="106"/>
        <v/>
      </c>
      <c r="H47" s="1">
        <f t="shared" si="107"/>
        <v>363</v>
      </c>
      <c r="I47" s="1" t="s">
        <v>775</v>
      </c>
      <c r="J47" s="7" t="str">
        <f t="shared" si="108"/>
        <v>KG363_Dachbelaege</v>
      </c>
      <c r="K47" s="7" t="str">
        <f t="shared" si="5"/>
        <v/>
      </c>
      <c r="L47" s="7">
        <f>Dropdowns!AS1</f>
        <v>0</v>
      </c>
      <c r="M47" s="7">
        <f t="shared" si="6"/>
        <v>0</v>
      </c>
      <c r="O47" s="7" t="str">
        <f t="shared" si="109"/>
        <v/>
      </c>
      <c r="P47" s="7" t="str">
        <f t="shared" si="115"/>
        <v/>
      </c>
      <c r="Q47" s="31">
        <v>3</v>
      </c>
      <c r="R47" s="7" t="e">
        <f t="shared" si="123"/>
        <v>#REF!</v>
      </c>
      <c r="S47" s="7" t="str">
        <f t="shared" si="8"/>
        <v/>
      </c>
      <c r="T47" s="7" t="str">
        <f t="shared" si="117"/>
        <v/>
      </c>
      <c r="U47" s="7">
        <f t="shared" si="122"/>
        <v>0</v>
      </c>
      <c r="V47" s="7" t="str">
        <f t="shared" si="9"/>
        <v/>
      </c>
      <c r="W47" s="7" t="str">
        <f t="shared" si="10"/>
        <v/>
      </c>
      <c r="X47" s="7" t="e">
        <f t="shared" si="11"/>
        <v>#REF!</v>
      </c>
      <c r="Y47" s="7" t="str">
        <f t="shared" si="12"/>
        <v/>
      </c>
      <c r="Z47" s="7" t="str">
        <f t="shared" si="13"/>
        <v/>
      </c>
      <c r="AA47" s="7" t="e">
        <f t="shared" si="14"/>
        <v>#REF!</v>
      </c>
      <c r="AB47" s="7" t="str">
        <f t="shared" si="80"/>
        <v/>
      </c>
      <c r="AC47" s="7" t="str">
        <f t="shared" si="81"/>
        <v/>
      </c>
      <c r="AD47" s="7" t="e">
        <f t="shared" si="82"/>
        <v>#REF!</v>
      </c>
      <c r="AE47" s="7">
        <f t="shared" si="18"/>
        <v>0</v>
      </c>
      <c r="AG47" s="7" t="e">
        <f t="shared" si="110"/>
        <v>#REF!</v>
      </c>
      <c r="AH47" s="7" t="str">
        <f t="shared" si="118"/>
        <v/>
      </c>
      <c r="AI47" s="31">
        <v>6</v>
      </c>
      <c r="AJ47" s="7" t="e">
        <f t="shared" si="124"/>
        <v>#REF!</v>
      </c>
      <c r="AK47" s="7">
        <f t="shared" si="111"/>
        <v>0</v>
      </c>
      <c r="AL47" s="7" t="str">
        <f t="shared" si="83"/>
        <v/>
      </c>
      <c r="AM47" s="7">
        <f t="shared" si="120"/>
        <v>0</v>
      </c>
      <c r="AN47" s="7" t="e">
        <f t="shared" si="64"/>
        <v>#REF!</v>
      </c>
      <c r="AO47" s="7" t="str">
        <f t="shared" si="65"/>
        <v/>
      </c>
      <c r="AP47" s="7" t="e">
        <f t="shared" si="66"/>
        <v>#REF!</v>
      </c>
      <c r="AQ47" s="7" t="e">
        <f t="shared" si="67"/>
        <v>#REF!</v>
      </c>
      <c r="AR47" s="7" t="str">
        <f t="shared" si="68"/>
        <v/>
      </c>
      <c r="AS47" s="7" t="e">
        <f t="shared" si="69"/>
        <v>#REF!</v>
      </c>
      <c r="AT47" s="7" t="e">
        <f t="shared" si="70"/>
        <v>#REF!</v>
      </c>
      <c r="AU47" s="7" t="str">
        <f t="shared" si="71"/>
        <v/>
      </c>
      <c r="AV47" s="7" t="e">
        <f t="shared" si="72"/>
        <v>#REF!</v>
      </c>
      <c r="AW47" s="7" t="e">
        <f t="shared" si="73"/>
        <v>#REF!</v>
      </c>
      <c r="AX47" s="7" t="str">
        <f t="shared" si="74"/>
        <v/>
      </c>
      <c r="AY47" s="7" t="e">
        <f t="shared" si="75"/>
        <v>#REF!</v>
      </c>
      <c r="AZ47" s="7" t="e">
        <f t="shared" si="76"/>
        <v>#REF!</v>
      </c>
      <c r="BA47" s="7" t="str">
        <f t="shared" si="77"/>
        <v/>
      </c>
      <c r="BB47" s="7" t="e">
        <f t="shared" si="78"/>
        <v>#REF!</v>
      </c>
      <c r="BC47" s="7" t="e">
        <f t="shared" si="35"/>
        <v>#REF!</v>
      </c>
      <c r="BD47" s="7" t="str">
        <f t="shared" si="36"/>
        <v/>
      </c>
      <c r="BE47" s="7" t="e">
        <f t="shared" si="37"/>
        <v>#REF!</v>
      </c>
      <c r="BJ47" s="7" t="s">
        <v>731</v>
      </c>
      <c r="BK47" s="7">
        <v>115</v>
      </c>
    </row>
    <row r="48" spans="1:63" ht="28.8" x14ac:dyDescent="0.3">
      <c r="A48" s="7">
        <v>364</v>
      </c>
      <c r="B48" s="1" t="s">
        <v>609</v>
      </c>
      <c r="C48" s="1" t="s">
        <v>515</v>
      </c>
      <c r="D48" s="1" t="e">
        <f>IF(A48="","",IF(#REF!="","Ja","Nein"))</f>
        <v>#REF!</v>
      </c>
      <c r="E48" s="1" t="e">
        <f>IF(AND($F$6&lt;&gt;"",$D$6="Nein"),"Nein",
                IF(AND($G$44&lt;&gt;"",$D$44="Nein"),"Nein",
                              IF(AND(H48&lt;&gt;"",D48="Nein"),"Nein","Ja")))</f>
        <v>#REF!</v>
      </c>
      <c r="F48" s="1" t="str">
        <f t="shared" si="105"/>
        <v/>
      </c>
      <c r="G48" s="1" t="str">
        <f t="shared" si="106"/>
        <v/>
      </c>
      <c r="H48" s="1">
        <f t="shared" si="107"/>
        <v>364</v>
      </c>
      <c r="I48" s="1" t="s">
        <v>775</v>
      </c>
      <c r="J48" s="7" t="str">
        <f t="shared" si="108"/>
        <v>N/A</v>
      </c>
      <c r="K48" s="7" t="str">
        <f t="shared" si="5"/>
        <v/>
      </c>
      <c r="L48" s="7">
        <f>Dropdowns!AT1</f>
        <v>0</v>
      </c>
      <c r="M48" s="7">
        <f t="shared" si="6"/>
        <v>0</v>
      </c>
      <c r="O48" s="7" t="str">
        <f t="shared" si="109"/>
        <v/>
      </c>
      <c r="P48" s="7" t="str">
        <f t="shared" si="115"/>
        <v/>
      </c>
      <c r="Q48" s="31">
        <v>1.5</v>
      </c>
      <c r="R48" s="7" t="e">
        <f t="shared" si="123"/>
        <v>#REF!</v>
      </c>
      <c r="S48" s="7" t="str">
        <f t="shared" si="8"/>
        <v/>
      </c>
      <c r="T48" s="7" t="str">
        <f t="shared" si="117"/>
        <v/>
      </c>
      <c r="U48" s="7">
        <f t="shared" si="122"/>
        <v>0</v>
      </c>
      <c r="V48" s="7" t="str">
        <f t="shared" si="9"/>
        <v/>
      </c>
      <c r="W48" s="7" t="str">
        <f t="shared" si="10"/>
        <v/>
      </c>
      <c r="X48" s="7" t="e">
        <f t="shared" si="11"/>
        <v>#REF!</v>
      </c>
      <c r="Y48" s="7" t="str">
        <f t="shared" si="12"/>
        <v/>
      </c>
      <c r="Z48" s="7" t="str">
        <f t="shared" si="13"/>
        <v/>
      </c>
      <c r="AA48" s="7" t="e">
        <f t="shared" si="14"/>
        <v>#REF!</v>
      </c>
      <c r="AB48" s="7" t="str">
        <f t="shared" si="80"/>
        <v/>
      </c>
      <c r="AC48" s="7" t="str">
        <f t="shared" si="81"/>
        <v/>
      </c>
      <c r="AD48" s="7" t="e">
        <f t="shared" si="82"/>
        <v>#REF!</v>
      </c>
      <c r="AE48" s="7">
        <f t="shared" si="18"/>
        <v>0</v>
      </c>
      <c r="AG48" s="7" t="e">
        <f t="shared" si="110"/>
        <v>#REF!</v>
      </c>
      <c r="AH48" s="7" t="str">
        <f t="shared" si="118"/>
        <v/>
      </c>
      <c r="AI48" s="31">
        <v>3</v>
      </c>
      <c r="AJ48" s="7" t="e">
        <f t="shared" si="124"/>
        <v>#REF!</v>
      </c>
      <c r="AK48" s="7">
        <f t="shared" si="111"/>
        <v>0</v>
      </c>
      <c r="AL48" s="7" t="str">
        <f t="shared" si="83"/>
        <v/>
      </c>
      <c r="AM48" s="7">
        <f t="shared" si="120"/>
        <v>0</v>
      </c>
      <c r="AN48" s="7" t="e">
        <f t="shared" si="64"/>
        <v>#REF!</v>
      </c>
      <c r="AO48" s="7" t="str">
        <f t="shared" si="65"/>
        <v/>
      </c>
      <c r="AP48" s="7" t="e">
        <f t="shared" si="66"/>
        <v>#REF!</v>
      </c>
      <c r="AQ48" s="7" t="e">
        <f t="shared" si="67"/>
        <v>#REF!</v>
      </c>
      <c r="AR48" s="7" t="str">
        <f t="shared" si="68"/>
        <v/>
      </c>
      <c r="AS48" s="7" t="e">
        <f t="shared" si="69"/>
        <v>#REF!</v>
      </c>
      <c r="AT48" s="7" t="e">
        <f t="shared" si="70"/>
        <v>#REF!</v>
      </c>
      <c r="AU48" s="7" t="str">
        <f t="shared" si="71"/>
        <v/>
      </c>
      <c r="AV48" s="7" t="e">
        <f t="shared" si="72"/>
        <v>#REF!</v>
      </c>
      <c r="AW48" s="7" t="e">
        <f t="shared" si="73"/>
        <v>#REF!</v>
      </c>
      <c r="AX48" s="7" t="str">
        <f t="shared" si="74"/>
        <v/>
      </c>
      <c r="AY48" s="7" t="e">
        <f t="shared" si="75"/>
        <v>#REF!</v>
      </c>
      <c r="AZ48" s="7" t="e">
        <f t="shared" si="76"/>
        <v>#REF!</v>
      </c>
      <c r="BA48" s="7" t="str">
        <f t="shared" si="77"/>
        <v/>
      </c>
      <c r="BB48" s="7" t="e">
        <f t="shared" si="78"/>
        <v>#REF!</v>
      </c>
      <c r="BC48" s="7" t="e">
        <f t="shared" si="35"/>
        <v>#REF!</v>
      </c>
      <c r="BD48" s="7" t="str">
        <f t="shared" si="36"/>
        <v/>
      </c>
      <c r="BE48" s="7" t="e">
        <f t="shared" si="37"/>
        <v>#REF!</v>
      </c>
      <c r="BJ48" s="7" t="s">
        <v>732</v>
      </c>
      <c r="BK48" s="7">
        <v>85</v>
      </c>
    </row>
    <row r="49" spans="1:63" ht="28.8" x14ac:dyDescent="0.3">
      <c r="A49" s="7">
        <v>365</v>
      </c>
      <c r="B49" s="1" t="s">
        <v>610</v>
      </c>
      <c r="C49" s="1" t="s">
        <v>516</v>
      </c>
      <c r="D49" s="1" t="e">
        <f>IF(A49="","",IF(#REF!="","Ja","Nein"))</f>
        <v>#REF!</v>
      </c>
      <c r="E49" s="1" t="e">
        <f t="shared" si="121"/>
        <v>#REF!</v>
      </c>
      <c r="F49" s="1" t="str">
        <f t="shared" si="105"/>
        <v/>
      </c>
      <c r="G49" s="1" t="str">
        <f t="shared" si="106"/>
        <v/>
      </c>
      <c r="H49" s="1">
        <f t="shared" si="107"/>
        <v>365</v>
      </c>
      <c r="I49" s="1" t="s">
        <v>775</v>
      </c>
      <c r="J49" s="7" t="str">
        <f t="shared" si="108"/>
        <v>N/A</v>
      </c>
      <c r="K49" s="7" t="str">
        <f t="shared" si="5"/>
        <v/>
      </c>
      <c r="L49" s="7">
        <f>Dropdowns!AU1</f>
        <v>0</v>
      </c>
      <c r="M49" s="7">
        <f t="shared" si="6"/>
        <v>0</v>
      </c>
      <c r="O49" s="7" t="str">
        <f t="shared" si="109"/>
        <v/>
      </c>
      <c r="P49" s="7" t="str">
        <f t="shared" si="115"/>
        <v/>
      </c>
      <c r="Q49" s="31">
        <v>0</v>
      </c>
      <c r="R49" s="7" t="e">
        <f t="shared" si="123"/>
        <v>#REF!</v>
      </c>
      <c r="S49" s="7" t="str">
        <f t="shared" si="8"/>
        <v/>
      </c>
      <c r="T49" s="7" t="str">
        <f t="shared" si="117"/>
        <v/>
      </c>
      <c r="U49" s="7">
        <f t="shared" si="122"/>
        <v>0</v>
      </c>
      <c r="V49" s="7" t="str">
        <f t="shared" si="9"/>
        <v/>
      </c>
      <c r="W49" s="7" t="str">
        <f t="shared" si="10"/>
        <v/>
      </c>
      <c r="X49" s="7" t="e">
        <f t="shared" si="11"/>
        <v>#REF!</v>
      </c>
      <c r="Y49" s="7" t="str">
        <f t="shared" si="12"/>
        <v/>
      </c>
      <c r="Z49" s="7" t="str">
        <f t="shared" si="13"/>
        <v/>
      </c>
      <c r="AA49" s="7" t="e">
        <f t="shared" si="14"/>
        <v>#REF!</v>
      </c>
      <c r="AB49" s="7" t="str">
        <f t="shared" si="80"/>
        <v/>
      </c>
      <c r="AC49" s="7" t="str">
        <f t="shared" si="81"/>
        <v/>
      </c>
      <c r="AD49" s="7" t="e">
        <f t="shared" si="82"/>
        <v>#REF!</v>
      </c>
      <c r="AE49" s="7">
        <f t="shared" si="18"/>
        <v>0</v>
      </c>
      <c r="AG49" s="7" t="e">
        <f t="shared" si="110"/>
        <v>#REF!</v>
      </c>
      <c r="AH49" s="7" t="str">
        <f t="shared" si="118"/>
        <v/>
      </c>
      <c r="AI49" s="31">
        <v>0</v>
      </c>
      <c r="AJ49" s="7" t="e">
        <f t="shared" si="124"/>
        <v>#REF!</v>
      </c>
      <c r="AK49" s="7">
        <f t="shared" si="111"/>
        <v>0</v>
      </c>
      <c r="AL49" s="7" t="str">
        <f t="shared" si="83"/>
        <v/>
      </c>
      <c r="AM49" s="7">
        <f t="shared" si="120"/>
        <v>0</v>
      </c>
      <c r="AN49" s="7" t="e">
        <f t="shared" si="64"/>
        <v>#REF!</v>
      </c>
      <c r="AO49" s="7" t="str">
        <f t="shared" si="65"/>
        <v/>
      </c>
      <c r="AP49" s="7" t="e">
        <f t="shared" si="66"/>
        <v>#REF!</v>
      </c>
      <c r="AQ49" s="7" t="e">
        <f t="shared" si="67"/>
        <v>#REF!</v>
      </c>
      <c r="AR49" s="7" t="str">
        <f t="shared" si="68"/>
        <v/>
      </c>
      <c r="AS49" s="7" t="e">
        <f t="shared" si="69"/>
        <v>#REF!</v>
      </c>
      <c r="AT49" s="7" t="e">
        <f t="shared" si="70"/>
        <v>#REF!</v>
      </c>
      <c r="AU49" s="7" t="str">
        <f t="shared" si="71"/>
        <v/>
      </c>
      <c r="AV49" s="7" t="e">
        <f t="shared" si="72"/>
        <v>#REF!</v>
      </c>
      <c r="AW49" s="7" t="e">
        <f t="shared" si="73"/>
        <v>#REF!</v>
      </c>
      <c r="AX49" s="7" t="str">
        <f t="shared" si="74"/>
        <v/>
      </c>
      <c r="AY49" s="7" t="e">
        <f t="shared" si="75"/>
        <v>#REF!</v>
      </c>
      <c r="AZ49" s="7" t="e">
        <f t="shared" si="76"/>
        <v>#REF!</v>
      </c>
      <c r="BA49" s="7" t="str">
        <f t="shared" si="77"/>
        <v/>
      </c>
      <c r="BB49" s="7" t="e">
        <f t="shared" si="78"/>
        <v>#REF!</v>
      </c>
      <c r="BC49" s="7" t="e">
        <f t="shared" si="35"/>
        <v>#REF!</v>
      </c>
      <c r="BD49" s="7" t="str">
        <f t="shared" si="36"/>
        <v/>
      </c>
      <c r="BE49" s="7" t="e">
        <f t="shared" si="37"/>
        <v>#REF!</v>
      </c>
      <c r="BJ49" s="7" t="s">
        <v>733</v>
      </c>
      <c r="BK49" s="7">
        <v>46</v>
      </c>
    </row>
    <row r="50" spans="1:63" ht="43.2" x14ac:dyDescent="0.3">
      <c r="A50" s="7">
        <v>366</v>
      </c>
      <c r="B50" s="1" t="s">
        <v>658</v>
      </c>
      <c r="C50" s="1" t="s">
        <v>517</v>
      </c>
      <c r="D50" s="1" t="e">
        <f>IF(A50="","",IF(#REF!="","Ja","Nein"))</f>
        <v>#REF!</v>
      </c>
      <c r="E50" s="1" t="e">
        <f t="shared" si="121"/>
        <v>#REF!</v>
      </c>
      <c r="F50" s="1" t="str">
        <f t="shared" si="105"/>
        <v/>
      </c>
      <c r="G50" s="1" t="str">
        <f t="shared" si="106"/>
        <v/>
      </c>
      <c r="H50" s="1">
        <f t="shared" si="107"/>
        <v>366</v>
      </c>
      <c r="I50" s="1" t="s">
        <v>775</v>
      </c>
      <c r="J50" s="7" t="str">
        <f t="shared" si="108"/>
        <v>N/A</v>
      </c>
      <c r="K50" s="7" t="str">
        <f t="shared" si="5"/>
        <v/>
      </c>
      <c r="L50" s="7">
        <f>Dropdowns!AV1</f>
        <v>0</v>
      </c>
      <c r="M50" s="7">
        <f t="shared" si="6"/>
        <v>0</v>
      </c>
      <c r="O50" s="7" t="str">
        <f t="shared" si="109"/>
        <v/>
      </c>
      <c r="P50" s="7" t="str">
        <f t="shared" si="115"/>
        <v/>
      </c>
      <c r="Q50" s="31">
        <v>0</v>
      </c>
      <c r="R50" s="7" t="e">
        <f t="shared" si="123"/>
        <v>#REF!</v>
      </c>
      <c r="S50" s="7" t="str">
        <f t="shared" si="8"/>
        <v/>
      </c>
      <c r="T50" s="7" t="str">
        <f t="shared" si="117"/>
        <v/>
      </c>
      <c r="U50" s="7">
        <f t="shared" si="122"/>
        <v>0</v>
      </c>
      <c r="V50" s="7" t="str">
        <f t="shared" si="9"/>
        <v/>
      </c>
      <c r="W50" s="7" t="str">
        <f t="shared" si="10"/>
        <v/>
      </c>
      <c r="X50" s="7" t="e">
        <f t="shared" si="11"/>
        <v>#REF!</v>
      </c>
      <c r="Y50" s="7" t="str">
        <f t="shared" si="12"/>
        <v/>
      </c>
      <c r="Z50" s="7" t="str">
        <f t="shared" si="13"/>
        <v/>
      </c>
      <c r="AA50" s="7" t="e">
        <f t="shared" si="14"/>
        <v>#REF!</v>
      </c>
      <c r="AB50" s="7" t="str">
        <f t="shared" si="80"/>
        <v/>
      </c>
      <c r="AC50" s="7" t="str">
        <f t="shared" si="81"/>
        <v/>
      </c>
      <c r="AD50" s="7" t="e">
        <f t="shared" si="82"/>
        <v>#REF!</v>
      </c>
      <c r="AE50" s="7">
        <f t="shared" si="18"/>
        <v>0</v>
      </c>
      <c r="AG50" s="7" t="e">
        <f t="shared" si="110"/>
        <v>#REF!</v>
      </c>
      <c r="AH50" s="7" t="str">
        <f t="shared" si="118"/>
        <v/>
      </c>
      <c r="AI50" s="31">
        <v>0</v>
      </c>
      <c r="AJ50" s="7" t="e">
        <f t="shared" si="124"/>
        <v>#REF!</v>
      </c>
      <c r="AK50" s="7">
        <f t="shared" si="111"/>
        <v>0</v>
      </c>
      <c r="AL50" s="7" t="str">
        <f t="shared" si="83"/>
        <v/>
      </c>
      <c r="AM50" s="7">
        <f t="shared" si="120"/>
        <v>0</v>
      </c>
      <c r="AN50" s="7" t="e">
        <f t="shared" si="64"/>
        <v>#REF!</v>
      </c>
      <c r="AO50" s="7" t="str">
        <f t="shared" si="65"/>
        <v/>
      </c>
      <c r="AP50" s="7" t="e">
        <f t="shared" si="66"/>
        <v>#REF!</v>
      </c>
      <c r="AQ50" s="7" t="e">
        <f t="shared" si="67"/>
        <v>#REF!</v>
      </c>
      <c r="AR50" s="7" t="str">
        <f t="shared" si="68"/>
        <v/>
      </c>
      <c r="AS50" s="7" t="e">
        <f t="shared" si="69"/>
        <v>#REF!</v>
      </c>
      <c r="AT50" s="7" t="e">
        <f t="shared" si="70"/>
        <v>#REF!</v>
      </c>
      <c r="AU50" s="7" t="str">
        <f t="shared" si="71"/>
        <v/>
      </c>
      <c r="AV50" s="7" t="e">
        <f t="shared" si="72"/>
        <v>#REF!</v>
      </c>
      <c r="AW50" s="7" t="e">
        <f t="shared" si="73"/>
        <v>#REF!</v>
      </c>
      <c r="AX50" s="7" t="str">
        <f t="shared" si="74"/>
        <v/>
      </c>
      <c r="AY50" s="7" t="e">
        <f t="shared" si="75"/>
        <v>#REF!</v>
      </c>
      <c r="AZ50" s="7" t="e">
        <f t="shared" si="76"/>
        <v>#REF!</v>
      </c>
      <c r="BA50" s="7" t="str">
        <f t="shared" si="77"/>
        <v/>
      </c>
      <c r="BB50" s="7" t="e">
        <f t="shared" si="78"/>
        <v>#REF!</v>
      </c>
      <c r="BC50" s="7" t="e">
        <f t="shared" si="35"/>
        <v>#REF!</v>
      </c>
      <c r="BD50" s="7" t="str">
        <f t="shared" si="36"/>
        <v/>
      </c>
      <c r="BE50" s="7" t="e">
        <f t="shared" si="37"/>
        <v>#REF!</v>
      </c>
      <c r="BJ50" s="7" t="s">
        <v>734</v>
      </c>
      <c r="BK50" s="7">
        <v>145</v>
      </c>
    </row>
    <row r="51" spans="1:63" x14ac:dyDescent="0.3">
      <c r="A51" s="7">
        <v>369</v>
      </c>
      <c r="B51" s="1" t="s">
        <v>611</v>
      </c>
      <c r="C51" s="1" t="s">
        <v>518</v>
      </c>
      <c r="D51" s="1" t="e">
        <f>IF(A51="","",IF(#REF!="","Ja","Nein"))</f>
        <v>#REF!</v>
      </c>
      <c r="E51" s="1" t="e">
        <f t="shared" si="121"/>
        <v>#REF!</v>
      </c>
      <c r="F51" s="1" t="str">
        <f t="shared" si="105"/>
        <v/>
      </c>
      <c r="G51" s="1" t="str">
        <f t="shared" si="106"/>
        <v/>
      </c>
      <c r="H51" s="1">
        <f t="shared" si="107"/>
        <v>369</v>
      </c>
      <c r="I51" s="1" t="s">
        <v>775</v>
      </c>
      <c r="J51" s="7" t="str">
        <f t="shared" si="108"/>
        <v>KG369_Sonstiges</v>
      </c>
      <c r="K51" s="7" t="str">
        <f t="shared" si="5"/>
        <v/>
      </c>
      <c r="L51" s="7">
        <f>Dropdowns!AW1</f>
        <v>0</v>
      </c>
      <c r="M51" s="7">
        <f t="shared" si="6"/>
        <v>0</v>
      </c>
      <c r="O51" s="7" t="str">
        <f t="shared" si="109"/>
        <v/>
      </c>
      <c r="P51" s="7" t="str">
        <f t="shared" si="115"/>
        <v/>
      </c>
      <c r="Q51" s="31">
        <v>0</v>
      </c>
      <c r="R51" s="7" t="e">
        <f t="shared" si="123"/>
        <v>#REF!</v>
      </c>
      <c r="S51" s="7" t="str">
        <f t="shared" si="8"/>
        <v/>
      </c>
      <c r="T51" s="7" t="str">
        <f t="shared" si="117"/>
        <v/>
      </c>
      <c r="U51" s="7">
        <f t="shared" si="122"/>
        <v>0</v>
      </c>
      <c r="V51" s="7" t="str">
        <f t="shared" si="9"/>
        <v/>
      </c>
      <c r="W51" s="7" t="str">
        <f t="shared" si="10"/>
        <v/>
      </c>
      <c r="X51" s="7" t="e">
        <f t="shared" si="11"/>
        <v>#REF!</v>
      </c>
      <c r="Y51" s="7" t="str">
        <f t="shared" si="12"/>
        <v/>
      </c>
      <c r="Z51" s="7" t="str">
        <f t="shared" si="13"/>
        <v/>
      </c>
      <c r="AA51" s="7" t="e">
        <f t="shared" si="14"/>
        <v>#REF!</v>
      </c>
      <c r="AB51" s="7" t="str">
        <f t="shared" si="80"/>
        <v/>
      </c>
      <c r="AC51" s="7" t="str">
        <f t="shared" si="81"/>
        <v/>
      </c>
      <c r="AD51" s="7" t="e">
        <f t="shared" si="82"/>
        <v>#REF!</v>
      </c>
      <c r="AE51" s="7">
        <f t="shared" si="18"/>
        <v>0</v>
      </c>
      <c r="AG51" s="7" t="e">
        <f t="shared" si="110"/>
        <v>#REF!</v>
      </c>
      <c r="AH51" s="7" t="str">
        <f t="shared" si="118"/>
        <v/>
      </c>
      <c r="AI51" s="31">
        <v>2</v>
      </c>
      <c r="AJ51" s="7" t="e">
        <f t="shared" si="124"/>
        <v>#REF!</v>
      </c>
      <c r="AK51" s="7">
        <f t="shared" si="111"/>
        <v>0</v>
      </c>
      <c r="AL51" s="7" t="str">
        <f t="shared" si="83"/>
        <v/>
      </c>
      <c r="AM51" s="7">
        <f t="shared" si="120"/>
        <v>0</v>
      </c>
      <c r="AN51" s="7" t="e">
        <f t="shared" si="64"/>
        <v>#REF!</v>
      </c>
      <c r="AO51" s="7" t="str">
        <f t="shared" si="65"/>
        <v/>
      </c>
      <c r="AP51" s="7" t="e">
        <f t="shared" si="66"/>
        <v>#REF!</v>
      </c>
      <c r="AQ51" s="7" t="e">
        <f t="shared" si="67"/>
        <v>#REF!</v>
      </c>
      <c r="AR51" s="7" t="str">
        <f t="shared" si="68"/>
        <v/>
      </c>
      <c r="AS51" s="7" t="e">
        <f t="shared" si="69"/>
        <v>#REF!</v>
      </c>
      <c r="AT51" s="7" t="e">
        <f t="shared" si="70"/>
        <v>#REF!</v>
      </c>
      <c r="AU51" s="7" t="str">
        <f t="shared" si="71"/>
        <v/>
      </c>
      <c r="AV51" s="7" t="e">
        <f t="shared" si="72"/>
        <v>#REF!</v>
      </c>
      <c r="AW51" s="7" t="e">
        <f t="shared" si="73"/>
        <v>#REF!</v>
      </c>
      <c r="AX51" s="7" t="str">
        <f t="shared" si="74"/>
        <v/>
      </c>
      <c r="AY51" s="7" t="e">
        <f t="shared" si="75"/>
        <v>#REF!</v>
      </c>
      <c r="AZ51" s="7" t="e">
        <f t="shared" si="76"/>
        <v>#REF!</v>
      </c>
      <c r="BA51" s="7" t="str">
        <f t="shared" si="77"/>
        <v/>
      </c>
      <c r="BB51" s="7" t="e">
        <f t="shared" si="78"/>
        <v>#REF!</v>
      </c>
      <c r="BC51" s="7" t="e">
        <f t="shared" si="35"/>
        <v>#REF!</v>
      </c>
      <c r="BD51" s="7" t="str">
        <f t="shared" si="36"/>
        <v/>
      </c>
      <c r="BE51" s="7" t="e">
        <f t="shared" si="37"/>
        <v>#REF!</v>
      </c>
      <c r="BJ51" s="7" t="s">
        <v>735</v>
      </c>
      <c r="BK51" s="7">
        <v>26</v>
      </c>
    </row>
    <row r="52" spans="1:63" ht="105.75" customHeight="1" x14ac:dyDescent="0.3">
      <c r="A52" s="7">
        <v>380</v>
      </c>
      <c r="B52" s="1" t="s">
        <v>612</v>
      </c>
      <c r="C52" s="1" t="s">
        <v>519</v>
      </c>
      <c r="D52" s="1" t="e">
        <f>IF(A52="","",IF(#REF!="","Ja","Nein"))</f>
        <v>#REF!</v>
      </c>
      <c r="E52" s="1" t="e">
        <f>IF(AND($F$6&lt;&gt;"",$D$6="Nein"),"Nein",
                IF(AND($G$52&lt;&gt;"",$D$52="Nein"),"Nein",
                              IF(AND(H52&lt;&gt;"",D52="Nein"),"Nein","Ja")))</f>
        <v>#REF!</v>
      </c>
      <c r="F52" s="1" t="str">
        <f t="shared" si="105"/>
        <v/>
      </c>
      <c r="G52" s="1">
        <f t="shared" si="106"/>
        <v>380</v>
      </c>
      <c r="H52" s="1" t="str">
        <f t="shared" si="107"/>
        <v/>
      </c>
      <c r="I52" s="1" t="s">
        <v>776</v>
      </c>
      <c r="J52" s="7" t="str">
        <f t="shared" si="108"/>
        <v>N/A</v>
      </c>
      <c r="K52" s="7" t="str">
        <f t="shared" si="5"/>
        <v/>
      </c>
      <c r="L52" s="7">
        <f>Dropdowns!AX1</f>
        <v>0</v>
      </c>
      <c r="M52" s="7">
        <f t="shared" si="6"/>
        <v>0</v>
      </c>
      <c r="O52" s="7" t="str">
        <f t="shared" si="109"/>
        <v/>
      </c>
      <c r="P52" s="7">
        <f t="shared" si="115"/>
        <v>0</v>
      </c>
      <c r="Q52" s="28">
        <f>SUM(Q53:Q55)</f>
        <v>0</v>
      </c>
      <c r="R52" s="28" t="e">
        <f>SUM(R53:R55)</f>
        <v>#REF!</v>
      </c>
      <c r="S52" s="7" t="str">
        <f t="shared" si="8"/>
        <v/>
      </c>
      <c r="T52" s="7">
        <f t="shared" si="117"/>
        <v>0</v>
      </c>
      <c r="U52" s="7">
        <f>IFERROR(IF(AND(P52="",R52&lt;&gt;""),$T$52*R52/$R$52,""),0)</f>
        <v>0</v>
      </c>
      <c r="V52" s="7" t="str">
        <f t="shared" si="9"/>
        <v/>
      </c>
      <c r="W52" s="7" t="e">
        <f t="shared" si="10"/>
        <v>#REF!</v>
      </c>
      <c r="X52" s="7" t="e">
        <f t="shared" si="11"/>
        <v>#REF!</v>
      </c>
      <c r="Y52" s="7" t="str">
        <f t="shared" si="12"/>
        <v/>
      </c>
      <c r="Z52" s="7" t="e">
        <f t="shared" si="13"/>
        <v>#REF!</v>
      </c>
      <c r="AA52" s="7" t="e">
        <f t="shared" si="14"/>
        <v>#REF!</v>
      </c>
      <c r="AB52" s="7" t="str">
        <f t="shared" si="80"/>
        <v/>
      </c>
      <c r="AC52" s="7" t="e">
        <f t="shared" si="81"/>
        <v>#REF!</v>
      </c>
      <c r="AD52" s="7" t="e">
        <f t="shared" si="82"/>
        <v>#REF!</v>
      </c>
      <c r="AE52" s="7">
        <f t="shared" si="18"/>
        <v>0</v>
      </c>
      <c r="AG52" s="7" t="e">
        <f t="shared" si="110"/>
        <v>#REF!</v>
      </c>
      <c r="AH52" s="7">
        <f t="shared" si="118"/>
        <v>0</v>
      </c>
      <c r="AI52" s="28">
        <f>SUM(AI53:AI55)</f>
        <v>0</v>
      </c>
      <c r="AJ52" s="28" t="e">
        <f>SUM(AJ53:AJ55)</f>
        <v>#REF!</v>
      </c>
      <c r="AK52" s="7">
        <f t="shared" si="111"/>
        <v>0</v>
      </c>
      <c r="AL52" s="7">
        <f t="shared" si="83"/>
        <v>0</v>
      </c>
      <c r="AM52" s="7">
        <f>IFERROR(IF(AND(AH52="",AJ52&lt;&gt;""),$AL$52*AJ52/$AJ$52,""),0)</f>
        <v>0</v>
      </c>
      <c r="AN52" s="7" t="e">
        <f t="shared" si="64"/>
        <v>#REF!</v>
      </c>
      <c r="AO52" s="7" t="e">
        <f t="shared" si="65"/>
        <v>#REF!</v>
      </c>
      <c r="AP52" s="7" t="e">
        <f t="shared" si="66"/>
        <v>#REF!</v>
      </c>
      <c r="AQ52" s="7" t="e">
        <f t="shared" si="67"/>
        <v>#REF!</v>
      </c>
      <c r="AR52" s="7" t="e">
        <f t="shared" si="68"/>
        <v>#REF!</v>
      </c>
      <c r="AS52" s="7" t="e">
        <f t="shared" si="69"/>
        <v>#REF!</v>
      </c>
      <c r="AT52" s="7" t="e">
        <f t="shared" si="70"/>
        <v>#REF!</v>
      </c>
      <c r="AU52" s="7" t="e">
        <f t="shared" si="71"/>
        <v>#REF!</v>
      </c>
      <c r="AV52" s="7" t="e">
        <f t="shared" si="72"/>
        <v>#REF!</v>
      </c>
      <c r="AW52" s="7" t="e">
        <f t="shared" si="73"/>
        <v>#REF!</v>
      </c>
      <c r="AX52" s="7" t="e">
        <f t="shared" si="74"/>
        <v>#REF!</v>
      </c>
      <c r="AY52" s="7" t="e">
        <f t="shared" si="75"/>
        <v>#REF!</v>
      </c>
      <c r="AZ52" s="7" t="e">
        <f t="shared" si="76"/>
        <v>#REF!</v>
      </c>
      <c r="BA52" s="7" t="e">
        <f t="shared" si="77"/>
        <v>#REF!</v>
      </c>
      <c r="BB52" s="7" t="e">
        <f t="shared" si="78"/>
        <v>#REF!</v>
      </c>
      <c r="BC52" s="7" t="e">
        <f t="shared" si="35"/>
        <v>#REF!</v>
      </c>
      <c r="BD52" s="7" t="e">
        <f t="shared" si="36"/>
        <v>#REF!</v>
      </c>
      <c r="BE52" s="7" t="e">
        <f t="shared" si="37"/>
        <v>#REF!</v>
      </c>
      <c r="BJ52" s="7" t="s">
        <v>736</v>
      </c>
      <c r="BK52" s="7">
        <v>30</v>
      </c>
    </row>
    <row r="53" spans="1:63" ht="43.2" x14ac:dyDescent="0.3">
      <c r="A53" s="7">
        <v>381</v>
      </c>
      <c r="B53" s="1" t="s">
        <v>613</v>
      </c>
      <c r="C53" s="1" t="s">
        <v>520</v>
      </c>
      <c r="D53" s="1" t="e">
        <f>IF(A53="","",IF(#REF!="","Ja","Nein"))</f>
        <v>#REF!</v>
      </c>
      <c r="E53" s="1" t="e">
        <f t="shared" ref="E53:E55" si="125">IF(AND($F$6&lt;&gt;"",$D$6="Nein"),"Nein",
                IF(AND($G$52&lt;&gt;"",$D$52="Nein"),"Nein",
                              IF(AND(H53&lt;&gt;"",D53="Nein"),"Nein","Ja")))</f>
        <v>#REF!</v>
      </c>
      <c r="F53" s="1" t="str">
        <f t="shared" si="105"/>
        <v/>
      </c>
      <c r="G53" s="1" t="str">
        <f t="shared" si="106"/>
        <v/>
      </c>
      <c r="H53" s="1">
        <f t="shared" si="107"/>
        <v>381</v>
      </c>
      <c r="I53" s="1" t="s">
        <v>776</v>
      </c>
      <c r="J53" s="7" t="str">
        <f t="shared" si="108"/>
        <v>N/A</v>
      </c>
      <c r="K53" s="7" t="str">
        <f t="shared" si="5"/>
        <v/>
      </c>
      <c r="L53" s="7">
        <f>Dropdowns!AY1</f>
        <v>0</v>
      </c>
      <c r="M53" s="7">
        <f t="shared" si="6"/>
        <v>0</v>
      </c>
      <c r="O53" s="7" t="str">
        <f t="shared" si="109"/>
        <v/>
      </c>
      <c r="P53" s="7" t="str">
        <f t="shared" si="115"/>
        <v/>
      </c>
      <c r="Q53" s="31">
        <v>0</v>
      </c>
      <c r="R53" s="7" t="e">
        <f>IF(E53="Ja",Q53,0)</f>
        <v>#REF!</v>
      </c>
      <c r="S53" s="7" t="str">
        <f t="shared" si="8"/>
        <v/>
      </c>
      <c r="T53" s="7" t="str">
        <f t="shared" si="117"/>
        <v/>
      </c>
      <c r="U53" s="7">
        <f t="shared" ref="U53:U55" si="126">IFERROR(IF(AND(P53="",R53&lt;&gt;""),$T$52*R53/$R$52,""),0)</f>
        <v>0</v>
      </c>
      <c r="V53" s="7" t="str">
        <f t="shared" si="9"/>
        <v/>
      </c>
      <c r="W53" s="7" t="str">
        <f t="shared" si="10"/>
        <v/>
      </c>
      <c r="X53" s="7" t="e">
        <f t="shared" si="11"/>
        <v>#REF!</v>
      </c>
      <c r="Y53" s="7" t="str">
        <f t="shared" si="12"/>
        <v/>
      </c>
      <c r="Z53" s="7" t="str">
        <f t="shared" si="13"/>
        <v/>
      </c>
      <c r="AA53" s="7" t="e">
        <f t="shared" si="14"/>
        <v>#REF!</v>
      </c>
      <c r="AB53" s="7" t="str">
        <f t="shared" si="80"/>
        <v/>
      </c>
      <c r="AC53" s="7" t="str">
        <f t="shared" si="81"/>
        <v/>
      </c>
      <c r="AD53" s="7" t="e">
        <f t="shared" si="82"/>
        <v>#REF!</v>
      </c>
      <c r="AE53" s="7">
        <f t="shared" si="18"/>
        <v>0</v>
      </c>
      <c r="AG53" s="7" t="e">
        <f t="shared" si="110"/>
        <v>#REF!</v>
      </c>
      <c r="AH53" s="7" t="str">
        <f t="shared" si="118"/>
        <v/>
      </c>
      <c r="AI53" s="31">
        <v>0</v>
      </c>
      <c r="AJ53" s="7" t="e">
        <f>IF(E53="Ja",AI53,0)</f>
        <v>#REF!</v>
      </c>
      <c r="AK53" s="7">
        <f t="shared" si="111"/>
        <v>0</v>
      </c>
      <c r="AL53" s="7" t="str">
        <f t="shared" si="83"/>
        <v/>
      </c>
      <c r="AM53" s="7">
        <f>IFERROR(IF(AND(AH53="",AJ53&lt;&gt;""),$AL$52*AJ53/$AJ$52,""),0)</f>
        <v>0</v>
      </c>
      <c r="AN53" s="7" t="e">
        <f t="shared" si="64"/>
        <v>#REF!</v>
      </c>
      <c r="AO53" s="7" t="str">
        <f t="shared" si="65"/>
        <v/>
      </c>
      <c r="AP53" s="7" t="e">
        <f t="shared" si="66"/>
        <v>#REF!</v>
      </c>
      <c r="AQ53" s="7" t="e">
        <f t="shared" si="67"/>
        <v>#REF!</v>
      </c>
      <c r="AR53" s="7" t="str">
        <f t="shared" si="68"/>
        <v/>
      </c>
      <c r="AS53" s="7" t="e">
        <f t="shared" si="69"/>
        <v>#REF!</v>
      </c>
      <c r="AT53" s="7" t="e">
        <f t="shared" si="70"/>
        <v>#REF!</v>
      </c>
      <c r="AU53" s="7" t="str">
        <f t="shared" si="71"/>
        <v/>
      </c>
      <c r="AV53" s="7" t="e">
        <f t="shared" si="72"/>
        <v>#REF!</v>
      </c>
      <c r="AW53" s="7" t="e">
        <f t="shared" si="73"/>
        <v>#REF!</v>
      </c>
      <c r="AX53" s="7" t="str">
        <f t="shared" si="74"/>
        <v/>
      </c>
      <c r="AY53" s="7" t="e">
        <f t="shared" si="75"/>
        <v>#REF!</v>
      </c>
      <c r="AZ53" s="7" t="e">
        <f t="shared" si="76"/>
        <v>#REF!</v>
      </c>
      <c r="BA53" s="7" t="str">
        <f t="shared" si="77"/>
        <v/>
      </c>
      <c r="BB53" s="7" t="e">
        <f t="shared" si="78"/>
        <v>#REF!</v>
      </c>
      <c r="BC53" s="7" t="e">
        <f t="shared" si="35"/>
        <v>#REF!</v>
      </c>
      <c r="BD53" s="7" t="str">
        <f t="shared" si="36"/>
        <v/>
      </c>
      <c r="BE53" s="7" t="e">
        <f t="shared" si="37"/>
        <v>#REF!</v>
      </c>
      <c r="BJ53" s="7" t="s">
        <v>737</v>
      </c>
      <c r="BK53" s="7">
        <v>96</v>
      </c>
    </row>
    <row r="54" spans="1:63" ht="43.2" x14ac:dyDescent="0.3">
      <c r="A54" s="7">
        <v>382</v>
      </c>
      <c r="B54" s="1" t="s">
        <v>614</v>
      </c>
      <c r="C54" s="1" t="s">
        <v>521</v>
      </c>
      <c r="D54" s="1" t="e">
        <f>IF(A54="","",IF(#REF!="","Ja","Nein"))</f>
        <v>#REF!</v>
      </c>
      <c r="E54" s="1" t="e">
        <f>IF(AND($F$6&lt;&gt;"",$D$6="Nein"),"Nein",
                IF(AND($G$52&lt;&gt;"",$D$52="Nein"),"Nein",
                              IF(AND(H54&lt;&gt;"",D54="Nein"),"Nein","Ja")))</f>
        <v>#REF!</v>
      </c>
      <c r="F54" s="1" t="str">
        <f t="shared" si="105"/>
        <v/>
      </c>
      <c r="G54" s="1" t="str">
        <f t="shared" si="106"/>
        <v/>
      </c>
      <c r="H54" s="1">
        <f t="shared" si="107"/>
        <v>382</v>
      </c>
      <c r="I54" s="1" t="s">
        <v>776</v>
      </c>
      <c r="J54" s="7" t="str">
        <f t="shared" si="108"/>
        <v>N/A</v>
      </c>
      <c r="K54" s="7" t="str">
        <f t="shared" si="5"/>
        <v/>
      </c>
      <c r="L54" s="7">
        <f>Dropdowns!AZ1</f>
        <v>0</v>
      </c>
      <c r="M54" s="7">
        <f t="shared" si="6"/>
        <v>0</v>
      </c>
      <c r="O54" s="7" t="str">
        <f t="shared" si="109"/>
        <v/>
      </c>
      <c r="P54" s="7" t="str">
        <f t="shared" si="115"/>
        <v/>
      </c>
      <c r="Q54" s="31">
        <v>0</v>
      </c>
      <c r="R54" s="7" t="e">
        <f t="shared" ref="R54:R55" si="127">IF(E54="Ja",Q54,0)</f>
        <v>#REF!</v>
      </c>
      <c r="S54" s="7" t="str">
        <f t="shared" si="8"/>
        <v/>
      </c>
      <c r="T54" s="7" t="str">
        <f t="shared" si="117"/>
        <v/>
      </c>
      <c r="U54" s="7">
        <f t="shared" si="126"/>
        <v>0</v>
      </c>
      <c r="V54" s="7" t="str">
        <f t="shared" si="9"/>
        <v/>
      </c>
      <c r="W54" s="7" t="str">
        <f t="shared" si="10"/>
        <v/>
      </c>
      <c r="X54" s="7" t="e">
        <f t="shared" si="11"/>
        <v>#REF!</v>
      </c>
      <c r="Y54" s="7" t="str">
        <f t="shared" si="12"/>
        <v/>
      </c>
      <c r="Z54" s="7" t="str">
        <f t="shared" si="13"/>
        <v/>
      </c>
      <c r="AA54" s="7" t="e">
        <f t="shared" si="14"/>
        <v>#REF!</v>
      </c>
      <c r="AB54" s="7" t="str">
        <f t="shared" si="80"/>
        <v/>
      </c>
      <c r="AC54" s="7" t="str">
        <f t="shared" si="81"/>
        <v/>
      </c>
      <c r="AD54" s="7" t="e">
        <f t="shared" si="82"/>
        <v>#REF!</v>
      </c>
      <c r="AE54" s="7">
        <f t="shared" si="18"/>
        <v>0</v>
      </c>
      <c r="AG54" s="7" t="e">
        <f t="shared" si="110"/>
        <v>#REF!</v>
      </c>
      <c r="AH54" s="7" t="str">
        <f t="shared" si="118"/>
        <v/>
      </c>
      <c r="AI54" s="31">
        <v>0</v>
      </c>
      <c r="AJ54" s="7" t="e">
        <f t="shared" ref="AJ54:AJ55" si="128">IF(E54="Ja",AI54,0)</f>
        <v>#REF!</v>
      </c>
      <c r="AK54" s="7">
        <f t="shared" si="111"/>
        <v>0</v>
      </c>
      <c r="AL54" s="7" t="str">
        <f t="shared" si="83"/>
        <v/>
      </c>
      <c r="AM54" s="7">
        <f>IFERROR(IF(AND(AH54="",AJ54&lt;&gt;""),$AL$52*AJ54/$AJ$52,""),0)</f>
        <v>0</v>
      </c>
      <c r="AN54" s="7" t="e">
        <f t="shared" si="64"/>
        <v>#REF!</v>
      </c>
      <c r="AO54" s="7" t="str">
        <f t="shared" si="65"/>
        <v/>
      </c>
      <c r="AP54" s="7" t="e">
        <f t="shared" si="66"/>
        <v>#REF!</v>
      </c>
      <c r="AQ54" s="7" t="e">
        <f t="shared" si="67"/>
        <v>#REF!</v>
      </c>
      <c r="AR54" s="7" t="str">
        <f t="shared" si="68"/>
        <v/>
      </c>
      <c r="AS54" s="7" t="e">
        <f t="shared" si="69"/>
        <v>#REF!</v>
      </c>
      <c r="AT54" s="7" t="e">
        <f t="shared" si="70"/>
        <v>#REF!</v>
      </c>
      <c r="AU54" s="7" t="str">
        <f t="shared" si="71"/>
        <v/>
      </c>
      <c r="AV54" s="7" t="e">
        <f t="shared" si="72"/>
        <v>#REF!</v>
      </c>
      <c r="AW54" s="7" t="e">
        <f t="shared" si="73"/>
        <v>#REF!</v>
      </c>
      <c r="AX54" s="7" t="str">
        <f t="shared" si="74"/>
        <v/>
      </c>
      <c r="AY54" s="7" t="e">
        <f t="shared" si="75"/>
        <v>#REF!</v>
      </c>
      <c r="AZ54" s="7" t="e">
        <f t="shared" si="76"/>
        <v>#REF!</v>
      </c>
      <c r="BA54" s="7" t="str">
        <f t="shared" si="77"/>
        <v/>
      </c>
      <c r="BB54" s="7" t="e">
        <f t="shared" si="78"/>
        <v>#REF!</v>
      </c>
      <c r="BC54" s="7" t="e">
        <f t="shared" si="35"/>
        <v>#REF!</v>
      </c>
      <c r="BD54" s="7" t="str">
        <f t="shared" si="36"/>
        <v/>
      </c>
      <c r="BE54" s="7" t="e">
        <f t="shared" si="37"/>
        <v>#REF!</v>
      </c>
      <c r="BJ54" s="7" t="s">
        <v>738</v>
      </c>
      <c r="BK54" s="7">
        <v>39</v>
      </c>
    </row>
    <row r="55" spans="1:63" x14ac:dyDescent="0.3">
      <c r="A55" s="7">
        <v>389</v>
      </c>
      <c r="B55" s="1" t="s">
        <v>615</v>
      </c>
      <c r="C55" s="1" t="s">
        <v>522</v>
      </c>
      <c r="D55" s="1" t="e">
        <f>IF(A55="","",IF(#REF!="","Ja","Nein"))</f>
        <v>#REF!</v>
      </c>
      <c r="E55" s="1" t="e">
        <f t="shared" si="125"/>
        <v>#REF!</v>
      </c>
      <c r="F55" s="1" t="str">
        <f t="shared" si="105"/>
        <v/>
      </c>
      <c r="G55" s="1" t="str">
        <f t="shared" si="106"/>
        <v/>
      </c>
      <c r="H55" s="1">
        <f t="shared" si="107"/>
        <v>389</v>
      </c>
      <c r="I55" s="1" t="s">
        <v>776</v>
      </c>
      <c r="J55" s="7" t="str">
        <f t="shared" si="108"/>
        <v>N/A</v>
      </c>
      <c r="K55" s="7" t="str">
        <f t="shared" si="5"/>
        <v/>
      </c>
      <c r="L55" s="7">
        <f>Dropdowns!BA1</f>
        <v>0</v>
      </c>
      <c r="M55" s="7">
        <f t="shared" si="6"/>
        <v>0</v>
      </c>
      <c r="O55" s="7" t="str">
        <f t="shared" si="109"/>
        <v/>
      </c>
      <c r="P55" s="7" t="str">
        <f t="shared" si="115"/>
        <v/>
      </c>
      <c r="Q55" s="31">
        <v>0</v>
      </c>
      <c r="R55" s="7" t="e">
        <f t="shared" si="127"/>
        <v>#REF!</v>
      </c>
      <c r="S55" s="7" t="str">
        <f t="shared" si="8"/>
        <v/>
      </c>
      <c r="T55" s="7" t="str">
        <f t="shared" si="117"/>
        <v/>
      </c>
      <c r="U55" s="7">
        <f t="shared" si="126"/>
        <v>0</v>
      </c>
      <c r="V55" s="7" t="str">
        <f t="shared" si="9"/>
        <v/>
      </c>
      <c r="W55" s="7" t="str">
        <f t="shared" si="10"/>
        <v/>
      </c>
      <c r="X55" s="7" t="e">
        <f t="shared" si="11"/>
        <v>#REF!</v>
      </c>
      <c r="Y55" s="7" t="str">
        <f t="shared" si="12"/>
        <v/>
      </c>
      <c r="Z55" s="7" t="str">
        <f t="shared" si="13"/>
        <v/>
      </c>
      <c r="AA55" s="7" t="e">
        <f t="shared" si="14"/>
        <v>#REF!</v>
      </c>
      <c r="AB55" s="7" t="str">
        <f t="shared" si="80"/>
        <v/>
      </c>
      <c r="AC55" s="7" t="str">
        <f t="shared" si="81"/>
        <v/>
      </c>
      <c r="AD55" s="7" t="e">
        <f t="shared" si="82"/>
        <v>#REF!</v>
      </c>
      <c r="AE55" s="7">
        <f t="shared" si="18"/>
        <v>0</v>
      </c>
      <c r="AG55" s="7" t="e">
        <f t="shared" si="110"/>
        <v>#REF!</v>
      </c>
      <c r="AH55" s="7" t="str">
        <f t="shared" si="118"/>
        <v/>
      </c>
      <c r="AI55" s="31">
        <v>0</v>
      </c>
      <c r="AJ55" s="7" t="e">
        <f t="shared" si="128"/>
        <v>#REF!</v>
      </c>
      <c r="AK55" s="7">
        <f t="shared" si="111"/>
        <v>0</v>
      </c>
      <c r="AL55" s="7" t="str">
        <f t="shared" si="83"/>
        <v/>
      </c>
      <c r="AM55" s="7">
        <f>IFERROR(IF(AND(AH55="",AJ55&lt;&gt;""),$AL$52*AJ55/$AJ$52,""),0)</f>
        <v>0</v>
      </c>
      <c r="AN55" s="7" t="e">
        <f t="shared" si="64"/>
        <v>#REF!</v>
      </c>
      <c r="AO55" s="7" t="str">
        <f t="shared" si="65"/>
        <v/>
      </c>
      <c r="AP55" s="7" t="e">
        <f t="shared" si="66"/>
        <v>#REF!</v>
      </c>
      <c r="AQ55" s="7" t="e">
        <f t="shared" si="67"/>
        <v>#REF!</v>
      </c>
      <c r="AR55" s="7" t="str">
        <f t="shared" si="68"/>
        <v/>
      </c>
      <c r="AS55" s="7" t="e">
        <f t="shared" si="69"/>
        <v>#REF!</v>
      </c>
      <c r="AT55" s="7" t="e">
        <f t="shared" si="70"/>
        <v>#REF!</v>
      </c>
      <c r="AU55" s="7" t="str">
        <f t="shared" si="71"/>
        <v/>
      </c>
      <c r="AV55" s="7" t="e">
        <f t="shared" si="72"/>
        <v>#REF!</v>
      </c>
      <c r="AW55" s="7" t="e">
        <f t="shared" si="73"/>
        <v>#REF!</v>
      </c>
      <c r="AX55" s="7" t="str">
        <f t="shared" si="74"/>
        <v/>
      </c>
      <c r="AY55" s="7" t="e">
        <f t="shared" si="75"/>
        <v>#REF!</v>
      </c>
      <c r="AZ55" s="7" t="e">
        <f t="shared" si="76"/>
        <v>#REF!</v>
      </c>
      <c r="BA55" s="7" t="str">
        <f t="shared" si="77"/>
        <v/>
      </c>
      <c r="BB55" s="7" t="e">
        <f t="shared" si="78"/>
        <v>#REF!</v>
      </c>
      <c r="BC55" s="7" t="e">
        <f t="shared" si="35"/>
        <v>#REF!</v>
      </c>
      <c r="BD55" s="7" t="str">
        <f t="shared" si="36"/>
        <v/>
      </c>
      <c r="BE55" s="7" t="e">
        <f t="shared" si="37"/>
        <v>#REF!</v>
      </c>
      <c r="BJ55" s="7" t="s">
        <v>739</v>
      </c>
      <c r="BK55" s="7">
        <v>155</v>
      </c>
    </row>
    <row r="56" spans="1:63" ht="43.2" x14ac:dyDescent="0.3">
      <c r="A56" s="7">
        <v>390</v>
      </c>
      <c r="B56" s="1" t="s">
        <v>616</v>
      </c>
      <c r="C56" s="1" t="s">
        <v>523</v>
      </c>
      <c r="D56" s="1" t="e">
        <f>IF(A56="","",IF(#REF!="","Ja","Nein"))</f>
        <v>#REF!</v>
      </c>
      <c r="E56" s="1" t="e">
        <f>IF(AND($F$6&lt;&gt;"",$D$6="Nein"),"Nein",
                IF(AND($G$56&lt;&gt;"",$D$56="Nein"),"Nein",
                              IF(AND(H56&lt;&gt;"",D56="Nein"),"Nein","Ja")))</f>
        <v>#REF!</v>
      </c>
      <c r="F56" s="1" t="str">
        <f t="shared" si="105"/>
        <v/>
      </c>
      <c r="G56" s="1">
        <f t="shared" si="106"/>
        <v>390</v>
      </c>
      <c r="H56" s="1" t="str">
        <f t="shared" si="107"/>
        <v/>
      </c>
      <c r="I56" s="1" t="s">
        <v>776</v>
      </c>
      <c r="J56" s="7" t="str">
        <f t="shared" si="108"/>
        <v>N/A</v>
      </c>
      <c r="K56" s="7" t="str">
        <f t="shared" si="5"/>
        <v/>
      </c>
      <c r="L56" s="7">
        <f>Dropdowns!BB1</f>
        <v>0</v>
      </c>
      <c r="M56" s="7">
        <f t="shared" si="6"/>
        <v>0</v>
      </c>
      <c r="O56" s="7" t="str">
        <f t="shared" si="109"/>
        <v/>
      </c>
      <c r="P56" s="7">
        <f t="shared" si="115"/>
        <v>0</v>
      </c>
      <c r="Q56" s="28">
        <v>0</v>
      </c>
      <c r="R56" s="28">
        <v>0</v>
      </c>
      <c r="S56" s="7" t="str">
        <f t="shared" si="8"/>
        <v/>
      </c>
      <c r="T56" s="7">
        <f t="shared" si="117"/>
        <v>0</v>
      </c>
      <c r="V56" s="7" t="str">
        <f t="shared" si="9"/>
        <v/>
      </c>
      <c r="W56" s="7" t="e">
        <f t="shared" si="10"/>
        <v>#REF!</v>
      </c>
      <c r="X56" s="7" t="str">
        <f t="shared" si="11"/>
        <v/>
      </c>
      <c r="Y56" s="7" t="str">
        <f t="shared" si="12"/>
        <v/>
      </c>
      <c r="Z56" s="7" t="e">
        <f t="shared" si="13"/>
        <v>#REF!</v>
      </c>
      <c r="AA56" s="7" t="str">
        <f t="shared" si="14"/>
        <v/>
      </c>
      <c r="AB56" s="7" t="str">
        <f t="shared" si="80"/>
        <v/>
      </c>
      <c r="AC56" s="7" t="e">
        <f t="shared" si="81"/>
        <v>#REF!</v>
      </c>
      <c r="AD56" s="7" t="str">
        <f t="shared" si="82"/>
        <v/>
      </c>
      <c r="AE56" s="7">
        <f t="shared" si="18"/>
        <v>0</v>
      </c>
      <c r="AG56" s="7" t="e">
        <f t="shared" si="110"/>
        <v>#REF!</v>
      </c>
      <c r="AH56" s="7">
        <f t="shared" si="118"/>
        <v>0</v>
      </c>
      <c r="AI56" s="28">
        <v>0</v>
      </c>
      <c r="AJ56" s="28">
        <v>0</v>
      </c>
      <c r="AK56" s="7">
        <f t="shared" si="111"/>
        <v>0</v>
      </c>
      <c r="AL56" s="7">
        <f t="shared" si="83"/>
        <v>0</v>
      </c>
      <c r="AN56" s="7" t="e">
        <f t="shared" si="64"/>
        <v>#REF!</v>
      </c>
      <c r="AO56" s="7" t="e">
        <f t="shared" si="65"/>
        <v>#REF!</v>
      </c>
      <c r="AP56" s="7" t="str">
        <f t="shared" si="66"/>
        <v/>
      </c>
      <c r="AQ56" s="7" t="e">
        <f t="shared" si="67"/>
        <v>#REF!</v>
      </c>
      <c r="AR56" s="7" t="e">
        <f t="shared" si="68"/>
        <v>#REF!</v>
      </c>
      <c r="AS56" s="7" t="str">
        <f t="shared" si="69"/>
        <v/>
      </c>
      <c r="AT56" s="7" t="e">
        <f t="shared" si="70"/>
        <v>#REF!</v>
      </c>
      <c r="AU56" s="7" t="e">
        <f t="shared" si="71"/>
        <v>#REF!</v>
      </c>
      <c r="AV56" s="7" t="str">
        <f t="shared" si="72"/>
        <v/>
      </c>
      <c r="AW56" s="7" t="e">
        <f t="shared" si="73"/>
        <v>#REF!</v>
      </c>
      <c r="AX56" s="7" t="e">
        <f t="shared" si="74"/>
        <v>#REF!</v>
      </c>
      <c r="AY56" s="7" t="str">
        <f t="shared" si="75"/>
        <v/>
      </c>
      <c r="AZ56" s="7" t="e">
        <f t="shared" si="76"/>
        <v>#REF!</v>
      </c>
      <c r="BA56" s="7" t="e">
        <f t="shared" si="77"/>
        <v>#REF!</v>
      </c>
      <c r="BB56" s="7" t="str">
        <f t="shared" si="78"/>
        <v/>
      </c>
      <c r="BC56" s="7" t="e">
        <f t="shared" si="35"/>
        <v>#REF!</v>
      </c>
      <c r="BD56" s="7" t="e">
        <f t="shared" si="36"/>
        <v>#REF!</v>
      </c>
      <c r="BE56" s="7" t="str">
        <f t="shared" si="37"/>
        <v/>
      </c>
      <c r="BJ56" s="7" t="s">
        <v>740</v>
      </c>
      <c r="BK56" s="7">
        <v>160</v>
      </c>
    </row>
    <row r="57" spans="1:63" ht="130.5" customHeight="1" x14ac:dyDescent="0.3">
      <c r="A57" s="7">
        <v>400</v>
      </c>
      <c r="B57" s="1" t="s">
        <v>617</v>
      </c>
      <c r="C57" s="1" t="s">
        <v>524</v>
      </c>
      <c r="D57" s="1" t="e">
        <f>IF(A57="","",IF(#REF!="","Ja","Nein"))</f>
        <v>#REF!</v>
      </c>
      <c r="E57" s="1" t="e">
        <f>IF(AND($F$57&lt;&gt;"",$D$57="Nein"),"Nein","Ja")</f>
        <v>#REF!</v>
      </c>
      <c r="F57" s="1">
        <f t="shared" si="105"/>
        <v>400</v>
      </c>
      <c r="G57" s="1" t="str">
        <f t="shared" si="106"/>
        <v/>
      </c>
      <c r="H57" s="1" t="str">
        <f t="shared" si="107"/>
        <v/>
      </c>
      <c r="I57" s="1" t="s">
        <v>803</v>
      </c>
      <c r="J57" s="7" t="str">
        <f t="shared" si="108"/>
        <v>N/A</v>
      </c>
      <c r="K57" s="7" t="str">
        <f t="shared" si="5"/>
        <v/>
      </c>
      <c r="L57" s="7">
        <f>Dropdowns!BC1</f>
        <v>0</v>
      </c>
      <c r="M57" s="7">
        <f t="shared" si="6"/>
        <v>0</v>
      </c>
      <c r="N57" s="31">
        <v>0</v>
      </c>
      <c r="O57" s="7" t="e">
        <f>IF(E57="Ja",N57,0)</f>
        <v>#REF!</v>
      </c>
      <c r="P57" s="29">
        <f>SUM(P58:P92)</f>
        <v>0</v>
      </c>
      <c r="Q57" s="29">
        <f>Q58+Q63+Q68+Q74+Q82+Q83+Q90+Q91+Q92</f>
        <v>0</v>
      </c>
      <c r="R57" s="29" t="e">
        <f>R58+R63+R68+R74+R82+R83+R90+R91+R92</f>
        <v>#REF!</v>
      </c>
      <c r="S57" s="7">
        <f t="shared" si="8"/>
        <v>0</v>
      </c>
      <c r="V57" s="7" t="e">
        <f t="shared" si="9"/>
        <v>#REF!</v>
      </c>
      <c r="W57" s="7" t="str">
        <f t="shared" si="10"/>
        <v/>
      </c>
      <c r="X57" s="7" t="str">
        <f t="shared" si="11"/>
        <v/>
      </c>
      <c r="Y57" s="7" t="e">
        <f t="shared" si="12"/>
        <v>#REF!</v>
      </c>
      <c r="Z57" s="7" t="str">
        <f t="shared" si="13"/>
        <v/>
      </c>
      <c r="AA57" s="7" t="str">
        <f t="shared" si="14"/>
        <v/>
      </c>
      <c r="AB57" s="7" t="e">
        <f t="shared" si="80"/>
        <v>#REF!</v>
      </c>
      <c r="AC57" s="7" t="str">
        <f t="shared" si="81"/>
        <v/>
      </c>
      <c r="AD57" s="7" t="str">
        <f t="shared" si="82"/>
        <v/>
      </c>
      <c r="AE57" s="7">
        <f t="shared" si="18"/>
        <v>0</v>
      </c>
      <c r="AF57" s="31">
        <v>1</v>
      </c>
      <c r="AG57" s="7" t="e">
        <f>IF(E57="Ja",AF57,0)</f>
        <v>#REF!</v>
      </c>
      <c r="AH57" s="29">
        <f>SUM(AH58:AH92)</f>
        <v>0</v>
      </c>
      <c r="AI57" s="29">
        <f>AI58+AI63+AI68+AI74+AI82+AI83+AI90+AI91+AI92</f>
        <v>33</v>
      </c>
      <c r="AJ57" s="29" t="e">
        <f>AJ58+AJ63+AJ68+AJ74+AJ82+AJ83+AJ90+AJ91+AJ92</f>
        <v>#REF!</v>
      </c>
      <c r="AK57" s="7">
        <f t="shared" ref="AK57:AK95" si="129">IFERROR(IF(AG57="","",AG57/$AG$3),0)</f>
        <v>0</v>
      </c>
      <c r="AN57" s="7" t="e">
        <f t="shared" si="64"/>
        <v>#REF!</v>
      </c>
      <c r="AO57" s="7" t="str">
        <f t="shared" si="65"/>
        <v/>
      </c>
      <c r="AP57" s="7" t="str">
        <f t="shared" si="66"/>
        <v/>
      </c>
      <c r="AQ57" s="7" t="e">
        <f t="shared" si="67"/>
        <v>#REF!</v>
      </c>
      <c r="AR57" s="7" t="str">
        <f t="shared" si="68"/>
        <v/>
      </c>
      <c r="AS57" s="7" t="str">
        <f t="shared" si="69"/>
        <v/>
      </c>
      <c r="AT57" s="7" t="e">
        <f t="shared" si="70"/>
        <v>#REF!</v>
      </c>
      <c r="AU57" s="7" t="str">
        <f t="shared" si="71"/>
        <v/>
      </c>
      <c r="AV57" s="7" t="str">
        <f t="shared" si="72"/>
        <v/>
      </c>
      <c r="AW57" s="7" t="e">
        <f t="shared" si="73"/>
        <v>#REF!</v>
      </c>
      <c r="AX57" s="7" t="str">
        <f t="shared" si="74"/>
        <v/>
      </c>
      <c r="AY57" s="7" t="str">
        <f t="shared" si="75"/>
        <v/>
      </c>
      <c r="AZ57" s="7" t="e">
        <f t="shared" si="76"/>
        <v>#REF!</v>
      </c>
      <c r="BA57" s="7" t="str">
        <f t="shared" si="77"/>
        <v/>
      </c>
      <c r="BB57" s="7" t="str">
        <f t="shared" si="78"/>
        <v/>
      </c>
      <c r="BC57" s="7" t="e">
        <f t="shared" si="35"/>
        <v>#REF!</v>
      </c>
      <c r="BD57" s="7" t="str">
        <f t="shared" si="36"/>
        <v/>
      </c>
      <c r="BE57" s="7" t="str">
        <f t="shared" si="37"/>
        <v/>
      </c>
      <c r="BJ57" s="7" t="s">
        <v>741</v>
      </c>
      <c r="BK57" s="7">
        <v>1850</v>
      </c>
    </row>
    <row r="58" spans="1:63" ht="28.8" x14ac:dyDescent="0.3">
      <c r="A58" s="7">
        <v>410</v>
      </c>
      <c r="B58" s="1" t="s">
        <v>618</v>
      </c>
      <c r="C58" s="1" t="s">
        <v>525</v>
      </c>
      <c r="D58" s="1" t="e">
        <f>IF(A58="","",IF(#REF!="","Ja","Nein"))</f>
        <v>#REF!</v>
      </c>
      <c r="E58" s="1" t="e">
        <f>IF(AND($F$57&lt;&gt;"",$D$57="Nein"),"Nein",
                IF(AND($G$58&lt;&gt;"",$D$58="Nein"),"Nein",
                              IF(AND(H58&lt;&gt;"",D58="Nein"),"Nein","Ja")))</f>
        <v>#REF!</v>
      </c>
      <c r="F58" s="1" t="str">
        <f t="shared" si="105"/>
        <v/>
      </c>
      <c r="G58" s="1">
        <f t="shared" si="106"/>
        <v>410</v>
      </c>
      <c r="H58" s="1" t="str">
        <f t="shared" si="107"/>
        <v/>
      </c>
      <c r="I58" s="1" t="s">
        <v>803</v>
      </c>
      <c r="J58" s="7" t="str">
        <f t="shared" si="108"/>
        <v>N/A</v>
      </c>
      <c r="K58" s="7" t="str">
        <f t="shared" si="5"/>
        <v/>
      </c>
      <c r="L58" s="7">
        <f>Dropdowns!BD1</f>
        <v>0</v>
      </c>
      <c r="M58" s="7">
        <f t="shared" si="6"/>
        <v>0</v>
      </c>
      <c r="O58" s="7" t="str">
        <f t="shared" si="109"/>
        <v/>
      </c>
      <c r="P58" s="7">
        <f>IFERROR(IF(G58="","",R58/$Q$57),0)</f>
        <v>0</v>
      </c>
      <c r="Q58" s="28">
        <f>SUM(Q59:Q62)</f>
        <v>0</v>
      </c>
      <c r="R58" s="28" t="e">
        <f>SUM(R59:R62)</f>
        <v>#REF!</v>
      </c>
      <c r="S58" s="7" t="str">
        <f t="shared" si="8"/>
        <v/>
      </c>
      <c r="T58" s="7">
        <f>IFERROR(IF(AND(P58&lt;&gt;"",Q58&lt;&gt;""),$S$57*P58/$P$57,""),0)</f>
        <v>0</v>
      </c>
      <c r="U58" s="7">
        <f>IFERROR(IF(AND(P58="",R58&lt;&gt;""),$T$58*R58/$R$58,""),0)</f>
        <v>0</v>
      </c>
      <c r="V58" s="7" t="str">
        <f t="shared" si="9"/>
        <v/>
      </c>
      <c r="W58" s="7" t="e">
        <f t="shared" si="10"/>
        <v>#REF!</v>
      </c>
      <c r="X58" s="7" t="e">
        <f t="shared" si="11"/>
        <v>#REF!</v>
      </c>
      <c r="Y58" s="7" t="str">
        <f t="shared" si="12"/>
        <v/>
      </c>
      <c r="Z58" s="7" t="e">
        <f t="shared" si="13"/>
        <v>#REF!</v>
      </c>
      <c r="AA58" s="7" t="e">
        <f t="shared" si="14"/>
        <v>#REF!</v>
      </c>
      <c r="AB58" s="7" t="str">
        <f t="shared" si="80"/>
        <v/>
      </c>
      <c r="AC58" s="7" t="e">
        <f t="shared" si="81"/>
        <v>#REF!</v>
      </c>
      <c r="AD58" s="7" t="e">
        <f t="shared" si="82"/>
        <v>#REF!</v>
      </c>
      <c r="AE58" s="7">
        <f t="shared" si="18"/>
        <v>0</v>
      </c>
      <c r="AG58" s="7" t="e">
        <f t="shared" si="110"/>
        <v>#REF!</v>
      </c>
      <c r="AH58" s="7">
        <f t="shared" ref="AH58:AH89" si="130">IFERROR(IF(G58="","",AI58/$AJ$57),0)</f>
        <v>0</v>
      </c>
      <c r="AI58" s="28">
        <f>SUM(AI59:AI62)</f>
        <v>0</v>
      </c>
      <c r="AJ58" s="28" t="e">
        <f>SUM(AJ59:AJ62)</f>
        <v>#REF!</v>
      </c>
      <c r="AK58" s="7">
        <f t="shared" si="129"/>
        <v>0</v>
      </c>
      <c r="AL58" s="7">
        <f>IFERROR(IF(AND(AH58&lt;&gt;"",AI58&lt;&gt;""),$AK$57*AH58/$AH$57,""),0)</f>
        <v>0</v>
      </c>
      <c r="AM58" s="7">
        <f>IFERROR(IF(AND(AH58="",AJ58&lt;&gt;""),$AL$58*AJ58/$AJ$58,""),0)</f>
        <v>0</v>
      </c>
      <c r="AN58" s="7" t="e">
        <f t="shared" si="64"/>
        <v>#REF!</v>
      </c>
      <c r="AO58" s="7" t="e">
        <f t="shared" si="65"/>
        <v>#REF!</v>
      </c>
      <c r="AP58" s="7" t="e">
        <f t="shared" si="66"/>
        <v>#REF!</v>
      </c>
      <c r="AQ58" s="7" t="e">
        <f t="shared" si="67"/>
        <v>#REF!</v>
      </c>
      <c r="AR58" s="7" t="e">
        <f t="shared" si="68"/>
        <v>#REF!</v>
      </c>
      <c r="AS58" s="7" t="e">
        <f t="shared" si="69"/>
        <v>#REF!</v>
      </c>
      <c r="AT58" s="7" t="e">
        <f t="shared" si="70"/>
        <v>#REF!</v>
      </c>
      <c r="AU58" s="7" t="e">
        <f t="shared" si="71"/>
        <v>#REF!</v>
      </c>
      <c r="AV58" s="7" t="e">
        <f t="shared" si="72"/>
        <v>#REF!</v>
      </c>
      <c r="AW58" s="7" t="e">
        <f t="shared" si="73"/>
        <v>#REF!</v>
      </c>
      <c r="AX58" s="7" t="e">
        <f t="shared" si="74"/>
        <v>#REF!</v>
      </c>
      <c r="AY58" s="7" t="e">
        <f t="shared" si="75"/>
        <v>#REF!</v>
      </c>
      <c r="AZ58" s="7" t="e">
        <f t="shared" si="76"/>
        <v>#REF!</v>
      </c>
      <c r="BA58" s="7" t="e">
        <f t="shared" si="77"/>
        <v>#REF!</v>
      </c>
      <c r="BB58" s="7" t="e">
        <f t="shared" si="78"/>
        <v>#REF!</v>
      </c>
      <c r="BC58" s="7" t="e">
        <f t="shared" si="35"/>
        <v>#REF!</v>
      </c>
      <c r="BD58" s="7" t="e">
        <f t="shared" si="36"/>
        <v>#REF!</v>
      </c>
      <c r="BE58" s="7" t="e">
        <f t="shared" si="37"/>
        <v>#REF!</v>
      </c>
      <c r="BJ58" s="7" t="s">
        <v>742</v>
      </c>
      <c r="BK58" s="7">
        <v>7850</v>
      </c>
    </row>
    <row r="59" spans="1:63" ht="28.8" x14ac:dyDescent="0.3">
      <c r="A59" s="7">
        <v>411</v>
      </c>
      <c r="B59" s="1" t="s">
        <v>619</v>
      </c>
      <c r="C59" s="1" t="s">
        <v>526</v>
      </c>
      <c r="D59" s="1" t="e">
        <f>IF(A59="","",IF(#REF!="","Ja","Nein"))</f>
        <v>#REF!</v>
      </c>
      <c r="E59" s="1" t="e">
        <f t="shared" ref="E59:E62" si="131">IF(AND($F$57&lt;&gt;"",$D$57="Nein"),"Nein",
                IF(AND($G$58&lt;&gt;"",$D$58="Nein"),"Nein",
                              IF(AND(H59&lt;&gt;"",D59="Nein"),"Nein","Ja")))</f>
        <v>#REF!</v>
      </c>
      <c r="F59" s="1" t="str">
        <f t="shared" si="105"/>
        <v/>
      </c>
      <c r="G59" s="1" t="str">
        <f t="shared" si="106"/>
        <v/>
      </c>
      <c r="H59" s="1">
        <f t="shared" si="107"/>
        <v>411</v>
      </c>
      <c r="I59" s="1" t="s">
        <v>776</v>
      </c>
      <c r="J59" s="7" t="str">
        <f t="shared" si="108"/>
        <v>N/A</v>
      </c>
      <c r="K59" s="7" t="str">
        <f t="shared" si="5"/>
        <v/>
      </c>
      <c r="L59" s="7">
        <f>Dropdowns!BE1</f>
        <v>0</v>
      </c>
      <c r="M59" s="7">
        <f t="shared" si="6"/>
        <v>0</v>
      </c>
      <c r="O59" s="7" t="str">
        <f t="shared" si="109"/>
        <v/>
      </c>
      <c r="P59" s="7" t="str">
        <f t="shared" ref="P59:P89" si="132">IFERROR(IF(G59="","",Q59/$Q$57),0)</f>
        <v/>
      </c>
      <c r="Q59" s="31">
        <v>0</v>
      </c>
      <c r="R59" s="7" t="e">
        <f>IF(E59="Ja",Q59,0)</f>
        <v>#REF!</v>
      </c>
      <c r="S59" s="7" t="str">
        <f t="shared" si="8"/>
        <v/>
      </c>
      <c r="T59" s="7" t="str">
        <f t="shared" ref="T59:T92" si="133">IFERROR(IF(AND(P59&lt;&gt;"",Q59&lt;&gt;""),$S$57*P59/$P$57,""),0)</f>
        <v/>
      </c>
      <c r="U59" s="7">
        <f t="shared" ref="U59:U62" si="134">IFERROR(IF(AND(P59="",R59&lt;&gt;""),$T$58*R59/$R$58,""),0)</f>
        <v>0</v>
      </c>
      <c r="V59" s="7" t="str">
        <f t="shared" si="9"/>
        <v/>
      </c>
      <c r="W59" s="7" t="str">
        <f t="shared" si="10"/>
        <v/>
      </c>
      <c r="X59" s="7" t="e">
        <f t="shared" si="11"/>
        <v>#REF!</v>
      </c>
      <c r="Y59" s="7" t="str">
        <f t="shared" si="12"/>
        <v/>
      </c>
      <c r="Z59" s="7" t="str">
        <f t="shared" si="13"/>
        <v/>
      </c>
      <c r="AA59" s="7" t="e">
        <f t="shared" si="14"/>
        <v>#REF!</v>
      </c>
      <c r="AB59" s="7" t="str">
        <f t="shared" si="80"/>
        <v/>
      </c>
      <c r="AC59" s="7" t="str">
        <f t="shared" si="81"/>
        <v/>
      </c>
      <c r="AD59" s="7" t="e">
        <f t="shared" si="82"/>
        <v>#REF!</v>
      </c>
      <c r="AE59" s="7">
        <f t="shared" si="18"/>
        <v>0</v>
      </c>
      <c r="AG59" s="7" t="e">
        <f t="shared" si="110"/>
        <v>#REF!</v>
      </c>
      <c r="AH59" s="7" t="str">
        <f t="shared" si="130"/>
        <v/>
      </c>
      <c r="AI59" s="31">
        <v>0</v>
      </c>
      <c r="AJ59" s="7" t="e">
        <f>IF(E59="Ja",AI59,0)</f>
        <v>#REF!</v>
      </c>
      <c r="AK59" s="7">
        <f t="shared" si="129"/>
        <v>0</v>
      </c>
      <c r="AL59" s="7" t="str">
        <f t="shared" ref="AL59:AL92" si="135">IFERROR(IF(AND(AH59&lt;&gt;"",AI59&lt;&gt;""),$AK$57*AH59/$AH$57,""),0)</f>
        <v/>
      </c>
      <c r="AM59" s="7">
        <f>IFERROR(IF(AND(AH59="",AJ59&lt;&gt;""),$AL$58*AJ59/$AJ$58,""),0)</f>
        <v>0</v>
      </c>
      <c r="AN59" s="7" t="e">
        <f t="shared" si="64"/>
        <v>#REF!</v>
      </c>
      <c r="AO59" s="7" t="str">
        <f t="shared" si="65"/>
        <v/>
      </c>
      <c r="AP59" s="7" t="e">
        <f t="shared" si="66"/>
        <v>#REF!</v>
      </c>
      <c r="AQ59" s="7" t="e">
        <f t="shared" si="67"/>
        <v>#REF!</v>
      </c>
      <c r="AR59" s="7" t="str">
        <f t="shared" si="68"/>
        <v/>
      </c>
      <c r="AS59" s="7" t="e">
        <f t="shared" si="69"/>
        <v>#REF!</v>
      </c>
      <c r="AT59" s="7" t="e">
        <f t="shared" si="70"/>
        <v>#REF!</v>
      </c>
      <c r="AU59" s="7" t="str">
        <f t="shared" si="71"/>
        <v/>
      </c>
      <c r="AV59" s="7" t="e">
        <f t="shared" si="72"/>
        <v>#REF!</v>
      </c>
      <c r="AW59" s="7" t="e">
        <f t="shared" si="73"/>
        <v>#REF!</v>
      </c>
      <c r="AX59" s="7" t="str">
        <f t="shared" si="74"/>
        <v/>
      </c>
      <c r="AY59" s="7" t="e">
        <f t="shared" si="75"/>
        <v>#REF!</v>
      </c>
      <c r="AZ59" s="7" t="e">
        <f t="shared" si="76"/>
        <v>#REF!</v>
      </c>
      <c r="BA59" s="7" t="str">
        <f t="shared" si="77"/>
        <v/>
      </c>
      <c r="BB59" s="7" t="e">
        <f t="shared" si="78"/>
        <v>#REF!</v>
      </c>
      <c r="BC59" s="7" t="e">
        <f t="shared" si="35"/>
        <v>#REF!</v>
      </c>
      <c r="BD59" s="7" t="str">
        <f t="shared" si="36"/>
        <v/>
      </c>
      <c r="BE59" s="7" t="e">
        <f t="shared" si="37"/>
        <v>#REF!</v>
      </c>
      <c r="BJ59" s="7" t="s">
        <v>743</v>
      </c>
      <c r="BK59" s="7">
        <v>2700</v>
      </c>
    </row>
    <row r="60" spans="1:63" ht="28.8" x14ac:dyDescent="0.3">
      <c r="A60" s="7">
        <v>412</v>
      </c>
      <c r="B60" s="1" t="s">
        <v>620</v>
      </c>
      <c r="C60" s="1" t="s">
        <v>527</v>
      </c>
      <c r="D60" s="1" t="e">
        <f>IF(A60="","",IF(#REF!="","Ja","Nein"))</f>
        <v>#REF!</v>
      </c>
      <c r="E60" s="1" t="e">
        <f>IF(AND($F$57&lt;&gt;"",$D$57="Nein"),"Nein",
                IF(AND($G$58&lt;&gt;"",$D$58="Nein"),"Nein",
                              IF(AND(H60&lt;&gt;"",D60="Nein"),"Nein","Ja")))</f>
        <v>#REF!</v>
      </c>
      <c r="F60" s="1" t="str">
        <f t="shared" si="105"/>
        <v/>
      </c>
      <c r="G60" s="1" t="str">
        <f t="shared" si="106"/>
        <v/>
      </c>
      <c r="H60" s="1">
        <f t="shared" si="107"/>
        <v>412</v>
      </c>
      <c r="I60" s="1" t="s">
        <v>805</v>
      </c>
      <c r="J60" s="7" t="str">
        <f t="shared" si="108"/>
        <v>N/A</v>
      </c>
      <c r="K60" s="7" t="str">
        <f t="shared" si="5"/>
        <v/>
      </c>
      <c r="L60" s="7">
        <f>Dropdowns!BF1</f>
        <v>0</v>
      </c>
      <c r="M60" s="7">
        <f t="shared" si="6"/>
        <v>0</v>
      </c>
      <c r="O60" s="7" t="str">
        <f t="shared" si="109"/>
        <v/>
      </c>
      <c r="P60" s="7" t="str">
        <f t="shared" si="132"/>
        <v/>
      </c>
      <c r="Q60" s="31">
        <v>0</v>
      </c>
      <c r="R60" s="7" t="e">
        <f t="shared" ref="R60:R62" si="136">IF(E60="Ja",Q60,0)</f>
        <v>#REF!</v>
      </c>
      <c r="S60" s="7" t="str">
        <f t="shared" si="8"/>
        <v/>
      </c>
      <c r="T60" s="7" t="str">
        <f t="shared" si="133"/>
        <v/>
      </c>
      <c r="U60" s="7">
        <f t="shared" si="134"/>
        <v>0</v>
      </c>
      <c r="V60" s="7" t="str">
        <f t="shared" si="9"/>
        <v/>
      </c>
      <c r="W60" s="7" t="str">
        <f t="shared" si="10"/>
        <v/>
      </c>
      <c r="X60" s="7" t="e">
        <f t="shared" si="11"/>
        <v>#REF!</v>
      </c>
      <c r="Y60" s="7" t="str">
        <f t="shared" si="12"/>
        <v/>
      </c>
      <c r="Z60" s="7" t="str">
        <f t="shared" si="13"/>
        <v/>
      </c>
      <c r="AA60" s="7" t="e">
        <f t="shared" si="14"/>
        <v>#REF!</v>
      </c>
      <c r="AB60" s="7" t="str">
        <f t="shared" si="80"/>
        <v/>
      </c>
      <c r="AC60" s="7" t="str">
        <f t="shared" si="81"/>
        <v/>
      </c>
      <c r="AD60" s="7" t="e">
        <f t="shared" si="82"/>
        <v>#REF!</v>
      </c>
      <c r="AE60" s="7">
        <f t="shared" si="18"/>
        <v>0</v>
      </c>
      <c r="AG60" s="7" t="e">
        <f t="shared" si="110"/>
        <v>#REF!</v>
      </c>
      <c r="AH60" s="7" t="str">
        <f t="shared" si="130"/>
        <v/>
      </c>
      <c r="AI60" s="31">
        <v>0</v>
      </c>
      <c r="AJ60" s="7" t="e">
        <f t="shared" ref="AJ60:AJ62" si="137">IF(E60="Ja",AI60,0)</f>
        <v>#REF!</v>
      </c>
      <c r="AK60" s="7">
        <f t="shared" si="129"/>
        <v>0</v>
      </c>
      <c r="AL60" s="7" t="str">
        <f t="shared" si="135"/>
        <v/>
      </c>
      <c r="AM60" s="7">
        <f>IFERROR(IF(AND(AH60="",AJ60&lt;&gt;""),$AL$58*AJ60/$AJ$58,""),0)</f>
        <v>0</v>
      </c>
      <c r="AN60" s="7" t="e">
        <f t="shared" si="64"/>
        <v>#REF!</v>
      </c>
      <c r="AO60" s="7" t="str">
        <f t="shared" si="65"/>
        <v/>
      </c>
      <c r="AP60" s="7" t="e">
        <f t="shared" si="66"/>
        <v>#REF!</v>
      </c>
      <c r="AQ60" s="7" t="e">
        <f t="shared" si="67"/>
        <v>#REF!</v>
      </c>
      <c r="AR60" s="7" t="str">
        <f t="shared" si="68"/>
        <v/>
      </c>
      <c r="AS60" s="7" t="e">
        <f t="shared" si="69"/>
        <v>#REF!</v>
      </c>
      <c r="AT60" s="7" t="e">
        <f t="shared" si="70"/>
        <v>#REF!</v>
      </c>
      <c r="AU60" s="7" t="str">
        <f t="shared" si="71"/>
        <v/>
      </c>
      <c r="AV60" s="7" t="e">
        <f t="shared" si="72"/>
        <v>#REF!</v>
      </c>
      <c r="AW60" s="7" t="e">
        <f t="shared" si="73"/>
        <v>#REF!</v>
      </c>
      <c r="AX60" s="7" t="str">
        <f t="shared" si="74"/>
        <v/>
      </c>
      <c r="AY60" s="7" t="e">
        <f t="shared" si="75"/>
        <v>#REF!</v>
      </c>
      <c r="AZ60" s="7" t="e">
        <f t="shared" si="76"/>
        <v>#REF!</v>
      </c>
      <c r="BA60" s="7" t="str">
        <f t="shared" si="77"/>
        <v/>
      </c>
      <c r="BB60" s="7" t="e">
        <f t="shared" si="78"/>
        <v>#REF!</v>
      </c>
      <c r="BC60" s="7" t="e">
        <f t="shared" si="35"/>
        <v>#REF!</v>
      </c>
      <c r="BD60" s="7" t="str">
        <f t="shared" si="36"/>
        <v/>
      </c>
      <c r="BE60" s="7" t="e">
        <f t="shared" si="37"/>
        <v>#REF!</v>
      </c>
      <c r="BJ60" s="7" t="s">
        <v>744</v>
      </c>
      <c r="BK60" s="7">
        <v>8500</v>
      </c>
    </row>
    <row r="61" spans="1:63" ht="43.2" x14ac:dyDescent="0.3">
      <c r="A61" s="7">
        <v>413</v>
      </c>
      <c r="B61" s="1" t="s">
        <v>621</v>
      </c>
      <c r="C61" s="1" t="s">
        <v>528</v>
      </c>
      <c r="D61" s="1" t="e">
        <f>IF(A61="","",IF(#REF!="","Ja","Nein"))</f>
        <v>#REF!</v>
      </c>
      <c r="E61" s="1" t="e">
        <f t="shared" si="131"/>
        <v>#REF!</v>
      </c>
      <c r="F61" s="1" t="str">
        <f t="shared" si="105"/>
        <v/>
      </c>
      <c r="G61" s="1" t="str">
        <f t="shared" si="106"/>
        <v/>
      </c>
      <c r="H61" s="1">
        <f t="shared" si="107"/>
        <v>413</v>
      </c>
      <c r="I61" s="1" t="s">
        <v>776</v>
      </c>
      <c r="J61" s="7" t="str">
        <f t="shared" si="108"/>
        <v>N/A</v>
      </c>
      <c r="K61" s="7" t="str">
        <f t="shared" si="5"/>
        <v/>
      </c>
      <c r="L61" s="7">
        <f>Dropdowns!BG1</f>
        <v>0</v>
      </c>
      <c r="M61" s="7">
        <f t="shared" si="6"/>
        <v>0</v>
      </c>
      <c r="O61" s="7" t="str">
        <f t="shared" si="109"/>
        <v/>
      </c>
      <c r="P61" s="7" t="str">
        <f t="shared" si="132"/>
        <v/>
      </c>
      <c r="Q61" s="31">
        <v>0</v>
      </c>
      <c r="R61" s="7" t="e">
        <f t="shared" si="136"/>
        <v>#REF!</v>
      </c>
      <c r="S61" s="7" t="str">
        <f t="shared" si="8"/>
        <v/>
      </c>
      <c r="T61" s="7" t="str">
        <f t="shared" si="133"/>
        <v/>
      </c>
      <c r="U61" s="7">
        <f t="shared" si="134"/>
        <v>0</v>
      </c>
      <c r="V61" s="7" t="str">
        <f t="shared" si="9"/>
        <v/>
      </c>
      <c r="W61" s="7" t="str">
        <f t="shared" si="10"/>
        <v/>
      </c>
      <c r="X61" s="7" t="e">
        <f t="shared" si="11"/>
        <v>#REF!</v>
      </c>
      <c r="Y61" s="7" t="str">
        <f t="shared" si="12"/>
        <v/>
      </c>
      <c r="Z61" s="7" t="str">
        <f t="shared" si="13"/>
        <v/>
      </c>
      <c r="AA61" s="7" t="e">
        <f t="shared" si="14"/>
        <v>#REF!</v>
      </c>
      <c r="AB61" s="7" t="str">
        <f t="shared" si="80"/>
        <v/>
      </c>
      <c r="AC61" s="7" t="str">
        <f t="shared" si="81"/>
        <v/>
      </c>
      <c r="AD61" s="7" t="e">
        <f t="shared" si="82"/>
        <v>#REF!</v>
      </c>
      <c r="AE61" s="7">
        <f t="shared" si="18"/>
        <v>0</v>
      </c>
      <c r="AG61" s="7" t="e">
        <f t="shared" si="110"/>
        <v>#REF!</v>
      </c>
      <c r="AH61" s="7" t="str">
        <f t="shared" si="130"/>
        <v/>
      </c>
      <c r="AI61" s="31">
        <v>0</v>
      </c>
      <c r="AJ61" s="7" t="e">
        <f t="shared" si="137"/>
        <v>#REF!</v>
      </c>
      <c r="AK61" s="7">
        <f t="shared" si="129"/>
        <v>0</v>
      </c>
      <c r="AL61" s="7" t="str">
        <f t="shared" si="135"/>
        <v/>
      </c>
      <c r="AM61" s="7">
        <f>IFERROR(IF(AND(AH61="",AJ61&lt;&gt;""),$AL$58*AJ61/$AJ$58,""),0)</f>
        <v>0</v>
      </c>
      <c r="AN61" s="7" t="e">
        <f t="shared" si="64"/>
        <v>#REF!</v>
      </c>
      <c r="AO61" s="7" t="str">
        <f t="shared" si="65"/>
        <v/>
      </c>
      <c r="AP61" s="7" t="e">
        <f t="shared" si="66"/>
        <v>#REF!</v>
      </c>
      <c r="AQ61" s="7" t="e">
        <f t="shared" si="67"/>
        <v>#REF!</v>
      </c>
      <c r="AR61" s="7" t="str">
        <f t="shared" si="68"/>
        <v/>
      </c>
      <c r="AS61" s="7" t="e">
        <f t="shared" si="69"/>
        <v>#REF!</v>
      </c>
      <c r="AT61" s="7" t="e">
        <f t="shared" si="70"/>
        <v>#REF!</v>
      </c>
      <c r="AU61" s="7" t="str">
        <f t="shared" si="71"/>
        <v/>
      </c>
      <c r="AV61" s="7" t="e">
        <f t="shared" si="72"/>
        <v>#REF!</v>
      </c>
      <c r="AW61" s="7" t="e">
        <f t="shared" si="73"/>
        <v>#REF!</v>
      </c>
      <c r="AX61" s="7" t="str">
        <f t="shared" si="74"/>
        <v/>
      </c>
      <c r="AY61" s="7" t="e">
        <f t="shared" si="75"/>
        <v>#REF!</v>
      </c>
      <c r="AZ61" s="7" t="e">
        <f t="shared" si="76"/>
        <v>#REF!</v>
      </c>
      <c r="BA61" s="7" t="str">
        <f t="shared" si="77"/>
        <v/>
      </c>
      <c r="BB61" s="7" t="e">
        <f t="shared" si="78"/>
        <v>#REF!</v>
      </c>
      <c r="BC61" s="7" t="e">
        <f t="shared" si="35"/>
        <v>#REF!</v>
      </c>
      <c r="BD61" s="7" t="str">
        <f t="shared" si="36"/>
        <v/>
      </c>
      <c r="BE61" s="7" t="e">
        <f t="shared" si="37"/>
        <v>#REF!</v>
      </c>
      <c r="BJ61" s="7" t="s">
        <v>745</v>
      </c>
      <c r="BK61" s="7">
        <v>7200</v>
      </c>
    </row>
    <row r="62" spans="1:63" x14ac:dyDescent="0.3">
      <c r="A62" s="7">
        <v>419</v>
      </c>
      <c r="B62" s="1" t="s">
        <v>622</v>
      </c>
      <c r="C62" s="1" t="s">
        <v>529</v>
      </c>
      <c r="D62" s="1" t="e">
        <f>IF(A62="","",IF(#REF!="","Ja","Nein"))</f>
        <v>#REF!</v>
      </c>
      <c r="E62" s="1" t="e">
        <f t="shared" si="131"/>
        <v>#REF!</v>
      </c>
      <c r="F62" s="1" t="str">
        <f t="shared" si="105"/>
        <v/>
      </c>
      <c r="G62" s="1" t="str">
        <f t="shared" si="106"/>
        <v/>
      </c>
      <c r="H62" s="1">
        <f t="shared" si="107"/>
        <v>419</v>
      </c>
      <c r="I62" s="1" t="s">
        <v>776</v>
      </c>
      <c r="J62" s="7" t="str">
        <f t="shared" si="108"/>
        <v>N/A</v>
      </c>
      <c r="K62" s="7" t="str">
        <f t="shared" si="5"/>
        <v/>
      </c>
      <c r="L62" s="7">
        <f>Dropdowns!BH1</f>
        <v>0</v>
      </c>
      <c r="M62" s="7">
        <f t="shared" si="6"/>
        <v>0</v>
      </c>
      <c r="O62" s="7" t="str">
        <f t="shared" si="109"/>
        <v/>
      </c>
      <c r="P62" s="7" t="str">
        <f t="shared" si="132"/>
        <v/>
      </c>
      <c r="Q62" s="31">
        <v>0</v>
      </c>
      <c r="R62" s="7" t="e">
        <f t="shared" si="136"/>
        <v>#REF!</v>
      </c>
      <c r="S62" s="7" t="str">
        <f t="shared" si="8"/>
        <v/>
      </c>
      <c r="T62" s="7" t="str">
        <f t="shared" si="133"/>
        <v/>
      </c>
      <c r="U62" s="7">
        <f t="shared" si="134"/>
        <v>0</v>
      </c>
      <c r="V62" s="7" t="str">
        <f t="shared" si="9"/>
        <v/>
      </c>
      <c r="W62" s="7" t="str">
        <f t="shared" si="10"/>
        <v/>
      </c>
      <c r="X62" s="7" t="e">
        <f t="shared" si="11"/>
        <v>#REF!</v>
      </c>
      <c r="Y62" s="7" t="str">
        <f t="shared" si="12"/>
        <v/>
      </c>
      <c r="Z62" s="7" t="str">
        <f t="shared" si="13"/>
        <v/>
      </c>
      <c r="AA62" s="7" t="e">
        <f t="shared" si="14"/>
        <v>#REF!</v>
      </c>
      <c r="AB62" s="7" t="str">
        <f t="shared" si="80"/>
        <v/>
      </c>
      <c r="AC62" s="7" t="str">
        <f t="shared" si="81"/>
        <v/>
      </c>
      <c r="AD62" s="7" t="e">
        <f t="shared" si="82"/>
        <v>#REF!</v>
      </c>
      <c r="AE62" s="7">
        <f t="shared" si="18"/>
        <v>0</v>
      </c>
      <c r="AG62" s="7" t="e">
        <f t="shared" si="110"/>
        <v>#REF!</v>
      </c>
      <c r="AH62" s="7" t="str">
        <f t="shared" si="130"/>
        <v/>
      </c>
      <c r="AI62" s="31">
        <v>0</v>
      </c>
      <c r="AJ62" s="7" t="e">
        <f t="shared" si="137"/>
        <v>#REF!</v>
      </c>
      <c r="AK62" s="7">
        <f t="shared" si="129"/>
        <v>0</v>
      </c>
      <c r="AL62" s="7" t="str">
        <f t="shared" si="135"/>
        <v/>
      </c>
      <c r="AM62" s="7">
        <f>IFERROR(IF(AND(AH62="",AJ62&lt;&gt;""),$AL$58*AJ62/$AJ$58,""),0)</f>
        <v>0</v>
      </c>
      <c r="AN62" s="7" t="e">
        <f t="shared" si="64"/>
        <v>#REF!</v>
      </c>
      <c r="AO62" s="7" t="str">
        <f t="shared" si="65"/>
        <v/>
      </c>
      <c r="AP62" s="7" t="e">
        <f t="shared" si="66"/>
        <v>#REF!</v>
      </c>
      <c r="AQ62" s="7" t="e">
        <f t="shared" si="67"/>
        <v>#REF!</v>
      </c>
      <c r="AR62" s="7" t="str">
        <f t="shared" si="68"/>
        <v/>
      </c>
      <c r="AS62" s="7" t="e">
        <f t="shared" si="69"/>
        <v>#REF!</v>
      </c>
      <c r="AT62" s="7" t="e">
        <f t="shared" si="70"/>
        <v>#REF!</v>
      </c>
      <c r="AU62" s="7" t="str">
        <f t="shared" si="71"/>
        <v/>
      </c>
      <c r="AV62" s="7" t="e">
        <f t="shared" si="72"/>
        <v>#REF!</v>
      </c>
      <c r="AW62" s="7" t="e">
        <f t="shared" si="73"/>
        <v>#REF!</v>
      </c>
      <c r="AX62" s="7" t="str">
        <f t="shared" si="74"/>
        <v/>
      </c>
      <c r="AY62" s="7" t="e">
        <f t="shared" si="75"/>
        <v>#REF!</v>
      </c>
      <c r="AZ62" s="7" t="e">
        <f t="shared" si="76"/>
        <v>#REF!</v>
      </c>
      <c r="BA62" s="7" t="str">
        <f t="shared" si="77"/>
        <v/>
      </c>
      <c r="BB62" s="7" t="e">
        <f t="shared" si="78"/>
        <v>#REF!</v>
      </c>
      <c r="BC62" s="7" t="e">
        <f t="shared" si="35"/>
        <v>#REF!</v>
      </c>
      <c r="BD62" s="7" t="str">
        <f t="shared" si="36"/>
        <v/>
      </c>
      <c r="BE62" s="7" t="e">
        <f t="shared" si="37"/>
        <v>#REF!</v>
      </c>
      <c r="BJ62" s="7" t="s">
        <v>746</v>
      </c>
      <c r="BK62" s="7">
        <v>1045</v>
      </c>
    </row>
    <row r="63" spans="1:63" x14ac:dyDescent="0.3">
      <c r="A63" s="7">
        <v>420</v>
      </c>
      <c r="B63" s="1" t="s">
        <v>623</v>
      </c>
      <c r="C63" s="1"/>
      <c r="D63" s="1" t="e">
        <f>IF(A63="","",IF(#REF!="","Ja","Nein"))</f>
        <v>#REF!</v>
      </c>
      <c r="E63" s="1" t="e">
        <f>IF(AND($F$57&lt;&gt;"",$D$57="Nein"),"Nein",
                IF(AND($G$63&lt;&gt;"",$D$63="Nein"),"Nein",
                              IF(AND(H63&lt;&gt;"",D63="Nein"),"Nein","Ja")))</f>
        <v>#REF!</v>
      </c>
      <c r="F63" s="1" t="str">
        <f t="shared" si="105"/>
        <v/>
      </c>
      <c r="G63" s="1">
        <f t="shared" si="106"/>
        <v>420</v>
      </c>
      <c r="H63" s="1" t="str">
        <f t="shared" si="107"/>
        <v/>
      </c>
      <c r="I63" s="1" t="s">
        <v>803</v>
      </c>
      <c r="J63" s="7" t="str">
        <f t="shared" si="108"/>
        <v>N/A</v>
      </c>
      <c r="K63" s="7" t="str">
        <f t="shared" si="5"/>
        <v/>
      </c>
      <c r="L63" s="7">
        <f>Dropdowns!BI1</f>
        <v>0</v>
      </c>
      <c r="M63" s="7">
        <f t="shared" si="6"/>
        <v>0</v>
      </c>
      <c r="O63" s="7" t="str">
        <f t="shared" si="109"/>
        <v/>
      </c>
      <c r="P63" s="7">
        <f>IFERROR(IF(G63="","",R63/$Q$57),0)</f>
        <v>0</v>
      </c>
      <c r="Q63" s="28">
        <f>SUM(Q64:Q67)</f>
        <v>0</v>
      </c>
      <c r="R63" s="28" t="e">
        <f>SUM(R64:R67)</f>
        <v>#REF!</v>
      </c>
      <c r="S63" s="7" t="str">
        <f t="shared" si="8"/>
        <v/>
      </c>
      <c r="T63" s="7">
        <f t="shared" si="133"/>
        <v>0</v>
      </c>
      <c r="U63" s="7">
        <f>IFERROR(IF(AND(P63="",R63&lt;&gt;""),$T$63*R63/$R$63,""),0)</f>
        <v>0</v>
      </c>
      <c r="V63" s="7" t="str">
        <f t="shared" si="9"/>
        <v/>
      </c>
      <c r="W63" s="7" t="e">
        <f t="shared" si="10"/>
        <v>#REF!</v>
      </c>
      <c r="X63" s="7" t="e">
        <f t="shared" si="11"/>
        <v>#REF!</v>
      </c>
      <c r="Y63" s="7" t="str">
        <f t="shared" si="12"/>
        <v/>
      </c>
      <c r="Z63" s="7" t="e">
        <f t="shared" si="13"/>
        <v>#REF!</v>
      </c>
      <c r="AA63" s="7" t="e">
        <f t="shared" si="14"/>
        <v>#REF!</v>
      </c>
      <c r="AB63" s="7" t="str">
        <f t="shared" si="80"/>
        <v/>
      </c>
      <c r="AC63" s="7" t="e">
        <f t="shared" si="81"/>
        <v>#REF!</v>
      </c>
      <c r="AD63" s="7" t="e">
        <f t="shared" si="82"/>
        <v>#REF!</v>
      </c>
      <c r="AE63" s="7">
        <f t="shared" si="18"/>
        <v>0</v>
      </c>
      <c r="AG63" s="7" t="e">
        <f t="shared" si="110"/>
        <v>#REF!</v>
      </c>
      <c r="AH63" s="7">
        <f>IFERROR(IF(G63="","",AJ63/$AJ$57),0)</f>
        <v>0</v>
      </c>
      <c r="AI63" s="28">
        <f>SUM(AI64:AI67)</f>
        <v>9</v>
      </c>
      <c r="AJ63" s="28" t="e">
        <f>SUM(AJ64:AJ67)</f>
        <v>#REF!</v>
      </c>
      <c r="AK63" s="7">
        <f t="shared" si="129"/>
        <v>0</v>
      </c>
      <c r="AL63" s="7">
        <f t="shared" si="135"/>
        <v>0</v>
      </c>
      <c r="AM63" s="7">
        <f>IFERROR(IF(AND(AH63="",AJ63&lt;&gt;""),$AL$63*AJ63/$AJ$63,""),0)</f>
        <v>0</v>
      </c>
      <c r="AN63" s="7" t="e">
        <f t="shared" si="64"/>
        <v>#REF!</v>
      </c>
      <c r="AO63" s="7" t="e">
        <f t="shared" si="65"/>
        <v>#REF!</v>
      </c>
      <c r="AP63" s="7" t="e">
        <f t="shared" si="66"/>
        <v>#REF!</v>
      </c>
      <c r="AQ63" s="7" t="e">
        <f t="shared" si="67"/>
        <v>#REF!</v>
      </c>
      <c r="AR63" s="7" t="e">
        <f t="shared" si="68"/>
        <v>#REF!</v>
      </c>
      <c r="AS63" s="7" t="e">
        <f t="shared" si="69"/>
        <v>#REF!</v>
      </c>
      <c r="AT63" s="7" t="e">
        <f t="shared" si="70"/>
        <v>#REF!</v>
      </c>
      <c r="AU63" s="7" t="e">
        <f t="shared" si="71"/>
        <v>#REF!</v>
      </c>
      <c r="AV63" s="7" t="e">
        <f t="shared" si="72"/>
        <v>#REF!</v>
      </c>
      <c r="AW63" s="7" t="e">
        <f t="shared" si="73"/>
        <v>#REF!</v>
      </c>
      <c r="AX63" s="7" t="e">
        <f t="shared" si="74"/>
        <v>#REF!</v>
      </c>
      <c r="AY63" s="7" t="e">
        <f t="shared" si="75"/>
        <v>#REF!</v>
      </c>
      <c r="AZ63" s="7" t="e">
        <f t="shared" si="76"/>
        <v>#REF!</v>
      </c>
      <c r="BA63" s="7" t="e">
        <f t="shared" si="77"/>
        <v>#REF!</v>
      </c>
      <c r="BB63" s="7" t="e">
        <f t="shared" si="78"/>
        <v>#REF!</v>
      </c>
      <c r="BC63" s="7" t="e">
        <f t="shared" si="35"/>
        <v>#REF!</v>
      </c>
      <c r="BD63" s="7" t="e">
        <f t="shared" si="36"/>
        <v>#REF!</v>
      </c>
      <c r="BE63" s="7" t="e">
        <f t="shared" si="37"/>
        <v>#REF!</v>
      </c>
      <c r="BJ63" s="7" t="s">
        <v>747</v>
      </c>
      <c r="BK63" s="7">
        <v>1350</v>
      </c>
    </row>
    <row r="64" spans="1:63" ht="43.2" x14ac:dyDescent="0.3">
      <c r="A64" s="7">
        <v>421</v>
      </c>
      <c r="B64" s="1" t="s">
        <v>624</v>
      </c>
      <c r="C64" s="1" t="s">
        <v>530</v>
      </c>
      <c r="D64" s="1" t="e">
        <f>IF(A64="","",IF(#REF!="","Ja","Nein"))</f>
        <v>#REF!</v>
      </c>
      <c r="E64" s="1" t="e">
        <f t="shared" ref="E64:E67" si="138">IF(AND($F$57&lt;&gt;"",$D$57="Nein"),"Nein",
                IF(AND($G$63&lt;&gt;"",$D$63="Nein"),"Nein",
                              IF(AND(H64&lt;&gt;"",D64="Nein"),"Nein","Ja")))</f>
        <v>#REF!</v>
      </c>
      <c r="F64" s="1" t="str">
        <f t="shared" si="105"/>
        <v/>
      </c>
      <c r="G64" s="1" t="str">
        <f t="shared" si="106"/>
        <v/>
      </c>
      <c r="H64" s="1">
        <f t="shared" si="107"/>
        <v>421</v>
      </c>
      <c r="I64" s="1" t="s">
        <v>775</v>
      </c>
      <c r="J64" s="7" t="str">
        <f t="shared" si="108"/>
        <v>N/A</v>
      </c>
      <c r="K64" s="7" t="str">
        <f t="shared" si="5"/>
        <v/>
      </c>
      <c r="L64" s="7">
        <f>Dropdowns!BJ1</f>
        <v>0</v>
      </c>
      <c r="M64" s="7">
        <f t="shared" si="6"/>
        <v>0</v>
      </c>
      <c r="O64" s="7" t="str">
        <f t="shared" si="109"/>
        <v/>
      </c>
      <c r="P64" s="7" t="str">
        <f t="shared" si="132"/>
        <v/>
      </c>
      <c r="Q64" s="31">
        <v>0</v>
      </c>
      <c r="R64" s="7" t="e">
        <f>IF(E64="Ja",Q64,0)</f>
        <v>#REF!</v>
      </c>
      <c r="S64" s="7" t="str">
        <f t="shared" si="8"/>
        <v/>
      </c>
      <c r="T64" s="7" t="str">
        <f t="shared" si="133"/>
        <v/>
      </c>
      <c r="U64" s="7">
        <f t="shared" ref="U64:U67" si="139">IFERROR(IF(AND(P64="",R64&lt;&gt;""),$T$63*R64/$R$63,""),0)</f>
        <v>0</v>
      </c>
      <c r="V64" s="7" t="str">
        <f t="shared" si="9"/>
        <v/>
      </c>
      <c r="W64" s="7" t="str">
        <f t="shared" si="10"/>
        <v/>
      </c>
      <c r="X64" s="7" t="e">
        <f t="shared" si="11"/>
        <v>#REF!</v>
      </c>
      <c r="Y64" s="7" t="str">
        <f t="shared" si="12"/>
        <v/>
      </c>
      <c r="Z64" s="7" t="str">
        <f t="shared" si="13"/>
        <v/>
      </c>
      <c r="AA64" s="7" t="e">
        <f t="shared" si="14"/>
        <v>#REF!</v>
      </c>
      <c r="AB64" s="7" t="str">
        <f t="shared" si="80"/>
        <v/>
      </c>
      <c r="AC64" s="7" t="str">
        <f t="shared" si="81"/>
        <v/>
      </c>
      <c r="AD64" s="7" t="e">
        <f t="shared" si="82"/>
        <v>#REF!</v>
      </c>
      <c r="AE64" s="7">
        <f t="shared" si="18"/>
        <v>0</v>
      </c>
      <c r="AG64" s="7" t="e">
        <f t="shared" si="110"/>
        <v>#REF!</v>
      </c>
      <c r="AH64" s="7" t="str">
        <f>IFERROR(IF(G64="","",AI64/$AJ$57),0)</f>
        <v/>
      </c>
      <c r="AI64" s="31">
        <v>3</v>
      </c>
      <c r="AJ64" s="7" t="e">
        <f>IF(E64="Ja",AI64,0)</f>
        <v>#REF!</v>
      </c>
      <c r="AK64" s="7">
        <f t="shared" si="129"/>
        <v>0</v>
      </c>
      <c r="AL64" s="7" t="str">
        <f t="shared" si="135"/>
        <v/>
      </c>
      <c r="AM64" s="7">
        <f>IFERROR(IF(AND(AH64="",AJ64&lt;&gt;""),$AL$63*AJ64/$AJ$63,""),0)</f>
        <v>0</v>
      </c>
      <c r="AN64" s="7" t="e">
        <f t="shared" si="64"/>
        <v>#REF!</v>
      </c>
      <c r="AO64" s="7" t="str">
        <f t="shared" si="65"/>
        <v/>
      </c>
      <c r="AP64" s="7" t="e">
        <f t="shared" si="66"/>
        <v>#REF!</v>
      </c>
      <c r="AQ64" s="7" t="e">
        <f t="shared" si="67"/>
        <v>#REF!</v>
      </c>
      <c r="AR64" s="7" t="str">
        <f t="shared" si="68"/>
        <v/>
      </c>
      <c r="AS64" s="7" t="e">
        <f t="shared" si="69"/>
        <v>#REF!</v>
      </c>
      <c r="AT64" s="7" t="e">
        <f t="shared" si="70"/>
        <v>#REF!</v>
      </c>
      <c r="AU64" s="7" t="str">
        <f t="shared" si="71"/>
        <v/>
      </c>
      <c r="AV64" s="7" t="e">
        <f t="shared" si="72"/>
        <v>#REF!</v>
      </c>
      <c r="AW64" s="7" t="e">
        <f t="shared" si="73"/>
        <v>#REF!</v>
      </c>
      <c r="AX64" s="7" t="str">
        <f t="shared" si="74"/>
        <v/>
      </c>
      <c r="AY64" s="7" t="e">
        <f t="shared" si="75"/>
        <v>#REF!</v>
      </c>
      <c r="AZ64" s="7" t="e">
        <f t="shared" si="76"/>
        <v>#REF!</v>
      </c>
      <c r="BA64" s="7" t="str">
        <f t="shared" si="77"/>
        <v/>
      </c>
      <c r="BB64" s="7" t="e">
        <f t="shared" si="78"/>
        <v>#REF!</v>
      </c>
      <c r="BC64" s="7" t="e">
        <f t="shared" si="35"/>
        <v>#REF!</v>
      </c>
      <c r="BD64" s="7" t="str">
        <f t="shared" si="36"/>
        <v/>
      </c>
      <c r="BE64" s="7" t="e">
        <f t="shared" si="37"/>
        <v>#REF!</v>
      </c>
      <c r="BJ64" s="7" t="s">
        <v>748</v>
      </c>
      <c r="BK64" s="7">
        <v>960</v>
      </c>
    </row>
    <row r="65" spans="1:63" ht="28.8" x14ac:dyDescent="0.3">
      <c r="A65" s="7">
        <v>422</v>
      </c>
      <c r="B65" s="1" t="s">
        <v>625</v>
      </c>
      <c r="C65" s="1" t="s">
        <v>531</v>
      </c>
      <c r="D65" s="1" t="e">
        <f>IF(A65="","",IF(#REF!="","Ja","Nein"))</f>
        <v>#REF!</v>
      </c>
      <c r="E65" s="1" t="e">
        <f t="shared" si="138"/>
        <v>#REF!</v>
      </c>
      <c r="F65" s="1" t="str">
        <f t="shared" si="105"/>
        <v/>
      </c>
      <c r="G65" s="1" t="str">
        <f t="shared" si="106"/>
        <v/>
      </c>
      <c r="H65" s="1">
        <f t="shared" si="107"/>
        <v>422</v>
      </c>
      <c r="I65" s="1" t="s">
        <v>805</v>
      </c>
      <c r="J65" s="7" t="str">
        <f t="shared" si="108"/>
        <v>N/A</v>
      </c>
      <c r="K65" s="7" t="str">
        <f t="shared" si="5"/>
        <v/>
      </c>
      <c r="L65" s="7">
        <f>Dropdowns!BK1</f>
        <v>0</v>
      </c>
      <c r="M65" s="7">
        <f t="shared" si="6"/>
        <v>0</v>
      </c>
      <c r="O65" s="7" t="str">
        <f t="shared" si="109"/>
        <v/>
      </c>
      <c r="P65" s="7" t="str">
        <f t="shared" si="132"/>
        <v/>
      </c>
      <c r="Q65" s="31">
        <v>0</v>
      </c>
      <c r="R65" s="7" t="e">
        <f t="shared" ref="R65:R67" si="140">IF(E65="Ja",Q65,0)</f>
        <v>#REF!</v>
      </c>
      <c r="S65" s="7" t="str">
        <f t="shared" si="8"/>
        <v/>
      </c>
      <c r="T65" s="7" t="str">
        <f t="shared" si="133"/>
        <v/>
      </c>
      <c r="U65" s="7">
        <f t="shared" si="139"/>
        <v>0</v>
      </c>
      <c r="V65" s="7" t="str">
        <f t="shared" si="9"/>
        <v/>
      </c>
      <c r="W65" s="7" t="str">
        <f t="shared" si="10"/>
        <v/>
      </c>
      <c r="X65" s="7" t="e">
        <f t="shared" si="11"/>
        <v>#REF!</v>
      </c>
      <c r="Y65" s="7" t="str">
        <f t="shared" si="12"/>
        <v/>
      </c>
      <c r="Z65" s="7" t="str">
        <f t="shared" si="13"/>
        <v/>
      </c>
      <c r="AA65" s="7" t="e">
        <f t="shared" si="14"/>
        <v>#REF!</v>
      </c>
      <c r="AB65" s="7" t="str">
        <f t="shared" si="80"/>
        <v/>
      </c>
      <c r="AC65" s="7" t="str">
        <f t="shared" si="81"/>
        <v/>
      </c>
      <c r="AD65" s="7" t="e">
        <f t="shared" si="82"/>
        <v>#REF!</v>
      </c>
      <c r="AE65" s="7">
        <f t="shared" si="18"/>
        <v>0</v>
      </c>
      <c r="AG65" s="7" t="e">
        <f t="shared" si="110"/>
        <v>#REF!</v>
      </c>
      <c r="AH65" s="7" t="str">
        <f t="shared" si="130"/>
        <v/>
      </c>
      <c r="AI65" s="31">
        <v>3</v>
      </c>
      <c r="AJ65" s="7" t="e">
        <f t="shared" ref="AJ65:AJ67" si="141">IF(E65="Ja",AI65,0)</f>
        <v>#REF!</v>
      </c>
      <c r="AK65" s="7">
        <f t="shared" si="129"/>
        <v>0</v>
      </c>
      <c r="AL65" s="7" t="str">
        <f t="shared" si="135"/>
        <v/>
      </c>
      <c r="AM65" s="7">
        <f>IFERROR(IF(AND(AH65="",AJ65&lt;&gt;""),$AL$63*AJ65/$AJ$63,""),0)</f>
        <v>0</v>
      </c>
      <c r="AN65" s="7" t="e">
        <f t="shared" si="64"/>
        <v>#REF!</v>
      </c>
      <c r="AO65" s="7" t="str">
        <f t="shared" si="65"/>
        <v/>
      </c>
      <c r="AP65" s="7" t="e">
        <f t="shared" si="66"/>
        <v>#REF!</v>
      </c>
      <c r="AQ65" s="7" t="e">
        <f t="shared" si="67"/>
        <v>#REF!</v>
      </c>
      <c r="AR65" s="7" t="str">
        <f t="shared" si="68"/>
        <v/>
      </c>
      <c r="AS65" s="7" t="e">
        <f t="shared" si="69"/>
        <v>#REF!</v>
      </c>
      <c r="AT65" s="7" t="e">
        <f t="shared" si="70"/>
        <v>#REF!</v>
      </c>
      <c r="AU65" s="7" t="str">
        <f t="shared" si="71"/>
        <v/>
      </c>
      <c r="AV65" s="7" t="e">
        <f t="shared" si="72"/>
        <v>#REF!</v>
      </c>
      <c r="AW65" s="7" t="e">
        <f t="shared" si="73"/>
        <v>#REF!</v>
      </c>
      <c r="AX65" s="7" t="str">
        <f t="shared" si="74"/>
        <v/>
      </c>
      <c r="AY65" s="7" t="e">
        <f t="shared" si="75"/>
        <v>#REF!</v>
      </c>
      <c r="AZ65" s="7" t="e">
        <f t="shared" si="76"/>
        <v>#REF!</v>
      </c>
      <c r="BA65" s="7" t="str">
        <f t="shared" si="77"/>
        <v/>
      </c>
      <c r="BB65" s="7" t="e">
        <f t="shared" si="78"/>
        <v>#REF!</v>
      </c>
      <c r="BC65" s="7" t="e">
        <f t="shared" si="35"/>
        <v>#REF!</v>
      </c>
      <c r="BD65" s="7" t="str">
        <f t="shared" si="36"/>
        <v/>
      </c>
      <c r="BE65" s="7" t="e">
        <f t="shared" si="37"/>
        <v>#REF!</v>
      </c>
      <c r="BJ65" s="7" t="s">
        <v>749</v>
      </c>
      <c r="BK65" s="7">
        <v>900</v>
      </c>
    </row>
    <row r="66" spans="1:63" x14ac:dyDescent="0.3">
      <c r="A66" s="7">
        <v>423</v>
      </c>
      <c r="B66" s="1" t="s">
        <v>626</v>
      </c>
      <c r="C66" s="1" t="s">
        <v>532</v>
      </c>
      <c r="D66" s="1" t="e">
        <f>IF(A66="","",IF(#REF!="","Ja","Nein"))</f>
        <v>#REF!</v>
      </c>
      <c r="E66" s="1" t="e">
        <f t="shared" si="138"/>
        <v>#REF!</v>
      </c>
      <c r="F66" s="1" t="str">
        <f t="shared" si="105"/>
        <v/>
      </c>
      <c r="G66" s="1" t="str">
        <f t="shared" si="106"/>
        <v/>
      </c>
      <c r="H66" s="1">
        <f t="shared" si="107"/>
        <v>423</v>
      </c>
      <c r="I66" s="1" t="s">
        <v>805</v>
      </c>
      <c r="J66" s="7" t="str">
        <f t="shared" si="108"/>
        <v>N/A</v>
      </c>
      <c r="K66" s="7" t="str">
        <f t="shared" si="5"/>
        <v/>
      </c>
      <c r="L66" s="7">
        <f>Dropdowns!BL1</f>
        <v>0</v>
      </c>
      <c r="M66" s="7">
        <f t="shared" si="6"/>
        <v>0</v>
      </c>
      <c r="O66" s="7" t="str">
        <f t="shared" si="109"/>
        <v/>
      </c>
      <c r="P66" s="7" t="str">
        <f t="shared" si="132"/>
        <v/>
      </c>
      <c r="Q66" s="31">
        <v>0</v>
      </c>
      <c r="R66" s="7" t="e">
        <f t="shared" si="140"/>
        <v>#REF!</v>
      </c>
      <c r="S66" s="7" t="str">
        <f t="shared" si="8"/>
        <v/>
      </c>
      <c r="T66" s="7" t="str">
        <f t="shared" si="133"/>
        <v/>
      </c>
      <c r="U66" s="7">
        <f t="shared" si="139"/>
        <v>0</v>
      </c>
      <c r="V66" s="7" t="str">
        <f t="shared" si="9"/>
        <v/>
      </c>
      <c r="W66" s="7" t="str">
        <f t="shared" si="10"/>
        <v/>
      </c>
      <c r="X66" s="7" t="e">
        <f t="shared" si="11"/>
        <v>#REF!</v>
      </c>
      <c r="Y66" s="7" t="str">
        <f t="shared" si="12"/>
        <v/>
      </c>
      <c r="Z66" s="7" t="str">
        <f t="shared" si="13"/>
        <v/>
      </c>
      <c r="AA66" s="7" t="e">
        <f t="shared" si="14"/>
        <v>#REF!</v>
      </c>
      <c r="AB66" s="7" t="str">
        <f t="shared" si="80"/>
        <v/>
      </c>
      <c r="AC66" s="7" t="str">
        <f t="shared" si="81"/>
        <v/>
      </c>
      <c r="AD66" s="7" t="e">
        <f t="shared" si="82"/>
        <v>#REF!</v>
      </c>
      <c r="AE66" s="7">
        <f t="shared" si="18"/>
        <v>0</v>
      </c>
      <c r="AG66" s="7" t="e">
        <f t="shared" si="110"/>
        <v>#REF!</v>
      </c>
      <c r="AH66" s="7" t="str">
        <f t="shared" si="130"/>
        <v/>
      </c>
      <c r="AI66" s="31">
        <v>3</v>
      </c>
      <c r="AJ66" s="7" t="e">
        <f t="shared" si="141"/>
        <v>#REF!</v>
      </c>
      <c r="AK66" s="7">
        <f t="shared" si="129"/>
        <v>0</v>
      </c>
      <c r="AL66" s="7" t="str">
        <f t="shared" si="135"/>
        <v/>
      </c>
      <c r="AM66" s="7">
        <f>IFERROR(IF(AND(AH66="",AJ66&lt;&gt;""),$AL$63*AJ66/$AJ$63,""),0)</f>
        <v>0</v>
      </c>
      <c r="AN66" s="7" t="e">
        <f t="shared" si="64"/>
        <v>#REF!</v>
      </c>
      <c r="AO66" s="7" t="str">
        <f t="shared" si="65"/>
        <v/>
      </c>
      <c r="AP66" s="7" t="e">
        <f t="shared" si="66"/>
        <v>#REF!</v>
      </c>
      <c r="AQ66" s="7" t="e">
        <f t="shared" si="67"/>
        <v>#REF!</v>
      </c>
      <c r="AR66" s="7" t="str">
        <f t="shared" si="68"/>
        <v/>
      </c>
      <c r="AS66" s="7" t="e">
        <f t="shared" si="69"/>
        <v>#REF!</v>
      </c>
      <c r="AT66" s="7" t="e">
        <f t="shared" si="70"/>
        <v>#REF!</v>
      </c>
      <c r="AU66" s="7" t="str">
        <f t="shared" si="71"/>
        <v/>
      </c>
      <c r="AV66" s="7" t="e">
        <f t="shared" si="72"/>
        <v>#REF!</v>
      </c>
      <c r="AW66" s="7" t="e">
        <f t="shared" si="73"/>
        <v>#REF!</v>
      </c>
      <c r="AX66" s="7" t="str">
        <f t="shared" si="74"/>
        <v/>
      </c>
      <c r="AY66" s="7" t="e">
        <f t="shared" si="75"/>
        <v>#REF!</v>
      </c>
      <c r="AZ66" s="7" t="e">
        <f t="shared" si="76"/>
        <v>#REF!</v>
      </c>
      <c r="BA66" s="7" t="str">
        <f t="shared" si="77"/>
        <v/>
      </c>
      <c r="BB66" s="7" t="e">
        <f t="shared" si="78"/>
        <v>#REF!</v>
      </c>
      <c r="BC66" s="7" t="e">
        <f t="shared" si="35"/>
        <v>#REF!</v>
      </c>
      <c r="BD66" s="7" t="str">
        <f t="shared" si="36"/>
        <v/>
      </c>
      <c r="BE66" s="7" t="e">
        <f t="shared" si="37"/>
        <v>#REF!</v>
      </c>
      <c r="BJ66" s="7" t="s">
        <v>750</v>
      </c>
      <c r="BK66" s="7">
        <v>1200</v>
      </c>
    </row>
    <row r="67" spans="1:63" x14ac:dyDescent="0.3">
      <c r="A67" s="7">
        <v>429</v>
      </c>
      <c r="B67" s="1" t="s">
        <v>627</v>
      </c>
      <c r="C67" s="1" t="s">
        <v>533</v>
      </c>
      <c r="D67" s="1" t="e">
        <f>IF(A67="","",IF(#REF!="","Ja","Nein"))</f>
        <v>#REF!</v>
      </c>
      <c r="E67" s="1" t="e">
        <f t="shared" si="138"/>
        <v>#REF!</v>
      </c>
      <c r="F67" s="1" t="str">
        <f t="shared" si="105"/>
        <v/>
      </c>
      <c r="G67" s="1" t="str">
        <f t="shared" si="106"/>
        <v/>
      </c>
      <c r="H67" s="1">
        <f t="shared" si="107"/>
        <v>429</v>
      </c>
      <c r="I67" s="1" t="s">
        <v>776</v>
      </c>
      <c r="J67" s="7" t="str">
        <f t="shared" si="108"/>
        <v>N/A</v>
      </c>
      <c r="K67" s="7" t="str">
        <f t="shared" si="5"/>
        <v/>
      </c>
      <c r="L67" s="7">
        <f>Dropdowns!BM1</f>
        <v>0</v>
      </c>
      <c r="M67" s="7">
        <f t="shared" si="6"/>
        <v>0</v>
      </c>
      <c r="O67" s="7" t="str">
        <f t="shared" si="109"/>
        <v/>
      </c>
      <c r="P67" s="7" t="str">
        <f t="shared" si="132"/>
        <v/>
      </c>
      <c r="Q67" s="31">
        <v>0</v>
      </c>
      <c r="R67" s="7" t="e">
        <f t="shared" si="140"/>
        <v>#REF!</v>
      </c>
      <c r="S67" s="7" t="str">
        <f t="shared" si="8"/>
        <v/>
      </c>
      <c r="T67" s="7" t="str">
        <f t="shared" si="133"/>
        <v/>
      </c>
      <c r="U67" s="7">
        <f t="shared" si="139"/>
        <v>0</v>
      </c>
      <c r="V67" s="7" t="str">
        <f t="shared" si="9"/>
        <v/>
      </c>
      <c r="W67" s="7" t="str">
        <f t="shared" si="10"/>
        <v/>
      </c>
      <c r="X67" s="7" t="e">
        <f t="shared" si="11"/>
        <v>#REF!</v>
      </c>
      <c r="Y67" s="7" t="str">
        <f t="shared" si="12"/>
        <v/>
      </c>
      <c r="Z67" s="7" t="str">
        <f t="shared" si="13"/>
        <v/>
      </c>
      <c r="AA67" s="7" t="e">
        <f t="shared" si="14"/>
        <v>#REF!</v>
      </c>
      <c r="AB67" s="7" t="str">
        <f t="shared" si="80"/>
        <v/>
      </c>
      <c r="AC67" s="7" t="str">
        <f t="shared" si="81"/>
        <v/>
      </c>
      <c r="AD67" s="7" t="e">
        <f t="shared" si="82"/>
        <v>#REF!</v>
      </c>
      <c r="AE67" s="7">
        <f t="shared" si="18"/>
        <v>0</v>
      </c>
      <c r="AG67" s="7" t="e">
        <f t="shared" si="110"/>
        <v>#REF!</v>
      </c>
      <c r="AH67" s="7" t="str">
        <f t="shared" si="130"/>
        <v/>
      </c>
      <c r="AI67" s="31">
        <v>0</v>
      </c>
      <c r="AJ67" s="7" t="e">
        <f t="shared" si="141"/>
        <v>#REF!</v>
      </c>
      <c r="AK67" s="7">
        <f t="shared" si="129"/>
        <v>0</v>
      </c>
      <c r="AL67" s="7" t="str">
        <f t="shared" si="135"/>
        <v/>
      </c>
      <c r="AM67" s="7">
        <f>IFERROR(IF(AND(AH67="",AJ67&lt;&gt;""),$AL$63*AJ67/$AJ$63,""),0)</f>
        <v>0</v>
      </c>
      <c r="AN67" s="7" t="e">
        <f t="shared" si="64"/>
        <v>#REF!</v>
      </c>
      <c r="AO67" s="7" t="str">
        <f t="shared" si="65"/>
        <v/>
      </c>
      <c r="AP67" s="7" t="e">
        <f t="shared" si="66"/>
        <v>#REF!</v>
      </c>
      <c r="AQ67" s="7" t="e">
        <f t="shared" si="67"/>
        <v>#REF!</v>
      </c>
      <c r="AR67" s="7" t="str">
        <f t="shared" si="68"/>
        <v/>
      </c>
      <c r="AS67" s="7" t="e">
        <f t="shared" si="69"/>
        <v>#REF!</v>
      </c>
      <c r="AT67" s="7" t="e">
        <f t="shared" si="70"/>
        <v>#REF!</v>
      </c>
      <c r="AU67" s="7" t="str">
        <f t="shared" si="71"/>
        <v/>
      </c>
      <c r="AV67" s="7" t="e">
        <f t="shared" si="72"/>
        <v>#REF!</v>
      </c>
      <c r="AW67" s="7" t="e">
        <f t="shared" si="73"/>
        <v>#REF!</v>
      </c>
      <c r="AX67" s="7" t="str">
        <f t="shared" si="74"/>
        <v/>
      </c>
      <c r="AY67" s="7" t="e">
        <f t="shared" si="75"/>
        <v>#REF!</v>
      </c>
      <c r="AZ67" s="7" t="e">
        <f t="shared" si="76"/>
        <v>#REF!</v>
      </c>
      <c r="BA67" s="7" t="str">
        <f t="shared" si="77"/>
        <v/>
      </c>
      <c r="BB67" s="7" t="e">
        <f t="shared" si="78"/>
        <v>#REF!</v>
      </c>
      <c r="BC67" s="7" t="e">
        <f t="shared" si="35"/>
        <v>#REF!</v>
      </c>
      <c r="BD67" s="7" t="str">
        <f t="shared" si="36"/>
        <v/>
      </c>
      <c r="BE67" s="7" t="e">
        <f t="shared" si="37"/>
        <v>#REF!</v>
      </c>
      <c r="BJ67" s="7" t="s">
        <v>751</v>
      </c>
      <c r="BK67" s="7">
        <v>1000</v>
      </c>
    </row>
    <row r="68" spans="1:63" x14ac:dyDescent="0.3">
      <c r="A68" s="7">
        <v>430</v>
      </c>
      <c r="B68" s="1" t="s">
        <v>628</v>
      </c>
      <c r="C68" s="1" t="s">
        <v>534</v>
      </c>
      <c r="D68" s="1" t="e">
        <f>IF(A68="","",IF(#REF!="","Ja","Nein"))</f>
        <v>#REF!</v>
      </c>
      <c r="E68" s="1" t="e">
        <f>IF(AND($F$57&lt;&gt;"",$D$57="Nein"),"Nein",
                IF(AND($G$68&lt;&gt;"",$D$68="Nein"),"Nein",
                              IF(AND(H68&lt;&gt;"",D68="Nein"),"Nein","Ja")))</f>
        <v>#REF!</v>
      </c>
      <c r="F68" s="1" t="str">
        <f t="shared" ref="F68:F99" si="142">IF(A68="","",IF(MOD(A68,100)=0,A68,""))</f>
        <v/>
      </c>
      <c r="G68" s="1">
        <f t="shared" ref="G68:G99" si="143">IF(A68="","",IF(AND(F68="",MID(A68,2,1)&lt;&gt;"0",MID(A68,3,1)="0"),A68,""))</f>
        <v>430</v>
      </c>
      <c r="H68" s="1" t="str">
        <f t="shared" ref="H68:H99" si="144">IF(A68="","",IF(AND(F68="",G68="",MID(A68,3,1)&lt;&gt;"0"),A68,""))</f>
        <v/>
      </c>
      <c r="I68" s="1" t="s">
        <v>803</v>
      </c>
      <c r="J68" s="7" t="str">
        <f t="shared" ref="J68:J95" si="145">IFERROR(VLOOKUP(A68,$K$4:$L$80,2,FALSE),"N/A")</f>
        <v>N/A</v>
      </c>
      <c r="K68" s="7" t="str">
        <f t="shared" si="5"/>
        <v/>
      </c>
      <c r="L68" s="7">
        <f>Dropdowns!BN1</f>
        <v>0</v>
      </c>
      <c r="M68" s="7">
        <f t="shared" si="6"/>
        <v>0</v>
      </c>
      <c r="O68" s="7" t="str">
        <f t="shared" ref="O68:O99" si="146">IF(OR(A68="",N68=""),"",IF(D68="Ja",N68,0))</f>
        <v/>
      </c>
      <c r="P68" s="7">
        <f>IFERROR(IF(G68="","",R68/$Q$57),0)</f>
        <v>0</v>
      </c>
      <c r="Q68" s="28">
        <f>SUM(Q69:Q73)</f>
        <v>0</v>
      </c>
      <c r="R68" s="28" t="e">
        <f>SUM(R69:R73)</f>
        <v>#REF!</v>
      </c>
      <c r="S68" s="7" t="str">
        <f t="shared" si="8"/>
        <v/>
      </c>
      <c r="T68" s="7">
        <f t="shared" si="133"/>
        <v>0</v>
      </c>
      <c r="U68" s="7">
        <f>IFERROR(IF(AND(P68="",R68&lt;&gt;""),$T$68*R68/$R$68,""),0)</f>
        <v>0</v>
      </c>
      <c r="V68" s="7" t="str">
        <f t="shared" si="9"/>
        <v/>
      </c>
      <c r="W68" s="7" t="e">
        <f t="shared" si="10"/>
        <v>#REF!</v>
      </c>
      <c r="X68" s="7" t="e">
        <f t="shared" si="11"/>
        <v>#REF!</v>
      </c>
      <c r="Y68" s="7" t="str">
        <f t="shared" si="12"/>
        <v/>
      </c>
      <c r="Z68" s="7" t="e">
        <f t="shared" si="13"/>
        <v>#REF!</v>
      </c>
      <c r="AA68" s="7" t="e">
        <f t="shared" si="14"/>
        <v>#REF!</v>
      </c>
      <c r="AB68" s="7" t="str">
        <f t="shared" si="80"/>
        <v/>
      </c>
      <c r="AC68" s="7" t="e">
        <f t="shared" si="81"/>
        <v>#REF!</v>
      </c>
      <c r="AD68" s="7" t="e">
        <f t="shared" si="82"/>
        <v>#REF!</v>
      </c>
      <c r="AE68" s="7">
        <f t="shared" si="18"/>
        <v>0</v>
      </c>
      <c r="AG68" s="7" t="e">
        <f t="shared" ref="AG68:AG99" si="147">IF(OR(D68="",AF68=""),"",IF(D68="Ja",AF68,0))</f>
        <v>#REF!</v>
      </c>
      <c r="AH68" s="7">
        <f>IFERROR(IF(G68="","",AJ68/$AJ$57),0)</f>
        <v>0</v>
      </c>
      <c r="AI68" s="28">
        <f>SUM(AI69:AI73)</f>
        <v>12</v>
      </c>
      <c r="AJ68" s="28" t="e">
        <f>SUM(AJ69:AJ73)</f>
        <v>#REF!</v>
      </c>
      <c r="AK68" s="7">
        <f t="shared" si="129"/>
        <v>0</v>
      </c>
      <c r="AL68" s="7">
        <f t="shared" si="135"/>
        <v>0</v>
      </c>
      <c r="AM68" s="7">
        <f t="shared" ref="AM68:AM73" si="148">IFERROR(IF(AND(AH68="",AJ68&lt;&gt;""),$AL$68*AJ68/$AJ$68,""),0)</f>
        <v>0</v>
      </c>
      <c r="AN68" s="7" t="e">
        <f t="shared" si="64"/>
        <v>#REF!</v>
      </c>
      <c r="AO68" s="7" t="e">
        <f t="shared" si="65"/>
        <v>#REF!</v>
      </c>
      <c r="AP68" s="7" t="e">
        <f t="shared" si="66"/>
        <v>#REF!</v>
      </c>
      <c r="AQ68" s="7" t="e">
        <f t="shared" si="67"/>
        <v>#REF!</v>
      </c>
      <c r="AR68" s="7" t="e">
        <f t="shared" si="68"/>
        <v>#REF!</v>
      </c>
      <c r="AS68" s="7" t="e">
        <f t="shared" si="69"/>
        <v>#REF!</v>
      </c>
      <c r="AT68" s="7" t="e">
        <f t="shared" si="70"/>
        <v>#REF!</v>
      </c>
      <c r="AU68" s="7" t="e">
        <f t="shared" si="71"/>
        <v>#REF!</v>
      </c>
      <c r="AV68" s="7" t="e">
        <f t="shared" si="72"/>
        <v>#REF!</v>
      </c>
      <c r="AW68" s="7" t="e">
        <f t="shared" si="73"/>
        <v>#REF!</v>
      </c>
      <c r="AX68" s="7" t="e">
        <f t="shared" si="74"/>
        <v>#REF!</v>
      </c>
      <c r="AY68" s="7" t="e">
        <f t="shared" si="75"/>
        <v>#REF!</v>
      </c>
      <c r="AZ68" s="7" t="e">
        <f t="shared" si="76"/>
        <v>#REF!</v>
      </c>
      <c r="BA68" s="7" t="e">
        <f t="shared" si="77"/>
        <v>#REF!</v>
      </c>
      <c r="BB68" s="7" t="e">
        <f t="shared" si="78"/>
        <v>#REF!</v>
      </c>
      <c r="BC68" s="7" t="e">
        <f t="shared" si="35"/>
        <v>#REF!</v>
      </c>
      <c r="BD68" s="7" t="e">
        <f t="shared" si="36"/>
        <v>#REF!</v>
      </c>
      <c r="BE68" s="7" t="e">
        <f t="shared" si="37"/>
        <v>#REF!</v>
      </c>
      <c r="BJ68" s="7" t="s">
        <v>752</v>
      </c>
      <c r="BK68" s="7">
        <v>800</v>
      </c>
    </row>
    <row r="69" spans="1:63" ht="43.2" x14ac:dyDescent="0.3">
      <c r="A69" s="7">
        <v>431</v>
      </c>
      <c r="B69" s="1" t="s">
        <v>629</v>
      </c>
      <c r="C69" s="1" t="s">
        <v>535</v>
      </c>
      <c r="D69" s="1" t="e">
        <f>IF(A69="","",IF(#REF!="","Ja","Nein"))</f>
        <v>#REF!</v>
      </c>
      <c r="E69" s="1" t="e">
        <f t="shared" ref="E69:E73" si="149">IF(AND($F$57&lt;&gt;"",$D$57="Nein"),"Nein",
                IF(AND($G$68&lt;&gt;"",$D$68="Nein"),"Nein",
                              IF(AND(H69&lt;&gt;"",D69="Nein"),"Nein","Ja")))</f>
        <v>#REF!</v>
      </c>
      <c r="F69" s="1" t="str">
        <f t="shared" si="142"/>
        <v/>
      </c>
      <c r="G69" s="1" t="str">
        <f t="shared" si="143"/>
        <v/>
      </c>
      <c r="H69" s="1">
        <f t="shared" si="144"/>
        <v>431</v>
      </c>
      <c r="I69" s="1" t="s">
        <v>775</v>
      </c>
      <c r="J69" s="7" t="str">
        <f t="shared" si="145"/>
        <v>N/A</v>
      </c>
      <c r="K69" s="7" t="str">
        <f t="shared" ref="K69:K80" si="150">IF(L69=0,"",MID(L69,3,3)*1)</f>
        <v/>
      </c>
      <c r="L69" s="7">
        <f>Dropdowns!BO1</f>
        <v>0</v>
      </c>
      <c r="M69" s="7">
        <f t="shared" ref="M69:M95" si="151">SUM(S69:U69)</f>
        <v>0</v>
      </c>
      <c r="O69" s="7" t="str">
        <f t="shared" si="146"/>
        <v/>
      </c>
      <c r="P69" s="7" t="str">
        <f t="shared" si="132"/>
        <v/>
      </c>
      <c r="Q69" s="31">
        <v>0</v>
      </c>
      <c r="R69" s="7" t="e">
        <f>IF(E69="Ja",Q69,0)</f>
        <v>#REF!</v>
      </c>
      <c r="S69" s="7" t="str">
        <f t="shared" ref="S69:S132" si="152">IFERROR(IF(O69="","",O69/$O$3),0)</f>
        <v/>
      </c>
      <c r="T69" s="7" t="str">
        <f t="shared" si="133"/>
        <v/>
      </c>
      <c r="U69" s="7">
        <f t="shared" ref="U69:U73" si="153">IFERROR(IF(AND(P69="",R69&lt;&gt;""),$T$68*R69/$R$68,""),0)</f>
        <v>0</v>
      </c>
      <c r="V69" s="7" t="str">
        <f t="shared" ref="V69:V132" si="154">IF(S69="","",S69*$V$3)</f>
        <v/>
      </c>
      <c r="W69" s="7" t="str">
        <f t="shared" ref="W69:W132" si="155">IF(T69="","",T69*$W$3)</f>
        <v/>
      </c>
      <c r="X69" s="7" t="e">
        <f t="shared" ref="X69:X132" si="156">IF(U69="","",U69*$X$3)</f>
        <v>#REF!</v>
      </c>
      <c r="Y69" s="7" t="str">
        <f t="shared" ref="Y69:Y132" si="157">IF(S69="","",S69*$Y$3)</f>
        <v/>
      </c>
      <c r="Z69" s="7" t="str">
        <f t="shared" ref="Z69:Z132" si="158">IF(T69="","",T69*$Z$3)</f>
        <v/>
      </c>
      <c r="AA69" s="7" t="e">
        <f t="shared" ref="AA69:AA132" si="159">IF(U69="","",U69*$AA$3)</f>
        <v>#REF!</v>
      </c>
      <c r="AB69" s="7" t="str">
        <f t="shared" si="80"/>
        <v/>
      </c>
      <c r="AC69" s="7" t="str">
        <f t="shared" si="81"/>
        <v/>
      </c>
      <c r="AD69" s="7" t="e">
        <f t="shared" si="82"/>
        <v>#REF!</v>
      </c>
      <c r="AE69" s="7">
        <f t="shared" ref="AE69:AE95" si="160">SUM(AK69:AM69)</f>
        <v>0</v>
      </c>
      <c r="AG69" s="7" t="e">
        <f t="shared" si="147"/>
        <v>#REF!</v>
      </c>
      <c r="AH69" s="7" t="str">
        <f t="shared" si="130"/>
        <v/>
      </c>
      <c r="AI69" s="31">
        <v>3</v>
      </c>
      <c r="AJ69" s="7" t="e">
        <f>IF(E69="Ja",AI69,0)</f>
        <v>#REF!</v>
      </c>
      <c r="AK69" s="7">
        <f t="shared" si="129"/>
        <v>0</v>
      </c>
      <c r="AL69" s="7" t="str">
        <f t="shared" si="135"/>
        <v/>
      </c>
      <c r="AM69" s="7">
        <f t="shared" si="148"/>
        <v>0</v>
      </c>
      <c r="AN69" s="7" t="e">
        <f t="shared" si="64"/>
        <v>#REF!</v>
      </c>
      <c r="AO69" s="7" t="str">
        <f t="shared" si="65"/>
        <v/>
      </c>
      <c r="AP69" s="7" t="e">
        <f t="shared" si="66"/>
        <v>#REF!</v>
      </c>
      <c r="AQ69" s="7" t="e">
        <f t="shared" si="67"/>
        <v>#REF!</v>
      </c>
      <c r="AR69" s="7" t="str">
        <f t="shared" si="68"/>
        <v/>
      </c>
      <c r="AS69" s="7" t="e">
        <f t="shared" si="69"/>
        <v>#REF!</v>
      </c>
      <c r="AT69" s="7" t="e">
        <f t="shared" si="70"/>
        <v>#REF!</v>
      </c>
      <c r="AU69" s="7" t="str">
        <f t="shared" si="71"/>
        <v/>
      </c>
      <c r="AV69" s="7" t="e">
        <f t="shared" si="72"/>
        <v>#REF!</v>
      </c>
      <c r="AW69" s="7" t="e">
        <f t="shared" si="73"/>
        <v>#REF!</v>
      </c>
      <c r="AX69" s="7" t="str">
        <f t="shared" si="74"/>
        <v/>
      </c>
      <c r="AY69" s="7" t="e">
        <f t="shared" si="75"/>
        <v>#REF!</v>
      </c>
      <c r="AZ69" s="7" t="e">
        <f t="shared" si="76"/>
        <v>#REF!</v>
      </c>
      <c r="BA69" s="7" t="str">
        <f t="shared" si="77"/>
        <v/>
      </c>
      <c r="BB69" s="7" t="e">
        <f t="shared" si="78"/>
        <v>#REF!</v>
      </c>
      <c r="BC69" s="7" t="e">
        <f t="shared" ref="BC69:BC95" si="161">IF(AK69="","",AK69*$BC$3)</f>
        <v>#REF!</v>
      </c>
      <c r="BD69" s="7" t="str">
        <f t="shared" ref="BD69:BD95" si="162">IF(AL69="","",AL69*$BD$3)</f>
        <v/>
      </c>
      <c r="BE69" s="7" t="e">
        <f t="shared" ref="BE69:BE95" si="163">IF(AM69="","",AM69*$BE$3)</f>
        <v>#REF!</v>
      </c>
      <c r="BJ69" s="7" t="s">
        <v>753</v>
      </c>
      <c r="BK69" s="7">
        <v>2500</v>
      </c>
    </row>
    <row r="70" spans="1:63" x14ac:dyDescent="0.3">
      <c r="A70" s="7">
        <v>432</v>
      </c>
      <c r="B70" s="1" t="s">
        <v>630</v>
      </c>
      <c r="C70" s="1" t="s">
        <v>536</v>
      </c>
      <c r="D70" s="1" t="e">
        <f>IF(A70="","",IF(#REF!="","Ja","Nein"))</f>
        <v>#REF!</v>
      </c>
      <c r="E70" s="1" t="e">
        <f t="shared" si="149"/>
        <v>#REF!</v>
      </c>
      <c r="F70" s="1" t="str">
        <f t="shared" si="142"/>
        <v/>
      </c>
      <c r="G70" s="1" t="str">
        <f t="shared" si="143"/>
        <v/>
      </c>
      <c r="H70" s="1">
        <f t="shared" si="144"/>
        <v>432</v>
      </c>
      <c r="I70" s="1" t="s">
        <v>776</v>
      </c>
      <c r="J70" s="7" t="str">
        <f t="shared" si="145"/>
        <v>N/A</v>
      </c>
      <c r="K70" s="7" t="str">
        <f t="shared" si="150"/>
        <v/>
      </c>
      <c r="L70" s="7">
        <f>Dropdowns!BP1</f>
        <v>0</v>
      </c>
      <c r="M70" s="7">
        <f t="shared" si="151"/>
        <v>0</v>
      </c>
      <c r="O70" s="7" t="str">
        <f t="shared" si="146"/>
        <v/>
      </c>
      <c r="P70" s="7" t="str">
        <f t="shared" si="132"/>
        <v/>
      </c>
      <c r="Q70" s="31">
        <v>0</v>
      </c>
      <c r="R70" s="7" t="e">
        <f t="shared" ref="R70:R73" si="164">IF(E70="Ja",Q70,0)</f>
        <v>#REF!</v>
      </c>
      <c r="S70" s="7" t="str">
        <f t="shared" si="152"/>
        <v/>
      </c>
      <c r="T70" s="7" t="str">
        <f t="shared" si="133"/>
        <v/>
      </c>
      <c r="U70" s="7">
        <f t="shared" si="153"/>
        <v>0</v>
      </c>
      <c r="V70" s="7" t="str">
        <f t="shared" si="154"/>
        <v/>
      </c>
      <c r="W70" s="7" t="str">
        <f t="shared" si="155"/>
        <v/>
      </c>
      <c r="X70" s="7" t="e">
        <f t="shared" si="156"/>
        <v>#REF!</v>
      </c>
      <c r="Y70" s="7" t="str">
        <f t="shared" si="157"/>
        <v/>
      </c>
      <c r="Z70" s="7" t="str">
        <f t="shared" si="158"/>
        <v/>
      </c>
      <c r="AA70" s="7" t="e">
        <f t="shared" si="159"/>
        <v>#REF!</v>
      </c>
      <c r="AB70" s="7" t="str">
        <f t="shared" si="80"/>
        <v/>
      </c>
      <c r="AC70" s="7" t="str">
        <f t="shared" si="81"/>
        <v/>
      </c>
      <c r="AD70" s="7" t="e">
        <f t="shared" si="82"/>
        <v>#REF!</v>
      </c>
      <c r="AE70" s="7">
        <f t="shared" si="160"/>
        <v>0</v>
      </c>
      <c r="AG70" s="7" t="e">
        <f t="shared" si="147"/>
        <v>#REF!</v>
      </c>
      <c r="AH70" s="7" t="str">
        <f t="shared" si="130"/>
        <v/>
      </c>
      <c r="AI70" s="31">
        <v>3</v>
      </c>
      <c r="AJ70" s="7" t="e">
        <f t="shared" ref="AJ70:AJ73" si="165">IF(E70="Ja",AI70,0)</f>
        <v>#REF!</v>
      </c>
      <c r="AK70" s="7">
        <f t="shared" si="129"/>
        <v>0</v>
      </c>
      <c r="AL70" s="7" t="str">
        <f t="shared" si="135"/>
        <v/>
      </c>
      <c r="AM70" s="7">
        <f t="shared" si="148"/>
        <v>0</v>
      </c>
      <c r="AN70" s="7" t="e">
        <f t="shared" si="64"/>
        <v>#REF!</v>
      </c>
      <c r="AO70" s="7" t="str">
        <f t="shared" si="65"/>
        <v/>
      </c>
      <c r="AP70" s="7" t="e">
        <f t="shared" si="66"/>
        <v>#REF!</v>
      </c>
      <c r="AQ70" s="7" t="e">
        <f t="shared" si="67"/>
        <v>#REF!</v>
      </c>
      <c r="AR70" s="7" t="str">
        <f t="shared" si="68"/>
        <v/>
      </c>
      <c r="AS70" s="7" t="e">
        <f t="shared" si="69"/>
        <v>#REF!</v>
      </c>
      <c r="AT70" s="7" t="e">
        <f t="shared" si="70"/>
        <v>#REF!</v>
      </c>
      <c r="AU70" s="7" t="str">
        <f t="shared" si="71"/>
        <v/>
      </c>
      <c r="AV70" s="7" t="e">
        <f t="shared" si="72"/>
        <v>#REF!</v>
      </c>
      <c r="AW70" s="7" t="e">
        <f t="shared" si="73"/>
        <v>#REF!</v>
      </c>
      <c r="AX70" s="7" t="str">
        <f t="shared" si="74"/>
        <v/>
      </c>
      <c r="AY70" s="7" t="e">
        <f t="shared" si="75"/>
        <v>#REF!</v>
      </c>
      <c r="AZ70" s="7" t="e">
        <f t="shared" si="76"/>
        <v>#REF!</v>
      </c>
      <c r="BA70" s="7" t="str">
        <f t="shared" si="77"/>
        <v/>
      </c>
      <c r="BB70" s="7" t="e">
        <f t="shared" si="78"/>
        <v>#REF!</v>
      </c>
      <c r="BC70" s="7" t="e">
        <f t="shared" si="161"/>
        <v>#REF!</v>
      </c>
      <c r="BD70" s="7" t="str">
        <f t="shared" si="162"/>
        <v/>
      </c>
      <c r="BE70" s="7" t="e">
        <f t="shared" si="163"/>
        <v>#REF!</v>
      </c>
      <c r="BJ70" s="7" t="s">
        <v>754</v>
      </c>
      <c r="BK70" s="7">
        <v>830</v>
      </c>
    </row>
    <row r="71" spans="1:63" x14ac:dyDescent="0.3">
      <c r="A71" s="7">
        <v>433</v>
      </c>
      <c r="B71" s="1" t="s">
        <v>631</v>
      </c>
      <c r="C71" s="1" t="s">
        <v>537</v>
      </c>
      <c r="D71" s="1" t="e">
        <f>IF(A71="","",IF(#REF!="","Ja","Nein"))</f>
        <v>#REF!</v>
      </c>
      <c r="E71" s="1" t="e">
        <f t="shared" si="149"/>
        <v>#REF!</v>
      </c>
      <c r="F71" s="1" t="str">
        <f t="shared" si="142"/>
        <v/>
      </c>
      <c r="G71" s="1" t="str">
        <f t="shared" si="143"/>
        <v/>
      </c>
      <c r="H71" s="1">
        <f t="shared" si="144"/>
        <v>433</v>
      </c>
      <c r="I71" s="1" t="s">
        <v>776</v>
      </c>
      <c r="J71" s="7" t="str">
        <f t="shared" si="145"/>
        <v>N/A</v>
      </c>
      <c r="K71" s="7" t="str">
        <f t="shared" si="150"/>
        <v/>
      </c>
      <c r="L71" s="7">
        <f>Dropdowns!BQ1</f>
        <v>0</v>
      </c>
      <c r="M71" s="7">
        <f t="shared" si="151"/>
        <v>0</v>
      </c>
      <c r="O71" s="7" t="str">
        <f t="shared" si="146"/>
        <v/>
      </c>
      <c r="P71" s="7" t="str">
        <f t="shared" si="132"/>
        <v/>
      </c>
      <c r="Q71" s="31">
        <v>0</v>
      </c>
      <c r="R71" s="7" t="e">
        <f t="shared" si="164"/>
        <v>#REF!</v>
      </c>
      <c r="S71" s="7" t="str">
        <f t="shared" si="152"/>
        <v/>
      </c>
      <c r="T71" s="7" t="str">
        <f t="shared" si="133"/>
        <v/>
      </c>
      <c r="U71" s="7">
        <f t="shared" si="153"/>
        <v>0</v>
      </c>
      <c r="V71" s="7" t="str">
        <f t="shared" si="154"/>
        <v/>
      </c>
      <c r="W71" s="7" t="str">
        <f t="shared" si="155"/>
        <v/>
      </c>
      <c r="X71" s="7" t="e">
        <f t="shared" si="156"/>
        <v>#REF!</v>
      </c>
      <c r="Y71" s="7" t="str">
        <f t="shared" si="157"/>
        <v/>
      </c>
      <c r="Z71" s="7" t="str">
        <f t="shared" si="158"/>
        <v/>
      </c>
      <c r="AA71" s="7" t="e">
        <f t="shared" si="159"/>
        <v>#REF!</v>
      </c>
      <c r="AB71" s="7" t="str">
        <f t="shared" si="80"/>
        <v/>
      </c>
      <c r="AC71" s="7" t="str">
        <f t="shared" si="81"/>
        <v/>
      </c>
      <c r="AD71" s="7" t="e">
        <f t="shared" si="82"/>
        <v>#REF!</v>
      </c>
      <c r="AE71" s="7">
        <f t="shared" si="160"/>
        <v>0</v>
      </c>
      <c r="AG71" s="7" t="e">
        <f t="shared" si="147"/>
        <v>#REF!</v>
      </c>
      <c r="AH71" s="7" t="str">
        <f t="shared" si="130"/>
        <v/>
      </c>
      <c r="AI71" s="31">
        <v>3</v>
      </c>
      <c r="AJ71" s="7" t="e">
        <f t="shared" si="165"/>
        <v>#REF!</v>
      </c>
      <c r="AK71" s="7">
        <f t="shared" si="129"/>
        <v>0</v>
      </c>
      <c r="AL71" s="7" t="str">
        <f t="shared" si="135"/>
        <v/>
      </c>
      <c r="AM71" s="7">
        <f t="shared" si="148"/>
        <v>0</v>
      </c>
      <c r="AN71" s="7" t="e">
        <f t="shared" ref="AN71:AN134" si="166">IF(AK71="","",AK71*$AN$3)</f>
        <v>#REF!</v>
      </c>
      <c r="AO71" s="7" t="str">
        <f t="shared" ref="AO71:AO134" si="167">IF(AL71="","",AL71*$AO$3)</f>
        <v/>
      </c>
      <c r="AP71" s="7" t="e">
        <f t="shared" ref="AP71:AP134" si="168">IF(AM71="","",AM71*$AP$3)</f>
        <v>#REF!</v>
      </c>
      <c r="AQ71" s="7" t="e">
        <f t="shared" ref="AQ71:AQ134" si="169">IF(AK71="","",AK71*$AQ$3)</f>
        <v>#REF!</v>
      </c>
      <c r="AR71" s="7" t="str">
        <f t="shared" ref="AR71:AR134" si="170">IF(AL71="","",AL71*$AR$3)</f>
        <v/>
      </c>
      <c r="AS71" s="7" t="e">
        <f t="shared" ref="AS71:AS134" si="171">IF(AM71="","",AM71*$AS$3)</f>
        <v>#REF!</v>
      </c>
      <c r="AT71" s="7" t="e">
        <f t="shared" ref="AT71:AT134" si="172">IF(AK71="","",AK71*$AT$3)</f>
        <v>#REF!</v>
      </c>
      <c r="AU71" s="7" t="str">
        <f t="shared" ref="AU71:AU134" si="173">IF(AL71="","",AL71*$AU$3)</f>
        <v/>
      </c>
      <c r="AV71" s="7" t="e">
        <f t="shared" ref="AV71:AV134" si="174">IF(AM71="","",AM71*$AV$3)</f>
        <v>#REF!</v>
      </c>
      <c r="AW71" s="7" t="e">
        <f t="shared" ref="AW71:AW134" si="175">IF(AK71="","",AK71*$AW$3)</f>
        <v>#REF!</v>
      </c>
      <c r="AX71" s="7" t="str">
        <f t="shared" ref="AX71:AX134" si="176">IF(AL71="","",AL71*$AX$3)</f>
        <v/>
      </c>
      <c r="AY71" s="7" t="e">
        <f t="shared" ref="AY71:AY134" si="177">IF(AM71="","",AM71*$AY$3)</f>
        <v>#REF!</v>
      </c>
      <c r="AZ71" s="7" t="e">
        <f t="shared" ref="AZ71:AZ134" si="178">IF(AK71="","",AK71*$AZ$3)</f>
        <v>#REF!</v>
      </c>
      <c r="BA71" s="7" t="str">
        <f t="shared" ref="BA71:BA134" si="179">IF(AL71="","",AL71*$BA$3)</f>
        <v/>
      </c>
      <c r="BB71" s="7" t="e">
        <f t="shared" ref="BB71:BB134" si="180">IF(AM71="","",AM71*$BB$3)</f>
        <v>#REF!</v>
      </c>
      <c r="BC71" s="7" t="e">
        <f t="shared" si="161"/>
        <v>#REF!</v>
      </c>
      <c r="BD71" s="7" t="str">
        <f t="shared" si="162"/>
        <v/>
      </c>
      <c r="BE71" s="7" t="e">
        <f t="shared" si="163"/>
        <v>#REF!</v>
      </c>
      <c r="BJ71" s="7" t="s">
        <v>755</v>
      </c>
      <c r="BK71" s="7">
        <v>750</v>
      </c>
    </row>
    <row r="72" spans="1:63" ht="28.8" x14ac:dyDescent="0.3">
      <c r="A72" s="7">
        <v>434</v>
      </c>
      <c r="B72" s="1" t="s">
        <v>632</v>
      </c>
      <c r="C72" s="1" t="s">
        <v>538</v>
      </c>
      <c r="D72" s="1" t="e">
        <f>IF(A72="","",IF(#REF!="","Ja","Nein"))</f>
        <v>#REF!</v>
      </c>
      <c r="E72" s="1" t="e">
        <f t="shared" si="149"/>
        <v>#REF!</v>
      </c>
      <c r="F72" s="1" t="str">
        <f t="shared" si="142"/>
        <v/>
      </c>
      <c r="G72" s="1" t="str">
        <f t="shared" si="143"/>
        <v/>
      </c>
      <c r="H72" s="1">
        <f t="shared" si="144"/>
        <v>434</v>
      </c>
      <c r="I72" s="1" t="s">
        <v>776</v>
      </c>
      <c r="J72" s="7" t="str">
        <f t="shared" si="145"/>
        <v>N/A</v>
      </c>
      <c r="K72" s="7" t="str">
        <f t="shared" si="150"/>
        <v/>
      </c>
      <c r="L72" s="7">
        <f>Dropdowns!BR1</f>
        <v>0</v>
      </c>
      <c r="M72" s="7">
        <f t="shared" si="151"/>
        <v>0</v>
      </c>
      <c r="O72" s="7" t="str">
        <f t="shared" si="146"/>
        <v/>
      </c>
      <c r="P72" s="7" t="str">
        <f t="shared" si="132"/>
        <v/>
      </c>
      <c r="Q72" s="31">
        <v>0</v>
      </c>
      <c r="R72" s="7" t="e">
        <f t="shared" si="164"/>
        <v>#REF!</v>
      </c>
      <c r="S72" s="7" t="str">
        <f t="shared" si="152"/>
        <v/>
      </c>
      <c r="T72" s="7" t="str">
        <f t="shared" si="133"/>
        <v/>
      </c>
      <c r="U72" s="7">
        <f t="shared" si="153"/>
        <v>0</v>
      </c>
      <c r="V72" s="7" t="str">
        <f t="shared" si="154"/>
        <v/>
      </c>
      <c r="W72" s="7" t="str">
        <f t="shared" si="155"/>
        <v/>
      </c>
      <c r="X72" s="7" t="e">
        <f t="shared" si="156"/>
        <v>#REF!</v>
      </c>
      <c r="Y72" s="7" t="str">
        <f t="shared" si="157"/>
        <v/>
      </c>
      <c r="Z72" s="7" t="str">
        <f t="shared" si="158"/>
        <v/>
      </c>
      <c r="AA72" s="7" t="e">
        <f t="shared" si="159"/>
        <v>#REF!</v>
      </c>
      <c r="AB72" s="7" t="str">
        <f t="shared" ref="AB72:AB135" si="181">IF(S72="","",S72*$AB$3)</f>
        <v/>
      </c>
      <c r="AC72" s="7" t="str">
        <f t="shared" ref="AC72:AC135" si="182">IF(T72="","",T72*$AC$3)</f>
        <v/>
      </c>
      <c r="AD72" s="7" t="e">
        <f t="shared" ref="AD72:AD135" si="183">IF(U72="","",U72*$AD$3)</f>
        <v>#REF!</v>
      </c>
      <c r="AE72" s="7">
        <f t="shared" si="160"/>
        <v>0</v>
      </c>
      <c r="AG72" s="7" t="e">
        <f t="shared" si="147"/>
        <v>#REF!</v>
      </c>
      <c r="AH72" s="7" t="str">
        <f t="shared" si="130"/>
        <v/>
      </c>
      <c r="AI72" s="31">
        <v>3</v>
      </c>
      <c r="AJ72" s="7" t="e">
        <f t="shared" si="165"/>
        <v>#REF!</v>
      </c>
      <c r="AK72" s="7">
        <f t="shared" si="129"/>
        <v>0</v>
      </c>
      <c r="AL72" s="7" t="str">
        <f t="shared" si="135"/>
        <v/>
      </c>
      <c r="AM72" s="7">
        <f t="shared" si="148"/>
        <v>0</v>
      </c>
      <c r="AN72" s="7" t="e">
        <f t="shared" si="166"/>
        <v>#REF!</v>
      </c>
      <c r="AO72" s="7" t="str">
        <f t="shared" si="167"/>
        <v/>
      </c>
      <c r="AP72" s="7" t="e">
        <f t="shared" si="168"/>
        <v>#REF!</v>
      </c>
      <c r="AQ72" s="7" t="e">
        <f t="shared" si="169"/>
        <v>#REF!</v>
      </c>
      <c r="AR72" s="7" t="str">
        <f t="shared" si="170"/>
        <v/>
      </c>
      <c r="AS72" s="7" t="e">
        <f t="shared" si="171"/>
        <v>#REF!</v>
      </c>
      <c r="AT72" s="7" t="e">
        <f t="shared" si="172"/>
        <v>#REF!</v>
      </c>
      <c r="AU72" s="7" t="str">
        <f t="shared" si="173"/>
        <v/>
      </c>
      <c r="AV72" s="7" t="e">
        <f t="shared" si="174"/>
        <v>#REF!</v>
      </c>
      <c r="AW72" s="7" t="e">
        <f t="shared" si="175"/>
        <v>#REF!</v>
      </c>
      <c r="AX72" s="7" t="str">
        <f t="shared" si="176"/>
        <v/>
      </c>
      <c r="AY72" s="7" t="e">
        <f t="shared" si="177"/>
        <v>#REF!</v>
      </c>
      <c r="AZ72" s="7" t="e">
        <f t="shared" si="178"/>
        <v>#REF!</v>
      </c>
      <c r="BA72" s="7" t="str">
        <f t="shared" si="179"/>
        <v/>
      </c>
      <c r="BB72" s="7" t="e">
        <f t="shared" si="180"/>
        <v>#REF!</v>
      </c>
      <c r="BC72" s="7" t="e">
        <f t="shared" si="161"/>
        <v>#REF!</v>
      </c>
      <c r="BD72" s="7" t="str">
        <f t="shared" si="162"/>
        <v/>
      </c>
      <c r="BE72" s="7" t="e">
        <f t="shared" si="163"/>
        <v>#REF!</v>
      </c>
      <c r="BJ72" s="7" t="s">
        <v>756</v>
      </c>
      <c r="BK72" s="7">
        <v>280</v>
      </c>
    </row>
    <row r="73" spans="1:63" ht="28.8" x14ac:dyDescent="0.3">
      <c r="A73" s="7">
        <v>439</v>
      </c>
      <c r="B73" s="1" t="s">
        <v>633</v>
      </c>
      <c r="C73" s="1" t="s">
        <v>539</v>
      </c>
      <c r="D73" s="1" t="e">
        <f>IF(A73="","",IF(#REF!="","Ja","Nein"))</f>
        <v>#REF!</v>
      </c>
      <c r="E73" s="1" t="e">
        <f t="shared" si="149"/>
        <v>#REF!</v>
      </c>
      <c r="F73" s="1" t="str">
        <f t="shared" si="142"/>
        <v/>
      </c>
      <c r="G73" s="1" t="str">
        <f t="shared" si="143"/>
        <v/>
      </c>
      <c r="H73" s="1">
        <f t="shared" si="144"/>
        <v>439</v>
      </c>
      <c r="I73" s="1" t="s">
        <v>776</v>
      </c>
      <c r="J73" s="7" t="str">
        <f t="shared" si="145"/>
        <v>N/A</v>
      </c>
      <c r="K73" s="7" t="str">
        <f t="shared" si="150"/>
        <v/>
      </c>
      <c r="L73" s="7">
        <f>Dropdowns!BS1</f>
        <v>0</v>
      </c>
      <c r="M73" s="7">
        <f t="shared" si="151"/>
        <v>0</v>
      </c>
      <c r="O73" s="7" t="str">
        <f t="shared" si="146"/>
        <v/>
      </c>
      <c r="P73" s="7" t="str">
        <f t="shared" si="132"/>
        <v/>
      </c>
      <c r="Q73" s="31">
        <v>0</v>
      </c>
      <c r="R73" s="7" t="e">
        <f t="shared" si="164"/>
        <v>#REF!</v>
      </c>
      <c r="S73" s="7" t="str">
        <f t="shared" si="152"/>
        <v/>
      </c>
      <c r="T73" s="7" t="str">
        <f t="shared" si="133"/>
        <v/>
      </c>
      <c r="U73" s="7">
        <f t="shared" si="153"/>
        <v>0</v>
      </c>
      <c r="V73" s="7" t="str">
        <f t="shared" si="154"/>
        <v/>
      </c>
      <c r="W73" s="7" t="str">
        <f t="shared" si="155"/>
        <v/>
      </c>
      <c r="X73" s="7" t="e">
        <f t="shared" si="156"/>
        <v>#REF!</v>
      </c>
      <c r="Y73" s="7" t="str">
        <f t="shared" si="157"/>
        <v/>
      </c>
      <c r="Z73" s="7" t="str">
        <f t="shared" si="158"/>
        <v/>
      </c>
      <c r="AA73" s="7" t="e">
        <f t="shared" si="159"/>
        <v>#REF!</v>
      </c>
      <c r="AB73" s="7" t="str">
        <f t="shared" si="181"/>
        <v/>
      </c>
      <c r="AC73" s="7" t="str">
        <f t="shared" si="182"/>
        <v/>
      </c>
      <c r="AD73" s="7" t="e">
        <f t="shared" si="183"/>
        <v>#REF!</v>
      </c>
      <c r="AE73" s="7">
        <f t="shared" si="160"/>
        <v>0</v>
      </c>
      <c r="AG73" s="7" t="e">
        <f t="shared" si="147"/>
        <v>#REF!</v>
      </c>
      <c r="AH73" s="7" t="str">
        <f t="shared" si="130"/>
        <v/>
      </c>
      <c r="AI73" s="31">
        <v>0</v>
      </c>
      <c r="AJ73" s="7" t="e">
        <f t="shared" si="165"/>
        <v>#REF!</v>
      </c>
      <c r="AK73" s="7">
        <f t="shared" si="129"/>
        <v>0</v>
      </c>
      <c r="AL73" s="7" t="str">
        <f t="shared" si="135"/>
        <v/>
      </c>
      <c r="AM73" s="7">
        <f t="shared" si="148"/>
        <v>0</v>
      </c>
      <c r="AN73" s="7" t="e">
        <f t="shared" si="166"/>
        <v>#REF!</v>
      </c>
      <c r="AO73" s="7" t="str">
        <f t="shared" si="167"/>
        <v/>
      </c>
      <c r="AP73" s="7" t="e">
        <f t="shared" si="168"/>
        <v>#REF!</v>
      </c>
      <c r="AQ73" s="7" t="e">
        <f t="shared" si="169"/>
        <v>#REF!</v>
      </c>
      <c r="AR73" s="7" t="str">
        <f t="shared" si="170"/>
        <v/>
      </c>
      <c r="AS73" s="7" t="e">
        <f t="shared" si="171"/>
        <v>#REF!</v>
      </c>
      <c r="AT73" s="7" t="e">
        <f t="shared" si="172"/>
        <v>#REF!</v>
      </c>
      <c r="AU73" s="7" t="str">
        <f t="shared" si="173"/>
        <v/>
      </c>
      <c r="AV73" s="7" t="e">
        <f t="shared" si="174"/>
        <v>#REF!</v>
      </c>
      <c r="AW73" s="7" t="e">
        <f t="shared" si="175"/>
        <v>#REF!</v>
      </c>
      <c r="AX73" s="7" t="str">
        <f t="shared" si="176"/>
        <v/>
      </c>
      <c r="AY73" s="7" t="e">
        <f t="shared" si="177"/>
        <v>#REF!</v>
      </c>
      <c r="AZ73" s="7" t="e">
        <f t="shared" si="178"/>
        <v>#REF!</v>
      </c>
      <c r="BA73" s="7" t="str">
        <f t="shared" si="179"/>
        <v/>
      </c>
      <c r="BB73" s="7" t="e">
        <f t="shared" si="180"/>
        <v>#REF!</v>
      </c>
      <c r="BC73" s="7" t="e">
        <f t="shared" si="161"/>
        <v>#REF!</v>
      </c>
      <c r="BD73" s="7" t="str">
        <f t="shared" si="162"/>
        <v/>
      </c>
      <c r="BE73" s="7" t="e">
        <f t="shared" si="163"/>
        <v>#REF!</v>
      </c>
      <c r="BJ73" s="7" t="s">
        <v>757</v>
      </c>
      <c r="BK73" s="7">
        <v>430</v>
      </c>
    </row>
    <row r="74" spans="1:63" ht="43.2" x14ac:dyDescent="0.3">
      <c r="A74" s="7">
        <v>440</v>
      </c>
      <c r="B74" s="1" t="s">
        <v>634</v>
      </c>
      <c r="C74" s="1" t="s">
        <v>540</v>
      </c>
      <c r="D74" s="1" t="e">
        <f>IF(A74="","",IF(#REF!="","Ja","Nein"))</f>
        <v>#REF!</v>
      </c>
      <c r="E74" s="1" t="e">
        <f>IF(AND($F$57&lt;&gt;"",$D$57="Nein"),"Nein",
                IF(AND($G$74&lt;&gt;"",$D$74="Nein"),"Nein",
                              IF(AND(H74&lt;&gt;"",D74="Nein"),"Nein","Ja")))</f>
        <v>#REF!</v>
      </c>
      <c r="F74" s="1" t="str">
        <f t="shared" si="142"/>
        <v/>
      </c>
      <c r="G74" s="1">
        <f t="shared" si="143"/>
        <v>440</v>
      </c>
      <c r="H74" s="1" t="str">
        <f t="shared" si="144"/>
        <v/>
      </c>
      <c r="I74" s="1" t="s">
        <v>803</v>
      </c>
      <c r="J74" s="7" t="str">
        <f t="shared" si="145"/>
        <v>N/A</v>
      </c>
      <c r="K74" s="7" t="str">
        <f t="shared" si="150"/>
        <v/>
      </c>
      <c r="L74" s="7">
        <f>Dropdowns!BT1</f>
        <v>0</v>
      </c>
      <c r="M74" s="7">
        <f t="shared" si="151"/>
        <v>0</v>
      </c>
      <c r="O74" s="7" t="str">
        <f t="shared" si="146"/>
        <v/>
      </c>
      <c r="P74" s="7">
        <f>IFERROR(IF(G74="","",R74/$Q$57),0)</f>
        <v>0</v>
      </c>
      <c r="Q74" s="28">
        <f>SUM(Q75:Q81)</f>
        <v>0</v>
      </c>
      <c r="R74" s="28" t="e">
        <f>SUM(R75:R81)</f>
        <v>#REF!</v>
      </c>
      <c r="S74" s="7" t="str">
        <f t="shared" si="152"/>
        <v/>
      </c>
      <c r="T74" s="7">
        <f t="shared" si="133"/>
        <v>0</v>
      </c>
      <c r="U74" s="7">
        <f>IFERROR(IF(AND(P74="",R74&lt;&gt;""),$T$74*R74/$R$74,""),0)</f>
        <v>0</v>
      </c>
      <c r="V74" s="7" t="str">
        <f t="shared" si="154"/>
        <v/>
      </c>
      <c r="W74" s="7" t="e">
        <f t="shared" si="155"/>
        <v>#REF!</v>
      </c>
      <c r="X74" s="7" t="e">
        <f t="shared" si="156"/>
        <v>#REF!</v>
      </c>
      <c r="Y74" s="7" t="str">
        <f t="shared" si="157"/>
        <v/>
      </c>
      <c r="Z74" s="7" t="e">
        <f t="shared" si="158"/>
        <v>#REF!</v>
      </c>
      <c r="AA74" s="7" t="e">
        <f t="shared" si="159"/>
        <v>#REF!</v>
      </c>
      <c r="AB74" s="7" t="str">
        <f t="shared" si="181"/>
        <v/>
      </c>
      <c r="AC74" s="7" t="e">
        <f t="shared" si="182"/>
        <v>#REF!</v>
      </c>
      <c r="AD74" s="7" t="e">
        <f t="shared" si="183"/>
        <v>#REF!</v>
      </c>
      <c r="AE74" s="7">
        <f t="shared" si="160"/>
        <v>0</v>
      </c>
      <c r="AG74" s="7" t="e">
        <f t="shared" si="147"/>
        <v>#REF!</v>
      </c>
      <c r="AH74" s="7">
        <f>IFERROR(IF(G74="","",AJ74/$AJ$57),0)</f>
        <v>0</v>
      </c>
      <c r="AI74" s="28">
        <f>SUM(AI75:AI81)</f>
        <v>3</v>
      </c>
      <c r="AJ74" s="28" t="e">
        <f>SUM(AJ75:AJ81)</f>
        <v>#REF!</v>
      </c>
      <c r="AK74" s="7">
        <f t="shared" si="129"/>
        <v>0</v>
      </c>
      <c r="AL74" s="7">
        <f t="shared" si="135"/>
        <v>0</v>
      </c>
      <c r="AM74" s="7">
        <f t="shared" ref="AM74:AM81" si="184">IFERROR(IF(AND(AH74="",AJ74&lt;&gt;""),$AL$74*AJ74/$AJ$74,""),0)</f>
        <v>0</v>
      </c>
      <c r="AN74" s="7" t="e">
        <f t="shared" si="166"/>
        <v>#REF!</v>
      </c>
      <c r="AO74" s="7" t="e">
        <f t="shared" si="167"/>
        <v>#REF!</v>
      </c>
      <c r="AP74" s="7" t="e">
        <f t="shared" si="168"/>
        <v>#REF!</v>
      </c>
      <c r="AQ74" s="7" t="e">
        <f t="shared" si="169"/>
        <v>#REF!</v>
      </c>
      <c r="AR74" s="7" t="e">
        <f t="shared" si="170"/>
        <v>#REF!</v>
      </c>
      <c r="AS74" s="7" t="e">
        <f t="shared" si="171"/>
        <v>#REF!</v>
      </c>
      <c r="AT74" s="7" t="e">
        <f t="shared" si="172"/>
        <v>#REF!</v>
      </c>
      <c r="AU74" s="7" t="e">
        <f t="shared" si="173"/>
        <v>#REF!</v>
      </c>
      <c r="AV74" s="7" t="e">
        <f t="shared" si="174"/>
        <v>#REF!</v>
      </c>
      <c r="AW74" s="7" t="e">
        <f t="shared" si="175"/>
        <v>#REF!</v>
      </c>
      <c r="AX74" s="7" t="e">
        <f t="shared" si="176"/>
        <v>#REF!</v>
      </c>
      <c r="AY74" s="7" t="e">
        <f t="shared" si="177"/>
        <v>#REF!</v>
      </c>
      <c r="AZ74" s="7" t="e">
        <f t="shared" si="178"/>
        <v>#REF!</v>
      </c>
      <c r="BA74" s="7" t="e">
        <f t="shared" si="179"/>
        <v>#REF!</v>
      </c>
      <c r="BB74" s="7" t="e">
        <f t="shared" si="180"/>
        <v>#REF!</v>
      </c>
      <c r="BC74" s="7" t="e">
        <f t="shared" si="161"/>
        <v>#REF!</v>
      </c>
      <c r="BD74" s="7" t="e">
        <f t="shared" si="162"/>
        <v>#REF!</v>
      </c>
      <c r="BE74" s="7" t="e">
        <f t="shared" si="163"/>
        <v>#REF!</v>
      </c>
      <c r="BJ74" s="7" t="s">
        <v>758</v>
      </c>
      <c r="BK74" s="7">
        <v>570</v>
      </c>
    </row>
    <row r="75" spans="1:63" ht="28.8" x14ac:dyDescent="0.3">
      <c r="A75" s="7">
        <v>441</v>
      </c>
      <c r="B75" s="1" t="s">
        <v>635</v>
      </c>
      <c r="C75" s="1" t="s">
        <v>541</v>
      </c>
      <c r="D75" s="1" t="e">
        <f>IF(A75="","",IF(#REF!="","Ja","Nein"))</f>
        <v>#REF!</v>
      </c>
      <c r="E75" s="1" t="e">
        <f t="shared" ref="E75:E81" si="185">IF(AND($F$57&lt;&gt;"",$D$57="Nein"),"Nein",
                IF(AND($G$74&lt;&gt;"",$D$74="Nein"),"Nein",
                              IF(AND(H75&lt;&gt;"",D75="Nein"),"Nein","Ja")))</f>
        <v>#REF!</v>
      </c>
      <c r="F75" s="1" t="str">
        <f t="shared" si="142"/>
        <v/>
      </c>
      <c r="G75" s="1" t="str">
        <f t="shared" si="143"/>
        <v/>
      </c>
      <c r="H75" s="1">
        <f t="shared" si="144"/>
        <v>441</v>
      </c>
      <c r="I75" s="1" t="s">
        <v>776</v>
      </c>
      <c r="J75" s="7" t="str">
        <f t="shared" si="145"/>
        <v>N/A</v>
      </c>
      <c r="K75" s="7" t="str">
        <f t="shared" si="150"/>
        <v/>
      </c>
      <c r="L75" s="7">
        <f>Dropdowns!BU1</f>
        <v>0</v>
      </c>
      <c r="M75" s="7">
        <f t="shared" si="151"/>
        <v>0</v>
      </c>
      <c r="O75" s="7" t="str">
        <f t="shared" si="146"/>
        <v/>
      </c>
      <c r="P75" s="7" t="str">
        <f t="shared" si="132"/>
        <v/>
      </c>
      <c r="Q75" s="31">
        <v>0</v>
      </c>
      <c r="R75" s="7" t="e">
        <f>IF(E75="Ja",Q75,0)</f>
        <v>#REF!</v>
      </c>
      <c r="S75" s="7" t="str">
        <f t="shared" si="152"/>
        <v/>
      </c>
      <c r="T75" s="7" t="str">
        <f t="shared" si="133"/>
        <v/>
      </c>
      <c r="U75" s="7">
        <f t="shared" ref="U75:U81" si="186">IFERROR(IF(AND(P75="",R75&lt;&gt;""),$T$74*R75/$R$74,""),0)</f>
        <v>0</v>
      </c>
      <c r="V75" s="7" t="str">
        <f t="shared" si="154"/>
        <v/>
      </c>
      <c r="W75" s="7" t="str">
        <f t="shared" si="155"/>
        <v/>
      </c>
      <c r="X75" s="7" t="e">
        <f t="shared" si="156"/>
        <v>#REF!</v>
      </c>
      <c r="Y75" s="7" t="str">
        <f t="shared" si="157"/>
        <v/>
      </c>
      <c r="Z75" s="7" t="str">
        <f t="shared" si="158"/>
        <v/>
      </c>
      <c r="AA75" s="7" t="e">
        <f t="shared" si="159"/>
        <v>#REF!</v>
      </c>
      <c r="AB75" s="7" t="str">
        <f t="shared" si="181"/>
        <v/>
      </c>
      <c r="AC75" s="7" t="str">
        <f t="shared" si="182"/>
        <v/>
      </c>
      <c r="AD75" s="7" t="e">
        <f t="shared" si="183"/>
        <v>#REF!</v>
      </c>
      <c r="AE75" s="7">
        <f t="shared" si="160"/>
        <v>0</v>
      </c>
      <c r="AG75" s="7" t="e">
        <f t="shared" si="147"/>
        <v>#REF!</v>
      </c>
      <c r="AH75" s="7" t="str">
        <f t="shared" si="130"/>
        <v/>
      </c>
      <c r="AI75" s="31">
        <v>0</v>
      </c>
      <c r="AJ75" s="7" t="e">
        <f>IF(E75="Ja",AI75,0)</f>
        <v>#REF!</v>
      </c>
      <c r="AK75" s="7">
        <f t="shared" si="129"/>
        <v>0</v>
      </c>
      <c r="AL75" s="7" t="str">
        <f t="shared" si="135"/>
        <v/>
      </c>
      <c r="AM75" s="7">
        <f t="shared" si="184"/>
        <v>0</v>
      </c>
      <c r="AN75" s="7" t="e">
        <f t="shared" si="166"/>
        <v>#REF!</v>
      </c>
      <c r="AO75" s="7" t="str">
        <f t="shared" si="167"/>
        <v/>
      </c>
      <c r="AP75" s="7" t="e">
        <f t="shared" si="168"/>
        <v>#REF!</v>
      </c>
      <c r="AQ75" s="7" t="e">
        <f t="shared" si="169"/>
        <v>#REF!</v>
      </c>
      <c r="AR75" s="7" t="str">
        <f t="shared" si="170"/>
        <v/>
      </c>
      <c r="AS75" s="7" t="e">
        <f t="shared" si="171"/>
        <v>#REF!</v>
      </c>
      <c r="AT75" s="7" t="e">
        <f t="shared" si="172"/>
        <v>#REF!</v>
      </c>
      <c r="AU75" s="7" t="str">
        <f t="shared" si="173"/>
        <v/>
      </c>
      <c r="AV75" s="7" t="e">
        <f t="shared" si="174"/>
        <v>#REF!</v>
      </c>
      <c r="AW75" s="7" t="e">
        <f t="shared" si="175"/>
        <v>#REF!</v>
      </c>
      <c r="AX75" s="7" t="str">
        <f t="shared" si="176"/>
        <v/>
      </c>
      <c r="AY75" s="7" t="e">
        <f t="shared" si="177"/>
        <v>#REF!</v>
      </c>
      <c r="AZ75" s="7" t="e">
        <f t="shared" si="178"/>
        <v>#REF!</v>
      </c>
      <c r="BA75" s="7" t="str">
        <f t="shared" si="179"/>
        <v/>
      </c>
      <c r="BB75" s="7" t="e">
        <f t="shared" si="180"/>
        <v>#REF!</v>
      </c>
      <c r="BC75" s="7" t="e">
        <f t="shared" si="161"/>
        <v>#REF!</v>
      </c>
      <c r="BD75" s="7" t="str">
        <f t="shared" si="162"/>
        <v/>
      </c>
      <c r="BE75" s="7" t="e">
        <f t="shared" si="163"/>
        <v>#REF!</v>
      </c>
    </row>
    <row r="76" spans="1:63" ht="43.2" x14ac:dyDescent="0.3">
      <c r="A76" s="7">
        <v>442</v>
      </c>
      <c r="B76" s="1" t="s">
        <v>638</v>
      </c>
      <c r="C76" s="1" t="s">
        <v>542</v>
      </c>
      <c r="D76" s="1" t="e">
        <f>IF(A76="","",IF(#REF!="","Ja","Nein"))</f>
        <v>#REF!</v>
      </c>
      <c r="E76" s="1" t="e">
        <f t="shared" si="185"/>
        <v>#REF!</v>
      </c>
      <c r="F76" s="1" t="str">
        <f t="shared" si="142"/>
        <v/>
      </c>
      <c r="G76" s="1" t="str">
        <f t="shared" si="143"/>
        <v/>
      </c>
      <c r="H76" s="1">
        <f t="shared" si="144"/>
        <v>442</v>
      </c>
      <c r="I76" s="1" t="s">
        <v>775</v>
      </c>
      <c r="J76" s="7" t="str">
        <f t="shared" si="145"/>
        <v>N/A</v>
      </c>
      <c r="K76" s="7" t="str">
        <f t="shared" si="150"/>
        <v/>
      </c>
      <c r="L76" s="7">
        <f>Dropdowns!BV1</f>
        <v>0</v>
      </c>
      <c r="M76" s="7">
        <f t="shared" si="151"/>
        <v>0</v>
      </c>
      <c r="O76" s="7" t="str">
        <f t="shared" si="146"/>
        <v/>
      </c>
      <c r="P76" s="7" t="str">
        <f t="shared" si="132"/>
        <v/>
      </c>
      <c r="Q76" s="31">
        <v>0</v>
      </c>
      <c r="R76" s="7" t="e">
        <f t="shared" ref="R76:R81" si="187">IF(E76="Ja",Q76,0)</f>
        <v>#REF!</v>
      </c>
      <c r="S76" s="7" t="str">
        <f t="shared" si="152"/>
        <v/>
      </c>
      <c r="T76" s="7" t="str">
        <f t="shared" si="133"/>
        <v/>
      </c>
      <c r="U76" s="7">
        <f t="shared" si="186"/>
        <v>0</v>
      </c>
      <c r="V76" s="7" t="str">
        <f t="shared" si="154"/>
        <v/>
      </c>
      <c r="W76" s="7" t="str">
        <f t="shared" si="155"/>
        <v/>
      </c>
      <c r="X76" s="7" t="e">
        <f t="shared" si="156"/>
        <v>#REF!</v>
      </c>
      <c r="Y76" s="7" t="str">
        <f t="shared" si="157"/>
        <v/>
      </c>
      <c r="Z76" s="7" t="str">
        <f t="shared" si="158"/>
        <v/>
      </c>
      <c r="AA76" s="7" t="e">
        <f t="shared" si="159"/>
        <v>#REF!</v>
      </c>
      <c r="AB76" s="7" t="str">
        <f t="shared" si="181"/>
        <v/>
      </c>
      <c r="AC76" s="7" t="str">
        <f t="shared" si="182"/>
        <v/>
      </c>
      <c r="AD76" s="7" t="e">
        <f t="shared" si="183"/>
        <v>#REF!</v>
      </c>
      <c r="AE76" s="7">
        <f t="shared" si="160"/>
        <v>0</v>
      </c>
      <c r="AG76" s="7" t="e">
        <f t="shared" si="147"/>
        <v>#REF!</v>
      </c>
      <c r="AH76" s="7" t="str">
        <f t="shared" si="130"/>
        <v/>
      </c>
      <c r="AI76" s="31">
        <v>3</v>
      </c>
      <c r="AJ76" s="7" t="e">
        <f t="shared" ref="AJ76:AJ81" si="188">IF(E76="Ja",AI76,0)</f>
        <v>#REF!</v>
      </c>
      <c r="AK76" s="7">
        <f t="shared" si="129"/>
        <v>0</v>
      </c>
      <c r="AL76" s="7" t="str">
        <f t="shared" si="135"/>
        <v/>
      </c>
      <c r="AM76" s="7">
        <f t="shared" si="184"/>
        <v>0</v>
      </c>
      <c r="AN76" s="7" t="e">
        <f t="shared" si="166"/>
        <v>#REF!</v>
      </c>
      <c r="AO76" s="7" t="str">
        <f t="shared" si="167"/>
        <v/>
      </c>
      <c r="AP76" s="7" t="e">
        <f t="shared" si="168"/>
        <v>#REF!</v>
      </c>
      <c r="AQ76" s="7" t="e">
        <f t="shared" si="169"/>
        <v>#REF!</v>
      </c>
      <c r="AR76" s="7" t="str">
        <f t="shared" si="170"/>
        <v/>
      </c>
      <c r="AS76" s="7" t="e">
        <f t="shared" si="171"/>
        <v>#REF!</v>
      </c>
      <c r="AT76" s="7" t="e">
        <f t="shared" si="172"/>
        <v>#REF!</v>
      </c>
      <c r="AU76" s="7" t="str">
        <f t="shared" si="173"/>
        <v/>
      </c>
      <c r="AV76" s="7" t="e">
        <f t="shared" si="174"/>
        <v>#REF!</v>
      </c>
      <c r="AW76" s="7" t="e">
        <f t="shared" si="175"/>
        <v>#REF!</v>
      </c>
      <c r="AX76" s="7" t="str">
        <f t="shared" si="176"/>
        <v/>
      </c>
      <c r="AY76" s="7" t="e">
        <f t="shared" si="177"/>
        <v>#REF!</v>
      </c>
      <c r="AZ76" s="7" t="e">
        <f t="shared" si="178"/>
        <v>#REF!</v>
      </c>
      <c r="BA76" s="7" t="str">
        <f t="shared" si="179"/>
        <v/>
      </c>
      <c r="BB76" s="7" t="e">
        <f t="shared" si="180"/>
        <v>#REF!</v>
      </c>
      <c r="BC76" s="7" t="e">
        <f t="shared" si="161"/>
        <v>#REF!</v>
      </c>
      <c r="BD76" s="7" t="str">
        <f t="shared" si="162"/>
        <v/>
      </c>
      <c r="BE76" s="7" t="e">
        <f t="shared" si="163"/>
        <v>#REF!</v>
      </c>
    </row>
    <row r="77" spans="1:63" ht="28.8" x14ac:dyDescent="0.3">
      <c r="A77" s="7">
        <v>443</v>
      </c>
      <c r="B77" s="1" t="s">
        <v>637</v>
      </c>
      <c r="C77" s="1" t="s">
        <v>543</v>
      </c>
      <c r="D77" s="1" t="e">
        <f>IF(A77="","",IF(#REF!="","Ja","Nein"))</f>
        <v>#REF!</v>
      </c>
      <c r="E77" s="1" t="e">
        <f t="shared" si="185"/>
        <v>#REF!</v>
      </c>
      <c r="F77" s="1" t="str">
        <f t="shared" si="142"/>
        <v/>
      </c>
      <c r="G77" s="1" t="str">
        <f t="shared" si="143"/>
        <v/>
      </c>
      <c r="H77" s="1">
        <f t="shared" si="144"/>
        <v>443</v>
      </c>
      <c r="I77" s="1" t="s">
        <v>776</v>
      </c>
      <c r="J77" s="7" t="str">
        <f t="shared" si="145"/>
        <v>N/A</v>
      </c>
      <c r="K77" s="7" t="str">
        <f t="shared" si="150"/>
        <v/>
      </c>
      <c r="L77" s="7">
        <f>Dropdowns!BW1</f>
        <v>0</v>
      </c>
      <c r="M77" s="7">
        <f t="shared" si="151"/>
        <v>0</v>
      </c>
      <c r="O77" s="7" t="str">
        <f t="shared" si="146"/>
        <v/>
      </c>
      <c r="P77" s="7" t="str">
        <f t="shared" si="132"/>
        <v/>
      </c>
      <c r="Q77" s="31">
        <v>0</v>
      </c>
      <c r="R77" s="7" t="e">
        <f t="shared" si="187"/>
        <v>#REF!</v>
      </c>
      <c r="S77" s="7" t="str">
        <f t="shared" si="152"/>
        <v/>
      </c>
      <c r="T77" s="7" t="str">
        <f t="shared" si="133"/>
        <v/>
      </c>
      <c r="U77" s="7">
        <f t="shared" si="186"/>
        <v>0</v>
      </c>
      <c r="V77" s="7" t="str">
        <f t="shared" si="154"/>
        <v/>
      </c>
      <c r="W77" s="7" t="str">
        <f t="shared" si="155"/>
        <v/>
      </c>
      <c r="X77" s="7" t="e">
        <f t="shared" si="156"/>
        <v>#REF!</v>
      </c>
      <c r="Y77" s="7" t="str">
        <f t="shared" si="157"/>
        <v/>
      </c>
      <c r="Z77" s="7" t="str">
        <f t="shared" si="158"/>
        <v/>
      </c>
      <c r="AA77" s="7" t="e">
        <f t="shared" si="159"/>
        <v>#REF!</v>
      </c>
      <c r="AB77" s="7" t="str">
        <f t="shared" si="181"/>
        <v/>
      </c>
      <c r="AC77" s="7" t="str">
        <f t="shared" si="182"/>
        <v/>
      </c>
      <c r="AD77" s="7" t="e">
        <f t="shared" si="183"/>
        <v>#REF!</v>
      </c>
      <c r="AE77" s="7">
        <f t="shared" si="160"/>
        <v>0</v>
      </c>
      <c r="AG77" s="7" t="e">
        <f t="shared" si="147"/>
        <v>#REF!</v>
      </c>
      <c r="AH77" s="7" t="str">
        <f t="shared" si="130"/>
        <v/>
      </c>
      <c r="AI77" s="31">
        <v>0</v>
      </c>
      <c r="AJ77" s="7" t="e">
        <f t="shared" si="188"/>
        <v>#REF!</v>
      </c>
      <c r="AK77" s="7">
        <f t="shared" si="129"/>
        <v>0</v>
      </c>
      <c r="AL77" s="7" t="str">
        <f t="shared" si="135"/>
        <v/>
      </c>
      <c r="AM77" s="7">
        <f t="shared" si="184"/>
        <v>0</v>
      </c>
      <c r="AN77" s="7" t="e">
        <f t="shared" si="166"/>
        <v>#REF!</v>
      </c>
      <c r="AO77" s="7" t="str">
        <f t="shared" si="167"/>
        <v/>
      </c>
      <c r="AP77" s="7" t="e">
        <f t="shared" si="168"/>
        <v>#REF!</v>
      </c>
      <c r="AQ77" s="7" t="e">
        <f t="shared" si="169"/>
        <v>#REF!</v>
      </c>
      <c r="AR77" s="7" t="str">
        <f t="shared" si="170"/>
        <v/>
      </c>
      <c r="AS77" s="7" t="e">
        <f t="shared" si="171"/>
        <v>#REF!</v>
      </c>
      <c r="AT77" s="7" t="e">
        <f t="shared" si="172"/>
        <v>#REF!</v>
      </c>
      <c r="AU77" s="7" t="str">
        <f t="shared" si="173"/>
        <v/>
      </c>
      <c r="AV77" s="7" t="e">
        <f t="shared" si="174"/>
        <v>#REF!</v>
      </c>
      <c r="AW77" s="7" t="e">
        <f t="shared" si="175"/>
        <v>#REF!</v>
      </c>
      <c r="AX77" s="7" t="str">
        <f t="shared" si="176"/>
        <v/>
      </c>
      <c r="AY77" s="7" t="e">
        <f t="shared" si="177"/>
        <v>#REF!</v>
      </c>
      <c r="AZ77" s="7" t="e">
        <f t="shared" si="178"/>
        <v>#REF!</v>
      </c>
      <c r="BA77" s="7" t="str">
        <f t="shared" si="179"/>
        <v/>
      </c>
      <c r="BB77" s="7" t="e">
        <f t="shared" si="180"/>
        <v>#REF!</v>
      </c>
      <c r="BC77" s="7" t="e">
        <f t="shared" si="161"/>
        <v>#REF!</v>
      </c>
      <c r="BD77" s="7" t="str">
        <f t="shared" si="162"/>
        <v/>
      </c>
      <c r="BE77" s="7" t="e">
        <f t="shared" si="163"/>
        <v>#REF!</v>
      </c>
    </row>
    <row r="78" spans="1:63" ht="28.8" x14ac:dyDescent="0.3">
      <c r="A78" s="7">
        <v>444</v>
      </c>
      <c r="B78" s="1" t="s">
        <v>636</v>
      </c>
      <c r="C78" s="1" t="s">
        <v>544</v>
      </c>
      <c r="D78" s="1" t="e">
        <f>IF(A78="","",IF(#REF!="","Ja","Nein"))</f>
        <v>#REF!</v>
      </c>
      <c r="E78" s="1" t="e">
        <f t="shared" si="185"/>
        <v>#REF!</v>
      </c>
      <c r="F78" s="1" t="str">
        <f t="shared" si="142"/>
        <v/>
      </c>
      <c r="G78" s="1" t="str">
        <f t="shared" si="143"/>
        <v/>
      </c>
      <c r="H78" s="1">
        <f t="shared" si="144"/>
        <v>444</v>
      </c>
      <c r="I78" s="1" t="s">
        <v>805</v>
      </c>
      <c r="J78" s="7" t="str">
        <f t="shared" si="145"/>
        <v>N/A</v>
      </c>
      <c r="K78" s="7" t="str">
        <f t="shared" si="150"/>
        <v/>
      </c>
      <c r="L78" s="7">
        <f>Dropdowns!BX1</f>
        <v>0</v>
      </c>
      <c r="M78" s="7">
        <f t="shared" si="151"/>
        <v>0</v>
      </c>
      <c r="O78" s="7" t="str">
        <f t="shared" si="146"/>
        <v/>
      </c>
      <c r="P78" s="7" t="str">
        <f t="shared" si="132"/>
        <v/>
      </c>
      <c r="Q78" s="31">
        <v>0</v>
      </c>
      <c r="R78" s="7" t="e">
        <f t="shared" si="187"/>
        <v>#REF!</v>
      </c>
      <c r="S78" s="7" t="str">
        <f t="shared" si="152"/>
        <v/>
      </c>
      <c r="T78" s="7" t="str">
        <f t="shared" si="133"/>
        <v/>
      </c>
      <c r="U78" s="7">
        <f t="shared" si="186"/>
        <v>0</v>
      </c>
      <c r="V78" s="7" t="str">
        <f t="shared" si="154"/>
        <v/>
      </c>
      <c r="W78" s="7" t="str">
        <f t="shared" si="155"/>
        <v/>
      </c>
      <c r="X78" s="7" t="e">
        <f t="shared" si="156"/>
        <v>#REF!</v>
      </c>
      <c r="Y78" s="7" t="str">
        <f t="shared" si="157"/>
        <v/>
      </c>
      <c r="Z78" s="7" t="str">
        <f t="shared" si="158"/>
        <v/>
      </c>
      <c r="AA78" s="7" t="e">
        <f t="shared" si="159"/>
        <v>#REF!</v>
      </c>
      <c r="AB78" s="7" t="str">
        <f t="shared" si="181"/>
        <v/>
      </c>
      <c r="AC78" s="7" t="str">
        <f t="shared" si="182"/>
        <v/>
      </c>
      <c r="AD78" s="7" t="e">
        <f t="shared" si="183"/>
        <v>#REF!</v>
      </c>
      <c r="AE78" s="7">
        <f t="shared" si="160"/>
        <v>0</v>
      </c>
      <c r="AG78" s="7" t="e">
        <f t="shared" si="147"/>
        <v>#REF!</v>
      </c>
      <c r="AH78" s="7" t="str">
        <f t="shared" si="130"/>
        <v/>
      </c>
      <c r="AI78" s="31">
        <v>0</v>
      </c>
      <c r="AJ78" s="7" t="e">
        <f t="shared" si="188"/>
        <v>#REF!</v>
      </c>
      <c r="AK78" s="7">
        <f t="shared" si="129"/>
        <v>0</v>
      </c>
      <c r="AL78" s="7" t="str">
        <f t="shared" si="135"/>
        <v/>
      </c>
      <c r="AM78" s="7">
        <f t="shared" si="184"/>
        <v>0</v>
      </c>
      <c r="AN78" s="7" t="e">
        <f t="shared" si="166"/>
        <v>#REF!</v>
      </c>
      <c r="AO78" s="7" t="str">
        <f t="shared" si="167"/>
        <v/>
      </c>
      <c r="AP78" s="7" t="e">
        <f t="shared" si="168"/>
        <v>#REF!</v>
      </c>
      <c r="AQ78" s="7" t="e">
        <f t="shared" si="169"/>
        <v>#REF!</v>
      </c>
      <c r="AR78" s="7" t="str">
        <f t="shared" si="170"/>
        <v/>
      </c>
      <c r="AS78" s="7" t="e">
        <f t="shared" si="171"/>
        <v>#REF!</v>
      </c>
      <c r="AT78" s="7" t="e">
        <f t="shared" si="172"/>
        <v>#REF!</v>
      </c>
      <c r="AU78" s="7" t="str">
        <f t="shared" si="173"/>
        <v/>
      </c>
      <c r="AV78" s="7" t="e">
        <f t="shared" si="174"/>
        <v>#REF!</v>
      </c>
      <c r="AW78" s="7" t="e">
        <f t="shared" si="175"/>
        <v>#REF!</v>
      </c>
      <c r="AX78" s="7" t="str">
        <f t="shared" si="176"/>
        <v/>
      </c>
      <c r="AY78" s="7" t="e">
        <f t="shared" si="177"/>
        <v>#REF!</v>
      </c>
      <c r="AZ78" s="7" t="e">
        <f t="shared" si="178"/>
        <v>#REF!</v>
      </c>
      <c r="BA78" s="7" t="str">
        <f t="shared" si="179"/>
        <v/>
      </c>
      <c r="BB78" s="7" t="e">
        <f t="shared" si="180"/>
        <v>#REF!</v>
      </c>
      <c r="BC78" s="7" t="e">
        <f t="shared" si="161"/>
        <v>#REF!</v>
      </c>
      <c r="BD78" s="7" t="str">
        <f t="shared" si="162"/>
        <v/>
      </c>
      <c r="BE78" s="7" t="e">
        <f t="shared" si="163"/>
        <v>#REF!</v>
      </c>
    </row>
    <row r="79" spans="1:63" ht="28.8" x14ac:dyDescent="0.3">
      <c r="A79" s="7">
        <v>445</v>
      </c>
      <c r="B79" s="1" t="s">
        <v>639</v>
      </c>
      <c r="C79" s="1" t="s">
        <v>640</v>
      </c>
      <c r="D79" s="1" t="e">
        <f>IF(A79="","",IF(#REF!="","Ja","Nein"))</f>
        <v>#REF!</v>
      </c>
      <c r="E79" s="1" t="e">
        <f t="shared" si="185"/>
        <v>#REF!</v>
      </c>
      <c r="F79" s="1" t="str">
        <f t="shared" si="142"/>
        <v/>
      </c>
      <c r="G79" s="1" t="str">
        <f t="shared" si="143"/>
        <v/>
      </c>
      <c r="H79" s="1">
        <f t="shared" si="144"/>
        <v>445</v>
      </c>
      <c r="I79" s="1" t="s">
        <v>776</v>
      </c>
      <c r="J79" s="7" t="str">
        <f t="shared" si="145"/>
        <v>N/A</v>
      </c>
      <c r="K79" s="7" t="str">
        <f t="shared" si="150"/>
        <v/>
      </c>
      <c r="L79" s="7">
        <f>Dropdowns!BY1</f>
        <v>0</v>
      </c>
      <c r="M79" s="7">
        <f t="shared" si="151"/>
        <v>0</v>
      </c>
      <c r="O79" s="7" t="str">
        <f t="shared" si="146"/>
        <v/>
      </c>
      <c r="P79" s="7" t="str">
        <f t="shared" si="132"/>
        <v/>
      </c>
      <c r="Q79" s="31">
        <v>0</v>
      </c>
      <c r="R79" s="7" t="e">
        <f t="shared" si="187"/>
        <v>#REF!</v>
      </c>
      <c r="S79" s="7" t="str">
        <f t="shared" si="152"/>
        <v/>
      </c>
      <c r="T79" s="7" t="str">
        <f t="shared" si="133"/>
        <v/>
      </c>
      <c r="U79" s="7">
        <f t="shared" si="186"/>
        <v>0</v>
      </c>
      <c r="V79" s="7" t="str">
        <f t="shared" si="154"/>
        <v/>
      </c>
      <c r="W79" s="7" t="str">
        <f t="shared" si="155"/>
        <v/>
      </c>
      <c r="X79" s="7" t="e">
        <f t="shared" si="156"/>
        <v>#REF!</v>
      </c>
      <c r="Y79" s="7" t="str">
        <f t="shared" si="157"/>
        <v/>
      </c>
      <c r="Z79" s="7" t="str">
        <f t="shared" si="158"/>
        <v/>
      </c>
      <c r="AA79" s="7" t="e">
        <f t="shared" si="159"/>
        <v>#REF!</v>
      </c>
      <c r="AB79" s="7" t="str">
        <f t="shared" si="181"/>
        <v/>
      </c>
      <c r="AC79" s="7" t="str">
        <f t="shared" si="182"/>
        <v/>
      </c>
      <c r="AD79" s="7" t="e">
        <f t="shared" si="183"/>
        <v>#REF!</v>
      </c>
      <c r="AE79" s="7">
        <f t="shared" si="160"/>
        <v>0</v>
      </c>
      <c r="AG79" s="7" t="e">
        <f t="shared" si="147"/>
        <v>#REF!</v>
      </c>
      <c r="AH79" s="7" t="str">
        <f t="shared" si="130"/>
        <v/>
      </c>
      <c r="AI79" s="31">
        <v>0</v>
      </c>
      <c r="AJ79" s="7" t="e">
        <f t="shared" si="188"/>
        <v>#REF!</v>
      </c>
      <c r="AK79" s="7">
        <f t="shared" si="129"/>
        <v>0</v>
      </c>
      <c r="AL79" s="7" t="str">
        <f t="shared" si="135"/>
        <v/>
      </c>
      <c r="AM79" s="7">
        <f t="shared" si="184"/>
        <v>0</v>
      </c>
      <c r="AN79" s="7" t="e">
        <f t="shared" si="166"/>
        <v>#REF!</v>
      </c>
      <c r="AO79" s="7" t="str">
        <f t="shared" si="167"/>
        <v/>
      </c>
      <c r="AP79" s="7" t="e">
        <f t="shared" si="168"/>
        <v>#REF!</v>
      </c>
      <c r="AQ79" s="7" t="e">
        <f t="shared" si="169"/>
        <v>#REF!</v>
      </c>
      <c r="AR79" s="7" t="str">
        <f t="shared" si="170"/>
        <v/>
      </c>
      <c r="AS79" s="7" t="e">
        <f t="shared" si="171"/>
        <v>#REF!</v>
      </c>
      <c r="AT79" s="7" t="e">
        <f t="shared" si="172"/>
        <v>#REF!</v>
      </c>
      <c r="AU79" s="7" t="str">
        <f t="shared" si="173"/>
        <v/>
      </c>
      <c r="AV79" s="7" t="e">
        <f t="shared" si="174"/>
        <v>#REF!</v>
      </c>
      <c r="AW79" s="7" t="e">
        <f t="shared" si="175"/>
        <v>#REF!</v>
      </c>
      <c r="AX79" s="7" t="str">
        <f t="shared" si="176"/>
        <v/>
      </c>
      <c r="AY79" s="7" t="e">
        <f t="shared" si="177"/>
        <v>#REF!</v>
      </c>
      <c r="AZ79" s="7" t="e">
        <f t="shared" si="178"/>
        <v>#REF!</v>
      </c>
      <c r="BA79" s="7" t="str">
        <f t="shared" si="179"/>
        <v/>
      </c>
      <c r="BB79" s="7" t="e">
        <f t="shared" si="180"/>
        <v>#REF!</v>
      </c>
      <c r="BC79" s="7" t="e">
        <f t="shared" si="161"/>
        <v>#REF!</v>
      </c>
      <c r="BD79" s="7" t="str">
        <f t="shared" si="162"/>
        <v/>
      </c>
      <c r="BE79" s="7" t="e">
        <f t="shared" si="163"/>
        <v>#REF!</v>
      </c>
    </row>
    <row r="80" spans="1:63" x14ac:dyDescent="0.3">
      <c r="A80" s="7">
        <v>446</v>
      </c>
      <c r="B80" s="1" t="s">
        <v>641</v>
      </c>
      <c r="C80" s="1" t="s">
        <v>545</v>
      </c>
      <c r="D80" s="1" t="e">
        <f>IF(A80="","",IF(#REF!="","Ja","Nein"))</f>
        <v>#REF!</v>
      </c>
      <c r="E80" s="1" t="e">
        <f t="shared" si="185"/>
        <v>#REF!</v>
      </c>
      <c r="F80" s="1" t="str">
        <f t="shared" si="142"/>
        <v/>
      </c>
      <c r="G80" s="1" t="str">
        <f t="shared" si="143"/>
        <v/>
      </c>
      <c r="H80" s="1">
        <f t="shared" si="144"/>
        <v>446</v>
      </c>
      <c r="I80" s="1" t="s">
        <v>776</v>
      </c>
      <c r="J80" s="7" t="str">
        <f t="shared" si="145"/>
        <v>N/A</v>
      </c>
      <c r="K80" s="7" t="str">
        <f t="shared" si="150"/>
        <v/>
      </c>
      <c r="L80" s="7">
        <f>Dropdowns!BZ1</f>
        <v>0</v>
      </c>
      <c r="M80" s="7">
        <f t="shared" si="151"/>
        <v>0</v>
      </c>
      <c r="O80" s="7" t="str">
        <f t="shared" si="146"/>
        <v/>
      </c>
      <c r="P80" s="7" t="str">
        <f t="shared" si="132"/>
        <v/>
      </c>
      <c r="Q80" s="31">
        <v>0</v>
      </c>
      <c r="R80" s="7" t="e">
        <f t="shared" si="187"/>
        <v>#REF!</v>
      </c>
      <c r="S80" s="7" t="str">
        <f t="shared" si="152"/>
        <v/>
      </c>
      <c r="T80" s="7" t="str">
        <f t="shared" si="133"/>
        <v/>
      </c>
      <c r="U80" s="7">
        <f t="shared" si="186"/>
        <v>0</v>
      </c>
      <c r="V80" s="7" t="str">
        <f t="shared" si="154"/>
        <v/>
      </c>
      <c r="W80" s="7" t="str">
        <f t="shared" si="155"/>
        <v/>
      </c>
      <c r="X80" s="7" t="e">
        <f t="shared" si="156"/>
        <v>#REF!</v>
      </c>
      <c r="Y80" s="7" t="str">
        <f t="shared" si="157"/>
        <v/>
      </c>
      <c r="Z80" s="7" t="str">
        <f t="shared" si="158"/>
        <v/>
      </c>
      <c r="AA80" s="7" t="e">
        <f t="shared" si="159"/>
        <v>#REF!</v>
      </c>
      <c r="AB80" s="7" t="str">
        <f t="shared" si="181"/>
        <v/>
      </c>
      <c r="AC80" s="7" t="str">
        <f t="shared" si="182"/>
        <v/>
      </c>
      <c r="AD80" s="7" t="e">
        <f t="shared" si="183"/>
        <v>#REF!</v>
      </c>
      <c r="AE80" s="7">
        <f t="shared" si="160"/>
        <v>0</v>
      </c>
      <c r="AG80" s="7" t="e">
        <f t="shared" si="147"/>
        <v>#REF!</v>
      </c>
      <c r="AH80" s="7" t="str">
        <f t="shared" si="130"/>
        <v/>
      </c>
      <c r="AI80" s="31">
        <v>0</v>
      </c>
      <c r="AJ80" s="7" t="e">
        <f t="shared" si="188"/>
        <v>#REF!</v>
      </c>
      <c r="AK80" s="7">
        <f t="shared" si="129"/>
        <v>0</v>
      </c>
      <c r="AL80" s="7" t="str">
        <f t="shared" si="135"/>
        <v/>
      </c>
      <c r="AM80" s="7">
        <f t="shared" si="184"/>
        <v>0</v>
      </c>
      <c r="AN80" s="7" t="e">
        <f t="shared" si="166"/>
        <v>#REF!</v>
      </c>
      <c r="AO80" s="7" t="str">
        <f t="shared" si="167"/>
        <v/>
      </c>
      <c r="AP80" s="7" t="e">
        <f t="shared" si="168"/>
        <v>#REF!</v>
      </c>
      <c r="AQ80" s="7" t="e">
        <f t="shared" si="169"/>
        <v>#REF!</v>
      </c>
      <c r="AR80" s="7" t="str">
        <f t="shared" si="170"/>
        <v/>
      </c>
      <c r="AS80" s="7" t="e">
        <f t="shared" si="171"/>
        <v>#REF!</v>
      </c>
      <c r="AT80" s="7" t="e">
        <f t="shared" si="172"/>
        <v>#REF!</v>
      </c>
      <c r="AU80" s="7" t="str">
        <f t="shared" si="173"/>
        <v/>
      </c>
      <c r="AV80" s="7" t="e">
        <f t="shared" si="174"/>
        <v>#REF!</v>
      </c>
      <c r="AW80" s="7" t="e">
        <f t="shared" si="175"/>
        <v>#REF!</v>
      </c>
      <c r="AX80" s="7" t="str">
        <f t="shared" si="176"/>
        <v/>
      </c>
      <c r="AY80" s="7" t="e">
        <f t="shared" si="177"/>
        <v>#REF!</v>
      </c>
      <c r="AZ80" s="7" t="e">
        <f t="shared" si="178"/>
        <v>#REF!</v>
      </c>
      <c r="BA80" s="7" t="str">
        <f t="shared" si="179"/>
        <v/>
      </c>
      <c r="BB80" s="7" t="e">
        <f t="shared" si="180"/>
        <v>#REF!</v>
      </c>
      <c r="BC80" s="7" t="e">
        <f t="shared" si="161"/>
        <v>#REF!</v>
      </c>
      <c r="BD80" s="7" t="str">
        <f t="shared" si="162"/>
        <v/>
      </c>
      <c r="BE80" s="7" t="e">
        <f t="shared" si="163"/>
        <v>#REF!</v>
      </c>
    </row>
    <row r="81" spans="1:57" x14ac:dyDescent="0.3">
      <c r="A81" s="7">
        <v>449</v>
      </c>
      <c r="B81" s="1" t="s">
        <v>642</v>
      </c>
      <c r="C81" s="1" t="s">
        <v>546</v>
      </c>
      <c r="D81" s="1" t="e">
        <f>IF(A81="","",IF(#REF!="","Ja","Nein"))</f>
        <v>#REF!</v>
      </c>
      <c r="E81" s="1" t="e">
        <f t="shared" si="185"/>
        <v>#REF!</v>
      </c>
      <c r="F81" s="1" t="str">
        <f t="shared" si="142"/>
        <v/>
      </c>
      <c r="G81" s="1" t="str">
        <f t="shared" si="143"/>
        <v/>
      </c>
      <c r="H81" s="1">
        <f t="shared" si="144"/>
        <v>449</v>
      </c>
      <c r="I81" s="1" t="s">
        <v>776</v>
      </c>
      <c r="J81" s="7" t="str">
        <f t="shared" si="145"/>
        <v>N/A</v>
      </c>
      <c r="M81" s="7">
        <f t="shared" si="151"/>
        <v>0</v>
      </c>
      <c r="O81" s="7" t="str">
        <f t="shared" si="146"/>
        <v/>
      </c>
      <c r="P81" s="7" t="str">
        <f t="shared" si="132"/>
        <v/>
      </c>
      <c r="Q81" s="31">
        <v>0</v>
      </c>
      <c r="R81" s="7" t="e">
        <f t="shared" si="187"/>
        <v>#REF!</v>
      </c>
      <c r="S81" s="7" t="str">
        <f t="shared" si="152"/>
        <v/>
      </c>
      <c r="T81" s="7" t="str">
        <f t="shared" si="133"/>
        <v/>
      </c>
      <c r="U81" s="7">
        <f t="shared" si="186"/>
        <v>0</v>
      </c>
      <c r="V81" s="7" t="str">
        <f t="shared" si="154"/>
        <v/>
      </c>
      <c r="W81" s="7" t="str">
        <f t="shared" si="155"/>
        <v/>
      </c>
      <c r="X81" s="7" t="e">
        <f t="shared" si="156"/>
        <v>#REF!</v>
      </c>
      <c r="Y81" s="7" t="str">
        <f t="shared" si="157"/>
        <v/>
      </c>
      <c r="Z81" s="7" t="str">
        <f t="shared" si="158"/>
        <v/>
      </c>
      <c r="AA81" s="7" t="e">
        <f t="shared" si="159"/>
        <v>#REF!</v>
      </c>
      <c r="AB81" s="7" t="str">
        <f t="shared" si="181"/>
        <v/>
      </c>
      <c r="AC81" s="7" t="str">
        <f t="shared" si="182"/>
        <v/>
      </c>
      <c r="AD81" s="7" t="e">
        <f t="shared" si="183"/>
        <v>#REF!</v>
      </c>
      <c r="AE81" s="7">
        <f t="shared" si="160"/>
        <v>0</v>
      </c>
      <c r="AG81" s="7" t="e">
        <f t="shared" si="147"/>
        <v>#REF!</v>
      </c>
      <c r="AH81" s="7" t="str">
        <f t="shared" si="130"/>
        <v/>
      </c>
      <c r="AI81" s="31">
        <v>0</v>
      </c>
      <c r="AJ81" s="7" t="e">
        <f t="shared" si="188"/>
        <v>#REF!</v>
      </c>
      <c r="AK81" s="7">
        <f t="shared" si="129"/>
        <v>0</v>
      </c>
      <c r="AL81" s="7" t="str">
        <f t="shared" si="135"/>
        <v/>
      </c>
      <c r="AM81" s="7">
        <f t="shared" si="184"/>
        <v>0</v>
      </c>
      <c r="AN81" s="7" t="e">
        <f t="shared" si="166"/>
        <v>#REF!</v>
      </c>
      <c r="AO81" s="7" t="str">
        <f t="shared" si="167"/>
        <v/>
      </c>
      <c r="AP81" s="7" t="e">
        <f t="shared" si="168"/>
        <v>#REF!</v>
      </c>
      <c r="AQ81" s="7" t="e">
        <f t="shared" si="169"/>
        <v>#REF!</v>
      </c>
      <c r="AR81" s="7" t="str">
        <f t="shared" si="170"/>
        <v/>
      </c>
      <c r="AS81" s="7" t="e">
        <f t="shared" si="171"/>
        <v>#REF!</v>
      </c>
      <c r="AT81" s="7" t="e">
        <f t="shared" si="172"/>
        <v>#REF!</v>
      </c>
      <c r="AU81" s="7" t="str">
        <f t="shared" si="173"/>
        <v/>
      </c>
      <c r="AV81" s="7" t="e">
        <f t="shared" si="174"/>
        <v>#REF!</v>
      </c>
      <c r="AW81" s="7" t="e">
        <f t="shared" si="175"/>
        <v>#REF!</v>
      </c>
      <c r="AX81" s="7" t="str">
        <f t="shared" si="176"/>
        <v/>
      </c>
      <c r="AY81" s="7" t="e">
        <f t="shared" si="177"/>
        <v>#REF!</v>
      </c>
      <c r="AZ81" s="7" t="e">
        <f t="shared" si="178"/>
        <v>#REF!</v>
      </c>
      <c r="BA81" s="7" t="str">
        <f t="shared" si="179"/>
        <v/>
      </c>
      <c r="BB81" s="7" t="e">
        <f t="shared" si="180"/>
        <v>#REF!</v>
      </c>
      <c r="BC81" s="7" t="e">
        <f t="shared" si="161"/>
        <v>#REF!</v>
      </c>
      <c r="BD81" s="7" t="str">
        <f t="shared" si="162"/>
        <v/>
      </c>
      <c r="BE81" s="7" t="e">
        <f t="shared" si="163"/>
        <v>#REF!</v>
      </c>
    </row>
    <row r="82" spans="1:57" ht="43.2" x14ac:dyDescent="0.3">
      <c r="A82" s="7">
        <v>450</v>
      </c>
      <c r="B82" s="1" t="s">
        <v>643</v>
      </c>
      <c r="C82" s="1" t="s">
        <v>547</v>
      </c>
      <c r="D82" s="1" t="e">
        <f>IF(A82="","",IF(#REF!="","Ja","Nein"))</f>
        <v>#REF!</v>
      </c>
      <c r="E82" s="1" t="e">
        <f>IF(AND($F$57&lt;&gt;"",$D$57="Nein"),"Nein",
                IF(AND($G$82&lt;&gt;"",$D$82="Nein"),"Nein",
                              IF(AND(H82&lt;&gt;"",D82="Nein"),"Nein","Ja")))</f>
        <v>#REF!</v>
      </c>
      <c r="F82" s="1" t="str">
        <f t="shared" si="142"/>
        <v/>
      </c>
      <c r="G82" s="1">
        <f t="shared" si="143"/>
        <v>450</v>
      </c>
      <c r="H82" s="1" t="str">
        <f t="shared" si="144"/>
        <v/>
      </c>
      <c r="I82" s="1" t="s">
        <v>805</v>
      </c>
      <c r="J82" s="7" t="str">
        <f t="shared" si="145"/>
        <v>N/A</v>
      </c>
      <c r="M82" s="7">
        <f t="shared" si="151"/>
        <v>0</v>
      </c>
      <c r="O82" s="7" t="str">
        <f t="shared" si="146"/>
        <v/>
      </c>
      <c r="P82" s="7">
        <f>IFERROR(IF(G82="","",R82/$Q$57),0)</f>
        <v>0</v>
      </c>
      <c r="Q82" s="28">
        <v>0</v>
      </c>
      <c r="R82" s="28">
        <v>0</v>
      </c>
      <c r="S82" s="7" t="str">
        <f t="shared" si="152"/>
        <v/>
      </c>
      <c r="T82" s="7">
        <f t="shared" si="133"/>
        <v>0</v>
      </c>
      <c r="V82" s="7" t="str">
        <f t="shared" si="154"/>
        <v/>
      </c>
      <c r="W82" s="7" t="e">
        <f t="shared" si="155"/>
        <v>#REF!</v>
      </c>
      <c r="X82" s="7" t="str">
        <f t="shared" si="156"/>
        <v/>
      </c>
      <c r="Y82" s="7" t="str">
        <f t="shared" si="157"/>
        <v/>
      </c>
      <c r="Z82" s="7" t="e">
        <f t="shared" si="158"/>
        <v>#REF!</v>
      </c>
      <c r="AA82" s="7" t="str">
        <f t="shared" si="159"/>
        <v/>
      </c>
      <c r="AB82" s="7" t="str">
        <f t="shared" si="181"/>
        <v/>
      </c>
      <c r="AC82" s="7" t="e">
        <f t="shared" si="182"/>
        <v>#REF!</v>
      </c>
      <c r="AD82" s="7" t="str">
        <f t="shared" si="183"/>
        <v/>
      </c>
      <c r="AE82" s="7">
        <f t="shared" si="160"/>
        <v>0</v>
      </c>
      <c r="AG82" s="7" t="e">
        <f t="shared" si="147"/>
        <v>#REF!</v>
      </c>
      <c r="AH82" s="7">
        <f>IFERROR(IF(G82="","",AJ82/$AJ$57),0)</f>
        <v>0</v>
      </c>
      <c r="AI82" s="28">
        <v>0</v>
      </c>
      <c r="AJ82" s="28">
        <v>0</v>
      </c>
      <c r="AK82" s="7">
        <f t="shared" si="129"/>
        <v>0</v>
      </c>
      <c r="AL82" s="7">
        <f t="shared" si="135"/>
        <v>0</v>
      </c>
      <c r="AN82" s="7" t="e">
        <f t="shared" si="166"/>
        <v>#REF!</v>
      </c>
      <c r="AO82" s="7" t="e">
        <f t="shared" si="167"/>
        <v>#REF!</v>
      </c>
      <c r="AP82" s="7" t="str">
        <f t="shared" si="168"/>
        <v/>
      </c>
      <c r="AQ82" s="7" t="e">
        <f t="shared" si="169"/>
        <v>#REF!</v>
      </c>
      <c r="AR82" s="7" t="e">
        <f t="shared" si="170"/>
        <v>#REF!</v>
      </c>
      <c r="AS82" s="7" t="str">
        <f t="shared" si="171"/>
        <v/>
      </c>
      <c r="AT82" s="7" t="e">
        <f t="shared" si="172"/>
        <v>#REF!</v>
      </c>
      <c r="AU82" s="7" t="e">
        <f t="shared" si="173"/>
        <v>#REF!</v>
      </c>
      <c r="AV82" s="7" t="str">
        <f t="shared" si="174"/>
        <v/>
      </c>
      <c r="AW82" s="7" t="e">
        <f t="shared" si="175"/>
        <v>#REF!</v>
      </c>
      <c r="AX82" s="7" t="e">
        <f t="shared" si="176"/>
        <v>#REF!</v>
      </c>
      <c r="AY82" s="7" t="str">
        <f t="shared" si="177"/>
        <v/>
      </c>
      <c r="AZ82" s="7" t="e">
        <f t="shared" si="178"/>
        <v>#REF!</v>
      </c>
      <c r="BA82" s="7" t="e">
        <f t="shared" si="179"/>
        <v>#REF!</v>
      </c>
      <c r="BB82" s="7" t="str">
        <f t="shared" si="180"/>
        <v/>
      </c>
      <c r="BC82" s="7" t="e">
        <f t="shared" si="161"/>
        <v>#REF!</v>
      </c>
      <c r="BD82" s="7" t="e">
        <f t="shared" si="162"/>
        <v>#REF!</v>
      </c>
      <c r="BE82" s="7" t="str">
        <f t="shared" si="163"/>
        <v/>
      </c>
    </row>
    <row r="83" spans="1:57" x14ac:dyDescent="0.3">
      <c r="A83" s="7">
        <v>460</v>
      </c>
      <c r="B83" s="1" t="s">
        <v>644</v>
      </c>
      <c r="C83" s="1"/>
      <c r="D83" s="1" t="e">
        <f>IF(A83="","",IF(#REF!="","Ja","Nein"))</f>
        <v>#REF!</v>
      </c>
      <c r="E83" s="1" t="e">
        <f>IF(AND($F$57&lt;&gt;"",$D$57="Nein"),"Nein",
                IF(AND($G$83&lt;&gt;"",$D$83="Nein"),"Nein",
                              IF(AND(H83&lt;&gt;"",D83="Nein"),"Nein","Ja")))</f>
        <v>#REF!</v>
      </c>
      <c r="F83" s="1" t="str">
        <f t="shared" si="142"/>
        <v/>
      </c>
      <c r="G83" s="1">
        <f t="shared" si="143"/>
        <v>460</v>
      </c>
      <c r="H83" s="1" t="str">
        <f t="shared" si="144"/>
        <v/>
      </c>
      <c r="I83" s="1" t="s">
        <v>803</v>
      </c>
      <c r="J83" s="7" t="str">
        <f t="shared" si="145"/>
        <v>N/A</v>
      </c>
      <c r="M83" s="7">
        <f t="shared" si="151"/>
        <v>0</v>
      </c>
      <c r="O83" s="7" t="str">
        <f t="shared" si="146"/>
        <v/>
      </c>
      <c r="P83" s="7">
        <f>IFERROR(IF(G83="","",R83/$Q$57),0)</f>
        <v>0</v>
      </c>
      <c r="Q83" s="28">
        <f>SUM(Q84:Q89)</f>
        <v>0</v>
      </c>
      <c r="R83" s="28" t="e">
        <f>SUM(R84:R89)</f>
        <v>#REF!</v>
      </c>
      <c r="S83" s="7" t="str">
        <f t="shared" si="152"/>
        <v/>
      </c>
      <c r="T83" s="7">
        <f t="shared" si="133"/>
        <v>0</v>
      </c>
      <c r="U83" s="7">
        <f>IFERROR(IF(AND(P83="",R83&lt;&gt;""),$T$83*R83/$R$83,""),0)</f>
        <v>0</v>
      </c>
      <c r="V83" s="7" t="str">
        <f t="shared" si="154"/>
        <v/>
      </c>
      <c r="W83" s="7" t="e">
        <f t="shared" si="155"/>
        <v>#REF!</v>
      </c>
      <c r="X83" s="7" t="e">
        <f t="shared" si="156"/>
        <v>#REF!</v>
      </c>
      <c r="Y83" s="7" t="str">
        <f t="shared" si="157"/>
        <v/>
      </c>
      <c r="Z83" s="7" t="e">
        <f t="shared" si="158"/>
        <v>#REF!</v>
      </c>
      <c r="AA83" s="7" t="e">
        <f t="shared" si="159"/>
        <v>#REF!</v>
      </c>
      <c r="AB83" s="7" t="str">
        <f t="shared" si="181"/>
        <v/>
      </c>
      <c r="AC83" s="7" t="e">
        <f t="shared" si="182"/>
        <v>#REF!</v>
      </c>
      <c r="AD83" s="7" t="e">
        <f t="shared" si="183"/>
        <v>#REF!</v>
      </c>
      <c r="AE83" s="7">
        <f t="shared" si="160"/>
        <v>0</v>
      </c>
      <c r="AG83" s="7" t="e">
        <f t="shared" si="147"/>
        <v>#REF!</v>
      </c>
      <c r="AH83" s="7">
        <f>IFERROR(IF(G83="","",AJ83/$AJ$57),0)</f>
        <v>0</v>
      </c>
      <c r="AI83" s="28">
        <f>SUM(AI84:AI89)</f>
        <v>9</v>
      </c>
      <c r="AJ83" s="28" t="e">
        <f>SUM(AJ84:AJ89)</f>
        <v>#REF!</v>
      </c>
      <c r="AK83" s="7">
        <f t="shared" si="129"/>
        <v>0</v>
      </c>
      <c r="AL83" s="7">
        <f t="shared" si="135"/>
        <v>0</v>
      </c>
      <c r="AM83" s="7">
        <f t="shared" ref="AM83:AM89" si="189">IFERROR(IF(AND(AH83="",AJ83&lt;&gt;""),$AL$83*AJ83/$AJ$83,""),0)</f>
        <v>0</v>
      </c>
      <c r="AN83" s="7" t="e">
        <f t="shared" si="166"/>
        <v>#REF!</v>
      </c>
      <c r="AO83" s="7" t="e">
        <f t="shared" si="167"/>
        <v>#REF!</v>
      </c>
      <c r="AP83" s="7" t="e">
        <f t="shared" si="168"/>
        <v>#REF!</v>
      </c>
      <c r="AQ83" s="7" t="e">
        <f t="shared" si="169"/>
        <v>#REF!</v>
      </c>
      <c r="AR83" s="7" t="e">
        <f t="shared" si="170"/>
        <v>#REF!</v>
      </c>
      <c r="AS83" s="7" t="e">
        <f t="shared" si="171"/>
        <v>#REF!</v>
      </c>
      <c r="AT83" s="7" t="e">
        <f t="shared" si="172"/>
        <v>#REF!</v>
      </c>
      <c r="AU83" s="7" t="e">
        <f t="shared" si="173"/>
        <v>#REF!</v>
      </c>
      <c r="AV83" s="7" t="e">
        <f t="shared" si="174"/>
        <v>#REF!</v>
      </c>
      <c r="AW83" s="7" t="e">
        <f t="shared" si="175"/>
        <v>#REF!</v>
      </c>
      <c r="AX83" s="7" t="e">
        <f t="shared" si="176"/>
        <v>#REF!</v>
      </c>
      <c r="AY83" s="7" t="e">
        <f t="shared" si="177"/>
        <v>#REF!</v>
      </c>
      <c r="AZ83" s="7" t="e">
        <f t="shared" si="178"/>
        <v>#REF!</v>
      </c>
      <c r="BA83" s="7" t="e">
        <f t="shared" si="179"/>
        <v>#REF!</v>
      </c>
      <c r="BB83" s="7" t="e">
        <f t="shared" si="180"/>
        <v>#REF!</v>
      </c>
      <c r="BC83" s="7" t="e">
        <f t="shared" si="161"/>
        <v>#REF!</v>
      </c>
      <c r="BD83" s="7" t="e">
        <f t="shared" si="162"/>
        <v>#REF!</v>
      </c>
      <c r="BE83" s="7" t="e">
        <f t="shared" si="163"/>
        <v>#REF!</v>
      </c>
    </row>
    <row r="84" spans="1:57" x14ac:dyDescent="0.3">
      <c r="A84" s="7">
        <v>461</v>
      </c>
      <c r="B84" s="1" t="s">
        <v>645</v>
      </c>
      <c r="C84" s="1" t="s">
        <v>548</v>
      </c>
      <c r="D84" s="1" t="e">
        <f>IF(A84="","",IF(#REF!="","Ja","Nein"))</f>
        <v>#REF!</v>
      </c>
      <c r="E84" s="1" t="e">
        <f t="shared" ref="E84:E89" si="190">IF(AND($F$57&lt;&gt;"",$D$57="Nein"),"Nein",
                IF(AND($G$83&lt;&gt;"",$D$83="Nein"),"Nein",
                              IF(AND(H84&lt;&gt;"",D84="Nein"),"Nein","Ja")))</f>
        <v>#REF!</v>
      </c>
      <c r="F84" s="1" t="str">
        <f t="shared" si="142"/>
        <v/>
      </c>
      <c r="G84" s="1" t="str">
        <f t="shared" si="143"/>
        <v/>
      </c>
      <c r="H84" s="1">
        <f t="shared" si="144"/>
        <v>461</v>
      </c>
      <c r="I84" s="1" t="s">
        <v>775</v>
      </c>
      <c r="J84" s="7" t="str">
        <f t="shared" si="145"/>
        <v>N/A</v>
      </c>
      <c r="M84" s="7">
        <f t="shared" si="151"/>
        <v>0</v>
      </c>
      <c r="O84" s="7" t="str">
        <f t="shared" si="146"/>
        <v/>
      </c>
      <c r="P84" s="7" t="str">
        <f t="shared" si="132"/>
        <v/>
      </c>
      <c r="Q84" s="31">
        <v>0</v>
      </c>
      <c r="R84" s="7" t="e">
        <f>IF(E84="Ja",Q84,0)</f>
        <v>#REF!</v>
      </c>
      <c r="S84" s="7" t="str">
        <f t="shared" si="152"/>
        <v/>
      </c>
      <c r="T84" s="7" t="str">
        <f t="shared" si="133"/>
        <v/>
      </c>
      <c r="U84" s="7">
        <f t="shared" ref="U84:U89" si="191">IFERROR(IF(AND(P84="",R84&lt;&gt;""),$T$83*R84/$R$83,""),0)</f>
        <v>0</v>
      </c>
      <c r="V84" s="7" t="str">
        <f t="shared" si="154"/>
        <v/>
      </c>
      <c r="W84" s="7" t="str">
        <f t="shared" si="155"/>
        <v/>
      </c>
      <c r="X84" s="7" t="e">
        <f t="shared" si="156"/>
        <v>#REF!</v>
      </c>
      <c r="Y84" s="7" t="str">
        <f t="shared" si="157"/>
        <v/>
      </c>
      <c r="Z84" s="7" t="str">
        <f t="shared" si="158"/>
        <v/>
      </c>
      <c r="AA84" s="7" t="e">
        <f t="shared" si="159"/>
        <v>#REF!</v>
      </c>
      <c r="AB84" s="7" t="str">
        <f t="shared" si="181"/>
        <v/>
      </c>
      <c r="AC84" s="7" t="str">
        <f t="shared" si="182"/>
        <v/>
      </c>
      <c r="AD84" s="7" t="e">
        <f t="shared" si="183"/>
        <v>#REF!</v>
      </c>
      <c r="AE84" s="7">
        <f t="shared" si="160"/>
        <v>0</v>
      </c>
      <c r="AG84" s="7" t="e">
        <f t="shared" si="147"/>
        <v>#REF!</v>
      </c>
      <c r="AH84" s="7" t="str">
        <f t="shared" si="130"/>
        <v/>
      </c>
      <c r="AI84" s="31">
        <v>3</v>
      </c>
      <c r="AJ84" s="7" t="e">
        <f>IF(E84="Ja",AI84,0)</f>
        <v>#REF!</v>
      </c>
      <c r="AK84" s="7">
        <f t="shared" si="129"/>
        <v>0</v>
      </c>
      <c r="AL84" s="7" t="str">
        <f t="shared" si="135"/>
        <v/>
      </c>
      <c r="AM84" s="7">
        <f t="shared" si="189"/>
        <v>0</v>
      </c>
      <c r="AN84" s="7" t="e">
        <f t="shared" si="166"/>
        <v>#REF!</v>
      </c>
      <c r="AO84" s="7" t="str">
        <f t="shared" si="167"/>
        <v/>
      </c>
      <c r="AP84" s="7" t="e">
        <f t="shared" si="168"/>
        <v>#REF!</v>
      </c>
      <c r="AQ84" s="7" t="e">
        <f t="shared" si="169"/>
        <v>#REF!</v>
      </c>
      <c r="AR84" s="7" t="str">
        <f t="shared" si="170"/>
        <v/>
      </c>
      <c r="AS84" s="7" t="e">
        <f t="shared" si="171"/>
        <v>#REF!</v>
      </c>
      <c r="AT84" s="7" t="e">
        <f t="shared" si="172"/>
        <v>#REF!</v>
      </c>
      <c r="AU84" s="7" t="str">
        <f t="shared" si="173"/>
        <v/>
      </c>
      <c r="AV84" s="7" t="e">
        <f t="shared" si="174"/>
        <v>#REF!</v>
      </c>
      <c r="AW84" s="7" t="e">
        <f t="shared" si="175"/>
        <v>#REF!</v>
      </c>
      <c r="AX84" s="7" t="str">
        <f t="shared" si="176"/>
        <v/>
      </c>
      <c r="AY84" s="7" t="e">
        <f t="shared" si="177"/>
        <v>#REF!</v>
      </c>
      <c r="AZ84" s="7" t="e">
        <f t="shared" si="178"/>
        <v>#REF!</v>
      </c>
      <c r="BA84" s="7" t="str">
        <f t="shared" si="179"/>
        <v/>
      </c>
      <c r="BB84" s="7" t="e">
        <f t="shared" si="180"/>
        <v>#REF!</v>
      </c>
      <c r="BC84" s="7" t="e">
        <f t="shared" si="161"/>
        <v>#REF!</v>
      </c>
      <c r="BD84" s="7" t="str">
        <f t="shared" si="162"/>
        <v/>
      </c>
      <c r="BE84" s="7" t="e">
        <f t="shared" si="163"/>
        <v>#REF!</v>
      </c>
    </row>
    <row r="85" spans="1:57" x14ac:dyDescent="0.3">
      <c r="A85" s="7">
        <v>462</v>
      </c>
      <c r="B85" s="1" t="s">
        <v>646</v>
      </c>
      <c r="C85" s="1"/>
      <c r="D85" s="1" t="e">
        <f>IF(A85="","",IF(#REF!="","Ja","Nein"))</f>
        <v>#REF!</v>
      </c>
      <c r="E85" s="1" t="e">
        <f t="shared" si="190"/>
        <v>#REF!</v>
      </c>
      <c r="F85" s="1" t="str">
        <f t="shared" si="142"/>
        <v/>
      </c>
      <c r="G85" s="1" t="str">
        <f t="shared" si="143"/>
        <v/>
      </c>
      <c r="H85" s="1">
        <f t="shared" si="144"/>
        <v>462</v>
      </c>
      <c r="I85" s="1" t="s">
        <v>776</v>
      </c>
      <c r="J85" s="7" t="str">
        <f t="shared" si="145"/>
        <v>N/A</v>
      </c>
      <c r="M85" s="7">
        <f t="shared" si="151"/>
        <v>0</v>
      </c>
      <c r="O85" s="7" t="str">
        <f t="shared" si="146"/>
        <v/>
      </c>
      <c r="P85" s="7" t="str">
        <f t="shared" si="132"/>
        <v/>
      </c>
      <c r="Q85" s="31">
        <v>0</v>
      </c>
      <c r="R85" s="7" t="e">
        <f t="shared" ref="R85:R89" si="192">IF(E85="Ja",Q85,0)</f>
        <v>#REF!</v>
      </c>
      <c r="S85" s="7" t="str">
        <f t="shared" si="152"/>
        <v/>
      </c>
      <c r="T85" s="7" t="str">
        <f t="shared" si="133"/>
        <v/>
      </c>
      <c r="U85" s="7">
        <f t="shared" si="191"/>
        <v>0</v>
      </c>
      <c r="V85" s="7" t="str">
        <f t="shared" si="154"/>
        <v/>
      </c>
      <c r="W85" s="7" t="str">
        <f t="shared" si="155"/>
        <v/>
      </c>
      <c r="X85" s="7" t="e">
        <f t="shared" si="156"/>
        <v>#REF!</v>
      </c>
      <c r="Y85" s="7" t="str">
        <f t="shared" si="157"/>
        <v/>
      </c>
      <c r="Z85" s="7" t="str">
        <f t="shared" si="158"/>
        <v/>
      </c>
      <c r="AA85" s="7" t="e">
        <f t="shared" si="159"/>
        <v>#REF!</v>
      </c>
      <c r="AB85" s="7" t="str">
        <f t="shared" si="181"/>
        <v/>
      </c>
      <c r="AC85" s="7" t="str">
        <f t="shared" si="182"/>
        <v/>
      </c>
      <c r="AD85" s="7" t="e">
        <f t="shared" si="183"/>
        <v>#REF!</v>
      </c>
      <c r="AE85" s="7">
        <f t="shared" si="160"/>
        <v>0</v>
      </c>
      <c r="AG85" s="7" t="e">
        <f t="shared" si="147"/>
        <v>#REF!</v>
      </c>
      <c r="AH85" s="7" t="str">
        <f t="shared" si="130"/>
        <v/>
      </c>
      <c r="AI85" s="31">
        <v>3</v>
      </c>
      <c r="AJ85" s="7" t="e">
        <f t="shared" ref="AJ85:AJ89" si="193">IF(E85="Ja",AI85,0)</f>
        <v>#REF!</v>
      </c>
      <c r="AK85" s="7">
        <f t="shared" si="129"/>
        <v>0</v>
      </c>
      <c r="AL85" s="7" t="str">
        <f t="shared" si="135"/>
        <v/>
      </c>
      <c r="AM85" s="7">
        <f t="shared" si="189"/>
        <v>0</v>
      </c>
      <c r="AN85" s="7" t="e">
        <f t="shared" si="166"/>
        <v>#REF!</v>
      </c>
      <c r="AO85" s="7" t="str">
        <f t="shared" si="167"/>
        <v/>
      </c>
      <c r="AP85" s="7" t="e">
        <f t="shared" si="168"/>
        <v>#REF!</v>
      </c>
      <c r="AQ85" s="7" t="e">
        <f t="shared" si="169"/>
        <v>#REF!</v>
      </c>
      <c r="AR85" s="7" t="str">
        <f t="shared" si="170"/>
        <v/>
      </c>
      <c r="AS85" s="7" t="e">
        <f t="shared" si="171"/>
        <v>#REF!</v>
      </c>
      <c r="AT85" s="7" t="e">
        <f t="shared" si="172"/>
        <v>#REF!</v>
      </c>
      <c r="AU85" s="7" t="str">
        <f t="shared" si="173"/>
        <v/>
      </c>
      <c r="AV85" s="7" t="e">
        <f t="shared" si="174"/>
        <v>#REF!</v>
      </c>
      <c r="AW85" s="7" t="e">
        <f t="shared" si="175"/>
        <v>#REF!</v>
      </c>
      <c r="AX85" s="7" t="str">
        <f t="shared" si="176"/>
        <v/>
      </c>
      <c r="AY85" s="7" t="e">
        <f t="shared" si="177"/>
        <v>#REF!</v>
      </c>
      <c r="AZ85" s="7" t="e">
        <f t="shared" si="178"/>
        <v>#REF!</v>
      </c>
      <c r="BA85" s="7" t="str">
        <f t="shared" si="179"/>
        <v/>
      </c>
      <c r="BB85" s="7" t="e">
        <f t="shared" si="180"/>
        <v>#REF!</v>
      </c>
      <c r="BC85" s="7" t="e">
        <f t="shared" si="161"/>
        <v>#REF!</v>
      </c>
      <c r="BD85" s="7" t="str">
        <f t="shared" si="162"/>
        <v/>
      </c>
      <c r="BE85" s="7" t="e">
        <f t="shared" si="163"/>
        <v>#REF!</v>
      </c>
    </row>
    <row r="86" spans="1:57" x14ac:dyDescent="0.3">
      <c r="A86" s="7">
        <v>463</v>
      </c>
      <c r="B86" s="1" t="s">
        <v>647</v>
      </c>
      <c r="C86" s="1" t="s">
        <v>549</v>
      </c>
      <c r="D86" s="1" t="e">
        <f>IF(A86="","",IF(#REF!="","Ja","Nein"))</f>
        <v>#REF!</v>
      </c>
      <c r="E86" s="1" t="e">
        <f t="shared" si="190"/>
        <v>#REF!</v>
      </c>
      <c r="F86" s="1" t="str">
        <f t="shared" si="142"/>
        <v/>
      </c>
      <c r="G86" s="1" t="str">
        <f t="shared" si="143"/>
        <v/>
      </c>
      <c r="H86" s="1">
        <f t="shared" si="144"/>
        <v>463</v>
      </c>
      <c r="I86" s="1" t="s">
        <v>776</v>
      </c>
      <c r="J86" s="7" t="str">
        <f t="shared" si="145"/>
        <v>N/A</v>
      </c>
      <c r="M86" s="7">
        <f t="shared" si="151"/>
        <v>0</v>
      </c>
      <c r="O86" s="7" t="str">
        <f t="shared" si="146"/>
        <v/>
      </c>
      <c r="P86" s="7" t="str">
        <f t="shared" si="132"/>
        <v/>
      </c>
      <c r="Q86" s="31">
        <v>0</v>
      </c>
      <c r="R86" s="7" t="e">
        <f t="shared" si="192"/>
        <v>#REF!</v>
      </c>
      <c r="S86" s="7" t="str">
        <f t="shared" si="152"/>
        <v/>
      </c>
      <c r="T86" s="7" t="str">
        <f t="shared" si="133"/>
        <v/>
      </c>
      <c r="U86" s="7">
        <f t="shared" si="191"/>
        <v>0</v>
      </c>
      <c r="V86" s="7" t="str">
        <f t="shared" si="154"/>
        <v/>
      </c>
      <c r="W86" s="7" t="str">
        <f t="shared" si="155"/>
        <v/>
      </c>
      <c r="X86" s="7" t="e">
        <f t="shared" si="156"/>
        <v>#REF!</v>
      </c>
      <c r="Y86" s="7" t="str">
        <f t="shared" si="157"/>
        <v/>
      </c>
      <c r="Z86" s="7" t="str">
        <f t="shared" si="158"/>
        <v/>
      </c>
      <c r="AA86" s="7" t="e">
        <f t="shared" si="159"/>
        <v>#REF!</v>
      </c>
      <c r="AB86" s="7" t="str">
        <f t="shared" si="181"/>
        <v/>
      </c>
      <c r="AC86" s="7" t="str">
        <f t="shared" si="182"/>
        <v/>
      </c>
      <c r="AD86" s="7" t="e">
        <f t="shared" si="183"/>
        <v>#REF!</v>
      </c>
      <c r="AE86" s="7">
        <f t="shared" si="160"/>
        <v>0</v>
      </c>
      <c r="AG86" s="7" t="e">
        <f t="shared" si="147"/>
        <v>#REF!</v>
      </c>
      <c r="AH86" s="7" t="str">
        <f t="shared" si="130"/>
        <v/>
      </c>
      <c r="AI86" s="31">
        <v>0</v>
      </c>
      <c r="AJ86" s="7" t="e">
        <f t="shared" si="193"/>
        <v>#REF!</v>
      </c>
      <c r="AK86" s="7">
        <f t="shared" si="129"/>
        <v>0</v>
      </c>
      <c r="AL86" s="7" t="str">
        <f t="shared" si="135"/>
        <v/>
      </c>
      <c r="AM86" s="7">
        <f t="shared" si="189"/>
        <v>0</v>
      </c>
      <c r="AN86" s="7" t="e">
        <f t="shared" si="166"/>
        <v>#REF!</v>
      </c>
      <c r="AO86" s="7" t="str">
        <f t="shared" si="167"/>
        <v/>
      </c>
      <c r="AP86" s="7" t="e">
        <f t="shared" si="168"/>
        <v>#REF!</v>
      </c>
      <c r="AQ86" s="7" t="e">
        <f t="shared" si="169"/>
        <v>#REF!</v>
      </c>
      <c r="AR86" s="7" t="str">
        <f t="shared" si="170"/>
        <v/>
      </c>
      <c r="AS86" s="7" t="e">
        <f t="shared" si="171"/>
        <v>#REF!</v>
      </c>
      <c r="AT86" s="7" t="e">
        <f t="shared" si="172"/>
        <v>#REF!</v>
      </c>
      <c r="AU86" s="7" t="str">
        <f t="shared" si="173"/>
        <v/>
      </c>
      <c r="AV86" s="7" t="e">
        <f t="shared" si="174"/>
        <v>#REF!</v>
      </c>
      <c r="AW86" s="7" t="e">
        <f t="shared" si="175"/>
        <v>#REF!</v>
      </c>
      <c r="AX86" s="7" t="str">
        <f t="shared" si="176"/>
        <v/>
      </c>
      <c r="AY86" s="7" t="e">
        <f t="shared" si="177"/>
        <v>#REF!</v>
      </c>
      <c r="AZ86" s="7" t="e">
        <f t="shared" si="178"/>
        <v>#REF!</v>
      </c>
      <c r="BA86" s="7" t="str">
        <f t="shared" si="179"/>
        <v/>
      </c>
      <c r="BB86" s="7" t="e">
        <f t="shared" si="180"/>
        <v>#REF!</v>
      </c>
      <c r="BC86" s="7" t="e">
        <f t="shared" si="161"/>
        <v>#REF!</v>
      </c>
      <c r="BD86" s="7" t="str">
        <f t="shared" si="162"/>
        <v/>
      </c>
      <c r="BE86" s="7" t="e">
        <f t="shared" si="163"/>
        <v>#REF!</v>
      </c>
    </row>
    <row r="87" spans="1:57" x14ac:dyDescent="0.3">
      <c r="A87" s="7">
        <v>464</v>
      </c>
      <c r="B87" s="1" t="s">
        <v>648</v>
      </c>
      <c r="C87" s="1" t="s">
        <v>550</v>
      </c>
      <c r="D87" s="1" t="e">
        <f>IF(A87="","",IF(#REF!="","Ja","Nein"))</f>
        <v>#REF!</v>
      </c>
      <c r="E87" s="1" t="e">
        <f>IF(AND($F$57&lt;&gt;"",$D$57="Nein"),"Nein",
                IF(AND($G$83&lt;&gt;"",$D$83="Nein"),"Nein",
                              IF(AND(H87&lt;&gt;"",D87="Nein"),"Nein","Ja")))</f>
        <v>#REF!</v>
      </c>
      <c r="F87" s="1" t="str">
        <f t="shared" si="142"/>
        <v/>
      </c>
      <c r="G87" s="1" t="str">
        <f t="shared" si="143"/>
        <v/>
      </c>
      <c r="H87" s="1">
        <f t="shared" si="144"/>
        <v>464</v>
      </c>
      <c r="I87" s="1" t="s">
        <v>776</v>
      </c>
      <c r="J87" s="7" t="str">
        <f t="shared" si="145"/>
        <v>N/A</v>
      </c>
      <c r="M87" s="7">
        <f t="shared" si="151"/>
        <v>0</v>
      </c>
      <c r="O87" s="7" t="str">
        <f t="shared" si="146"/>
        <v/>
      </c>
      <c r="P87" s="7" t="str">
        <f t="shared" si="132"/>
        <v/>
      </c>
      <c r="Q87" s="31">
        <v>0</v>
      </c>
      <c r="R87" s="7" t="e">
        <f t="shared" si="192"/>
        <v>#REF!</v>
      </c>
      <c r="S87" s="7" t="str">
        <f t="shared" si="152"/>
        <v/>
      </c>
      <c r="T87" s="7" t="str">
        <f t="shared" si="133"/>
        <v/>
      </c>
      <c r="U87" s="7">
        <f t="shared" si="191"/>
        <v>0</v>
      </c>
      <c r="V87" s="7" t="str">
        <f t="shared" si="154"/>
        <v/>
      </c>
      <c r="W87" s="7" t="str">
        <f t="shared" si="155"/>
        <v/>
      </c>
      <c r="X87" s="7" t="e">
        <f t="shared" si="156"/>
        <v>#REF!</v>
      </c>
      <c r="Y87" s="7" t="str">
        <f t="shared" si="157"/>
        <v/>
      </c>
      <c r="Z87" s="7" t="str">
        <f t="shared" si="158"/>
        <v/>
      </c>
      <c r="AA87" s="7" t="e">
        <f t="shared" si="159"/>
        <v>#REF!</v>
      </c>
      <c r="AB87" s="7" t="str">
        <f t="shared" si="181"/>
        <v/>
      </c>
      <c r="AC87" s="7" t="str">
        <f t="shared" si="182"/>
        <v/>
      </c>
      <c r="AD87" s="7" t="e">
        <f t="shared" si="183"/>
        <v>#REF!</v>
      </c>
      <c r="AE87" s="7">
        <f t="shared" si="160"/>
        <v>0</v>
      </c>
      <c r="AG87" s="7" t="e">
        <f t="shared" si="147"/>
        <v>#REF!</v>
      </c>
      <c r="AH87" s="7" t="str">
        <f t="shared" si="130"/>
        <v/>
      </c>
      <c r="AI87" s="31">
        <v>0</v>
      </c>
      <c r="AJ87" s="7" t="e">
        <f t="shared" si="193"/>
        <v>#REF!</v>
      </c>
      <c r="AK87" s="7">
        <f t="shared" si="129"/>
        <v>0</v>
      </c>
      <c r="AL87" s="7" t="str">
        <f t="shared" si="135"/>
        <v/>
      </c>
      <c r="AM87" s="7">
        <f t="shared" si="189"/>
        <v>0</v>
      </c>
      <c r="AN87" s="7" t="e">
        <f t="shared" si="166"/>
        <v>#REF!</v>
      </c>
      <c r="AO87" s="7" t="str">
        <f t="shared" si="167"/>
        <v/>
      </c>
      <c r="AP87" s="7" t="e">
        <f t="shared" si="168"/>
        <v>#REF!</v>
      </c>
      <c r="AQ87" s="7" t="e">
        <f t="shared" si="169"/>
        <v>#REF!</v>
      </c>
      <c r="AR87" s="7" t="str">
        <f t="shared" si="170"/>
        <v/>
      </c>
      <c r="AS87" s="7" t="e">
        <f t="shared" si="171"/>
        <v>#REF!</v>
      </c>
      <c r="AT87" s="7" t="e">
        <f t="shared" si="172"/>
        <v>#REF!</v>
      </c>
      <c r="AU87" s="7" t="str">
        <f t="shared" si="173"/>
        <v/>
      </c>
      <c r="AV87" s="7" t="e">
        <f t="shared" si="174"/>
        <v>#REF!</v>
      </c>
      <c r="AW87" s="7" t="e">
        <f t="shared" si="175"/>
        <v>#REF!</v>
      </c>
      <c r="AX87" s="7" t="str">
        <f t="shared" si="176"/>
        <v/>
      </c>
      <c r="AY87" s="7" t="e">
        <f t="shared" si="177"/>
        <v>#REF!</v>
      </c>
      <c r="AZ87" s="7" t="e">
        <f t="shared" si="178"/>
        <v>#REF!</v>
      </c>
      <c r="BA87" s="7" t="str">
        <f t="shared" si="179"/>
        <v/>
      </c>
      <c r="BB87" s="7" t="e">
        <f t="shared" si="180"/>
        <v>#REF!</v>
      </c>
      <c r="BC87" s="7" t="e">
        <f t="shared" si="161"/>
        <v>#REF!</v>
      </c>
      <c r="BD87" s="7" t="str">
        <f t="shared" si="162"/>
        <v/>
      </c>
      <c r="BE87" s="7" t="e">
        <f t="shared" si="163"/>
        <v>#REF!</v>
      </c>
    </row>
    <row r="88" spans="1:57" x14ac:dyDescent="0.3">
      <c r="A88" s="7">
        <v>465</v>
      </c>
      <c r="B88" s="1" t="s">
        <v>649</v>
      </c>
      <c r="C88" s="1" t="s">
        <v>551</v>
      </c>
      <c r="D88" s="1" t="e">
        <f>IF(A88="","",IF(#REF!="","Ja","Nein"))</f>
        <v>#REF!</v>
      </c>
      <c r="E88" s="1" t="e">
        <f t="shared" si="190"/>
        <v>#REF!</v>
      </c>
      <c r="F88" s="1" t="str">
        <f t="shared" si="142"/>
        <v/>
      </c>
      <c r="G88" s="1" t="str">
        <f t="shared" si="143"/>
        <v/>
      </c>
      <c r="H88" s="1">
        <f t="shared" si="144"/>
        <v>465</v>
      </c>
      <c r="I88" s="1" t="s">
        <v>776</v>
      </c>
      <c r="J88" s="7" t="str">
        <f t="shared" si="145"/>
        <v>N/A</v>
      </c>
      <c r="M88" s="7">
        <f t="shared" si="151"/>
        <v>0</v>
      </c>
      <c r="O88" s="7" t="str">
        <f t="shared" si="146"/>
        <v/>
      </c>
      <c r="P88" s="7" t="str">
        <f t="shared" si="132"/>
        <v/>
      </c>
      <c r="Q88" s="31">
        <v>0</v>
      </c>
      <c r="R88" s="7" t="e">
        <f t="shared" si="192"/>
        <v>#REF!</v>
      </c>
      <c r="S88" s="7" t="str">
        <f t="shared" si="152"/>
        <v/>
      </c>
      <c r="T88" s="7" t="str">
        <f t="shared" si="133"/>
        <v/>
      </c>
      <c r="U88" s="7">
        <f t="shared" si="191"/>
        <v>0</v>
      </c>
      <c r="V88" s="7" t="str">
        <f t="shared" si="154"/>
        <v/>
      </c>
      <c r="W88" s="7" t="str">
        <f t="shared" si="155"/>
        <v/>
      </c>
      <c r="X88" s="7" t="e">
        <f t="shared" si="156"/>
        <v>#REF!</v>
      </c>
      <c r="Y88" s="7" t="str">
        <f t="shared" si="157"/>
        <v/>
      </c>
      <c r="Z88" s="7" t="str">
        <f t="shared" si="158"/>
        <v/>
      </c>
      <c r="AA88" s="7" t="e">
        <f t="shared" si="159"/>
        <v>#REF!</v>
      </c>
      <c r="AB88" s="7" t="str">
        <f t="shared" si="181"/>
        <v/>
      </c>
      <c r="AC88" s="7" t="str">
        <f t="shared" si="182"/>
        <v/>
      </c>
      <c r="AD88" s="7" t="e">
        <f t="shared" si="183"/>
        <v>#REF!</v>
      </c>
      <c r="AE88" s="7">
        <f t="shared" si="160"/>
        <v>0</v>
      </c>
      <c r="AG88" s="7" t="e">
        <f t="shared" si="147"/>
        <v>#REF!</v>
      </c>
      <c r="AH88" s="7" t="str">
        <f t="shared" si="130"/>
        <v/>
      </c>
      <c r="AI88" s="31">
        <v>3</v>
      </c>
      <c r="AJ88" s="7" t="e">
        <f t="shared" si="193"/>
        <v>#REF!</v>
      </c>
      <c r="AK88" s="7">
        <f t="shared" si="129"/>
        <v>0</v>
      </c>
      <c r="AL88" s="7" t="str">
        <f t="shared" si="135"/>
        <v/>
      </c>
      <c r="AM88" s="7">
        <f t="shared" si="189"/>
        <v>0</v>
      </c>
      <c r="AN88" s="7" t="e">
        <f t="shared" si="166"/>
        <v>#REF!</v>
      </c>
      <c r="AO88" s="7" t="str">
        <f t="shared" si="167"/>
        <v/>
      </c>
      <c r="AP88" s="7" t="e">
        <f t="shared" si="168"/>
        <v>#REF!</v>
      </c>
      <c r="AQ88" s="7" t="e">
        <f t="shared" si="169"/>
        <v>#REF!</v>
      </c>
      <c r="AR88" s="7" t="str">
        <f t="shared" si="170"/>
        <v/>
      </c>
      <c r="AS88" s="7" t="e">
        <f t="shared" si="171"/>
        <v>#REF!</v>
      </c>
      <c r="AT88" s="7" t="e">
        <f t="shared" si="172"/>
        <v>#REF!</v>
      </c>
      <c r="AU88" s="7" t="str">
        <f t="shared" si="173"/>
        <v/>
      </c>
      <c r="AV88" s="7" t="e">
        <f t="shared" si="174"/>
        <v>#REF!</v>
      </c>
      <c r="AW88" s="7" t="e">
        <f t="shared" si="175"/>
        <v>#REF!</v>
      </c>
      <c r="AX88" s="7" t="str">
        <f t="shared" si="176"/>
        <v/>
      </c>
      <c r="AY88" s="7" t="e">
        <f t="shared" si="177"/>
        <v>#REF!</v>
      </c>
      <c r="AZ88" s="7" t="e">
        <f t="shared" si="178"/>
        <v>#REF!</v>
      </c>
      <c r="BA88" s="7" t="str">
        <f t="shared" si="179"/>
        <v/>
      </c>
      <c r="BB88" s="7" t="e">
        <f t="shared" si="180"/>
        <v>#REF!</v>
      </c>
      <c r="BC88" s="7" t="e">
        <f t="shared" si="161"/>
        <v>#REF!</v>
      </c>
      <c r="BD88" s="7" t="str">
        <f t="shared" si="162"/>
        <v/>
      </c>
      <c r="BE88" s="7" t="e">
        <f t="shared" si="163"/>
        <v>#REF!</v>
      </c>
    </row>
    <row r="89" spans="1:57" x14ac:dyDescent="0.3">
      <c r="A89" s="7">
        <v>469</v>
      </c>
      <c r="B89" s="1" t="s">
        <v>650</v>
      </c>
      <c r="C89" s="1" t="s">
        <v>552</v>
      </c>
      <c r="D89" s="1" t="e">
        <f>IF(A89="","",IF(#REF!="","Ja","Nein"))</f>
        <v>#REF!</v>
      </c>
      <c r="E89" s="1" t="e">
        <f t="shared" si="190"/>
        <v>#REF!</v>
      </c>
      <c r="F89" s="1" t="str">
        <f t="shared" si="142"/>
        <v/>
      </c>
      <c r="G89" s="1" t="str">
        <f t="shared" si="143"/>
        <v/>
      </c>
      <c r="H89" s="1">
        <f t="shared" si="144"/>
        <v>469</v>
      </c>
      <c r="I89" s="1" t="s">
        <v>776</v>
      </c>
      <c r="J89" s="7" t="str">
        <f t="shared" si="145"/>
        <v>N/A</v>
      </c>
      <c r="M89" s="7">
        <f t="shared" si="151"/>
        <v>0</v>
      </c>
      <c r="O89" s="7" t="str">
        <f t="shared" si="146"/>
        <v/>
      </c>
      <c r="P89" s="7" t="str">
        <f t="shared" si="132"/>
        <v/>
      </c>
      <c r="Q89" s="31">
        <v>0</v>
      </c>
      <c r="R89" s="7" t="e">
        <f t="shared" si="192"/>
        <v>#REF!</v>
      </c>
      <c r="S89" s="7" t="str">
        <f t="shared" si="152"/>
        <v/>
      </c>
      <c r="T89" s="7" t="str">
        <f t="shared" si="133"/>
        <v/>
      </c>
      <c r="U89" s="7">
        <f t="shared" si="191"/>
        <v>0</v>
      </c>
      <c r="V89" s="7" t="str">
        <f t="shared" si="154"/>
        <v/>
      </c>
      <c r="W89" s="7" t="str">
        <f t="shared" si="155"/>
        <v/>
      </c>
      <c r="X89" s="7" t="e">
        <f t="shared" si="156"/>
        <v>#REF!</v>
      </c>
      <c r="Y89" s="7" t="str">
        <f t="shared" si="157"/>
        <v/>
      </c>
      <c r="Z89" s="7" t="str">
        <f t="shared" si="158"/>
        <v/>
      </c>
      <c r="AA89" s="7" t="e">
        <f t="shared" si="159"/>
        <v>#REF!</v>
      </c>
      <c r="AB89" s="7" t="str">
        <f t="shared" si="181"/>
        <v/>
      </c>
      <c r="AC89" s="7" t="str">
        <f t="shared" si="182"/>
        <v/>
      </c>
      <c r="AD89" s="7" t="e">
        <f t="shared" si="183"/>
        <v>#REF!</v>
      </c>
      <c r="AE89" s="7">
        <f t="shared" si="160"/>
        <v>0</v>
      </c>
      <c r="AG89" s="7" t="e">
        <f t="shared" si="147"/>
        <v>#REF!</v>
      </c>
      <c r="AH89" s="7" t="str">
        <f t="shared" si="130"/>
        <v/>
      </c>
      <c r="AI89" s="31">
        <v>0</v>
      </c>
      <c r="AJ89" s="7" t="e">
        <f t="shared" si="193"/>
        <v>#REF!</v>
      </c>
      <c r="AK89" s="7">
        <f t="shared" si="129"/>
        <v>0</v>
      </c>
      <c r="AL89" s="7" t="str">
        <f t="shared" si="135"/>
        <v/>
      </c>
      <c r="AM89" s="7">
        <f t="shared" si="189"/>
        <v>0</v>
      </c>
      <c r="AN89" s="7" t="e">
        <f t="shared" si="166"/>
        <v>#REF!</v>
      </c>
      <c r="AO89" s="7" t="str">
        <f t="shared" si="167"/>
        <v/>
      </c>
      <c r="AP89" s="7" t="e">
        <f t="shared" si="168"/>
        <v>#REF!</v>
      </c>
      <c r="AQ89" s="7" t="e">
        <f t="shared" si="169"/>
        <v>#REF!</v>
      </c>
      <c r="AR89" s="7" t="str">
        <f t="shared" si="170"/>
        <v/>
      </c>
      <c r="AS89" s="7" t="e">
        <f t="shared" si="171"/>
        <v>#REF!</v>
      </c>
      <c r="AT89" s="7" t="e">
        <f t="shared" si="172"/>
        <v>#REF!</v>
      </c>
      <c r="AU89" s="7" t="str">
        <f t="shared" si="173"/>
        <v/>
      </c>
      <c r="AV89" s="7" t="e">
        <f t="shared" si="174"/>
        <v>#REF!</v>
      </c>
      <c r="AW89" s="7" t="e">
        <f t="shared" si="175"/>
        <v>#REF!</v>
      </c>
      <c r="AX89" s="7" t="str">
        <f t="shared" si="176"/>
        <v/>
      </c>
      <c r="AY89" s="7" t="e">
        <f t="shared" si="177"/>
        <v>#REF!</v>
      </c>
      <c r="AZ89" s="7" t="e">
        <f t="shared" si="178"/>
        <v>#REF!</v>
      </c>
      <c r="BA89" s="7" t="str">
        <f t="shared" si="179"/>
        <v/>
      </c>
      <c r="BB89" s="7" t="e">
        <f t="shared" si="180"/>
        <v>#REF!</v>
      </c>
      <c r="BC89" s="7" t="e">
        <f t="shared" si="161"/>
        <v>#REF!</v>
      </c>
      <c r="BD89" s="7" t="str">
        <f t="shared" si="162"/>
        <v/>
      </c>
      <c r="BE89" s="7" t="e">
        <f t="shared" si="163"/>
        <v>#REF!</v>
      </c>
    </row>
    <row r="90" spans="1:57" ht="100.8" x14ac:dyDescent="0.3">
      <c r="A90" s="7">
        <v>470</v>
      </c>
      <c r="B90" s="1" t="s">
        <v>651</v>
      </c>
      <c r="C90" s="1" t="s">
        <v>553</v>
      </c>
      <c r="D90" s="1" t="e">
        <f>IF(A90="","",IF(#REF!="","Ja","Nein"))</f>
        <v>#REF!</v>
      </c>
      <c r="E90" s="1" t="e">
        <f>IF(AND($F$57&lt;&gt;"",$D$57="Nein"),"Nein",
                IF(AND($G$90&lt;&gt;"",$D$90="Nein"),"Nein",
                              IF(AND(H90&lt;&gt;"",D90="Nein"),"Nein","Ja")))</f>
        <v>#REF!</v>
      </c>
      <c r="F90" s="1" t="str">
        <f t="shared" si="142"/>
        <v/>
      </c>
      <c r="G90" s="1">
        <f t="shared" si="143"/>
        <v>470</v>
      </c>
      <c r="H90" s="1" t="str">
        <f t="shared" si="144"/>
        <v/>
      </c>
      <c r="I90" s="1" t="s">
        <v>776</v>
      </c>
      <c r="J90" s="7" t="str">
        <f t="shared" si="145"/>
        <v>N/A</v>
      </c>
      <c r="M90" s="7">
        <f t="shared" si="151"/>
        <v>0</v>
      </c>
      <c r="O90" s="7" t="str">
        <f t="shared" si="146"/>
        <v/>
      </c>
      <c r="P90" s="7">
        <f>IFERROR(IF(G90="","",R90/$Q$57),0)</f>
        <v>0</v>
      </c>
      <c r="Q90" s="28">
        <v>0</v>
      </c>
      <c r="R90" s="28">
        <v>0</v>
      </c>
      <c r="S90" s="7" t="str">
        <f t="shared" si="152"/>
        <v/>
      </c>
      <c r="T90" s="7">
        <f t="shared" si="133"/>
        <v>0</v>
      </c>
      <c r="V90" s="7" t="str">
        <f t="shared" si="154"/>
        <v/>
      </c>
      <c r="W90" s="7" t="e">
        <f t="shared" si="155"/>
        <v>#REF!</v>
      </c>
      <c r="X90" s="7" t="str">
        <f t="shared" si="156"/>
        <v/>
      </c>
      <c r="Y90" s="7" t="str">
        <f t="shared" si="157"/>
        <v/>
      </c>
      <c r="Z90" s="7" t="e">
        <f t="shared" si="158"/>
        <v>#REF!</v>
      </c>
      <c r="AA90" s="7" t="str">
        <f t="shared" si="159"/>
        <v/>
      </c>
      <c r="AB90" s="7" t="str">
        <f t="shared" si="181"/>
        <v/>
      </c>
      <c r="AC90" s="7" t="e">
        <f t="shared" si="182"/>
        <v>#REF!</v>
      </c>
      <c r="AD90" s="7" t="str">
        <f t="shared" si="183"/>
        <v/>
      </c>
      <c r="AE90" s="7">
        <f t="shared" si="160"/>
        <v>0</v>
      </c>
      <c r="AG90" s="7" t="e">
        <f t="shared" si="147"/>
        <v>#REF!</v>
      </c>
      <c r="AH90" s="7">
        <f>IFERROR(IF(G90="","",AJ90/$AJ$57),0)</f>
        <v>0</v>
      </c>
      <c r="AI90" s="28">
        <v>0</v>
      </c>
      <c r="AJ90" s="28">
        <v>0</v>
      </c>
      <c r="AK90" s="7">
        <f t="shared" si="129"/>
        <v>0</v>
      </c>
      <c r="AL90" s="7">
        <f t="shared" si="135"/>
        <v>0</v>
      </c>
      <c r="AN90" s="7" t="e">
        <f t="shared" si="166"/>
        <v>#REF!</v>
      </c>
      <c r="AO90" s="7" t="e">
        <f t="shared" si="167"/>
        <v>#REF!</v>
      </c>
      <c r="AP90" s="7" t="str">
        <f t="shared" si="168"/>
        <v/>
      </c>
      <c r="AQ90" s="7" t="e">
        <f t="shared" si="169"/>
        <v>#REF!</v>
      </c>
      <c r="AR90" s="7" t="e">
        <f t="shared" si="170"/>
        <v>#REF!</v>
      </c>
      <c r="AS90" s="7" t="str">
        <f t="shared" si="171"/>
        <v/>
      </c>
      <c r="AT90" s="7" t="e">
        <f t="shared" si="172"/>
        <v>#REF!</v>
      </c>
      <c r="AU90" s="7" t="e">
        <f t="shared" si="173"/>
        <v>#REF!</v>
      </c>
      <c r="AV90" s="7" t="str">
        <f t="shared" si="174"/>
        <v/>
      </c>
      <c r="AW90" s="7" t="e">
        <f t="shared" si="175"/>
        <v>#REF!</v>
      </c>
      <c r="AX90" s="7" t="e">
        <f t="shared" si="176"/>
        <v>#REF!</v>
      </c>
      <c r="AY90" s="7" t="str">
        <f t="shared" si="177"/>
        <v/>
      </c>
      <c r="AZ90" s="7" t="e">
        <f t="shared" si="178"/>
        <v>#REF!</v>
      </c>
      <c r="BA90" s="7" t="e">
        <f t="shared" si="179"/>
        <v>#REF!</v>
      </c>
      <c r="BB90" s="7" t="str">
        <f t="shared" si="180"/>
        <v/>
      </c>
      <c r="BC90" s="7" t="e">
        <f t="shared" si="161"/>
        <v>#REF!</v>
      </c>
      <c r="BD90" s="7" t="e">
        <f t="shared" si="162"/>
        <v>#REF!</v>
      </c>
      <c r="BE90" s="7" t="str">
        <f t="shared" si="163"/>
        <v/>
      </c>
    </row>
    <row r="91" spans="1:57" ht="28.8" x14ac:dyDescent="0.3">
      <c r="A91" s="7">
        <v>480</v>
      </c>
      <c r="B91" s="1" t="s">
        <v>652</v>
      </c>
      <c r="C91" s="1" t="s">
        <v>554</v>
      </c>
      <c r="D91" s="1" t="e">
        <f>IF(A91="","",IF(#REF!="","Ja","Nein"))</f>
        <v>#REF!</v>
      </c>
      <c r="E91" s="1" t="e">
        <f>IF(AND($F$57&lt;&gt;"",$D$57="Nein"),"Nein",
                IF(AND($G$91&lt;&gt;"",$D$91="Nein"),"Nein",
                              IF(AND(H91&lt;&gt;"",D91="Nein"),"Nein","Ja")))</f>
        <v>#REF!</v>
      </c>
      <c r="F91" s="1" t="str">
        <f t="shared" si="142"/>
        <v/>
      </c>
      <c r="G91" s="1">
        <f t="shared" si="143"/>
        <v>480</v>
      </c>
      <c r="H91" s="1" t="str">
        <f t="shared" si="144"/>
        <v/>
      </c>
      <c r="I91" s="1" t="s">
        <v>776</v>
      </c>
      <c r="J91" s="7" t="str">
        <f t="shared" si="145"/>
        <v>N/A</v>
      </c>
      <c r="M91" s="7">
        <f t="shared" si="151"/>
        <v>0</v>
      </c>
      <c r="O91" s="7" t="str">
        <f t="shared" si="146"/>
        <v/>
      </c>
      <c r="P91" s="7">
        <f>IFERROR(IF(G91="","",R91/$Q$57),0)</f>
        <v>0</v>
      </c>
      <c r="Q91" s="28">
        <v>0</v>
      </c>
      <c r="R91" s="28">
        <v>0</v>
      </c>
      <c r="S91" s="7" t="str">
        <f t="shared" si="152"/>
        <v/>
      </c>
      <c r="T91" s="7">
        <f t="shared" si="133"/>
        <v>0</v>
      </c>
      <c r="V91" s="7" t="str">
        <f t="shared" si="154"/>
        <v/>
      </c>
      <c r="W91" s="7" t="e">
        <f t="shared" si="155"/>
        <v>#REF!</v>
      </c>
      <c r="X91" s="7" t="str">
        <f t="shared" si="156"/>
        <v/>
      </c>
      <c r="Y91" s="7" t="str">
        <f t="shared" si="157"/>
        <v/>
      </c>
      <c r="Z91" s="7" t="e">
        <f t="shared" si="158"/>
        <v>#REF!</v>
      </c>
      <c r="AA91" s="7" t="str">
        <f t="shared" si="159"/>
        <v/>
      </c>
      <c r="AB91" s="7" t="str">
        <f t="shared" si="181"/>
        <v/>
      </c>
      <c r="AC91" s="7" t="e">
        <f t="shared" si="182"/>
        <v>#REF!</v>
      </c>
      <c r="AD91" s="7" t="str">
        <f t="shared" si="183"/>
        <v/>
      </c>
      <c r="AE91" s="7">
        <f t="shared" si="160"/>
        <v>0</v>
      </c>
      <c r="AG91" s="7" t="e">
        <f t="shared" si="147"/>
        <v>#REF!</v>
      </c>
      <c r="AH91" s="7">
        <f>IFERROR(IF(G91="","",AJ91/$AJ$57),0)</f>
        <v>0</v>
      </c>
      <c r="AI91" s="28">
        <v>0</v>
      </c>
      <c r="AJ91" s="28">
        <v>0</v>
      </c>
      <c r="AK91" s="7">
        <f t="shared" si="129"/>
        <v>0</v>
      </c>
      <c r="AL91" s="7">
        <f t="shared" si="135"/>
        <v>0</v>
      </c>
      <c r="AN91" s="7" t="e">
        <f t="shared" si="166"/>
        <v>#REF!</v>
      </c>
      <c r="AO91" s="7" t="e">
        <f t="shared" si="167"/>
        <v>#REF!</v>
      </c>
      <c r="AP91" s="7" t="str">
        <f t="shared" si="168"/>
        <v/>
      </c>
      <c r="AQ91" s="7" t="e">
        <f t="shared" si="169"/>
        <v>#REF!</v>
      </c>
      <c r="AR91" s="7" t="e">
        <f t="shared" si="170"/>
        <v>#REF!</v>
      </c>
      <c r="AS91" s="7" t="str">
        <f t="shared" si="171"/>
        <v/>
      </c>
      <c r="AT91" s="7" t="e">
        <f t="shared" si="172"/>
        <v>#REF!</v>
      </c>
      <c r="AU91" s="7" t="e">
        <f t="shared" si="173"/>
        <v>#REF!</v>
      </c>
      <c r="AV91" s="7" t="str">
        <f t="shared" si="174"/>
        <v/>
      </c>
      <c r="AW91" s="7" t="e">
        <f t="shared" si="175"/>
        <v>#REF!</v>
      </c>
      <c r="AX91" s="7" t="e">
        <f t="shared" si="176"/>
        <v>#REF!</v>
      </c>
      <c r="AY91" s="7" t="str">
        <f t="shared" si="177"/>
        <v/>
      </c>
      <c r="AZ91" s="7" t="e">
        <f t="shared" si="178"/>
        <v>#REF!</v>
      </c>
      <c r="BA91" s="7" t="e">
        <f t="shared" si="179"/>
        <v>#REF!</v>
      </c>
      <c r="BB91" s="7" t="str">
        <f t="shared" si="180"/>
        <v/>
      </c>
      <c r="BC91" s="7" t="e">
        <f t="shared" si="161"/>
        <v>#REF!</v>
      </c>
      <c r="BD91" s="7" t="e">
        <f t="shared" si="162"/>
        <v>#REF!</v>
      </c>
      <c r="BE91" s="7" t="str">
        <f t="shared" si="163"/>
        <v/>
      </c>
    </row>
    <row r="92" spans="1:57" ht="43.2" x14ac:dyDescent="0.3">
      <c r="A92" s="7">
        <v>490</v>
      </c>
      <c r="B92" s="1" t="s">
        <v>653</v>
      </c>
      <c r="C92" s="1" t="s">
        <v>654</v>
      </c>
      <c r="D92" s="1" t="e">
        <f>IF(A92="","",IF(#REF!="","Ja","Nein"))</f>
        <v>#REF!</v>
      </c>
      <c r="E92" s="1" t="e">
        <f>IF(AND($F$57&lt;&gt;"",$D$57="Nein"),
                IF(OR(AND(F92&lt;&gt;"",F92=$F$57),AND(G92&lt;&gt;"",AND(G92&gt;400,G92&lt;500)),AND(H92&lt;&gt;"",AND(H92&gt;400,H92&lt;500))),"Nein","Ja"
                              ),IF(AND($G$92&lt;&gt;"",$D$92="Nein"),
                                               IF(OR(AND(G92&lt;&gt;"",G92=$G$92),AND(H92&lt;&gt;"",AND(H92&gt;$G$92,H92&lt;$G$92+10))),"Nein","Ja"),"Ja")
                )</f>
        <v>#REF!</v>
      </c>
      <c r="F92" s="1" t="str">
        <f t="shared" si="142"/>
        <v/>
      </c>
      <c r="G92" s="1">
        <f t="shared" si="143"/>
        <v>490</v>
      </c>
      <c r="H92" s="1" t="str">
        <f t="shared" si="144"/>
        <v/>
      </c>
      <c r="I92" s="1" t="s">
        <v>776</v>
      </c>
      <c r="J92" s="7" t="str">
        <f t="shared" si="145"/>
        <v>N/A</v>
      </c>
      <c r="M92" s="7">
        <f t="shared" si="151"/>
        <v>0</v>
      </c>
      <c r="O92" s="7" t="str">
        <f t="shared" si="146"/>
        <v/>
      </c>
      <c r="P92" s="7">
        <f>IFERROR(IF(G92="","",R92/$Q$57),0)</f>
        <v>0</v>
      </c>
      <c r="Q92" s="28">
        <v>0</v>
      </c>
      <c r="R92" s="28">
        <v>0</v>
      </c>
      <c r="S92" s="7" t="str">
        <f t="shared" si="152"/>
        <v/>
      </c>
      <c r="T92" s="7">
        <f t="shared" si="133"/>
        <v>0</v>
      </c>
      <c r="V92" s="7" t="str">
        <f t="shared" si="154"/>
        <v/>
      </c>
      <c r="W92" s="7" t="e">
        <f t="shared" si="155"/>
        <v>#REF!</v>
      </c>
      <c r="X92" s="7" t="str">
        <f t="shared" si="156"/>
        <v/>
      </c>
      <c r="Y92" s="7" t="str">
        <f t="shared" si="157"/>
        <v/>
      </c>
      <c r="Z92" s="7" t="e">
        <f t="shared" si="158"/>
        <v>#REF!</v>
      </c>
      <c r="AA92" s="7" t="str">
        <f t="shared" si="159"/>
        <v/>
      </c>
      <c r="AB92" s="7" t="str">
        <f t="shared" si="181"/>
        <v/>
      </c>
      <c r="AC92" s="7" t="e">
        <f t="shared" si="182"/>
        <v>#REF!</v>
      </c>
      <c r="AD92" s="7" t="str">
        <f t="shared" si="183"/>
        <v/>
      </c>
      <c r="AE92" s="7">
        <f t="shared" si="160"/>
        <v>0</v>
      </c>
      <c r="AG92" s="7" t="e">
        <f t="shared" si="147"/>
        <v>#REF!</v>
      </c>
      <c r="AH92" s="7">
        <f>IFERROR(IF(G92="","",AJ92/$AJ$57),0)</f>
        <v>0</v>
      </c>
      <c r="AI92" s="28">
        <v>0</v>
      </c>
      <c r="AJ92" s="28">
        <v>0</v>
      </c>
      <c r="AK92" s="7">
        <f t="shared" si="129"/>
        <v>0</v>
      </c>
      <c r="AL92" s="7">
        <f t="shared" si="135"/>
        <v>0</v>
      </c>
      <c r="AN92" s="7" t="e">
        <f t="shared" si="166"/>
        <v>#REF!</v>
      </c>
      <c r="AO92" s="7" t="e">
        <f t="shared" si="167"/>
        <v>#REF!</v>
      </c>
      <c r="AP92" s="7" t="str">
        <f t="shared" si="168"/>
        <v/>
      </c>
      <c r="AQ92" s="7" t="e">
        <f t="shared" si="169"/>
        <v>#REF!</v>
      </c>
      <c r="AR92" s="7" t="e">
        <f t="shared" si="170"/>
        <v>#REF!</v>
      </c>
      <c r="AS92" s="7" t="str">
        <f t="shared" si="171"/>
        <v/>
      </c>
      <c r="AT92" s="7" t="e">
        <f t="shared" si="172"/>
        <v>#REF!</v>
      </c>
      <c r="AU92" s="7" t="e">
        <f t="shared" si="173"/>
        <v>#REF!</v>
      </c>
      <c r="AV92" s="7" t="str">
        <f t="shared" si="174"/>
        <v/>
      </c>
      <c r="AW92" s="7" t="e">
        <f t="shared" si="175"/>
        <v>#REF!</v>
      </c>
      <c r="AX92" s="7" t="e">
        <f t="shared" si="176"/>
        <v>#REF!</v>
      </c>
      <c r="AY92" s="7" t="str">
        <f t="shared" si="177"/>
        <v/>
      </c>
      <c r="AZ92" s="7" t="e">
        <f t="shared" si="178"/>
        <v>#REF!</v>
      </c>
      <c r="BA92" s="7" t="e">
        <f t="shared" si="179"/>
        <v>#REF!</v>
      </c>
      <c r="BB92" s="7" t="str">
        <f t="shared" si="180"/>
        <v/>
      </c>
      <c r="BC92" s="7" t="e">
        <f t="shared" si="161"/>
        <v>#REF!</v>
      </c>
      <c r="BD92" s="7" t="e">
        <f t="shared" si="162"/>
        <v>#REF!</v>
      </c>
      <c r="BE92" s="7" t="str">
        <f t="shared" si="163"/>
        <v/>
      </c>
    </row>
    <row r="93" spans="1:57" ht="288" x14ac:dyDescent="0.3">
      <c r="A93" s="7">
        <v>500</v>
      </c>
      <c r="B93" s="1" t="s">
        <v>655</v>
      </c>
      <c r="C93" s="1" t="s">
        <v>555</v>
      </c>
      <c r="D93" s="1" t="e">
        <f>IF(A93="","",IF(#REF!="","Ja","Nein"))</f>
        <v>#REF!</v>
      </c>
      <c r="E93" s="1" t="e">
        <f>IF(AND($F$93&lt;&gt;"",$D$93="Nein"),"Nein","Ja")</f>
        <v>#REF!</v>
      </c>
      <c r="F93" s="1">
        <f t="shared" si="142"/>
        <v>500</v>
      </c>
      <c r="G93" s="1" t="str">
        <f t="shared" si="143"/>
        <v/>
      </c>
      <c r="H93" s="1" t="str">
        <f t="shared" si="144"/>
        <v/>
      </c>
      <c r="I93" s="1" t="s">
        <v>804</v>
      </c>
      <c r="J93" s="7" t="str">
        <f t="shared" si="145"/>
        <v>N/A</v>
      </c>
      <c r="M93" s="7">
        <f t="shared" si="151"/>
        <v>0</v>
      </c>
      <c r="N93" s="31">
        <v>0</v>
      </c>
      <c r="O93" s="7" t="e">
        <f>IF(E93="Ja",N93,0)</f>
        <v>#REF!</v>
      </c>
      <c r="R93" s="7" t="str">
        <f t="shared" ref="R93:R124" si="194">IF(OR(A93="",AND(P93&lt;&gt;"",Q93&lt;&gt;""),AND(P93="",Q93="")),"",IF(D93="Ja",Q93,0))</f>
        <v/>
      </c>
      <c r="S93" s="7">
        <f t="shared" si="152"/>
        <v>0</v>
      </c>
      <c r="V93" s="7" t="e">
        <f t="shared" si="154"/>
        <v>#REF!</v>
      </c>
      <c r="W93" s="7" t="str">
        <f t="shared" si="155"/>
        <v/>
      </c>
      <c r="X93" s="7" t="str">
        <f t="shared" si="156"/>
        <v/>
      </c>
      <c r="Y93" s="7" t="e">
        <f t="shared" si="157"/>
        <v>#REF!</v>
      </c>
      <c r="Z93" s="7" t="str">
        <f t="shared" si="158"/>
        <v/>
      </c>
      <c r="AA93" s="7" t="str">
        <f t="shared" si="159"/>
        <v/>
      </c>
      <c r="AB93" s="7" t="e">
        <f t="shared" si="181"/>
        <v>#REF!</v>
      </c>
      <c r="AC93" s="7" t="str">
        <f t="shared" si="182"/>
        <v/>
      </c>
      <c r="AD93" s="7" t="str">
        <f t="shared" si="183"/>
        <v/>
      </c>
      <c r="AE93" s="7">
        <f t="shared" si="160"/>
        <v>0</v>
      </c>
      <c r="AF93" s="31">
        <v>0</v>
      </c>
      <c r="AG93" s="7" t="e">
        <f>IF(E93="Ja",AF93,0)</f>
        <v>#REF!</v>
      </c>
      <c r="AJ93" s="7" t="str">
        <f t="shared" ref="AJ93:AJ150" si="195">IF(OR(U93="",AND(AH93&lt;&gt;"",AI93&lt;&gt;""),AND(AH93="",AI93="")),"",IF(X93="Ja",AI93,0))</f>
        <v/>
      </c>
      <c r="AK93" s="7">
        <f t="shared" si="129"/>
        <v>0</v>
      </c>
      <c r="AN93" s="7" t="e">
        <f t="shared" si="166"/>
        <v>#REF!</v>
      </c>
      <c r="AO93" s="7" t="str">
        <f t="shared" si="167"/>
        <v/>
      </c>
      <c r="AP93" s="7" t="str">
        <f t="shared" si="168"/>
        <v/>
      </c>
      <c r="AQ93" s="7" t="e">
        <f t="shared" si="169"/>
        <v>#REF!</v>
      </c>
      <c r="AR93" s="7" t="str">
        <f t="shared" si="170"/>
        <v/>
      </c>
      <c r="AS93" s="7" t="str">
        <f t="shared" si="171"/>
        <v/>
      </c>
      <c r="AT93" s="7" t="e">
        <f t="shared" si="172"/>
        <v>#REF!</v>
      </c>
      <c r="AU93" s="7" t="str">
        <f t="shared" si="173"/>
        <v/>
      </c>
      <c r="AV93" s="7" t="str">
        <f t="shared" si="174"/>
        <v/>
      </c>
      <c r="AW93" s="7" t="e">
        <f t="shared" si="175"/>
        <v>#REF!</v>
      </c>
      <c r="AX93" s="7" t="str">
        <f t="shared" si="176"/>
        <v/>
      </c>
      <c r="AY93" s="7" t="str">
        <f t="shared" si="177"/>
        <v/>
      </c>
      <c r="AZ93" s="7" t="e">
        <f t="shared" si="178"/>
        <v>#REF!</v>
      </c>
      <c r="BA93" s="7" t="str">
        <f t="shared" si="179"/>
        <v/>
      </c>
      <c r="BB93" s="7" t="str">
        <f t="shared" si="180"/>
        <v/>
      </c>
      <c r="BC93" s="7" t="e">
        <f t="shared" si="161"/>
        <v>#REF!</v>
      </c>
      <c r="BD93" s="7" t="str">
        <f t="shared" si="162"/>
        <v/>
      </c>
      <c r="BE93" s="7" t="str">
        <f t="shared" si="163"/>
        <v/>
      </c>
    </row>
    <row r="94" spans="1:57" ht="57.6" x14ac:dyDescent="0.3">
      <c r="A94" s="7">
        <v>600</v>
      </c>
      <c r="B94" s="1" t="s">
        <v>656</v>
      </c>
      <c r="C94" s="1" t="s">
        <v>556</v>
      </c>
      <c r="D94" s="1" t="e">
        <f>IF(A94="","",IF(#REF!="","Ja","Nein"))</f>
        <v>#REF!</v>
      </c>
      <c r="E94" s="1" t="e">
        <f>IF(AND($F$94&lt;&gt;"",$D$94="Nein"),"Nein","Ja")</f>
        <v>#REF!</v>
      </c>
      <c r="F94" s="1">
        <f t="shared" si="142"/>
        <v>600</v>
      </c>
      <c r="G94" s="1" t="str">
        <f t="shared" si="143"/>
        <v/>
      </c>
      <c r="H94" s="1" t="str">
        <f t="shared" si="144"/>
        <v/>
      </c>
      <c r="I94" s="1" t="s">
        <v>776</v>
      </c>
      <c r="J94" s="7" t="str">
        <f t="shared" si="145"/>
        <v>N/A</v>
      </c>
      <c r="M94" s="7">
        <f t="shared" si="151"/>
        <v>0</v>
      </c>
      <c r="N94" s="31">
        <v>0</v>
      </c>
      <c r="O94" s="7" t="e">
        <f t="shared" ref="O94:O95" si="196">IF(E94="Ja",N94,0)</f>
        <v>#REF!</v>
      </c>
      <c r="R94" s="7" t="str">
        <f t="shared" si="194"/>
        <v/>
      </c>
      <c r="S94" s="7">
        <f t="shared" si="152"/>
        <v>0</v>
      </c>
      <c r="V94" s="7" t="e">
        <f t="shared" si="154"/>
        <v>#REF!</v>
      </c>
      <c r="W94" s="7" t="str">
        <f t="shared" si="155"/>
        <v/>
      </c>
      <c r="X94" s="7" t="str">
        <f t="shared" si="156"/>
        <v/>
      </c>
      <c r="Y94" s="7" t="e">
        <f t="shared" si="157"/>
        <v>#REF!</v>
      </c>
      <c r="Z94" s="7" t="str">
        <f t="shared" si="158"/>
        <v/>
      </c>
      <c r="AA94" s="7" t="str">
        <f t="shared" si="159"/>
        <v/>
      </c>
      <c r="AB94" s="7" t="e">
        <f t="shared" si="181"/>
        <v>#REF!</v>
      </c>
      <c r="AC94" s="7" t="str">
        <f t="shared" si="182"/>
        <v/>
      </c>
      <c r="AD94" s="7" t="str">
        <f t="shared" si="183"/>
        <v/>
      </c>
      <c r="AE94" s="7">
        <f t="shared" si="160"/>
        <v>0</v>
      </c>
      <c r="AF94" s="31">
        <v>0</v>
      </c>
      <c r="AG94" s="7" t="e">
        <f t="shared" ref="AG94:AG95" si="197">IF(E94="Ja",AF94,0)</f>
        <v>#REF!</v>
      </c>
      <c r="AJ94" s="7" t="str">
        <f t="shared" si="195"/>
        <v/>
      </c>
      <c r="AK94" s="7">
        <f t="shared" si="129"/>
        <v>0</v>
      </c>
      <c r="AN94" s="7" t="e">
        <f t="shared" si="166"/>
        <v>#REF!</v>
      </c>
      <c r="AO94" s="7" t="str">
        <f t="shared" si="167"/>
        <v/>
      </c>
      <c r="AP94" s="7" t="str">
        <f t="shared" si="168"/>
        <v/>
      </c>
      <c r="AQ94" s="7" t="e">
        <f t="shared" si="169"/>
        <v>#REF!</v>
      </c>
      <c r="AR94" s="7" t="str">
        <f t="shared" si="170"/>
        <v/>
      </c>
      <c r="AS94" s="7" t="str">
        <f t="shared" si="171"/>
        <v/>
      </c>
      <c r="AT94" s="7" t="e">
        <f t="shared" si="172"/>
        <v>#REF!</v>
      </c>
      <c r="AU94" s="7" t="str">
        <f t="shared" si="173"/>
        <v/>
      </c>
      <c r="AV94" s="7" t="str">
        <f t="shared" si="174"/>
        <v/>
      </c>
      <c r="AW94" s="7" t="e">
        <f t="shared" si="175"/>
        <v>#REF!</v>
      </c>
      <c r="AX94" s="7" t="str">
        <f t="shared" si="176"/>
        <v/>
      </c>
      <c r="AY94" s="7" t="str">
        <f t="shared" si="177"/>
        <v/>
      </c>
      <c r="AZ94" s="7" t="e">
        <f t="shared" si="178"/>
        <v>#REF!</v>
      </c>
      <c r="BA94" s="7" t="str">
        <f t="shared" si="179"/>
        <v/>
      </c>
      <c r="BB94" s="7" t="str">
        <f t="shared" si="180"/>
        <v/>
      </c>
      <c r="BC94" s="7" t="e">
        <f t="shared" si="161"/>
        <v>#REF!</v>
      </c>
      <c r="BD94" s="7" t="str">
        <f t="shared" si="162"/>
        <v/>
      </c>
      <c r="BE94" s="7" t="str">
        <f t="shared" si="163"/>
        <v/>
      </c>
    </row>
    <row r="95" spans="1:57" ht="57.6" x14ac:dyDescent="0.3">
      <c r="A95" s="7">
        <v>700</v>
      </c>
      <c r="B95" s="1" t="s">
        <v>657</v>
      </c>
      <c r="C95" s="1" t="s">
        <v>557</v>
      </c>
      <c r="D95" s="1" t="e">
        <f>IF(A95="","",IF(#REF!="","Ja","Nein"))</f>
        <v>#REF!</v>
      </c>
      <c r="E95" s="1" t="e">
        <f>IF(AND($F$95&lt;&gt;"",$D$95="Nein"),"Nein","Ja")</f>
        <v>#REF!</v>
      </c>
      <c r="F95" s="1">
        <f t="shared" si="142"/>
        <v>700</v>
      </c>
      <c r="G95" s="1" t="str">
        <f t="shared" si="143"/>
        <v/>
      </c>
      <c r="H95" s="1" t="str">
        <f t="shared" si="144"/>
        <v/>
      </c>
      <c r="I95" s="1" t="s">
        <v>776</v>
      </c>
      <c r="J95" s="7" t="str">
        <f t="shared" si="145"/>
        <v>N/A</v>
      </c>
      <c r="M95" s="7">
        <f t="shared" si="151"/>
        <v>0</v>
      </c>
      <c r="N95" s="31">
        <v>0</v>
      </c>
      <c r="O95" s="7" t="e">
        <f t="shared" si="196"/>
        <v>#REF!</v>
      </c>
      <c r="R95" s="7" t="str">
        <f t="shared" si="194"/>
        <v/>
      </c>
      <c r="S95" s="7">
        <f t="shared" si="152"/>
        <v>0</v>
      </c>
      <c r="V95" s="7" t="e">
        <f t="shared" si="154"/>
        <v>#REF!</v>
      </c>
      <c r="W95" s="7" t="str">
        <f t="shared" si="155"/>
        <v/>
      </c>
      <c r="X95" s="7" t="str">
        <f t="shared" si="156"/>
        <v/>
      </c>
      <c r="Y95" s="7" t="e">
        <f t="shared" si="157"/>
        <v>#REF!</v>
      </c>
      <c r="Z95" s="7" t="str">
        <f t="shared" si="158"/>
        <v/>
      </c>
      <c r="AA95" s="7" t="str">
        <f t="shared" si="159"/>
        <v/>
      </c>
      <c r="AB95" s="7" t="e">
        <f t="shared" si="181"/>
        <v>#REF!</v>
      </c>
      <c r="AC95" s="7" t="str">
        <f t="shared" si="182"/>
        <v/>
      </c>
      <c r="AD95" s="7" t="str">
        <f t="shared" si="183"/>
        <v/>
      </c>
      <c r="AE95" s="7">
        <f t="shared" si="160"/>
        <v>0</v>
      </c>
      <c r="AF95" s="31">
        <v>0</v>
      </c>
      <c r="AG95" s="7" t="e">
        <f t="shared" si="197"/>
        <v>#REF!</v>
      </c>
      <c r="AJ95" s="7" t="str">
        <f t="shared" si="195"/>
        <v/>
      </c>
      <c r="AK95" s="7">
        <f t="shared" si="129"/>
        <v>0</v>
      </c>
      <c r="AN95" s="7" t="e">
        <f t="shared" si="166"/>
        <v>#REF!</v>
      </c>
      <c r="AO95" s="7" t="str">
        <f t="shared" si="167"/>
        <v/>
      </c>
      <c r="AP95" s="7" t="str">
        <f t="shared" si="168"/>
        <v/>
      </c>
      <c r="AQ95" s="7" t="e">
        <f t="shared" si="169"/>
        <v>#REF!</v>
      </c>
      <c r="AR95" s="7" t="str">
        <f t="shared" si="170"/>
        <v/>
      </c>
      <c r="AS95" s="7" t="str">
        <f t="shared" si="171"/>
        <v/>
      </c>
      <c r="AT95" s="7" t="e">
        <f t="shared" si="172"/>
        <v>#REF!</v>
      </c>
      <c r="AU95" s="7" t="str">
        <f t="shared" si="173"/>
        <v/>
      </c>
      <c r="AV95" s="7" t="str">
        <f t="shared" si="174"/>
        <v/>
      </c>
      <c r="AW95" s="7" t="e">
        <f t="shared" si="175"/>
        <v>#REF!</v>
      </c>
      <c r="AX95" s="7" t="str">
        <f t="shared" si="176"/>
        <v/>
      </c>
      <c r="AY95" s="7" t="str">
        <f t="shared" si="177"/>
        <v/>
      </c>
      <c r="AZ95" s="7" t="e">
        <f t="shared" si="178"/>
        <v>#REF!</v>
      </c>
      <c r="BA95" s="7" t="str">
        <f t="shared" si="179"/>
        <v/>
      </c>
      <c r="BB95" s="7" t="str">
        <f t="shared" si="180"/>
        <v/>
      </c>
      <c r="BC95" s="7" t="e">
        <f t="shared" si="161"/>
        <v>#REF!</v>
      </c>
      <c r="BD95" s="7" t="str">
        <f t="shared" si="162"/>
        <v/>
      </c>
      <c r="BE95" s="7" t="str">
        <f t="shared" si="163"/>
        <v/>
      </c>
    </row>
    <row r="96" spans="1:57" x14ac:dyDescent="0.3">
      <c r="D96" s="1" t="str">
        <f>IF(A96="","",IF(#REF!="","Ja","Nein"))</f>
        <v/>
      </c>
      <c r="E96" s="1"/>
      <c r="F96" s="1" t="str">
        <f t="shared" si="142"/>
        <v/>
      </c>
      <c r="G96" s="1" t="str">
        <f t="shared" si="143"/>
        <v/>
      </c>
      <c r="H96" s="1" t="str">
        <f t="shared" si="144"/>
        <v/>
      </c>
      <c r="I96" s="1"/>
      <c r="O96" s="7" t="str">
        <f t="shared" si="146"/>
        <v/>
      </c>
      <c r="R96" s="7" t="str">
        <f t="shared" si="194"/>
        <v/>
      </c>
      <c r="S96" s="7" t="str">
        <f t="shared" si="152"/>
        <v/>
      </c>
      <c r="V96" s="7" t="str">
        <f t="shared" si="154"/>
        <v/>
      </c>
      <c r="W96" s="7" t="str">
        <f t="shared" si="155"/>
        <v/>
      </c>
      <c r="X96" s="7" t="str">
        <f t="shared" si="156"/>
        <v/>
      </c>
      <c r="Y96" s="7" t="str">
        <f t="shared" si="157"/>
        <v/>
      </c>
      <c r="Z96" s="7" t="str">
        <f t="shared" si="158"/>
        <v/>
      </c>
      <c r="AA96" s="7" t="str">
        <f t="shared" si="159"/>
        <v/>
      </c>
      <c r="AB96" s="7" t="str">
        <f t="shared" si="181"/>
        <v/>
      </c>
      <c r="AC96" s="7" t="str">
        <f t="shared" si="182"/>
        <v/>
      </c>
      <c r="AD96" s="7" t="str">
        <f t="shared" si="183"/>
        <v/>
      </c>
      <c r="AG96" s="7" t="str">
        <f t="shared" si="147"/>
        <v/>
      </c>
      <c r="AJ96" s="7" t="str">
        <f t="shared" si="195"/>
        <v/>
      </c>
      <c r="AK96" s="7" t="str">
        <f t="shared" ref="AK96:AK132" si="198">IFERROR(IF(AG96="","",AG96/$O$3),0)</f>
        <v/>
      </c>
      <c r="AN96" s="7" t="str">
        <f t="shared" si="166"/>
        <v/>
      </c>
      <c r="AO96" s="7" t="str">
        <f t="shared" si="167"/>
        <v/>
      </c>
      <c r="AP96" s="7" t="str">
        <f t="shared" si="168"/>
        <v/>
      </c>
      <c r="AQ96" s="7" t="str">
        <f t="shared" si="169"/>
        <v/>
      </c>
      <c r="AR96" s="7" t="str">
        <f t="shared" si="170"/>
        <v/>
      </c>
      <c r="AS96" s="7" t="str">
        <f t="shared" si="171"/>
        <v/>
      </c>
      <c r="AT96" s="7" t="str">
        <f t="shared" si="172"/>
        <v/>
      </c>
      <c r="AU96" s="7" t="str">
        <f t="shared" si="173"/>
        <v/>
      </c>
      <c r="AV96" s="7" t="str">
        <f t="shared" si="174"/>
        <v/>
      </c>
      <c r="AW96" s="7" t="str">
        <f t="shared" si="175"/>
        <v/>
      </c>
      <c r="AX96" s="7" t="str">
        <f t="shared" si="176"/>
        <v/>
      </c>
      <c r="AY96" s="7" t="str">
        <f t="shared" si="177"/>
        <v/>
      </c>
      <c r="AZ96" s="7" t="str">
        <f t="shared" si="178"/>
        <v/>
      </c>
      <c r="BA96" s="7" t="str">
        <f t="shared" si="179"/>
        <v/>
      </c>
      <c r="BB96" s="7" t="str">
        <f t="shared" si="180"/>
        <v/>
      </c>
    </row>
    <row r="97" spans="4:54" x14ac:dyDescent="0.3">
      <c r="D97" s="1" t="str">
        <f>IF(A97="","",IF(#REF!="","Ja","Nein"))</f>
        <v/>
      </c>
      <c r="E97" s="1"/>
      <c r="F97" s="1" t="str">
        <f t="shared" si="142"/>
        <v/>
      </c>
      <c r="G97" s="1" t="str">
        <f t="shared" si="143"/>
        <v/>
      </c>
      <c r="H97" s="1" t="str">
        <f t="shared" si="144"/>
        <v/>
      </c>
      <c r="I97" s="1"/>
      <c r="O97" s="7" t="str">
        <f t="shared" si="146"/>
        <v/>
      </c>
      <c r="R97" s="7" t="str">
        <f t="shared" si="194"/>
        <v/>
      </c>
      <c r="S97" s="7" t="str">
        <f t="shared" si="152"/>
        <v/>
      </c>
      <c r="V97" s="7" t="str">
        <f t="shared" si="154"/>
        <v/>
      </c>
      <c r="W97" s="7" t="str">
        <f t="shared" si="155"/>
        <v/>
      </c>
      <c r="X97" s="7" t="str">
        <f t="shared" si="156"/>
        <v/>
      </c>
      <c r="Y97" s="7" t="str">
        <f t="shared" si="157"/>
        <v/>
      </c>
      <c r="Z97" s="7" t="str">
        <f t="shared" si="158"/>
        <v/>
      </c>
      <c r="AA97" s="7" t="str">
        <f t="shared" si="159"/>
        <v/>
      </c>
      <c r="AB97" s="7" t="str">
        <f t="shared" si="181"/>
        <v/>
      </c>
      <c r="AC97" s="7" t="str">
        <f t="shared" si="182"/>
        <v/>
      </c>
      <c r="AD97" s="7" t="str">
        <f t="shared" si="183"/>
        <v/>
      </c>
      <c r="AG97" s="7" t="str">
        <f t="shared" si="147"/>
        <v/>
      </c>
      <c r="AJ97" s="7" t="str">
        <f t="shared" si="195"/>
        <v/>
      </c>
      <c r="AK97" s="7" t="str">
        <f t="shared" si="198"/>
        <v/>
      </c>
      <c r="AN97" s="7" t="str">
        <f t="shared" si="166"/>
        <v/>
      </c>
      <c r="AO97" s="7" t="str">
        <f t="shared" si="167"/>
        <v/>
      </c>
      <c r="AP97" s="7" t="str">
        <f t="shared" si="168"/>
        <v/>
      </c>
      <c r="AQ97" s="7" t="str">
        <f t="shared" si="169"/>
        <v/>
      </c>
      <c r="AR97" s="7" t="str">
        <f t="shared" si="170"/>
        <v/>
      </c>
      <c r="AS97" s="7" t="str">
        <f t="shared" si="171"/>
        <v/>
      </c>
      <c r="AT97" s="7" t="str">
        <f t="shared" si="172"/>
        <v/>
      </c>
      <c r="AU97" s="7" t="str">
        <f t="shared" si="173"/>
        <v/>
      </c>
      <c r="AV97" s="7" t="str">
        <f t="shared" si="174"/>
        <v/>
      </c>
      <c r="AW97" s="7" t="str">
        <f t="shared" si="175"/>
        <v/>
      </c>
      <c r="AX97" s="7" t="str">
        <f t="shared" si="176"/>
        <v/>
      </c>
      <c r="AY97" s="7" t="str">
        <f t="shared" si="177"/>
        <v/>
      </c>
      <c r="AZ97" s="7" t="str">
        <f t="shared" si="178"/>
        <v/>
      </c>
      <c r="BA97" s="7" t="str">
        <f t="shared" si="179"/>
        <v/>
      </c>
      <c r="BB97" s="7" t="str">
        <f t="shared" si="180"/>
        <v/>
      </c>
    </row>
    <row r="98" spans="4:54" x14ac:dyDescent="0.3">
      <c r="D98" s="1" t="str">
        <f>IF(A98="","",IF(#REF!="","Ja","Nein"))</f>
        <v/>
      </c>
      <c r="E98" s="1"/>
      <c r="F98" s="1" t="str">
        <f t="shared" si="142"/>
        <v/>
      </c>
      <c r="G98" s="1" t="str">
        <f t="shared" si="143"/>
        <v/>
      </c>
      <c r="H98" s="1" t="str">
        <f t="shared" si="144"/>
        <v/>
      </c>
      <c r="I98" s="1"/>
      <c r="O98" s="7" t="str">
        <f t="shared" si="146"/>
        <v/>
      </c>
      <c r="R98" s="7" t="str">
        <f t="shared" si="194"/>
        <v/>
      </c>
      <c r="S98" s="7" t="str">
        <f t="shared" si="152"/>
        <v/>
      </c>
      <c r="V98" s="7" t="str">
        <f t="shared" si="154"/>
        <v/>
      </c>
      <c r="W98" s="7" t="str">
        <f t="shared" si="155"/>
        <v/>
      </c>
      <c r="X98" s="7" t="str">
        <f t="shared" si="156"/>
        <v/>
      </c>
      <c r="Y98" s="7" t="str">
        <f t="shared" si="157"/>
        <v/>
      </c>
      <c r="Z98" s="7" t="str">
        <f t="shared" si="158"/>
        <v/>
      </c>
      <c r="AA98" s="7" t="str">
        <f t="shared" si="159"/>
        <v/>
      </c>
      <c r="AB98" s="7" t="str">
        <f t="shared" si="181"/>
        <v/>
      </c>
      <c r="AC98" s="7" t="str">
        <f t="shared" si="182"/>
        <v/>
      </c>
      <c r="AD98" s="7" t="str">
        <f t="shared" si="183"/>
        <v/>
      </c>
      <c r="AG98" s="7" t="str">
        <f t="shared" si="147"/>
        <v/>
      </c>
      <c r="AJ98" s="7" t="str">
        <f t="shared" si="195"/>
        <v/>
      </c>
      <c r="AK98" s="7" t="str">
        <f t="shared" si="198"/>
        <v/>
      </c>
      <c r="AN98" s="7" t="str">
        <f t="shared" si="166"/>
        <v/>
      </c>
      <c r="AO98" s="7" t="str">
        <f t="shared" si="167"/>
        <v/>
      </c>
      <c r="AP98" s="7" t="str">
        <f t="shared" si="168"/>
        <v/>
      </c>
      <c r="AQ98" s="7" t="str">
        <f t="shared" si="169"/>
        <v/>
      </c>
      <c r="AR98" s="7" t="str">
        <f t="shared" si="170"/>
        <v/>
      </c>
      <c r="AS98" s="7" t="str">
        <f t="shared" si="171"/>
        <v/>
      </c>
      <c r="AT98" s="7" t="str">
        <f t="shared" si="172"/>
        <v/>
      </c>
      <c r="AU98" s="7" t="str">
        <f t="shared" si="173"/>
        <v/>
      </c>
      <c r="AV98" s="7" t="str">
        <f t="shared" si="174"/>
        <v/>
      </c>
      <c r="AW98" s="7" t="str">
        <f t="shared" si="175"/>
        <v/>
      </c>
      <c r="AX98" s="7" t="str">
        <f t="shared" si="176"/>
        <v/>
      </c>
      <c r="AY98" s="7" t="str">
        <f t="shared" si="177"/>
        <v/>
      </c>
      <c r="AZ98" s="7" t="str">
        <f t="shared" si="178"/>
        <v/>
      </c>
      <c r="BA98" s="7" t="str">
        <f t="shared" si="179"/>
        <v/>
      </c>
      <c r="BB98" s="7" t="str">
        <f t="shared" si="180"/>
        <v/>
      </c>
    </row>
    <row r="99" spans="4:54" x14ac:dyDescent="0.3">
      <c r="D99" s="1" t="str">
        <f>IF(A99="","",IF(#REF!="","Ja","Nein"))</f>
        <v/>
      </c>
      <c r="E99" s="1"/>
      <c r="F99" s="1" t="str">
        <f t="shared" si="142"/>
        <v/>
      </c>
      <c r="G99" s="1" t="str">
        <f t="shared" si="143"/>
        <v/>
      </c>
      <c r="H99" s="1" t="str">
        <f t="shared" si="144"/>
        <v/>
      </c>
      <c r="I99" s="1"/>
      <c r="O99" s="7" t="str">
        <f t="shared" si="146"/>
        <v/>
      </c>
      <c r="R99" s="7" t="str">
        <f t="shared" si="194"/>
        <v/>
      </c>
      <c r="S99" s="7" t="str">
        <f t="shared" si="152"/>
        <v/>
      </c>
      <c r="V99" s="7" t="str">
        <f t="shared" si="154"/>
        <v/>
      </c>
      <c r="W99" s="7" t="str">
        <f t="shared" si="155"/>
        <v/>
      </c>
      <c r="X99" s="7" t="str">
        <f t="shared" si="156"/>
        <v/>
      </c>
      <c r="Y99" s="7" t="str">
        <f t="shared" si="157"/>
        <v/>
      </c>
      <c r="Z99" s="7" t="str">
        <f t="shared" si="158"/>
        <v/>
      </c>
      <c r="AA99" s="7" t="str">
        <f t="shared" si="159"/>
        <v/>
      </c>
      <c r="AB99" s="7" t="str">
        <f t="shared" si="181"/>
        <v/>
      </c>
      <c r="AC99" s="7" t="str">
        <f t="shared" si="182"/>
        <v/>
      </c>
      <c r="AD99" s="7" t="str">
        <f t="shared" si="183"/>
        <v/>
      </c>
      <c r="AG99" s="7" t="str">
        <f t="shared" si="147"/>
        <v/>
      </c>
      <c r="AJ99" s="7" t="str">
        <f t="shared" si="195"/>
        <v/>
      </c>
      <c r="AK99" s="7" t="str">
        <f t="shared" si="198"/>
        <v/>
      </c>
      <c r="AN99" s="7" t="str">
        <f t="shared" si="166"/>
        <v/>
      </c>
      <c r="AO99" s="7" t="str">
        <f t="shared" si="167"/>
        <v/>
      </c>
      <c r="AP99" s="7" t="str">
        <f t="shared" si="168"/>
        <v/>
      </c>
      <c r="AQ99" s="7" t="str">
        <f t="shared" si="169"/>
        <v/>
      </c>
      <c r="AR99" s="7" t="str">
        <f t="shared" si="170"/>
        <v/>
      </c>
      <c r="AS99" s="7" t="str">
        <f t="shared" si="171"/>
        <v/>
      </c>
      <c r="AT99" s="7" t="str">
        <f t="shared" si="172"/>
        <v/>
      </c>
      <c r="AU99" s="7" t="str">
        <f t="shared" si="173"/>
        <v/>
      </c>
      <c r="AV99" s="7" t="str">
        <f t="shared" si="174"/>
        <v/>
      </c>
      <c r="AW99" s="7" t="str">
        <f t="shared" si="175"/>
        <v/>
      </c>
      <c r="AX99" s="7" t="str">
        <f t="shared" si="176"/>
        <v/>
      </c>
      <c r="AY99" s="7" t="str">
        <f t="shared" si="177"/>
        <v/>
      </c>
      <c r="AZ99" s="7" t="str">
        <f t="shared" si="178"/>
        <v/>
      </c>
      <c r="BA99" s="7" t="str">
        <f t="shared" si="179"/>
        <v/>
      </c>
      <c r="BB99" s="7" t="str">
        <f t="shared" si="180"/>
        <v/>
      </c>
    </row>
    <row r="100" spans="4:54" x14ac:dyDescent="0.3">
      <c r="D100" s="1" t="str">
        <f>IF(A100="","",IF(#REF!="","Ja","Nein"))</f>
        <v/>
      </c>
      <c r="E100" s="1"/>
      <c r="F100" s="1" t="str">
        <f t="shared" ref="F100:F131" si="199">IF(A100="","",IF(MOD(A100,100)=0,A100,""))</f>
        <v/>
      </c>
      <c r="G100" s="1" t="str">
        <f t="shared" ref="G100:G131" si="200">IF(A100="","",IF(AND(F100="",MID(A100,2,1)&lt;&gt;"0",MID(A100,3,1)="0"),A100,""))</f>
        <v/>
      </c>
      <c r="H100" s="1" t="str">
        <f t="shared" ref="H100:H131" si="201">IF(A100="","",IF(AND(F100="",G100="",MID(A100,3,1)&lt;&gt;"0"),A100,""))</f>
        <v/>
      </c>
      <c r="I100" s="1"/>
      <c r="O100" s="7" t="str">
        <f t="shared" ref="O100:O131" si="202">IF(OR(A100="",N100=""),"",IF(D100="Ja",N100,0))</f>
        <v/>
      </c>
      <c r="R100" s="7" t="str">
        <f t="shared" si="194"/>
        <v/>
      </c>
      <c r="S100" s="7" t="str">
        <f t="shared" si="152"/>
        <v/>
      </c>
      <c r="V100" s="7" t="str">
        <f t="shared" si="154"/>
        <v/>
      </c>
      <c r="W100" s="7" t="str">
        <f t="shared" si="155"/>
        <v/>
      </c>
      <c r="X100" s="7" t="str">
        <f t="shared" si="156"/>
        <v/>
      </c>
      <c r="Y100" s="7" t="str">
        <f t="shared" si="157"/>
        <v/>
      </c>
      <c r="Z100" s="7" t="str">
        <f t="shared" si="158"/>
        <v/>
      </c>
      <c r="AA100" s="7" t="str">
        <f t="shared" si="159"/>
        <v/>
      </c>
      <c r="AB100" s="7" t="str">
        <f t="shared" si="181"/>
        <v/>
      </c>
      <c r="AC100" s="7" t="str">
        <f t="shared" si="182"/>
        <v/>
      </c>
      <c r="AD100" s="7" t="str">
        <f t="shared" si="183"/>
        <v/>
      </c>
      <c r="AG100" s="7" t="str">
        <f t="shared" ref="AG100:AG131" si="203">IF(OR(D100="",AF100=""),"",IF(D100="Ja",AF100,0))</f>
        <v/>
      </c>
      <c r="AJ100" s="7" t="str">
        <f t="shared" si="195"/>
        <v/>
      </c>
      <c r="AK100" s="7" t="str">
        <f t="shared" si="198"/>
        <v/>
      </c>
      <c r="AN100" s="7" t="str">
        <f t="shared" si="166"/>
        <v/>
      </c>
      <c r="AO100" s="7" t="str">
        <f t="shared" si="167"/>
        <v/>
      </c>
      <c r="AP100" s="7" t="str">
        <f t="shared" si="168"/>
        <v/>
      </c>
      <c r="AQ100" s="7" t="str">
        <f t="shared" si="169"/>
        <v/>
      </c>
      <c r="AR100" s="7" t="str">
        <f t="shared" si="170"/>
        <v/>
      </c>
      <c r="AS100" s="7" t="str">
        <f t="shared" si="171"/>
        <v/>
      </c>
      <c r="AT100" s="7" t="str">
        <f t="shared" si="172"/>
        <v/>
      </c>
      <c r="AU100" s="7" t="str">
        <f t="shared" si="173"/>
        <v/>
      </c>
      <c r="AV100" s="7" t="str">
        <f t="shared" si="174"/>
        <v/>
      </c>
      <c r="AW100" s="7" t="str">
        <f t="shared" si="175"/>
        <v/>
      </c>
      <c r="AX100" s="7" t="str">
        <f t="shared" si="176"/>
        <v/>
      </c>
      <c r="AY100" s="7" t="str">
        <f t="shared" si="177"/>
        <v/>
      </c>
      <c r="AZ100" s="7" t="str">
        <f t="shared" si="178"/>
        <v/>
      </c>
      <c r="BA100" s="7" t="str">
        <f t="shared" si="179"/>
        <v/>
      </c>
      <c r="BB100" s="7" t="str">
        <f t="shared" si="180"/>
        <v/>
      </c>
    </row>
    <row r="101" spans="4:54" x14ac:dyDescent="0.3">
      <c r="D101" s="1" t="str">
        <f>IF(A101="","",IF(#REF!="","Ja","Nein"))</f>
        <v/>
      </c>
      <c r="E101" s="1"/>
      <c r="F101" s="1" t="str">
        <f t="shared" si="199"/>
        <v/>
      </c>
      <c r="G101" s="1" t="str">
        <f t="shared" si="200"/>
        <v/>
      </c>
      <c r="H101" s="1" t="str">
        <f t="shared" si="201"/>
        <v/>
      </c>
      <c r="I101" s="1"/>
      <c r="O101" s="7" t="str">
        <f t="shared" si="202"/>
        <v/>
      </c>
      <c r="R101" s="7" t="str">
        <f t="shared" si="194"/>
        <v/>
      </c>
      <c r="S101" s="7" t="str">
        <f t="shared" si="152"/>
        <v/>
      </c>
      <c r="V101" s="7" t="str">
        <f t="shared" si="154"/>
        <v/>
      </c>
      <c r="W101" s="7" t="str">
        <f t="shared" si="155"/>
        <v/>
      </c>
      <c r="X101" s="7" t="str">
        <f t="shared" si="156"/>
        <v/>
      </c>
      <c r="Y101" s="7" t="str">
        <f t="shared" si="157"/>
        <v/>
      </c>
      <c r="Z101" s="7" t="str">
        <f t="shared" si="158"/>
        <v/>
      </c>
      <c r="AA101" s="7" t="str">
        <f t="shared" si="159"/>
        <v/>
      </c>
      <c r="AB101" s="7" t="str">
        <f t="shared" si="181"/>
        <v/>
      </c>
      <c r="AC101" s="7" t="str">
        <f t="shared" si="182"/>
        <v/>
      </c>
      <c r="AD101" s="7" t="str">
        <f t="shared" si="183"/>
        <v/>
      </c>
      <c r="AG101" s="7" t="str">
        <f t="shared" si="203"/>
        <v/>
      </c>
      <c r="AJ101" s="7" t="str">
        <f t="shared" si="195"/>
        <v/>
      </c>
      <c r="AK101" s="7" t="str">
        <f t="shared" si="198"/>
        <v/>
      </c>
      <c r="AN101" s="7" t="str">
        <f t="shared" si="166"/>
        <v/>
      </c>
      <c r="AO101" s="7" t="str">
        <f t="shared" si="167"/>
        <v/>
      </c>
      <c r="AP101" s="7" t="str">
        <f t="shared" si="168"/>
        <v/>
      </c>
      <c r="AQ101" s="7" t="str">
        <f t="shared" si="169"/>
        <v/>
      </c>
      <c r="AR101" s="7" t="str">
        <f t="shared" si="170"/>
        <v/>
      </c>
      <c r="AS101" s="7" t="str">
        <f t="shared" si="171"/>
        <v/>
      </c>
      <c r="AT101" s="7" t="str">
        <f t="shared" si="172"/>
        <v/>
      </c>
      <c r="AU101" s="7" t="str">
        <f t="shared" si="173"/>
        <v/>
      </c>
      <c r="AV101" s="7" t="str">
        <f t="shared" si="174"/>
        <v/>
      </c>
      <c r="AW101" s="7" t="str">
        <f t="shared" si="175"/>
        <v/>
      </c>
      <c r="AX101" s="7" t="str">
        <f t="shared" si="176"/>
        <v/>
      </c>
      <c r="AY101" s="7" t="str">
        <f t="shared" si="177"/>
        <v/>
      </c>
      <c r="AZ101" s="7" t="str">
        <f t="shared" si="178"/>
        <v/>
      </c>
      <c r="BA101" s="7" t="str">
        <f t="shared" si="179"/>
        <v/>
      </c>
      <c r="BB101" s="7" t="str">
        <f t="shared" si="180"/>
        <v/>
      </c>
    </row>
    <row r="102" spans="4:54" x14ac:dyDescent="0.3">
      <c r="D102" s="1" t="str">
        <f>IF(A102="","",IF(#REF!="","Ja","Nein"))</f>
        <v/>
      </c>
      <c r="E102" s="1"/>
      <c r="F102" s="1" t="str">
        <f t="shared" si="199"/>
        <v/>
      </c>
      <c r="G102" s="1" t="str">
        <f t="shared" si="200"/>
        <v/>
      </c>
      <c r="H102" s="1" t="str">
        <f t="shared" si="201"/>
        <v/>
      </c>
      <c r="I102" s="1"/>
      <c r="O102" s="7" t="str">
        <f t="shared" si="202"/>
        <v/>
      </c>
      <c r="R102" s="7" t="str">
        <f t="shared" si="194"/>
        <v/>
      </c>
      <c r="S102" s="7" t="str">
        <f t="shared" si="152"/>
        <v/>
      </c>
      <c r="V102" s="7" t="str">
        <f t="shared" si="154"/>
        <v/>
      </c>
      <c r="W102" s="7" t="str">
        <f t="shared" si="155"/>
        <v/>
      </c>
      <c r="X102" s="7" t="str">
        <f t="shared" si="156"/>
        <v/>
      </c>
      <c r="Y102" s="7" t="str">
        <f t="shared" si="157"/>
        <v/>
      </c>
      <c r="Z102" s="7" t="str">
        <f t="shared" si="158"/>
        <v/>
      </c>
      <c r="AA102" s="7" t="str">
        <f t="shared" si="159"/>
        <v/>
      </c>
      <c r="AB102" s="7" t="str">
        <f t="shared" si="181"/>
        <v/>
      </c>
      <c r="AC102" s="7" t="str">
        <f t="shared" si="182"/>
        <v/>
      </c>
      <c r="AD102" s="7" t="str">
        <f t="shared" si="183"/>
        <v/>
      </c>
      <c r="AG102" s="7" t="str">
        <f t="shared" si="203"/>
        <v/>
      </c>
      <c r="AJ102" s="7" t="str">
        <f t="shared" si="195"/>
        <v/>
      </c>
      <c r="AK102" s="7" t="str">
        <f t="shared" si="198"/>
        <v/>
      </c>
      <c r="AN102" s="7" t="str">
        <f t="shared" si="166"/>
        <v/>
      </c>
      <c r="AO102" s="7" t="str">
        <f t="shared" si="167"/>
        <v/>
      </c>
      <c r="AP102" s="7" t="str">
        <f t="shared" si="168"/>
        <v/>
      </c>
      <c r="AQ102" s="7" t="str">
        <f t="shared" si="169"/>
        <v/>
      </c>
      <c r="AR102" s="7" t="str">
        <f t="shared" si="170"/>
        <v/>
      </c>
      <c r="AS102" s="7" t="str">
        <f t="shared" si="171"/>
        <v/>
      </c>
      <c r="AT102" s="7" t="str">
        <f t="shared" si="172"/>
        <v/>
      </c>
      <c r="AU102" s="7" t="str">
        <f t="shared" si="173"/>
        <v/>
      </c>
      <c r="AV102" s="7" t="str">
        <f t="shared" si="174"/>
        <v/>
      </c>
      <c r="AW102" s="7" t="str">
        <f t="shared" si="175"/>
        <v/>
      </c>
      <c r="AX102" s="7" t="str">
        <f t="shared" si="176"/>
        <v/>
      </c>
      <c r="AY102" s="7" t="str">
        <f t="shared" si="177"/>
        <v/>
      </c>
      <c r="AZ102" s="7" t="str">
        <f t="shared" si="178"/>
        <v/>
      </c>
      <c r="BA102" s="7" t="str">
        <f t="shared" si="179"/>
        <v/>
      </c>
      <c r="BB102" s="7" t="str">
        <f t="shared" si="180"/>
        <v/>
      </c>
    </row>
    <row r="103" spans="4:54" x14ac:dyDescent="0.3">
      <c r="D103" s="1" t="str">
        <f>IF(A103="","",IF(#REF!="","Ja","Nein"))</f>
        <v/>
      </c>
      <c r="E103" s="1"/>
      <c r="F103" s="1" t="str">
        <f t="shared" si="199"/>
        <v/>
      </c>
      <c r="G103" s="1" t="str">
        <f t="shared" si="200"/>
        <v/>
      </c>
      <c r="H103" s="1" t="str">
        <f t="shared" si="201"/>
        <v/>
      </c>
      <c r="I103" s="1"/>
      <c r="O103" s="7" t="str">
        <f t="shared" si="202"/>
        <v/>
      </c>
      <c r="R103" s="7" t="str">
        <f t="shared" si="194"/>
        <v/>
      </c>
      <c r="S103" s="7" t="str">
        <f t="shared" si="152"/>
        <v/>
      </c>
      <c r="V103" s="7" t="str">
        <f t="shared" si="154"/>
        <v/>
      </c>
      <c r="W103" s="7" t="str">
        <f t="shared" si="155"/>
        <v/>
      </c>
      <c r="X103" s="7" t="str">
        <f t="shared" si="156"/>
        <v/>
      </c>
      <c r="Y103" s="7" t="str">
        <f t="shared" si="157"/>
        <v/>
      </c>
      <c r="Z103" s="7" t="str">
        <f t="shared" si="158"/>
        <v/>
      </c>
      <c r="AA103" s="7" t="str">
        <f t="shared" si="159"/>
        <v/>
      </c>
      <c r="AB103" s="7" t="str">
        <f t="shared" si="181"/>
        <v/>
      </c>
      <c r="AC103" s="7" t="str">
        <f t="shared" si="182"/>
        <v/>
      </c>
      <c r="AD103" s="7" t="str">
        <f t="shared" si="183"/>
        <v/>
      </c>
      <c r="AG103" s="7" t="str">
        <f t="shared" si="203"/>
        <v/>
      </c>
      <c r="AJ103" s="7" t="str">
        <f t="shared" si="195"/>
        <v/>
      </c>
      <c r="AK103" s="7" t="str">
        <f t="shared" si="198"/>
        <v/>
      </c>
      <c r="AN103" s="7" t="str">
        <f t="shared" si="166"/>
        <v/>
      </c>
      <c r="AO103" s="7" t="str">
        <f t="shared" si="167"/>
        <v/>
      </c>
      <c r="AP103" s="7" t="str">
        <f t="shared" si="168"/>
        <v/>
      </c>
      <c r="AQ103" s="7" t="str">
        <f t="shared" si="169"/>
        <v/>
      </c>
      <c r="AR103" s="7" t="str">
        <f t="shared" si="170"/>
        <v/>
      </c>
      <c r="AS103" s="7" t="str">
        <f t="shared" si="171"/>
        <v/>
      </c>
      <c r="AT103" s="7" t="str">
        <f t="shared" si="172"/>
        <v/>
      </c>
      <c r="AU103" s="7" t="str">
        <f t="shared" si="173"/>
        <v/>
      </c>
      <c r="AV103" s="7" t="str">
        <f t="shared" si="174"/>
        <v/>
      </c>
      <c r="AW103" s="7" t="str">
        <f t="shared" si="175"/>
        <v/>
      </c>
      <c r="AX103" s="7" t="str">
        <f t="shared" si="176"/>
        <v/>
      </c>
      <c r="AY103" s="7" t="str">
        <f t="shared" si="177"/>
        <v/>
      </c>
      <c r="AZ103" s="7" t="str">
        <f t="shared" si="178"/>
        <v/>
      </c>
      <c r="BA103" s="7" t="str">
        <f t="shared" si="179"/>
        <v/>
      </c>
      <c r="BB103" s="7" t="str">
        <f t="shared" si="180"/>
        <v/>
      </c>
    </row>
    <row r="104" spans="4:54" x14ac:dyDescent="0.3">
      <c r="D104" s="1" t="str">
        <f>IF(A104="","",IF(#REF!="","Ja","Nein"))</f>
        <v/>
      </c>
      <c r="E104" s="1"/>
      <c r="F104" s="1" t="str">
        <f t="shared" si="199"/>
        <v/>
      </c>
      <c r="G104" s="1" t="str">
        <f t="shared" si="200"/>
        <v/>
      </c>
      <c r="H104" s="1" t="str">
        <f t="shared" si="201"/>
        <v/>
      </c>
      <c r="I104" s="1"/>
      <c r="O104" s="7" t="str">
        <f t="shared" si="202"/>
        <v/>
      </c>
      <c r="R104" s="7" t="str">
        <f t="shared" si="194"/>
        <v/>
      </c>
      <c r="S104" s="7" t="str">
        <f t="shared" si="152"/>
        <v/>
      </c>
      <c r="V104" s="7" t="str">
        <f t="shared" si="154"/>
        <v/>
      </c>
      <c r="W104" s="7" t="str">
        <f t="shared" si="155"/>
        <v/>
      </c>
      <c r="X104" s="7" t="str">
        <f t="shared" si="156"/>
        <v/>
      </c>
      <c r="Y104" s="7" t="str">
        <f t="shared" si="157"/>
        <v/>
      </c>
      <c r="Z104" s="7" t="str">
        <f t="shared" si="158"/>
        <v/>
      </c>
      <c r="AA104" s="7" t="str">
        <f t="shared" si="159"/>
        <v/>
      </c>
      <c r="AB104" s="7" t="str">
        <f t="shared" si="181"/>
        <v/>
      </c>
      <c r="AC104" s="7" t="str">
        <f t="shared" si="182"/>
        <v/>
      </c>
      <c r="AD104" s="7" t="str">
        <f t="shared" si="183"/>
        <v/>
      </c>
      <c r="AG104" s="7" t="str">
        <f t="shared" si="203"/>
        <v/>
      </c>
      <c r="AJ104" s="7" t="str">
        <f t="shared" si="195"/>
        <v/>
      </c>
      <c r="AK104" s="7" t="str">
        <f t="shared" si="198"/>
        <v/>
      </c>
      <c r="AN104" s="7" t="str">
        <f t="shared" si="166"/>
        <v/>
      </c>
      <c r="AO104" s="7" t="str">
        <f t="shared" si="167"/>
        <v/>
      </c>
      <c r="AP104" s="7" t="str">
        <f t="shared" si="168"/>
        <v/>
      </c>
      <c r="AQ104" s="7" t="str">
        <f t="shared" si="169"/>
        <v/>
      </c>
      <c r="AR104" s="7" t="str">
        <f t="shared" si="170"/>
        <v/>
      </c>
      <c r="AS104" s="7" t="str">
        <f t="shared" si="171"/>
        <v/>
      </c>
      <c r="AT104" s="7" t="str">
        <f t="shared" si="172"/>
        <v/>
      </c>
      <c r="AU104" s="7" t="str">
        <f t="shared" si="173"/>
        <v/>
      </c>
      <c r="AV104" s="7" t="str">
        <f t="shared" si="174"/>
        <v/>
      </c>
      <c r="AW104" s="7" t="str">
        <f t="shared" si="175"/>
        <v/>
      </c>
      <c r="AX104" s="7" t="str">
        <f t="shared" si="176"/>
        <v/>
      </c>
      <c r="AY104" s="7" t="str">
        <f t="shared" si="177"/>
        <v/>
      </c>
      <c r="AZ104" s="7" t="str">
        <f t="shared" si="178"/>
        <v/>
      </c>
      <c r="BA104" s="7" t="str">
        <f t="shared" si="179"/>
        <v/>
      </c>
      <c r="BB104" s="7" t="str">
        <f t="shared" si="180"/>
        <v/>
      </c>
    </row>
    <row r="105" spans="4:54" x14ac:dyDescent="0.3">
      <c r="D105" s="1" t="str">
        <f>IF(A105="","",IF(#REF!="","Ja","Nein"))</f>
        <v/>
      </c>
      <c r="E105" s="1"/>
      <c r="F105" s="1" t="str">
        <f t="shared" si="199"/>
        <v/>
      </c>
      <c r="G105" s="1" t="str">
        <f t="shared" si="200"/>
        <v/>
      </c>
      <c r="H105" s="1" t="str">
        <f t="shared" si="201"/>
        <v/>
      </c>
      <c r="I105" s="1"/>
      <c r="O105" s="7" t="str">
        <f t="shared" si="202"/>
        <v/>
      </c>
      <c r="R105" s="7" t="str">
        <f t="shared" si="194"/>
        <v/>
      </c>
      <c r="S105" s="7" t="str">
        <f t="shared" si="152"/>
        <v/>
      </c>
      <c r="V105" s="7" t="str">
        <f t="shared" si="154"/>
        <v/>
      </c>
      <c r="W105" s="7" t="str">
        <f t="shared" si="155"/>
        <v/>
      </c>
      <c r="X105" s="7" t="str">
        <f t="shared" si="156"/>
        <v/>
      </c>
      <c r="Y105" s="7" t="str">
        <f t="shared" si="157"/>
        <v/>
      </c>
      <c r="Z105" s="7" t="str">
        <f t="shared" si="158"/>
        <v/>
      </c>
      <c r="AA105" s="7" t="str">
        <f t="shared" si="159"/>
        <v/>
      </c>
      <c r="AB105" s="7" t="str">
        <f t="shared" si="181"/>
        <v/>
      </c>
      <c r="AC105" s="7" t="str">
        <f t="shared" si="182"/>
        <v/>
      </c>
      <c r="AD105" s="7" t="str">
        <f t="shared" si="183"/>
        <v/>
      </c>
      <c r="AG105" s="7" t="str">
        <f t="shared" si="203"/>
        <v/>
      </c>
      <c r="AJ105" s="7" t="str">
        <f t="shared" si="195"/>
        <v/>
      </c>
      <c r="AK105" s="7" t="str">
        <f t="shared" si="198"/>
        <v/>
      </c>
      <c r="AN105" s="7" t="str">
        <f t="shared" si="166"/>
        <v/>
      </c>
      <c r="AO105" s="7" t="str">
        <f t="shared" si="167"/>
        <v/>
      </c>
      <c r="AP105" s="7" t="str">
        <f t="shared" si="168"/>
        <v/>
      </c>
      <c r="AQ105" s="7" t="str">
        <f t="shared" si="169"/>
        <v/>
      </c>
      <c r="AR105" s="7" t="str">
        <f t="shared" si="170"/>
        <v/>
      </c>
      <c r="AS105" s="7" t="str">
        <f t="shared" si="171"/>
        <v/>
      </c>
      <c r="AT105" s="7" t="str">
        <f t="shared" si="172"/>
        <v/>
      </c>
      <c r="AU105" s="7" t="str">
        <f t="shared" si="173"/>
        <v/>
      </c>
      <c r="AV105" s="7" t="str">
        <f t="shared" si="174"/>
        <v/>
      </c>
      <c r="AW105" s="7" t="str">
        <f t="shared" si="175"/>
        <v/>
      </c>
      <c r="AX105" s="7" t="str">
        <f t="shared" si="176"/>
        <v/>
      </c>
      <c r="AY105" s="7" t="str">
        <f t="shared" si="177"/>
        <v/>
      </c>
      <c r="AZ105" s="7" t="str">
        <f t="shared" si="178"/>
        <v/>
      </c>
      <c r="BA105" s="7" t="str">
        <f t="shared" si="179"/>
        <v/>
      </c>
      <c r="BB105" s="7" t="str">
        <f t="shared" si="180"/>
        <v/>
      </c>
    </row>
    <row r="106" spans="4:54" x14ac:dyDescent="0.3">
      <c r="D106" s="1" t="str">
        <f>IF(A106="","",IF(#REF!="","Ja","Nein"))</f>
        <v/>
      </c>
      <c r="E106" s="1"/>
      <c r="F106" s="1" t="str">
        <f t="shared" si="199"/>
        <v/>
      </c>
      <c r="G106" s="1" t="str">
        <f t="shared" si="200"/>
        <v/>
      </c>
      <c r="H106" s="1" t="str">
        <f t="shared" si="201"/>
        <v/>
      </c>
      <c r="I106" s="1"/>
      <c r="O106" s="7" t="str">
        <f t="shared" si="202"/>
        <v/>
      </c>
      <c r="R106" s="7" t="str">
        <f t="shared" si="194"/>
        <v/>
      </c>
      <c r="S106" s="7" t="str">
        <f t="shared" si="152"/>
        <v/>
      </c>
      <c r="V106" s="7" t="str">
        <f t="shared" si="154"/>
        <v/>
      </c>
      <c r="W106" s="7" t="str">
        <f t="shared" si="155"/>
        <v/>
      </c>
      <c r="X106" s="7" t="str">
        <f t="shared" si="156"/>
        <v/>
      </c>
      <c r="Y106" s="7" t="str">
        <f t="shared" si="157"/>
        <v/>
      </c>
      <c r="Z106" s="7" t="str">
        <f t="shared" si="158"/>
        <v/>
      </c>
      <c r="AA106" s="7" t="str">
        <f t="shared" si="159"/>
        <v/>
      </c>
      <c r="AB106" s="7" t="str">
        <f t="shared" si="181"/>
        <v/>
      </c>
      <c r="AC106" s="7" t="str">
        <f t="shared" si="182"/>
        <v/>
      </c>
      <c r="AD106" s="7" t="str">
        <f t="shared" si="183"/>
        <v/>
      </c>
      <c r="AG106" s="7" t="str">
        <f t="shared" si="203"/>
        <v/>
      </c>
      <c r="AJ106" s="7" t="str">
        <f t="shared" si="195"/>
        <v/>
      </c>
      <c r="AK106" s="7" t="str">
        <f t="shared" si="198"/>
        <v/>
      </c>
      <c r="AN106" s="7" t="str">
        <f t="shared" si="166"/>
        <v/>
      </c>
      <c r="AO106" s="7" t="str">
        <f t="shared" si="167"/>
        <v/>
      </c>
      <c r="AP106" s="7" t="str">
        <f t="shared" si="168"/>
        <v/>
      </c>
      <c r="AQ106" s="7" t="str">
        <f t="shared" si="169"/>
        <v/>
      </c>
      <c r="AR106" s="7" t="str">
        <f t="shared" si="170"/>
        <v/>
      </c>
      <c r="AS106" s="7" t="str">
        <f t="shared" si="171"/>
        <v/>
      </c>
      <c r="AT106" s="7" t="str">
        <f t="shared" si="172"/>
        <v/>
      </c>
      <c r="AU106" s="7" t="str">
        <f t="shared" si="173"/>
        <v/>
      </c>
      <c r="AV106" s="7" t="str">
        <f t="shared" si="174"/>
        <v/>
      </c>
      <c r="AW106" s="7" t="str">
        <f t="shared" si="175"/>
        <v/>
      </c>
      <c r="AX106" s="7" t="str">
        <f t="shared" si="176"/>
        <v/>
      </c>
      <c r="AY106" s="7" t="str">
        <f t="shared" si="177"/>
        <v/>
      </c>
      <c r="AZ106" s="7" t="str">
        <f t="shared" si="178"/>
        <v/>
      </c>
      <c r="BA106" s="7" t="str">
        <f t="shared" si="179"/>
        <v/>
      </c>
      <c r="BB106" s="7" t="str">
        <f t="shared" si="180"/>
        <v/>
      </c>
    </row>
    <row r="107" spans="4:54" x14ac:dyDescent="0.3">
      <c r="D107" s="1" t="str">
        <f>IF(A107="","",IF(#REF!="","Ja","Nein"))</f>
        <v/>
      </c>
      <c r="E107" s="1"/>
      <c r="F107" s="1" t="str">
        <f t="shared" si="199"/>
        <v/>
      </c>
      <c r="G107" s="1" t="str">
        <f t="shared" si="200"/>
        <v/>
      </c>
      <c r="H107" s="1" t="str">
        <f t="shared" si="201"/>
        <v/>
      </c>
      <c r="I107" s="1"/>
      <c r="O107" s="7" t="str">
        <f t="shared" si="202"/>
        <v/>
      </c>
      <c r="R107" s="7" t="str">
        <f t="shared" si="194"/>
        <v/>
      </c>
      <c r="S107" s="7" t="str">
        <f t="shared" si="152"/>
        <v/>
      </c>
      <c r="V107" s="7" t="str">
        <f t="shared" si="154"/>
        <v/>
      </c>
      <c r="W107" s="7" t="str">
        <f t="shared" si="155"/>
        <v/>
      </c>
      <c r="X107" s="7" t="str">
        <f t="shared" si="156"/>
        <v/>
      </c>
      <c r="Y107" s="7" t="str">
        <f t="shared" si="157"/>
        <v/>
      </c>
      <c r="Z107" s="7" t="str">
        <f t="shared" si="158"/>
        <v/>
      </c>
      <c r="AA107" s="7" t="str">
        <f t="shared" si="159"/>
        <v/>
      </c>
      <c r="AB107" s="7" t="str">
        <f t="shared" si="181"/>
        <v/>
      </c>
      <c r="AC107" s="7" t="str">
        <f t="shared" si="182"/>
        <v/>
      </c>
      <c r="AD107" s="7" t="str">
        <f t="shared" si="183"/>
        <v/>
      </c>
      <c r="AG107" s="7" t="str">
        <f t="shared" si="203"/>
        <v/>
      </c>
      <c r="AJ107" s="7" t="str">
        <f t="shared" si="195"/>
        <v/>
      </c>
      <c r="AK107" s="7" t="str">
        <f t="shared" si="198"/>
        <v/>
      </c>
      <c r="AN107" s="7" t="str">
        <f t="shared" si="166"/>
        <v/>
      </c>
      <c r="AO107" s="7" t="str">
        <f t="shared" si="167"/>
        <v/>
      </c>
      <c r="AP107" s="7" t="str">
        <f t="shared" si="168"/>
        <v/>
      </c>
      <c r="AQ107" s="7" t="str">
        <f t="shared" si="169"/>
        <v/>
      </c>
      <c r="AR107" s="7" t="str">
        <f t="shared" si="170"/>
        <v/>
      </c>
      <c r="AS107" s="7" t="str">
        <f t="shared" si="171"/>
        <v/>
      </c>
      <c r="AT107" s="7" t="str">
        <f t="shared" si="172"/>
        <v/>
      </c>
      <c r="AU107" s="7" t="str">
        <f t="shared" si="173"/>
        <v/>
      </c>
      <c r="AV107" s="7" t="str">
        <f t="shared" si="174"/>
        <v/>
      </c>
      <c r="AW107" s="7" t="str">
        <f t="shared" si="175"/>
        <v/>
      </c>
      <c r="AX107" s="7" t="str">
        <f t="shared" si="176"/>
        <v/>
      </c>
      <c r="AY107" s="7" t="str">
        <f t="shared" si="177"/>
        <v/>
      </c>
      <c r="AZ107" s="7" t="str">
        <f t="shared" si="178"/>
        <v/>
      </c>
      <c r="BA107" s="7" t="str">
        <f t="shared" si="179"/>
        <v/>
      </c>
      <c r="BB107" s="7" t="str">
        <f t="shared" si="180"/>
        <v/>
      </c>
    </row>
    <row r="108" spans="4:54" x14ac:dyDescent="0.3">
      <c r="D108" s="1" t="str">
        <f>IF(A108="","",IF(#REF!="","Ja","Nein"))</f>
        <v/>
      </c>
      <c r="E108" s="1"/>
      <c r="F108" s="1" t="str">
        <f t="shared" si="199"/>
        <v/>
      </c>
      <c r="G108" s="1" t="str">
        <f t="shared" si="200"/>
        <v/>
      </c>
      <c r="H108" s="1" t="str">
        <f t="shared" si="201"/>
        <v/>
      </c>
      <c r="I108" s="1"/>
      <c r="O108" s="7" t="str">
        <f t="shared" si="202"/>
        <v/>
      </c>
      <c r="R108" s="7" t="str">
        <f t="shared" si="194"/>
        <v/>
      </c>
      <c r="S108" s="7" t="str">
        <f t="shared" si="152"/>
        <v/>
      </c>
      <c r="V108" s="7" t="str">
        <f t="shared" si="154"/>
        <v/>
      </c>
      <c r="W108" s="7" t="str">
        <f t="shared" si="155"/>
        <v/>
      </c>
      <c r="X108" s="7" t="str">
        <f t="shared" si="156"/>
        <v/>
      </c>
      <c r="Y108" s="7" t="str">
        <f t="shared" si="157"/>
        <v/>
      </c>
      <c r="Z108" s="7" t="str">
        <f t="shared" si="158"/>
        <v/>
      </c>
      <c r="AA108" s="7" t="str">
        <f t="shared" si="159"/>
        <v/>
      </c>
      <c r="AB108" s="7" t="str">
        <f t="shared" si="181"/>
        <v/>
      </c>
      <c r="AC108" s="7" t="str">
        <f t="shared" si="182"/>
        <v/>
      </c>
      <c r="AD108" s="7" t="str">
        <f t="shared" si="183"/>
        <v/>
      </c>
      <c r="AG108" s="7" t="str">
        <f t="shared" si="203"/>
        <v/>
      </c>
      <c r="AJ108" s="7" t="str">
        <f t="shared" si="195"/>
        <v/>
      </c>
      <c r="AK108" s="7" t="str">
        <f t="shared" si="198"/>
        <v/>
      </c>
      <c r="AN108" s="7" t="str">
        <f t="shared" si="166"/>
        <v/>
      </c>
      <c r="AO108" s="7" t="str">
        <f t="shared" si="167"/>
        <v/>
      </c>
      <c r="AP108" s="7" t="str">
        <f t="shared" si="168"/>
        <v/>
      </c>
      <c r="AQ108" s="7" t="str">
        <f t="shared" si="169"/>
        <v/>
      </c>
      <c r="AR108" s="7" t="str">
        <f t="shared" si="170"/>
        <v/>
      </c>
      <c r="AS108" s="7" t="str">
        <f t="shared" si="171"/>
        <v/>
      </c>
      <c r="AT108" s="7" t="str">
        <f t="shared" si="172"/>
        <v/>
      </c>
      <c r="AU108" s="7" t="str">
        <f t="shared" si="173"/>
        <v/>
      </c>
      <c r="AV108" s="7" t="str">
        <f t="shared" si="174"/>
        <v/>
      </c>
      <c r="AW108" s="7" t="str">
        <f t="shared" si="175"/>
        <v/>
      </c>
      <c r="AX108" s="7" t="str">
        <f t="shared" si="176"/>
        <v/>
      </c>
      <c r="AY108" s="7" t="str">
        <f t="shared" si="177"/>
        <v/>
      </c>
      <c r="AZ108" s="7" t="str">
        <f t="shared" si="178"/>
        <v/>
      </c>
      <c r="BA108" s="7" t="str">
        <f t="shared" si="179"/>
        <v/>
      </c>
      <c r="BB108" s="7" t="str">
        <f t="shared" si="180"/>
        <v/>
      </c>
    </row>
    <row r="109" spans="4:54" x14ac:dyDescent="0.3">
      <c r="D109" s="1" t="str">
        <f>IF(A109="","",IF(#REF!="","Ja","Nein"))</f>
        <v/>
      </c>
      <c r="E109" s="1"/>
      <c r="F109" s="1" t="str">
        <f t="shared" si="199"/>
        <v/>
      </c>
      <c r="G109" s="1" t="str">
        <f t="shared" si="200"/>
        <v/>
      </c>
      <c r="H109" s="1" t="str">
        <f t="shared" si="201"/>
        <v/>
      </c>
      <c r="I109" s="1"/>
      <c r="O109" s="7" t="str">
        <f t="shared" si="202"/>
        <v/>
      </c>
      <c r="R109" s="7" t="str">
        <f t="shared" si="194"/>
        <v/>
      </c>
      <c r="S109" s="7" t="str">
        <f t="shared" si="152"/>
        <v/>
      </c>
      <c r="V109" s="7" t="str">
        <f t="shared" si="154"/>
        <v/>
      </c>
      <c r="W109" s="7" t="str">
        <f t="shared" si="155"/>
        <v/>
      </c>
      <c r="X109" s="7" t="str">
        <f t="shared" si="156"/>
        <v/>
      </c>
      <c r="Y109" s="7" t="str">
        <f t="shared" si="157"/>
        <v/>
      </c>
      <c r="Z109" s="7" t="str">
        <f t="shared" si="158"/>
        <v/>
      </c>
      <c r="AA109" s="7" t="str">
        <f t="shared" si="159"/>
        <v/>
      </c>
      <c r="AB109" s="7" t="str">
        <f t="shared" si="181"/>
        <v/>
      </c>
      <c r="AC109" s="7" t="str">
        <f t="shared" si="182"/>
        <v/>
      </c>
      <c r="AD109" s="7" t="str">
        <f t="shared" si="183"/>
        <v/>
      </c>
      <c r="AG109" s="7" t="str">
        <f t="shared" si="203"/>
        <v/>
      </c>
      <c r="AJ109" s="7" t="str">
        <f t="shared" si="195"/>
        <v/>
      </c>
      <c r="AK109" s="7" t="str">
        <f t="shared" si="198"/>
        <v/>
      </c>
      <c r="AN109" s="7" t="str">
        <f t="shared" si="166"/>
        <v/>
      </c>
      <c r="AO109" s="7" t="str">
        <f t="shared" si="167"/>
        <v/>
      </c>
      <c r="AP109" s="7" t="str">
        <f t="shared" si="168"/>
        <v/>
      </c>
      <c r="AQ109" s="7" t="str">
        <f t="shared" si="169"/>
        <v/>
      </c>
      <c r="AR109" s="7" t="str">
        <f t="shared" si="170"/>
        <v/>
      </c>
      <c r="AS109" s="7" t="str">
        <f t="shared" si="171"/>
        <v/>
      </c>
      <c r="AT109" s="7" t="str">
        <f t="shared" si="172"/>
        <v/>
      </c>
      <c r="AU109" s="7" t="str">
        <f t="shared" si="173"/>
        <v/>
      </c>
      <c r="AV109" s="7" t="str">
        <f t="shared" si="174"/>
        <v/>
      </c>
      <c r="AW109" s="7" t="str">
        <f t="shared" si="175"/>
        <v/>
      </c>
      <c r="AX109" s="7" t="str">
        <f t="shared" si="176"/>
        <v/>
      </c>
      <c r="AY109" s="7" t="str">
        <f t="shared" si="177"/>
        <v/>
      </c>
      <c r="AZ109" s="7" t="str">
        <f t="shared" si="178"/>
        <v/>
      </c>
      <c r="BA109" s="7" t="str">
        <f t="shared" si="179"/>
        <v/>
      </c>
      <c r="BB109" s="7" t="str">
        <f t="shared" si="180"/>
        <v/>
      </c>
    </row>
    <row r="110" spans="4:54" x14ac:dyDescent="0.3">
      <c r="D110" s="1" t="str">
        <f>IF(A110="","",IF(#REF!="","Ja","Nein"))</f>
        <v/>
      </c>
      <c r="E110" s="1"/>
      <c r="F110" s="1" t="str">
        <f t="shared" si="199"/>
        <v/>
      </c>
      <c r="G110" s="1" t="str">
        <f t="shared" si="200"/>
        <v/>
      </c>
      <c r="H110" s="1" t="str">
        <f t="shared" si="201"/>
        <v/>
      </c>
      <c r="I110" s="1"/>
      <c r="O110" s="7" t="str">
        <f t="shared" si="202"/>
        <v/>
      </c>
      <c r="R110" s="7" t="str">
        <f t="shared" si="194"/>
        <v/>
      </c>
      <c r="S110" s="7" t="str">
        <f t="shared" si="152"/>
        <v/>
      </c>
      <c r="V110" s="7" t="str">
        <f t="shared" si="154"/>
        <v/>
      </c>
      <c r="W110" s="7" t="str">
        <f t="shared" si="155"/>
        <v/>
      </c>
      <c r="X110" s="7" t="str">
        <f t="shared" si="156"/>
        <v/>
      </c>
      <c r="Y110" s="7" t="str">
        <f t="shared" si="157"/>
        <v/>
      </c>
      <c r="Z110" s="7" t="str">
        <f t="shared" si="158"/>
        <v/>
      </c>
      <c r="AA110" s="7" t="str">
        <f t="shared" si="159"/>
        <v/>
      </c>
      <c r="AB110" s="7" t="str">
        <f t="shared" si="181"/>
        <v/>
      </c>
      <c r="AC110" s="7" t="str">
        <f t="shared" si="182"/>
        <v/>
      </c>
      <c r="AD110" s="7" t="str">
        <f t="shared" si="183"/>
        <v/>
      </c>
      <c r="AG110" s="7" t="str">
        <f t="shared" si="203"/>
        <v/>
      </c>
      <c r="AJ110" s="7" t="str">
        <f t="shared" si="195"/>
        <v/>
      </c>
      <c r="AK110" s="7" t="str">
        <f t="shared" si="198"/>
        <v/>
      </c>
      <c r="AN110" s="7" t="str">
        <f t="shared" si="166"/>
        <v/>
      </c>
      <c r="AO110" s="7" t="str">
        <f t="shared" si="167"/>
        <v/>
      </c>
      <c r="AP110" s="7" t="str">
        <f t="shared" si="168"/>
        <v/>
      </c>
      <c r="AQ110" s="7" t="str">
        <f t="shared" si="169"/>
        <v/>
      </c>
      <c r="AR110" s="7" t="str">
        <f t="shared" si="170"/>
        <v/>
      </c>
      <c r="AS110" s="7" t="str">
        <f t="shared" si="171"/>
        <v/>
      </c>
      <c r="AT110" s="7" t="str">
        <f t="shared" si="172"/>
        <v/>
      </c>
      <c r="AU110" s="7" t="str">
        <f t="shared" si="173"/>
        <v/>
      </c>
      <c r="AV110" s="7" t="str">
        <f t="shared" si="174"/>
        <v/>
      </c>
      <c r="AW110" s="7" t="str">
        <f t="shared" si="175"/>
        <v/>
      </c>
      <c r="AX110" s="7" t="str">
        <f t="shared" si="176"/>
        <v/>
      </c>
      <c r="AY110" s="7" t="str">
        <f t="shared" si="177"/>
        <v/>
      </c>
      <c r="AZ110" s="7" t="str">
        <f t="shared" si="178"/>
        <v/>
      </c>
      <c r="BA110" s="7" t="str">
        <f t="shared" si="179"/>
        <v/>
      </c>
      <c r="BB110" s="7" t="str">
        <f t="shared" si="180"/>
        <v/>
      </c>
    </row>
    <row r="111" spans="4:54" x14ac:dyDescent="0.3">
      <c r="D111" s="1" t="str">
        <f>IF(A111="","",IF(#REF!="","Ja","Nein"))</f>
        <v/>
      </c>
      <c r="E111" s="1"/>
      <c r="F111" s="1" t="str">
        <f t="shared" si="199"/>
        <v/>
      </c>
      <c r="G111" s="1" t="str">
        <f t="shared" si="200"/>
        <v/>
      </c>
      <c r="H111" s="1" t="str">
        <f t="shared" si="201"/>
        <v/>
      </c>
      <c r="I111" s="1"/>
      <c r="O111" s="7" t="str">
        <f t="shared" si="202"/>
        <v/>
      </c>
      <c r="R111" s="7" t="str">
        <f t="shared" si="194"/>
        <v/>
      </c>
      <c r="S111" s="7" t="str">
        <f t="shared" si="152"/>
        <v/>
      </c>
      <c r="V111" s="7" t="str">
        <f t="shared" si="154"/>
        <v/>
      </c>
      <c r="W111" s="7" t="str">
        <f t="shared" si="155"/>
        <v/>
      </c>
      <c r="X111" s="7" t="str">
        <f t="shared" si="156"/>
        <v/>
      </c>
      <c r="Y111" s="7" t="str">
        <f t="shared" si="157"/>
        <v/>
      </c>
      <c r="Z111" s="7" t="str">
        <f t="shared" si="158"/>
        <v/>
      </c>
      <c r="AA111" s="7" t="str">
        <f t="shared" si="159"/>
        <v/>
      </c>
      <c r="AB111" s="7" t="str">
        <f t="shared" si="181"/>
        <v/>
      </c>
      <c r="AC111" s="7" t="str">
        <f t="shared" si="182"/>
        <v/>
      </c>
      <c r="AD111" s="7" t="str">
        <f t="shared" si="183"/>
        <v/>
      </c>
      <c r="AG111" s="7" t="str">
        <f t="shared" si="203"/>
        <v/>
      </c>
      <c r="AJ111" s="7" t="str">
        <f t="shared" si="195"/>
        <v/>
      </c>
      <c r="AK111" s="7" t="str">
        <f t="shared" si="198"/>
        <v/>
      </c>
      <c r="AN111" s="7" t="str">
        <f t="shared" si="166"/>
        <v/>
      </c>
      <c r="AO111" s="7" t="str">
        <f t="shared" si="167"/>
        <v/>
      </c>
      <c r="AP111" s="7" t="str">
        <f t="shared" si="168"/>
        <v/>
      </c>
      <c r="AQ111" s="7" t="str">
        <f t="shared" si="169"/>
        <v/>
      </c>
      <c r="AR111" s="7" t="str">
        <f t="shared" si="170"/>
        <v/>
      </c>
      <c r="AS111" s="7" t="str">
        <f t="shared" si="171"/>
        <v/>
      </c>
      <c r="AT111" s="7" t="str">
        <f t="shared" si="172"/>
        <v/>
      </c>
      <c r="AU111" s="7" t="str">
        <f t="shared" si="173"/>
        <v/>
      </c>
      <c r="AV111" s="7" t="str">
        <f t="shared" si="174"/>
        <v/>
      </c>
      <c r="AW111" s="7" t="str">
        <f t="shared" si="175"/>
        <v/>
      </c>
      <c r="AX111" s="7" t="str">
        <f t="shared" si="176"/>
        <v/>
      </c>
      <c r="AY111" s="7" t="str">
        <f t="shared" si="177"/>
        <v/>
      </c>
      <c r="AZ111" s="7" t="str">
        <f t="shared" si="178"/>
        <v/>
      </c>
      <c r="BA111" s="7" t="str">
        <f t="shared" si="179"/>
        <v/>
      </c>
      <c r="BB111" s="7" t="str">
        <f t="shared" si="180"/>
        <v/>
      </c>
    </row>
    <row r="112" spans="4:54" x14ac:dyDescent="0.3">
      <c r="D112" s="1" t="str">
        <f>IF(A112="","",IF(#REF!="","Ja","Nein"))</f>
        <v/>
      </c>
      <c r="E112" s="1"/>
      <c r="F112" s="1" t="str">
        <f t="shared" si="199"/>
        <v/>
      </c>
      <c r="G112" s="1" t="str">
        <f t="shared" si="200"/>
        <v/>
      </c>
      <c r="H112" s="1" t="str">
        <f t="shared" si="201"/>
        <v/>
      </c>
      <c r="I112" s="1"/>
      <c r="O112" s="7" t="str">
        <f t="shared" si="202"/>
        <v/>
      </c>
      <c r="R112" s="7" t="str">
        <f t="shared" si="194"/>
        <v/>
      </c>
      <c r="S112" s="7" t="str">
        <f t="shared" si="152"/>
        <v/>
      </c>
      <c r="V112" s="7" t="str">
        <f t="shared" si="154"/>
        <v/>
      </c>
      <c r="W112" s="7" t="str">
        <f t="shared" si="155"/>
        <v/>
      </c>
      <c r="X112" s="7" t="str">
        <f t="shared" si="156"/>
        <v/>
      </c>
      <c r="Y112" s="7" t="str">
        <f t="shared" si="157"/>
        <v/>
      </c>
      <c r="Z112" s="7" t="str">
        <f t="shared" si="158"/>
        <v/>
      </c>
      <c r="AA112" s="7" t="str">
        <f t="shared" si="159"/>
        <v/>
      </c>
      <c r="AB112" s="7" t="str">
        <f t="shared" si="181"/>
        <v/>
      </c>
      <c r="AC112" s="7" t="str">
        <f t="shared" si="182"/>
        <v/>
      </c>
      <c r="AD112" s="7" t="str">
        <f t="shared" si="183"/>
        <v/>
      </c>
      <c r="AG112" s="7" t="str">
        <f t="shared" si="203"/>
        <v/>
      </c>
      <c r="AJ112" s="7" t="str">
        <f t="shared" si="195"/>
        <v/>
      </c>
      <c r="AK112" s="7" t="str">
        <f t="shared" si="198"/>
        <v/>
      </c>
      <c r="AN112" s="7" t="str">
        <f t="shared" si="166"/>
        <v/>
      </c>
      <c r="AO112" s="7" t="str">
        <f t="shared" si="167"/>
        <v/>
      </c>
      <c r="AP112" s="7" t="str">
        <f t="shared" si="168"/>
        <v/>
      </c>
      <c r="AQ112" s="7" t="str">
        <f t="shared" si="169"/>
        <v/>
      </c>
      <c r="AR112" s="7" t="str">
        <f t="shared" si="170"/>
        <v/>
      </c>
      <c r="AS112" s="7" t="str">
        <f t="shared" si="171"/>
        <v/>
      </c>
      <c r="AT112" s="7" t="str">
        <f t="shared" si="172"/>
        <v/>
      </c>
      <c r="AU112" s="7" t="str">
        <f t="shared" si="173"/>
        <v/>
      </c>
      <c r="AV112" s="7" t="str">
        <f t="shared" si="174"/>
        <v/>
      </c>
      <c r="AW112" s="7" t="str">
        <f t="shared" si="175"/>
        <v/>
      </c>
      <c r="AX112" s="7" t="str">
        <f t="shared" si="176"/>
        <v/>
      </c>
      <c r="AY112" s="7" t="str">
        <f t="shared" si="177"/>
        <v/>
      </c>
      <c r="AZ112" s="7" t="str">
        <f t="shared" si="178"/>
        <v/>
      </c>
      <c r="BA112" s="7" t="str">
        <f t="shared" si="179"/>
        <v/>
      </c>
      <c r="BB112" s="7" t="str">
        <f t="shared" si="180"/>
        <v/>
      </c>
    </row>
    <row r="113" spans="4:54" x14ac:dyDescent="0.3">
      <c r="D113" s="1" t="str">
        <f>IF(A113="","",IF(#REF!="","Ja","Nein"))</f>
        <v/>
      </c>
      <c r="E113" s="1"/>
      <c r="F113" s="1" t="str">
        <f t="shared" si="199"/>
        <v/>
      </c>
      <c r="G113" s="1" t="str">
        <f t="shared" si="200"/>
        <v/>
      </c>
      <c r="H113" s="1" t="str">
        <f t="shared" si="201"/>
        <v/>
      </c>
      <c r="I113" s="1"/>
      <c r="O113" s="7" t="str">
        <f t="shared" si="202"/>
        <v/>
      </c>
      <c r="R113" s="7" t="str">
        <f t="shared" si="194"/>
        <v/>
      </c>
      <c r="S113" s="7" t="str">
        <f t="shared" si="152"/>
        <v/>
      </c>
      <c r="V113" s="7" t="str">
        <f t="shared" si="154"/>
        <v/>
      </c>
      <c r="W113" s="7" t="str">
        <f t="shared" si="155"/>
        <v/>
      </c>
      <c r="X113" s="7" t="str">
        <f t="shared" si="156"/>
        <v/>
      </c>
      <c r="Y113" s="7" t="str">
        <f t="shared" si="157"/>
        <v/>
      </c>
      <c r="Z113" s="7" t="str">
        <f t="shared" si="158"/>
        <v/>
      </c>
      <c r="AA113" s="7" t="str">
        <f t="shared" si="159"/>
        <v/>
      </c>
      <c r="AB113" s="7" t="str">
        <f t="shared" si="181"/>
        <v/>
      </c>
      <c r="AC113" s="7" t="str">
        <f t="shared" si="182"/>
        <v/>
      </c>
      <c r="AD113" s="7" t="str">
        <f t="shared" si="183"/>
        <v/>
      </c>
      <c r="AG113" s="7" t="str">
        <f t="shared" si="203"/>
        <v/>
      </c>
      <c r="AJ113" s="7" t="str">
        <f t="shared" si="195"/>
        <v/>
      </c>
      <c r="AK113" s="7" t="str">
        <f t="shared" si="198"/>
        <v/>
      </c>
      <c r="AN113" s="7" t="str">
        <f t="shared" si="166"/>
        <v/>
      </c>
      <c r="AO113" s="7" t="str">
        <f t="shared" si="167"/>
        <v/>
      </c>
      <c r="AP113" s="7" t="str">
        <f t="shared" si="168"/>
        <v/>
      </c>
      <c r="AQ113" s="7" t="str">
        <f t="shared" si="169"/>
        <v/>
      </c>
      <c r="AR113" s="7" t="str">
        <f t="shared" si="170"/>
        <v/>
      </c>
      <c r="AS113" s="7" t="str">
        <f t="shared" si="171"/>
        <v/>
      </c>
      <c r="AT113" s="7" t="str">
        <f t="shared" si="172"/>
        <v/>
      </c>
      <c r="AU113" s="7" t="str">
        <f t="shared" si="173"/>
        <v/>
      </c>
      <c r="AV113" s="7" t="str">
        <f t="shared" si="174"/>
        <v/>
      </c>
      <c r="AW113" s="7" t="str">
        <f t="shared" si="175"/>
        <v/>
      </c>
      <c r="AX113" s="7" t="str">
        <f t="shared" si="176"/>
        <v/>
      </c>
      <c r="AY113" s="7" t="str">
        <f t="shared" si="177"/>
        <v/>
      </c>
      <c r="AZ113" s="7" t="str">
        <f t="shared" si="178"/>
        <v/>
      </c>
      <c r="BA113" s="7" t="str">
        <f t="shared" si="179"/>
        <v/>
      </c>
      <c r="BB113" s="7" t="str">
        <f t="shared" si="180"/>
        <v/>
      </c>
    </row>
    <row r="114" spans="4:54" x14ac:dyDescent="0.3">
      <c r="D114" s="1" t="str">
        <f>IF(A114="","",IF(#REF!="","Ja","Nein"))</f>
        <v/>
      </c>
      <c r="E114" s="1"/>
      <c r="F114" s="1" t="str">
        <f t="shared" si="199"/>
        <v/>
      </c>
      <c r="G114" s="1" t="str">
        <f t="shared" si="200"/>
        <v/>
      </c>
      <c r="H114" s="1" t="str">
        <f t="shared" si="201"/>
        <v/>
      </c>
      <c r="I114" s="1"/>
      <c r="O114" s="7" t="str">
        <f t="shared" si="202"/>
        <v/>
      </c>
      <c r="R114" s="7" t="str">
        <f t="shared" si="194"/>
        <v/>
      </c>
      <c r="S114" s="7" t="str">
        <f t="shared" si="152"/>
        <v/>
      </c>
      <c r="V114" s="7" t="str">
        <f t="shared" si="154"/>
        <v/>
      </c>
      <c r="W114" s="7" t="str">
        <f t="shared" si="155"/>
        <v/>
      </c>
      <c r="X114" s="7" t="str">
        <f t="shared" si="156"/>
        <v/>
      </c>
      <c r="Y114" s="7" t="str">
        <f t="shared" si="157"/>
        <v/>
      </c>
      <c r="Z114" s="7" t="str">
        <f t="shared" si="158"/>
        <v/>
      </c>
      <c r="AA114" s="7" t="str">
        <f t="shared" si="159"/>
        <v/>
      </c>
      <c r="AB114" s="7" t="str">
        <f t="shared" si="181"/>
        <v/>
      </c>
      <c r="AC114" s="7" t="str">
        <f t="shared" si="182"/>
        <v/>
      </c>
      <c r="AD114" s="7" t="str">
        <f t="shared" si="183"/>
        <v/>
      </c>
      <c r="AG114" s="7" t="str">
        <f t="shared" si="203"/>
        <v/>
      </c>
      <c r="AJ114" s="7" t="str">
        <f t="shared" si="195"/>
        <v/>
      </c>
      <c r="AK114" s="7" t="str">
        <f t="shared" si="198"/>
        <v/>
      </c>
      <c r="AN114" s="7" t="str">
        <f t="shared" si="166"/>
        <v/>
      </c>
      <c r="AO114" s="7" t="str">
        <f t="shared" si="167"/>
        <v/>
      </c>
      <c r="AP114" s="7" t="str">
        <f t="shared" si="168"/>
        <v/>
      </c>
      <c r="AQ114" s="7" t="str">
        <f t="shared" si="169"/>
        <v/>
      </c>
      <c r="AR114" s="7" t="str">
        <f t="shared" si="170"/>
        <v/>
      </c>
      <c r="AS114" s="7" t="str">
        <f t="shared" si="171"/>
        <v/>
      </c>
      <c r="AT114" s="7" t="str">
        <f t="shared" si="172"/>
        <v/>
      </c>
      <c r="AU114" s="7" t="str">
        <f t="shared" si="173"/>
        <v/>
      </c>
      <c r="AV114" s="7" t="str">
        <f t="shared" si="174"/>
        <v/>
      </c>
      <c r="AW114" s="7" t="str">
        <f t="shared" si="175"/>
        <v/>
      </c>
      <c r="AX114" s="7" t="str">
        <f t="shared" si="176"/>
        <v/>
      </c>
      <c r="AY114" s="7" t="str">
        <f t="shared" si="177"/>
        <v/>
      </c>
      <c r="AZ114" s="7" t="str">
        <f t="shared" si="178"/>
        <v/>
      </c>
      <c r="BA114" s="7" t="str">
        <f t="shared" si="179"/>
        <v/>
      </c>
      <c r="BB114" s="7" t="str">
        <f t="shared" si="180"/>
        <v/>
      </c>
    </row>
    <row r="115" spans="4:54" x14ac:dyDescent="0.3">
      <c r="D115" s="1" t="str">
        <f>IF(A115="","",IF(#REF!="","Ja","Nein"))</f>
        <v/>
      </c>
      <c r="E115" s="1"/>
      <c r="F115" s="1" t="str">
        <f t="shared" si="199"/>
        <v/>
      </c>
      <c r="G115" s="1" t="str">
        <f t="shared" si="200"/>
        <v/>
      </c>
      <c r="H115" s="1" t="str">
        <f t="shared" si="201"/>
        <v/>
      </c>
      <c r="I115" s="1"/>
      <c r="O115" s="7" t="str">
        <f t="shared" si="202"/>
        <v/>
      </c>
      <c r="R115" s="7" t="str">
        <f t="shared" si="194"/>
        <v/>
      </c>
      <c r="S115" s="7" t="str">
        <f t="shared" si="152"/>
        <v/>
      </c>
      <c r="V115" s="7" t="str">
        <f t="shared" si="154"/>
        <v/>
      </c>
      <c r="W115" s="7" t="str">
        <f t="shared" si="155"/>
        <v/>
      </c>
      <c r="X115" s="7" t="str">
        <f t="shared" si="156"/>
        <v/>
      </c>
      <c r="Y115" s="7" t="str">
        <f t="shared" si="157"/>
        <v/>
      </c>
      <c r="Z115" s="7" t="str">
        <f t="shared" si="158"/>
        <v/>
      </c>
      <c r="AA115" s="7" t="str">
        <f t="shared" si="159"/>
        <v/>
      </c>
      <c r="AB115" s="7" t="str">
        <f t="shared" si="181"/>
        <v/>
      </c>
      <c r="AC115" s="7" t="str">
        <f t="shared" si="182"/>
        <v/>
      </c>
      <c r="AD115" s="7" t="str">
        <f t="shared" si="183"/>
        <v/>
      </c>
      <c r="AG115" s="7" t="str">
        <f t="shared" si="203"/>
        <v/>
      </c>
      <c r="AJ115" s="7" t="str">
        <f t="shared" si="195"/>
        <v/>
      </c>
      <c r="AK115" s="7" t="str">
        <f t="shared" si="198"/>
        <v/>
      </c>
      <c r="AN115" s="7" t="str">
        <f t="shared" si="166"/>
        <v/>
      </c>
      <c r="AO115" s="7" t="str">
        <f t="shared" si="167"/>
        <v/>
      </c>
      <c r="AP115" s="7" t="str">
        <f t="shared" si="168"/>
        <v/>
      </c>
      <c r="AQ115" s="7" t="str">
        <f t="shared" si="169"/>
        <v/>
      </c>
      <c r="AR115" s="7" t="str">
        <f t="shared" si="170"/>
        <v/>
      </c>
      <c r="AS115" s="7" t="str">
        <f t="shared" si="171"/>
        <v/>
      </c>
      <c r="AT115" s="7" t="str">
        <f t="shared" si="172"/>
        <v/>
      </c>
      <c r="AU115" s="7" t="str">
        <f t="shared" si="173"/>
        <v/>
      </c>
      <c r="AV115" s="7" t="str">
        <f t="shared" si="174"/>
        <v/>
      </c>
      <c r="AW115" s="7" t="str">
        <f t="shared" si="175"/>
        <v/>
      </c>
      <c r="AX115" s="7" t="str">
        <f t="shared" si="176"/>
        <v/>
      </c>
      <c r="AY115" s="7" t="str">
        <f t="shared" si="177"/>
        <v/>
      </c>
      <c r="AZ115" s="7" t="str">
        <f t="shared" si="178"/>
        <v/>
      </c>
      <c r="BA115" s="7" t="str">
        <f t="shared" si="179"/>
        <v/>
      </c>
      <c r="BB115" s="7" t="str">
        <f t="shared" si="180"/>
        <v/>
      </c>
    </row>
    <row r="116" spans="4:54" x14ac:dyDescent="0.3">
      <c r="D116" s="1" t="str">
        <f>IF(A116="","",IF(#REF!="","Ja","Nein"))</f>
        <v/>
      </c>
      <c r="E116" s="1"/>
      <c r="F116" s="1" t="str">
        <f t="shared" si="199"/>
        <v/>
      </c>
      <c r="G116" s="1" t="str">
        <f t="shared" si="200"/>
        <v/>
      </c>
      <c r="H116" s="1" t="str">
        <f t="shared" si="201"/>
        <v/>
      </c>
      <c r="I116" s="1"/>
      <c r="O116" s="7" t="str">
        <f t="shared" si="202"/>
        <v/>
      </c>
      <c r="R116" s="7" t="str">
        <f t="shared" si="194"/>
        <v/>
      </c>
      <c r="S116" s="7" t="str">
        <f t="shared" si="152"/>
        <v/>
      </c>
      <c r="V116" s="7" t="str">
        <f t="shared" si="154"/>
        <v/>
      </c>
      <c r="W116" s="7" t="str">
        <f t="shared" si="155"/>
        <v/>
      </c>
      <c r="X116" s="7" t="str">
        <f t="shared" si="156"/>
        <v/>
      </c>
      <c r="Y116" s="7" t="str">
        <f t="shared" si="157"/>
        <v/>
      </c>
      <c r="Z116" s="7" t="str">
        <f t="shared" si="158"/>
        <v/>
      </c>
      <c r="AA116" s="7" t="str">
        <f t="shared" si="159"/>
        <v/>
      </c>
      <c r="AB116" s="7" t="str">
        <f t="shared" si="181"/>
        <v/>
      </c>
      <c r="AC116" s="7" t="str">
        <f t="shared" si="182"/>
        <v/>
      </c>
      <c r="AD116" s="7" t="str">
        <f t="shared" si="183"/>
        <v/>
      </c>
      <c r="AG116" s="7" t="str">
        <f t="shared" si="203"/>
        <v/>
      </c>
      <c r="AJ116" s="7" t="str">
        <f t="shared" si="195"/>
        <v/>
      </c>
      <c r="AK116" s="7" t="str">
        <f t="shared" si="198"/>
        <v/>
      </c>
      <c r="AN116" s="7" t="str">
        <f t="shared" si="166"/>
        <v/>
      </c>
      <c r="AO116" s="7" t="str">
        <f t="shared" si="167"/>
        <v/>
      </c>
      <c r="AP116" s="7" t="str">
        <f t="shared" si="168"/>
        <v/>
      </c>
      <c r="AQ116" s="7" t="str">
        <f t="shared" si="169"/>
        <v/>
      </c>
      <c r="AR116" s="7" t="str">
        <f t="shared" si="170"/>
        <v/>
      </c>
      <c r="AS116" s="7" t="str">
        <f t="shared" si="171"/>
        <v/>
      </c>
      <c r="AT116" s="7" t="str">
        <f t="shared" si="172"/>
        <v/>
      </c>
      <c r="AU116" s="7" t="str">
        <f t="shared" si="173"/>
        <v/>
      </c>
      <c r="AV116" s="7" t="str">
        <f t="shared" si="174"/>
        <v/>
      </c>
      <c r="AW116" s="7" t="str">
        <f t="shared" si="175"/>
        <v/>
      </c>
      <c r="AX116" s="7" t="str">
        <f t="shared" si="176"/>
        <v/>
      </c>
      <c r="AY116" s="7" t="str">
        <f t="shared" si="177"/>
        <v/>
      </c>
      <c r="AZ116" s="7" t="str">
        <f t="shared" si="178"/>
        <v/>
      </c>
      <c r="BA116" s="7" t="str">
        <f t="shared" si="179"/>
        <v/>
      </c>
      <c r="BB116" s="7" t="str">
        <f t="shared" si="180"/>
        <v/>
      </c>
    </row>
    <row r="117" spans="4:54" x14ac:dyDescent="0.3">
      <c r="D117" s="1" t="str">
        <f>IF(A117="","",IF(#REF!="","Ja","Nein"))</f>
        <v/>
      </c>
      <c r="E117" s="1"/>
      <c r="F117" s="1" t="str">
        <f t="shared" si="199"/>
        <v/>
      </c>
      <c r="G117" s="1" t="str">
        <f t="shared" si="200"/>
        <v/>
      </c>
      <c r="H117" s="1" t="str">
        <f t="shared" si="201"/>
        <v/>
      </c>
      <c r="I117" s="1"/>
      <c r="O117" s="7" t="str">
        <f t="shared" si="202"/>
        <v/>
      </c>
      <c r="R117" s="7" t="str">
        <f t="shared" si="194"/>
        <v/>
      </c>
      <c r="S117" s="7" t="str">
        <f t="shared" si="152"/>
        <v/>
      </c>
      <c r="V117" s="7" t="str">
        <f t="shared" si="154"/>
        <v/>
      </c>
      <c r="W117" s="7" t="str">
        <f t="shared" si="155"/>
        <v/>
      </c>
      <c r="X117" s="7" t="str">
        <f t="shared" si="156"/>
        <v/>
      </c>
      <c r="Y117" s="7" t="str">
        <f t="shared" si="157"/>
        <v/>
      </c>
      <c r="Z117" s="7" t="str">
        <f t="shared" si="158"/>
        <v/>
      </c>
      <c r="AA117" s="7" t="str">
        <f t="shared" si="159"/>
        <v/>
      </c>
      <c r="AB117" s="7" t="str">
        <f t="shared" si="181"/>
        <v/>
      </c>
      <c r="AC117" s="7" t="str">
        <f t="shared" si="182"/>
        <v/>
      </c>
      <c r="AD117" s="7" t="str">
        <f t="shared" si="183"/>
        <v/>
      </c>
      <c r="AG117" s="7" t="str">
        <f t="shared" si="203"/>
        <v/>
      </c>
      <c r="AJ117" s="7" t="str">
        <f t="shared" si="195"/>
        <v/>
      </c>
      <c r="AK117" s="7" t="str">
        <f t="shared" si="198"/>
        <v/>
      </c>
      <c r="AN117" s="7" t="str">
        <f t="shared" si="166"/>
        <v/>
      </c>
      <c r="AO117" s="7" t="str">
        <f t="shared" si="167"/>
        <v/>
      </c>
      <c r="AP117" s="7" t="str">
        <f t="shared" si="168"/>
        <v/>
      </c>
      <c r="AQ117" s="7" t="str">
        <f t="shared" si="169"/>
        <v/>
      </c>
      <c r="AR117" s="7" t="str">
        <f t="shared" si="170"/>
        <v/>
      </c>
      <c r="AS117" s="7" t="str">
        <f t="shared" si="171"/>
        <v/>
      </c>
      <c r="AT117" s="7" t="str">
        <f t="shared" si="172"/>
        <v/>
      </c>
      <c r="AU117" s="7" t="str">
        <f t="shared" si="173"/>
        <v/>
      </c>
      <c r="AV117" s="7" t="str">
        <f t="shared" si="174"/>
        <v/>
      </c>
      <c r="AW117" s="7" t="str">
        <f t="shared" si="175"/>
        <v/>
      </c>
      <c r="AX117" s="7" t="str">
        <f t="shared" si="176"/>
        <v/>
      </c>
      <c r="AY117" s="7" t="str">
        <f t="shared" si="177"/>
        <v/>
      </c>
      <c r="AZ117" s="7" t="str">
        <f t="shared" si="178"/>
        <v/>
      </c>
      <c r="BA117" s="7" t="str">
        <f t="shared" si="179"/>
        <v/>
      </c>
      <c r="BB117" s="7" t="str">
        <f t="shared" si="180"/>
        <v/>
      </c>
    </row>
    <row r="118" spans="4:54" x14ac:dyDescent="0.3">
      <c r="D118" s="1" t="str">
        <f>IF(A118="","",IF(#REF!="","Ja","Nein"))</f>
        <v/>
      </c>
      <c r="E118" s="1"/>
      <c r="F118" s="1" t="str">
        <f t="shared" si="199"/>
        <v/>
      </c>
      <c r="G118" s="1" t="str">
        <f t="shared" si="200"/>
        <v/>
      </c>
      <c r="H118" s="1" t="str">
        <f t="shared" si="201"/>
        <v/>
      </c>
      <c r="I118" s="1"/>
      <c r="O118" s="7" t="str">
        <f t="shared" si="202"/>
        <v/>
      </c>
      <c r="R118" s="7" t="str">
        <f t="shared" si="194"/>
        <v/>
      </c>
      <c r="S118" s="7" t="str">
        <f t="shared" si="152"/>
        <v/>
      </c>
      <c r="V118" s="7" t="str">
        <f t="shared" si="154"/>
        <v/>
      </c>
      <c r="W118" s="7" t="str">
        <f t="shared" si="155"/>
        <v/>
      </c>
      <c r="X118" s="7" t="str">
        <f t="shared" si="156"/>
        <v/>
      </c>
      <c r="Y118" s="7" t="str">
        <f t="shared" si="157"/>
        <v/>
      </c>
      <c r="Z118" s="7" t="str">
        <f t="shared" si="158"/>
        <v/>
      </c>
      <c r="AA118" s="7" t="str">
        <f t="shared" si="159"/>
        <v/>
      </c>
      <c r="AB118" s="7" t="str">
        <f t="shared" si="181"/>
        <v/>
      </c>
      <c r="AC118" s="7" t="str">
        <f t="shared" si="182"/>
        <v/>
      </c>
      <c r="AD118" s="7" t="str">
        <f t="shared" si="183"/>
        <v/>
      </c>
      <c r="AG118" s="7" t="str">
        <f t="shared" si="203"/>
        <v/>
      </c>
      <c r="AJ118" s="7" t="str">
        <f t="shared" si="195"/>
        <v/>
      </c>
      <c r="AK118" s="7" t="str">
        <f t="shared" si="198"/>
        <v/>
      </c>
      <c r="AN118" s="7" t="str">
        <f t="shared" si="166"/>
        <v/>
      </c>
      <c r="AO118" s="7" t="str">
        <f t="shared" si="167"/>
        <v/>
      </c>
      <c r="AP118" s="7" t="str">
        <f t="shared" si="168"/>
        <v/>
      </c>
      <c r="AQ118" s="7" t="str">
        <f t="shared" si="169"/>
        <v/>
      </c>
      <c r="AR118" s="7" t="str">
        <f t="shared" si="170"/>
        <v/>
      </c>
      <c r="AS118" s="7" t="str">
        <f t="shared" si="171"/>
        <v/>
      </c>
      <c r="AT118" s="7" t="str">
        <f t="shared" si="172"/>
        <v/>
      </c>
      <c r="AU118" s="7" t="str">
        <f t="shared" si="173"/>
        <v/>
      </c>
      <c r="AV118" s="7" t="str">
        <f t="shared" si="174"/>
        <v/>
      </c>
      <c r="AW118" s="7" t="str">
        <f t="shared" si="175"/>
        <v/>
      </c>
      <c r="AX118" s="7" t="str">
        <f t="shared" si="176"/>
        <v/>
      </c>
      <c r="AY118" s="7" t="str">
        <f t="shared" si="177"/>
        <v/>
      </c>
      <c r="AZ118" s="7" t="str">
        <f t="shared" si="178"/>
        <v/>
      </c>
      <c r="BA118" s="7" t="str">
        <f t="shared" si="179"/>
        <v/>
      </c>
      <c r="BB118" s="7" t="str">
        <f t="shared" si="180"/>
        <v/>
      </c>
    </row>
    <row r="119" spans="4:54" x14ac:dyDescent="0.3">
      <c r="D119" s="1" t="str">
        <f>IF(A119="","",IF(#REF!="","Ja","Nein"))</f>
        <v/>
      </c>
      <c r="E119" s="1"/>
      <c r="F119" s="1" t="str">
        <f t="shared" si="199"/>
        <v/>
      </c>
      <c r="G119" s="1" t="str">
        <f t="shared" si="200"/>
        <v/>
      </c>
      <c r="H119" s="1" t="str">
        <f t="shared" si="201"/>
        <v/>
      </c>
      <c r="I119" s="1"/>
      <c r="O119" s="7" t="str">
        <f t="shared" si="202"/>
        <v/>
      </c>
      <c r="R119" s="7" t="str">
        <f t="shared" si="194"/>
        <v/>
      </c>
      <c r="S119" s="7" t="str">
        <f t="shared" si="152"/>
        <v/>
      </c>
      <c r="V119" s="7" t="str">
        <f t="shared" si="154"/>
        <v/>
      </c>
      <c r="W119" s="7" t="str">
        <f t="shared" si="155"/>
        <v/>
      </c>
      <c r="X119" s="7" t="str">
        <f t="shared" si="156"/>
        <v/>
      </c>
      <c r="Y119" s="7" t="str">
        <f t="shared" si="157"/>
        <v/>
      </c>
      <c r="Z119" s="7" t="str">
        <f t="shared" si="158"/>
        <v/>
      </c>
      <c r="AA119" s="7" t="str">
        <f t="shared" si="159"/>
        <v/>
      </c>
      <c r="AB119" s="7" t="str">
        <f t="shared" si="181"/>
        <v/>
      </c>
      <c r="AC119" s="7" t="str">
        <f t="shared" si="182"/>
        <v/>
      </c>
      <c r="AD119" s="7" t="str">
        <f t="shared" si="183"/>
        <v/>
      </c>
      <c r="AG119" s="7" t="str">
        <f t="shared" si="203"/>
        <v/>
      </c>
      <c r="AJ119" s="7" t="str">
        <f t="shared" si="195"/>
        <v/>
      </c>
      <c r="AK119" s="7" t="str">
        <f t="shared" si="198"/>
        <v/>
      </c>
      <c r="AN119" s="7" t="str">
        <f t="shared" si="166"/>
        <v/>
      </c>
      <c r="AO119" s="7" t="str">
        <f t="shared" si="167"/>
        <v/>
      </c>
      <c r="AP119" s="7" t="str">
        <f t="shared" si="168"/>
        <v/>
      </c>
      <c r="AQ119" s="7" t="str">
        <f t="shared" si="169"/>
        <v/>
      </c>
      <c r="AR119" s="7" t="str">
        <f t="shared" si="170"/>
        <v/>
      </c>
      <c r="AS119" s="7" t="str">
        <f t="shared" si="171"/>
        <v/>
      </c>
      <c r="AT119" s="7" t="str">
        <f t="shared" si="172"/>
        <v/>
      </c>
      <c r="AU119" s="7" t="str">
        <f t="shared" si="173"/>
        <v/>
      </c>
      <c r="AV119" s="7" t="str">
        <f t="shared" si="174"/>
        <v/>
      </c>
      <c r="AW119" s="7" t="str">
        <f t="shared" si="175"/>
        <v/>
      </c>
      <c r="AX119" s="7" t="str">
        <f t="shared" si="176"/>
        <v/>
      </c>
      <c r="AY119" s="7" t="str">
        <f t="shared" si="177"/>
        <v/>
      </c>
      <c r="AZ119" s="7" t="str">
        <f t="shared" si="178"/>
        <v/>
      </c>
      <c r="BA119" s="7" t="str">
        <f t="shared" si="179"/>
        <v/>
      </c>
      <c r="BB119" s="7" t="str">
        <f t="shared" si="180"/>
        <v/>
      </c>
    </row>
    <row r="120" spans="4:54" x14ac:dyDescent="0.3">
      <c r="D120" s="1" t="str">
        <f>IF(A120="","",IF(#REF!="","Ja","Nein"))</f>
        <v/>
      </c>
      <c r="E120" s="1"/>
      <c r="F120" s="1" t="str">
        <f t="shared" si="199"/>
        <v/>
      </c>
      <c r="G120" s="1" t="str">
        <f t="shared" si="200"/>
        <v/>
      </c>
      <c r="H120" s="1" t="str">
        <f t="shared" si="201"/>
        <v/>
      </c>
      <c r="I120" s="1"/>
      <c r="O120" s="7" t="str">
        <f t="shared" si="202"/>
        <v/>
      </c>
      <c r="R120" s="7" t="str">
        <f t="shared" si="194"/>
        <v/>
      </c>
      <c r="S120" s="7" t="str">
        <f t="shared" si="152"/>
        <v/>
      </c>
      <c r="V120" s="7" t="str">
        <f t="shared" si="154"/>
        <v/>
      </c>
      <c r="W120" s="7" t="str">
        <f t="shared" si="155"/>
        <v/>
      </c>
      <c r="X120" s="7" t="str">
        <f t="shared" si="156"/>
        <v/>
      </c>
      <c r="Y120" s="7" t="str">
        <f t="shared" si="157"/>
        <v/>
      </c>
      <c r="Z120" s="7" t="str">
        <f t="shared" si="158"/>
        <v/>
      </c>
      <c r="AA120" s="7" t="str">
        <f t="shared" si="159"/>
        <v/>
      </c>
      <c r="AB120" s="7" t="str">
        <f t="shared" si="181"/>
        <v/>
      </c>
      <c r="AC120" s="7" t="str">
        <f t="shared" si="182"/>
        <v/>
      </c>
      <c r="AD120" s="7" t="str">
        <f t="shared" si="183"/>
        <v/>
      </c>
      <c r="AG120" s="7" t="str">
        <f t="shared" si="203"/>
        <v/>
      </c>
      <c r="AJ120" s="7" t="str">
        <f t="shared" si="195"/>
        <v/>
      </c>
      <c r="AK120" s="7" t="str">
        <f t="shared" si="198"/>
        <v/>
      </c>
      <c r="AN120" s="7" t="str">
        <f t="shared" si="166"/>
        <v/>
      </c>
      <c r="AO120" s="7" t="str">
        <f t="shared" si="167"/>
        <v/>
      </c>
      <c r="AP120" s="7" t="str">
        <f t="shared" si="168"/>
        <v/>
      </c>
      <c r="AQ120" s="7" t="str">
        <f t="shared" si="169"/>
        <v/>
      </c>
      <c r="AR120" s="7" t="str">
        <f t="shared" si="170"/>
        <v/>
      </c>
      <c r="AS120" s="7" t="str">
        <f t="shared" si="171"/>
        <v/>
      </c>
      <c r="AT120" s="7" t="str">
        <f t="shared" si="172"/>
        <v/>
      </c>
      <c r="AU120" s="7" t="str">
        <f t="shared" si="173"/>
        <v/>
      </c>
      <c r="AV120" s="7" t="str">
        <f t="shared" si="174"/>
        <v/>
      </c>
      <c r="AW120" s="7" t="str">
        <f t="shared" si="175"/>
        <v/>
      </c>
      <c r="AX120" s="7" t="str">
        <f t="shared" si="176"/>
        <v/>
      </c>
      <c r="AY120" s="7" t="str">
        <f t="shared" si="177"/>
        <v/>
      </c>
      <c r="AZ120" s="7" t="str">
        <f t="shared" si="178"/>
        <v/>
      </c>
      <c r="BA120" s="7" t="str">
        <f t="shared" si="179"/>
        <v/>
      </c>
      <c r="BB120" s="7" t="str">
        <f t="shared" si="180"/>
        <v/>
      </c>
    </row>
    <row r="121" spans="4:54" x14ac:dyDescent="0.3">
      <c r="D121" s="1" t="str">
        <f>IF(A121="","",IF(#REF!="","Ja","Nein"))</f>
        <v/>
      </c>
      <c r="E121" s="1"/>
      <c r="F121" s="1" t="str">
        <f t="shared" si="199"/>
        <v/>
      </c>
      <c r="G121" s="1" t="str">
        <f t="shared" si="200"/>
        <v/>
      </c>
      <c r="H121" s="1" t="str">
        <f t="shared" si="201"/>
        <v/>
      </c>
      <c r="I121" s="1"/>
      <c r="O121" s="7" t="str">
        <f t="shared" si="202"/>
        <v/>
      </c>
      <c r="R121" s="7" t="str">
        <f t="shared" si="194"/>
        <v/>
      </c>
      <c r="S121" s="7" t="str">
        <f t="shared" si="152"/>
        <v/>
      </c>
      <c r="V121" s="7" t="str">
        <f t="shared" si="154"/>
        <v/>
      </c>
      <c r="W121" s="7" t="str">
        <f t="shared" si="155"/>
        <v/>
      </c>
      <c r="X121" s="7" t="str">
        <f t="shared" si="156"/>
        <v/>
      </c>
      <c r="Y121" s="7" t="str">
        <f t="shared" si="157"/>
        <v/>
      </c>
      <c r="Z121" s="7" t="str">
        <f t="shared" si="158"/>
        <v/>
      </c>
      <c r="AA121" s="7" t="str">
        <f t="shared" si="159"/>
        <v/>
      </c>
      <c r="AB121" s="7" t="str">
        <f t="shared" si="181"/>
        <v/>
      </c>
      <c r="AC121" s="7" t="str">
        <f t="shared" si="182"/>
        <v/>
      </c>
      <c r="AD121" s="7" t="str">
        <f t="shared" si="183"/>
        <v/>
      </c>
      <c r="AG121" s="7" t="str">
        <f t="shared" si="203"/>
        <v/>
      </c>
      <c r="AJ121" s="7" t="str">
        <f t="shared" si="195"/>
        <v/>
      </c>
      <c r="AK121" s="7" t="str">
        <f t="shared" si="198"/>
        <v/>
      </c>
      <c r="AN121" s="7" t="str">
        <f t="shared" si="166"/>
        <v/>
      </c>
      <c r="AO121" s="7" t="str">
        <f t="shared" si="167"/>
        <v/>
      </c>
      <c r="AP121" s="7" t="str">
        <f t="shared" si="168"/>
        <v/>
      </c>
      <c r="AQ121" s="7" t="str">
        <f t="shared" si="169"/>
        <v/>
      </c>
      <c r="AR121" s="7" t="str">
        <f t="shared" si="170"/>
        <v/>
      </c>
      <c r="AS121" s="7" t="str">
        <f t="shared" si="171"/>
        <v/>
      </c>
      <c r="AT121" s="7" t="str">
        <f t="shared" si="172"/>
        <v/>
      </c>
      <c r="AU121" s="7" t="str">
        <f t="shared" si="173"/>
        <v/>
      </c>
      <c r="AV121" s="7" t="str">
        <f t="shared" si="174"/>
        <v/>
      </c>
      <c r="AW121" s="7" t="str">
        <f t="shared" si="175"/>
        <v/>
      </c>
      <c r="AX121" s="7" t="str">
        <f t="shared" si="176"/>
        <v/>
      </c>
      <c r="AY121" s="7" t="str">
        <f t="shared" si="177"/>
        <v/>
      </c>
      <c r="AZ121" s="7" t="str">
        <f t="shared" si="178"/>
        <v/>
      </c>
      <c r="BA121" s="7" t="str">
        <f t="shared" si="179"/>
        <v/>
      </c>
      <c r="BB121" s="7" t="str">
        <f t="shared" si="180"/>
        <v/>
      </c>
    </row>
    <row r="122" spans="4:54" x14ac:dyDescent="0.3">
      <c r="D122" s="1" t="str">
        <f>IF(A122="","",IF(#REF!="","Ja","Nein"))</f>
        <v/>
      </c>
      <c r="E122" s="1"/>
      <c r="F122" s="1" t="str">
        <f t="shared" si="199"/>
        <v/>
      </c>
      <c r="G122" s="1" t="str">
        <f t="shared" si="200"/>
        <v/>
      </c>
      <c r="H122" s="1" t="str">
        <f t="shared" si="201"/>
        <v/>
      </c>
      <c r="I122" s="1"/>
      <c r="O122" s="7" t="str">
        <f t="shared" si="202"/>
        <v/>
      </c>
      <c r="R122" s="7" t="str">
        <f t="shared" si="194"/>
        <v/>
      </c>
      <c r="S122" s="7" t="str">
        <f t="shared" si="152"/>
        <v/>
      </c>
      <c r="V122" s="7" t="str">
        <f t="shared" si="154"/>
        <v/>
      </c>
      <c r="W122" s="7" t="str">
        <f t="shared" si="155"/>
        <v/>
      </c>
      <c r="X122" s="7" t="str">
        <f t="shared" si="156"/>
        <v/>
      </c>
      <c r="Y122" s="7" t="str">
        <f t="shared" si="157"/>
        <v/>
      </c>
      <c r="Z122" s="7" t="str">
        <f t="shared" si="158"/>
        <v/>
      </c>
      <c r="AA122" s="7" t="str">
        <f t="shared" si="159"/>
        <v/>
      </c>
      <c r="AB122" s="7" t="str">
        <f t="shared" si="181"/>
        <v/>
      </c>
      <c r="AC122" s="7" t="str">
        <f t="shared" si="182"/>
        <v/>
      </c>
      <c r="AD122" s="7" t="str">
        <f t="shared" si="183"/>
        <v/>
      </c>
      <c r="AG122" s="7" t="str">
        <f t="shared" si="203"/>
        <v/>
      </c>
      <c r="AJ122" s="7" t="str">
        <f t="shared" si="195"/>
        <v/>
      </c>
      <c r="AK122" s="7" t="str">
        <f t="shared" si="198"/>
        <v/>
      </c>
      <c r="AN122" s="7" t="str">
        <f t="shared" si="166"/>
        <v/>
      </c>
      <c r="AO122" s="7" t="str">
        <f t="shared" si="167"/>
        <v/>
      </c>
      <c r="AP122" s="7" t="str">
        <f t="shared" si="168"/>
        <v/>
      </c>
      <c r="AQ122" s="7" t="str">
        <f t="shared" si="169"/>
        <v/>
      </c>
      <c r="AR122" s="7" t="str">
        <f t="shared" si="170"/>
        <v/>
      </c>
      <c r="AS122" s="7" t="str">
        <f t="shared" si="171"/>
        <v/>
      </c>
      <c r="AT122" s="7" t="str">
        <f t="shared" si="172"/>
        <v/>
      </c>
      <c r="AU122" s="7" t="str">
        <f t="shared" si="173"/>
        <v/>
      </c>
      <c r="AV122" s="7" t="str">
        <f t="shared" si="174"/>
        <v/>
      </c>
      <c r="AW122" s="7" t="str">
        <f t="shared" si="175"/>
        <v/>
      </c>
      <c r="AX122" s="7" t="str">
        <f t="shared" si="176"/>
        <v/>
      </c>
      <c r="AY122" s="7" t="str">
        <f t="shared" si="177"/>
        <v/>
      </c>
      <c r="AZ122" s="7" t="str">
        <f t="shared" si="178"/>
        <v/>
      </c>
      <c r="BA122" s="7" t="str">
        <f t="shared" si="179"/>
        <v/>
      </c>
      <c r="BB122" s="7" t="str">
        <f t="shared" si="180"/>
        <v/>
      </c>
    </row>
    <row r="123" spans="4:54" x14ac:dyDescent="0.3">
      <c r="D123" s="1" t="str">
        <f>IF(A123="","",IF(#REF!="","Ja","Nein"))</f>
        <v/>
      </c>
      <c r="E123" s="1"/>
      <c r="F123" s="1" t="str">
        <f t="shared" si="199"/>
        <v/>
      </c>
      <c r="G123" s="1" t="str">
        <f t="shared" si="200"/>
        <v/>
      </c>
      <c r="H123" s="1" t="str">
        <f t="shared" si="201"/>
        <v/>
      </c>
      <c r="I123" s="1"/>
      <c r="O123" s="7" t="str">
        <f t="shared" si="202"/>
        <v/>
      </c>
      <c r="R123" s="7" t="str">
        <f t="shared" si="194"/>
        <v/>
      </c>
      <c r="S123" s="7" t="str">
        <f t="shared" si="152"/>
        <v/>
      </c>
      <c r="V123" s="7" t="str">
        <f t="shared" si="154"/>
        <v/>
      </c>
      <c r="W123" s="7" t="str">
        <f t="shared" si="155"/>
        <v/>
      </c>
      <c r="X123" s="7" t="str">
        <f t="shared" si="156"/>
        <v/>
      </c>
      <c r="Y123" s="7" t="str">
        <f t="shared" si="157"/>
        <v/>
      </c>
      <c r="Z123" s="7" t="str">
        <f t="shared" si="158"/>
        <v/>
      </c>
      <c r="AA123" s="7" t="str">
        <f t="shared" si="159"/>
        <v/>
      </c>
      <c r="AB123" s="7" t="str">
        <f t="shared" si="181"/>
        <v/>
      </c>
      <c r="AC123" s="7" t="str">
        <f t="shared" si="182"/>
        <v/>
      </c>
      <c r="AD123" s="7" t="str">
        <f t="shared" si="183"/>
        <v/>
      </c>
      <c r="AG123" s="7" t="str">
        <f t="shared" si="203"/>
        <v/>
      </c>
      <c r="AJ123" s="7" t="str">
        <f t="shared" si="195"/>
        <v/>
      </c>
      <c r="AK123" s="7" t="str">
        <f t="shared" si="198"/>
        <v/>
      </c>
      <c r="AN123" s="7" t="str">
        <f t="shared" si="166"/>
        <v/>
      </c>
      <c r="AO123" s="7" t="str">
        <f t="shared" si="167"/>
        <v/>
      </c>
      <c r="AP123" s="7" t="str">
        <f t="shared" si="168"/>
        <v/>
      </c>
      <c r="AQ123" s="7" t="str">
        <f t="shared" si="169"/>
        <v/>
      </c>
      <c r="AR123" s="7" t="str">
        <f t="shared" si="170"/>
        <v/>
      </c>
      <c r="AS123" s="7" t="str">
        <f t="shared" si="171"/>
        <v/>
      </c>
      <c r="AT123" s="7" t="str">
        <f t="shared" si="172"/>
        <v/>
      </c>
      <c r="AU123" s="7" t="str">
        <f t="shared" si="173"/>
        <v/>
      </c>
      <c r="AV123" s="7" t="str">
        <f t="shared" si="174"/>
        <v/>
      </c>
      <c r="AW123" s="7" t="str">
        <f t="shared" si="175"/>
        <v/>
      </c>
      <c r="AX123" s="7" t="str">
        <f t="shared" si="176"/>
        <v/>
      </c>
      <c r="AY123" s="7" t="str">
        <f t="shared" si="177"/>
        <v/>
      </c>
      <c r="AZ123" s="7" t="str">
        <f t="shared" si="178"/>
        <v/>
      </c>
      <c r="BA123" s="7" t="str">
        <f t="shared" si="179"/>
        <v/>
      </c>
      <c r="BB123" s="7" t="str">
        <f t="shared" si="180"/>
        <v/>
      </c>
    </row>
    <row r="124" spans="4:54" x14ac:dyDescent="0.3">
      <c r="D124" s="1" t="str">
        <f>IF(A124="","",IF(#REF!="","Ja","Nein"))</f>
        <v/>
      </c>
      <c r="E124" s="1"/>
      <c r="F124" s="1" t="str">
        <f t="shared" si="199"/>
        <v/>
      </c>
      <c r="G124" s="1" t="str">
        <f t="shared" si="200"/>
        <v/>
      </c>
      <c r="H124" s="1" t="str">
        <f t="shared" si="201"/>
        <v/>
      </c>
      <c r="I124" s="1"/>
      <c r="O124" s="7" t="str">
        <f t="shared" si="202"/>
        <v/>
      </c>
      <c r="R124" s="7" t="str">
        <f t="shared" si="194"/>
        <v/>
      </c>
      <c r="S124" s="7" t="str">
        <f t="shared" si="152"/>
        <v/>
      </c>
      <c r="V124" s="7" t="str">
        <f t="shared" si="154"/>
        <v/>
      </c>
      <c r="W124" s="7" t="str">
        <f t="shared" si="155"/>
        <v/>
      </c>
      <c r="X124" s="7" t="str">
        <f t="shared" si="156"/>
        <v/>
      </c>
      <c r="Y124" s="7" t="str">
        <f t="shared" si="157"/>
        <v/>
      </c>
      <c r="Z124" s="7" t="str">
        <f t="shared" si="158"/>
        <v/>
      </c>
      <c r="AA124" s="7" t="str">
        <f t="shared" si="159"/>
        <v/>
      </c>
      <c r="AB124" s="7" t="str">
        <f t="shared" si="181"/>
        <v/>
      </c>
      <c r="AC124" s="7" t="str">
        <f t="shared" si="182"/>
        <v/>
      </c>
      <c r="AD124" s="7" t="str">
        <f t="shared" si="183"/>
        <v/>
      </c>
      <c r="AG124" s="7" t="str">
        <f t="shared" si="203"/>
        <v/>
      </c>
      <c r="AJ124" s="7" t="str">
        <f t="shared" si="195"/>
        <v/>
      </c>
      <c r="AK124" s="7" t="str">
        <f t="shared" si="198"/>
        <v/>
      </c>
      <c r="AN124" s="7" t="str">
        <f t="shared" si="166"/>
        <v/>
      </c>
      <c r="AO124" s="7" t="str">
        <f t="shared" si="167"/>
        <v/>
      </c>
      <c r="AP124" s="7" t="str">
        <f t="shared" si="168"/>
        <v/>
      </c>
      <c r="AQ124" s="7" t="str">
        <f t="shared" si="169"/>
        <v/>
      </c>
      <c r="AR124" s="7" t="str">
        <f t="shared" si="170"/>
        <v/>
      </c>
      <c r="AS124" s="7" t="str">
        <f t="shared" si="171"/>
        <v/>
      </c>
      <c r="AT124" s="7" t="str">
        <f t="shared" si="172"/>
        <v/>
      </c>
      <c r="AU124" s="7" t="str">
        <f t="shared" si="173"/>
        <v/>
      </c>
      <c r="AV124" s="7" t="str">
        <f t="shared" si="174"/>
        <v/>
      </c>
      <c r="AW124" s="7" t="str">
        <f t="shared" si="175"/>
        <v/>
      </c>
      <c r="AX124" s="7" t="str">
        <f t="shared" si="176"/>
        <v/>
      </c>
      <c r="AY124" s="7" t="str">
        <f t="shared" si="177"/>
        <v/>
      </c>
      <c r="AZ124" s="7" t="str">
        <f t="shared" si="178"/>
        <v/>
      </c>
      <c r="BA124" s="7" t="str">
        <f t="shared" si="179"/>
        <v/>
      </c>
      <c r="BB124" s="7" t="str">
        <f t="shared" si="180"/>
        <v/>
      </c>
    </row>
    <row r="125" spans="4:54" x14ac:dyDescent="0.3">
      <c r="D125" s="1" t="str">
        <f>IF(A125="","",IF(#REF!="","Ja","Nein"))</f>
        <v/>
      </c>
      <c r="E125" s="1"/>
      <c r="F125" s="1" t="str">
        <f t="shared" si="199"/>
        <v/>
      </c>
      <c r="G125" s="1" t="str">
        <f t="shared" si="200"/>
        <v/>
      </c>
      <c r="H125" s="1" t="str">
        <f t="shared" si="201"/>
        <v/>
      </c>
      <c r="I125" s="1"/>
      <c r="O125" s="7" t="str">
        <f t="shared" si="202"/>
        <v/>
      </c>
      <c r="R125" s="7" t="str">
        <f t="shared" ref="R125:R150" si="204">IF(OR(A125="",AND(P125&lt;&gt;"",Q125&lt;&gt;""),AND(P125="",Q125="")),"",IF(D125="Ja",Q125,0))</f>
        <v/>
      </c>
      <c r="S125" s="7" t="str">
        <f t="shared" si="152"/>
        <v/>
      </c>
      <c r="V125" s="7" t="str">
        <f t="shared" si="154"/>
        <v/>
      </c>
      <c r="W125" s="7" t="str">
        <f t="shared" si="155"/>
        <v/>
      </c>
      <c r="X125" s="7" t="str">
        <f t="shared" si="156"/>
        <v/>
      </c>
      <c r="Y125" s="7" t="str">
        <f t="shared" si="157"/>
        <v/>
      </c>
      <c r="Z125" s="7" t="str">
        <f t="shared" si="158"/>
        <v/>
      </c>
      <c r="AA125" s="7" t="str">
        <f t="shared" si="159"/>
        <v/>
      </c>
      <c r="AB125" s="7" t="str">
        <f t="shared" si="181"/>
        <v/>
      </c>
      <c r="AC125" s="7" t="str">
        <f t="shared" si="182"/>
        <v/>
      </c>
      <c r="AD125" s="7" t="str">
        <f t="shared" si="183"/>
        <v/>
      </c>
      <c r="AG125" s="7" t="str">
        <f t="shared" si="203"/>
        <v/>
      </c>
      <c r="AJ125" s="7" t="str">
        <f t="shared" si="195"/>
        <v/>
      </c>
      <c r="AK125" s="7" t="str">
        <f t="shared" si="198"/>
        <v/>
      </c>
      <c r="AN125" s="7" t="str">
        <f t="shared" si="166"/>
        <v/>
      </c>
      <c r="AO125" s="7" t="str">
        <f t="shared" si="167"/>
        <v/>
      </c>
      <c r="AP125" s="7" t="str">
        <f t="shared" si="168"/>
        <v/>
      </c>
      <c r="AQ125" s="7" t="str">
        <f t="shared" si="169"/>
        <v/>
      </c>
      <c r="AR125" s="7" t="str">
        <f t="shared" si="170"/>
        <v/>
      </c>
      <c r="AS125" s="7" t="str">
        <f t="shared" si="171"/>
        <v/>
      </c>
      <c r="AT125" s="7" t="str">
        <f t="shared" si="172"/>
        <v/>
      </c>
      <c r="AU125" s="7" t="str">
        <f t="shared" si="173"/>
        <v/>
      </c>
      <c r="AV125" s="7" t="str">
        <f t="shared" si="174"/>
        <v/>
      </c>
      <c r="AW125" s="7" t="str">
        <f t="shared" si="175"/>
        <v/>
      </c>
      <c r="AX125" s="7" t="str">
        <f t="shared" si="176"/>
        <v/>
      </c>
      <c r="AY125" s="7" t="str">
        <f t="shared" si="177"/>
        <v/>
      </c>
      <c r="AZ125" s="7" t="str">
        <f t="shared" si="178"/>
        <v/>
      </c>
      <c r="BA125" s="7" t="str">
        <f t="shared" si="179"/>
        <v/>
      </c>
      <c r="BB125" s="7" t="str">
        <f t="shared" si="180"/>
        <v/>
      </c>
    </row>
    <row r="126" spans="4:54" x14ac:dyDescent="0.3">
      <c r="D126" s="1" t="str">
        <f>IF(A126="","",IF(#REF!="","Ja","Nein"))</f>
        <v/>
      </c>
      <c r="E126" s="1"/>
      <c r="F126" s="1" t="str">
        <f t="shared" si="199"/>
        <v/>
      </c>
      <c r="G126" s="1" t="str">
        <f t="shared" si="200"/>
        <v/>
      </c>
      <c r="H126" s="1" t="str">
        <f t="shared" si="201"/>
        <v/>
      </c>
      <c r="I126" s="1"/>
      <c r="O126" s="7" t="str">
        <f t="shared" si="202"/>
        <v/>
      </c>
      <c r="R126" s="7" t="str">
        <f t="shared" si="204"/>
        <v/>
      </c>
      <c r="S126" s="7" t="str">
        <f t="shared" si="152"/>
        <v/>
      </c>
      <c r="V126" s="7" t="str">
        <f t="shared" si="154"/>
        <v/>
      </c>
      <c r="W126" s="7" t="str">
        <f t="shared" si="155"/>
        <v/>
      </c>
      <c r="X126" s="7" t="str">
        <f t="shared" si="156"/>
        <v/>
      </c>
      <c r="Y126" s="7" t="str">
        <f t="shared" si="157"/>
        <v/>
      </c>
      <c r="Z126" s="7" t="str">
        <f t="shared" si="158"/>
        <v/>
      </c>
      <c r="AA126" s="7" t="str">
        <f t="shared" si="159"/>
        <v/>
      </c>
      <c r="AB126" s="7" t="str">
        <f t="shared" si="181"/>
        <v/>
      </c>
      <c r="AC126" s="7" t="str">
        <f t="shared" si="182"/>
        <v/>
      </c>
      <c r="AD126" s="7" t="str">
        <f t="shared" si="183"/>
        <v/>
      </c>
      <c r="AG126" s="7" t="str">
        <f t="shared" si="203"/>
        <v/>
      </c>
      <c r="AJ126" s="7" t="str">
        <f t="shared" si="195"/>
        <v/>
      </c>
      <c r="AK126" s="7" t="str">
        <f t="shared" si="198"/>
        <v/>
      </c>
      <c r="AN126" s="7" t="str">
        <f t="shared" si="166"/>
        <v/>
      </c>
      <c r="AO126" s="7" t="str">
        <f t="shared" si="167"/>
        <v/>
      </c>
      <c r="AP126" s="7" t="str">
        <f t="shared" si="168"/>
        <v/>
      </c>
      <c r="AQ126" s="7" t="str">
        <f t="shared" si="169"/>
        <v/>
      </c>
      <c r="AR126" s="7" t="str">
        <f t="shared" si="170"/>
        <v/>
      </c>
      <c r="AS126" s="7" t="str">
        <f t="shared" si="171"/>
        <v/>
      </c>
      <c r="AT126" s="7" t="str">
        <f t="shared" si="172"/>
        <v/>
      </c>
      <c r="AU126" s="7" t="str">
        <f t="shared" si="173"/>
        <v/>
      </c>
      <c r="AV126" s="7" t="str">
        <f t="shared" si="174"/>
        <v/>
      </c>
      <c r="AW126" s="7" t="str">
        <f t="shared" si="175"/>
        <v/>
      </c>
      <c r="AX126" s="7" t="str">
        <f t="shared" si="176"/>
        <v/>
      </c>
      <c r="AY126" s="7" t="str">
        <f t="shared" si="177"/>
        <v/>
      </c>
      <c r="AZ126" s="7" t="str">
        <f t="shared" si="178"/>
        <v/>
      </c>
      <c r="BA126" s="7" t="str">
        <f t="shared" si="179"/>
        <v/>
      </c>
      <c r="BB126" s="7" t="str">
        <f t="shared" si="180"/>
        <v/>
      </c>
    </row>
    <row r="127" spans="4:54" x14ac:dyDescent="0.3">
      <c r="D127" s="1" t="str">
        <f>IF(A127="","",IF(#REF!="","Ja","Nein"))</f>
        <v/>
      </c>
      <c r="E127" s="1"/>
      <c r="F127" s="1" t="str">
        <f t="shared" si="199"/>
        <v/>
      </c>
      <c r="G127" s="1" t="str">
        <f t="shared" si="200"/>
        <v/>
      </c>
      <c r="H127" s="1" t="str">
        <f t="shared" si="201"/>
        <v/>
      </c>
      <c r="I127" s="1"/>
      <c r="O127" s="7" t="str">
        <f t="shared" si="202"/>
        <v/>
      </c>
      <c r="R127" s="7" t="str">
        <f t="shared" si="204"/>
        <v/>
      </c>
      <c r="S127" s="7" t="str">
        <f t="shared" si="152"/>
        <v/>
      </c>
      <c r="V127" s="7" t="str">
        <f t="shared" si="154"/>
        <v/>
      </c>
      <c r="W127" s="7" t="str">
        <f t="shared" si="155"/>
        <v/>
      </c>
      <c r="X127" s="7" t="str">
        <f t="shared" si="156"/>
        <v/>
      </c>
      <c r="Y127" s="7" t="str">
        <f t="shared" si="157"/>
        <v/>
      </c>
      <c r="Z127" s="7" t="str">
        <f t="shared" si="158"/>
        <v/>
      </c>
      <c r="AA127" s="7" t="str">
        <f t="shared" si="159"/>
        <v/>
      </c>
      <c r="AB127" s="7" t="str">
        <f t="shared" si="181"/>
        <v/>
      </c>
      <c r="AC127" s="7" t="str">
        <f t="shared" si="182"/>
        <v/>
      </c>
      <c r="AD127" s="7" t="str">
        <f t="shared" si="183"/>
        <v/>
      </c>
      <c r="AG127" s="7" t="str">
        <f t="shared" si="203"/>
        <v/>
      </c>
      <c r="AJ127" s="7" t="str">
        <f t="shared" si="195"/>
        <v/>
      </c>
      <c r="AK127" s="7" t="str">
        <f t="shared" si="198"/>
        <v/>
      </c>
      <c r="AN127" s="7" t="str">
        <f t="shared" si="166"/>
        <v/>
      </c>
      <c r="AO127" s="7" t="str">
        <f t="shared" si="167"/>
        <v/>
      </c>
      <c r="AP127" s="7" t="str">
        <f t="shared" si="168"/>
        <v/>
      </c>
      <c r="AQ127" s="7" t="str">
        <f t="shared" si="169"/>
        <v/>
      </c>
      <c r="AR127" s="7" t="str">
        <f t="shared" si="170"/>
        <v/>
      </c>
      <c r="AS127" s="7" t="str">
        <f t="shared" si="171"/>
        <v/>
      </c>
      <c r="AT127" s="7" t="str">
        <f t="shared" si="172"/>
        <v/>
      </c>
      <c r="AU127" s="7" t="str">
        <f t="shared" si="173"/>
        <v/>
      </c>
      <c r="AV127" s="7" t="str">
        <f t="shared" si="174"/>
        <v/>
      </c>
      <c r="AW127" s="7" t="str">
        <f t="shared" si="175"/>
        <v/>
      </c>
      <c r="AX127" s="7" t="str">
        <f t="shared" si="176"/>
        <v/>
      </c>
      <c r="AY127" s="7" t="str">
        <f t="shared" si="177"/>
        <v/>
      </c>
      <c r="AZ127" s="7" t="str">
        <f t="shared" si="178"/>
        <v/>
      </c>
      <c r="BA127" s="7" t="str">
        <f t="shared" si="179"/>
        <v/>
      </c>
      <c r="BB127" s="7" t="str">
        <f t="shared" si="180"/>
        <v/>
      </c>
    </row>
    <row r="128" spans="4:54" x14ac:dyDescent="0.3">
      <c r="D128" s="1" t="str">
        <f>IF(A128="","",IF(#REF!="","Ja","Nein"))</f>
        <v/>
      </c>
      <c r="E128" s="1"/>
      <c r="F128" s="1" t="str">
        <f t="shared" si="199"/>
        <v/>
      </c>
      <c r="G128" s="1" t="str">
        <f t="shared" si="200"/>
        <v/>
      </c>
      <c r="H128" s="1" t="str">
        <f t="shared" si="201"/>
        <v/>
      </c>
      <c r="I128" s="1"/>
      <c r="O128" s="7" t="str">
        <f t="shared" si="202"/>
        <v/>
      </c>
      <c r="R128" s="7" t="str">
        <f t="shared" si="204"/>
        <v/>
      </c>
      <c r="S128" s="7" t="str">
        <f t="shared" si="152"/>
        <v/>
      </c>
      <c r="V128" s="7" t="str">
        <f t="shared" si="154"/>
        <v/>
      </c>
      <c r="W128" s="7" t="str">
        <f t="shared" si="155"/>
        <v/>
      </c>
      <c r="X128" s="7" t="str">
        <f t="shared" si="156"/>
        <v/>
      </c>
      <c r="Y128" s="7" t="str">
        <f t="shared" si="157"/>
        <v/>
      </c>
      <c r="Z128" s="7" t="str">
        <f t="shared" si="158"/>
        <v/>
      </c>
      <c r="AA128" s="7" t="str">
        <f t="shared" si="159"/>
        <v/>
      </c>
      <c r="AB128" s="7" t="str">
        <f t="shared" si="181"/>
        <v/>
      </c>
      <c r="AC128" s="7" t="str">
        <f t="shared" si="182"/>
        <v/>
      </c>
      <c r="AD128" s="7" t="str">
        <f t="shared" si="183"/>
        <v/>
      </c>
      <c r="AG128" s="7" t="str">
        <f t="shared" si="203"/>
        <v/>
      </c>
      <c r="AJ128" s="7" t="str">
        <f t="shared" si="195"/>
        <v/>
      </c>
      <c r="AK128" s="7" t="str">
        <f t="shared" si="198"/>
        <v/>
      </c>
      <c r="AN128" s="7" t="str">
        <f t="shared" si="166"/>
        <v/>
      </c>
      <c r="AO128" s="7" t="str">
        <f t="shared" si="167"/>
        <v/>
      </c>
      <c r="AP128" s="7" t="str">
        <f t="shared" si="168"/>
        <v/>
      </c>
      <c r="AQ128" s="7" t="str">
        <f t="shared" si="169"/>
        <v/>
      </c>
      <c r="AR128" s="7" t="str">
        <f t="shared" si="170"/>
        <v/>
      </c>
      <c r="AS128" s="7" t="str">
        <f t="shared" si="171"/>
        <v/>
      </c>
      <c r="AT128" s="7" t="str">
        <f t="shared" si="172"/>
        <v/>
      </c>
      <c r="AU128" s="7" t="str">
        <f t="shared" si="173"/>
        <v/>
      </c>
      <c r="AV128" s="7" t="str">
        <f t="shared" si="174"/>
        <v/>
      </c>
      <c r="AW128" s="7" t="str">
        <f t="shared" si="175"/>
        <v/>
      </c>
      <c r="AX128" s="7" t="str">
        <f t="shared" si="176"/>
        <v/>
      </c>
      <c r="AY128" s="7" t="str">
        <f t="shared" si="177"/>
        <v/>
      </c>
      <c r="AZ128" s="7" t="str">
        <f t="shared" si="178"/>
        <v/>
      </c>
      <c r="BA128" s="7" t="str">
        <f t="shared" si="179"/>
        <v/>
      </c>
      <c r="BB128" s="7" t="str">
        <f t="shared" si="180"/>
        <v/>
      </c>
    </row>
    <row r="129" spans="4:54" x14ac:dyDescent="0.3">
      <c r="D129" s="1" t="str">
        <f>IF(A129="","",IF(#REF!="","Ja","Nein"))</f>
        <v/>
      </c>
      <c r="E129" s="1"/>
      <c r="F129" s="1" t="str">
        <f t="shared" si="199"/>
        <v/>
      </c>
      <c r="G129" s="1" t="str">
        <f t="shared" si="200"/>
        <v/>
      </c>
      <c r="H129" s="1" t="str">
        <f t="shared" si="201"/>
        <v/>
      </c>
      <c r="I129" s="1"/>
      <c r="O129" s="7" t="str">
        <f t="shared" si="202"/>
        <v/>
      </c>
      <c r="R129" s="7" t="str">
        <f t="shared" si="204"/>
        <v/>
      </c>
      <c r="S129" s="7" t="str">
        <f t="shared" si="152"/>
        <v/>
      </c>
      <c r="V129" s="7" t="str">
        <f t="shared" si="154"/>
        <v/>
      </c>
      <c r="W129" s="7" t="str">
        <f t="shared" si="155"/>
        <v/>
      </c>
      <c r="X129" s="7" t="str">
        <f t="shared" si="156"/>
        <v/>
      </c>
      <c r="Y129" s="7" t="str">
        <f t="shared" si="157"/>
        <v/>
      </c>
      <c r="Z129" s="7" t="str">
        <f t="shared" si="158"/>
        <v/>
      </c>
      <c r="AA129" s="7" t="str">
        <f t="shared" si="159"/>
        <v/>
      </c>
      <c r="AB129" s="7" t="str">
        <f t="shared" si="181"/>
        <v/>
      </c>
      <c r="AC129" s="7" t="str">
        <f t="shared" si="182"/>
        <v/>
      </c>
      <c r="AD129" s="7" t="str">
        <f t="shared" si="183"/>
        <v/>
      </c>
      <c r="AG129" s="7" t="str">
        <f t="shared" si="203"/>
        <v/>
      </c>
      <c r="AJ129" s="7" t="str">
        <f t="shared" si="195"/>
        <v/>
      </c>
      <c r="AK129" s="7" t="str">
        <f t="shared" si="198"/>
        <v/>
      </c>
      <c r="AN129" s="7" t="str">
        <f t="shared" si="166"/>
        <v/>
      </c>
      <c r="AO129" s="7" t="str">
        <f t="shared" si="167"/>
        <v/>
      </c>
      <c r="AP129" s="7" t="str">
        <f t="shared" si="168"/>
        <v/>
      </c>
      <c r="AQ129" s="7" t="str">
        <f t="shared" si="169"/>
        <v/>
      </c>
      <c r="AR129" s="7" t="str">
        <f t="shared" si="170"/>
        <v/>
      </c>
      <c r="AS129" s="7" t="str">
        <f t="shared" si="171"/>
        <v/>
      </c>
      <c r="AT129" s="7" t="str">
        <f t="shared" si="172"/>
        <v/>
      </c>
      <c r="AU129" s="7" t="str">
        <f t="shared" si="173"/>
        <v/>
      </c>
      <c r="AV129" s="7" t="str">
        <f t="shared" si="174"/>
        <v/>
      </c>
      <c r="AW129" s="7" t="str">
        <f t="shared" si="175"/>
        <v/>
      </c>
      <c r="AX129" s="7" t="str">
        <f t="shared" si="176"/>
        <v/>
      </c>
      <c r="AY129" s="7" t="str">
        <f t="shared" si="177"/>
        <v/>
      </c>
      <c r="AZ129" s="7" t="str">
        <f t="shared" si="178"/>
        <v/>
      </c>
      <c r="BA129" s="7" t="str">
        <f t="shared" si="179"/>
        <v/>
      </c>
      <c r="BB129" s="7" t="str">
        <f t="shared" si="180"/>
        <v/>
      </c>
    </row>
    <row r="130" spans="4:54" x14ac:dyDescent="0.3">
      <c r="D130" s="1" t="str">
        <f>IF(A130="","",IF(#REF!="","Ja","Nein"))</f>
        <v/>
      </c>
      <c r="E130" s="1"/>
      <c r="F130" s="1" t="str">
        <f t="shared" si="199"/>
        <v/>
      </c>
      <c r="G130" s="1" t="str">
        <f t="shared" si="200"/>
        <v/>
      </c>
      <c r="H130" s="1" t="str">
        <f t="shared" si="201"/>
        <v/>
      </c>
      <c r="I130" s="1"/>
      <c r="O130" s="7" t="str">
        <f t="shared" si="202"/>
        <v/>
      </c>
      <c r="R130" s="7" t="str">
        <f t="shared" si="204"/>
        <v/>
      </c>
      <c r="S130" s="7" t="str">
        <f t="shared" si="152"/>
        <v/>
      </c>
      <c r="V130" s="7" t="str">
        <f t="shared" si="154"/>
        <v/>
      </c>
      <c r="W130" s="7" t="str">
        <f t="shared" si="155"/>
        <v/>
      </c>
      <c r="X130" s="7" t="str">
        <f t="shared" si="156"/>
        <v/>
      </c>
      <c r="Y130" s="7" t="str">
        <f t="shared" si="157"/>
        <v/>
      </c>
      <c r="Z130" s="7" t="str">
        <f t="shared" si="158"/>
        <v/>
      </c>
      <c r="AA130" s="7" t="str">
        <f t="shared" si="159"/>
        <v/>
      </c>
      <c r="AB130" s="7" t="str">
        <f t="shared" si="181"/>
        <v/>
      </c>
      <c r="AC130" s="7" t="str">
        <f t="shared" si="182"/>
        <v/>
      </c>
      <c r="AD130" s="7" t="str">
        <f t="shared" si="183"/>
        <v/>
      </c>
      <c r="AG130" s="7" t="str">
        <f t="shared" si="203"/>
        <v/>
      </c>
      <c r="AJ130" s="7" t="str">
        <f t="shared" si="195"/>
        <v/>
      </c>
      <c r="AK130" s="7" t="str">
        <f t="shared" si="198"/>
        <v/>
      </c>
      <c r="AN130" s="7" t="str">
        <f t="shared" si="166"/>
        <v/>
      </c>
      <c r="AO130" s="7" t="str">
        <f t="shared" si="167"/>
        <v/>
      </c>
      <c r="AP130" s="7" t="str">
        <f t="shared" si="168"/>
        <v/>
      </c>
      <c r="AQ130" s="7" t="str">
        <f t="shared" si="169"/>
        <v/>
      </c>
      <c r="AR130" s="7" t="str">
        <f t="shared" si="170"/>
        <v/>
      </c>
      <c r="AS130" s="7" t="str">
        <f t="shared" si="171"/>
        <v/>
      </c>
      <c r="AT130" s="7" t="str">
        <f t="shared" si="172"/>
        <v/>
      </c>
      <c r="AU130" s="7" t="str">
        <f t="shared" si="173"/>
        <v/>
      </c>
      <c r="AV130" s="7" t="str">
        <f t="shared" si="174"/>
        <v/>
      </c>
      <c r="AW130" s="7" t="str">
        <f t="shared" si="175"/>
        <v/>
      </c>
      <c r="AX130" s="7" t="str">
        <f t="shared" si="176"/>
        <v/>
      </c>
      <c r="AY130" s="7" t="str">
        <f t="shared" si="177"/>
        <v/>
      </c>
      <c r="AZ130" s="7" t="str">
        <f t="shared" si="178"/>
        <v/>
      </c>
      <c r="BA130" s="7" t="str">
        <f t="shared" si="179"/>
        <v/>
      </c>
      <c r="BB130" s="7" t="str">
        <f t="shared" si="180"/>
        <v/>
      </c>
    </row>
    <row r="131" spans="4:54" x14ac:dyDescent="0.3">
      <c r="D131" s="1" t="str">
        <f>IF(A131="","",IF(#REF!="","Ja","Nein"))</f>
        <v/>
      </c>
      <c r="E131" s="1"/>
      <c r="F131" s="1" t="str">
        <f t="shared" si="199"/>
        <v/>
      </c>
      <c r="G131" s="1" t="str">
        <f t="shared" si="200"/>
        <v/>
      </c>
      <c r="H131" s="1" t="str">
        <f t="shared" si="201"/>
        <v/>
      </c>
      <c r="I131" s="1"/>
      <c r="O131" s="7" t="str">
        <f t="shared" si="202"/>
        <v/>
      </c>
      <c r="R131" s="7" t="str">
        <f t="shared" si="204"/>
        <v/>
      </c>
      <c r="S131" s="7" t="str">
        <f t="shared" si="152"/>
        <v/>
      </c>
      <c r="V131" s="7" t="str">
        <f t="shared" si="154"/>
        <v/>
      </c>
      <c r="W131" s="7" t="str">
        <f t="shared" si="155"/>
        <v/>
      </c>
      <c r="X131" s="7" t="str">
        <f t="shared" si="156"/>
        <v/>
      </c>
      <c r="Y131" s="7" t="str">
        <f t="shared" si="157"/>
        <v/>
      </c>
      <c r="Z131" s="7" t="str">
        <f t="shared" si="158"/>
        <v/>
      </c>
      <c r="AA131" s="7" t="str">
        <f t="shared" si="159"/>
        <v/>
      </c>
      <c r="AB131" s="7" t="str">
        <f t="shared" si="181"/>
        <v/>
      </c>
      <c r="AC131" s="7" t="str">
        <f t="shared" si="182"/>
        <v/>
      </c>
      <c r="AD131" s="7" t="str">
        <f t="shared" si="183"/>
        <v/>
      </c>
      <c r="AG131" s="7" t="str">
        <f t="shared" si="203"/>
        <v/>
      </c>
      <c r="AJ131" s="7" t="str">
        <f t="shared" si="195"/>
        <v/>
      </c>
      <c r="AK131" s="7" t="str">
        <f t="shared" si="198"/>
        <v/>
      </c>
      <c r="AN131" s="7" t="str">
        <f t="shared" si="166"/>
        <v/>
      </c>
      <c r="AO131" s="7" t="str">
        <f t="shared" si="167"/>
        <v/>
      </c>
      <c r="AP131" s="7" t="str">
        <f t="shared" si="168"/>
        <v/>
      </c>
      <c r="AQ131" s="7" t="str">
        <f t="shared" si="169"/>
        <v/>
      </c>
      <c r="AR131" s="7" t="str">
        <f t="shared" si="170"/>
        <v/>
      </c>
      <c r="AS131" s="7" t="str">
        <f t="shared" si="171"/>
        <v/>
      </c>
      <c r="AT131" s="7" t="str">
        <f t="shared" si="172"/>
        <v/>
      </c>
      <c r="AU131" s="7" t="str">
        <f t="shared" si="173"/>
        <v/>
      </c>
      <c r="AV131" s="7" t="str">
        <f t="shared" si="174"/>
        <v/>
      </c>
      <c r="AW131" s="7" t="str">
        <f t="shared" si="175"/>
        <v/>
      </c>
      <c r="AX131" s="7" t="str">
        <f t="shared" si="176"/>
        <v/>
      </c>
      <c r="AY131" s="7" t="str">
        <f t="shared" si="177"/>
        <v/>
      </c>
      <c r="AZ131" s="7" t="str">
        <f t="shared" si="178"/>
        <v/>
      </c>
      <c r="BA131" s="7" t="str">
        <f t="shared" si="179"/>
        <v/>
      </c>
      <c r="BB131" s="7" t="str">
        <f t="shared" si="180"/>
        <v/>
      </c>
    </row>
    <row r="132" spans="4:54" x14ac:dyDescent="0.3">
      <c r="D132" s="1" t="str">
        <f>IF(A132="","",IF(#REF!="","Ja","Nein"))</f>
        <v/>
      </c>
      <c r="E132" s="1"/>
      <c r="F132" s="1" t="str">
        <f t="shared" ref="F132:F150" si="205">IF(A132="","",IF(MOD(A132,100)=0,A132,""))</f>
        <v/>
      </c>
      <c r="G132" s="1" t="str">
        <f t="shared" ref="G132:G150" si="206">IF(A132="","",IF(AND(F132="",MID(A132,2,1)&lt;&gt;"0",MID(A132,3,1)="0"),A132,""))</f>
        <v/>
      </c>
      <c r="H132" s="1" t="str">
        <f t="shared" ref="H132:H150" si="207">IF(A132="","",IF(AND(F132="",G132="",MID(A132,3,1)&lt;&gt;"0"),A132,""))</f>
        <v/>
      </c>
      <c r="I132" s="1"/>
      <c r="O132" s="7" t="str">
        <f t="shared" ref="O132:O150" si="208">IF(OR(A132="",N132=""),"",IF(D132="Ja",N132,0))</f>
        <v/>
      </c>
      <c r="R132" s="7" t="str">
        <f t="shared" si="204"/>
        <v/>
      </c>
      <c r="S132" s="7" t="str">
        <f t="shared" si="152"/>
        <v/>
      </c>
      <c r="V132" s="7" t="str">
        <f t="shared" si="154"/>
        <v/>
      </c>
      <c r="W132" s="7" t="str">
        <f t="shared" si="155"/>
        <v/>
      </c>
      <c r="X132" s="7" t="str">
        <f t="shared" si="156"/>
        <v/>
      </c>
      <c r="Y132" s="7" t="str">
        <f t="shared" si="157"/>
        <v/>
      </c>
      <c r="Z132" s="7" t="str">
        <f t="shared" si="158"/>
        <v/>
      </c>
      <c r="AA132" s="7" t="str">
        <f t="shared" si="159"/>
        <v/>
      </c>
      <c r="AB132" s="7" t="str">
        <f t="shared" si="181"/>
        <v/>
      </c>
      <c r="AC132" s="7" t="str">
        <f t="shared" si="182"/>
        <v/>
      </c>
      <c r="AD132" s="7" t="str">
        <f t="shared" si="183"/>
        <v/>
      </c>
      <c r="AG132" s="7" t="str">
        <f t="shared" ref="AG132:AG150" si="209">IF(OR(D132="",AF132=""),"",IF(D132="Ja",AF132,0))</f>
        <v/>
      </c>
      <c r="AJ132" s="7" t="str">
        <f t="shared" si="195"/>
        <v/>
      </c>
      <c r="AK132" s="7" t="str">
        <f t="shared" si="198"/>
        <v/>
      </c>
      <c r="AN132" s="7" t="str">
        <f t="shared" si="166"/>
        <v/>
      </c>
      <c r="AO132" s="7" t="str">
        <f t="shared" si="167"/>
        <v/>
      </c>
      <c r="AP132" s="7" t="str">
        <f t="shared" si="168"/>
        <v/>
      </c>
      <c r="AQ132" s="7" t="str">
        <f t="shared" si="169"/>
        <v/>
      </c>
      <c r="AR132" s="7" t="str">
        <f t="shared" si="170"/>
        <v/>
      </c>
      <c r="AS132" s="7" t="str">
        <f t="shared" si="171"/>
        <v/>
      </c>
      <c r="AT132" s="7" t="str">
        <f t="shared" si="172"/>
        <v/>
      </c>
      <c r="AU132" s="7" t="str">
        <f t="shared" si="173"/>
        <v/>
      </c>
      <c r="AV132" s="7" t="str">
        <f t="shared" si="174"/>
        <v/>
      </c>
      <c r="AW132" s="7" t="str">
        <f t="shared" si="175"/>
        <v/>
      </c>
      <c r="AX132" s="7" t="str">
        <f t="shared" si="176"/>
        <v/>
      </c>
      <c r="AY132" s="7" t="str">
        <f t="shared" si="177"/>
        <v/>
      </c>
      <c r="AZ132" s="7" t="str">
        <f t="shared" si="178"/>
        <v/>
      </c>
      <c r="BA132" s="7" t="str">
        <f t="shared" si="179"/>
        <v/>
      </c>
      <c r="BB132" s="7" t="str">
        <f t="shared" si="180"/>
        <v/>
      </c>
    </row>
    <row r="133" spans="4:54" x14ac:dyDescent="0.3">
      <c r="D133" s="1" t="str">
        <f>IF(A133="","",IF(#REF!="","Ja","Nein"))</f>
        <v/>
      </c>
      <c r="E133" s="1"/>
      <c r="F133" s="1" t="str">
        <f t="shared" si="205"/>
        <v/>
      </c>
      <c r="G133" s="1" t="str">
        <f t="shared" si="206"/>
        <v/>
      </c>
      <c r="H133" s="1" t="str">
        <f t="shared" si="207"/>
        <v/>
      </c>
      <c r="I133" s="1"/>
      <c r="O133" s="7" t="str">
        <f t="shared" si="208"/>
        <v/>
      </c>
      <c r="R133" s="7" t="str">
        <f t="shared" si="204"/>
        <v/>
      </c>
      <c r="S133" s="7" t="str">
        <f t="shared" ref="S133:S150" si="210">IFERROR(IF(O133="","",O133/$O$3),0)</f>
        <v/>
      </c>
      <c r="V133" s="7" t="str">
        <f t="shared" ref="V133:V150" si="211">IF(S133="","",S133*$V$3)</f>
        <v/>
      </c>
      <c r="W133" s="7" t="str">
        <f t="shared" ref="W133:W150" si="212">IF(T133="","",T133*$W$3)</f>
        <v/>
      </c>
      <c r="X133" s="7" t="str">
        <f t="shared" ref="X133:X150" si="213">IF(U133="","",U133*$X$3)</f>
        <v/>
      </c>
      <c r="Y133" s="7" t="str">
        <f t="shared" ref="Y133:Y150" si="214">IF(S133="","",S133*$Y$3)</f>
        <v/>
      </c>
      <c r="Z133" s="7" t="str">
        <f t="shared" ref="Z133:Z150" si="215">IF(T133="","",T133*$Z$3)</f>
        <v/>
      </c>
      <c r="AA133" s="7" t="str">
        <f t="shared" ref="AA133:AA150" si="216">IF(U133="","",U133*$AA$3)</f>
        <v/>
      </c>
      <c r="AB133" s="7" t="str">
        <f t="shared" si="181"/>
        <v/>
      </c>
      <c r="AC133" s="7" t="str">
        <f t="shared" si="182"/>
        <v/>
      </c>
      <c r="AD133" s="7" t="str">
        <f t="shared" si="183"/>
        <v/>
      </c>
      <c r="AG133" s="7" t="str">
        <f t="shared" si="209"/>
        <v/>
      </c>
      <c r="AJ133" s="7" t="str">
        <f t="shared" si="195"/>
        <v/>
      </c>
      <c r="AK133" s="7" t="str">
        <f t="shared" ref="AK133:AK150" si="217">IFERROR(IF(AG133="","",AG133/$O$3),0)</f>
        <v/>
      </c>
      <c r="AN133" s="7" t="str">
        <f t="shared" si="166"/>
        <v/>
      </c>
      <c r="AO133" s="7" t="str">
        <f t="shared" si="167"/>
        <v/>
      </c>
      <c r="AP133" s="7" t="str">
        <f t="shared" si="168"/>
        <v/>
      </c>
      <c r="AQ133" s="7" t="str">
        <f t="shared" si="169"/>
        <v/>
      </c>
      <c r="AR133" s="7" t="str">
        <f t="shared" si="170"/>
        <v/>
      </c>
      <c r="AS133" s="7" t="str">
        <f t="shared" si="171"/>
        <v/>
      </c>
      <c r="AT133" s="7" t="str">
        <f t="shared" si="172"/>
        <v/>
      </c>
      <c r="AU133" s="7" t="str">
        <f t="shared" si="173"/>
        <v/>
      </c>
      <c r="AV133" s="7" t="str">
        <f t="shared" si="174"/>
        <v/>
      </c>
      <c r="AW133" s="7" t="str">
        <f t="shared" si="175"/>
        <v/>
      </c>
      <c r="AX133" s="7" t="str">
        <f t="shared" si="176"/>
        <v/>
      </c>
      <c r="AY133" s="7" t="str">
        <f t="shared" si="177"/>
        <v/>
      </c>
      <c r="AZ133" s="7" t="str">
        <f t="shared" si="178"/>
        <v/>
      </c>
      <c r="BA133" s="7" t="str">
        <f t="shared" si="179"/>
        <v/>
      </c>
      <c r="BB133" s="7" t="str">
        <f t="shared" si="180"/>
        <v/>
      </c>
    </row>
    <row r="134" spans="4:54" x14ac:dyDescent="0.3">
      <c r="D134" s="1" t="str">
        <f>IF(A134="","",IF(#REF!="","Ja","Nein"))</f>
        <v/>
      </c>
      <c r="E134" s="1"/>
      <c r="F134" s="1" t="str">
        <f t="shared" si="205"/>
        <v/>
      </c>
      <c r="G134" s="1" t="str">
        <f t="shared" si="206"/>
        <v/>
      </c>
      <c r="H134" s="1" t="str">
        <f t="shared" si="207"/>
        <v/>
      </c>
      <c r="I134" s="1"/>
      <c r="O134" s="7" t="str">
        <f t="shared" si="208"/>
        <v/>
      </c>
      <c r="R134" s="7" t="str">
        <f t="shared" si="204"/>
        <v/>
      </c>
      <c r="S134" s="7" t="str">
        <f t="shared" si="210"/>
        <v/>
      </c>
      <c r="V134" s="7" t="str">
        <f t="shared" si="211"/>
        <v/>
      </c>
      <c r="W134" s="7" t="str">
        <f t="shared" si="212"/>
        <v/>
      </c>
      <c r="X134" s="7" t="str">
        <f t="shared" si="213"/>
        <v/>
      </c>
      <c r="Y134" s="7" t="str">
        <f t="shared" si="214"/>
        <v/>
      </c>
      <c r="Z134" s="7" t="str">
        <f t="shared" si="215"/>
        <v/>
      </c>
      <c r="AA134" s="7" t="str">
        <f t="shared" si="216"/>
        <v/>
      </c>
      <c r="AB134" s="7" t="str">
        <f t="shared" si="181"/>
        <v/>
      </c>
      <c r="AC134" s="7" t="str">
        <f t="shared" si="182"/>
        <v/>
      </c>
      <c r="AD134" s="7" t="str">
        <f t="shared" si="183"/>
        <v/>
      </c>
      <c r="AG134" s="7" t="str">
        <f t="shared" si="209"/>
        <v/>
      </c>
      <c r="AJ134" s="7" t="str">
        <f t="shared" si="195"/>
        <v/>
      </c>
      <c r="AK134" s="7" t="str">
        <f t="shared" si="217"/>
        <v/>
      </c>
      <c r="AN134" s="7" t="str">
        <f t="shared" si="166"/>
        <v/>
      </c>
      <c r="AO134" s="7" t="str">
        <f t="shared" si="167"/>
        <v/>
      </c>
      <c r="AP134" s="7" t="str">
        <f t="shared" si="168"/>
        <v/>
      </c>
      <c r="AQ134" s="7" t="str">
        <f t="shared" si="169"/>
        <v/>
      </c>
      <c r="AR134" s="7" t="str">
        <f t="shared" si="170"/>
        <v/>
      </c>
      <c r="AS134" s="7" t="str">
        <f t="shared" si="171"/>
        <v/>
      </c>
      <c r="AT134" s="7" t="str">
        <f t="shared" si="172"/>
        <v/>
      </c>
      <c r="AU134" s="7" t="str">
        <f t="shared" si="173"/>
        <v/>
      </c>
      <c r="AV134" s="7" t="str">
        <f t="shared" si="174"/>
        <v/>
      </c>
      <c r="AW134" s="7" t="str">
        <f t="shared" si="175"/>
        <v/>
      </c>
      <c r="AX134" s="7" t="str">
        <f t="shared" si="176"/>
        <v/>
      </c>
      <c r="AY134" s="7" t="str">
        <f t="shared" si="177"/>
        <v/>
      </c>
      <c r="AZ134" s="7" t="str">
        <f t="shared" si="178"/>
        <v/>
      </c>
      <c r="BA134" s="7" t="str">
        <f t="shared" si="179"/>
        <v/>
      </c>
      <c r="BB134" s="7" t="str">
        <f t="shared" si="180"/>
        <v/>
      </c>
    </row>
    <row r="135" spans="4:54" x14ac:dyDescent="0.3">
      <c r="D135" s="1" t="str">
        <f>IF(A135="","",IF(#REF!="","Ja","Nein"))</f>
        <v/>
      </c>
      <c r="E135" s="1"/>
      <c r="F135" s="1" t="str">
        <f t="shared" si="205"/>
        <v/>
      </c>
      <c r="G135" s="1" t="str">
        <f t="shared" si="206"/>
        <v/>
      </c>
      <c r="H135" s="1" t="str">
        <f t="shared" si="207"/>
        <v/>
      </c>
      <c r="I135" s="1"/>
      <c r="O135" s="7" t="str">
        <f t="shared" si="208"/>
        <v/>
      </c>
      <c r="R135" s="7" t="str">
        <f t="shared" si="204"/>
        <v/>
      </c>
      <c r="S135" s="7" t="str">
        <f t="shared" si="210"/>
        <v/>
      </c>
      <c r="V135" s="7" t="str">
        <f t="shared" si="211"/>
        <v/>
      </c>
      <c r="W135" s="7" t="str">
        <f t="shared" si="212"/>
        <v/>
      </c>
      <c r="X135" s="7" t="str">
        <f t="shared" si="213"/>
        <v/>
      </c>
      <c r="Y135" s="7" t="str">
        <f t="shared" si="214"/>
        <v/>
      </c>
      <c r="Z135" s="7" t="str">
        <f t="shared" si="215"/>
        <v/>
      </c>
      <c r="AA135" s="7" t="str">
        <f t="shared" si="216"/>
        <v/>
      </c>
      <c r="AB135" s="7" t="str">
        <f t="shared" si="181"/>
        <v/>
      </c>
      <c r="AC135" s="7" t="str">
        <f t="shared" si="182"/>
        <v/>
      </c>
      <c r="AD135" s="7" t="str">
        <f t="shared" si="183"/>
        <v/>
      </c>
      <c r="AG135" s="7" t="str">
        <f t="shared" si="209"/>
        <v/>
      </c>
      <c r="AJ135" s="7" t="str">
        <f t="shared" si="195"/>
        <v/>
      </c>
      <c r="AK135" s="7" t="str">
        <f t="shared" si="217"/>
        <v/>
      </c>
      <c r="AN135" s="7" t="str">
        <f t="shared" ref="AN135:AN150" si="218">IF(AK135="","",AK135*$AN$3)</f>
        <v/>
      </c>
      <c r="AO135" s="7" t="str">
        <f t="shared" ref="AO135:AO150" si="219">IF(AL135="","",AL135*$AO$3)</f>
        <v/>
      </c>
      <c r="AP135" s="7" t="str">
        <f t="shared" ref="AP135:AP150" si="220">IF(AM135="","",AM135*$AP$3)</f>
        <v/>
      </c>
      <c r="AQ135" s="7" t="str">
        <f t="shared" ref="AQ135:AQ150" si="221">IF(AK135="","",AK135*$AQ$3)</f>
        <v/>
      </c>
      <c r="AR135" s="7" t="str">
        <f t="shared" ref="AR135:AR150" si="222">IF(AL135="","",AL135*$AR$3)</f>
        <v/>
      </c>
      <c r="AS135" s="7" t="str">
        <f t="shared" ref="AS135:AS150" si="223">IF(AM135="","",AM135*$AS$3)</f>
        <v/>
      </c>
      <c r="AT135" s="7" t="str">
        <f t="shared" ref="AT135:AT150" si="224">IF(AK135="","",AK135*$AT$3)</f>
        <v/>
      </c>
      <c r="AU135" s="7" t="str">
        <f t="shared" ref="AU135:AU150" si="225">IF(AL135="","",AL135*$AU$3)</f>
        <v/>
      </c>
      <c r="AV135" s="7" t="str">
        <f t="shared" ref="AV135:AV150" si="226">IF(AM135="","",AM135*$AV$3)</f>
        <v/>
      </c>
      <c r="AW135" s="7" t="str">
        <f t="shared" ref="AW135:AW150" si="227">IF(AK135="","",AK135*$AW$3)</f>
        <v/>
      </c>
      <c r="AX135" s="7" t="str">
        <f t="shared" ref="AX135:AX150" si="228">IF(AL135="","",AL135*$AX$3)</f>
        <v/>
      </c>
      <c r="AY135" s="7" t="str">
        <f t="shared" ref="AY135:AY150" si="229">IF(AM135="","",AM135*$AY$3)</f>
        <v/>
      </c>
      <c r="AZ135" s="7" t="str">
        <f t="shared" ref="AZ135:AZ150" si="230">IF(AK135="","",AK135*$AZ$3)</f>
        <v/>
      </c>
      <c r="BA135" s="7" t="str">
        <f t="shared" ref="BA135:BA150" si="231">IF(AL135="","",AL135*$BA$3)</f>
        <v/>
      </c>
      <c r="BB135" s="7" t="str">
        <f t="shared" ref="BB135:BB150" si="232">IF(AM135="","",AM135*$BB$3)</f>
        <v/>
      </c>
    </row>
    <row r="136" spans="4:54" x14ac:dyDescent="0.3">
      <c r="D136" s="1" t="str">
        <f>IF(A136="","",IF(#REF!="","Ja","Nein"))</f>
        <v/>
      </c>
      <c r="E136" s="1"/>
      <c r="F136" s="1" t="str">
        <f t="shared" si="205"/>
        <v/>
      </c>
      <c r="G136" s="1" t="str">
        <f t="shared" si="206"/>
        <v/>
      </c>
      <c r="H136" s="1" t="str">
        <f t="shared" si="207"/>
        <v/>
      </c>
      <c r="I136" s="1"/>
      <c r="O136" s="7" t="str">
        <f t="shared" si="208"/>
        <v/>
      </c>
      <c r="R136" s="7" t="str">
        <f t="shared" si="204"/>
        <v/>
      </c>
      <c r="S136" s="7" t="str">
        <f t="shared" si="210"/>
        <v/>
      </c>
      <c r="V136" s="7" t="str">
        <f t="shared" si="211"/>
        <v/>
      </c>
      <c r="W136" s="7" t="str">
        <f t="shared" si="212"/>
        <v/>
      </c>
      <c r="X136" s="7" t="str">
        <f t="shared" si="213"/>
        <v/>
      </c>
      <c r="Y136" s="7" t="str">
        <f t="shared" si="214"/>
        <v/>
      </c>
      <c r="Z136" s="7" t="str">
        <f t="shared" si="215"/>
        <v/>
      </c>
      <c r="AA136" s="7" t="str">
        <f t="shared" si="216"/>
        <v/>
      </c>
      <c r="AB136" s="7" t="str">
        <f t="shared" ref="AB136:AB150" si="233">IF(S136="","",S136*$AB$3)</f>
        <v/>
      </c>
      <c r="AC136" s="7" t="str">
        <f t="shared" ref="AC136:AC150" si="234">IF(T136="","",T136*$AC$3)</f>
        <v/>
      </c>
      <c r="AD136" s="7" t="str">
        <f t="shared" ref="AD136:AD150" si="235">IF(U136="","",U136*$AD$3)</f>
        <v/>
      </c>
      <c r="AG136" s="7" t="str">
        <f t="shared" si="209"/>
        <v/>
      </c>
      <c r="AJ136" s="7" t="str">
        <f t="shared" si="195"/>
        <v/>
      </c>
      <c r="AK136" s="7" t="str">
        <f t="shared" si="217"/>
        <v/>
      </c>
      <c r="AN136" s="7" t="str">
        <f t="shared" si="218"/>
        <v/>
      </c>
      <c r="AO136" s="7" t="str">
        <f t="shared" si="219"/>
        <v/>
      </c>
      <c r="AP136" s="7" t="str">
        <f t="shared" si="220"/>
        <v/>
      </c>
      <c r="AQ136" s="7" t="str">
        <f t="shared" si="221"/>
        <v/>
      </c>
      <c r="AR136" s="7" t="str">
        <f t="shared" si="222"/>
        <v/>
      </c>
      <c r="AS136" s="7" t="str">
        <f t="shared" si="223"/>
        <v/>
      </c>
      <c r="AT136" s="7" t="str">
        <f t="shared" si="224"/>
        <v/>
      </c>
      <c r="AU136" s="7" t="str">
        <f t="shared" si="225"/>
        <v/>
      </c>
      <c r="AV136" s="7" t="str">
        <f t="shared" si="226"/>
        <v/>
      </c>
      <c r="AW136" s="7" t="str">
        <f t="shared" si="227"/>
        <v/>
      </c>
      <c r="AX136" s="7" t="str">
        <f t="shared" si="228"/>
        <v/>
      </c>
      <c r="AY136" s="7" t="str">
        <f t="shared" si="229"/>
        <v/>
      </c>
      <c r="AZ136" s="7" t="str">
        <f t="shared" si="230"/>
        <v/>
      </c>
      <c r="BA136" s="7" t="str">
        <f t="shared" si="231"/>
        <v/>
      </c>
      <c r="BB136" s="7" t="str">
        <f t="shared" si="232"/>
        <v/>
      </c>
    </row>
    <row r="137" spans="4:54" x14ac:dyDescent="0.3">
      <c r="D137" s="1" t="str">
        <f>IF(A137="","",IF(#REF!="","Ja","Nein"))</f>
        <v/>
      </c>
      <c r="E137" s="1"/>
      <c r="F137" s="1" t="str">
        <f t="shared" si="205"/>
        <v/>
      </c>
      <c r="G137" s="1" t="str">
        <f t="shared" si="206"/>
        <v/>
      </c>
      <c r="H137" s="1" t="str">
        <f t="shared" si="207"/>
        <v/>
      </c>
      <c r="I137" s="1"/>
      <c r="O137" s="7" t="str">
        <f t="shared" si="208"/>
        <v/>
      </c>
      <c r="R137" s="7" t="str">
        <f t="shared" si="204"/>
        <v/>
      </c>
      <c r="S137" s="7" t="str">
        <f t="shared" si="210"/>
        <v/>
      </c>
      <c r="V137" s="7" t="str">
        <f t="shared" si="211"/>
        <v/>
      </c>
      <c r="W137" s="7" t="str">
        <f t="shared" si="212"/>
        <v/>
      </c>
      <c r="X137" s="7" t="str">
        <f t="shared" si="213"/>
        <v/>
      </c>
      <c r="Y137" s="7" t="str">
        <f t="shared" si="214"/>
        <v/>
      </c>
      <c r="Z137" s="7" t="str">
        <f t="shared" si="215"/>
        <v/>
      </c>
      <c r="AA137" s="7" t="str">
        <f t="shared" si="216"/>
        <v/>
      </c>
      <c r="AB137" s="7" t="str">
        <f t="shared" si="233"/>
        <v/>
      </c>
      <c r="AC137" s="7" t="str">
        <f t="shared" si="234"/>
        <v/>
      </c>
      <c r="AD137" s="7" t="str">
        <f t="shared" si="235"/>
        <v/>
      </c>
      <c r="AG137" s="7" t="str">
        <f t="shared" si="209"/>
        <v/>
      </c>
      <c r="AJ137" s="7" t="str">
        <f t="shared" si="195"/>
        <v/>
      </c>
      <c r="AK137" s="7" t="str">
        <f t="shared" si="217"/>
        <v/>
      </c>
      <c r="AN137" s="7" t="str">
        <f t="shared" si="218"/>
        <v/>
      </c>
      <c r="AO137" s="7" t="str">
        <f t="shared" si="219"/>
        <v/>
      </c>
      <c r="AP137" s="7" t="str">
        <f t="shared" si="220"/>
        <v/>
      </c>
      <c r="AQ137" s="7" t="str">
        <f t="shared" si="221"/>
        <v/>
      </c>
      <c r="AR137" s="7" t="str">
        <f t="shared" si="222"/>
        <v/>
      </c>
      <c r="AS137" s="7" t="str">
        <f t="shared" si="223"/>
        <v/>
      </c>
      <c r="AT137" s="7" t="str">
        <f t="shared" si="224"/>
        <v/>
      </c>
      <c r="AU137" s="7" t="str">
        <f t="shared" si="225"/>
        <v/>
      </c>
      <c r="AV137" s="7" t="str">
        <f t="shared" si="226"/>
        <v/>
      </c>
      <c r="AW137" s="7" t="str">
        <f t="shared" si="227"/>
        <v/>
      </c>
      <c r="AX137" s="7" t="str">
        <f t="shared" si="228"/>
        <v/>
      </c>
      <c r="AY137" s="7" t="str">
        <f t="shared" si="229"/>
        <v/>
      </c>
      <c r="AZ137" s="7" t="str">
        <f t="shared" si="230"/>
        <v/>
      </c>
      <c r="BA137" s="7" t="str">
        <f t="shared" si="231"/>
        <v/>
      </c>
      <c r="BB137" s="7" t="str">
        <f t="shared" si="232"/>
        <v/>
      </c>
    </row>
    <row r="138" spans="4:54" x14ac:dyDescent="0.3">
      <c r="D138" s="1" t="str">
        <f>IF(A138="","",IF(#REF!="","Ja","Nein"))</f>
        <v/>
      </c>
      <c r="E138" s="1"/>
      <c r="F138" s="1" t="str">
        <f t="shared" si="205"/>
        <v/>
      </c>
      <c r="G138" s="1" t="str">
        <f t="shared" si="206"/>
        <v/>
      </c>
      <c r="H138" s="1" t="str">
        <f t="shared" si="207"/>
        <v/>
      </c>
      <c r="I138" s="1"/>
      <c r="O138" s="7" t="str">
        <f t="shared" si="208"/>
        <v/>
      </c>
      <c r="R138" s="7" t="str">
        <f t="shared" si="204"/>
        <v/>
      </c>
      <c r="S138" s="7" t="str">
        <f t="shared" si="210"/>
        <v/>
      </c>
      <c r="V138" s="7" t="str">
        <f t="shared" si="211"/>
        <v/>
      </c>
      <c r="W138" s="7" t="str">
        <f t="shared" si="212"/>
        <v/>
      </c>
      <c r="X138" s="7" t="str">
        <f t="shared" si="213"/>
        <v/>
      </c>
      <c r="Y138" s="7" t="str">
        <f t="shared" si="214"/>
        <v/>
      </c>
      <c r="Z138" s="7" t="str">
        <f t="shared" si="215"/>
        <v/>
      </c>
      <c r="AA138" s="7" t="str">
        <f t="shared" si="216"/>
        <v/>
      </c>
      <c r="AB138" s="7" t="str">
        <f t="shared" si="233"/>
        <v/>
      </c>
      <c r="AC138" s="7" t="str">
        <f t="shared" si="234"/>
        <v/>
      </c>
      <c r="AD138" s="7" t="str">
        <f t="shared" si="235"/>
        <v/>
      </c>
      <c r="AG138" s="7" t="str">
        <f t="shared" si="209"/>
        <v/>
      </c>
      <c r="AJ138" s="7" t="str">
        <f t="shared" si="195"/>
        <v/>
      </c>
      <c r="AK138" s="7" t="str">
        <f t="shared" si="217"/>
        <v/>
      </c>
      <c r="AN138" s="7" t="str">
        <f t="shared" si="218"/>
        <v/>
      </c>
      <c r="AO138" s="7" t="str">
        <f t="shared" si="219"/>
        <v/>
      </c>
      <c r="AP138" s="7" t="str">
        <f t="shared" si="220"/>
        <v/>
      </c>
      <c r="AQ138" s="7" t="str">
        <f t="shared" si="221"/>
        <v/>
      </c>
      <c r="AR138" s="7" t="str">
        <f t="shared" si="222"/>
        <v/>
      </c>
      <c r="AS138" s="7" t="str">
        <f t="shared" si="223"/>
        <v/>
      </c>
      <c r="AT138" s="7" t="str">
        <f t="shared" si="224"/>
        <v/>
      </c>
      <c r="AU138" s="7" t="str">
        <f t="shared" si="225"/>
        <v/>
      </c>
      <c r="AV138" s="7" t="str">
        <f t="shared" si="226"/>
        <v/>
      </c>
      <c r="AW138" s="7" t="str">
        <f t="shared" si="227"/>
        <v/>
      </c>
      <c r="AX138" s="7" t="str">
        <f t="shared" si="228"/>
        <v/>
      </c>
      <c r="AY138" s="7" t="str">
        <f t="shared" si="229"/>
        <v/>
      </c>
      <c r="AZ138" s="7" t="str">
        <f t="shared" si="230"/>
        <v/>
      </c>
      <c r="BA138" s="7" t="str">
        <f t="shared" si="231"/>
        <v/>
      </c>
      <c r="BB138" s="7" t="str">
        <f t="shared" si="232"/>
        <v/>
      </c>
    </row>
    <row r="139" spans="4:54" x14ac:dyDescent="0.3">
      <c r="D139" s="1" t="str">
        <f>IF(A139="","",IF(#REF!="","Ja","Nein"))</f>
        <v/>
      </c>
      <c r="E139" s="1"/>
      <c r="F139" s="1" t="str">
        <f t="shared" si="205"/>
        <v/>
      </c>
      <c r="G139" s="1" t="str">
        <f t="shared" si="206"/>
        <v/>
      </c>
      <c r="H139" s="1" t="str">
        <f t="shared" si="207"/>
        <v/>
      </c>
      <c r="I139" s="1"/>
      <c r="O139" s="7" t="str">
        <f t="shared" si="208"/>
        <v/>
      </c>
      <c r="R139" s="7" t="str">
        <f t="shared" si="204"/>
        <v/>
      </c>
      <c r="S139" s="7" t="str">
        <f t="shared" si="210"/>
        <v/>
      </c>
      <c r="V139" s="7" t="str">
        <f t="shared" si="211"/>
        <v/>
      </c>
      <c r="W139" s="7" t="str">
        <f t="shared" si="212"/>
        <v/>
      </c>
      <c r="X139" s="7" t="str">
        <f t="shared" si="213"/>
        <v/>
      </c>
      <c r="Y139" s="7" t="str">
        <f t="shared" si="214"/>
        <v/>
      </c>
      <c r="Z139" s="7" t="str">
        <f t="shared" si="215"/>
        <v/>
      </c>
      <c r="AA139" s="7" t="str">
        <f t="shared" si="216"/>
        <v/>
      </c>
      <c r="AB139" s="7" t="str">
        <f t="shared" si="233"/>
        <v/>
      </c>
      <c r="AC139" s="7" t="str">
        <f t="shared" si="234"/>
        <v/>
      </c>
      <c r="AD139" s="7" t="str">
        <f t="shared" si="235"/>
        <v/>
      </c>
      <c r="AG139" s="7" t="str">
        <f t="shared" si="209"/>
        <v/>
      </c>
      <c r="AJ139" s="7" t="str">
        <f t="shared" si="195"/>
        <v/>
      </c>
      <c r="AK139" s="7" t="str">
        <f t="shared" si="217"/>
        <v/>
      </c>
      <c r="AN139" s="7" t="str">
        <f t="shared" si="218"/>
        <v/>
      </c>
      <c r="AO139" s="7" t="str">
        <f t="shared" si="219"/>
        <v/>
      </c>
      <c r="AP139" s="7" t="str">
        <f t="shared" si="220"/>
        <v/>
      </c>
      <c r="AQ139" s="7" t="str">
        <f t="shared" si="221"/>
        <v/>
      </c>
      <c r="AR139" s="7" t="str">
        <f t="shared" si="222"/>
        <v/>
      </c>
      <c r="AS139" s="7" t="str">
        <f t="shared" si="223"/>
        <v/>
      </c>
      <c r="AT139" s="7" t="str">
        <f t="shared" si="224"/>
        <v/>
      </c>
      <c r="AU139" s="7" t="str">
        <f t="shared" si="225"/>
        <v/>
      </c>
      <c r="AV139" s="7" t="str">
        <f t="shared" si="226"/>
        <v/>
      </c>
      <c r="AW139" s="7" t="str">
        <f t="shared" si="227"/>
        <v/>
      </c>
      <c r="AX139" s="7" t="str">
        <f t="shared" si="228"/>
        <v/>
      </c>
      <c r="AY139" s="7" t="str">
        <f t="shared" si="229"/>
        <v/>
      </c>
      <c r="AZ139" s="7" t="str">
        <f t="shared" si="230"/>
        <v/>
      </c>
      <c r="BA139" s="7" t="str">
        <f t="shared" si="231"/>
        <v/>
      </c>
      <c r="BB139" s="7" t="str">
        <f t="shared" si="232"/>
        <v/>
      </c>
    </row>
    <row r="140" spans="4:54" x14ac:dyDescent="0.3">
      <c r="D140" s="1" t="str">
        <f>IF(A140="","",IF(#REF!="","Ja","Nein"))</f>
        <v/>
      </c>
      <c r="E140" s="1"/>
      <c r="F140" s="1" t="str">
        <f t="shared" si="205"/>
        <v/>
      </c>
      <c r="G140" s="1" t="str">
        <f t="shared" si="206"/>
        <v/>
      </c>
      <c r="H140" s="1" t="str">
        <f t="shared" si="207"/>
        <v/>
      </c>
      <c r="I140" s="1"/>
      <c r="O140" s="7" t="str">
        <f t="shared" si="208"/>
        <v/>
      </c>
      <c r="R140" s="7" t="str">
        <f t="shared" si="204"/>
        <v/>
      </c>
      <c r="S140" s="7" t="str">
        <f t="shared" si="210"/>
        <v/>
      </c>
      <c r="V140" s="7" t="str">
        <f t="shared" si="211"/>
        <v/>
      </c>
      <c r="W140" s="7" t="str">
        <f t="shared" si="212"/>
        <v/>
      </c>
      <c r="X140" s="7" t="str">
        <f t="shared" si="213"/>
        <v/>
      </c>
      <c r="Y140" s="7" t="str">
        <f t="shared" si="214"/>
        <v/>
      </c>
      <c r="Z140" s="7" t="str">
        <f t="shared" si="215"/>
        <v/>
      </c>
      <c r="AA140" s="7" t="str">
        <f t="shared" si="216"/>
        <v/>
      </c>
      <c r="AB140" s="7" t="str">
        <f t="shared" si="233"/>
        <v/>
      </c>
      <c r="AC140" s="7" t="str">
        <f t="shared" si="234"/>
        <v/>
      </c>
      <c r="AD140" s="7" t="str">
        <f t="shared" si="235"/>
        <v/>
      </c>
      <c r="AG140" s="7" t="str">
        <f t="shared" si="209"/>
        <v/>
      </c>
      <c r="AJ140" s="7" t="str">
        <f t="shared" si="195"/>
        <v/>
      </c>
      <c r="AK140" s="7" t="str">
        <f t="shared" si="217"/>
        <v/>
      </c>
      <c r="AN140" s="7" t="str">
        <f t="shared" si="218"/>
        <v/>
      </c>
      <c r="AO140" s="7" t="str">
        <f t="shared" si="219"/>
        <v/>
      </c>
      <c r="AP140" s="7" t="str">
        <f t="shared" si="220"/>
        <v/>
      </c>
      <c r="AQ140" s="7" t="str">
        <f t="shared" si="221"/>
        <v/>
      </c>
      <c r="AR140" s="7" t="str">
        <f t="shared" si="222"/>
        <v/>
      </c>
      <c r="AS140" s="7" t="str">
        <f t="shared" si="223"/>
        <v/>
      </c>
      <c r="AT140" s="7" t="str">
        <f t="shared" si="224"/>
        <v/>
      </c>
      <c r="AU140" s="7" t="str">
        <f t="shared" si="225"/>
        <v/>
      </c>
      <c r="AV140" s="7" t="str">
        <f t="shared" si="226"/>
        <v/>
      </c>
      <c r="AW140" s="7" t="str">
        <f t="shared" si="227"/>
        <v/>
      </c>
      <c r="AX140" s="7" t="str">
        <f t="shared" si="228"/>
        <v/>
      </c>
      <c r="AY140" s="7" t="str">
        <f t="shared" si="229"/>
        <v/>
      </c>
      <c r="AZ140" s="7" t="str">
        <f t="shared" si="230"/>
        <v/>
      </c>
      <c r="BA140" s="7" t="str">
        <f t="shared" si="231"/>
        <v/>
      </c>
      <c r="BB140" s="7" t="str">
        <f t="shared" si="232"/>
        <v/>
      </c>
    </row>
    <row r="141" spans="4:54" x14ac:dyDescent="0.3">
      <c r="D141" s="1" t="str">
        <f>IF(A141="","",IF(#REF!="","Ja","Nein"))</f>
        <v/>
      </c>
      <c r="E141" s="1"/>
      <c r="F141" s="1" t="str">
        <f t="shared" si="205"/>
        <v/>
      </c>
      <c r="G141" s="1" t="str">
        <f t="shared" si="206"/>
        <v/>
      </c>
      <c r="H141" s="1" t="str">
        <f t="shared" si="207"/>
        <v/>
      </c>
      <c r="I141" s="1"/>
      <c r="O141" s="7" t="str">
        <f t="shared" si="208"/>
        <v/>
      </c>
      <c r="R141" s="7" t="str">
        <f t="shared" si="204"/>
        <v/>
      </c>
      <c r="S141" s="7" t="str">
        <f t="shared" si="210"/>
        <v/>
      </c>
      <c r="V141" s="7" t="str">
        <f t="shared" si="211"/>
        <v/>
      </c>
      <c r="W141" s="7" t="str">
        <f t="shared" si="212"/>
        <v/>
      </c>
      <c r="X141" s="7" t="str">
        <f t="shared" si="213"/>
        <v/>
      </c>
      <c r="Y141" s="7" t="str">
        <f t="shared" si="214"/>
        <v/>
      </c>
      <c r="Z141" s="7" t="str">
        <f t="shared" si="215"/>
        <v/>
      </c>
      <c r="AA141" s="7" t="str">
        <f t="shared" si="216"/>
        <v/>
      </c>
      <c r="AB141" s="7" t="str">
        <f t="shared" si="233"/>
        <v/>
      </c>
      <c r="AC141" s="7" t="str">
        <f t="shared" si="234"/>
        <v/>
      </c>
      <c r="AD141" s="7" t="str">
        <f t="shared" si="235"/>
        <v/>
      </c>
      <c r="AG141" s="7" t="str">
        <f t="shared" si="209"/>
        <v/>
      </c>
      <c r="AJ141" s="7" t="str">
        <f t="shared" si="195"/>
        <v/>
      </c>
      <c r="AK141" s="7" t="str">
        <f t="shared" si="217"/>
        <v/>
      </c>
      <c r="AN141" s="7" t="str">
        <f t="shared" si="218"/>
        <v/>
      </c>
      <c r="AO141" s="7" t="str">
        <f t="shared" si="219"/>
        <v/>
      </c>
      <c r="AP141" s="7" t="str">
        <f t="shared" si="220"/>
        <v/>
      </c>
      <c r="AQ141" s="7" t="str">
        <f t="shared" si="221"/>
        <v/>
      </c>
      <c r="AR141" s="7" t="str">
        <f t="shared" si="222"/>
        <v/>
      </c>
      <c r="AS141" s="7" t="str">
        <f t="shared" si="223"/>
        <v/>
      </c>
      <c r="AT141" s="7" t="str">
        <f t="shared" si="224"/>
        <v/>
      </c>
      <c r="AU141" s="7" t="str">
        <f t="shared" si="225"/>
        <v/>
      </c>
      <c r="AV141" s="7" t="str">
        <f t="shared" si="226"/>
        <v/>
      </c>
      <c r="AW141" s="7" t="str">
        <f t="shared" si="227"/>
        <v/>
      </c>
      <c r="AX141" s="7" t="str">
        <f t="shared" si="228"/>
        <v/>
      </c>
      <c r="AY141" s="7" t="str">
        <f t="shared" si="229"/>
        <v/>
      </c>
      <c r="AZ141" s="7" t="str">
        <f t="shared" si="230"/>
        <v/>
      </c>
      <c r="BA141" s="7" t="str">
        <f t="shared" si="231"/>
        <v/>
      </c>
      <c r="BB141" s="7" t="str">
        <f t="shared" si="232"/>
        <v/>
      </c>
    </row>
    <row r="142" spans="4:54" x14ac:dyDescent="0.3">
      <c r="D142" s="1" t="str">
        <f>IF(A142="","",IF(#REF!="","Ja","Nein"))</f>
        <v/>
      </c>
      <c r="E142" s="1"/>
      <c r="F142" s="1" t="str">
        <f t="shared" si="205"/>
        <v/>
      </c>
      <c r="G142" s="1" t="str">
        <f t="shared" si="206"/>
        <v/>
      </c>
      <c r="H142" s="1" t="str">
        <f t="shared" si="207"/>
        <v/>
      </c>
      <c r="I142" s="1"/>
      <c r="O142" s="7" t="str">
        <f t="shared" si="208"/>
        <v/>
      </c>
      <c r="R142" s="7" t="str">
        <f t="shared" si="204"/>
        <v/>
      </c>
      <c r="S142" s="7" t="str">
        <f t="shared" si="210"/>
        <v/>
      </c>
      <c r="V142" s="7" t="str">
        <f t="shared" si="211"/>
        <v/>
      </c>
      <c r="W142" s="7" t="str">
        <f t="shared" si="212"/>
        <v/>
      </c>
      <c r="X142" s="7" t="str">
        <f t="shared" si="213"/>
        <v/>
      </c>
      <c r="Y142" s="7" t="str">
        <f t="shared" si="214"/>
        <v/>
      </c>
      <c r="Z142" s="7" t="str">
        <f t="shared" si="215"/>
        <v/>
      </c>
      <c r="AA142" s="7" t="str">
        <f t="shared" si="216"/>
        <v/>
      </c>
      <c r="AB142" s="7" t="str">
        <f t="shared" si="233"/>
        <v/>
      </c>
      <c r="AC142" s="7" t="str">
        <f t="shared" si="234"/>
        <v/>
      </c>
      <c r="AD142" s="7" t="str">
        <f t="shared" si="235"/>
        <v/>
      </c>
      <c r="AG142" s="7" t="str">
        <f t="shared" si="209"/>
        <v/>
      </c>
      <c r="AJ142" s="7" t="str">
        <f t="shared" si="195"/>
        <v/>
      </c>
      <c r="AK142" s="7" t="str">
        <f t="shared" si="217"/>
        <v/>
      </c>
      <c r="AN142" s="7" t="str">
        <f t="shared" si="218"/>
        <v/>
      </c>
      <c r="AO142" s="7" t="str">
        <f t="shared" si="219"/>
        <v/>
      </c>
      <c r="AP142" s="7" t="str">
        <f t="shared" si="220"/>
        <v/>
      </c>
      <c r="AQ142" s="7" t="str">
        <f t="shared" si="221"/>
        <v/>
      </c>
      <c r="AR142" s="7" t="str">
        <f t="shared" si="222"/>
        <v/>
      </c>
      <c r="AS142" s="7" t="str">
        <f t="shared" si="223"/>
        <v/>
      </c>
      <c r="AT142" s="7" t="str">
        <f t="shared" si="224"/>
        <v/>
      </c>
      <c r="AU142" s="7" t="str">
        <f t="shared" si="225"/>
        <v/>
      </c>
      <c r="AV142" s="7" t="str">
        <f t="shared" si="226"/>
        <v/>
      </c>
      <c r="AW142" s="7" t="str">
        <f t="shared" si="227"/>
        <v/>
      </c>
      <c r="AX142" s="7" t="str">
        <f t="shared" si="228"/>
        <v/>
      </c>
      <c r="AY142" s="7" t="str">
        <f t="shared" si="229"/>
        <v/>
      </c>
      <c r="AZ142" s="7" t="str">
        <f t="shared" si="230"/>
        <v/>
      </c>
      <c r="BA142" s="7" t="str">
        <f t="shared" si="231"/>
        <v/>
      </c>
      <c r="BB142" s="7" t="str">
        <f t="shared" si="232"/>
        <v/>
      </c>
    </row>
    <row r="143" spans="4:54" x14ac:dyDescent="0.3">
      <c r="D143" s="1" t="str">
        <f>IF(A143="","",IF(#REF!="","Ja","Nein"))</f>
        <v/>
      </c>
      <c r="E143" s="1"/>
      <c r="F143" s="1" t="str">
        <f t="shared" si="205"/>
        <v/>
      </c>
      <c r="G143" s="1" t="str">
        <f t="shared" si="206"/>
        <v/>
      </c>
      <c r="H143" s="1" t="str">
        <f t="shared" si="207"/>
        <v/>
      </c>
      <c r="I143" s="1"/>
      <c r="O143" s="7" t="str">
        <f t="shared" si="208"/>
        <v/>
      </c>
      <c r="R143" s="7" t="str">
        <f t="shared" si="204"/>
        <v/>
      </c>
      <c r="S143" s="7" t="str">
        <f t="shared" si="210"/>
        <v/>
      </c>
      <c r="V143" s="7" t="str">
        <f t="shared" si="211"/>
        <v/>
      </c>
      <c r="W143" s="7" t="str">
        <f t="shared" si="212"/>
        <v/>
      </c>
      <c r="X143" s="7" t="str">
        <f t="shared" si="213"/>
        <v/>
      </c>
      <c r="Y143" s="7" t="str">
        <f t="shared" si="214"/>
        <v/>
      </c>
      <c r="Z143" s="7" t="str">
        <f t="shared" si="215"/>
        <v/>
      </c>
      <c r="AA143" s="7" t="str">
        <f t="shared" si="216"/>
        <v/>
      </c>
      <c r="AB143" s="7" t="str">
        <f t="shared" si="233"/>
        <v/>
      </c>
      <c r="AC143" s="7" t="str">
        <f t="shared" si="234"/>
        <v/>
      </c>
      <c r="AD143" s="7" t="str">
        <f t="shared" si="235"/>
        <v/>
      </c>
      <c r="AG143" s="7" t="str">
        <f t="shared" si="209"/>
        <v/>
      </c>
      <c r="AJ143" s="7" t="str">
        <f t="shared" si="195"/>
        <v/>
      </c>
      <c r="AK143" s="7" t="str">
        <f t="shared" si="217"/>
        <v/>
      </c>
      <c r="AN143" s="7" t="str">
        <f t="shared" si="218"/>
        <v/>
      </c>
      <c r="AO143" s="7" t="str">
        <f t="shared" si="219"/>
        <v/>
      </c>
      <c r="AP143" s="7" t="str">
        <f t="shared" si="220"/>
        <v/>
      </c>
      <c r="AQ143" s="7" t="str">
        <f t="shared" si="221"/>
        <v/>
      </c>
      <c r="AR143" s="7" t="str">
        <f t="shared" si="222"/>
        <v/>
      </c>
      <c r="AS143" s="7" t="str">
        <f t="shared" si="223"/>
        <v/>
      </c>
      <c r="AT143" s="7" t="str">
        <f t="shared" si="224"/>
        <v/>
      </c>
      <c r="AU143" s="7" t="str">
        <f t="shared" si="225"/>
        <v/>
      </c>
      <c r="AV143" s="7" t="str">
        <f t="shared" si="226"/>
        <v/>
      </c>
      <c r="AW143" s="7" t="str">
        <f t="shared" si="227"/>
        <v/>
      </c>
      <c r="AX143" s="7" t="str">
        <f t="shared" si="228"/>
        <v/>
      </c>
      <c r="AY143" s="7" t="str">
        <f t="shared" si="229"/>
        <v/>
      </c>
      <c r="AZ143" s="7" t="str">
        <f t="shared" si="230"/>
        <v/>
      </c>
      <c r="BA143" s="7" t="str">
        <f t="shared" si="231"/>
        <v/>
      </c>
      <c r="BB143" s="7" t="str">
        <f t="shared" si="232"/>
        <v/>
      </c>
    </row>
    <row r="144" spans="4:54" x14ac:dyDescent="0.3">
      <c r="D144" s="1" t="str">
        <f>IF(A144="","",IF(#REF!="","Ja","Nein"))</f>
        <v/>
      </c>
      <c r="E144" s="1"/>
      <c r="F144" s="1" t="str">
        <f t="shared" si="205"/>
        <v/>
      </c>
      <c r="G144" s="1" t="str">
        <f t="shared" si="206"/>
        <v/>
      </c>
      <c r="H144" s="1" t="str">
        <f t="shared" si="207"/>
        <v/>
      </c>
      <c r="I144" s="1"/>
      <c r="O144" s="7" t="str">
        <f t="shared" si="208"/>
        <v/>
      </c>
      <c r="R144" s="7" t="str">
        <f t="shared" si="204"/>
        <v/>
      </c>
      <c r="S144" s="7" t="str">
        <f t="shared" si="210"/>
        <v/>
      </c>
      <c r="V144" s="7" t="str">
        <f t="shared" si="211"/>
        <v/>
      </c>
      <c r="W144" s="7" t="str">
        <f t="shared" si="212"/>
        <v/>
      </c>
      <c r="X144" s="7" t="str">
        <f t="shared" si="213"/>
        <v/>
      </c>
      <c r="Y144" s="7" t="str">
        <f t="shared" si="214"/>
        <v/>
      </c>
      <c r="Z144" s="7" t="str">
        <f t="shared" si="215"/>
        <v/>
      </c>
      <c r="AA144" s="7" t="str">
        <f t="shared" si="216"/>
        <v/>
      </c>
      <c r="AB144" s="7" t="str">
        <f t="shared" si="233"/>
        <v/>
      </c>
      <c r="AC144" s="7" t="str">
        <f t="shared" si="234"/>
        <v/>
      </c>
      <c r="AD144" s="7" t="str">
        <f t="shared" si="235"/>
        <v/>
      </c>
      <c r="AG144" s="7" t="str">
        <f t="shared" si="209"/>
        <v/>
      </c>
      <c r="AJ144" s="7" t="str">
        <f t="shared" si="195"/>
        <v/>
      </c>
      <c r="AK144" s="7" t="str">
        <f t="shared" si="217"/>
        <v/>
      </c>
      <c r="AN144" s="7" t="str">
        <f t="shared" si="218"/>
        <v/>
      </c>
      <c r="AO144" s="7" t="str">
        <f t="shared" si="219"/>
        <v/>
      </c>
      <c r="AP144" s="7" t="str">
        <f t="shared" si="220"/>
        <v/>
      </c>
      <c r="AQ144" s="7" t="str">
        <f t="shared" si="221"/>
        <v/>
      </c>
      <c r="AR144" s="7" t="str">
        <f t="shared" si="222"/>
        <v/>
      </c>
      <c r="AS144" s="7" t="str">
        <f t="shared" si="223"/>
        <v/>
      </c>
      <c r="AT144" s="7" t="str">
        <f t="shared" si="224"/>
        <v/>
      </c>
      <c r="AU144" s="7" t="str">
        <f t="shared" si="225"/>
        <v/>
      </c>
      <c r="AV144" s="7" t="str">
        <f t="shared" si="226"/>
        <v/>
      </c>
      <c r="AW144" s="7" t="str">
        <f t="shared" si="227"/>
        <v/>
      </c>
      <c r="AX144" s="7" t="str">
        <f t="shared" si="228"/>
        <v/>
      </c>
      <c r="AY144" s="7" t="str">
        <f t="shared" si="229"/>
        <v/>
      </c>
      <c r="AZ144" s="7" t="str">
        <f t="shared" si="230"/>
        <v/>
      </c>
      <c r="BA144" s="7" t="str">
        <f t="shared" si="231"/>
        <v/>
      </c>
      <c r="BB144" s="7" t="str">
        <f t="shared" si="232"/>
        <v/>
      </c>
    </row>
    <row r="145" spans="4:54" x14ac:dyDescent="0.3">
      <c r="D145" s="1" t="str">
        <f>IF(A145="","",IF(#REF!="","Ja","Nein"))</f>
        <v/>
      </c>
      <c r="E145" s="1"/>
      <c r="F145" s="1" t="str">
        <f t="shared" si="205"/>
        <v/>
      </c>
      <c r="G145" s="1" t="str">
        <f t="shared" si="206"/>
        <v/>
      </c>
      <c r="H145" s="1" t="str">
        <f t="shared" si="207"/>
        <v/>
      </c>
      <c r="I145" s="1"/>
      <c r="O145" s="7" t="str">
        <f t="shared" si="208"/>
        <v/>
      </c>
      <c r="R145" s="7" t="str">
        <f t="shared" si="204"/>
        <v/>
      </c>
      <c r="S145" s="7" t="str">
        <f t="shared" si="210"/>
        <v/>
      </c>
      <c r="V145" s="7" t="str">
        <f t="shared" si="211"/>
        <v/>
      </c>
      <c r="W145" s="7" t="str">
        <f t="shared" si="212"/>
        <v/>
      </c>
      <c r="X145" s="7" t="str">
        <f t="shared" si="213"/>
        <v/>
      </c>
      <c r="Y145" s="7" t="str">
        <f t="shared" si="214"/>
        <v/>
      </c>
      <c r="Z145" s="7" t="str">
        <f t="shared" si="215"/>
        <v/>
      </c>
      <c r="AA145" s="7" t="str">
        <f t="shared" si="216"/>
        <v/>
      </c>
      <c r="AB145" s="7" t="str">
        <f t="shared" si="233"/>
        <v/>
      </c>
      <c r="AC145" s="7" t="str">
        <f t="shared" si="234"/>
        <v/>
      </c>
      <c r="AD145" s="7" t="str">
        <f t="shared" si="235"/>
        <v/>
      </c>
      <c r="AG145" s="7" t="str">
        <f t="shared" si="209"/>
        <v/>
      </c>
      <c r="AJ145" s="7" t="str">
        <f t="shared" si="195"/>
        <v/>
      </c>
      <c r="AK145" s="7" t="str">
        <f t="shared" si="217"/>
        <v/>
      </c>
      <c r="AN145" s="7" t="str">
        <f t="shared" si="218"/>
        <v/>
      </c>
      <c r="AO145" s="7" t="str">
        <f t="shared" si="219"/>
        <v/>
      </c>
      <c r="AP145" s="7" t="str">
        <f t="shared" si="220"/>
        <v/>
      </c>
      <c r="AQ145" s="7" t="str">
        <f t="shared" si="221"/>
        <v/>
      </c>
      <c r="AR145" s="7" t="str">
        <f t="shared" si="222"/>
        <v/>
      </c>
      <c r="AS145" s="7" t="str">
        <f t="shared" si="223"/>
        <v/>
      </c>
      <c r="AT145" s="7" t="str">
        <f t="shared" si="224"/>
        <v/>
      </c>
      <c r="AU145" s="7" t="str">
        <f t="shared" si="225"/>
        <v/>
      </c>
      <c r="AV145" s="7" t="str">
        <f t="shared" si="226"/>
        <v/>
      </c>
      <c r="AW145" s="7" t="str">
        <f t="shared" si="227"/>
        <v/>
      </c>
      <c r="AX145" s="7" t="str">
        <f t="shared" si="228"/>
        <v/>
      </c>
      <c r="AY145" s="7" t="str">
        <f t="shared" si="229"/>
        <v/>
      </c>
      <c r="AZ145" s="7" t="str">
        <f t="shared" si="230"/>
        <v/>
      </c>
      <c r="BA145" s="7" t="str">
        <f t="shared" si="231"/>
        <v/>
      </c>
      <c r="BB145" s="7" t="str">
        <f t="shared" si="232"/>
        <v/>
      </c>
    </row>
    <row r="146" spans="4:54" x14ac:dyDescent="0.3">
      <c r="D146" s="1" t="str">
        <f>IF(A146="","",IF(#REF!="","Ja","Nein"))</f>
        <v/>
      </c>
      <c r="E146" s="1"/>
      <c r="F146" s="1" t="str">
        <f t="shared" si="205"/>
        <v/>
      </c>
      <c r="G146" s="1" t="str">
        <f t="shared" si="206"/>
        <v/>
      </c>
      <c r="H146" s="1" t="str">
        <f t="shared" si="207"/>
        <v/>
      </c>
      <c r="I146" s="1"/>
      <c r="O146" s="7" t="str">
        <f t="shared" si="208"/>
        <v/>
      </c>
      <c r="R146" s="7" t="str">
        <f t="shared" si="204"/>
        <v/>
      </c>
      <c r="S146" s="7" t="str">
        <f t="shared" si="210"/>
        <v/>
      </c>
      <c r="V146" s="7" t="str">
        <f t="shared" si="211"/>
        <v/>
      </c>
      <c r="W146" s="7" t="str">
        <f t="shared" si="212"/>
        <v/>
      </c>
      <c r="X146" s="7" t="str">
        <f t="shared" si="213"/>
        <v/>
      </c>
      <c r="Y146" s="7" t="str">
        <f t="shared" si="214"/>
        <v/>
      </c>
      <c r="Z146" s="7" t="str">
        <f t="shared" si="215"/>
        <v/>
      </c>
      <c r="AA146" s="7" t="str">
        <f t="shared" si="216"/>
        <v/>
      </c>
      <c r="AB146" s="7" t="str">
        <f t="shared" si="233"/>
        <v/>
      </c>
      <c r="AC146" s="7" t="str">
        <f t="shared" si="234"/>
        <v/>
      </c>
      <c r="AD146" s="7" t="str">
        <f t="shared" si="235"/>
        <v/>
      </c>
      <c r="AG146" s="7" t="str">
        <f t="shared" si="209"/>
        <v/>
      </c>
      <c r="AJ146" s="7" t="str">
        <f t="shared" si="195"/>
        <v/>
      </c>
      <c r="AK146" s="7" t="str">
        <f t="shared" si="217"/>
        <v/>
      </c>
      <c r="AN146" s="7" t="str">
        <f t="shared" si="218"/>
        <v/>
      </c>
      <c r="AO146" s="7" t="str">
        <f t="shared" si="219"/>
        <v/>
      </c>
      <c r="AP146" s="7" t="str">
        <f t="shared" si="220"/>
        <v/>
      </c>
      <c r="AQ146" s="7" t="str">
        <f t="shared" si="221"/>
        <v/>
      </c>
      <c r="AR146" s="7" t="str">
        <f t="shared" si="222"/>
        <v/>
      </c>
      <c r="AS146" s="7" t="str">
        <f t="shared" si="223"/>
        <v/>
      </c>
      <c r="AT146" s="7" t="str">
        <f t="shared" si="224"/>
        <v/>
      </c>
      <c r="AU146" s="7" t="str">
        <f t="shared" si="225"/>
        <v/>
      </c>
      <c r="AV146" s="7" t="str">
        <f t="shared" si="226"/>
        <v/>
      </c>
      <c r="AW146" s="7" t="str">
        <f t="shared" si="227"/>
        <v/>
      </c>
      <c r="AX146" s="7" t="str">
        <f t="shared" si="228"/>
        <v/>
      </c>
      <c r="AY146" s="7" t="str">
        <f t="shared" si="229"/>
        <v/>
      </c>
      <c r="AZ146" s="7" t="str">
        <f t="shared" si="230"/>
        <v/>
      </c>
      <c r="BA146" s="7" t="str">
        <f t="shared" si="231"/>
        <v/>
      </c>
      <c r="BB146" s="7" t="str">
        <f t="shared" si="232"/>
        <v/>
      </c>
    </row>
    <row r="147" spans="4:54" x14ac:dyDescent="0.3">
      <c r="D147" s="1" t="str">
        <f>IF(A147="","",IF(#REF!="","Ja","Nein"))</f>
        <v/>
      </c>
      <c r="E147" s="1"/>
      <c r="F147" s="1" t="str">
        <f t="shared" si="205"/>
        <v/>
      </c>
      <c r="G147" s="1" t="str">
        <f t="shared" si="206"/>
        <v/>
      </c>
      <c r="H147" s="1" t="str">
        <f t="shared" si="207"/>
        <v/>
      </c>
      <c r="I147" s="1"/>
      <c r="O147" s="7" t="str">
        <f t="shared" si="208"/>
        <v/>
      </c>
      <c r="R147" s="7" t="str">
        <f t="shared" si="204"/>
        <v/>
      </c>
      <c r="S147" s="7" t="str">
        <f t="shared" si="210"/>
        <v/>
      </c>
      <c r="V147" s="7" t="str">
        <f t="shared" si="211"/>
        <v/>
      </c>
      <c r="W147" s="7" t="str">
        <f t="shared" si="212"/>
        <v/>
      </c>
      <c r="X147" s="7" t="str">
        <f t="shared" si="213"/>
        <v/>
      </c>
      <c r="Y147" s="7" t="str">
        <f t="shared" si="214"/>
        <v/>
      </c>
      <c r="Z147" s="7" t="str">
        <f t="shared" si="215"/>
        <v/>
      </c>
      <c r="AA147" s="7" t="str">
        <f t="shared" si="216"/>
        <v/>
      </c>
      <c r="AB147" s="7" t="str">
        <f t="shared" si="233"/>
        <v/>
      </c>
      <c r="AC147" s="7" t="str">
        <f t="shared" si="234"/>
        <v/>
      </c>
      <c r="AD147" s="7" t="str">
        <f t="shared" si="235"/>
        <v/>
      </c>
      <c r="AG147" s="7" t="str">
        <f t="shared" si="209"/>
        <v/>
      </c>
      <c r="AJ147" s="7" t="str">
        <f t="shared" si="195"/>
        <v/>
      </c>
      <c r="AK147" s="7" t="str">
        <f t="shared" si="217"/>
        <v/>
      </c>
      <c r="AN147" s="7" t="str">
        <f t="shared" si="218"/>
        <v/>
      </c>
      <c r="AO147" s="7" t="str">
        <f t="shared" si="219"/>
        <v/>
      </c>
      <c r="AP147" s="7" t="str">
        <f t="shared" si="220"/>
        <v/>
      </c>
      <c r="AQ147" s="7" t="str">
        <f t="shared" si="221"/>
        <v/>
      </c>
      <c r="AR147" s="7" t="str">
        <f t="shared" si="222"/>
        <v/>
      </c>
      <c r="AS147" s="7" t="str">
        <f t="shared" si="223"/>
        <v/>
      </c>
      <c r="AT147" s="7" t="str">
        <f t="shared" si="224"/>
        <v/>
      </c>
      <c r="AU147" s="7" t="str">
        <f t="shared" si="225"/>
        <v/>
      </c>
      <c r="AV147" s="7" t="str">
        <f t="shared" si="226"/>
        <v/>
      </c>
      <c r="AW147" s="7" t="str">
        <f t="shared" si="227"/>
        <v/>
      </c>
      <c r="AX147" s="7" t="str">
        <f t="shared" si="228"/>
        <v/>
      </c>
      <c r="AY147" s="7" t="str">
        <f t="shared" si="229"/>
        <v/>
      </c>
      <c r="AZ147" s="7" t="str">
        <f t="shared" si="230"/>
        <v/>
      </c>
      <c r="BA147" s="7" t="str">
        <f t="shared" si="231"/>
        <v/>
      </c>
      <c r="BB147" s="7" t="str">
        <f t="shared" si="232"/>
        <v/>
      </c>
    </row>
    <row r="148" spans="4:54" x14ac:dyDescent="0.3">
      <c r="D148" s="1" t="str">
        <f>IF(A148="","",IF(#REF!="","Ja","Nein"))</f>
        <v/>
      </c>
      <c r="E148" s="1"/>
      <c r="F148" s="1" t="str">
        <f t="shared" si="205"/>
        <v/>
      </c>
      <c r="G148" s="1" t="str">
        <f t="shared" si="206"/>
        <v/>
      </c>
      <c r="H148" s="1" t="str">
        <f t="shared" si="207"/>
        <v/>
      </c>
      <c r="I148" s="1"/>
      <c r="O148" s="7" t="str">
        <f t="shared" si="208"/>
        <v/>
      </c>
      <c r="R148" s="7" t="str">
        <f t="shared" si="204"/>
        <v/>
      </c>
      <c r="S148" s="7" t="str">
        <f t="shared" si="210"/>
        <v/>
      </c>
      <c r="V148" s="7" t="str">
        <f t="shared" si="211"/>
        <v/>
      </c>
      <c r="W148" s="7" t="str">
        <f t="shared" si="212"/>
        <v/>
      </c>
      <c r="X148" s="7" t="str">
        <f t="shared" si="213"/>
        <v/>
      </c>
      <c r="Y148" s="7" t="str">
        <f t="shared" si="214"/>
        <v/>
      </c>
      <c r="Z148" s="7" t="str">
        <f t="shared" si="215"/>
        <v/>
      </c>
      <c r="AA148" s="7" t="str">
        <f t="shared" si="216"/>
        <v/>
      </c>
      <c r="AB148" s="7" t="str">
        <f t="shared" si="233"/>
        <v/>
      </c>
      <c r="AC148" s="7" t="str">
        <f t="shared" si="234"/>
        <v/>
      </c>
      <c r="AD148" s="7" t="str">
        <f t="shared" si="235"/>
        <v/>
      </c>
      <c r="AG148" s="7" t="str">
        <f t="shared" si="209"/>
        <v/>
      </c>
      <c r="AJ148" s="7" t="str">
        <f t="shared" si="195"/>
        <v/>
      </c>
      <c r="AK148" s="7" t="str">
        <f t="shared" si="217"/>
        <v/>
      </c>
      <c r="AN148" s="7" t="str">
        <f t="shared" si="218"/>
        <v/>
      </c>
      <c r="AO148" s="7" t="str">
        <f t="shared" si="219"/>
        <v/>
      </c>
      <c r="AP148" s="7" t="str">
        <f t="shared" si="220"/>
        <v/>
      </c>
      <c r="AQ148" s="7" t="str">
        <f t="shared" si="221"/>
        <v/>
      </c>
      <c r="AR148" s="7" t="str">
        <f t="shared" si="222"/>
        <v/>
      </c>
      <c r="AS148" s="7" t="str">
        <f t="shared" si="223"/>
        <v/>
      </c>
      <c r="AT148" s="7" t="str">
        <f t="shared" si="224"/>
        <v/>
      </c>
      <c r="AU148" s="7" t="str">
        <f t="shared" si="225"/>
        <v/>
      </c>
      <c r="AV148" s="7" t="str">
        <f t="shared" si="226"/>
        <v/>
      </c>
      <c r="AW148" s="7" t="str">
        <f t="shared" si="227"/>
        <v/>
      </c>
      <c r="AX148" s="7" t="str">
        <f t="shared" si="228"/>
        <v/>
      </c>
      <c r="AY148" s="7" t="str">
        <f t="shared" si="229"/>
        <v/>
      </c>
      <c r="AZ148" s="7" t="str">
        <f t="shared" si="230"/>
        <v/>
      </c>
      <c r="BA148" s="7" t="str">
        <f t="shared" si="231"/>
        <v/>
      </c>
      <c r="BB148" s="7" t="str">
        <f t="shared" si="232"/>
        <v/>
      </c>
    </row>
    <row r="149" spans="4:54" x14ac:dyDescent="0.3">
      <c r="D149" s="1" t="str">
        <f>IF(A149="","",IF(#REF!="","Ja","Nein"))</f>
        <v/>
      </c>
      <c r="E149" s="1"/>
      <c r="F149" s="1" t="str">
        <f t="shared" si="205"/>
        <v/>
      </c>
      <c r="G149" s="1" t="str">
        <f t="shared" si="206"/>
        <v/>
      </c>
      <c r="H149" s="1" t="str">
        <f t="shared" si="207"/>
        <v/>
      </c>
      <c r="I149" s="1"/>
      <c r="O149" s="7" t="str">
        <f t="shared" si="208"/>
        <v/>
      </c>
      <c r="R149" s="7" t="str">
        <f t="shared" si="204"/>
        <v/>
      </c>
      <c r="S149" s="7" t="str">
        <f t="shared" si="210"/>
        <v/>
      </c>
      <c r="V149" s="7" t="str">
        <f t="shared" si="211"/>
        <v/>
      </c>
      <c r="W149" s="7" t="str">
        <f t="shared" si="212"/>
        <v/>
      </c>
      <c r="X149" s="7" t="str">
        <f t="shared" si="213"/>
        <v/>
      </c>
      <c r="Y149" s="7" t="str">
        <f t="shared" si="214"/>
        <v/>
      </c>
      <c r="Z149" s="7" t="str">
        <f t="shared" si="215"/>
        <v/>
      </c>
      <c r="AA149" s="7" t="str">
        <f t="shared" si="216"/>
        <v/>
      </c>
      <c r="AB149" s="7" t="str">
        <f t="shared" si="233"/>
        <v/>
      </c>
      <c r="AC149" s="7" t="str">
        <f t="shared" si="234"/>
        <v/>
      </c>
      <c r="AD149" s="7" t="str">
        <f t="shared" si="235"/>
        <v/>
      </c>
      <c r="AG149" s="7" t="str">
        <f t="shared" si="209"/>
        <v/>
      </c>
      <c r="AJ149" s="7" t="str">
        <f t="shared" si="195"/>
        <v/>
      </c>
      <c r="AK149" s="7" t="str">
        <f t="shared" si="217"/>
        <v/>
      </c>
      <c r="AN149" s="7" t="str">
        <f t="shared" si="218"/>
        <v/>
      </c>
      <c r="AO149" s="7" t="str">
        <f t="shared" si="219"/>
        <v/>
      </c>
      <c r="AP149" s="7" t="str">
        <f t="shared" si="220"/>
        <v/>
      </c>
      <c r="AQ149" s="7" t="str">
        <f t="shared" si="221"/>
        <v/>
      </c>
      <c r="AR149" s="7" t="str">
        <f t="shared" si="222"/>
        <v/>
      </c>
      <c r="AS149" s="7" t="str">
        <f t="shared" si="223"/>
        <v/>
      </c>
      <c r="AT149" s="7" t="str">
        <f t="shared" si="224"/>
        <v/>
      </c>
      <c r="AU149" s="7" t="str">
        <f t="shared" si="225"/>
        <v/>
      </c>
      <c r="AV149" s="7" t="str">
        <f t="shared" si="226"/>
        <v/>
      </c>
      <c r="AW149" s="7" t="str">
        <f t="shared" si="227"/>
        <v/>
      </c>
      <c r="AX149" s="7" t="str">
        <f t="shared" si="228"/>
        <v/>
      </c>
      <c r="AY149" s="7" t="str">
        <f t="shared" si="229"/>
        <v/>
      </c>
      <c r="AZ149" s="7" t="str">
        <f t="shared" si="230"/>
        <v/>
      </c>
      <c r="BA149" s="7" t="str">
        <f t="shared" si="231"/>
        <v/>
      </c>
      <c r="BB149" s="7" t="str">
        <f t="shared" si="232"/>
        <v/>
      </c>
    </row>
    <row r="150" spans="4:54" x14ac:dyDescent="0.3">
      <c r="D150" s="1" t="str">
        <f>IF(A150="","",IF(#REF!="","Ja","Nein"))</f>
        <v/>
      </c>
      <c r="E150" s="1"/>
      <c r="F150" s="1" t="str">
        <f t="shared" si="205"/>
        <v/>
      </c>
      <c r="G150" s="1" t="str">
        <f t="shared" si="206"/>
        <v/>
      </c>
      <c r="H150" s="1" t="str">
        <f t="shared" si="207"/>
        <v/>
      </c>
      <c r="I150" s="1"/>
      <c r="O150" s="7" t="str">
        <f t="shared" si="208"/>
        <v/>
      </c>
      <c r="R150" s="7" t="str">
        <f t="shared" si="204"/>
        <v/>
      </c>
      <c r="S150" s="7" t="str">
        <f t="shared" si="210"/>
        <v/>
      </c>
      <c r="V150" s="7" t="str">
        <f t="shared" si="211"/>
        <v/>
      </c>
      <c r="W150" s="7" t="str">
        <f t="shared" si="212"/>
        <v/>
      </c>
      <c r="X150" s="7" t="str">
        <f t="shared" si="213"/>
        <v/>
      </c>
      <c r="Y150" s="7" t="str">
        <f t="shared" si="214"/>
        <v/>
      </c>
      <c r="Z150" s="7" t="str">
        <f t="shared" si="215"/>
        <v/>
      </c>
      <c r="AA150" s="7" t="str">
        <f t="shared" si="216"/>
        <v/>
      </c>
      <c r="AB150" s="7" t="str">
        <f t="shared" si="233"/>
        <v/>
      </c>
      <c r="AC150" s="7" t="str">
        <f t="shared" si="234"/>
        <v/>
      </c>
      <c r="AD150" s="7" t="str">
        <f t="shared" si="235"/>
        <v/>
      </c>
      <c r="AG150" s="7" t="str">
        <f t="shared" si="209"/>
        <v/>
      </c>
      <c r="AJ150" s="7" t="str">
        <f t="shared" si="195"/>
        <v/>
      </c>
      <c r="AK150" s="7" t="str">
        <f t="shared" si="217"/>
        <v/>
      </c>
      <c r="AN150" s="7" t="str">
        <f t="shared" si="218"/>
        <v/>
      </c>
      <c r="AO150" s="7" t="str">
        <f t="shared" si="219"/>
        <v/>
      </c>
      <c r="AP150" s="7" t="str">
        <f t="shared" si="220"/>
        <v/>
      </c>
      <c r="AQ150" s="7" t="str">
        <f t="shared" si="221"/>
        <v/>
      </c>
      <c r="AR150" s="7" t="str">
        <f t="shared" si="222"/>
        <v/>
      </c>
      <c r="AS150" s="7" t="str">
        <f t="shared" si="223"/>
        <v/>
      </c>
      <c r="AT150" s="7" t="str">
        <f t="shared" si="224"/>
        <v/>
      </c>
      <c r="AU150" s="7" t="str">
        <f t="shared" si="225"/>
        <v/>
      </c>
      <c r="AV150" s="7" t="str">
        <f t="shared" si="226"/>
        <v/>
      </c>
      <c r="AW150" s="7" t="str">
        <f t="shared" si="227"/>
        <v/>
      </c>
      <c r="AX150" s="7" t="str">
        <f t="shared" si="228"/>
        <v/>
      </c>
      <c r="AY150" s="7" t="str">
        <f t="shared" si="229"/>
        <v/>
      </c>
      <c r="AZ150" s="7" t="str">
        <f t="shared" si="230"/>
        <v/>
      </c>
      <c r="BA150" s="7" t="str">
        <f t="shared" si="231"/>
        <v/>
      </c>
      <c r="BB150" s="7" t="str">
        <f t="shared" si="232"/>
        <v/>
      </c>
    </row>
  </sheetData>
  <mergeCells count="6">
    <mergeCell ref="CG2:CY2"/>
    <mergeCell ref="J1:L1"/>
    <mergeCell ref="N1:AD1"/>
    <mergeCell ref="AF1:BH1"/>
    <mergeCell ref="CB2:CF2"/>
    <mergeCell ref="BP2:BR2"/>
  </mergeCells>
  <phoneticPr fontId="19" type="noConversion"/>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00FB-F2CD-4AE5-A8C4-1CBBE39B2AF3}">
  <sheetPr codeName="Tabelle6">
    <pageSetUpPr fitToPage="1"/>
  </sheetPr>
  <dimension ref="A1:GX2022"/>
  <sheetViews>
    <sheetView zoomScaleNormal="100" zoomScaleSheetLayoutView="100" zoomScalePageLayoutView="40" workbookViewId="0">
      <pane xSplit="2" ySplit="3" topLeftCell="C5" activePane="bottomRight" state="frozen"/>
      <selection pane="topRight" activeCell="C1" sqref="C1"/>
      <selection pane="bottomLeft" activeCell="A4" sqref="A4"/>
      <selection pane="bottomRight" activeCell="M8" sqref="M8"/>
    </sheetView>
  </sheetViews>
  <sheetFormatPr baseColWidth="10" defaultColWidth="11.44140625" defaultRowHeight="14.4" outlineLevelCol="2" x14ac:dyDescent="0.3"/>
  <cols>
    <col min="1" max="1" width="25.44140625" style="42" customWidth="1"/>
    <col min="2" max="2" width="21.33203125" style="42" customWidth="1"/>
    <col min="3" max="3" width="16.44140625" style="42" customWidth="1"/>
    <col min="4" max="4" width="16.5546875" style="42" customWidth="1"/>
    <col min="5" max="5" width="18.6640625" style="42" customWidth="1"/>
    <col min="6" max="6" width="19.33203125" style="42" customWidth="1"/>
    <col min="7" max="7" width="16.88671875" style="42" customWidth="1"/>
    <col min="8" max="8" width="18.109375" style="42" customWidth="1"/>
    <col min="9" max="9" width="13.5546875" style="42" customWidth="1"/>
    <col min="10" max="17" width="17.44140625" style="42" customWidth="1"/>
    <col min="18" max="18" width="19.5546875" style="42" customWidth="1"/>
    <col min="19" max="33" width="17.44140625" style="42" hidden="1" customWidth="1" outlineLevel="1"/>
    <col min="34" max="34" width="17.44140625" style="42" customWidth="1" collapsed="1"/>
    <col min="35" max="35" width="8.33203125" style="40" customWidth="1"/>
    <col min="36" max="36" width="3.5546875" style="40" customWidth="1"/>
    <col min="37" max="40" width="12.33203125" style="40" hidden="1" customWidth="1" outlineLevel="2"/>
    <col min="41" max="41" width="2.44140625" style="40" hidden="1" customWidth="1" outlineLevel="1"/>
    <col min="42" max="46" width="12.33203125" style="40" hidden="1" customWidth="1" outlineLevel="2"/>
    <col min="47" max="47" width="2.44140625" style="40" hidden="1" customWidth="1" outlineLevel="1" collapsed="1"/>
    <col min="48" max="49" width="12.33203125" style="40" hidden="1" customWidth="1" outlineLevel="1"/>
    <col min="50" max="52" width="12.33203125" style="40" hidden="1" customWidth="1" outlineLevel="2"/>
    <col min="53" max="53" width="2.44140625" style="40" hidden="1" customWidth="1" outlineLevel="1" collapsed="1"/>
    <col min="54" max="58" width="12.33203125" style="40" hidden="1" customWidth="1" outlineLevel="2"/>
    <col min="59" max="59" width="2.44140625" style="40" hidden="1" customWidth="1" outlineLevel="1" collapsed="1"/>
    <col min="60" max="64" width="12.33203125" style="40" hidden="1" customWidth="1" outlineLevel="2"/>
    <col min="65" max="65" width="2.44140625" style="40" hidden="1" customWidth="1" outlineLevel="1" collapsed="1"/>
    <col min="66" max="70" width="12.33203125" style="40" hidden="1" customWidth="1" outlineLevel="2"/>
    <col min="71" max="71" width="2.5546875" style="40" hidden="1" customWidth="1" outlineLevel="1" collapsed="1"/>
    <col min="72" max="72" width="3.33203125" style="7" customWidth="1" collapsed="1"/>
    <col min="73" max="73" width="3.33203125" style="7" customWidth="1"/>
    <col min="74" max="74" width="15.6640625" style="7" hidden="1" customWidth="1" outlineLevel="1"/>
    <col min="75" max="75" width="63.44140625" style="42" hidden="1" customWidth="1" outlineLevel="1"/>
    <col min="76" max="76" width="61.33203125" style="42" hidden="1" customWidth="1" outlineLevel="1"/>
    <col min="77" max="78" width="34.6640625" style="42" hidden="1" customWidth="1" outlineLevel="1"/>
    <col min="79" max="80" width="40.5546875" style="42" hidden="1" customWidth="1" outlineLevel="1"/>
    <col min="81" max="81" width="56" style="42" hidden="1" customWidth="1" outlineLevel="1"/>
    <col min="82" max="84" width="31.109375" style="42" hidden="1" customWidth="1" outlineLevel="1"/>
    <col min="85" max="85" width="29.88671875" style="40" hidden="1" customWidth="1" outlineLevel="1"/>
    <col min="86" max="86" width="9.44140625" style="40" hidden="1" customWidth="1" outlineLevel="1"/>
    <col min="87" max="87" width="9" style="40" hidden="1" customWidth="1" outlineLevel="1"/>
    <col min="88" max="88" width="11.6640625" style="40" hidden="1" customWidth="1" outlineLevel="1"/>
    <col min="89" max="89" width="9.33203125" style="40" hidden="1" customWidth="1" outlineLevel="1"/>
    <col min="90" max="90" width="15.44140625" style="40" hidden="1" customWidth="1" outlineLevel="1"/>
    <col min="91" max="91" width="30.6640625" style="40" hidden="1" customWidth="1" outlineLevel="1"/>
    <col min="92" max="95" width="20.6640625" style="40" hidden="1" customWidth="1" outlineLevel="1"/>
    <col min="96" max="96" width="8.44140625" style="40" hidden="1" customWidth="1" outlineLevel="1"/>
    <col min="97" max="97" width="18.109375" style="40" hidden="1" customWidth="1" outlineLevel="1"/>
    <col min="98" max="98" width="94.5546875" style="40" hidden="1" customWidth="1" outlineLevel="1"/>
    <col min="99" max="99" width="9.33203125" style="40" hidden="1" customWidth="1" outlineLevel="2"/>
    <col min="100" max="100" width="8.6640625" style="40" hidden="1" customWidth="1" outlineLevel="2"/>
    <col min="101" max="101" width="8.5546875" style="40" hidden="1" customWidth="1" outlineLevel="2"/>
    <col min="102" max="102" width="8.33203125" style="40" hidden="1" customWidth="1" outlineLevel="2"/>
    <col min="103" max="103" width="6.33203125" style="40" hidden="1" customWidth="1" outlineLevel="2"/>
    <col min="104" max="104" width="37.88671875" style="40" hidden="1" customWidth="1" outlineLevel="1"/>
    <col min="105" max="105" width="34.44140625" style="40" hidden="1" customWidth="1" outlineLevel="1"/>
    <col min="106" max="106" width="28.88671875" style="40" hidden="1" customWidth="1" outlineLevel="1"/>
    <col min="107" max="112" width="28.5546875" style="40" hidden="1" customWidth="1" outlineLevel="1"/>
    <col min="113" max="113" width="2.6640625" style="40" customWidth="1" collapsed="1"/>
    <col min="114" max="114" width="3.109375" style="40" customWidth="1"/>
    <col min="115" max="115" width="18.6640625" style="40" customWidth="1" outlineLevel="1"/>
    <col min="116" max="116" width="13" style="40" customWidth="1" outlineLevel="1"/>
    <col min="117" max="117" width="16.109375" style="40" customWidth="1" outlineLevel="1"/>
    <col min="118" max="118" width="13" style="40" customWidth="1" outlineLevel="1"/>
    <col min="119" max="119" width="12.6640625" style="40" customWidth="1" outlineLevel="1"/>
    <col min="120" max="120" width="10.44140625" style="40" customWidth="1" outlineLevel="1"/>
    <col min="121" max="121" width="10" style="40" customWidth="1" outlineLevel="1"/>
    <col min="122" max="123" width="3.109375" style="40" customWidth="1"/>
    <col min="124" max="124" width="26.6640625" style="40" customWidth="1" outlineLevel="1"/>
    <col min="125" max="125" width="21.6640625" style="40" customWidth="1" outlineLevel="1"/>
    <col min="126" max="127" width="17.6640625" style="40" customWidth="1" outlineLevel="1"/>
    <col min="128" max="129" width="16.88671875" style="40" customWidth="1" outlineLevel="1"/>
    <col min="130" max="131" width="17.6640625" style="40" customWidth="1" outlineLevel="1"/>
    <col min="132" max="133" width="20.5546875" style="40" customWidth="1" outlineLevel="1"/>
    <col min="134" max="134" width="23.5546875" style="40" customWidth="1" outlineLevel="1"/>
    <col min="135" max="135" width="11.44140625" style="40"/>
    <col min="136" max="136" width="18.33203125" style="40" customWidth="1"/>
    <col min="137" max="137" width="23" style="40" customWidth="1"/>
    <col min="138" max="138" width="46.44140625" style="40" customWidth="1"/>
    <col min="139" max="141" width="16.88671875" style="40" customWidth="1"/>
    <col min="142" max="142" width="14.44140625" style="40" customWidth="1"/>
    <col min="143" max="143" width="17.109375" style="40" customWidth="1"/>
    <col min="144" max="151" width="12.5546875" style="40" customWidth="1"/>
    <col min="152" max="152" width="17.109375" style="40" customWidth="1"/>
    <col min="153" max="153" width="13" style="40" customWidth="1"/>
    <col min="154" max="154" width="26" style="40" customWidth="1"/>
    <col min="155" max="155" width="21" style="40" customWidth="1"/>
    <col min="156" max="156" width="20.109375" style="40" customWidth="1"/>
    <col min="157" max="16384" width="11.44140625" style="40"/>
  </cols>
  <sheetData>
    <row r="1" spans="1:206" ht="15" customHeight="1" x14ac:dyDescent="0.3">
      <c r="A1" s="94">
        <f>COLUMN()</f>
        <v>1</v>
      </c>
      <c r="B1" s="94">
        <f>COLUMN()</f>
        <v>2</v>
      </c>
      <c r="C1" s="94">
        <f>COLUMN()</f>
        <v>3</v>
      </c>
      <c r="D1" s="94">
        <f>COLUMN()</f>
        <v>4</v>
      </c>
      <c r="E1" s="94">
        <f>COLUMN()</f>
        <v>5</v>
      </c>
      <c r="F1" s="94">
        <f>COLUMN()</f>
        <v>6</v>
      </c>
      <c r="G1" s="94">
        <f>COLUMN()</f>
        <v>7</v>
      </c>
      <c r="H1" s="94">
        <f>COLUMN()</f>
        <v>8</v>
      </c>
      <c r="I1" s="94">
        <f>COLUMN()</f>
        <v>9</v>
      </c>
      <c r="J1" s="94">
        <f>COLUMN()</f>
        <v>10</v>
      </c>
      <c r="K1" s="94">
        <f>COLUMN()</f>
        <v>11</v>
      </c>
      <c r="L1" s="94">
        <f>COLUMN()</f>
        <v>12</v>
      </c>
      <c r="M1" s="94">
        <f>COLUMN()</f>
        <v>13</v>
      </c>
      <c r="N1" s="94">
        <f>COLUMN()</f>
        <v>14</v>
      </c>
      <c r="O1" s="94">
        <f>COLUMN()</f>
        <v>15</v>
      </c>
      <c r="P1" s="94">
        <f>COLUMN()</f>
        <v>16</v>
      </c>
      <c r="Q1" s="94">
        <f>COLUMN()</f>
        <v>17</v>
      </c>
      <c r="R1" s="94">
        <f>COLUMN()</f>
        <v>18</v>
      </c>
      <c r="S1" s="94">
        <f>COLUMN()</f>
        <v>19</v>
      </c>
      <c r="T1" s="94">
        <f>COLUMN()</f>
        <v>20</v>
      </c>
      <c r="U1" s="94">
        <f>COLUMN()</f>
        <v>21</v>
      </c>
      <c r="V1" s="94">
        <f>COLUMN()</f>
        <v>22</v>
      </c>
      <c r="W1" s="94">
        <f>COLUMN()</f>
        <v>23</v>
      </c>
      <c r="X1" s="94">
        <f>COLUMN()</f>
        <v>24</v>
      </c>
      <c r="Y1" s="94">
        <f>COLUMN()</f>
        <v>25</v>
      </c>
      <c r="Z1" s="94">
        <f>COLUMN()</f>
        <v>26</v>
      </c>
      <c r="AA1" s="94">
        <f>COLUMN()</f>
        <v>27</v>
      </c>
      <c r="AB1" s="94">
        <f>COLUMN()</f>
        <v>28</v>
      </c>
      <c r="AC1" s="94">
        <f>COLUMN()</f>
        <v>29</v>
      </c>
      <c r="AD1" s="94">
        <f>COLUMN()</f>
        <v>30</v>
      </c>
      <c r="AE1" s="94">
        <f>COLUMN()</f>
        <v>31</v>
      </c>
      <c r="AF1" s="94">
        <f>COLUMN()</f>
        <v>32</v>
      </c>
      <c r="AG1" s="94">
        <f>COLUMN()</f>
        <v>33</v>
      </c>
      <c r="AH1" s="94">
        <f>COLUMN()</f>
        <v>34</v>
      </c>
      <c r="AI1" s="94">
        <f>COLUMN()</f>
        <v>35</v>
      </c>
      <c r="AJ1" s="94">
        <f>COLUMN()</f>
        <v>36</v>
      </c>
      <c r="AK1" s="94">
        <f>COLUMN()</f>
        <v>37</v>
      </c>
      <c r="AL1" s="94">
        <f>COLUMN()</f>
        <v>38</v>
      </c>
      <c r="AM1" s="94">
        <f>COLUMN()</f>
        <v>39</v>
      </c>
      <c r="AN1" s="94">
        <f>COLUMN()</f>
        <v>40</v>
      </c>
      <c r="AO1" s="94">
        <f>COLUMN()</f>
        <v>41</v>
      </c>
      <c r="AP1" s="94">
        <f>COLUMN()</f>
        <v>42</v>
      </c>
      <c r="AQ1" s="94">
        <f>COLUMN()</f>
        <v>43</v>
      </c>
      <c r="AR1" s="94">
        <f>COLUMN()</f>
        <v>44</v>
      </c>
      <c r="AS1" s="94">
        <f>COLUMN()</f>
        <v>45</v>
      </c>
      <c r="AT1" s="94">
        <f>COLUMN()</f>
        <v>46</v>
      </c>
      <c r="AU1" s="94">
        <f>COLUMN()</f>
        <v>47</v>
      </c>
      <c r="AV1" s="94">
        <f>COLUMN()</f>
        <v>48</v>
      </c>
      <c r="AW1" s="94">
        <f>COLUMN()</f>
        <v>49</v>
      </c>
      <c r="AX1" s="94">
        <f>COLUMN()</f>
        <v>50</v>
      </c>
      <c r="AY1" s="94">
        <f>COLUMN()</f>
        <v>51</v>
      </c>
      <c r="AZ1" s="94">
        <f>COLUMN()</f>
        <v>52</v>
      </c>
      <c r="BA1" s="94">
        <f>COLUMN()</f>
        <v>53</v>
      </c>
      <c r="BB1" s="94">
        <f>COLUMN()</f>
        <v>54</v>
      </c>
      <c r="BC1" s="94">
        <f>COLUMN()</f>
        <v>55</v>
      </c>
      <c r="BD1" s="94">
        <f>COLUMN()</f>
        <v>56</v>
      </c>
      <c r="BE1" s="94">
        <f>COLUMN()</f>
        <v>57</v>
      </c>
      <c r="BF1" s="94">
        <f>COLUMN()</f>
        <v>58</v>
      </c>
      <c r="BG1" s="94">
        <f>COLUMN()</f>
        <v>59</v>
      </c>
      <c r="BH1" s="94">
        <f>COLUMN()</f>
        <v>60</v>
      </c>
      <c r="BI1" s="94">
        <f>COLUMN()</f>
        <v>61</v>
      </c>
      <c r="BJ1" s="94">
        <f>COLUMN()</f>
        <v>62</v>
      </c>
      <c r="BK1" s="94">
        <f>COLUMN()</f>
        <v>63</v>
      </c>
      <c r="BL1" s="94">
        <f>COLUMN()</f>
        <v>64</v>
      </c>
      <c r="BM1" s="94">
        <f>COLUMN()</f>
        <v>65</v>
      </c>
      <c r="BN1" s="94">
        <f>COLUMN()</f>
        <v>66</v>
      </c>
      <c r="BO1" s="94">
        <f>COLUMN()</f>
        <v>67</v>
      </c>
      <c r="BP1" s="94">
        <f>COLUMN()</f>
        <v>68</v>
      </c>
      <c r="BQ1" s="94">
        <f>COLUMN()</f>
        <v>69</v>
      </c>
      <c r="BR1" s="94">
        <f>COLUMN()</f>
        <v>70</v>
      </c>
      <c r="BS1" s="94">
        <f>COLUMN()</f>
        <v>71</v>
      </c>
      <c r="BT1" s="94">
        <f>COLUMN()</f>
        <v>72</v>
      </c>
      <c r="BU1" s="94">
        <f>COLUMN()</f>
        <v>73</v>
      </c>
      <c r="BV1" s="94">
        <f>COLUMN()</f>
        <v>74</v>
      </c>
      <c r="BW1" s="94">
        <f>COLUMN()</f>
        <v>75</v>
      </c>
      <c r="BX1" s="94">
        <f>COLUMN()</f>
        <v>76</v>
      </c>
      <c r="BY1" s="94">
        <f>COLUMN()</f>
        <v>77</v>
      </c>
      <c r="BZ1" s="94">
        <f>COLUMN()</f>
        <v>78</v>
      </c>
      <c r="CA1" s="94">
        <f>COLUMN()</f>
        <v>79</v>
      </c>
      <c r="CB1" s="94">
        <f>COLUMN()</f>
        <v>80</v>
      </c>
      <c r="CC1" s="94">
        <f>COLUMN()</f>
        <v>81</v>
      </c>
      <c r="CD1" s="94">
        <f>COLUMN()</f>
        <v>82</v>
      </c>
      <c r="CE1" s="94">
        <f>COLUMN()</f>
        <v>83</v>
      </c>
      <c r="CF1" s="94">
        <f>COLUMN()</f>
        <v>84</v>
      </c>
      <c r="CG1" s="94">
        <f>COLUMN()</f>
        <v>85</v>
      </c>
      <c r="CH1" s="94">
        <f>COLUMN()</f>
        <v>86</v>
      </c>
      <c r="CI1" s="94">
        <f>COLUMN()</f>
        <v>87</v>
      </c>
      <c r="CJ1" s="94">
        <f>COLUMN()</f>
        <v>88</v>
      </c>
      <c r="CK1" s="94">
        <f>COLUMN()</f>
        <v>89</v>
      </c>
      <c r="CL1" s="94">
        <f>COLUMN()</f>
        <v>90</v>
      </c>
      <c r="CM1" s="94">
        <f>COLUMN()</f>
        <v>91</v>
      </c>
      <c r="CN1" s="94">
        <f>COLUMN()</f>
        <v>92</v>
      </c>
      <c r="CO1" s="94">
        <f>COLUMN()</f>
        <v>93</v>
      </c>
      <c r="CP1" s="94">
        <f>COLUMN()</f>
        <v>94</v>
      </c>
      <c r="CQ1" s="94">
        <f>COLUMN()</f>
        <v>95</v>
      </c>
      <c r="CR1" s="94">
        <f>COLUMN()</f>
        <v>96</v>
      </c>
      <c r="CS1" s="94">
        <f>COLUMN()</f>
        <v>97</v>
      </c>
      <c r="CT1" s="94">
        <f>COLUMN()</f>
        <v>98</v>
      </c>
      <c r="CU1" s="94">
        <f>COLUMN()</f>
        <v>99</v>
      </c>
      <c r="CV1" s="94">
        <f>COLUMN()</f>
        <v>100</v>
      </c>
      <c r="CW1" s="94">
        <f>COLUMN()</f>
        <v>101</v>
      </c>
      <c r="CX1" s="94">
        <f>COLUMN()</f>
        <v>102</v>
      </c>
      <c r="CY1" s="94">
        <f>COLUMN()</f>
        <v>103</v>
      </c>
      <c r="CZ1" s="94">
        <f>COLUMN()</f>
        <v>104</v>
      </c>
      <c r="DA1" s="94">
        <f>COLUMN()</f>
        <v>105</v>
      </c>
      <c r="DB1" s="94">
        <f>COLUMN()</f>
        <v>106</v>
      </c>
      <c r="DC1" s="94">
        <f>COLUMN()</f>
        <v>107</v>
      </c>
      <c r="DD1" s="94">
        <f>COLUMN()</f>
        <v>108</v>
      </c>
      <c r="DE1" s="94">
        <f>COLUMN()</f>
        <v>109</v>
      </c>
      <c r="DF1" s="94">
        <f>COLUMN()</f>
        <v>110</v>
      </c>
      <c r="DG1" s="94">
        <f>COLUMN()</f>
        <v>111</v>
      </c>
      <c r="DH1" s="94">
        <f>COLUMN()</f>
        <v>112</v>
      </c>
      <c r="DI1" s="94">
        <f>COLUMN()</f>
        <v>113</v>
      </c>
      <c r="DJ1" s="94">
        <f>COLUMN()</f>
        <v>114</v>
      </c>
      <c r="DK1" s="94">
        <f>COLUMN()</f>
        <v>115</v>
      </c>
      <c r="DL1" s="94">
        <f>COLUMN()</f>
        <v>116</v>
      </c>
      <c r="DM1" s="94">
        <f>COLUMN()</f>
        <v>117</v>
      </c>
      <c r="DN1" s="94">
        <f>COLUMN()</f>
        <v>118</v>
      </c>
      <c r="DO1" s="94">
        <f>COLUMN()</f>
        <v>119</v>
      </c>
      <c r="DP1" s="94">
        <f>COLUMN()</f>
        <v>120</v>
      </c>
      <c r="DQ1" s="94">
        <f>COLUMN()</f>
        <v>121</v>
      </c>
      <c r="DR1" s="94">
        <f>COLUMN()</f>
        <v>122</v>
      </c>
      <c r="DS1" s="94">
        <f>COLUMN()</f>
        <v>123</v>
      </c>
      <c r="DT1" s="94">
        <f>COLUMN()</f>
        <v>124</v>
      </c>
      <c r="DU1" s="94">
        <f>COLUMN()</f>
        <v>125</v>
      </c>
      <c r="DV1" s="94">
        <f>COLUMN()</f>
        <v>126</v>
      </c>
      <c r="DW1" s="94">
        <f>COLUMN()</f>
        <v>127</v>
      </c>
      <c r="DX1" s="94">
        <f>COLUMN()</f>
        <v>128</v>
      </c>
      <c r="DY1" s="94">
        <f>COLUMN()</f>
        <v>129</v>
      </c>
      <c r="DZ1" s="94">
        <f>COLUMN()</f>
        <v>130</v>
      </c>
      <c r="EA1" s="94">
        <f>COLUMN()</f>
        <v>131</v>
      </c>
      <c r="EB1" s="94">
        <f>COLUMN()</f>
        <v>132</v>
      </c>
      <c r="EC1" s="94">
        <f>COLUMN()</f>
        <v>133</v>
      </c>
      <c r="ED1" s="94">
        <f>COLUMN()</f>
        <v>134</v>
      </c>
      <c r="EE1" s="49" t="s">
        <v>795</v>
      </c>
      <c r="EU1" s="49"/>
    </row>
    <row r="2" spans="1:206" s="37" customFormat="1" ht="30.6" x14ac:dyDescent="0.3">
      <c r="A2" s="43"/>
      <c r="B2" s="43"/>
      <c r="C2" s="43"/>
      <c r="D2" s="43"/>
      <c r="E2" s="43"/>
      <c r="F2" s="44"/>
      <c r="G2" s="44"/>
      <c r="H2" s="44"/>
      <c r="I2" s="43"/>
      <c r="J2" s="43"/>
      <c r="K2" s="43"/>
      <c r="L2" s="43"/>
      <c r="M2" s="43"/>
      <c r="N2" s="43"/>
      <c r="O2" s="43"/>
      <c r="P2" s="43"/>
      <c r="Q2" s="43"/>
      <c r="R2" s="43"/>
      <c r="S2" s="43"/>
      <c r="T2" s="43"/>
      <c r="U2" s="43"/>
      <c r="V2" s="43"/>
      <c r="W2" s="43"/>
      <c r="X2" s="43"/>
      <c r="Y2" s="43"/>
      <c r="Z2" s="43"/>
      <c r="AA2" s="43"/>
      <c r="AB2" s="43"/>
      <c r="AC2" s="43"/>
      <c r="AD2" s="43"/>
      <c r="AE2" s="43"/>
      <c r="AF2" s="43"/>
      <c r="AG2" s="43"/>
      <c r="AH2" s="43"/>
      <c r="AI2" s="35"/>
      <c r="AJ2" s="359" t="s">
        <v>806</v>
      </c>
      <c r="AK2" s="81" t="s">
        <v>1476</v>
      </c>
      <c r="AL2" s="82"/>
      <c r="AM2" s="82"/>
      <c r="AN2" s="82"/>
      <c r="AO2" s="35"/>
      <c r="AP2" s="81"/>
      <c r="AQ2" s="82"/>
      <c r="AR2" s="82"/>
      <c r="AS2" s="82"/>
      <c r="AT2" s="81"/>
      <c r="AU2" s="35"/>
      <c r="AV2" s="74"/>
      <c r="AW2" s="74"/>
      <c r="AX2" s="74"/>
      <c r="AY2" s="74"/>
      <c r="AZ2" s="74"/>
      <c r="BA2" s="40"/>
      <c r="BB2" s="74"/>
      <c r="BC2" s="74"/>
      <c r="BD2" s="74"/>
      <c r="BE2" s="74"/>
      <c r="BF2" s="74"/>
      <c r="BG2" s="40"/>
      <c r="BH2" s="74"/>
      <c r="BI2" s="74"/>
      <c r="BJ2" s="74"/>
      <c r="BK2" s="74"/>
      <c r="BL2" s="74"/>
      <c r="BM2" s="40"/>
      <c r="BN2" s="74"/>
      <c r="BO2" s="74"/>
      <c r="BP2" s="74"/>
      <c r="BQ2" s="74"/>
      <c r="BR2" s="74"/>
      <c r="BS2" s="35"/>
      <c r="BT2" s="7"/>
      <c r="BU2" s="360" t="s">
        <v>471</v>
      </c>
      <c r="BV2" s="83"/>
      <c r="BW2" s="84" t="s">
        <v>62</v>
      </c>
      <c r="BX2" s="84" t="s">
        <v>62</v>
      </c>
      <c r="BY2" s="84" t="s">
        <v>63</v>
      </c>
      <c r="BZ2" s="84" t="s">
        <v>63</v>
      </c>
      <c r="CA2" s="363" t="s">
        <v>64</v>
      </c>
      <c r="CB2" s="363"/>
      <c r="CC2" s="363"/>
      <c r="CD2" s="363"/>
      <c r="CE2" s="363" t="s">
        <v>136</v>
      </c>
      <c r="CF2" s="363"/>
      <c r="CG2" s="364" t="s">
        <v>65</v>
      </c>
      <c r="CH2" s="364"/>
      <c r="CI2" s="364"/>
      <c r="CJ2" s="364"/>
      <c r="CK2" s="364"/>
      <c r="CL2" s="364"/>
      <c r="CM2" s="364"/>
      <c r="CN2" s="365" t="s">
        <v>66</v>
      </c>
      <c r="CO2" s="365"/>
      <c r="CP2" s="365"/>
      <c r="CQ2" s="365" t="s">
        <v>67</v>
      </c>
      <c r="CR2" s="365"/>
      <c r="CS2" s="365"/>
      <c r="CT2" s="85" t="s">
        <v>71</v>
      </c>
      <c r="CU2" s="85"/>
      <c r="CV2" s="85"/>
      <c r="CW2" s="85"/>
      <c r="CX2" s="85"/>
      <c r="CY2" s="85"/>
      <c r="CZ2" s="86">
        <f>CB59</f>
        <v>0</v>
      </c>
      <c r="DA2" s="85"/>
      <c r="DB2" s="85"/>
      <c r="DC2" s="86"/>
      <c r="DD2" s="86"/>
      <c r="DE2" s="86"/>
      <c r="DF2" s="86"/>
      <c r="DG2" s="86"/>
      <c r="DH2" s="86"/>
      <c r="DI2" s="35"/>
      <c r="DJ2" s="361" t="s">
        <v>794</v>
      </c>
      <c r="DK2" s="87" t="s">
        <v>779</v>
      </c>
      <c r="DL2" s="89" t="s">
        <v>882</v>
      </c>
      <c r="DM2" s="89" t="e">
        <f>IF(DN2="","",
                IF(DN2&gt;=0.5,"Mindestanforderung Holz eingehalten","Mindestanforderung Holz nicht eingehalten (mind.50%)")
                )</f>
        <v>#REF!</v>
      </c>
      <c r="DN2" s="90" t="e">
        <f>#REF!</f>
        <v>#REF!</v>
      </c>
      <c r="DO2" s="88"/>
      <c r="DP2" s="88"/>
      <c r="DQ2" s="88"/>
      <c r="DR2" s="35"/>
      <c r="DS2" s="362" t="s">
        <v>812</v>
      </c>
      <c r="DT2" s="93" t="s">
        <v>793</v>
      </c>
      <c r="DU2" s="91"/>
      <c r="DV2" s="92" t="s">
        <v>777</v>
      </c>
      <c r="DW2" s="92"/>
      <c r="DX2" s="92" t="s">
        <v>777</v>
      </c>
      <c r="DY2" s="92"/>
      <c r="DZ2" s="92" t="s">
        <v>777</v>
      </c>
      <c r="EA2" s="92"/>
      <c r="EB2" s="92" t="s">
        <v>777</v>
      </c>
      <c r="EC2" s="92"/>
      <c r="ED2" s="91"/>
      <c r="EE2" s="49" t="s">
        <v>778</v>
      </c>
      <c r="EF2" s="36"/>
      <c r="EG2" s="36"/>
      <c r="EH2" s="36"/>
      <c r="EI2" s="36" t="s">
        <v>806</v>
      </c>
      <c r="EJ2" s="49"/>
      <c r="EK2" s="49"/>
      <c r="EL2" s="49"/>
      <c r="EM2" s="49" t="s">
        <v>794</v>
      </c>
      <c r="EN2" s="36"/>
      <c r="EO2" s="36"/>
      <c r="EP2" s="36"/>
      <c r="EQ2" s="36"/>
      <c r="ER2" s="36"/>
      <c r="ES2" s="36"/>
      <c r="ET2" s="36"/>
      <c r="EU2" s="49" t="s">
        <v>812</v>
      </c>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row>
    <row r="3" spans="1:206" s="37" customFormat="1" ht="114" customHeight="1" x14ac:dyDescent="0.3">
      <c r="A3" s="32" t="str">
        <f>Eingabe!A3</f>
        <v>Meldung
Es fehlen Formeln in Spalten!! (Siehe im Detail Tabellenblatt "Ergebnis"/Spalte DU)</v>
      </c>
      <c r="B3" s="32" t="str">
        <f>Eingabe!B3</f>
        <v>(2) *Kostengruppe z.B. 354</v>
      </c>
      <c r="C3" s="32" t="str">
        <f>Eingabe!C3</f>
        <v>(3) *Bauteil_Name</v>
      </c>
      <c r="D3" s="32" t="str">
        <f>Eingabe!E3</f>
        <v>(5) Schichtnummer (optional)</v>
      </c>
      <c r="E3" s="32" t="str">
        <f>Eingabe!F3</f>
        <v>(6) *Schicht_Name</v>
      </c>
      <c r="F3" s="32" t="str">
        <f>Eingabe!H3</f>
        <v>(8) *Produktname lt. Hersteller</v>
      </c>
      <c r="G3" s="32" t="str">
        <f>Eingabe!I3</f>
        <v>(9) Herstellername</v>
      </c>
      <c r="H3" s="32" t="str">
        <f>Eingabe!J3</f>
        <v>(10) Hinweise / Erläuterung / Verwendungszweck</v>
      </c>
      <c r="I3" s="32" t="str">
        <f>Eingabe!K3</f>
        <v>(11) Menge</v>
      </c>
      <c r="J3" s="32" t="str">
        <f>Eingabe!L3</f>
        <v>(12) Einheit (Menge)</v>
      </c>
      <c r="K3" s="32" t="str">
        <f>Eingabe!M3</f>
        <v>(13) Volumen [m3]</v>
      </c>
      <c r="L3" s="32" t="str">
        <f>Eingabe!N3</f>
        <v>(14) Fläche [m2]</v>
      </c>
      <c r="M3" s="32" t="str">
        <f>Eingabe!O3</f>
        <v>(15) Länge [m]</v>
      </c>
      <c r="N3" s="32" t="str">
        <f>Eingabe!P3</f>
        <v>(16) Stück</v>
      </c>
      <c r="O3" s="32" t="str">
        <f>Eingabe!Q3</f>
        <v>(17) Dichte [kg/m3]</v>
      </c>
      <c r="P3" s="32" t="str">
        <f>Eingabe!R3</f>
        <v>(18) Quelle Dichte</v>
      </c>
      <c r="Q3" s="32" t="str">
        <f>Eingabe!S3</f>
        <v>(19) Material</v>
      </c>
      <c r="R3" s="32" t="str">
        <f>Eingabe!T3</f>
        <v>Ø-Dichte [kg/m3]</v>
      </c>
      <c r="S3" s="32" t="str">
        <f>Eingabe!U3</f>
        <v>(21) Anteil_Material1</v>
      </c>
      <c r="T3" s="32" t="str">
        <f>Eingabe!V3</f>
        <v>(22) Material1</v>
      </c>
      <c r="U3" s="32" t="str">
        <f>Eingabe!W3</f>
        <v>Ø-Dichte1 [kg/m3]</v>
      </c>
      <c r="V3" s="32" t="str">
        <f>Eingabe!X3</f>
        <v>(24) Anteil_Material2</v>
      </c>
      <c r="W3" s="32" t="str">
        <f>Eingabe!Y3</f>
        <v>(25) Material2</v>
      </c>
      <c r="X3" s="32" t="str">
        <f>Eingabe!Z3</f>
        <v>Ø-Dichte2 [kg/m3]</v>
      </c>
      <c r="Y3" s="32" t="str">
        <f>Eingabe!AA3</f>
        <v>(27) Anteil_Material3</v>
      </c>
      <c r="Z3" s="32" t="str">
        <f>Eingabe!AB3</f>
        <v>(28) Material3</v>
      </c>
      <c r="AA3" s="32" t="str">
        <f>Eingabe!AC3</f>
        <v>Ø-Dichte3 [kg/m3]</v>
      </c>
      <c r="AB3" s="32" t="str">
        <f>Eingabe!AD3</f>
        <v>(30) Anteil_Material4</v>
      </c>
      <c r="AC3" s="32" t="str">
        <f>Eingabe!AE3</f>
        <v>(31) Material4</v>
      </c>
      <c r="AD3" s="32" t="str">
        <f>Eingabe!AF3</f>
        <v>Ø-Dichte4 [kg/m3]</v>
      </c>
      <c r="AE3" s="32" t="str">
        <f>Eingabe!AG3</f>
        <v>(33) Anteil_Material5</v>
      </c>
      <c r="AF3" s="32" t="str">
        <f>Eingabe!AH3</f>
        <v>(34) Material5</v>
      </c>
      <c r="AG3" s="32" t="str">
        <f>Eingabe!AI3</f>
        <v>Ø-Dichte5 [kg/m3]</v>
      </c>
      <c r="AH3" s="32" t="str">
        <f>Eingabe!AJ3</f>
        <v>Masse [kg]</v>
      </c>
      <c r="AI3" s="34"/>
      <c r="AJ3" s="359"/>
      <c r="AK3" s="41" t="str">
        <f>Eingabe!AM3</f>
        <v>Meldung</v>
      </c>
      <c r="AL3" s="41" t="str">
        <f>Eingabe!AN3</f>
        <v>(40) Datensatz-Name</v>
      </c>
      <c r="AM3" s="41" t="str">
        <f>Eingabe!AO3</f>
        <v>(41) Datensatz-UUID</v>
      </c>
      <c r="AN3" s="41" t="e">
        <f>Eingabe!AP3</f>
        <v>#REF!</v>
      </c>
      <c r="AO3" s="34"/>
      <c r="AP3" s="41" t="e">
        <f>Eingabe!AR3</f>
        <v>#REF!</v>
      </c>
      <c r="AQ3" s="41" t="e">
        <f>Eingabe!AS3</f>
        <v>#REF!</v>
      </c>
      <c r="AR3" s="41" t="e">
        <f>Eingabe!AT3</f>
        <v>#REF!</v>
      </c>
      <c r="AS3" s="41" t="e">
        <f>Eingabe!AU3</f>
        <v>#REF!</v>
      </c>
      <c r="AT3" s="41" t="e">
        <f>Eingabe!AV3</f>
        <v>#REF!</v>
      </c>
      <c r="AU3" s="34"/>
      <c r="AV3" s="41" t="e">
        <f>Eingabe!AX3</f>
        <v>#REF!</v>
      </c>
      <c r="AW3" s="41" t="e">
        <f>Eingabe!AY3</f>
        <v>#REF!</v>
      </c>
      <c r="AX3" s="41" t="e">
        <f>Eingabe!AZ3</f>
        <v>#REF!</v>
      </c>
      <c r="AY3" s="41" t="e">
        <f>Eingabe!BA3</f>
        <v>#REF!</v>
      </c>
      <c r="AZ3" s="41" t="e">
        <f>Eingabe!BB3</f>
        <v>#REF!</v>
      </c>
      <c r="BA3" s="34"/>
      <c r="BB3" s="41" t="e">
        <f>Eingabe!BD3</f>
        <v>#REF!</v>
      </c>
      <c r="BC3" s="41" t="e">
        <f>Eingabe!BE3</f>
        <v>#REF!</v>
      </c>
      <c r="BD3" s="41" t="e">
        <f>Eingabe!BF3</f>
        <v>#REF!</v>
      </c>
      <c r="BE3" s="41" t="e">
        <f>Eingabe!BG3</f>
        <v>#REF!</v>
      </c>
      <c r="BF3" s="41" t="e">
        <f>Eingabe!BH3</f>
        <v>#REF!</v>
      </c>
      <c r="BG3" s="34"/>
      <c r="BH3" s="41" t="e">
        <f>Eingabe!BJ3</f>
        <v>#REF!</v>
      </c>
      <c r="BI3" s="41" t="e">
        <f>Eingabe!BK3</f>
        <v>#REF!</v>
      </c>
      <c r="BJ3" s="41" t="e">
        <f>Eingabe!BL3</f>
        <v>#REF!</v>
      </c>
      <c r="BK3" s="41" t="e">
        <f>Eingabe!BM3</f>
        <v>#REF!</v>
      </c>
      <c r="BL3" s="41" t="e">
        <f>Eingabe!BN3</f>
        <v>#REF!</v>
      </c>
      <c r="BM3" s="34"/>
      <c r="BN3" s="41" t="e">
        <f>Eingabe!BP3</f>
        <v>#REF!</v>
      </c>
      <c r="BO3" s="41" t="e">
        <f>Eingabe!BQ3</f>
        <v>#REF!</v>
      </c>
      <c r="BP3" s="41" t="e">
        <f>Eingabe!BR3</f>
        <v>#REF!</v>
      </c>
      <c r="BQ3" s="41" t="e">
        <f>Eingabe!BS3</f>
        <v>#REF!</v>
      </c>
      <c r="BR3" s="41" t="e">
        <f>Eingabe!BT3</f>
        <v>#REF!</v>
      </c>
      <c r="BS3" s="34"/>
      <c r="BT3" s="7"/>
      <c r="BU3" s="360"/>
      <c r="BV3" s="32" t="str">
        <f>Eingabe!BY3</f>
        <v>Bauteil gemäß Leitfaden (der Präfix Kxxx bezieht sich auf das Kapitel des Leitfadens)</v>
      </c>
      <c r="BW3" s="32" t="s">
        <v>68</v>
      </c>
      <c r="BX3" s="32" t="str">
        <f>Eingabe!BZ3</f>
        <v>(78) Produkt/Produktgruppe 1 gemäß Leitfaden</v>
      </c>
      <c r="BY3" s="32" t="str">
        <f>Eingabe!CA3</f>
        <v>(79) Produkt/Produktgruppe 2 gemäß Leitfaden</v>
      </c>
      <c r="BZ3" s="32" t="str">
        <f>Eingabe!CB3</f>
        <v>(80) Produkt/Produktgruppe 3 gemäß Leitfaden</v>
      </c>
      <c r="CA3" s="32" t="s">
        <v>69</v>
      </c>
      <c r="CB3" s="32" t="str">
        <f>Eingabe!CD3</f>
        <v>(82) relevante KM-Zeile(n) der vorherigen Spalte überschreiben (otional)</v>
      </c>
      <c r="CC3" s="32" t="str">
        <f>Eingabe!CE3</f>
        <v xml:space="preserve">Nachzuweisende Anforderung gemäß Kriterium oder Zeilennummer gemäß Kriterienmatrix
</v>
      </c>
      <c r="CD3" s="32" t="str">
        <f>Eingabe!CF3</f>
        <v>(84) Erreichte Qualitätsstufe
kA = keine Anforderung
QS0 = Anforderung der KM-Zeile wird nicht erfüllt
QS1-4 = Anforderungen gemäß KM-Zeile</v>
      </c>
      <c r="CE3" s="32" t="str">
        <f>Eingabe!CG3</f>
        <v>(85) Zusätzliche Erläuterungen zur erreichten Qualitätsstufe / Streichkriterium / techn. Ausnahme / Alternativnachweis / Gleichwertigkeitsnachweis, etc</v>
      </c>
      <c r="CF3" s="32" t="str">
        <f>Eingabe!CH3</f>
        <v>(86) Bei Bedarf: Flächenanteile / Massenanteile
(plausible Angaben IST-Gebäudes)</v>
      </c>
      <c r="CG3" s="32" t="str">
        <f>Eingabe!CI3</f>
        <v>(87) Nachgewiesene Attribute gemäß Datenblätter</v>
      </c>
      <c r="CH3" s="32" t="str">
        <f>Eingabe!CJ3</f>
        <v>(88) Technisches Merkblatt</v>
      </c>
      <c r="CI3" s="32" t="str">
        <f>Eingabe!CK3</f>
        <v>(89) Sicherheits-datenblatt</v>
      </c>
      <c r="CJ3" s="32" t="str">
        <f>Eingabe!CL3</f>
        <v>(90) Nachhaltigkeitsdatenblatt</v>
      </c>
      <c r="CK3" s="32" t="str">
        <f>Eingabe!CM3</f>
        <v>(91) GISBAU-Einstufung</v>
      </c>
      <c r="CL3" s="32" t="str">
        <f>Eingabe!CN3</f>
        <v>(92) Hersteller-erklärung, Emissions-prüfung, sonstige Nachweise</v>
      </c>
      <c r="CM3" s="32" t="str">
        <f>Eingabe!CO3</f>
        <v>(93) Link / Referenz zu eingereichte Datenblätter</v>
      </c>
      <c r="CN3" s="32" t="str">
        <f>Eingabe!CP3</f>
        <v>(94) Optional: Firma</v>
      </c>
      <c r="CO3" s="32" t="str">
        <f>Eingabe!CQ3</f>
        <v>(95) Optional: Status</v>
      </c>
      <c r="CP3" s="32" t="str">
        <f>Eingabe!CR3</f>
        <v>(96) Optional: Datum</v>
      </c>
      <c r="CQ3" s="32" t="str">
        <f>Eingabe!CS3</f>
        <v>(97) Optional: Person</v>
      </c>
      <c r="CR3" s="32" t="str">
        <f>Eingabe!CT3</f>
        <v>(98) Optional: Telefon</v>
      </c>
      <c r="CS3" s="32" t="str">
        <f>Eingabe!CU3</f>
        <v>(99) Optional: E-Mail</v>
      </c>
      <c r="CT3" s="32" t="s">
        <v>849</v>
      </c>
      <c r="CU3" s="34" t="s">
        <v>131</v>
      </c>
      <c r="CV3" s="34" t="s">
        <v>132</v>
      </c>
      <c r="CW3" s="34" t="s">
        <v>133</v>
      </c>
      <c r="CX3" s="34" t="s">
        <v>134</v>
      </c>
      <c r="CY3" s="34" t="s">
        <v>135</v>
      </c>
      <c r="CZ3" s="32" t="s">
        <v>137</v>
      </c>
      <c r="DA3" s="32" t="s">
        <v>138</v>
      </c>
      <c r="DB3" s="32" t="s">
        <v>139</v>
      </c>
      <c r="DC3" s="32" t="s">
        <v>140</v>
      </c>
      <c r="DD3" s="32" t="str">
        <f>KM!C5</f>
        <v>Nr.</v>
      </c>
      <c r="DE3" s="32" t="str">
        <f>KM!D5</f>
        <v>Relevante Bauteile / Baumaterialien / Flächen</v>
      </c>
      <c r="DF3" s="32" t="str">
        <f>KM!E5</f>
        <v>Bereich</v>
      </c>
      <c r="DG3" s="32" t="str">
        <f>KM!F5</f>
        <v>Betrachtete Stoffe / Aspekte</v>
      </c>
      <c r="DH3" s="32"/>
      <c r="DI3" s="34"/>
      <c r="DJ3" s="361"/>
      <c r="DK3" s="41" t="str">
        <f>Eingabe!DB3</f>
        <v>Meldung</v>
      </c>
      <c r="DL3" s="41" t="str">
        <f>Eingabe!DC3</f>
        <v>(107) Qualitätsstufe
QS1.1 = QS1
QS1.2, QS2.1 = QS2
QS1.3, QS2.2 = QS4</v>
      </c>
      <c r="DM3" s="32" t="str">
        <f>Eingabe!DE3</f>
        <v>(109) [Eingabe] Masse neu eingebrachter Holzanteil [kg]</v>
      </c>
      <c r="DN3" s="32" t="str">
        <f>Eingabe!DF3</f>
        <v>(110) Zertifizierter Masseanteil neu eingebrachtes Holz [%]</v>
      </c>
      <c r="DO3" s="32" t="s">
        <v>798</v>
      </c>
      <c r="DP3" s="32" t="s">
        <v>881</v>
      </c>
      <c r="DQ3" s="32" t="s">
        <v>881</v>
      </c>
      <c r="DR3" s="34"/>
      <c r="DS3" s="362"/>
      <c r="DT3" s="41" t="str">
        <f>Eingabe!DI3</f>
        <v>Meldung</v>
      </c>
      <c r="DU3" s="41" t="str">
        <f>Eingabe!DJ3</f>
        <v>(114) Qualitätsstufe</v>
      </c>
      <c r="DV3" s="41" t="str">
        <f>Eingabe!DM3</f>
        <v>(117) BONUS 1 'Wieder- oder Weiterverwendung'</v>
      </c>
      <c r="DW3" s="41" t="str">
        <f>Eingabe!DN3</f>
        <v>(118) Nachweise/Erläuterung</v>
      </c>
      <c r="DX3" s="41" t="str">
        <f>Eingabe!DO3</f>
        <v>(119) BONUS 2 'Schadstoff-vermeidung' (MAX 5 Punkte)</v>
      </c>
      <c r="DY3" s="41" t="str">
        <f>Eingabe!DP3</f>
        <v>(120) Nachweise/Erläuterung</v>
      </c>
      <c r="DZ3" s="41" t="str">
        <f>Eingabe!DQ3</f>
        <v>(121) BONUS 3 'Materialmischung oder Materialschichtung' (MAX 5 Punkte)</v>
      </c>
      <c r="EA3" s="41" t="str">
        <f>Eingabe!DR3</f>
        <v>(122) Nachweise/Erläuterung</v>
      </c>
      <c r="EB3" s="41" t="str">
        <f>Eingabe!DS3</f>
        <v>(123) BONUS 4 'Zirkuläre Baukonstruktive Einbauten' (KG380) (2,5 Punkte)</v>
      </c>
      <c r="EC3" s="41" t="s">
        <v>1477</v>
      </c>
      <c r="ED3" s="41" t="str">
        <f>Eingabe!DT3</f>
        <v>(124) Nachweise/Erläuterung</v>
      </c>
      <c r="EE3" s="34" t="s">
        <v>1509</v>
      </c>
      <c r="EF3" s="49" t="s">
        <v>807</v>
      </c>
      <c r="EG3" s="49" t="s">
        <v>808</v>
      </c>
      <c r="EH3" s="49" t="s">
        <v>809</v>
      </c>
      <c r="EI3" s="49" t="s">
        <v>811</v>
      </c>
      <c r="EJ3" s="49" t="s">
        <v>815</v>
      </c>
      <c r="EK3" s="49" t="s">
        <v>1512</v>
      </c>
      <c r="EL3" s="49" t="s">
        <v>810</v>
      </c>
      <c r="EM3" s="49" t="s">
        <v>797</v>
      </c>
      <c r="EN3" s="49" t="s">
        <v>884</v>
      </c>
      <c r="EO3" s="49" t="s">
        <v>1182</v>
      </c>
      <c r="EP3" s="49" t="s">
        <v>1505</v>
      </c>
      <c r="EQ3" s="49" t="s">
        <v>1506</v>
      </c>
      <c r="ER3" s="49" t="s">
        <v>1507</v>
      </c>
      <c r="ES3" s="49" t="s">
        <v>1513</v>
      </c>
      <c r="ET3" s="49" t="s">
        <v>1644</v>
      </c>
      <c r="EU3" s="49" t="s">
        <v>813</v>
      </c>
      <c r="EV3" s="34" t="s">
        <v>814</v>
      </c>
      <c r="EW3" s="34" t="s">
        <v>816</v>
      </c>
      <c r="EX3" s="34" t="s">
        <v>817</v>
      </c>
      <c r="EY3" s="34" t="s">
        <v>1478</v>
      </c>
      <c r="EZ3" s="34" t="s">
        <v>1484</v>
      </c>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row>
    <row r="4" spans="1:206" s="37" customFormat="1" ht="41.25" customHeight="1" x14ac:dyDescent="0.3">
      <c r="A4" s="7" t="str">
        <f ca="1">EF4&amp;CHAR(10)&amp;EG4&amp;CHAR(10)&amp;EH4</f>
        <v xml:space="preserve">
</v>
      </c>
      <c r="B4" s="7" t="str" cm="1">
        <f t="array" aca="1" ref="B4" ca="1">IF(INDIRECT(ADDRESS(ROW(),2,4,,"Eingabe"))="","",INDIRECT(ADDRESS(ROW(),2,4,,"Eingabe")))</f>
        <v/>
      </c>
      <c r="C4" s="7" t="str" cm="1">
        <f t="array" aca="1" ref="C4" ca="1">IF(INDIRECT(ADDRESS(ROW(),3,4,,"Eingabe"))="","",INDIRECT(ADDRESS(ROW(),3,4,,"Eingabe")))</f>
        <v>erter</v>
      </c>
      <c r="D4" s="7" t="str" cm="1">
        <f t="array" aca="1" ref="D4" ca="1">IF(INDIRECT(ADDRESS(ROW(),5,4,,"Eingabe"))="","",INDIRECT(ADDRESS(ROW(),5,4,,"Eingabe")))</f>
        <v/>
      </c>
      <c r="E4" s="7" t="str" cm="1">
        <f t="array" aca="1" ref="E4" ca="1">IF(INDIRECT(ADDRESS(ROW(),6,4,,"Eingabe"))="","",INDIRECT(ADDRESS(ROW(),6,4,,"Eingabe")))</f>
        <v/>
      </c>
      <c r="F4" s="7" t="str" cm="1">
        <f t="array" aca="1" ref="F4" ca="1">IF(INDIRECT(ADDRESS(ROW(),8,4,,"Eingabe"))="","",INDIRECT(ADDRESS(ROW(),8,4,,"Eingabe")))</f>
        <v/>
      </c>
      <c r="G4" s="7" t="str" cm="1">
        <f t="array" aca="1" ref="G4" ca="1">IF(INDIRECT(ADDRESS(ROW(),9,4,,"Eingabe"))="","",INDIRECT(ADDRESS(ROW(),9,4,,"Eingabe")))</f>
        <v/>
      </c>
      <c r="H4" s="7" t="str" cm="1">
        <f t="array" aca="1" ref="H4" ca="1">IF(INDIRECT(ADDRESS(ROW(),10,4,,"Eingabe"))="","",INDIRECT(ADDRESS(ROW(),10,4,,"Eingabe")))</f>
        <v/>
      </c>
      <c r="I4" s="7" t="str" cm="1">
        <f t="array" aca="1" ref="I4" ca="1">IF(INDIRECT(ADDRESS(ROW(),11,4,,"Eingabe"))="","",INDIRECT(ADDRESS(ROW(),11,4,,"Eingabe")))</f>
        <v/>
      </c>
      <c r="J4" s="7" t="str" cm="1">
        <f t="array" aca="1" ref="J4" ca="1">IF(INDIRECT(ADDRESS(ROW(),12,4,,"Eingabe"))="","",INDIRECT(ADDRESS(ROW(),12,4,,"Eingabe")))</f>
        <v/>
      </c>
      <c r="K4" s="7" t="str" cm="1">
        <f t="array" aca="1" ref="K4" ca="1">IF(INDIRECT(ADDRESS(ROW(),13,4,,"Eingabe"))&lt;&gt;"",INDIRECT(ADDRESS(ROW(),13,4,,"Eingabe")),IF(AND(J4="m^3",I4&lt;&gt;""),I4,""))</f>
        <v/>
      </c>
      <c r="L4" s="7" t="str" cm="1">
        <f t="array" aca="1" ref="L4" ca="1">IF(INDIRECT(ADDRESS(ROW(),14,4,,"Eingabe"))="","",INDIRECT(ADDRESS(ROW(),14,4,,"Eingabe")))</f>
        <v/>
      </c>
      <c r="M4" s="7" t="str" cm="1">
        <f t="array" aca="1" ref="M4" ca="1">IF(INDIRECT(ADDRESS(ROW(),15,4,,"Eingabe"))="","",INDIRECT(ADDRESS(ROW(),15,4,,"Eingabe")))</f>
        <v/>
      </c>
      <c r="N4" s="7" t="str" cm="1">
        <f t="array" aca="1" ref="N4" ca="1">IF(INDIRECT(ADDRESS(ROW(),16,4,,"Eingabe"))="","",INDIRECT(ADDRESS(ROW(),16,4,,"Eingabe")))</f>
        <v/>
      </c>
      <c r="O4" s="7" t="str" cm="1">
        <f t="array" aca="1" ref="O4" ca="1">IF(INDIRECT(ADDRESS(ROW(),17,4,,"Eingabe"))="","",INDIRECT(ADDRESS(ROW(),17,4,,"Eingabe")))</f>
        <v/>
      </c>
      <c r="P4" s="7" t="str" cm="1">
        <f t="array" aca="1" ref="P4" ca="1">IF(INDIRECT(ADDRESS(ROW(),18,4,,"Eingabe"))="","",INDIRECT(ADDRESS(ROW(),18,4,,"Eingabe")))</f>
        <v/>
      </c>
      <c r="Q4" s="7" t="str" cm="1">
        <f t="array" aca="1" ref="Q4" ca="1">IF(INDIRECT(ADDRESS(ROW(),19,4,,"Eingabe"))="","",INDIRECT(ADDRESS(ROW(),19,4,,"Eingabe")))</f>
        <v/>
      </c>
      <c r="R4" s="7" t="str">
        <f ca="1">IF(Q4="","",_xlfn.XLOOKUP(Q4,METADATEN!$BJ$2:$BJ$1000,METADATEN!$BK$2:$BK$1000))</f>
        <v/>
      </c>
      <c r="S4" s="7" t="str" cm="1">
        <f t="array" aca="1" ref="S4" ca="1">IF(INDIRECT(ADDRESS(ROW(),21,4,,"Eingabe"))="","",INDIRECT(ADDRESS(ROW(),21,4,,"Eingabe")))</f>
        <v/>
      </c>
      <c r="T4" s="7" t="str" cm="1">
        <f t="array" aca="1" ref="T4" ca="1">IF(INDIRECT(ADDRESS(ROW(),22,4,,"Eingabe"))="","",INDIRECT(ADDRESS(ROW(),22,4,,"Eingabe")))</f>
        <v/>
      </c>
      <c r="U4" s="7" t="str">
        <f ca="1">IF(T4="","",_xlfn.XLOOKUP(T4,METADATEN!$BJ$2:$BJ$1000,METADATEN!$BK$2:$BK$1000))</f>
        <v/>
      </c>
      <c r="V4" s="7" cm="1">
        <f t="array" aca="1" ref="V4" ca="1">IF(INDIRECT(ADDRESS(ROW(),24,4,,"Eingabe"))="",0,INDIRECT(ADDRESS(ROW(),24,4,,"Eingabe")))</f>
        <v>0</v>
      </c>
      <c r="W4" s="7" t="str" cm="1">
        <f t="array" aca="1" ref="W4" ca="1">IF(INDIRECT(ADDRESS(ROW(),25,4,,"Eingabe"))="","",INDIRECT(ADDRESS(ROW(),25,4,,"Eingabe")))</f>
        <v/>
      </c>
      <c r="X4" s="7">
        <f ca="1">IF(W4="",0,_xlfn.XLOOKUP(W4,METADATEN!$BJ$2:$BJ$1000,METADATEN!$BK$2:$BK$1000))</f>
        <v>0</v>
      </c>
      <c r="Y4" s="7" cm="1">
        <f t="array" aca="1" ref="Y4" ca="1">IF(INDIRECT(ADDRESS(ROW(),27,4,,"Eingabe"))="",0,INDIRECT(ADDRESS(ROW(),27,4,,"Eingabe")))</f>
        <v>0</v>
      </c>
      <c r="Z4" s="7" t="str" cm="1">
        <f t="array" aca="1" ref="Z4" ca="1">IF(INDIRECT(ADDRESS(ROW(),28,4,,"Eingabe"))="","",INDIRECT(ADDRESS(ROW(),28,4,,"Eingabe")))</f>
        <v/>
      </c>
      <c r="AA4" s="7">
        <f ca="1">IF(Z4="",0,_xlfn.XLOOKUP(Z4,METADATEN!$BJ$2:$BJ$1000,METADATEN!$BK$2:$BK$1000))</f>
        <v>0</v>
      </c>
      <c r="AB4" s="7" cm="1">
        <f t="array" aca="1" ref="AB4" ca="1">IF(INDIRECT(ADDRESS(ROW(),30,4,,"Eingabe"))="",0,INDIRECT(ADDRESS(ROW(),30,4,,"Eingabe")))</f>
        <v>0</v>
      </c>
      <c r="AC4" s="7" t="str" cm="1">
        <f t="array" aca="1" ref="AC4" ca="1">IF(INDIRECT(ADDRESS(ROW(),31,4,,"Eingabe"))="","",INDIRECT(ADDRESS(ROW(),31,4,,"Eingabe")))</f>
        <v/>
      </c>
      <c r="AD4" s="7">
        <f ca="1">IF(AC4="",0,_xlfn.XLOOKUP(AC4,METADATEN!$BJ$2:$BJ$1000,METADATEN!$BK$2:$BK$1000))</f>
        <v>0</v>
      </c>
      <c r="AE4" s="7" cm="1">
        <f t="array" aca="1" ref="AE4" ca="1">IF(INDIRECT(ADDRESS(ROW(),33,4,,"Eingabe"))="",0,INDIRECT(ADDRESS(ROW(),33,4,,"Eingabe")))</f>
        <v>0</v>
      </c>
      <c r="AF4" s="7" t="str" cm="1">
        <f t="array" aca="1" ref="AF4" ca="1">IF(INDIRECT(ADDRESS(ROW(),34,4,,"Eingabe"))="","",INDIRECT(ADDRESS(ROW(),34,4,,"Eingabe")))</f>
        <v/>
      </c>
      <c r="AG4" s="7">
        <f ca="1">IF(AF4="",0,_xlfn.XLOOKUP(AF4,METADATEN!$BJ$2:$BJ$1000,METADATEN!$BK$2:$BK$1000))</f>
        <v>0</v>
      </c>
      <c r="AH4" s="7" t="str">
        <f ca="1">IFERROR(IF(B4="","",
                IF(AND(J4=METADATEN!$BL$2,I4&lt;&gt;""),I4,
                              IF(AND(J4=METADATEN!$BL$3,I4&lt;&gt;"",K4&lt;&gt;""),I4*K4,
                                            IF(AND(J4=METADATEN!$BL$4,I4&lt;&gt;"",L4&lt;&gt;""),I4*L4,
                                                          IF(AND(J4=METADATEN!$BL$6,I4&lt;&gt;"",M4&lt;&gt;""),I4*M4,
                                                                        IF(AND(J4=METADATEN!$BL$10,I4&lt;&gt;"",N4&lt;&gt;""),I4*N4,
                                                                                       IF(OR(J4=METADATEN!$BL$11,J4=METADATEN!$BL$12),0,
                                                                                                     IF(AND(O4&lt;&gt;"",K4&lt;&gt;""),O4*K4,
                                                                                                                  IF(AND(R4&lt;&gt;"",K4&lt;&gt;""),R4*K4,
                                                                                                                                IF(AND(R4="",K4&lt;&gt;"",S4&lt;&gt;"",U4&lt;&gt;"",S4+V4+Y4+AB4+AE4=1),(S4*U4+V4*X4+Y4*AA4+AB4*AD4+AE4*AG4)*K4,"-"
                                                                                                                                             )
                                                                                                                               )
                                                                                                                  )
                                                                                                     )
                                                                                      )
                                                                        )
                                                        )
                                         )
                            )
                ),"-")</f>
        <v/>
      </c>
      <c r="AI4" s="35"/>
      <c r="AJ4" s="35"/>
      <c r="AK4" s="35" t="str">
        <f ca="1">EJ4&amp;CHAR(10)&amp;EK4&amp;CHAR(10)&amp;EL4</f>
        <v xml:space="preserve">
</v>
      </c>
      <c r="AL4" s="35" t="str" cm="1">
        <f t="array" aca="1" ref="AL4" ca="1">IF(INDIRECT(ADDRESS(ROW(),40,4,,"Eingabe"))="","",INDIRECT(ADDRESS(ROW(),40,4,,"Eingabe")))</f>
        <v/>
      </c>
      <c r="AM4" s="35" t="str" cm="1">
        <f t="array" aca="1" ref="AM4" ca="1">IF(INDIRECT(ADDRESS(ROW(),41,4,,"Eingabe"))="","",INDIRECT(ADDRESS(ROW(),41,4,,"Eingabe")))</f>
        <v/>
      </c>
      <c r="AN4" s="35" t="str" cm="1">
        <f t="array" aca="1" ref="AN4" ca="1">IF(INDIRECT(ADDRESS(ROW(),42,4,,"Eingabe"))="","",INDIRECT(ADDRESS(ROW(),42,4,,"Eingabe")))</f>
        <v/>
      </c>
      <c r="AO4" s="35"/>
      <c r="AP4" s="35" cm="1">
        <f t="array" aca="1" ref="AP4" ca="1">IF(INDIRECT(ADDRESS(ROW(),44,4,,"Eingabe"))="",0,INDIRECT(ADDRESS(ROW(),44,4,,"Eingabe")))</f>
        <v>0</v>
      </c>
      <c r="AQ4" s="35" cm="1">
        <f t="array" aca="1" ref="AQ4" ca="1">IF(INDIRECT(ADDRESS(ROW(),45,4,,"Eingabe"))="",0,INDIRECT(ADDRESS(ROW(),45,4,,"Eingabe")))</f>
        <v>0</v>
      </c>
      <c r="AR4" s="35" cm="1">
        <f t="array" aca="1" ref="AR4" ca="1">IF(INDIRECT(ADDRESS(ROW(),46,4,,"Eingabe"))="",0,INDIRECT(ADDRESS(ROW(),46,4,,"Eingabe")))</f>
        <v>0</v>
      </c>
      <c r="AS4" s="35" cm="1">
        <f t="array" aca="1" ref="AS4" ca="1">IF(INDIRECT(ADDRESS(ROW(),47,4,,"Eingabe"))="",0,INDIRECT(ADDRESS(ROW(),47,4,,"Eingabe")))</f>
        <v>0</v>
      </c>
      <c r="AT4" s="35" cm="1">
        <f t="array" aca="1" ref="AT4" ca="1">IF(INDIRECT(ADDRESS(ROW(),48,4,,"Eingabe"))="",0,INDIRECT(ADDRESS(ROW(),48,4,,"Eingabe")))</f>
        <v>0</v>
      </c>
      <c r="AU4" s="35"/>
      <c r="AV4" s="35" cm="1">
        <f t="array" aca="1" ref="AV4" ca="1">IF(INDIRECT(ADDRESS(ROW(),50,4,,"Eingabe"))="",0,INDIRECT(ADDRESS(ROW(),50,4,,"Eingabe")))</f>
        <v>0</v>
      </c>
      <c r="AW4" s="35" cm="1">
        <f t="array" aca="1" ref="AW4" ca="1">IF(INDIRECT(ADDRESS(ROW(),51,4,,"Eingabe"))="",0,INDIRECT(ADDRESS(ROW(),51,4,,"Eingabe")))</f>
        <v>0</v>
      </c>
      <c r="AX4" s="35" cm="1">
        <f t="array" aca="1" ref="AX4" ca="1">IF(INDIRECT(ADDRESS(ROW(),52,4,,"Eingabe"))="",0,INDIRECT(ADDRESS(ROW(),52,4,,"Eingabe")))</f>
        <v>0</v>
      </c>
      <c r="AY4" s="35" cm="1">
        <f t="array" aca="1" ref="AY4" ca="1">IF(INDIRECT(ADDRESS(ROW(),53,4,,"Eingabe"))="",0,INDIRECT(ADDRESS(ROW(),53,4,,"Eingabe")))</f>
        <v>0</v>
      </c>
      <c r="AZ4" s="35" cm="1">
        <f t="array" aca="1" ref="AZ4" ca="1">IF(INDIRECT(ADDRESS(ROW(),54,4,,"Eingabe"))="",0,INDIRECT(ADDRESS(ROW(),54,4,,"Eingabe")))</f>
        <v>0</v>
      </c>
      <c r="BA4" s="35"/>
      <c r="BB4" s="35" cm="1">
        <f t="array" aca="1" ref="BB4" ca="1">IF(INDIRECT(ADDRESS(ROW(),56,4,,"Eingabe"))="",0,INDIRECT(ADDRESS(ROW(),56,4,,"Eingabe")))</f>
        <v>0</v>
      </c>
      <c r="BC4" s="35" cm="1">
        <f t="array" aca="1" ref="BC4" ca="1">IF(INDIRECT(ADDRESS(ROW(),57,4,,"Eingabe"))="",0,INDIRECT(ADDRESS(ROW(),57,4,,"Eingabe")))</f>
        <v>0</v>
      </c>
      <c r="BD4" s="35" cm="1">
        <f t="array" aca="1" ref="BD4" ca="1">IF(INDIRECT(ADDRESS(ROW(),58,4,,"Eingabe"))="",0,INDIRECT(ADDRESS(ROW(),58,4,,"Eingabe")))</f>
        <v>0</v>
      </c>
      <c r="BE4" s="35" cm="1">
        <f t="array" aca="1" ref="BE4" ca="1">IF(INDIRECT(ADDRESS(ROW(),59,4,,"Eingabe"))="",0,INDIRECT(ADDRESS(ROW(),59,4,,"Eingabe")))</f>
        <v>0</v>
      </c>
      <c r="BF4" s="35" cm="1">
        <f t="array" aca="1" ref="BF4" ca="1">IF(INDIRECT(ADDRESS(ROW(),60,4,,"Eingabe"))="",0,INDIRECT(ADDRESS(ROW(),60,4,,"Eingabe")))</f>
        <v>0</v>
      </c>
      <c r="BG4" s="35"/>
      <c r="BH4" s="35" cm="1">
        <f t="array" aca="1" ref="BH4" ca="1">IF(INDIRECT(ADDRESS(ROW(),62,4,,"Eingabe"))="",0,INDIRECT(ADDRESS(ROW(),62,4,,"Eingabe")))</f>
        <v>0</v>
      </c>
      <c r="BI4" s="35" cm="1">
        <f t="array" aca="1" ref="BI4" ca="1">IF(INDIRECT(ADDRESS(ROW(),63,4,,"Eingabe"))="",0,INDIRECT(ADDRESS(ROW(),63,4,,"Eingabe")))</f>
        <v>0</v>
      </c>
      <c r="BJ4" s="35" cm="1">
        <f t="array" aca="1" ref="BJ4" ca="1">IF(INDIRECT(ADDRESS(ROW(),64,4,,"Eingabe"))="",0,INDIRECT(ADDRESS(ROW(),64,4,,"Eingabe")))</f>
        <v>0</v>
      </c>
      <c r="BK4" s="35" cm="1">
        <f t="array" aca="1" ref="BK4" ca="1">IF(INDIRECT(ADDRESS(ROW(),65,4,,"Eingabe"))="",0,INDIRECT(ADDRESS(ROW(),65,4,,"Eingabe")))</f>
        <v>0</v>
      </c>
      <c r="BL4" s="35" cm="1">
        <f t="array" aca="1" ref="BL4" ca="1">IF(INDIRECT(ADDRESS(ROW(),66,4,,"Eingabe"))="",0,INDIRECT(ADDRESS(ROW(),66,4,,"Eingabe")))</f>
        <v>0</v>
      </c>
      <c r="BM4" s="35"/>
      <c r="BN4" s="35" cm="1">
        <f t="array" aca="1" ref="BN4" ca="1">IF(INDIRECT(ADDRESS(ROW(),68,4,,"Eingabe"))="",0,INDIRECT(ADDRESS(ROW(),68,4,,"Eingabe")))</f>
        <v>0</v>
      </c>
      <c r="BO4" s="35" cm="1">
        <f t="array" aca="1" ref="BO4" ca="1">IF(INDIRECT(ADDRESS(ROW(),69,4,,"Eingabe"))="",0,INDIRECT(ADDRESS(ROW(),69,4,,"Eingabe")))</f>
        <v>0</v>
      </c>
      <c r="BP4" s="35" cm="1">
        <f t="array" aca="1" ref="BP4" ca="1">IF(INDIRECT(ADDRESS(ROW(),70,4,,"Eingabe"))="",0,INDIRECT(ADDRESS(ROW(),70,4,,"Eingabe")))</f>
        <v>0</v>
      </c>
      <c r="BQ4" s="35" cm="1">
        <f t="array" aca="1" ref="BQ4" ca="1">IF(INDIRECT(ADDRESS(ROW(),71,4,,"Eingabe"))="",0,INDIRECT(ADDRESS(ROW(),71,4,,"Eingabe")))</f>
        <v>0</v>
      </c>
      <c r="BR4" s="35" cm="1">
        <f t="array" aca="1" ref="BR4" ca="1">IF(INDIRECT(ADDRESS(ROW(),72,4,,"Eingabe"))="",0,INDIRECT(ADDRESS(ROW(),72,4,,"Eingabe")))</f>
        <v>0</v>
      </c>
      <c r="BS4" s="35"/>
      <c r="BT4" s="7"/>
      <c r="BU4" s="7"/>
      <c r="BV4" s="7" t="str">
        <f ca="1">IF(BW4="N/A","KG nicht betrachtungsrelevant","")</f>
        <v/>
      </c>
      <c r="BW4" s="7" t="str">
        <f ca="1">IF($B4="","",
                _xlfn.XLOOKUP(B4,METADATEN!$A$4:$A$200,METADATEN!$J$4:$J$200)
                )</f>
        <v/>
      </c>
      <c r="BX4" s="7" t="str" cm="1">
        <f t="array" aca="1" ref="BX4" ca="1">IF(INDIRECT(ADDRESS(ROW(),78,4,,"Eingabe"))="","",INDIRECT(ADDRESS(ROW(),78,4,,"Eingabe")))</f>
        <v/>
      </c>
      <c r="BY4" s="7" t="str" cm="1">
        <f t="array" aca="1" ref="BY4" ca="1">IF(INDIRECT(ADDRESS(ROW(),79,4,,"Eingabe"))="","",INDIRECT(ADDRESS(ROW(),79,4,,"Eingabe")))</f>
        <v/>
      </c>
      <c r="BZ4" s="7" t="str" cm="1">
        <f t="array" aca="1" ref="BZ4" ca="1">IF(INDIRECT(ADDRESS(ROW(),80,4,,"Eingabe"))="","",INDIRECT(ADDRESS(ROW(),80,4,,"Eingabe")))</f>
        <v/>
      </c>
      <c r="CA4" s="7" t="str">
        <f ca="1">IFERROR(IF(CT4="","",
                                              IF(_xlfn.XLOOKUP(CT4,Übersicht!$U$2:$U$1000,Übersicht!$S$2:$S$1000)="","",
                                                            _xlfn.XLOOKUP(CT4,Übersicht!$U$2:$U$1000,Übersicht!$S$2:$S$1000,"")
                                                             )
                                                ),"")</f>
        <v/>
      </c>
      <c r="CB4" s="7" t="str" cm="1">
        <f t="array" aca="1" ref="CB4" ca="1">IF(INDIRECT(ADDRESS(ROW(),82,4,,"Eingabe"))="","",INDIRECT(ADDRESS(ROW(),82,4,,"Eingabe")))</f>
        <v/>
      </c>
      <c r="CC4" s="7" t="str">
        <f ca="1">IF(CD4="QS4",CZ4,
                 IF(CD4="QS3",DA4,
                                IF(CD4="QS2",DB4,
                                              IF(CD4="QS1",DC4,""
                                                            )
                                              )
                               )
                )</f>
        <v/>
      </c>
      <c r="CD4" s="7" t="str" cm="1">
        <f t="array" aca="1" ref="CD4" ca="1">IF(INDIRECT(ADDRESS(ROW(),84,4,,"Eingabe"))="","",INDIRECT(ADDRESS(ROW(),84,4,,"Eingabe")))</f>
        <v/>
      </c>
      <c r="CE4" s="7"/>
      <c r="CF4" s="7"/>
      <c r="CG4" s="7"/>
      <c r="CH4" s="7"/>
      <c r="CI4" s="7"/>
      <c r="CJ4" s="7"/>
      <c r="CK4" s="7"/>
      <c r="CL4" s="7"/>
      <c r="CM4" s="7"/>
      <c r="CN4" s="7"/>
      <c r="CO4" s="7"/>
      <c r="CP4" s="7"/>
      <c r="CQ4" s="7"/>
      <c r="CR4" s="7"/>
      <c r="CS4" s="7"/>
      <c r="CT4" s="7" t="str">
        <f t="shared" ref="CT4:CT19" ca="1" si="0">BW4&amp;BX4&amp;BY4&amp;BZ4</f>
        <v/>
      </c>
      <c r="CU4" s="34" t="str">
        <f ca="1">IF($CB4&lt;&gt;"",
       IFERROR(
                                    IF(LEN($CB4)&gt;0,
                                    MID($CB4,1,FIND(",",$CB4,1)-1),
                                     ""),$CB4&amp;""),
                IFERROR(
                                             IF(LEN($CA4)&gt;0,
                                             MID($CA4,1,FIND(",",$CA4,1)-1),
                                             ""),$CA4&amp;"")
               )</f>
        <v/>
      </c>
      <c r="CV4" s="34" t="str">
        <f ca="1">IF($CB4&lt;&gt;"",
                             IF(LEN($CB4)&gt;LEN($CU4),
                             MID($CB4,LEN($CU4)+3,IFERROR(FIND(",",$CB4,LEN($CU4)+3)-(LEN($CU4)+3),LEN($CB4)-(LEN($CU4)+2))),
                              ""),
                                        IF(LEN($CA4)&gt;LEN($CU4),
                                        MID($CA4,LEN($CU4)+3,IFERROR(FIND(",",$CA4,LEN($CU4)+3)-(LEN($CU4)+3),LEN($CA4)-(LEN($CU4)+2))),
                                        "")
                )</f>
        <v/>
      </c>
      <c r="CW4" s="34" t="str">
        <f ca="1">IF($CB4&lt;&gt;"",
                             IF(LEN(Eingabe_mit_Formel!$CB4)&gt;LEN($CU4&amp;$CV4)+2,
                             MID(Eingabe_mit_Formel!$CB4,LEN($CU4&amp;$CV4)+2+3,IFERROR(FIND(",",Eingabe_mit_Formel!$CB4,LEN($CU4&amp;$CV4)+2+3)-(LEN($CU4&amp;$CV4)+2+3),LEN($CB4)-(LEN($CU4&amp;$CV4)+2+2))),
                              ""),
                                        IF(LEN(Eingabe_mit_Formel!$CA4)&gt;LEN($CU4&amp;$CV4)+2,
                                        MID(Eingabe_mit_Formel!$CA4,LEN($CU4&amp;$CV4)+2+3,IFERROR(FIND(",",Eingabe_mit_Formel!$CA4,LEN($CU4&amp;$CV4)+2+3)-(LEN($CU4&amp;$CV4)+2+3),LEN($CA4)-(LEN($CU4&amp;$CV4)+2+2))),
                                        "")
                )</f>
        <v/>
      </c>
      <c r="CX4" s="34" t="str">
        <f ca="1">IF($CB4&lt;&gt;"",
                             IF(LEN(Eingabe_mit_Formel!$CB4)&gt;LEN($CU4&amp;$CV4&amp;$CW4)+2+2,
                             MID(Eingabe_mit_Formel!$CB4,LEN($CU4&amp;$CV4&amp;$CW4)+2+2+3,IFERROR(FIND(",",Eingabe_mit_Formel!$CB4,LEN($CU4&amp;$CV4&amp;$CW4)+2+2+3)-(LEN($CU4&amp;$CV4&amp;$CW4)+2+2+3),LEN($CB4)-(LEN($CU4&amp;$CV4&amp;$CW4)+2+2+2))),
                              ""),
                                        IF(LEN(Eingabe_mit_Formel!$CA4)&gt;LEN($CU4&amp;$CV4&amp;$CW4)+2+2,
                                        MID(Eingabe_mit_Formel!$CA4,LEN($CU4&amp;$CV4&amp;$CW4)+2+2+3,IFERROR(FIND(",",Eingabe_mit_Formel!$CA4,LEN($CU4&amp;$CV4&amp;$CW4)+2+2+3)-(LEN($CU4&amp;$CV4&amp;$CW4)+2+2+3),LEN($CA4)-(LEN($CU4&amp;$CV4&amp;$CW4)+2+2))),
                                        "")
                )</f>
        <v/>
      </c>
      <c r="CY4" s="34" t="str">
        <f ca="1">IF($CB4&lt;&gt;"",
                             IF(LEN(Eingabe_mit_Formel!$CB4)&gt;LEN($CU4&amp;$CV4&amp;$CW4&amp;$CX4)+2+2+2,
                             MID(Eingabe_mit_Formel!$CB4,LEN($CU4&amp;$CV4&amp;$CW4&amp;$CX4)+2+2+2+3,IFERROR(FIND(",",Eingabe_mit_Formel!$CB4,LEN($CU4&amp;$CV4&amp;$CW4&amp;$CX4)+2+2+2+3)-(LEN($CU4&amp;$CV4&amp;$CW4&amp;$CX4)+2+2+2+3),LEN($CB4)-(LEN($CU4&amp;$CV4&amp;$CW4&amp;$CX4)+2+2+2+2))),
                              ""),
                                        IF(LEN(Eingabe_mit_Formel!$CA4)&gt;LEN($CU4&amp;$CV4&amp;$CW4&amp;$CX4)+2+2+2,
                                        MID(Eingabe_mit_Formel!$CA4,LEN($CU4&amp;$CV4&amp;$CW4&amp;$CX4)+2+2+2+3,IFERROR(FIND(",",Eingabe_mit_Formel!$CA4,LEN($CU4&amp;$CV4&amp;$CW4&amp;$CX4)+2+2+2+3)-(LEN($CU4&amp;$CV4&amp;$CW4&amp;$CX4)+2+2+2+3),LEN($CA4)-(LEN($CU4&amp;$CV4&amp;$CW4&amp;$CX4)+2+2+2))),
                                        "")
                )</f>
        <v/>
      </c>
      <c r="CZ4" s="35" t="str">
        <f ca="1">IF($CY4&lt;&gt;"",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,CHAR(10),CHAR(10),"---QS4 Anforderung der Z",$CX4,":",CHAR(10),
                                        IF(IFERROR(VLOOKUP($CX4,KM!$C$7:$N$216,9,FALSE),VLOOKUP(VALUE($CX4),KM!$C$7:$N$216,9,FALSE))="","-",IFERROR(VLOOKUP($CX4,KM!$C$7:$N$216,9,FALSE),VLOOKUP(VALUE($CX4),KM!$C$7:$N$216,9,FALSE))),
                                       "---QS4 Anforderung der Z",$CY4,CHAR(10),
                                        IF(IFERROR(VLOOKUP($CY4,KM!$C$7:$N$216,9,FALSE),VLOOKUP(VALUE($CY4),KM!$C$7:$N$216,9,FALSE))="","-",IFERROR(VLOOKUP($CY4,KM!$C$7:$N$216,9,FALSE),VLOOKUP(VALUE($CY4),KM!$C$7:$N$216,9,FALSE))),
                                        ),
               IF($CX4&lt;&gt;"",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,CHAR(10),CHAR(10),"---QS4 Anforderung der Z",$CX4,":",CHAR(10),
                                                     IF(IFERROR(VLOOKUP($CX4,KM!$C$7:$N$216,9,FALSE),VLOOKUP(VALUE($CX4),KM!$C$7:$N$216,9,FALSE))="","-",IFERROR(VLOOKUP($CX4,KM!$C$7:$N$216,9,FALSE),VLOOKUP(VALUE($CX4),KM!$C$7:$N$216,9,FALSE))),
                                                   ),
                             IF($CW4&lt;&gt;"",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,CHAR(10),CHAR(10),"---QS4 Anforderung der Z",$CW4,":",CHAR(10),
                                                                    IF(IFERROR(VLOOKUP($CW4,KM!$C$7:$N$216,9,FALSE),VLOOKUP(VALUE($CW4),KM!$C$7:$N$216,9,FALSE))="","-",IFERROR(VLOOKUP($CW4,KM!$C$7:$N$216,9,FALSE),VLOOKUP(VALUE($CW4),KM!$C$7:$N$216,9,FALSE))),
                                                                    ),
                                           IF($CV4&lt;&gt;"",
                                                         CONCATENATE(
                                                                                  "---QS4 Anforderung der Z",$CU4,":",CHAR(10),
                                                                                 IF(IFERROR(VLOOKUP($CU4,KM!$C$7:$N$216,9,FALSE),VLOOKUP(VALUE($CU4),KM!$C$7:$N$216,9,FALSE))="","-",IFERROR(VLOOKUP($CU4,KM!$C$7:$N$216,9,FALSE),VLOOKUP(VALUE($CU4),KM!$C$7:$N$216,9,FALSE))),
                                                                                 ,CHAR(10),CHAR(10),"---QS4 Anforderung der Z",$CV4,":",CHAR(10),
                                                                                 IF(IFERROR(VLOOKUP($CV4,KM!$C$7:$N$216,9,FALSE),VLOOKUP(VALUE($CV4),KM!$C$7:$N$216,9,FALSE))="","-",IFERROR(VLOOKUP($CV4,KM!$C$7:$N$216,9,FALSE),VLOOKUP(VALUE($CV4),KM!$C$7:$N$216,9,FALSE))),
                                                                                 ),
                                                         IF($CU4&lt;&gt;"",
                                                                        CONCATENATE(
                                                                                                 IF(IFERROR(VLOOKUP($CU4,KM!$C$7:$N$216,9,FALSE),VLOOKUP(VALUE($CU4),KM!$C$7:$N$216,9,FALSE))="","-",IFERROR(VLOOKUP($CU4,KM!$C$7:$N$216,9,FALSE),VLOOKUP(VALUE($CU4),KM!$C$7:$N$216,9,FALSE))),
                                                                                                ),
                                                                       "")
                                                         )
                                            )
                             )
                )</f>
        <v/>
      </c>
      <c r="DA4" s="35" t="str">
        <f ca="1">IF($CY4&lt;&gt;"",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,CHAR(10),CHAR(10),"---QS3 Anforderung der Z",$CX4,":",CHAR(10),
                                        IF(IFERROR(VLOOKUP($CX4,KM!$C$7:$N$216,8,FALSE),VLOOKUP(VALUE($CX4),KM!$C$7:$N$216,8,FALSE))="","-",IFERROR(VLOOKUP($CX4,KM!$C$7:$N$216,8,FALSE),VLOOKUP(VALUE($CX4),KM!$C$7:$N$216,8,FALSE))),
                                       "---QS3 Anforderung der Z",$CY4,CHAR(10),
                                        IF(IFERROR(VLOOKUP($CY4,KM!$C$7:$N$216,8,FALSE),VLOOKUP(VALUE($CY4),KM!$C$7:$N$216,8,FALSE))="","-",IFERROR(VLOOKUP($CY4,KM!$C$7:$N$216,8,FALSE),VLOOKUP(VALUE($CY4),KM!$C$7:$N$216,8,FALSE))),
                                        ),
               IF($CX4&lt;&gt;"",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,CHAR(10),CHAR(10),"---QS3 Anforderung der Z",$CX4,":",CHAR(10),
                                                     IF(IFERROR(VLOOKUP($CX4,KM!$C$7:$N$216,8,FALSE),VLOOKUP(VALUE($CX4),KM!$C$7:$N$216,8,FALSE))="","-",IFERROR(VLOOKUP($CX4,KM!$C$7:$N$216,8,FALSE),VLOOKUP(VALUE($CX4),KM!$C$7:$N$216,8,FALSE))),
                                                   ),
                             IF($CW4&lt;&gt;"",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,CHAR(10),CHAR(10),"---QS3 Anforderung der Z",$CW4,":",CHAR(10),
                                                                    IF(IFERROR(VLOOKUP($CW4,KM!$C$7:$N$216,8,FALSE),VLOOKUP(VALUE($CW4),KM!$C$7:$N$216,8,FALSE))="","-",IFERROR(VLOOKUP($CW4,KM!$C$7:$N$216,8,FALSE),VLOOKUP(VALUE($CW4),KM!$C$7:$N$216,8,FALSE))),
                                                                    ),
                                           IF($CV4&lt;&gt;"",
                                                         CONCATENATE(
                                                                                  "---QS3 Anforderung der Z",$CU4,":",CHAR(10),
                                                                                 IF(IFERROR(VLOOKUP($CU4,KM!$C$7:$N$216,8,FALSE),VLOOKUP(VALUE($CU4),KM!$C$7:$N$216,8,FALSE))="","-",IFERROR(VLOOKUP($CU4,KM!$C$7:$N$216,8,FALSE),VLOOKUP(VALUE($CU4),KM!$C$7:$N$216,8,FALSE))),
                                                                                 ,CHAR(10),CHAR(10),"---QS3 Anforderung der Z",$CV4,":",CHAR(10),
                                                                                 IF(IFERROR(VLOOKUP($CV4,KM!$C$7:$N$216,8,FALSE),VLOOKUP(VALUE($CV4),KM!$C$7:$N$216,8,FALSE))="","-",IFERROR(VLOOKUP($CV4,KM!$C$7:$N$216,8,FALSE),VLOOKUP(VALUE($CV4),KM!$C$7:$N$216,8,FALSE))),
                                                                                 ),
                                                         IF($CU4&lt;&gt;"",
                                                                        CONCATENATE(
                                                                                                 IF(IFERROR(VLOOKUP($CU4,KM!$C$7:$N$216,8,FALSE),VLOOKUP(VALUE($CU4),KM!$C$7:$N$216,8,FALSE))="","-",IFERROR(VLOOKUP($CU4,KM!$C$7:$N$216,8,FALSE),VLOOKUP(VALUE($CU4),KM!$C$7:$N$216,8,FALSE))),
                                                                                                ),
                                                                       "")
                                                         )
                                            )
                             )
                )</f>
        <v/>
      </c>
      <c r="DB4" s="35" t="str">
        <f ca="1">IF($CY4&lt;&gt;"",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,CHAR(10),CHAR(10),"---QS2 Anforderung der Z",$CX4,":",CHAR(10),
                                        IF(IFERROR(VLOOKUP($CX4,KM!$C$7:$N$216,7,FALSE),VLOOKUP(VALUE($CX4),KM!$C$7:$N$216,7,FALSE))="","-",IFERROR(VLOOKUP($CX4,KM!$C$7:$N$216,7,FALSE),VLOOKUP(VALUE($CX4),KM!$C$7:$N$216,7,FALSE))),
                                       "---QS2 Anforderung der Z",$CY4,CHAR(10),
                                        IF(IFERROR(VLOOKUP($CY4,KM!$C$7:$N$216,7,FALSE),VLOOKUP(VALUE($CY4),KM!$C$7:$N$216,7,FALSE))="","-",IFERROR(VLOOKUP($CY4,KM!$C$7:$N$216,7,FALSE),VLOOKUP(VALUE($CY4),KM!$C$7:$N$216,7,FALSE))),
                                        ),
               IF($CX4&lt;&gt;"",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,CHAR(10),CHAR(10),"---QS2 Anforderung der Z",$CX4,":",CHAR(10),
                                                     IF(IFERROR(VLOOKUP($CX4,KM!$C$7:$N$216,7,FALSE),VLOOKUP(VALUE($CX4),KM!$C$7:$N$216,7,FALSE))="","-",IFERROR(VLOOKUP($CX4,KM!$C$7:$N$216,7,FALSE),VLOOKUP(VALUE($CX4),KM!$C$7:$N$216,7,FALSE))),
                                                   ),
                             IF($CW4&lt;&gt;"",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,CHAR(10),CHAR(10),"---QS2 Anforderung der Z",$CW4,":",CHAR(10),
                                                                    IF(IFERROR(VLOOKUP($CW4,KM!$C$7:$N$216,7,FALSE),VLOOKUP(VALUE($CW4),KM!$C$7:$N$216,7,FALSE))="","-",IFERROR(VLOOKUP($CW4,KM!$C$7:$N$216,7,FALSE),VLOOKUP(VALUE($CW4),KM!$C$7:$N$216,7,FALSE))),
                                                                    ),
                                           IF($CV4&lt;&gt;"",
                                                         CONCATENATE(
                                                                                  "---QS2 Anforderung der Z",$CU4,":",CHAR(10),
                                                                                 IF(IFERROR(VLOOKUP($CU4,KM!$C$7:$N$216,7,FALSE),VLOOKUP(VALUE($CU4),KM!$C$7:$N$216,7,FALSE))="","-",IFERROR(VLOOKUP($CU4,KM!$C$7:$N$216,7,FALSE),VLOOKUP(VALUE($CU4),KM!$C$7:$N$216,7,FALSE))),
                                                                                 ,CHAR(10),CHAR(10),"---QS2 Anforderung der Z",$CV4,":",CHAR(10),
                                                                                 IF(IFERROR(VLOOKUP($CV4,KM!$C$7:$N$216,7,FALSE),VLOOKUP(VALUE($CV4),KM!$C$7:$N$216,7,FALSE))="","-",IFERROR(VLOOKUP($CV4,KM!$C$7:$N$216,7,FALSE),VLOOKUP(VALUE($CV4),KM!$C$7:$N$216,7,FALSE))),
                                                                                 ),
                                                         IF($CU4&lt;&gt;"",
                                                                        CONCATENATE(
                                                                                                 IF(IFERROR(VLOOKUP($CU4,KM!$C$7:$N$216,7,FALSE),VLOOKUP(VALUE($CU4),KM!$C$7:$N$216,7,FALSE))="","-",IFERROR(VLOOKUP($CU4,KM!$C$7:$N$216,7,FALSE),VLOOKUP(VALUE($CU4),KM!$C$7:$N$216,7,FALSE))),
                                                                                                ),
                                                                       "")
                                                         )
                                            )
                             )
                )</f>
        <v/>
      </c>
      <c r="DC4" s="35" t="str">
        <f ca="1">IF($CY4&lt;&gt;"",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,CHAR(10),CHAR(10),"---QS1 Anforderung der Z",$CX4,":",CHAR(10),
                                        IF(IFERROR(VLOOKUP($CX4,KM!$C$7:$N$216,6,FALSE),VLOOKUP(VALUE($CX4),KM!$C$7:$N$216,6,FALSE))="","-",IFERROR(VLOOKUP($CX4,KM!$C$7:$N$216,6,FALSE),VLOOKUP(VALUE($CX4),KM!$C$7:$N$216,6,FALSE))),
                                       "---QS1 Anforderung der Z",$CY4,CHAR(10),
                                        IF(IFERROR(VLOOKUP($CY4,KM!$C$7:$N$216,6,FALSE),VLOOKUP(VALUE($CY4),KM!$C$7:$N$216,6,FALSE))="","-",IFERROR(VLOOKUP($CY4,KM!$C$7:$N$216,6,FALSE),VLOOKUP(VALUE($CY4),KM!$C$7:$N$216,6,FALSE))),
                                        ),
               IF($CX4&lt;&gt;"",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,CHAR(10),CHAR(10),"---QS1 Anforderung der Z",$CX4,":",CHAR(10),
                                                     IF(IFERROR(VLOOKUP($CX4,KM!$C$7:$N$216,6,FALSE),VLOOKUP(VALUE($CX4),KM!$C$7:$N$216,6,FALSE))="","-",IFERROR(VLOOKUP($CX4,KM!$C$7:$N$216,6,FALSE),VLOOKUP(VALUE($CX4),KM!$C$7:$N$216,6,FALSE))),
                                                   ),
                             IF($CW4&lt;&gt;"",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,CHAR(10),CHAR(10),"---QS1 Anforderung der Z",$CW4,":",CHAR(10),
                                                                    IF(IFERROR(VLOOKUP($CW4,KM!$C$7:$N$216,6,FALSE),VLOOKUP(VALUE($CW4),KM!$C$7:$N$216,6,FALSE))="","-",IFERROR(VLOOKUP($CW4,KM!$C$7:$N$216,6,FALSE),VLOOKUP(VALUE($CW4),KM!$C$7:$N$216,6,FALSE))),
                                                                    ),
                                           IF($CV4&lt;&gt;"",
                                                         CONCATENATE(
                                                                                  "---QS1 Anforderung der Z",$CU4,":",CHAR(10),
                                                                                 IF(IFERROR(VLOOKUP($CU4,KM!$C$7:$N$216,6,FALSE),VLOOKUP(VALUE($CU4),KM!$C$7:$N$216,6,FALSE))="","-",IFERROR(VLOOKUP($CU4,KM!$C$7:$N$216,6,FALSE),VLOOKUP(VALUE($CU4),KM!$C$7:$N$216,6,FALSE))),
                                                                                 ,CHAR(10),CHAR(10),"---QS1 Anforderung der Z",$CV4,":",CHAR(10),
                                                                                 IF(IFERROR(VLOOKUP($CV4,KM!$C$7:$N$216,6,FALSE),VLOOKUP(VALUE($CV4),KM!$C$7:$N$216,6,FALSE))="","-",IFERROR(VLOOKUP($CV4,KM!$C$7:$N$216,6,FALSE),VLOOKUP(VALUE($CV4),KM!$C$7:$N$216,6,FALSE))),
                                                                                 ),
                                                         IF($CU4&lt;&gt;"",
                                                                        CONCATENATE(
                                                                                                 IF(IFERROR(VLOOKUP($CU4,KM!$C$7:$N$216,6,FALSE),VLOOKUP(VALUE($CU4),KM!$C$7:$N$216,6,FALSE))="","-",IFERROR(VLOOKUP($CU4,KM!$C$7:$N$216,6,FALSE),VLOOKUP(VALUE($CU4),KM!$C$7:$N$216,6,FALSE))),
                                                                                                ),
                                                                       "")
                                                         )
                                            )
                             )
                )</f>
        <v/>
      </c>
      <c r="DD4" s="35" t="str">
        <f>IF(OR(KM!C7="",LEN(KM!C7)&gt;5),"",KM!C7&amp;"")</f>
        <v>1</v>
      </c>
      <c r="DE4" s="35" t="str">
        <f>IF(KM!D7="","",KM!D7)</f>
        <v>Beschichtungen auf nicht mineralischen Untergründen: Metalle, Holz, Kunststoffe</v>
      </c>
      <c r="DF4" s="35" t="str">
        <f>IF(KM!E7="","",KM!E7)</f>
        <v>Gemeint sind dekorative flüssige Beschichtungsstoffe: Lacke/ Lasuren mit Grundbeschichtungen. Ausgenommen sind Effektbeschichtungen (z. B. Metalliclacke)</v>
      </c>
      <c r="DG4" s="35" t="str">
        <f>IF(KM!F7="","",KM!F7)</f>
        <v>VVOC, VOC, SVOC Emissionen oder Gehalt</v>
      </c>
      <c r="DH4" s="35">
        <f ca="1">IF(DD4="","",
               IF(
            IFERROR(_xlfn.XLOOKUP(DD4,Eingabe_mit_Formel!$CU$4:$CU$2000,Eingabe_mit_Formel!$CU$4:$CU$2000),
                                IFERROR(_xlfn.XLOOKUP(DD4,Eingabe_mit_Formel!$CV$4:$CV$2000,Eingabe_mit_Formel!$CV$4:$CV$2000),
                                                             IFERROR(_xlfn.XLOOKUP(DD4,Eingabe_mit_Formel!$CW$4:$CW$2000,Eingabe_mit_Formel!$CW$4:$CW$2000),
                                                                                          IFERROR(_xlfn.XLOOKUP(DD4,Eingabe_mit_Formel!$CX$4:$CX$2000,Eingabe_mit_Formel!$CX$4:$CX$2000),
                                                                                                                      IFERROR(_xlfn.XLOOKUP(DD4,Eingabe_mit_Formel!$CY$4:$CY$2000,Eingabe_mit_Formel!$CY$4:$CY$2000),-1
                                                                                                                                                  )
                                                                                                                      )
                                                                                       )
                                                            )
                                               )
                             =-1,-1,1
                            )
                   )</f>
        <v>-1</v>
      </c>
      <c r="DI4" s="35"/>
      <c r="DJ4" s="35"/>
      <c r="DK4" s="35" t="str">
        <f ca="1">EM4&amp;CHAR(10)&amp;EN4&amp;CHAR(10)&amp;EO4&amp;CHAR(10)&amp;EP4&amp;CHAR(10)&amp;EQ4&amp;CHAR(10)&amp;ER4&amp;CHAR(10)&amp;ES4&amp;CHAR(10)&amp;ET4</f>
        <v xml:space="preserve">
</v>
      </c>
      <c r="DL4" s="7" t="str" cm="1">
        <f t="array" aca="1" ref="DL4" ca="1">IF(INDIRECT(ADDRESS(ROW(),107,4,,"Eingabe"))="","",INDIRECT(ADDRESS(ROW(),107,4,,"Eingabe")))</f>
        <v/>
      </c>
      <c r="DM4" s="7" t="str" cm="1">
        <f t="array" aca="1" ref="DM4" ca="1">IF(INDIRECT(ADDRESS(ROW(),109,4,,"Eingabe"))="","",INDIRECT(ADDRESS(ROW(),109,4,,"Eingabe")))</f>
        <v/>
      </c>
      <c r="DN4" s="7" t="str" cm="1">
        <f t="array" aca="1" ref="DN4" ca="1">IF(INDIRECT(ADDRESS(ROW(),110,4,,"Eingabe"))="","",INDIRECT(ADDRESS(ROW(),110,4,,"Eingabe")))</f>
        <v/>
      </c>
      <c r="DO4" s="35" t="str">
        <f ca="1">IF(OR(DM4="",DN4=""),"",DM4*DN4)</f>
        <v/>
      </c>
      <c r="DP4" s="35" t="str">
        <f ca="1">IF(OR(G4="",DL4="",B4&lt;300,B4&gt;500),"",
                IF(DL4="QS1",CONCATENATE(G4,DL4),""
                             )
                )</f>
        <v/>
      </c>
      <c r="DQ4" s="35" t="e" cm="1" vm="1">
        <f t="array" aca="1" ref="DQ4" ca="1">_xlfn.UNIQUE(_xlfn._xlws.FILTER(DP4:DP2000,DP4:DP2000&lt;&gt;""))</f>
        <v>#VALUE!</v>
      </c>
      <c r="DR4" s="35"/>
      <c r="DS4" s="35"/>
      <c r="DT4" s="35" t="str">
        <f ca="1">EU4&amp;CHAR(10)&amp;EV4&amp;CHAR(10)&amp;EW4&amp;CHAR(10)&amp;EX4&amp;CHAR(10)&amp;EY4&amp;CHAR(10)&amp;EZ4</f>
        <v xml:space="preserve">
</v>
      </c>
      <c r="DU4" s="35" t="str" cm="1">
        <f t="array" aca="1" ref="DU4" ca="1">IF(INDIRECT(ADDRESS(ROW(),114,4,,"Eingabe"))="","",INDIRECT(ADDRESS(ROW(),114,4,,"Eingabe")))</f>
        <v/>
      </c>
      <c r="DV4" s="35" t="str" cm="1">
        <f t="array" aca="1" ref="DV4" ca="1">IF(INDIRECT(ADDRESS(ROW(),117,4,,"Eingabe"))="","",INDIRECT(ADDRESS(ROW(),117,4,,"Eingabe")))</f>
        <v/>
      </c>
      <c r="DW4" s="35" t="str" cm="1">
        <f t="array" aca="1" ref="DW4" ca="1">IF(INDIRECT(ADDRESS(ROW(),118,4,,"Eingabe"))="","",INDIRECT(ADDRESS(ROW(),118,4,,"Eingabe")))</f>
        <v/>
      </c>
      <c r="DX4" s="35" t="str" cm="1">
        <f t="array" aca="1" ref="DX4" ca="1">IF(INDIRECT(ADDRESS(ROW(),119,4,,"Eingabe"))="","",INDIRECT(ADDRESS(ROW(),119,4,,"Eingabe")))</f>
        <v/>
      </c>
      <c r="DY4" s="35" t="str" cm="1">
        <f t="array" aca="1" ref="DY4" ca="1">IF(INDIRECT(ADDRESS(ROW(),120,4,,"Eingabe"))="","",INDIRECT(ADDRESS(ROW(),120,4,,"Eingabe")))</f>
        <v/>
      </c>
      <c r="DZ4" s="35" t="str" cm="1">
        <f t="array" aca="1" ref="DZ4" ca="1">IF(INDIRECT(ADDRESS(ROW(),121,4,,"Eingabe"))="","",INDIRECT(ADDRESS(ROW(),121,4,,"Eingabe")))</f>
        <v/>
      </c>
      <c r="EA4" s="35" t="str" cm="1">
        <f t="array" aca="1" ref="EA4" ca="1">IF(INDIRECT(ADDRESS(ROW(),122,4,,"Eingabe"))="","",INDIRECT(ADDRESS(ROW(),122,4,,"Eingabe")))</f>
        <v/>
      </c>
      <c r="EB4" s="35" t="str" cm="1">
        <f t="array" aca="1" ref="EB4" ca="1">IF(INDIRECT(ADDRESS(ROW(),123,4,,"Eingabe"))="","",INDIRECT(ADDRESS(ROW(),123,4,,"Eingabe")))</f>
        <v/>
      </c>
      <c r="EC4" s="35" t="str">
        <f ca="1">IF(AND(OR(B4=381,B4=382,B4=389),OR(DU4="QS3",DU4="QS4")),"x","")</f>
        <v/>
      </c>
      <c r="ED4" s="35" t="str" cm="1">
        <f t="array" aca="1" ref="ED4" ca="1">IF(INDIRECT(ADDRESS(ROW(),124,4,,"Eingabe"))="","",INDIRECT(ADDRESS(ROW(),124,4,,"Eingabe")))</f>
        <v/>
      </c>
      <c r="EE4" s="35" t="str" cm="1">
        <f t="array" aca="1" ref="EE4" ca="1">IF(AND(_xlfn.ISFORMULA(INDIRECT(ADDRESS(ROW(),1,4,,"Eingabe"))),_xlfn.ISFORMULA(INDIRECT(ADDRESS(ROW(),36,4,,"Eingabe"))),_xlfn.ISFORMULA(INDIRECT(ADDRESS(ROW(),39,4,,"Eingabe"))),_xlfn.ISFORMULA(INDIRECT(ADDRESS(ROW(),77,4,,"Eingabe"))),_xlfn.ISFORMULA(INDIRECT(ADDRESS(ROW(),106,4,,"Eingabe"))),_xlfn.ISFORMULA(INDIRECT(ADDRESS(ROW(),113,4,,"Eingabe")))),"",ROW())</f>
        <v/>
      </c>
      <c r="EF4" s="36" t="str">
        <f t="shared" ref="EF4:EF19" ca="1" si="1">IFERROR(IF(B4="","",
                                              IF(AND(AH4="-",S4&lt;&gt;"",S4+V4+Y4+AB4+AE4&lt;&gt;1),"FEHLER: Summe Anteil Materialien ungleich 1. Deswegen kein Ergebnis in der Spalte 'Masse [kg]'",""
                                                            )
                                              ),"")</f>
        <v/>
      </c>
      <c r="EG4" s="36" t="str">
        <f ca="1">IFERROR(IF(B4="","",
                IF(OR(_xlfn.XLOOKUP(B4,METADATEN!$A$4:$A$200,METADATEN!$E$4:$E$200)="Ja",AND(_xlfn.XLOOKUP(B4,METADATEN!$A$4:$A$200,METADATEN!$E$4:$E$200)&lt;&gt;"",DZ4&lt;&gt;""),AND(OR(AND(B4&gt;=340,B4&lt;=346),B4=349),#REF!&lt;&gt;"",OR(IFERROR(SEARCH("Logistik",#REF!),FALSE),IFERROR(SEARCH("Produktion",#REF!),FALSE)))),"","FEHLER: KG wurde als nicht betrachtungsrelevant gekennzeichnet")
                ),"")</f>
        <v/>
      </c>
      <c r="EH4" s="49" t="str">
        <f ca="1">IF(B4="","",
                                 IF(ISERROR(_xlfn.XLOOKUP(B4,METADATEN!$A$4:$A$200,METADATEN!$B$4:$B$200)),"FEHLER: KG kann nicht ausgewertet werden",""
                                               )
                 )</f>
        <v/>
      </c>
      <c r="EI4" s="36" t="str">
        <f t="shared" ref="EI4:EI19" ca="1" si="2">IF(B4="","",
                IF(SUM(AP4:AT4)+SUM(AV4:AZ4)+SUM(BB4:BF4)+SUM(BH4:BL4)+SUM(BN4:BR4)&gt;0,"Ja","Nein")
                )</f>
        <v/>
      </c>
      <c r="EJ4" s="36" t="str">
        <f ca="1">IF(AND(EI4="Ja",AL4=""),"WARNUNG: Eingabe Datensatz-Name fehlt","")</f>
        <v/>
      </c>
      <c r="EK4" s="36" t="str">
        <f ca="1">IF(AND(EI4="Ja",AM4=""),"WARNUNG: Ohne Eingabe einer Datensatz-UUID fließen die Ökobilanzwerte nicht in die Bewertung ein","")</f>
        <v/>
      </c>
      <c r="EL4" s="36" t="str">
        <f ca="1">IFERROR(IF(AND(EI4="Ja",_xlfn.XLOOKUP(B4,METADATEN!$A$4:$A$200,METADATEN!$I$4:$I$200)&lt;&gt;"Ja"),"WARNUNG zur KG Relevanz: "&amp;_xlfn.XLOOKUP(B4,METADATEN!$A$4:$A$200,METADATEN!$I$4:$I$200),""),"")</f>
        <v/>
      </c>
      <c r="EM4" s="36" t="str">
        <f ca="1">IFERROR(IF(B4="","",
                IF(AND(OR(DL4="QS2",DL4="QS4"),_xlfn.XLOOKUP(B4,METADATEN!$A$4:$A$200,METADATEN!$M$4:$M$200)=0),"WARNUNG: Die KG ist mit '0' gewichtet","")
                ),"")</f>
        <v/>
      </c>
      <c r="EN4" s="36" t="str">
        <f ca="1">IFERROR(IF(B4="","",
                IF(AND(DL4="QS1",OR(B4&lt;300,B4&gt;500)),"WARNUNG: Die QS1 ist nur für die KGs 300, 400 und 500 anrechenbar","")
               ),"")</f>
        <v/>
      </c>
      <c r="EO4" s="36" t="str">
        <f ca="1">IFERROR(IF(B4="","",
                IF(AND(DL4="QS1",G4=""),"WARNUNG: Die QS1 ist nur anrechenbar mit Eingabe des Herstellernamen","")
               ),"")</f>
        <v/>
      </c>
      <c r="EP4" s="36" t="str">
        <f ca="1">IFERROR(IF(B4="","",
                IF(AND(AH4&lt;&gt;"",DM4&lt;&gt;"",DM4&gt;AH4),"FEHLER: Masse Holzanteil ist größer als Gesamtmasse des Produkts","")
               ),"")</f>
        <v/>
      </c>
      <c r="EQ4" s="36" t="str">
        <f ca="1">IFERROR(IF(B4="","",
                IF(AND(DM4&lt;&gt;"",DN4=""),"FEHLER: Bitte geben Sie den zertifizierten Masseanteil Holz ein","")
               ),"")</f>
        <v/>
      </c>
      <c r="ER4" s="36" t="str">
        <f ca="1">IFERROR(IF(B4="","",
                                             IF(DN4&lt;&gt;"",
                                                           IF(OR(DN4&lt;0,DN4&gt;1),"FEHLER: Geben Sie für den zertifizierten Masseanteil Holz einen Wert zwischen 0 und 100 ein",""),"")
                                                           ),"")</f>
        <v/>
      </c>
      <c r="ES4" s="36" t="str">
        <f ca="1">IFERROR(IF(B4="","",
                                             IF(AND(DV4="x",DL4&lt;&gt;"QS4"),"WARNUNG: Bei wiederverwendeten Bauteilen kann die QS4 vergeben werden","")),"")</f>
        <v/>
      </c>
      <c r="ET4" s="36" t="str">
        <f ca="1">IFERROR(IF(B4="","",
                                             IF(AND(DV4="x",DM4&lt;&gt;""),"WARNUNG: Bei wieder- oder weiterverwendeten Bauteilen oder für den Rezyklatanteil gilt die Mindestanforderung Holz nicht. Bitte die Spalte '[Eingabe] Masse neu eingebrachter Holzanteil [kg]' leer lassen.","")),"")</f>
        <v/>
      </c>
      <c r="EU4" s="35" t="str">
        <f ca="1">IFERROR(IF(B4="","",
               IF(AND(AND(OR(DU4="QS1",DU4="QS2",DU4="QS3",DU4="QS4"),_xlfn.XLOOKUP(B4,METADATEN!$A$4:$A$200,METADATEN!$AE$4:$AE$200)=0),B4&lt;&gt;380,B4&lt;&gt;381,B4&lt;&gt;382,B4&lt;&gt;389),"WARNUNG: Die KG ist mit '0' gewichtet","")
               ),"")</f>
        <v/>
      </c>
      <c r="EV4" s="35" t="str">
        <f t="shared" ref="EV4:EV19" ca="1" si="3">IFERROR(IF(B4="","",
                IF(AND(DX4="x",DZ4="x"),"FEHLER: Bonus2 und Bonus3 können nicht gleichzeitig geltend gemacht werden","")
                ),"")</f>
        <v/>
      </c>
      <c r="EW4" s="35" t="str">
        <f t="shared" ref="EW4:EW19" ca="1" si="4">IFERROR(IF(B4="","",
                IF(AND(DV4="x",DU4&lt;&gt;"QS4"),"WARNUNG: Bei wiederverwendeten Bauteilen kann die QS4 angesetzt werden","")
                ),"")</f>
        <v/>
      </c>
      <c r="EX4" s="35" t="str">
        <f t="shared" ref="EX4:EX19" ca="1" si="5">IFERROR(IF(B4="","",
                IF(OR(AND(OR(B4=380,B4=381,B4=382,B4=389),EB4=""),AND(B4=380,EB4="x")),"WARNUNG: Bonus 4 kann nur für die KG380 in der 3.Ebene (also für die KGs 381, 382 und 389) mit mindestens QS3 geltend gemacht werden","")
                ),"")</f>
        <v/>
      </c>
      <c r="EY4" s="35" t="str">
        <f t="shared" ref="EY4:EY19" ca="1" si="6">IFERROR(IF(B4="","",
                IF(AND(EX4="",EC4="",EB4="x"),"WARNUNG: Bonus 4 kann nur mit mindestens QS3 geltend gemacht werden","")
                ),"")</f>
        <v/>
      </c>
      <c r="EZ4" s="35" t="str">
        <f ca="1">IFERROR(IF(B4="","",
                IF(AND(OR(B4=380,B4=381,B4=382,B4=389),OR(AH4&lt;&gt;0,AH4="-"),EC4="x",OR(#REF!&lt;&gt;"",#REF!&lt;&gt;"")),"WARNUNG: Um bei gleichzeitiger Geltendmachung des Bonus 4 und Verfahren1 bei der KG300 (1.Ebene) die maximalen Punkte erreichen zu können, geben Sie bitte die Masse 0kg ein!","")
                ),"")</f>
        <v/>
      </c>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row>
    <row r="5" spans="1:206" s="37" customFormat="1" ht="15" customHeight="1" x14ac:dyDescent="0.3">
      <c r="A5" s="7" t="str">
        <f t="shared" ref="A5:A19" ca="1" si="7">EF5&amp;CHAR(10)&amp;EG5&amp;CHAR(10)&amp;EH5</f>
        <v xml:space="preserve">
</v>
      </c>
      <c r="B5" s="7" t="str" cm="1">
        <f t="array" aca="1" ref="B5" ca="1">IF(INDIRECT(ADDRESS(ROW(),2,4,,"Eingabe"))="","",INDIRECT(ADDRESS(ROW(),2,4,,"Eingabe")))</f>
        <v/>
      </c>
      <c r="C5" s="7" t="str" cm="1">
        <f t="array" aca="1" ref="C5" ca="1">IF(INDIRECT(ADDRESS(ROW(),3,4,,"Eingabe"))="","",INDIRECT(ADDRESS(ROW(),3,4,,"Eingabe")))</f>
        <v/>
      </c>
      <c r="D5" s="7" t="str" cm="1">
        <f t="array" aca="1" ref="D5" ca="1">IF(INDIRECT(ADDRESS(ROW(),5,4,,"Eingabe"))="","",INDIRECT(ADDRESS(ROW(),5,4,,"Eingabe")))</f>
        <v/>
      </c>
      <c r="E5" s="7" t="str" cm="1">
        <f t="array" aca="1" ref="E5" ca="1">IF(INDIRECT(ADDRESS(ROW(),6,4,,"Eingabe"))="","",INDIRECT(ADDRESS(ROW(),6,4,,"Eingabe")))</f>
        <v/>
      </c>
      <c r="F5" s="7" t="str" cm="1">
        <f t="array" aca="1" ref="F5" ca="1">IF(INDIRECT(ADDRESS(ROW(),8,4,,"Eingabe"))="","",INDIRECT(ADDRESS(ROW(),8,4,,"Eingabe")))</f>
        <v/>
      </c>
      <c r="G5" s="7" t="str" cm="1">
        <f t="array" aca="1" ref="G5" ca="1">IF(INDIRECT(ADDRESS(ROW(),9,4,,"Eingabe"))="","",INDIRECT(ADDRESS(ROW(),9,4,,"Eingabe")))</f>
        <v/>
      </c>
      <c r="H5" s="7" t="str" cm="1">
        <f t="array" aca="1" ref="H5" ca="1">IF(INDIRECT(ADDRESS(ROW(),10,4,,"Eingabe"))="","",INDIRECT(ADDRESS(ROW(),10,4,,"Eingabe")))</f>
        <v/>
      </c>
      <c r="I5" s="7" t="str" cm="1">
        <f t="array" aca="1" ref="I5" ca="1">IF(INDIRECT(ADDRESS(ROW(),11,4,,"Eingabe"))="","",INDIRECT(ADDRESS(ROW(),11,4,,"Eingabe")))</f>
        <v/>
      </c>
      <c r="J5" s="7" t="str" cm="1">
        <f t="array" aca="1" ref="J5" ca="1">IF(INDIRECT(ADDRESS(ROW(),12,4,,"Eingabe"))="","",INDIRECT(ADDRESS(ROW(),12,4,,"Eingabe")))</f>
        <v/>
      </c>
      <c r="K5" s="7" t="str" cm="1">
        <f t="array" aca="1" ref="K5" ca="1">IF(INDIRECT(ADDRESS(ROW(),13,4,,"Eingabe"))&lt;&gt;"",INDIRECT(ADDRESS(ROW(),13,4,,"Eingabe")),IF(AND(J5="m^3",I5&lt;&gt;""),I5,""))</f>
        <v/>
      </c>
      <c r="L5" s="7" t="str" cm="1">
        <f t="array" aca="1" ref="L5" ca="1">IF(INDIRECT(ADDRESS(ROW(),14,4,,"Eingabe"))="","",INDIRECT(ADDRESS(ROW(),14,4,,"Eingabe")))</f>
        <v/>
      </c>
      <c r="M5" s="7" t="str" cm="1">
        <f t="array" aca="1" ref="M5" ca="1">IF(INDIRECT(ADDRESS(ROW(),15,4,,"Eingabe"))="","",INDIRECT(ADDRESS(ROW(),15,4,,"Eingabe")))</f>
        <v/>
      </c>
      <c r="N5" s="7" t="str" cm="1">
        <f t="array" aca="1" ref="N5" ca="1">IF(INDIRECT(ADDRESS(ROW(),16,4,,"Eingabe"))="","",INDIRECT(ADDRESS(ROW(),16,4,,"Eingabe")))</f>
        <v/>
      </c>
      <c r="O5" s="7" t="str" cm="1">
        <f t="array" aca="1" ref="O5" ca="1">IF(INDIRECT(ADDRESS(ROW(),17,4,,"Eingabe"))="","",INDIRECT(ADDRESS(ROW(),17,4,,"Eingabe")))</f>
        <v/>
      </c>
      <c r="P5" s="7" t="str" cm="1">
        <f t="array" aca="1" ref="P5" ca="1">IF(INDIRECT(ADDRESS(ROW(),18,4,,"Eingabe"))="","",INDIRECT(ADDRESS(ROW(),18,4,,"Eingabe")))</f>
        <v/>
      </c>
      <c r="Q5" s="7" t="str" cm="1">
        <f t="array" aca="1" ref="Q5" ca="1">IF(INDIRECT(ADDRESS(ROW(),19,4,,"Eingabe"))="","",INDIRECT(ADDRESS(ROW(),19,4,,"Eingabe")))</f>
        <v/>
      </c>
      <c r="R5" s="7" t="str">
        <f ca="1">IF(Q5="","",_xlfn.XLOOKUP(Q5,METADATEN!$BJ$2:$BJ$1000,METADATEN!$BK$2:$BK$1000))</f>
        <v/>
      </c>
      <c r="S5" s="7" t="str" cm="1">
        <f t="array" aca="1" ref="S5" ca="1">IF(INDIRECT(ADDRESS(ROW(),21,4,,"Eingabe"))="","",INDIRECT(ADDRESS(ROW(),21,4,,"Eingabe")))</f>
        <v/>
      </c>
      <c r="T5" s="7" t="str" cm="1">
        <f t="array" aca="1" ref="T5" ca="1">IF(INDIRECT(ADDRESS(ROW(),22,4,,"Eingabe"))="","",INDIRECT(ADDRESS(ROW(),22,4,,"Eingabe")))</f>
        <v/>
      </c>
      <c r="U5" s="7" t="str">
        <f ca="1">IF(T5="","",_xlfn.XLOOKUP(T5,METADATEN!$BJ$2:$BJ$1000,METADATEN!$BK$2:$BK$1000))</f>
        <v/>
      </c>
      <c r="V5" s="7" cm="1">
        <f t="array" aca="1" ref="V5" ca="1">IF(INDIRECT(ADDRESS(ROW(),24,4,,"Eingabe"))="",0,INDIRECT(ADDRESS(ROW(),24,4,,"Eingabe")))</f>
        <v>0</v>
      </c>
      <c r="W5" s="7" t="str" cm="1">
        <f t="array" aca="1" ref="W5" ca="1">IF(INDIRECT(ADDRESS(ROW(),25,4,,"Eingabe"))="","",INDIRECT(ADDRESS(ROW(),25,4,,"Eingabe")))</f>
        <v/>
      </c>
      <c r="X5" s="7">
        <f ca="1">IF(W5="",0,_xlfn.XLOOKUP(W5,METADATEN!$BJ$2:$BJ$1000,METADATEN!$BK$2:$BK$1000))</f>
        <v>0</v>
      </c>
      <c r="Y5" s="7" cm="1">
        <f t="array" aca="1" ref="Y5" ca="1">IF(INDIRECT(ADDRESS(ROW(),27,4,,"Eingabe"))="",0,INDIRECT(ADDRESS(ROW(),27,4,,"Eingabe")))</f>
        <v>0</v>
      </c>
      <c r="Z5" s="7" t="str" cm="1">
        <f t="array" aca="1" ref="Z5" ca="1">IF(INDIRECT(ADDRESS(ROW(),28,4,,"Eingabe"))="","",INDIRECT(ADDRESS(ROW(),28,4,,"Eingabe")))</f>
        <v/>
      </c>
      <c r="AA5" s="7">
        <f ca="1">IF(Z5="",0,_xlfn.XLOOKUP(Z5,METADATEN!$BJ$2:$BJ$1000,METADATEN!$BK$2:$BK$1000))</f>
        <v>0</v>
      </c>
      <c r="AB5" s="7" cm="1">
        <f t="array" aca="1" ref="AB5" ca="1">IF(INDIRECT(ADDRESS(ROW(),30,4,,"Eingabe"))="",0,INDIRECT(ADDRESS(ROW(),30,4,,"Eingabe")))</f>
        <v>0</v>
      </c>
      <c r="AC5" s="7" t="str" cm="1">
        <f t="array" aca="1" ref="AC5" ca="1">IF(INDIRECT(ADDRESS(ROW(),31,4,,"Eingabe"))="","",INDIRECT(ADDRESS(ROW(),31,4,,"Eingabe")))</f>
        <v/>
      </c>
      <c r="AD5" s="7">
        <f ca="1">IF(AC5="",0,_xlfn.XLOOKUP(AC5,METADATEN!$BJ$2:$BJ$1000,METADATEN!$BK$2:$BK$1000))</f>
        <v>0</v>
      </c>
      <c r="AE5" s="7" cm="1">
        <f t="array" aca="1" ref="AE5" ca="1">IF(INDIRECT(ADDRESS(ROW(),33,4,,"Eingabe"))="",0,INDIRECT(ADDRESS(ROW(),33,4,,"Eingabe")))</f>
        <v>0</v>
      </c>
      <c r="AF5" s="7" t="str" cm="1">
        <f t="array" aca="1" ref="AF5" ca="1">IF(INDIRECT(ADDRESS(ROW(),34,4,,"Eingabe"))="","",INDIRECT(ADDRESS(ROW(),34,4,,"Eingabe")))</f>
        <v/>
      </c>
      <c r="AG5" s="7">
        <f ca="1">IF(AF5="",0,_xlfn.XLOOKUP(AF5,METADATEN!$BJ$2:$BJ$1000,METADATEN!$BK$2:$BK$1000))</f>
        <v>0</v>
      </c>
      <c r="AH5" s="7" t="str">
        <f ca="1">IFERROR(IF(B5="","",
                IF(AND(J5=METADATEN!$BL$2,I5&lt;&gt;""),I5,
                              IF(AND(J5=METADATEN!$BL$3,I5&lt;&gt;"",K5&lt;&gt;""),I5*K5,
                                            IF(AND(J5=METADATEN!$BL$4,I5&lt;&gt;"",L5&lt;&gt;""),I5*L5,
                                                          IF(AND(J5=METADATEN!$BL$6,I5&lt;&gt;"",M5&lt;&gt;""),I5*M5,
                                                                        IF(AND(J5=METADATEN!$BL$10,I5&lt;&gt;"",N5&lt;&gt;""),I5*N5,
                                                                                       IF(OR(J5=METADATEN!$BL$11,J5=METADATEN!$BL$12),0,
                                                                                                     IF(AND(O5&lt;&gt;"",K5&lt;&gt;""),O5*K5,
                                                                                                                  IF(AND(R5&lt;&gt;"",K5&lt;&gt;""),R5*K5,
                                                                                                                                IF(AND(R5="",K5&lt;&gt;"",S5&lt;&gt;"",U5&lt;&gt;"",S5+V5+Y5+AB5+AE5=1),(S5*U5+V5*X5+Y5*AA5+AB5*AD5+AE5*AG5)*K5,"-"
                                                                                                                                             )
                                                                                                                               )
                                                                                                                  )
                                                                                                     )
                                                                                      )
                                                                        )
                                                        )
                                         )
                            )
                ),"-")</f>
        <v/>
      </c>
      <c r="AI5" s="35"/>
      <c r="AJ5" s="35"/>
      <c r="AK5" s="35" t="str">
        <f t="shared" ref="AK5:AK19" ca="1" si="8">EJ5&amp;CHAR(10)&amp;EK5&amp;CHAR(10)&amp;EL5</f>
        <v xml:space="preserve">
</v>
      </c>
      <c r="AL5" s="35" t="str" cm="1">
        <f t="array" aca="1" ref="AL5" ca="1">IF(INDIRECT(ADDRESS(ROW(),40,4,,"Eingabe"))="","",INDIRECT(ADDRESS(ROW(),40,4,,"Eingabe")))</f>
        <v/>
      </c>
      <c r="AM5" s="35" t="str" cm="1">
        <f t="array" aca="1" ref="AM5" ca="1">IF(INDIRECT(ADDRESS(ROW(),41,4,,"Eingabe"))="","",INDIRECT(ADDRESS(ROW(),41,4,,"Eingabe")))</f>
        <v/>
      </c>
      <c r="AN5" s="35" t="str" cm="1">
        <f t="array" aca="1" ref="AN5" ca="1">IF(INDIRECT(ADDRESS(ROW(),42,4,,"Eingabe"))="","",INDIRECT(ADDRESS(ROW(),42,4,,"Eingabe")))</f>
        <v/>
      </c>
      <c r="AO5" s="35"/>
      <c r="AP5" s="35" cm="1">
        <f t="array" aca="1" ref="AP5" ca="1">IF(INDIRECT(ADDRESS(ROW(),44,4,,"Eingabe"))="",0,INDIRECT(ADDRESS(ROW(),44,4,,"Eingabe")))</f>
        <v>0</v>
      </c>
      <c r="AQ5" s="35" cm="1">
        <f t="array" aca="1" ref="AQ5" ca="1">IF(INDIRECT(ADDRESS(ROW(),45,4,,"Eingabe"))="",0,INDIRECT(ADDRESS(ROW(),45,4,,"Eingabe")))</f>
        <v>0</v>
      </c>
      <c r="AR5" s="35" cm="1">
        <f t="array" aca="1" ref="AR5" ca="1">IF(INDIRECT(ADDRESS(ROW(),46,4,,"Eingabe"))="",0,INDIRECT(ADDRESS(ROW(),46,4,,"Eingabe")))</f>
        <v>0</v>
      </c>
      <c r="AS5" s="35" cm="1">
        <f t="array" aca="1" ref="AS5" ca="1">IF(INDIRECT(ADDRESS(ROW(),47,4,,"Eingabe"))="",0,INDIRECT(ADDRESS(ROW(),47,4,,"Eingabe")))</f>
        <v>0</v>
      </c>
      <c r="AT5" s="35" cm="1">
        <f t="array" aca="1" ref="AT5" ca="1">IF(INDIRECT(ADDRESS(ROW(),48,4,,"Eingabe"))="",0,INDIRECT(ADDRESS(ROW(),48,4,,"Eingabe")))</f>
        <v>0</v>
      </c>
      <c r="AU5" s="35"/>
      <c r="AV5" s="35" cm="1">
        <f t="array" aca="1" ref="AV5" ca="1">IF(INDIRECT(ADDRESS(ROW(),50,4,,"Eingabe"))="",0,INDIRECT(ADDRESS(ROW(),50,4,,"Eingabe")))</f>
        <v>0</v>
      </c>
      <c r="AW5" s="35" cm="1">
        <f t="array" aca="1" ref="AW5" ca="1">IF(INDIRECT(ADDRESS(ROW(),51,4,,"Eingabe"))="",0,INDIRECT(ADDRESS(ROW(),51,4,,"Eingabe")))</f>
        <v>0</v>
      </c>
      <c r="AX5" s="35" cm="1">
        <f t="array" aca="1" ref="AX5" ca="1">IF(INDIRECT(ADDRESS(ROW(),52,4,,"Eingabe"))="",0,INDIRECT(ADDRESS(ROW(),52,4,,"Eingabe")))</f>
        <v>0</v>
      </c>
      <c r="AY5" s="35" cm="1">
        <f t="array" aca="1" ref="AY5" ca="1">IF(INDIRECT(ADDRESS(ROW(),53,4,,"Eingabe"))="",0,INDIRECT(ADDRESS(ROW(),53,4,,"Eingabe")))</f>
        <v>0</v>
      </c>
      <c r="AZ5" s="35" cm="1">
        <f t="array" aca="1" ref="AZ5" ca="1">IF(INDIRECT(ADDRESS(ROW(),54,4,,"Eingabe"))="",0,INDIRECT(ADDRESS(ROW(),54,4,,"Eingabe")))</f>
        <v>0</v>
      </c>
      <c r="BA5" s="35"/>
      <c r="BB5" s="35" cm="1">
        <f t="array" aca="1" ref="BB5" ca="1">IF(INDIRECT(ADDRESS(ROW(),56,4,,"Eingabe"))="",0,INDIRECT(ADDRESS(ROW(),56,4,,"Eingabe")))</f>
        <v>0</v>
      </c>
      <c r="BC5" s="35" cm="1">
        <f t="array" aca="1" ref="BC5" ca="1">IF(INDIRECT(ADDRESS(ROW(),57,4,,"Eingabe"))="",0,INDIRECT(ADDRESS(ROW(),57,4,,"Eingabe")))</f>
        <v>0</v>
      </c>
      <c r="BD5" s="35" cm="1">
        <f t="array" aca="1" ref="BD5" ca="1">IF(INDIRECT(ADDRESS(ROW(),58,4,,"Eingabe"))="",0,INDIRECT(ADDRESS(ROW(),58,4,,"Eingabe")))</f>
        <v>0</v>
      </c>
      <c r="BE5" s="35" cm="1">
        <f t="array" aca="1" ref="BE5" ca="1">IF(INDIRECT(ADDRESS(ROW(),59,4,,"Eingabe"))="",0,INDIRECT(ADDRESS(ROW(),59,4,,"Eingabe")))</f>
        <v>0</v>
      </c>
      <c r="BF5" s="35" cm="1">
        <f t="array" aca="1" ref="BF5" ca="1">IF(INDIRECT(ADDRESS(ROW(),60,4,,"Eingabe"))="",0,INDIRECT(ADDRESS(ROW(),60,4,,"Eingabe")))</f>
        <v>0</v>
      </c>
      <c r="BG5" s="35"/>
      <c r="BH5" s="35" cm="1">
        <f t="array" aca="1" ref="BH5" ca="1">IF(INDIRECT(ADDRESS(ROW(),62,4,,"Eingabe"))="",0,INDIRECT(ADDRESS(ROW(),62,4,,"Eingabe")))</f>
        <v>0</v>
      </c>
      <c r="BI5" s="35" cm="1">
        <f t="array" aca="1" ref="BI5" ca="1">IF(INDIRECT(ADDRESS(ROW(),63,4,,"Eingabe"))="",0,INDIRECT(ADDRESS(ROW(),63,4,,"Eingabe")))</f>
        <v>0</v>
      </c>
      <c r="BJ5" s="35" cm="1">
        <f t="array" aca="1" ref="BJ5" ca="1">IF(INDIRECT(ADDRESS(ROW(),64,4,,"Eingabe"))="",0,INDIRECT(ADDRESS(ROW(),64,4,,"Eingabe")))</f>
        <v>0</v>
      </c>
      <c r="BK5" s="35" cm="1">
        <f t="array" aca="1" ref="BK5" ca="1">IF(INDIRECT(ADDRESS(ROW(),65,4,,"Eingabe"))="",0,INDIRECT(ADDRESS(ROW(),65,4,,"Eingabe")))</f>
        <v>0</v>
      </c>
      <c r="BL5" s="35" cm="1">
        <f t="array" aca="1" ref="BL5" ca="1">IF(INDIRECT(ADDRESS(ROW(),66,4,,"Eingabe"))="",0,INDIRECT(ADDRESS(ROW(),66,4,,"Eingabe")))</f>
        <v>0</v>
      </c>
      <c r="BM5" s="35"/>
      <c r="BN5" s="35" cm="1">
        <f t="array" aca="1" ref="BN5" ca="1">IF(INDIRECT(ADDRESS(ROW(),68,4,,"Eingabe"))="",0,INDIRECT(ADDRESS(ROW(),68,4,,"Eingabe")))</f>
        <v>0</v>
      </c>
      <c r="BO5" s="35" cm="1">
        <f t="array" aca="1" ref="BO5" ca="1">IF(INDIRECT(ADDRESS(ROW(),69,4,,"Eingabe"))="",0,INDIRECT(ADDRESS(ROW(),69,4,,"Eingabe")))</f>
        <v>0</v>
      </c>
      <c r="BP5" s="35" cm="1">
        <f t="array" aca="1" ref="BP5" ca="1">IF(INDIRECT(ADDRESS(ROW(),70,4,,"Eingabe"))="",0,INDIRECT(ADDRESS(ROW(),70,4,,"Eingabe")))</f>
        <v>0</v>
      </c>
      <c r="BQ5" s="35" cm="1">
        <f t="array" aca="1" ref="BQ5" ca="1">IF(INDIRECT(ADDRESS(ROW(),71,4,,"Eingabe"))="",0,INDIRECT(ADDRESS(ROW(),71,4,,"Eingabe")))</f>
        <v>0</v>
      </c>
      <c r="BR5" s="35" cm="1">
        <f t="array" aca="1" ref="BR5" ca="1">IF(INDIRECT(ADDRESS(ROW(),72,4,,"Eingabe"))="",0,INDIRECT(ADDRESS(ROW(),72,4,,"Eingabe")))</f>
        <v>0</v>
      </c>
      <c r="BS5" s="35"/>
      <c r="BT5" s="7"/>
      <c r="BU5" s="7"/>
      <c r="BV5" s="7" t="str">
        <f t="shared" ref="BV5:BV19" ca="1" si="9">IF(BW5="N/A","KG nicht betrachtungsrelevant","")</f>
        <v/>
      </c>
      <c r="BW5" s="7" t="str">
        <f ca="1">IF($B5="","",
                _xlfn.XLOOKUP(B5,METADATEN!$A$4:$A$200,METADATEN!$J$4:$J$200)
                )</f>
        <v/>
      </c>
      <c r="BX5" s="7" t="str" cm="1">
        <f t="array" aca="1" ref="BX5" ca="1">IF(INDIRECT(ADDRESS(ROW(),78,4,,"Eingabe"))="","",INDIRECT(ADDRESS(ROW(),78,4,,"Eingabe")))</f>
        <v/>
      </c>
      <c r="BY5" s="7" t="str" cm="1">
        <f t="array" aca="1" ref="BY5" ca="1">IF(INDIRECT(ADDRESS(ROW(),79,4,,"Eingabe"))="","",INDIRECT(ADDRESS(ROW(),79,4,,"Eingabe")))</f>
        <v/>
      </c>
      <c r="BZ5" s="7" t="str" cm="1">
        <f t="array" aca="1" ref="BZ5" ca="1">IF(INDIRECT(ADDRESS(ROW(),80,4,,"Eingabe"))="","",INDIRECT(ADDRESS(ROW(),80,4,,"Eingabe")))</f>
        <v/>
      </c>
      <c r="CA5" s="7" t="str">
        <f ca="1">IFERROR(IF(CT5="","",
                                              IF(_xlfn.XLOOKUP(CT5,Übersicht!$U$2:$U$1000,Übersicht!$S$2:$S$1000)="","",
                                                            _xlfn.XLOOKUP(CT5,Übersicht!$U$2:$U$1000,Übersicht!$S$2:$S$1000,"")
                                                             )
                                                ),"")</f>
        <v/>
      </c>
      <c r="CB5" s="7" t="str" cm="1">
        <f t="array" aca="1" ref="CB5" ca="1">IF(INDIRECT(ADDRESS(ROW(),82,4,,"Eingabe"))="","",INDIRECT(ADDRESS(ROW(),82,4,,"Eingabe")))</f>
        <v/>
      </c>
      <c r="CC5" s="7" t="str">
        <f t="shared" ref="CC5:CC19" ca="1" si="10">IF(CD5="QS4",CZ5,
                 IF(CD5="QS3",DA5,
                                IF(CD5="QS2",DB5,
                                              IF(CD5="QS1",DC5,""
                                                            )
                                              )
                               )
                )</f>
        <v/>
      </c>
      <c r="CD5" s="7" t="str" cm="1">
        <f t="array" aca="1" ref="CD5" ca="1">IF(INDIRECT(ADDRESS(ROW(),84,4,,"Eingabe"))="","",INDIRECT(ADDRESS(ROW(),84,4,,"Eingabe")))</f>
        <v/>
      </c>
      <c r="CE5" s="7"/>
      <c r="CF5" s="7"/>
      <c r="CG5" s="7"/>
      <c r="CH5" s="7"/>
      <c r="CI5" s="7"/>
      <c r="CJ5" s="7"/>
      <c r="CK5" s="7"/>
      <c r="CL5" s="7"/>
      <c r="CM5" s="7"/>
      <c r="CN5" s="7"/>
      <c r="CO5" s="7"/>
      <c r="CP5" s="7"/>
      <c r="CQ5" s="7"/>
      <c r="CR5" s="7"/>
      <c r="CS5" s="7"/>
      <c r="CT5" s="7" t="str">
        <f t="shared" ca="1" si="0"/>
        <v/>
      </c>
      <c r="CU5" s="34" t="str">
        <f ca="1">IF($CB5&lt;&gt;"",
       IFERROR(
                                    IF(LEN($CB5)&gt;0,
                                    MID($CB5,1,FIND(",",$CB5,1)-1),
                                     ""),$CB5&amp;""),
                IFERROR(
                                             IF(LEN($CA5)&gt;0,
                                             MID($CA5,1,FIND(",",$CA5,1)-1),
                                             ""),$CA5&amp;"")
               )</f>
        <v/>
      </c>
      <c r="CV5" s="34" t="str">
        <f t="shared" ref="CV5:CV19" ca="1" si="11">IF($CB5&lt;&gt;"",
                             IF(LEN($CB5)&gt;LEN($CU5),
                             MID($CB5,LEN($CU5)+3,IFERROR(FIND(",",$CB5,LEN($CU5)+3)-(LEN($CU5)+3),LEN($CB5)-(LEN($CU5)+2))),
                              ""),
                                        IF(LEN($CA5)&gt;LEN($CU5),
                                        MID($CA5,LEN($CU5)+3,IFERROR(FIND(",",$CA5,LEN($CU5)+3)-(LEN($CU5)+3),LEN($CA5)-(LEN($CU5)+2))),
                                        "")
                )</f>
        <v/>
      </c>
      <c r="CW5" s="34" t="str">
        <f ca="1">IF($CB5&lt;&gt;"",
                             IF(LEN(Eingabe_mit_Formel!$CB5)&gt;LEN($CU5&amp;$CV5)+2,
                             MID(Eingabe_mit_Formel!$CB5,LEN($CU5&amp;$CV5)+2+3,IFERROR(FIND(",",Eingabe_mit_Formel!$CB5,LEN($CU5&amp;$CV5)+2+3)-(LEN($CU5&amp;$CV5)+2+3),LEN($CB5)-(LEN($CU5&amp;$CV5)+2+2))),
                              ""),
                                        IF(LEN(Eingabe_mit_Formel!$CA5)&gt;LEN($CU5&amp;$CV5)+2,
                                        MID(Eingabe_mit_Formel!$CA5,LEN($CU5&amp;$CV5)+2+3,IFERROR(FIND(",",Eingabe_mit_Formel!$CA5,LEN($CU5&amp;$CV5)+2+3)-(LEN($CU5&amp;$CV5)+2+3),LEN($CA5)-(LEN($CU5&amp;$CV5)+2+2))),
                                        "")
                )</f>
        <v/>
      </c>
      <c r="CX5" s="34" t="str">
        <f ca="1">IF($CB5&lt;&gt;"",
                             IF(LEN(Eingabe_mit_Formel!$CB5)&gt;LEN($CU5&amp;$CV5&amp;$CW5)+2+2,
                             MID(Eingabe_mit_Formel!$CB5,LEN($CU5&amp;$CV5&amp;$CW5)+2+2+3,IFERROR(FIND(",",Eingabe_mit_Formel!$CB5,LEN($CU5&amp;$CV5&amp;$CW5)+2+2+3)-(LEN($CU5&amp;$CV5&amp;$CW5)+2+2+3),LEN($CB5)-(LEN($CU5&amp;$CV5&amp;$CW5)+2+2+2))),
                              ""),
                                        IF(LEN(Eingabe_mit_Formel!$CA5)&gt;LEN($CU5&amp;$CV5&amp;$CW5)+2+2,
                                        MID(Eingabe_mit_Formel!$CA5,LEN($CU5&amp;$CV5&amp;$CW5)+2+2+3,IFERROR(FIND(",",Eingabe_mit_Formel!$CA5,LEN($CU5&amp;$CV5&amp;$CW5)+2+2+3)-(LEN($CU5&amp;$CV5&amp;$CW5)+2+2+3),LEN($CA5)-(LEN($CU5&amp;$CV5&amp;$CW5)+2+2))),
                                        "")
                )</f>
        <v/>
      </c>
      <c r="CY5" s="34" t="str">
        <f ca="1">IF($CB5&lt;&gt;"",
                             IF(LEN(Eingabe_mit_Formel!$CB5)&gt;LEN($CU5&amp;$CV5&amp;$CW5&amp;$CX5)+2+2+2,
                             MID(Eingabe_mit_Formel!$CB5,LEN($CU5&amp;$CV5&amp;$CW5&amp;$CX5)+2+2+2+3,IFERROR(FIND(",",Eingabe_mit_Formel!$CB5,LEN($CU5&amp;$CV5&amp;$CW5&amp;$CX5)+2+2+2+3)-(LEN($CU5&amp;$CV5&amp;$CW5&amp;$CX5)+2+2+2+3),LEN($CB5)-(LEN($CU5&amp;$CV5&amp;$CW5&amp;$CX5)+2+2+2+2))),
                              ""),
                                        IF(LEN(Eingabe_mit_Formel!$CA5)&gt;LEN($CU5&amp;$CV5&amp;$CW5&amp;$CX5)+2+2+2,
                                        MID(Eingabe_mit_Formel!$CA5,LEN($CU5&amp;$CV5&amp;$CW5&amp;$CX5)+2+2+2+3,IFERROR(FIND(",",Eingabe_mit_Formel!$CA5,LEN($CU5&amp;$CV5&amp;$CW5&amp;$CX5)+2+2+2+3)-(LEN($CU5&amp;$CV5&amp;$CW5&amp;$CX5)+2+2+2+3),LEN($CA5)-(LEN($CU5&amp;$CV5&amp;$CW5&amp;$CX5)+2+2+2))),
                                        "")
                )</f>
        <v/>
      </c>
      <c r="CZ5" s="35" t="str">
        <f ca="1">IF($CY5&lt;&gt;"",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,CHAR(10),CHAR(10),"---QS4 Anforderung der Z",$CX5,":",CHAR(10),
                                        IF(IFERROR(VLOOKUP($CX5,KM!$C$7:$N$216,9,FALSE),VLOOKUP(VALUE($CX5),KM!$C$7:$N$216,9,FALSE))="","-",IFERROR(VLOOKUP($CX5,KM!$C$7:$N$216,9,FALSE),VLOOKUP(VALUE($CX5),KM!$C$7:$N$216,9,FALSE))),
                                       "---QS4 Anforderung der Z",$CY5,CHAR(10),
                                        IF(IFERROR(VLOOKUP($CY5,KM!$C$7:$N$216,9,FALSE),VLOOKUP(VALUE($CY5),KM!$C$7:$N$216,9,FALSE))="","-",IFERROR(VLOOKUP($CY5,KM!$C$7:$N$216,9,FALSE),VLOOKUP(VALUE($CY5),KM!$C$7:$N$216,9,FALSE))),
                                        ),
               IF($CX5&lt;&gt;"",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,CHAR(10),CHAR(10),"---QS4 Anforderung der Z",$CX5,":",CHAR(10),
                                                     IF(IFERROR(VLOOKUP($CX5,KM!$C$7:$N$216,9,FALSE),VLOOKUP(VALUE($CX5),KM!$C$7:$N$216,9,FALSE))="","-",IFERROR(VLOOKUP($CX5,KM!$C$7:$N$216,9,FALSE),VLOOKUP(VALUE($CX5),KM!$C$7:$N$216,9,FALSE))),
                                                   ),
                             IF($CW5&lt;&gt;"",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,CHAR(10),CHAR(10),"---QS4 Anforderung der Z",$CW5,":",CHAR(10),
                                                                    IF(IFERROR(VLOOKUP($CW5,KM!$C$7:$N$216,9,FALSE),VLOOKUP(VALUE($CW5),KM!$C$7:$N$216,9,FALSE))="","-",IFERROR(VLOOKUP($CW5,KM!$C$7:$N$216,9,FALSE),VLOOKUP(VALUE($CW5),KM!$C$7:$N$216,9,FALSE))),
                                                                    ),
                                           IF($CV5&lt;&gt;"",
                                                         CONCATENATE(
                                                                                  "---QS4 Anforderung der Z",$CU5,":",CHAR(10),
                                                                                 IF(IFERROR(VLOOKUP($CU5,KM!$C$7:$N$216,9,FALSE),VLOOKUP(VALUE($CU5),KM!$C$7:$N$216,9,FALSE))="","-",IFERROR(VLOOKUP($CU5,KM!$C$7:$N$216,9,FALSE),VLOOKUP(VALUE($CU5),KM!$C$7:$N$216,9,FALSE))),
                                                                                 ,CHAR(10),CHAR(10),"---QS4 Anforderung der Z",$CV5,":",CHAR(10),
                                                                                 IF(IFERROR(VLOOKUP($CV5,KM!$C$7:$N$216,9,FALSE),VLOOKUP(VALUE($CV5),KM!$C$7:$N$216,9,FALSE))="","-",IFERROR(VLOOKUP($CV5,KM!$C$7:$N$216,9,FALSE),VLOOKUP(VALUE($CV5),KM!$C$7:$N$216,9,FALSE))),
                                                                                 ),
                                                         IF($CU5&lt;&gt;"",
                                                                        CONCATENATE(
                                                                                                 IF(IFERROR(VLOOKUP($CU5,KM!$C$7:$N$216,9,FALSE),VLOOKUP(VALUE($CU5),KM!$C$7:$N$216,9,FALSE))="","-",IFERROR(VLOOKUP($CU5,KM!$C$7:$N$216,9,FALSE),VLOOKUP(VALUE($CU5),KM!$C$7:$N$216,9,FALSE))),
                                                                                                ),
                                                                       "")
                                                         )
                                            )
                             )
                )</f>
        <v/>
      </c>
      <c r="DA5" s="35" t="str">
        <f ca="1">IF($CY5&lt;&gt;"",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,CHAR(10),CHAR(10),"---QS3 Anforderung der Z",$CX5,":",CHAR(10),
                                        IF(IFERROR(VLOOKUP($CX5,KM!$C$7:$N$216,8,FALSE),VLOOKUP(VALUE($CX5),KM!$C$7:$N$216,8,FALSE))="","-",IFERROR(VLOOKUP($CX5,KM!$C$7:$N$216,8,FALSE),VLOOKUP(VALUE($CX5),KM!$C$7:$N$216,8,FALSE))),
                                       "---QS3 Anforderung der Z",$CY5,CHAR(10),
                                        IF(IFERROR(VLOOKUP($CY5,KM!$C$7:$N$216,8,FALSE),VLOOKUP(VALUE($CY5),KM!$C$7:$N$216,8,FALSE))="","-",IFERROR(VLOOKUP($CY5,KM!$C$7:$N$216,8,FALSE),VLOOKUP(VALUE($CY5),KM!$C$7:$N$216,8,FALSE))),
                                        ),
               IF($CX5&lt;&gt;"",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,CHAR(10),CHAR(10),"---QS3 Anforderung der Z",$CX5,":",CHAR(10),
                                                     IF(IFERROR(VLOOKUP($CX5,KM!$C$7:$N$216,8,FALSE),VLOOKUP(VALUE($CX5),KM!$C$7:$N$216,8,FALSE))="","-",IFERROR(VLOOKUP($CX5,KM!$C$7:$N$216,8,FALSE),VLOOKUP(VALUE($CX5),KM!$C$7:$N$216,8,FALSE))),
                                                   ),
                             IF($CW5&lt;&gt;"",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,CHAR(10),CHAR(10),"---QS3 Anforderung der Z",$CW5,":",CHAR(10),
                                                                    IF(IFERROR(VLOOKUP($CW5,KM!$C$7:$N$216,8,FALSE),VLOOKUP(VALUE($CW5),KM!$C$7:$N$216,8,FALSE))="","-",IFERROR(VLOOKUP($CW5,KM!$C$7:$N$216,8,FALSE),VLOOKUP(VALUE($CW5),KM!$C$7:$N$216,8,FALSE))),
                                                                    ),
                                           IF($CV5&lt;&gt;"",
                                                         CONCATENATE(
                                                                                  "---QS3 Anforderung der Z",$CU5,":",CHAR(10),
                                                                                 IF(IFERROR(VLOOKUP($CU5,KM!$C$7:$N$216,8,FALSE),VLOOKUP(VALUE($CU5),KM!$C$7:$N$216,8,FALSE))="","-",IFERROR(VLOOKUP($CU5,KM!$C$7:$N$216,8,FALSE),VLOOKUP(VALUE($CU5),KM!$C$7:$N$216,8,FALSE))),
                                                                                 ,CHAR(10),CHAR(10),"---QS3 Anforderung der Z",$CV5,":",CHAR(10),
                                                                                 IF(IFERROR(VLOOKUP($CV5,KM!$C$7:$N$216,8,FALSE),VLOOKUP(VALUE($CV5),KM!$C$7:$N$216,8,FALSE))="","-",IFERROR(VLOOKUP($CV5,KM!$C$7:$N$216,8,FALSE),VLOOKUP(VALUE($CV5),KM!$C$7:$N$216,8,FALSE))),
                                                                                 ),
                                                         IF($CU5&lt;&gt;"",
                                                                        CONCATENATE(
                                                                                                 IF(IFERROR(VLOOKUP($CU5,KM!$C$7:$N$216,8,FALSE),VLOOKUP(VALUE($CU5),KM!$C$7:$N$216,8,FALSE))="","-",IFERROR(VLOOKUP($CU5,KM!$C$7:$N$216,8,FALSE),VLOOKUP(VALUE($CU5),KM!$C$7:$N$216,8,FALSE))),
                                                                                                ),
                                                                       "")
                                                         )
                                            )
                             )
                )</f>
        <v/>
      </c>
      <c r="DB5" s="35" t="str">
        <f ca="1">IF($CY5&lt;&gt;"",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,CHAR(10),CHAR(10),"---QS2 Anforderung der Z",$CX5,":",CHAR(10),
                                        IF(IFERROR(VLOOKUP($CX5,KM!$C$7:$N$216,7,FALSE),VLOOKUP(VALUE($CX5),KM!$C$7:$N$216,7,FALSE))="","-",IFERROR(VLOOKUP($CX5,KM!$C$7:$N$216,7,FALSE),VLOOKUP(VALUE($CX5),KM!$C$7:$N$216,7,FALSE))),
                                       "---QS2 Anforderung der Z",$CY5,CHAR(10),
                                        IF(IFERROR(VLOOKUP($CY5,KM!$C$7:$N$216,7,FALSE),VLOOKUP(VALUE($CY5),KM!$C$7:$N$216,7,FALSE))="","-",IFERROR(VLOOKUP($CY5,KM!$C$7:$N$216,7,FALSE),VLOOKUP(VALUE($CY5),KM!$C$7:$N$216,7,FALSE))),
                                        ),
               IF($CX5&lt;&gt;"",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,CHAR(10),CHAR(10),"---QS2 Anforderung der Z",$CX5,":",CHAR(10),
                                                     IF(IFERROR(VLOOKUP($CX5,KM!$C$7:$N$216,7,FALSE),VLOOKUP(VALUE($CX5),KM!$C$7:$N$216,7,FALSE))="","-",IFERROR(VLOOKUP($CX5,KM!$C$7:$N$216,7,FALSE),VLOOKUP(VALUE($CX5),KM!$C$7:$N$216,7,FALSE))),
                                                   ),
                             IF($CW5&lt;&gt;"",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,CHAR(10),CHAR(10),"---QS2 Anforderung der Z",$CW5,":",CHAR(10),
                                                                    IF(IFERROR(VLOOKUP($CW5,KM!$C$7:$N$216,7,FALSE),VLOOKUP(VALUE($CW5),KM!$C$7:$N$216,7,FALSE))="","-",IFERROR(VLOOKUP($CW5,KM!$C$7:$N$216,7,FALSE),VLOOKUP(VALUE($CW5),KM!$C$7:$N$216,7,FALSE))),
                                                                    ),
                                           IF($CV5&lt;&gt;"",
                                                         CONCATENATE(
                                                                                  "---QS2 Anforderung der Z",$CU5,":",CHAR(10),
                                                                                 IF(IFERROR(VLOOKUP($CU5,KM!$C$7:$N$216,7,FALSE),VLOOKUP(VALUE($CU5),KM!$C$7:$N$216,7,FALSE))="","-",IFERROR(VLOOKUP($CU5,KM!$C$7:$N$216,7,FALSE),VLOOKUP(VALUE($CU5),KM!$C$7:$N$216,7,FALSE))),
                                                                                 ,CHAR(10),CHAR(10),"---QS2 Anforderung der Z",$CV5,":",CHAR(10),
                                                                                 IF(IFERROR(VLOOKUP($CV5,KM!$C$7:$N$216,7,FALSE),VLOOKUP(VALUE($CV5),KM!$C$7:$N$216,7,FALSE))="","-",IFERROR(VLOOKUP($CV5,KM!$C$7:$N$216,7,FALSE),VLOOKUP(VALUE($CV5),KM!$C$7:$N$216,7,FALSE))),
                                                                                 ),
                                                         IF($CU5&lt;&gt;"",
                                                                        CONCATENATE(
                                                                                                 IF(IFERROR(VLOOKUP($CU5,KM!$C$7:$N$216,7,FALSE),VLOOKUP(VALUE($CU5),KM!$C$7:$N$216,7,FALSE))="","-",IFERROR(VLOOKUP($CU5,KM!$C$7:$N$216,7,FALSE),VLOOKUP(VALUE($CU5),KM!$C$7:$N$216,7,FALSE))),
                                                                                                ),
                                                                       "")
                                                         )
                                            )
                             )
                )</f>
        <v/>
      </c>
      <c r="DC5" s="35" t="str">
        <f ca="1">IF($CY5&lt;&gt;"",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,CHAR(10),CHAR(10),"---QS1 Anforderung der Z",$CX5,":",CHAR(10),
                                        IF(IFERROR(VLOOKUP($CX5,KM!$C$7:$N$216,6,FALSE),VLOOKUP(VALUE($CX5),KM!$C$7:$N$216,6,FALSE))="","-",IFERROR(VLOOKUP($CX5,KM!$C$7:$N$216,6,FALSE),VLOOKUP(VALUE($CX5),KM!$C$7:$N$216,6,FALSE))),
                                       "---QS1 Anforderung der Z",$CY5,CHAR(10),
                                        IF(IFERROR(VLOOKUP($CY5,KM!$C$7:$N$216,6,FALSE),VLOOKUP(VALUE($CY5),KM!$C$7:$N$216,6,FALSE))="","-",IFERROR(VLOOKUP($CY5,KM!$C$7:$N$216,6,FALSE),VLOOKUP(VALUE($CY5),KM!$C$7:$N$216,6,FALSE))),
                                        ),
               IF($CX5&lt;&gt;"",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,CHAR(10),CHAR(10),"---QS1 Anforderung der Z",$CX5,":",CHAR(10),
                                                     IF(IFERROR(VLOOKUP($CX5,KM!$C$7:$N$216,6,FALSE),VLOOKUP(VALUE($CX5),KM!$C$7:$N$216,6,FALSE))="","-",IFERROR(VLOOKUP($CX5,KM!$C$7:$N$216,6,FALSE),VLOOKUP(VALUE($CX5),KM!$C$7:$N$216,6,FALSE))),
                                                   ),
                             IF($CW5&lt;&gt;"",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,CHAR(10),CHAR(10),"---QS1 Anforderung der Z",$CW5,":",CHAR(10),
                                                                    IF(IFERROR(VLOOKUP($CW5,KM!$C$7:$N$216,6,FALSE),VLOOKUP(VALUE($CW5),KM!$C$7:$N$216,6,FALSE))="","-",IFERROR(VLOOKUP($CW5,KM!$C$7:$N$216,6,FALSE),VLOOKUP(VALUE($CW5),KM!$C$7:$N$216,6,FALSE))),
                                                                    ),
                                           IF($CV5&lt;&gt;"",
                                                         CONCATENATE(
                                                                                  "---QS1 Anforderung der Z",$CU5,":",CHAR(10),
                                                                                 IF(IFERROR(VLOOKUP($CU5,KM!$C$7:$N$216,6,FALSE),VLOOKUP(VALUE($CU5),KM!$C$7:$N$216,6,FALSE))="","-",IFERROR(VLOOKUP($CU5,KM!$C$7:$N$216,6,FALSE),VLOOKUP(VALUE($CU5),KM!$C$7:$N$216,6,FALSE))),
                                                                                 ,CHAR(10),CHAR(10),"---QS1 Anforderung der Z",$CV5,":",CHAR(10),
                                                                                 IF(IFERROR(VLOOKUP($CV5,KM!$C$7:$N$216,6,FALSE),VLOOKUP(VALUE($CV5),KM!$C$7:$N$216,6,FALSE))="","-",IFERROR(VLOOKUP($CV5,KM!$C$7:$N$216,6,FALSE),VLOOKUP(VALUE($CV5),KM!$C$7:$N$216,6,FALSE))),
                                                                                 ),
                                                         IF($CU5&lt;&gt;"",
                                                                        CONCATENATE(
                                                                                                 IF(IFERROR(VLOOKUP($CU5,KM!$C$7:$N$216,6,FALSE),VLOOKUP(VALUE($CU5),KM!$C$7:$N$216,6,FALSE))="","-",IFERROR(VLOOKUP($CU5,KM!$C$7:$N$216,6,FALSE),VLOOKUP(VALUE($CU5),KM!$C$7:$N$216,6,FALSE))),
                                                                                                ),
                                                                       "")
                                                         )
                                            )
                             )
                )</f>
        <v/>
      </c>
      <c r="DD5" s="35" t="str">
        <f>IF(OR(KM!C8="",LEN(KM!C8)&gt;5),"",KM!C8&amp;"")</f>
        <v>2</v>
      </c>
      <c r="DE5" s="35" t="str">
        <f>IF(KM!D8="","",KM!D8)</f>
        <v>Beschichtungen auf überwiegend mineralischen Untergründen im Innenraum sowie auf Tapeten, Vliesen, Gipskartonplatten etc..
Nicht betrachtet werden Bodenflächen mit speziellen Beständigkeitsanforderungen (wie OSSysteme) und Verkehrswege wie Tiefgaragen, Zufahrten</v>
      </c>
      <c r="DF5" s="35" t="str">
        <f>IF(KM!E8="","",KM!E8)</f>
        <v>Gemeint sind dekorative Farben, Grundierungen, dekorative Spachtelmassen (inkl. QSpachtel) sowie Tiefengrund, Bodenbeschichtungen ohne spezielle Beständigkeitsanforderungen, Betonlasuren</v>
      </c>
      <c r="DG5" s="35" t="str">
        <f>IF(KM!F8="","",KM!F8)</f>
        <v>VOC / SVOC / Konservierungsstoffe</v>
      </c>
      <c r="DH5" s="35">
        <f ca="1">IF(DD5="","",
               IF(
            IFERROR(_xlfn.XLOOKUP(DD5,Eingabe_mit_Formel!$CU$4:$CU$2000,Eingabe_mit_Formel!$CU$4:$CU$2000),
                                IFERROR(_xlfn.XLOOKUP(DD5,Eingabe_mit_Formel!$CV$4:$CV$2000,Eingabe_mit_Formel!$CV$4:$CV$2000),
                                                             IFERROR(_xlfn.XLOOKUP(DD5,Eingabe_mit_Formel!$CW$4:$CW$2000,Eingabe_mit_Formel!$CW$4:$CW$2000),
                                                                                          IFERROR(_xlfn.XLOOKUP(DD5,Eingabe_mit_Formel!$CX$4:$CX$2000,Eingabe_mit_Formel!$CX$4:$CX$2000),
                                                                                                                      IFERROR(_xlfn.XLOOKUP(DD5,Eingabe_mit_Formel!$CY$4:$CY$2000,Eingabe_mit_Formel!$CY$4:$CY$2000),-1
                                                                                                                                                  )
                                                                                                                      )
                                                                                       )
                                                            )
                                               )
                             =-1,-1,1
                            )
                   )</f>
        <v>-1</v>
      </c>
      <c r="DI5" s="35"/>
      <c r="DJ5" s="35"/>
      <c r="DK5" s="35" t="str">
        <f t="shared" ref="DK5:DK19" ca="1" si="12">EM5&amp;CHAR(10)&amp;EN5&amp;CHAR(10)&amp;EO5&amp;CHAR(10)&amp;EP5&amp;CHAR(10)&amp;EQ5&amp;CHAR(10)&amp;ER5&amp;CHAR(10)&amp;ES5&amp;CHAR(10)&amp;ET5</f>
        <v xml:space="preserve">
</v>
      </c>
      <c r="DL5" s="7" t="str" cm="1">
        <f t="array" aca="1" ref="DL5" ca="1">IF(INDIRECT(ADDRESS(ROW(),107,4,,"Eingabe"))="","",INDIRECT(ADDRESS(ROW(),107,4,,"Eingabe")))</f>
        <v/>
      </c>
      <c r="DM5" s="7" t="str" cm="1">
        <f t="array" aca="1" ref="DM5" ca="1">IF(INDIRECT(ADDRESS(ROW(),109,4,,"Eingabe"))="","",INDIRECT(ADDRESS(ROW(),109,4,,"Eingabe")))</f>
        <v/>
      </c>
      <c r="DN5" s="7" t="str" cm="1">
        <f t="array" aca="1" ref="DN5" ca="1">IF(INDIRECT(ADDRESS(ROW(),110,4,,"Eingabe"))="","",INDIRECT(ADDRESS(ROW(),110,4,,"Eingabe")))</f>
        <v/>
      </c>
      <c r="DO5" s="35" t="str">
        <f t="shared" ref="DO5:DO19" ca="1" si="13">IF(OR(DM5="",DN5=""),"",DM5*DN5)</f>
        <v/>
      </c>
      <c r="DP5" s="35" t="str">
        <f t="shared" ref="DP5:DP19" ca="1" si="14">IF(OR(G5="",DL5="",B5&lt;300,B5&gt;500),"",
                IF(DL5="QS1",CONCATENATE(G5,DL5),""
                             )
                )</f>
        <v/>
      </c>
      <c r="DQ5" s="35"/>
      <c r="DR5" s="35"/>
      <c r="DS5" s="35"/>
      <c r="DT5" s="35" t="str">
        <f t="shared" ref="DT5:DT19" ca="1" si="15">EU5&amp;CHAR(10)&amp;EV5&amp;CHAR(10)&amp;EW5&amp;CHAR(10)&amp;EX5&amp;CHAR(10)&amp;EY5&amp;CHAR(10)&amp;EZ5</f>
        <v xml:space="preserve">
</v>
      </c>
      <c r="DU5" s="35" t="str" cm="1">
        <f t="array" aca="1" ref="DU5" ca="1">IF(INDIRECT(ADDRESS(ROW(),114,4,,"Eingabe"))="","",INDIRECT(ADDRESS(ROW(),114,4,,"Eingabe")))</f>
        <v/>
      </c>
      <c r="DV5" s="35" t="str" cm="1">
        <f t="array" aca="1" ref="DV5" ca="1">IF(INDIRECT(ADDRESS(ROW(),117,4,,"Eingabe"))="","",INDIRECT(ADDRESS(ROW(),117,4,,"Eingabe")))</f>
        <v/>
      </c>
      <c r="DW5" s="35" t="str" cm="1">
        <f t="array" aca="1" ref="DW5" ca="1">IF(INDIRECT(ADDRESS(ROW(),118,4,,"Eingabe"))="","",INDIRECT(ADDRESS(ROW(),118,4,,"Eingabe")))</f>
        <v/>
      </c>
      <c r="DX5" s="35" t="str" cm="1">
        <f t="array" aca="1" ref="DX5" ca="1">IF(INDIRECT(ADDRESS(ROW(),119,4,,"Eingabe"))="","",INDIRECT(ADDRESS(ROW(),119,4,,"Eingabe")))</f>
        <v/>
      </c>
      <c r="DY5" s="35" t="str" cm="1">
        <f t="array" aca="1" ref="DY5" ca="1">IF(INDIRECT(ADDRESS(ROW(),120,4,,"Eingabe"))="","",INDIRECT(ADDRESS(ROW(),120,4,,"Eingabe")))</f>
        <v/>
      </c>
      <c r="DZ5" s="35" t="str" cm="1">
        <f t="array" aca="1" ref="DZ5" ca="1">IF(INDIRECT(ADDRESS(ROW(),121,4,,"Eingabe"))="","",INDIRECT(ADDRESS(ROW(),121,4,,"Eingabe")))</f>
        <v/>
      </c>
      <c r="EA5" s="35" t="str" cm="1">
        <f t="array" aca="1" ref="EA5" ca="1">IF(INDIRECT(ADDRESS(ROW(),122,4,,"Eingabe"))="","",INDIRECT(ADDRESS(ROW(),122,4,,"Eingabe")))</f>
        <v/>
      </c>
      <c r="EB5" s="35" t="str" cm="1">
        <f t="array" aca="1" ref="EB5" ca="1">IF(INDIRECT(ADDRESS(ROW(),123,4,,"Eingabe"))="","",INDIRECT(ADDRESS(ROW(),123,4,,"Eingabe")))</f>
        <v/>
      </c>
      <c r="EC5" s="35" t="str">
        <f t="shared" ref="EC5:EC17" ca="1" si="16">IF(AND(OR(B5=381,B5=382,B5=389),OR(DU5="QS3",DU5="QS4")),"x","")</f>
        <v/>
      </c>
      <c r="ED5" s="35" t="str" cm="1">
        <f t="array" aca="1" ref="ED5" ca="1">IF(INDIRECT(ADDRESS(ROW(),124,4,,"Eingabe"))="","",INDIRECT(ADDRESS(ROW(),124,4,,"Eingabe")))</f>
        <v/>
      </c>
      <c r="EE5" s="35" t="str" cm="1">
        <f t="array" aca="1" ref="EE5" ca="1">IF(AND(_xlfn.ISFORMULA(INDIRECT(ADDRESS(ROW(),1,4,,"Eingabe"))),_xlfn.ISFORMULA(INDIRECT(ADDRESS(ROW(),36,4,,"Eingabe"))),_xlfn.ISFORMULA(INDIRECT(ADDRESS(ROW(),39,4,,"Eingabe"))),_xlfn.ISFORMULA(INDIRECT(ADDRESS(ROW(),77,4,,"Eingabe"))),_xlfn.ISFORMULA(INDIRECT(ADDRESS(ROW(),106,4,,"Eingabe"))),_xlfn.ISFORMULA(INDIRECT(ADDRESS(ROW(),113,4,,"Eingabe")))),"",ROW())</f>
        <v/>
      </c>
      <c r="EF5" s="36" t="str">
        <f t="shared" ca="1" si="1"/>
        <v/>
      </c>
      <c r="EG5" s="36" t="str">
        <f ca="1">IFERROR(IF(B5="","",
                IF(OR(_xlfn.XLOOKUP(B5,METADATEN!$A$4:$A$200,METADATEN!$E$4:$E$200)="Ja",AND(_xlfn.XLOOKUP(B5,METADATEN!$A$4:$A$200,METADATEN!$E$4:$E$200)&lt;&gt;"",DZ5&lt;&gt;""),AND(OR(AND(B5&gt;=340,B5&lt;=346),B5=349),#REF!&lt;&gt;"",OR(IFERROR(SEARCH("Logistik",#REF!),FALSE),IFERROR(SEARCH("Produktion",#REF!),FALSE)))),"","FEHLER: KG wurde als nicht betrachtungsrelevant gekennzeichnet")
                ),"")</f>
        <v/>
      </c>
      <c r="EH5" s="49" t="str">
        <f ca="1">IF(B5="","",
                                 IF(ISERROR(_xlfn.XLOOKUP(B5,METADATEN!$A$4:$A$200,METADATEN!$B$4:$B$200)),"FEHLER: KG kann nicht ausgewertet werden",""
                                               )
                 )</f>
        <v/>
      </c>
      <c r="EI5" s="36" t="str">
        <f t="shared" ca="1" si="2"/>
        <v/>
      </c>
      <c r="EJ5" s="36" t="str">
        <f t="shared" ref="EJ5:EJ19" ca="1" si="17">IF(AND(EI5="Ja",AL5=""),"WARNUNG: Eingabe Datensatz-Name fehlt","")</f>
        <v/>
      </c>
      <c r="EK5" s="36" t="str">
        <f t="shared" ref="EK5:EK19" ca="1" si="18">IF(AND(EI5="Ja",AM5=""),"WARNUNG: Ohne Eingabe einer Datensatz-UUID fließen die Ökobilanzwerte nicht in die Bewertung ein","")</f>
        <v/>
      </c>
      <c r="EL5" s="36" t="str">
        <f ca="1">IFERROR(IF(AND(EI5="Ja",_xlfn.XLOOKUP(B5,METADATEN!$A$4:$A$200,METADATEN!$I$4:$I$200)&lt;&gt;"Ja"),"WARNUNG zur KG Relevanz: "&amp;_xlfn.XLOOKUP(B5,METADATEN!$A$4:$A$200,METADATEN!$I$4:$I$200),""),"")</f>
        <v/>
      </c>
      <c r="EM5" s="36" t="str">
        <f ca="1">IFERROR(IF(B5="","",
                IF(AND(OR(DL5="QS2",DL5="QS4"),_xlfn.XLOOKUP(B5,METADATEN!$A$4:$A$200,METADATEN!$M$4:$M$200)=0),"WARNUNG: Die KG ist mit '0' gewichtet","")
                ),"")</f>
        <v/>
      </c>
      <c r="EN5" s="36" t="str">
        <f t="shared" ref="EN5:EN19" ca="1" si="19">IFERROR(IF(B5="","",
                IF(AND(DL5="QS1",OR(B5&lt;300,B5&gt;500)),"WARNUNG: Die QS1 ist nur für die KGs 300, 400 und 500 anrechenbar","")
               ),"")</f>
        <v/>
      </c>
      <c r="EO5" s="36" t="str">
        <f ca="1">IFERROR(IF(B5="","",
                IF(AND(DL5="QS1",G5=""),"WARNUNG: Die QS1 ist nur anrechenbar mit Eingabe des Herstellernamen","")
               ),"")</f>
        <v/>
      </c>
      <c r="EP5" s="36" t="str">
        <f t="shared" ref="EP5:EP12" ca="1" si="20">IFERROR(IF(B5="","",
                IF(AND(AH5&lt;&gt;"",DM5&lt;&gt;"",DM5&gt;AH5),"FEHLER: Masse Holzanteil ist größer als Gesamtmasse des Produkts","")
               ),"")</f>
        <v/>
      </c>
      <c r="EQ5" s="36" t="str">
        <f t="shared" ref="EQ5:EQ12" ca="1" si="21">IFERROR(IF(B5="","",
                IF(AND(DM5&lt;&gt;"",DN5=""),"FEHLER: Bitte geben Sie den zertifizierten Masseanteil Holz ein","")
               ),"")</f>
        <v/>
      </c>
      <c r="ER5" s="36" t="str">
        <f t="shared" ref="ER5:ER19" ca="1" si="22">IFERROR(IF(B5="","",
                                             IF(DN5&lt;&gt;"",
                                                           IF(OR(DN5&lt;0,DN5&gt;1),"FEHLER: Geben Sie für den zertifizierten Masseanteil Holz einen Wert zwischen 0 und 100 ein",""),"")
                                                           ),"")</f>
        <v/>
      </c>
      <c r="ES5" s="36" t="str">
        <f t="shared" ref="ES5:ES19" ca="1" si="23">IFERROR(IF(B5="","",
                                             IF(AND(DV5="x",DL5&lt;&gt;"QS4"),"WARNUNG: Bei wiederverwendeten Bauteilen kann die QS4 vergeben werden","")),"")</f>
        <v/>
      </c>
      <c r="ET5" s="36" t="str">
        <f t="shared" ref="ET5:ET19" ca="1" si="24">IFERROR(IF(B5="","",
                                             IF(AND(DV5="x",DM5&lt;&gt;""),"WARNUNG: Bei wieder- oder weiterverwendeten Bauteilen oder für den Rezyklatanteil gilt die Mindestanforderung Holz nicht. Bitte die Spalte '[Eingabe] Masse neu eingebrachter Holzanteil [kg]' leer lassen.","")),"")</f>
        <v/>
      </c>
      <c r="EU5" s="35" t="str">
        <f ca="1">IFERROR(IF(B5="","",
               IF(AND(AND(OR(DU5="QS1",DU5="QS2",DU5="QS3",DU5="QS4"),_xlfn.XLOOKUP(B5,METADATEN!$A$4:$A$200,METADATEN!$AE$4:$AE$200)=0),B5&lt;&gt;380,B5&lt;&gt;381,B5&lt;&gt;382,B5&lt;&gt;389),"WARNUNG: Die KG ist mit '0' gewichtet","")
               ),"")</f>
        <v/>
      </c>
      <c r="EV5" s="35" t="str">
        <f t="shared" ca="1" si="3"/>
        <v/>
      </c>
      <c r="EW5" s="35" t="str">
        <f t="shared" ca="1" si="4"/>
        <v/>
      </c>
      <c r="EX5" s="35" t="str">
        <f t="shared" ca="1" si="5"/>
        <v/>
      </c>
      <c r="EY5" s="35" t="str">
        <f t="shared" ca="1" si="6"/>
        <v/>
      </c>
      <c r="EZ5" s="35" t="str">
        <f ca="1">IFERROR(IF(B5="","",
                IF(AND(OR(B5=380,B5=381,B5=382,B5=389),OR(AH5&lt;&gt;0,AH5="-"),EC5="x",OR(#REF!&lt;&gt;"",#REF!&lt;&gt;"")),"WARNUNG: Um bei gleichzeitiger Geltendmachung des Bonus 4 und Verfahren1 bei der KG300 (1.Ebene) die maximalen Punkte erreichen zu können, geben Sie bitte die Masse 0kg ein!","")
                ),"")</f>
        <v/>
      </c>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row>
    <row r="6" spans="1:206" s="37" customFormat="1" ht="15" customHeight="1" x14ac:dyDescent="0.3">
      <c r="A6" s="7" t="str">
        <f t="shared" ca="1" si="7"/>
        <v xml:space="preserve">
</v>
      </c>
      <c r="B6" s="7" t="str" cm="1">
        <f t="array" aca="1" ref="B6" ca="1">IF(INDIRECT(ADDRESS(ROW(),2,4,,"Eingabe"))="","",INDIRECT(ADDRESS(ROW(),2,4,,"Eingabe")))</f>
        <v/>
      </c>
      <c r="C6" s="7" t="str" cm="1">
        <f t="array" aca="1" ref="C6" ca="1">IF(INDIRECT(ADDRESS(ROW(),3,4,,"Eingabe"))="","",INDIRECT(ADDRESS(ROW(),3,4,,"Eingabe")))</f>
        <v/>
      </c>
      <c r="D6" s="7" t="str" cm="1">
        <f t="array" aca="1" ref="D6" ca="1">IF(INDIRECT(ADDRESS(ROW(),5,4,,"Eingabe"))="","",INDIRECT(ADDRESS(ROW(),5,4,,"Eingabe")))</f>
        <v/>
      </c>
      <c r="E6" s="7" t="str" cm="1">
        <f t="array" aca="1" ref="E6" ca="1">IF(INDIRECT(ADDRESS(ROW(),6,4,,"Eingabe"))="","",INDIRECT(ADDRESS(ROW(),6,4,,"Eingabe")))</f>
        <v/>
      </c>
      <c r="F6" s="7" t="str" cm="1">
        <f t="array" aca="1" ref="F6" ca="1">IF(INDIRECT(ADDRESS(ROW(),8,4,,"Eingabe"))="","",INDIRECT(ADDRESS(ROW(),8,4,,"Eingabe")))</f>
        <v/>
      </c>
      <c r="G6" s="7" t="str" cm="1">
        <f t="array" aca="1" ref="G6" ca="1">IF(INDIRECT(ADDRESS(ROW(),9,4,,"Eingabe"))="","",INDIRECT(ADDRESS(ROW(),9,4,,"Eingabe")))</f>
        <v/>
      </c>
      <c r="H6" s="7" t="str" cm="1">
        <f t="array" aca="1" ref="H6" ca="1">IF(INDIRECT(ADDRESS(ROW(),10,4,,"Eingabe"))="","",INDIRECT(ADDRESS(ROW(),10,4,,"Eingabe")))</f>
        <v/>
      </c>
      <c r="I6" s="7" t="str" cm="1">
        <f t="array" aca="1" ref="I6" ca="1">IF(INDIRECT(ADDRESS(ROW(),11,4,,"Eingabe"))="","",INDIRECT(ADDRESS(ROW(),11,4,,"Eingabe")))</f>
        <v/>
      </c>
      <c r="J6" s="7" t="str" cm="1">
        <f t="array" aca="1" ref="J6" ca="1">IF(INDIRECT(ADDRESS(ROW(),12,4,,"Eingabe"))="","",INDIRECT(ADDRESS(ROW(),12,4,,"Eingabe")))</f>
        <v/>
      </c>
      <c r="K6" s="7" t="str" cm="1">
        <f t="array" aca="1" ref="K6" ca="1">IF(INDIRECT(ADDRESS(ROW(),13,4,,"Eingabe"))&lt;&gt;"",INDIRECT(ADDRESS(ROW(),13,4,,"Eingabe")),IF(AND(J6="m^3",I6&lt;&gt;""),I6,""))</f>
        <v/>
      </c>
      <c r="L6" s="7" t="str" cm="1">
        <f t="array" aca="1" ref="L6" ca="1">IF(INDIRECT(ADDRESS(ROW(),14,4,,"Eingabe"))="","",INDIRECT(ADDRESS(ROW(),14,4,,"Eingabe")))</f>
        <v/>
      </c>
      <c r="M6" s="7" t="str" cm="1">
        <f t="array" aca="1" ref="M6" ca="1">IF(INDIRECT(ADDRESS(ROW(),15,4,,"Eingabe"))="","",INDIRECT(ADDRESS(ROW(),15,4,,"Eingabe")))</f>
        <v/>
      </c>
      <c r="N6" s="7" t="str" cm="1">
        <f t="array" aca="1" ref="N6" ca="1">IF(INDIRECT(ADDRESS(ROW(),16,4,,"Eingabe"))="","",INDIRECT(ADDRESS(ROW(),16,4,,"Eingabe")))</f>
        <v/>
      </c>
      <c r="O6" s="7" t="str" cm="1">
        <f t="array" aca="1" ref="O6" ca="1">IF(INDIRECT(ADDRESS(ROW(),17,4,,"Eingabe"))="","",INDIRECT(ADDRESS(ROW(),17,4,,"Eingabe")))</f>
        <v/>
      </c>
      <c r="P6" s="7" t="str" cm="1">
        <f t="array" aca="1" ref="P6" ca="1">IF(INDIRECT(ADDRESS(ROW(),18,4,,"Eingabe"))="","",INDIRECT(ADDRESS(ROW(),18,4,,"Eingabe")))</f>
        <v/>
      </c>
      <c r="Q6" s="7" t="str" cm="1">
        <f t="array" aca="1" ref="Q6" ca="1">IF(INDIRECT(ADDRESS(ROW(),19,4,,"Eingabe"))="","",INDIRECT(ADDRESS(ROW(),19,4,,"Eingabe")))</f>
        <v/>
      </c>
      <c r="R6" s="7" t="str">
        <f ca="1">IF(Q6="","",_xlfn.XLOOKUP(Q6,METADATEN!$BJ$2:$BJ$1000,METADATEN!$BK$2:$BK$1000))</f>
        <v/>
      </c>
      <c r="S6" s="7" t="str" cm="1">
        <f t="array" aca="1" ref="S6" ca="1">IF(INDIRECT(ADDRESS(ROW(),21,4,,"Eingabe"))="","",INDIRECT(ADDRESS(ROW(),21,4,,"Eingabe")))</f>
        <v/>
      </c>
      <c r="T6" s="7" t="str" cm="1">
        <f t="array" aca="1" ref="T6" ca="1">IF(INDIRECT(ADDRESS(ROW(),22,4,,"Eingabe"))="","",INDIRECT(ADDRESS(ROW(),22,4,,"Eingabe")))</f>
        <v/>
      </c>
      <c r="U6" s="7" t="str">
        <f ca="1">IF(T6="","",_xlfn.XLOOKUP(T6,METADATEN!$BJ$2:$BJ$1000,METADATEN!$BK$2:$BK$1000))</f>
        <v/>
      </c>
      <c r="V6" s="7" cm="1">
        <f t="array" aca="1" ref="V6" ca="1">IF(INDIRECT(ADDRESS(ROW(),24,4,,"Eingabe"))="",0,INDIRECT(ADDRESS(ROW(),24,4,,"Eingabe")))</f>
        <v>0</v>
      </c>
      <c r="W6" s="7" t="str" cm="1">
        <f t="array" aca="1" ref="W6" ca="1">IF(INDIRECT(ADDRESS(ROW(),25,4,,"Eingabe"))="","",INDIRECT(ADDRESS(ROW(),25,4,,"Eingabe")))</f>
        <v/>
      </c>
      <c r="X6" s="7">
        <f ca="1">IF(W6="",0,_xlfn.XLOOKUP(W6,METADATEN!$BJ$2:$BJ$1000,METADATEN!$BK$2:$BK$1000))</f>
        <v>0</v>
      </c>
      <c r="Y6" s="7" cm="1">
        <f t="array" aca="1" ref="Y6" ca="1">IF(INDIRECT(ADDRESS(ROW(),27,4,,"Eingabe"))="",0,INDIRECT(ADDRESS(ROW(),27,4,,"Eingabe")))</f>
        <v>0</v>
      </c>
      <c r="Z6" s="7" t="str" cm="1">
        <f t="array" aca="1" ref="Z6" ca="1">IF(INDIRECT(ADDRESS(ROW(),28,4,,"Eingabe"))="","",INDIRECT(ADDRESS(ROW(),28,4,,"Eingabe")))</f>
        <v/>
      </c>
      <c r="AA6" s="7">
        <f ca="1">IF(Z6="",0,_xlfn.XLOOKUP(Z6,METADATEN!$BJ$2:$BJ$1000,METADATEN!$BK$2:$BK$1000))</f>
        <v>0</v>
      </c>
      <c r="AB6" s="7" cm="1">
        <f t="array" aca="1" ref="AB6" ca="1">IF(INDIRECT(ADDRESS(ROW(),30,4,,"Eingabe"))="",0,INDIRECT(ADDRESS(ROW(),30,4,,"Eingabe")))</f>
        <v>0</v>
      </c>
      <c r="AC6" s="7" t="str" cm="1">
        <f t="array" aca="1" ref="AC6" ca="1">IF(INDIRECT(ADDRESS(ROW(),31,4,,"Eingabe"))="","",INDIRECT(ADDRESS(ROW(),31,4,,"Eingabe")))</f>
        <v/>
      </c>
      <c r="AD6" s="7">
        <f ca="1">IF(AC6="",0,_xlfn.XLOOKUP(AC6,METADATEN!$BJ$2:$BJ$1000,METADATEN!$BK$2:$BK$1000))</f>
        <v>0</v>
      </c>
      <c r="AE6" s="7" cm="1">
        <f t="array" aca="1" ref="AE6" ca="1">IF(INDIRECT(ADDRESS(ROW(),33,4,,"Eingabe"))="",0,INDIRECT(ADDRESS(ROW(),33,4,,"Eingabe")))</f>
        <v>0</v>
      </c>
      <c r="AF6" s="7" t="str" cm="1">
        <f t="array" aca="1" ref="AF6" ca="1">IF(INDIRECT(ADDRESS(ROW(),34,4,,"Eingabe"))="","",INDIRECT(ADDRESS(ROW(),34,4,,"Eingabe")))</f>
        <v/>
      </c>
      <c r="AG6" s="7">
        <f ca="1">IF(AF6="",0,_xlfn.XLOOKUP(AF6,METADATEN!$BJ$2:$BJ$1000,METADATEN!$BK$2:$BK$1000))</f>
        <v>0</v>
      </c>
      <c r="AH6" s="7" t="str">
        <f ca="1">IFERROR(IF(B6="","",
                IF(AND(J6=METADATEN!$BL$2,I6&lt;&gt;""),I6,
                              IF(AND(J6=METADATEN!$BL$3,I6&lt;&gt;"",K6&lt;&gt;""),I6*K6,
                                            IF(AND(J6=METADATEN!$BL$4,I6&lt;&gt;"",L6&lt;&gt;""),I6*L6,
                                                          IF(AND(J6=METADATEN!$BL$6,I6&lt;&gt;"",M6&lt;&gt;""),I6*M6,
                                                                        IF(AND(J6=METADATEN!$BL$10,I6&lt;&gt;"",N6&lt;&gt;""),I6*N6,
                                                                                       IF(OR(J6=METADATEN!$BL$11,J6=METADATEN!$BL$12),0,
                                                                                                     IF(AND(O6&lt;&gt;"",K6&lt;&gt;""),O6*K6,
                                                                                                                  IF(AND(R6&lt;&gt;"",K6&lt;&gt;""),R6*K6,
                                                                                                                                IF(AND(R6="",K6&lt;&gt;"",S6&lt;&gt;"",U6&lt;&gt;"",S6+V6+Y6+AB6+AE6=1),(S6*U6+V6*X6+Y6*AA6+AB6*AD6+AE6*AG6)*K6,"-"
                                                                                                                                             )
                                                                                                                               )
                                                                                                                  )
                                                                                                     )
                                                                                      )
                                                                        )
                                                        )
                                         )
                            )
                ),"-")</f>
        <v/>
      </c>
      <c r="AI6" s="35"/>
      <c r="AJ6" s="35"/>
      <c r="AK6" s="35" t="str">
        <f t="shared" ca="1" si="8"/>
        <v xml:space="preserve">
</v>
      </c>
      <c r="AL6" s="35" t="str" cm="1">
        <f t="array" aca="1" ref="AL6" ca="1">IF(INDIRECT(ADDRESS(ROW(),40,4,,"Eingabe"))="","",INDIRECT(ADDRESS(ROW(),40,4,,"Eingabe")))</f>
        <v/>
      </c>
      <c r="AM6" s="35" t="str" cm="1">
        <f t="array" aca="1" ref="AM6" ca="1">IF(INDIRECT(ADDRESS(ROW(),41,4,,"Eingabe"))="","",INDIRECT(ADDRESS(ROW(),41,4,,"Eingabe")))</f>
        <v/>
      </c>
      <c r="AN6" s="35" t="str" cm="1">
        <f t="array" aca="1" ref="AN6" ca="1">IF(INDIRECT(ADDRESS(ROW(),42,4,,"Eingabe"))="","",INDIRECT(ADDRESS(ROW(),42,4,,"Eingabe")))</f>
        <v/>
      </c>
      <c r="AO6" s="35"/>
      <c r="AP6" s="35" cm="1">
        <f t="array" aca="1" ref="AP6" ca="1">IF(INDIRECT(ADDRESS(ROW(),44,4,,"Eingabe"))="",0,INDIRECT(ADDRESS(ROW(),44,4,,"Eingabe")))</f>
        <v>0</v>
      </c>
      <c r="AQ6" s="35" cm="1">
        <f t="array" aca="1" ref="AQ6" ca="1">IF(INDIRECT(ADDRESS(ROW(),45,4,,"Eingabe"))="",0,INDIRECT(ADDRESS(ROW(),45,4,,"Eingabe")))</f>
        <v>0</v>
      </c>
      <c r="AR6" s="35" cm="1">
        <f t="array" aca="1" ref="AR6" ca="1">IF(INDIRECT(ADDRESS(ROW(),46,4,,"Eingabe"))="",0,INDIRECT(ADDRESS(ROW(),46,4,,"Eingabe")))</f>
        <v>0</v>
      </c>
      <c r="AS6" s="35" cm="1">
        <f t="array" aca="1" ref="AS6" ca="1">IF(INDIRECT(ADDRESS(ROW(),47,4,,"Eingabe"))="",0,INDIRECT(ADDRESS(ROW(),47,4,,"Eingabe")))</f>
        <v>0</v>
      </c>
      <c r="AT6" s="35" cm="1">
        <f t="array" aca="1" ref="AT6" ca="1">IF(INDIRECT(ADDRESS(ROW(),48,4,,"Eingabe"))="",0,INDIRECT(ADDRESS(ROW(),48,4,,"Eingabe")))</f>
        <v>0</v>
      </c>
      <c r="AU6" s="35"/>
      <c r="AV6" s="35" cm="1">
        <f t="array" aca="1" ref="AV6" ca="1">IF(INDIRECT(ADDRESS(ROW(),50,4,,"Eingabe"))="",0,INDIRECT(ADDRESS(ROW(),50,4,,"Eingabe")))</f>
        <v>0</v>
      </c>
      <c r="AW6" s="35" cm="1">
        <f t="array" aca="1" ref="AW6" ca="1">IF(INDIRECT(ADDRESS(ROW(),51,4,,"Eingabe"))="",0,INDIRECT(ADDRESS(ROW(),51,4,,"Eingabe")))</f>
        <v>0</v>
      </c>
      <c r="AX6" s="35" cm="1">
        <f t="array" aca="1" ref="AX6" ca="1">IF(INDIRECT(ADDRESS(ROW(),52,4,,"Eingabe"))="",0,INDIRECT(ADDRESS(ROW(),52,4,,"Eingabe")))</f>
        <v>0</v>
      </c>
      <c r="AY6" s="35" cm="1">
        <f t="array" aca="1" ref="AY6" ca="1">IF(INDIRECT(ADDRESS(ROW(),53,4,,"Eingabe"))="",0,INDIRECT(ADDRESS(ROW(),53,4,,"Eingabe")))</f>
        <v>0</v>
      </c>
      <c r="AZ6" s="35" cm="1">
        <f t="array" aca="1" ref="AZ6" ca="1">IF(INDIRECT(ADDRESS(ROW(),54,4,,"Eingabe"))="",0,INDIRECT(ADDRESS(ROW(),54,4,,"Eingabe")))</f>
        <v>0</v>
      </c>
      <c r="BA6" s="35"/>
      <c r="BB6" s="35" cm="1">
        <f t="array" aca="1" ref="BB6" ca="1">IF(INDIRECT(ADDRESS(ROW(),56,4,,"Eingabe"))="",0,INDIRECT(ADDRESS(ROW(),56,4,,"Eingabe")))</f>
        <v>0</v>
      </c>
      <c r="BC6" s="35" cm="1">
        <f t="array" aca="1" ref="BC6" ca="1">IF(INDIRECT(ADDRESS(ROW(),57,4,,"Eingabe"))="",0,INDIRECT(ADDRESS(ROW(),57,4,,"Eingabe")))</f>
        <v>0</v>
      </c>
      <c r="BD6" s="35" cm="1">
        <f t="array" aca="1" ref="BD6" ca="1">IF(INDIRECT(ADDRESS(ROW(),58,4,,"Eingabe"))="",0,INDIRECT(ADDRESS(ROW(),58,4,,"Eingabe")))</f>
        <v>0</v>
      </c>
      <c r="BE6" s="35" cm="1">
        <f t="array" aca="1" ref="BE6" ca="1">IF(INDIRECT(ADDRESS(ROW(),59,4,,"Eingabe"))="",0,INDIRECT(ADDRESS(ROW(),59,4,,"Eingabe")))</f>
        <v>0</v>
      </c>
      <c r="BF6" s="35" cm="1">
        <f t="array" aca="1" ref="BF6" ca="1">IF(INDIRECT(ADDRESS(ROW(),60,4,,"Eingabe"))="",0,INDIRECT(ADDRESS(ROW(),60,4,,"Eingabe")))</f>
        <v>0</v>
      </c>
      <c r="BG6" s="35"/>
      <c r="BH6" s="35" cm="1">
        <f t="array" aca="1" ref="BH6" ca="1">IF(INDIRECT(ADDRESS(ROW(),62,4,,"Eingabe"))="",0,INDIRECT(ADDRESS(ROW(),62,4,,"Eingabe")))</f>
        <v>0</v>
      </c>
      <c r="BI6" s="35" cm="1">
        <f t="array" aca="1" ref="BI6" ca="1">IF(INDIRECT(ADDRESS(ROW(),63,4,,"Eingabe"))="",0,INDIRECT(ADDRESS(ROW(),63,4,,"Eingabe")))</f>
        <v>0</v>
      </c>
      <c r="BJ6" s="35" cm="1">
        <f t="array" aca="1" ref="BJ6" ca="1">IF(INDIRECT(ADDRESS(ROW(),64,4,,"Eingabe"))="",0,INDIRECT(ADDRESS(ROW(),64,4,,"Eingabe")))</f>
        <v>0</v>
      </c>
      <c r="BK6" s="35" cm="1">
        <f t="array" aca="1" ref="BK6" ca="1">IF(INDIRECT(ADDRESS(ROW(),65,4,,"Eingabe"))="",0,INDIRECT(ADDRESS(ROW(),65,4,,"Eingabe")))</f>
        <v>0</v>
      </c>
      <c r="BL6" s="35" cm="1">
        <f t="array" aca="1" ref="BL6" ca="1">IF(INDIRECT(ADDRESS(ROW(),66,4,,"Eingabe"))="",0,INDIRECT(ADDRESS(ROW(),66,4,,"Eingabe")))</f>
        <v>0</v>
      </c>
      <c r="BM6" s="35"/>
      <c r="BN6" s="35" cm="1">
        <f t="array" aca="1" ref="BN6" ca="1">IF(INDIRECT(ADDRESS(ROW(),68,4,,"Eingabe"))="",0,INDIRECT(ADDRESS(ROW(),68,4,,"Eingabe")))</f>
        <v>0</v>
      </c>
      <c r="BO6" s="35" cm="1">
        <f t="array" aca="1" ref="BO6" ca="1">IF(INDIRECT(ADDRESS(ROW(),69,4,,"Eingabe"))="",0,INDIRECT(ADDRESS(ROW(),69,4,,"Eingabe")))</f>
        <v>0</v>
      </c>
      <c r="BP6" s="35" cm="1">
        <f t="array" aca="1" ref="BP6" ca="1">IF(INDIRECT(ADDRESS(ROW(),70,4,,"Eingabe"))="",0,INDIRECT(ADDRESS(ROW(),70,4,,"Eingabe")))</f>
        <v>0</v>
      </c>
      <c r="BQ6" s="35" cm="1">
        <f t="array" aca="1" ref="BQ6" ca="1">IF(INDIRECT(ADDRESS(ROW(),71,4,,"Eingabe"))="",0,INDIRECT(ADDRESS(ROW(),71,4,,"Eingabe")))</f>
        <v>0</v>
      </c>
      <c r="BR6" s="35" cm="1">
        <f t="array" aca="1" ref="BR6" ca="1">IF(INDIRECT(ADDRESS(ROW(),72,4,,"Eingabe"))="",0,INDIRECT(ADDRESS(ROW(),72,4,,"Eingabe")))</f>
        <v>0</v>
      </c>
      <c r="BS6" s="35"/>
      <c r="BT6" s="7"/>
      <c r="BU6" s="7"/>
      <c r="BV6" s="7" t="str">
        <f t="shared" ca="1" si="9"/>
        <v/>
      </c>
      <c r="BW6" s="7" t="str">
        <f ca="1">IF($B6="","",
                _xlfn.XLOOKUP(B6,METADATEN!$A$4:$A$200,METADATEN!$J$4:$J$200)
                )</f>
        <v/>
      </c>
      <c r="BX6" s="7" t="str" cm="1">
        <f t="array" aca="1" ref="BX6" ca="1">IF(INDIRECT(ADDRESS(ROW(),78,4,,"Eingabe"))="","",INDIRECT(ADDRESS(ROW(),78,4,,"Eingabe")))</f>
        <v/>
      </c>
      <c r="BY6" s="7" t="str" cm="1">
        <f t="array" aca="1" ref="BY6" ca="1">IF(INDIRECT(ADDRESS(ROW(),79,4,,"Eingabe"))="","",INDIRECT(ADDRESS(ROW(),79,4,,"Eingabe")))</f>
        <v/>
      </c>
      <c r="BZ6" s="7" t="str" cm="1">
        <f t="array" aca="1" ref="BZ6" ca="1">IF(INDIRECT(ADDRESS(ROW(),80,4,,"Eingabe"))="","",INDIRECT(ADDRESS(ROW(),80,4,,"Eingabe")))</f>
        <v/>
      </c>
      <c r="CA6" s="7" t="str">
        <f ca="1">IFERROR(IF(CT6="","",
                                              IF(_xlfn.XLOOKUP(CT6,Übersicht!$U$2:$U$1000,Übersicht!$S$2:$S$1000)="","",
                                                            _xlfn.XLOOKUP(CT6,Übersicht!$U$2:$U$1000,Übersicht!$S$2:$S$1000,"")
                                                             )
                                                ),"")</f>
        <v/>
      </c>
      <c r="CB6" s="7" t="str" cm="1">
        <f t="array" aca="1" ref="CB6" ca="1">IF(INDIRECT(ADDRESS(ROW(),82,4,,"Eingabe"))="","",INDIRECT(ADDRESS(ROW(),82,4,,"Eingabe")))</f>
        <v/>
      </c>
      <c r="CC6" s="7" t="str">
        <f t="shared" ca="1" si="10"/>
        <v/>
      </c>
      <c r="CD6" s="7" t="str" cm="1">
        <f t="array" aca="1" ref="CD6" ca="1">IF(INDIRECT(ADDRESS(ROW(),84,4,,"Eingabe"))="","",INDIRECT(ADDRESS(ROW(),84,4,,"Eingabe")))</f>
        <v/>
      </c>
      <c r="CE6" s="7"/>
      <c r="CF6" s="7"/>
      <c r="CG6" s="7"/>
      <c r="CH6" s="7"/>
      <c r="CI6" s="7"/>
      <c r="CJ6" s="7"/>
      <c r="CK6" s="7"/>
      <c r="CL6" s="7"/>
      <c r="CM6" s="7"/>
      <c r="CN6" s="7"/>
      <c r="CO6" s="7"/>
      <c r="CP6" s="7"/>
      <c r="CQ6" s="7"/>
      <c r="CR6" s="7"/>
      <c r="CS6" s="7"/>
      <c r="CT6" s="7" t="str">
        <f t="shared" ca="1" si="0"/>
        <v/>
      </c>
      <c r="CU6" s="34" t="str">
        <f t="shared" ref="CU6:CU19" ca="1" si="25">IF($CB6&lt;&gt;"",
       IFERROR(
                                    IF(LEN($CB6)&gt;0,
                                    MID($CB6,1,FIND(",",$CB6,1)-1),
                                     ""),$CB6&amp;""),
                IFERROR(
                                             IF(LEN($CA6)&gt;0,
                                             MID($CA6,1,FIND(",",$CA6,1)-1),
                                             ""),$CA6&amp;"")
               )</f>
        <v/>
      </c>
      <c r="CV6" s="34" t="str">
        <f t="shared" ca="1" si="11"/>
        <v/>
      </c>
      <c r="CW6" s="34" t="str">
        <f ca="1">IF($CB6&lt;&gt;"",
                             IF(LEN(Eingabe_mit_Formel!$CB6)&gt;LEN($CU6&amp;$CV6)+2,
                             MID(Eingabe_mit_Formel!$CB6,LEN($CU6&amp;$CV6)+2+3,IFERROR(FIND(",",Eingabe_mit_Formel!$CB6,LEN($CU6&amp;$CV6)+2+3)-(LEN($CU6&amp;$CV6)+2+3),LEN($CB6)-(LEN($CU6&amp;$CV6)+2+2))),
                              ""),
                                        IF(LEN(Eingabe_mit_Formel!$CA6)&gt;LEN($CU6&amp;$CV6)+2,
                                        MID(Eingabe_mit_Formel!$CA6,LEN($CU6&amp;$CV6)+2+3,IFERROR(FIND(",",Eingabe_mit_Formel!$CA6,LEN($CU6&amp;$CV6)+2+3)-(LEN($CU6&amp;$CV6)+2+3),LEN($CA6)-(LEN($CU6&amp;$CV6)+2+2))),
                                        "")
                )</f>
        <v/>
      </c>
      <c r="CX6" s="34" t="str">
        <f ca="1">IF($CB6&lt;&gt;"",
                             IF(LEN(Eingabe_mit_Formel!$CB6)&gt;LEN($CU6&amp;$CV6&amp;$CW6)+2+2,
                             MID(Eingabe_mit_Formel!$CB6,LEN($CU6&amp;$CV6&amp;$CW6)+2+2+3,IFERROR(FIND(",",Eingabe_mit_Formel!$CB6,LEN($CU6&amp;$CV6&amp;$CW6)+2+2+3)-(LEN($CU6&amp;$CV6&amp;$CW6)+2+2+3),LEN($CB6)-(LEN($CU6&amp;$CV6&amp;$CW6)+2+2+2))),
                              ""),
                                        IF(LEN(Eingabe_mit_Formel!$CA6)&gt;LEN($CU6&amp;$CV6&amp;$CW6)+2+2,
                                        MID(Eingabe_mit_Formel!$CA6,LEN($CU6&amp;$CV6&amp;$CW6)+2+2+3,IFERROR(FIND(",",Eingabe_mit_Formel!$CA6,LEN($CU6&amp;$CV6&amp;$CW6)+2+2+3)-(LEN($CU6&amp;$CV6&amp;$CW6)+2+2+3),LEN($CA6)-(LEN($CU6&amp;$CV6&amp;$CW6)+2+2))),
                                        "")
                )</f>
        <v/>
      </c>
      <c r="CY6" s="34" t="str">
        <f ca="1">IF($CB6&lt;&gt;"",
                             IF(LEN(Eingabe_mit_Formel!$CB6)&gt;LEN($CU6&amp;$CV6&amp;$CW6&amp;$CX6)+2+2+2,
                             MID(Eingabe_mit_Formel!$CB6,LEN($CU6&amp;$CV6&amp;$CW6&amp;$CX6)+2+2+2+3,IFERROR(FIND(",",Eingabe_mit_Formel!$CB6,LEN($CU6&amp;$CV6&amp;$CW6&amp;$CX6)+2+2+2+3)-(LEN($CU6&amp;$CV6&amp;$CW6&amp;$CX6)+2+2+2+3),LEN($CB6)-(LEN($CU6&amp;$CV6&amp;$CW6&amp;$CX6)+2+2+2+2))),
                              ""),
                                        IF(LEN(Eingabe_mit_Formel!$CA6)&gt;LEN($CU6&amp;$CV6&amp;$CW6&amp;$CX6)+2+2+2,
                                        MID(Eingabe_mit_Formel!$CA6,LEN($CU6&amp;$CV6&amp;$CW6&amp;$CX6)+2+2+2+3,IFERROR(FIND(",",Eingabe_mit_Formel!$CA6,LEN($CU6&amp;$CV6&amp;$CW6&amp;$CX6)+2+2+2+3)-(LEN($CU6&amp;$CV6&amp;$CW6&amp;$CX6)+2+2+2+3),LEN($CA6)-(LEN($CU6&amp;$CV6&amp;$CW6&amp;$CX6)+2+2+2))),
                                        "")
                )</f>
        <v/>
      </c>
      <c r="CZ6" s="35" t="str">
        <f ca="1">IF($CY6&lt;&gt;"",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,CHAR(10),CHAR(10),"---QS4 Anforderung der Z",$CX6,":",CHAR(10),
                                        IF(IFERROR(VLOOKUP($CX6,KM!$C$7:$N$216,9,FALSE),VLOOKUP(VALUE($CX6),KM!$C$7:$N$216,9,FALSE))="","-",IFERROR(VLOOKUP($CX6,KM!$C$7:$N$216,9,FALSE),VLOOKUP(VALUE($CX6),KM!$C$7:$N$216,9,FALSE))),
                                       "---QS4 Anforderung der Z",$CY6,CHAR(10),
                                        IF(IFERROR(VLOOKUP($CY6,KM!$C$7:$N$216,9,FALSE),VLOOKUP(VALUE($CY6),KM!$C$7:$N$216,9,FALSE))="","-",IFERROR(VLOOKUP($CY6,KM!$C$7:$N$216,9,FALSE),VLOOKUP(VALUE($CY6),KM!$C$7:$N$216,9,FALSE))),
                                        ),
               IF($CX6&lt;&gt;"",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,CHAR(10),CHAR(10),"---QS4 Anforderung der Z",$CX6,":",CHAR(10),
                                                     IF(IFERROR(VLOOKUP($CX6,KM!$C$7:$N$216,9,FALSE),VLOOKUP(VALUE($CX6),KM!$C$7:$N$216,9,FALSE))="","-",IFERROR(VLOOKUP($CX6,KM!$C$7:$N$216,9,FALSE),VLOOKUP(VALUE($CX6),KM!$C$7:$N$216,9,FALSE))),
                                                   ),
                             IF($CW6&lt;&gt;"",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,CHAR(10),CHAR(10),"---QS4 Anforderung der Z",$CW6,":",CHAR(10),
                                                                    IF(IFERROR(VLOOKUP($CW6,KM!$C$7:$N$216,9,FALSE),VLOOKUP(VALUE($CW6),KM!$C$7:$N$216,9,FALSE))="","-",IFERROR(VLOOKUP($CW6,KM!$C$7:$N$216,9,FALSE),VLOOKUP(VALUE($CW6),KM!$C$7:$N$216,9,FALSE))),
                                                                    ),
                                           IF($CV6&lt;&gt;"",
                                                         CONCATENATE(
                                                                                  "---QS4 Anforderung der Z",$CU6,":",CHAR(10),
                                                                                 IF(IFERROR(VLOOKUP($CU6,KM!$C$7:$N$216,9,FALSE),VLOOKUP(VALUE($CU6),KM!$C$7:$N$216,9,FALSE))="","-",IFERROR(VLOOKUP($CU6,KM!$C$7:$N$216,9,FALSE),VLOOKUP(VALUE($CU6),KM!$C$7:$N$216,9,FALSE))),
                                                                                 ,CHAR(10),CHAR(10),"---QS4 Anforderung der Z",$CV6,":",CHAR(10),
                                                                                 IF(IFERROR(VLOOKUP($CV6,KM!$C$7:$N$216,9,FALSE),VLOOKUP(VALUE($CV6),KM!$C$7:$N$216,9,FALSE))="","-",IFERROR(VLOOKUP($CV6,KM!$C$7:$N$216,9,FALSE),VLOOKUP(VALUE($CV6),KM!$C$7:$N$216,9,FALSE))),
                                                                                 ),
                                                         IF($CU6&lt;&gt;"",
                                                                        CONCATENATE(
                                                                                                 IF(IFERROR(VLOOKUP($CU6,KM!$C$7:$N$216,9,FALSE),VLOOKUP(VALUE($CU6),KM!$C$7:$N$216,9,FALSE))="","-",IFERROR(VLOOKUP($CU6,KM!$C$7:$N$216,9,FALSE),VLOOKUP(VALUE($CU6),KM!$C$7:$N$216,9,FALSE))),
                                                                                                ),
                                                                       "")
                                                         )
                                            )
                             )
                )</f>
        <v/>
      </c>
      <c r="DA6" s="35" t="str">
        <f ca="1">IF($CY6&lt;&gt;"",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,CHAR(10),CHAR(10),"---QS3 Anforderung der Z",$CX6,":",CHAR(10),
                                        IF(IFERROR(VLOOKUP($CX6,KM!$C$7:$N$216,8,FALSE),VLOOKUP(VALUE($CX6),KM!$C$7:$N$216,8,FALSE))="","-",IFERROR(VLOOKUP($CX6,KM!$C$7:$N$216,8,FALSE),VLOOKUP(VALUE($CX6),KM!$C$7:$N$216,8,FALSE))),
                                       "---QS3 Anforderung der Z",$CY6,CHAR(10),
                                        IF(IFERROR(VLOOKUP($CY6,KM!$C$7:$N$216,8,FALSE),VLOOKUP(VALUE($CY6),KM!$C$7:$N$216,8,FALSE))="","-",IFERROR(VLOOKUP($CY6,KM!$C$7:$N$216,8,FALSE),VLOOKUP(VALUE($CY6),KM!$C$7:$N$216,8,FALSE))),
                                        ),
               IF($CX6&lt;&gt;"",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,CHAR(10),CHAR(10),"---QS3 Anforderung der Z",$CX6,":",CHAR(10),
                                                     IF(IFERROR(VLOOKUP($CX6,KM!$C$7:$N$216,8,FALSE),VLOOKUP(VALUE($CX6),KM!$C$7:$N$216,8,FALSE))="","-",IFERROR(VLOOKUP($CX6,KM!$C$7:$N$216,8,FALSE),VLOOKUP(VALUE($CX6),KM!$C$7:$N$216,8,FALSE))),
                                                   ),
                             IF($CW6&lt;&gt;"",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,CHAR(10),CHAR(10),"---QS3 Anforderung der Z",$CW6,":",CHAR(10),
                                                                    IF(IFERROR(VLOOKUP($CW6,KM!$C$7:$N$216,8,FALSE),VLOOKUP(VALUE($CW6),KM!$C$7:$N$216,8,FALSE))="","-",IFERROR(VLOOKUP($CW6,KM!$C$7:$N$216,8,FALSE),VLOOKUP(VALUE($CW6),KM!$C$7:$N$216,8,FALSE))),
                                                                    ),
                                           IF($CV6&lt;&gt;"",
                                                         CONCATENATE(
                                                                                  "---QS3 Anforderung der Z",$CU6,":",CHAR(10),
                                                                                 IF(IFERROR(VLOOKUP($CU6,KM!$C$7:$N$216,8,FALSE),VLOOKUP(VALUE($CU6),KM!$C$7:$N$216,8,FALSE))="","-",IFERROR(VLOOKUP($CU6,KM!$C$7:$N$216,8,FALSE),VLOOKUP(VALUE($CU6),KM!$C$7:$N$216,8,FALSE))),
                                                                                 ,CHAR(10),CHAR(10),"---QS3 Anforderung der Z",$CV6,":",CHAR(10),
                                                                                 IF(IFERROR(VLOOKUP($CV6,KM!$C$7:$N$216,8,FALSE),VLOOKUP(VALUE($CV6),KM!$C$7:$N$216,8,FALSE))="","-",IFERROR(VLOOKUP($CV6,KM!$C$7:$N$216,8,FALSE),VLOOKUP(VALUE($CV6),KM!$C$7:$N$216,8,FALSE))),
                                                                                 ),
                                                         IF($CU6&lt;&gt;"",
                                                                        CONCATENATE(
                                                                                                 IF(IFERROR(VLOOKUP($CU6,KM!$C$7:$N$216,8,FALSE),VLOOKUP(VALUE($CU6),KM!$C$7:$N$216,8,FALSE))="","-",IFERROR(VLOOKUP($CU6,KM!$C$7:$N$216,8,FALSE),VLOOKUP(VALUE($CU6),KM!$C$7:$N$216,8,FALSE))),
                                                                                                ),
                                                                       "")
                                                         )
                                            )
                             )
                )</f>
        <v/>
      </c>
      <c r="DB6" s="35" t="str">
        <f ca="1">IF($CY6&lt;&gt;"",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,CHAR(10),CHAR(10),"---QS2 Anforderung der Z",$CX6,":",CHAR(10),
                                        IF(IFERROR(VLOOKUP($CX6,KM!$C$7:$N$216,7,FALSE),VLOOKUP(VALUE($CX6),KM!$C$7:$N$216,7,FALSE))="","-",IFERROR(VLOOKUP($CX6,KM!$C$7:$N$216,7,FALSE),VLOOKUP(VALUE($CX6),KM!$C$7:$N$216,7,FALSE))),
                                       "---QS2 Anforderung der Z",$CY6,CHAR(10),
                                        IF(IFERROR(VLOOKUP($CY6,KM!$C$7:$N$216,7,FALSE),VLOOKUP(VALUE($CY6),KM!$C$7:$N$216,7,FALSE))="","-",IFERROR(VLOOKUP($CY6,KM!$C$7:$N$216,7,FALSE),VLOOKUP(VALUE($CY6),KM!$C$7:$N$216,7,FALSE))),
                                        ),
               IF($CX6&lt;&gt;"",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,CHAR(10),CHAR(10),"---QS2 Anforderung der Z",$CX6,":",CHAR(10),
                                                     IF(IFERROR(VLOOKUP($CX6,KM!$C$7:$N$216,7,FALSE),VLOOKUP(VALUE($CX6),KM!$C$7:$N$216,7,FALSE))="","-",IFERROR(VLOOKUP($CX6,KM!$C$7:$N$216,7,FALSE),VLOOKUP(VALUE($CX6),KM!$C$7:$N$216,7,FALSE))),
                                                   ),
                             IF($CW6&lt;&gt;"",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,CHAR(10),CHAR(10),"---QS2 Anforderung der Z",$CW6,":",CHAR(10),
                                                                    IF(IFERROR(VLOOKUP($CW6,KM!$C$7:$N$216,7,FALSE),VLOOKUP(VALUE($CW6),KM!$C$7:$N$216,7,FALSE))="","-",IFERROR(VLOOKUP($CW6,KM!$C$7:$N$216,7,FALSE),VLOOKUP(VALUE($CW6),KM!$C$7:$N$216,7,FALSE))),
                                                                    ),
                                           IF($CV6&lt;&gt;"",
                                                         CONCATENATE(
                                                                                  "---QS2 Anforderung der Z",$CU6,":",CHAR(10),
                                                                                 IF(IFERROR(VLOOKUP($CU6,KM!$C$7:$N$216,7,FALSE),VLOOKUP(VALUE($CU6),KM!$C$7:$N$216,7,FALSE))="","-",IFERROR(VLOOKUP($CU6,KM!$C$7:$N$216,7,FALSE),VLOOKUP(VALUE($CU6),KM!$C$7:$N$216,7,FALSE))),
                                                                                 ,CHAR(10),CHAR(10),"---QS2 Anforderung der Z",$CV6,":",CHAR(10),
                                                                                 IF(IFERROR(VLOOKUP($CV6,KM!$C$7:$N$216,7,FALSE),VLOOKUP(VALUE($CV6),KM!$C$7:$N$216,7,FALSE))="","-",IFERROR(VLOOKUP($CV6,KM!$C$7:$N$216,7,FALSE),VLOOKUP(VALUE($CV6),KM!$C$7:$N$216,7,FALSE))),
                                                                                 ),
                                                         IF($CU6&lt;&gt;"",
                                                                        CONCATENATE(
                                                                                                 IF(IFERROR(VLOOKUP($CU6,KM!$C$7:$N$216,7,FALSE),VLOOKUP(VALUE($CU6),KM!$C$7:$N$216,7,FALSE))="","-",IFERROR(VLOOKUP($CU6,KM!$C$7:$N$216,7,FALSE),VLOOKUP(VALUE($CU6),KM!$C$7:$N$216,7,FALSE))),
                                                                                                ),
                                                                       "")
                                                         )
                                            )
                             )
                )</f>
        <v/>
      </c>
      <c r="DC6" s="35" t="str">
        <f ca="1">IF($CY6&lt;&gt;"",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,CHAR(10),CHAR(10),"---QS1 Anforderung der Z",$CX6,":",CHAR(10),
                                        IF(IFERROR(VLOOKUP($CX6,KM!$C$7:$N$216,6,FALSE),VLOOKUP(VALUE($CX6),KM!$C$7:$N$216,6,FALSE))="","-",IFERROR(VLOOKUP($CX6,KM!$C$7:$N$216,6,FALSE),VLOOKUP(VALUE($CX6),KM!$C$7:$N$216,6,FALSE))),
                                       "---QS1 Anforderung der Z",$CY6,CHAR(10),
                                        IF(IFERROR(VLOOKUP($CY6,KM!$C$7:$N$216,6,FALSE),VLOOKUP(VALUE($CY6),KM!$C$7:$N$216,6,FALSE))="","-",IFERROR(VLOOKUP($CY6,KM!$C$7:$N$216,6,FALSE),VLOOKUP(VALUE($CY6),KM!$C$7:$N$216,6,FALSE))),
                                        ),
               IF($CX6&lt;&gt;"",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,CHAR(10),CHAR(10),"---QS1 Anforderung der Z",$CX6,":",CHAR(10),
                                                     IF(IFERROR(VLOOKUP($CX6,KM!$C$7:$N$216,6,FALSE),VLOOKUP(VALUE($CX6),KM!$C$7:$N$216,6,FALSE))="","-",IFERROR(VLOOKUP($CX6,KM!$C$7:$N$216,6,FALSE),VLOOKUP(VALUE($CX6),KM!$C$7:$N$216,6,FALSE))),
                                                   ),
                             IF($CW6&lt;&gt;"",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,CHAR(10),CHAR(10),"---QS1 Anforderung der Z",$CW6,":",CHAR(10),
                                                                    IF(IFERROR(VLOOKUP($CW6,KM!$C$7:$N$216,6,FALSE),VLOOKUP(VALUE($CW6),KM!$C$7:$N$216,6,FALSE))="","-",IFERROR(VLOOKUP($CW6,KM!$C$7:$N$216,6,FALSE),VLOOKUP(VALUE($CW6),KM!$C$7:$N$216,6,FALSE))),
                                                                    ),
                                           IF($CV6&lt;&gt;"",
                                                         CONCATENATE(
                                                                                  "---QS1 Anforderung der Z",$CU6,":",CHAR(10),
                                                                                 IF(IFERROR(VLOOKUP($CU6,KM!$C$7:$N$216,6,FALSE),VLOOKUP(VALUE($CU6),KM!$C$7:$N$216,6,FALSE))="","-",IFERROR(VLOOKUP($CU6,KM!$C$7:$N$216,6,FALSE),VLOOKUP(VALUE($CU6),KM!$C$7:$N$216,6,FALSE))),
                                                                                 ,CHAR(10),CHAR(10),"---QS1 Anforderung der Z",$CV6,":",CHAR(10),
                                                                                 IF(IFERROR(VLOOKUP($CV6,KM!$C$7:$N$216,6,FALSE),VLOOKUP(VALUE($CV6),KM!$C$7:$N$216,6,FALSE))="","-",IFERROR(VLOOKUP($CV6,KM!$C$7:$N$216,6,FALSE),VLOOKUP(VALUE($CV6),KM!$C$7:$N$216,6,FALSE))),
                                                                                 ),
                                                         IF($CU6&lt;&gt;"",
                                                                        CONCATENATE(
                                                                                                 IF(IFERROR(VLOOKUP($CU6,KM!$C$7:$N$216,6,FALSE),VLOOKUP(VALUE($CU6),KM!$C$7:$N$216,6,FALSE))="","-",IFERROR(VLOOKUP($CU6,KM!$C$7:$N$216,6,FALSE),VLOOKUP(VALUE($CU6),KM!$C$7:$N$216,6,FALSE))),
                                                                                                ),
                                                                       "")
                                                         )
                                            )
                             )
                )</f>
        <v/>
      </c>
      <c r="DD6" s="35" t="str">
        <f>IF(OR(KM!C9="",LEN(KM!C9)&gt;5),"",KM!C9&amp;"")</f>
        <v>3</v>
      </c>
      <c r="DE6" s="35" t="str">
        <f>IF(KM!D9="","",KM!D9)</f>
        <v>Beschichtungen auf überwiegend mineralischen Untergründen im Innenraum wie Beton, Mauerwerk, Mörtel und Spachtel (z. B. Betonspachtel). Nicht betrachtet werden Bodenflächen mit speziellen Beständigkeitsanforderungen (wie OS-Systeme) und Verkehrswege wie Tiefgaragen, Zufahrten sowie Sicht- und Dekorestriche.</v>
      </c>
      <c r="DF6" s="35" t="str">
        <f>IF(KM!E9="","",KM!E9)</f>
        <v>Gemeint sind staubbindende Beschichtungen, Grundbeschichtungen z.B. Betonkontakt, Aufbrennsperre</v>
      </c>
      <c r="DG6" s="35" t="str">
        <f>IF(KM!F9="","",KM!F9)</f>
        <v>VOC</v>
      </c>
      <c r="DH6" s="35">
        <f ca="1">IF(DD6="","",
               IF(
            IFERROR(_xlfn.XLOOKUP(DD6,Eingabe_mit_Formel!$CU$4:$CU$2000,Eingabe_mit_Formel!$CU$4:$CU$2000),
                                IFERROR(_xlfn.XLOOKUP(DD6,Eingabe_mit_Formel!$CV$4:$CV$2000,Eingabe_mit_Formel!$CV$4:$CV$2000),
                                                             IFERROR(_xlfn.XLOOKUP(DD6,Eingabe_mit_Formel!$CW$4:$CW$2000,Eingabe_mit_Formel!$CW$4:$CW$2000),
                                                                                          IFERROR(_xlfn.XLOOKUP(DD6,Eingabe_mit_Formel!$CX$4:$CX$2000,Eingabe_mit_Formel!$CX$4:$CX$2000),
                                                                                                                      IFERROR(_xlfn.XLOOKUP(DD6,Eingabe_mit_Formel!$CY$4:$CY$2000,Eingabe_mit_Formel!$CY$4:$CY$2000),-1
                                                                                                                                                  )
                                                                                                                      )
                                                                                       )
                                                            )
                                               )
                             =-1,-1,1
                            )
                   )</f>
        <v>-1</v>
      </c>
      <c r="DI6" s="35"/>
      <c r="DJ6" s="35"/>
      <c r="DK6" s="35" t="str">
        <f t="shared" ca="1" si="12"/>
        <v xml:space="preserve">
</v>
      </c>
      <c r="DL6" s="7" t="str" cm="1">
        <f t="array" aca="1" ref="DL6" ca="1">IF(INDIRECT(ADDRESS(ROW(),107,4,,"Eingabe"))="","",INDIRECT(ADDRESS(ROW(),107,4,,"Eingabe")))</f>
        <v/>
      </c>
      <c r="DM6" s="7" t="str" cm="1">
        <f t="array" aca="1" ref="DM6" ca="1">IF(INDIRECT(ADDRESS(ROW(),109,4,,"Eingabe"))="","",INDIRECT(ADDRESS(ROW(),109,4,,"Eingabe")))</f>
        <v/>
      </c>
      <c r="DN6" s="7" t="str" cm="1">
        <f t="array" aca="1" ref="DN6" ca="1">IF(INDIRECT(ADDRESS(ROW(),110,4,,"Eingabe"))="","",INDIRECT(ADDRESS(ROW(),110,4,,"Eingabe")))</f>
        <v/>
      </c>
      <c r="DO6" s="35" t="str">
        <f t="shared" ca="1" si="13"/>
        <v/>
      </c>
      <c r="DP6" s="35" t="str">
        <f t="shared" ca="1" si="14"/>
        <v/>
      </c>
      <c r="DQ6" s="35"/>
      <c r="DR6" s="35"/>
      <c r="DS6" s="35"/>
      <c r="DT6" s="35" t="str">
        <f t="shared" ca="1" si="15"/>
        <v xml:space="preserve">
</v>
      </c>
      <c r="DU6" s="35" t="str" cm="1">
        <f t="array" aca="1" ref="DU6" ca="1">IF(INDIRECT(ADDRESS(ROW(),114,4,,"Eingabe"))="","",INDIRECT(ADDRESS(ROW(),114,4,,"Eingabe")))</f>
        <v/>
      </c>
      <c r="DV6" s="35" t="str" cm="1">
        <f t="array" aca="1" ref="DV6" ca="1">IF(INDIRECT(ADDRESS(ROW(),117,4,,"Eingabe"))="","",INDIRECT(ADDRESS(ROW(),117,4,,"Eingabe")))</f>
        <v/>
      </c>
      <c r="DW6" s="35" t="str" cm="1">
        <f t="array" aca="1" ref="DW6" ca="1">IF(INDIRECT(ADDRESS(ROW(),118,4,,"Eingabe"))="","",INDIRECT(ADDRESS(ROW(),118,4,,"Eingabe")))</f>
        <v/>
      </c>
      <c r="DX6" s="35" t="str" cm="1">
        <f t="array" aca="1" ref="DX6" ca="1">IF(INDIRECT(ADDRESS(ROW(),119,4,,"Eingabe"))="","",INDIRECT(ADDRESS(ROW(),119,4,,"Eingabe")))</f>
        <v/>
      </c>
      <c r="DY6" s="35" t="str" cm="1">
        <f t="array" aca="1" ref="DY6" ca="1">IF(INDIRECT(ADDRESS(ROW(),120,4,,"Eingabe"))="","",INDIRECT(ADDRESS(ROW(),120,4,,"Eingabe")))</f>
        <v/>
      </c>
      <c r="DZ6" s="35" t="str" cm="1">
        <f t="array" aca="1" ref="DZ6" ca="1">IF(INDIRECT(ADDRESS(ROW(),121,4,,"Eingabe"))="","",INDIRECT(ADDRESS(ROW(),121,4,,"Eingabe")))</f>
        <v/>
      </c>
      <c r="EA6" s="35" t="str" cm="1">
        <f t="array" aca="1" ref="EA6" ca="1">IF(INDIRECT(ADDRESS(ROW(),122,4,,"Eingabe"))="","",INDIRECT(ADDRESS(ROW(),122,4,,"Eingabe")))</f>
        <v/>
      </c>
      <c r="EB6" s="35" t="str" cm="1">
        <f t="array" aca="1" ref="EB6" ca="1">IF(INDIRECT(ADDRESS(ROW(),123,4,,"Eingabe"))="","",INDIRECT(ADDRESS(ROW(),123,4,,"Eingabe")))</f>
        <v/>
      </c>
      <c r="EC6" s="35" t="str">
        <f t="shared" ca="1" si="16"/>
        <v/>
      </c>
      <c r="ED6" s="35" t="str" cm="1">
        <f t="array" aca="1" ref="ED6" ca="1">IF(INDIRECT(ADDRESS(ROW(),124,4,,"Eingabe"))="","",INDIRECT(ADDRESS(ROW(),124,4,,"Eingabe")))</f>
        <v/>
      </c>
      <c r="EE6" s="35" t="str" cm="1">
        <f t="array" aca="1" ref="EE6" ca="1">IF(AND(_xlfn.ISFORMULA(INDIRECT(ADDRESS(ROW(),1,4,,"Eingabe"))),_xlfn.ISFORMULA(INDIRECT(ADDRESS(ROW(),36,4,,"Eingabe"))),_xlfn.ISFORMULA(INDIRECT(ADDRESS(ROW(),39,4,,"Eingabe"))),_xlfn.ISFORMULA(INDIRECT(ADDRESS(ROW(),77,4,,"Eingabe"))),_xlfn.ISFORMULA(INDIRECT(ADDRESS(ROW(),106,4,,"Eingabe"))),_xlfn.ISFORMULA(INDIRECT(ADDRESS(ROW(),113,4,,"Eingabe")))),"",ROW())</f>
        <v/>
      </c>
      <c r="EF6" s="36" t="str">
        <f t="shared" ca="1" si="1"/>
        <v/>
      </c>
      <c r="EG6" s="36" t="str">
        <f ca="1">IFERROR(IF(B6="","",
                IF(OR(_xlfn.XLOOKUP(B6,METADATEN!$A$4:$A$200,METADATEN!$E$4:$E$200)="Ja",AND(_xlfn.XLOOKUP(B6,METADATEN!$A$4:$A$200,METADATEN!$E$4:$E$200)&lt;&gt;"",DZ6&lt;&gt;""),AND(OR(AND(B6&gt;=340,B6&lt;=346),B6=349),#REF!&lt;&gt;"",OR(IFERROR(SEARCH("Logistik",#REF!),FALSE),IFERROR(SEARCH("Produktion",#REF!),FALSE)))),"","FEHLER: KG wurde als nicht betrachtungsrelevant gekennzeichnet")
                ),"")</f>
        <v/>
      </c>
      <c r="EH6" s="49" t="str">
        <f ca="1">IF(B6="","",
                                 IF(ISERROR(_xlfn.XLOOKUP(B6,METADATEN!$A$4:$A$200,METADATEN!$B$4:$B$200)),"FEHLER: KG kann nicht ausgewertet werden",""
                                               )
                 )</f>
        <v/>
      </c>
      <c r="EI6" s="36" t="str">
        <f t="shared" ca="1" si="2"/>
        <v/>
      </c>
      <c r="EJ6" s="36" t="str">
        <f t="shared" ca="1" si="17"/>
        <v/>
      </c>
      <c r="EK6" s="36" t="str">
        <f t="shared" ca="1" si="18"/>
        <v/>
      </c>
      <c r="EL6" s="36" t="str">
        <f ca="1">IFERROR(IF(AND(EI6="Ja",_xlfn.XLOOKUP(B6,METADATEN!$A$4:$A$200,METADATEN!$I$4:$I$200)&lt;&gt;"Ja"),"WARNUNG zur KG Relevanz: "&amp;_xlfn.XLOOKUP(B6,METADATEN!$A$4:$A$200,METADATEN!$I$4:$I$200),""),"")</f>
        <v/>
      </c>
      <c r="EM6" s="36" t="str">
        <f ca="1">IFERROR(IF(B6="","",
                IF(AND(OR(DL6="QS2",DL6="QS4"),_xlfn.XLOOKUP(B6,METADATEN!$A$4:$A$200,METADATEN!$M$4:$M$200)=0),"WARNUNG: Die KG ist mit '0' gewichtet","")
                ),"")</f>
        <v/>
      </c>
      <c r="EN6" s="36" t="str">
        <f t="shared" ca="1" si="19"/>
        <v/>
      </c>
      <c r="EO6" s="36" t="str">
        <f t="shared" ref="EO6:EO19" ca="1" si="26">IFERROR(IF(B6="","",
                IF(AND(DL6="QS1",G6=""),"WARNUNG: Die QS1 ist nur anrechenbar mit Eingabe des Herstellernamen","")
               ),"")</f>
        <v/>
      </c>
      <c r="EP6" s="36" t="str">
        <f t="shared" ca="1" si="20"/>
        <v/>
      </c>
      <c r="EQ6" s="36" t="str">
        <f t="shared" ca="1" si="21"/>
        <v/>
      </c>
      <c r="ER6" s="36" t="str">
        <f t="shared" ca="1" si="22"/>
        <v/>
      </c>
      <c r="ES6" s="36" t="str">
        <f t="shared" ca="1" si="23"/>
        <v/>
      </c>
      <c r="ET6" s="36" t="str">
        <f t="shared" ca="1" si="24"/>
        <v/>
      </c>
      <c r="EU6" s="35" t="str">
        <f ca="1">IFERROR(IF(B6="","",
               IF(AND(AND(OR(DU6="QS1",DU6="QS2",DU6="QS3",DU6="QS4"),_xlfn.XLOOKUP(B6,METADATEN!$A$4:$A$200,METADATEN!$AE$4:$AE$200)=0),B6&lt;&gt;380,B6&lt;&gt;381,B6&lt;&gt;382,B6&lt;&gt;389),"WARNUNG: Die KG ist mit '0' gewichtet","")
               ),"")</f>
        <v/>
      </c>
      <c r="EV6" s="35" t="str">
        <f t="shared" ca="1" si="3"/>
        <v/>
      </c>
      <c r="EW6" s="35" t="str">
        <f t="shared" ca="1" si="4"/>
        <v/>
      </c>
      <c r="EX6" s="35" t="str">
        <f t="shared" ca="1" si="5"/>
        <v/>
      </c>
      <c r="EY6" s="35" t="str">
        <f t="shared" ca="1" si="6"/>
        <v/>
      </c>
      <c r="EZ6" s="35" t="str">
        <f ca="1">IFERROR(IF(B6="","",
                IF(AND(OR(B6=380,B6=381,B6=382,B6=389),OR(AH6&lt;&gt;0,AH6="-"),EC6="x",OR(#REF!&lt;&gt;"",#REF!&lt;&gt;"")),"WARNUNG: Um bei gleichzeitiger Geltendmachung des Bonus 4 und Verfahren1 bei der KG300 (1.Ebene) die maximalen Punkte erreichen zu können, geben Sie bitte die Masse 0kg ein!","")
                ),"")</f>
        <v/>
      </c>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row>
    <row r="7" spans="1:206" s="37" customFormat="1" ht="15" customHeight="1" x14ac:dyDescent="0.3">
      <c r="A7" s="7" t="str">
        <f t="shared" ca="1" si="7"/>
        <v xml:space="preserve">
</v>
      </c>
      <c r="B7" s="7" t="str" cm="1">
        <f t="array" aca="1" ref="B7" ca="1">IF(INDIRECT(ADDRESS(ROW(),2,4,,"Eingabe"))="","",INDIRECT(ADDRESS(ROW(),2,4,,"Eingabe")))</f>
        <v/>
      </c>
      <c r="C7" s="7" t="str" cm="1">
        <f t="array" aca="1" ref="C7" ca="1">IF(INDIRECT(ADDRESS(ROW(),3,4,,"Eingabe"))="","",INDIRECT(ADDRESS(ROW(),3,4,,"Eingabe")))</f>
        <v/>
      </c>
      <c r="D7" s="7" t="str" cm="1">
        <f t="array" aca="1" ref="D7" ca="1">IF(INDIRECT(ADDRESS(ROW(),5,4,,"Eingabe"))="","",INDIRECT(ADDRESS(ROW(),5,4,,"Eingabe")))</f>
        <v/>
      </c>
      <c r="E7" s="7" t="str" cm="1">
        <f t="array" aca="1" ref="E7" ca="1">IF(INDIRECT(ADDRESS(ROW(),6,4,,"Eingabe"))="","",INDIRECT(ADDRESS(ROW(),6,4,,"Eingabe")))</f>
        <v/>
      </c>
      <c r="F7" s="7" t="str" cm="1">
        <f t="array" aca="1" ref="F7" ca="1">IF(INDIRECT(ADDRESS(ROW(),8,4,,"Eingabe"))="","",INDIRECT(ADDRESS(ROW(),8,4,,"Eingabe")))</f>
        <v/>
      </c>
      <c r="G7" s="7" t="str" cm="1">
        <f t="array" aca="1" ref="G7" ca="1">IF(INDIRECT(ADDRESS(ROW(),9,4,,"Eingabe"))="","",INDIRECT(ADDRESS(ROW(),9,4,,"Eingabe")))</f>
        <v/>
      </c>
      <c r="H7" s="7" t="str" cm="1">
        <f t="array" aca="1" ref="H7" ca="1">IF(INDIRECT(ADDRESS(ROW(),10,4,,"Eingabe"))="","",INDIRECT(ADDRESS(ROW(),10,4,,"Eingabe")))</f>
        <v/>
      </c>
      <c r="I7" s="7" t="str" cm="1">
        <f t="array" aca="1" ref="I7" ca="1">IF(INDIRECT(ADDRESS(ROW(),11,4,,"Eingabe"))="","",INDIRECT(ADDRESS(ROW(),11,4,,"Eingabe")))</f>
        <v/>
      </c>
      <c r="J7" s="7" t="str" cm="1">
        <f t="array" aca="1" ref="J7" ca="1">IF(INDIRECT(ADDRESS(ROW(),12,4,,"Eingabe"))="","",INDIRECT(ADDRESS(ROW(),12,4,,"Eingabe")))</f>
        <v/>
      </c>
      <c r="K7" s="7" t="str" cm="1">
        <f t="array" aca="1" ref="K7" ca="1">IF(INDIRECT(ADDRESS(ROW(),13,4,,"Eingabe"))&lt;&gt;"",INDIRECT(ADDRESS(ROW(),13,4,,"Eingabe")),IF(AND(J7="m^3",I7&lt;&gt;""),I7,""))</f>
        <v/>
      </c>
      <c r="L7" s="7" t="str" cm="1">
        <f t="array" aca="1" ref="L7" ca="1">IF(INDIRECT(ADDRESS(ROW(),14,4,,"Eingabe"))="","",INDIRECT(ADDRESS(ROW(),14,4,,"Eingabe")))</f>
        <v/>
      </c>
      <c r="M7" s="7" t="str" cm="1">
        <f t="array" aca="1" ref="M7" ca="1">IF(INDIRECT(ADDRESS(ROW(),15,4,,"Eingabe"))="","",INDIRECT(ADDRESS(ROW(),15,4,,"Eingabe")))</f>
        <v/>
      </c>
      <c r="N7" s="7" t="str" cm="1">
        <f t="array" aca="1" ref="N7" ca="1">IF(INDIRECT(ADDRESS(ROW(),16,4,,"Eingabe"))="","",INDIRECT(ADDRESS(ROW(),16,4,,"Eingabe")))</f>
        <v/>
      </c>
      <c r="O7" s="7" t="str" cm="1">
        <f t="array" aca="1" ref="O7" ca="1">IF(INDIRECT(ADDRESS(ROW(),17,4,,"Eingabe"))="","",INDIRECT(ADDRESS(ROW(),17,4,,"Eingabe")))</f>
        <v/>
      </c>
      <c r="P7" s="7" t="str" cm="1">
        <f t="array" aca="1" ref="P7" ca="1">IF(INDIRECT(ADDRESS(ROW(),18,4,,"Eingabe"))="","",INDIRECT(ADDRESS(ROW(),18,4,,"Eingabe")))</f>
        <v/>
      </c>
      <c r="Q7" s="7" t="str" cm="1">
        <f t="array" aca="1" ref="Q7" ca="1">IF(INDIRECT(ADDRESS(ROW(),19,4,,"Eingabe"))="","",INDIRECT(ADDRESS(ROW(),19,4,,"Eingabe")))</f>
        <v/>
      </c>
      <c r="R7" s="7" t="str">
        <f ca="1">IF(Q7="","",_xlfn.XLOOKUP(Q7,METADATEN!$BJ$2:$BJ$1000,METADATEN!$BK$2:$BK$1000))</f>
        <v/>
      </c>
      <c r="S7" s="7" t="str" cm="1">
        <f t="array" aca="1" ref="S7" ca="1">IF(INDIRECT(ADDRESS(ROW(),21,4,,"Eingabe"))="","",INDIRECT(ADDRESS(ROW(),21,4,,"Eingabe")))</f>
        <v/>
      </c>
      <c r="T7" s="7" t="str" cm="1">
        <f t="array" aca="1" ref="T7" ca="1">IF(INDIRECT(ADDRESS(ROW(),22,4,,"Eingabe"))="","",INDIRECT(ADDRESS(ROW(),22,4,,"Eingabe")))</f>
        <v/>
      </c>
      <c r="U7" s="7" t="str">
        <f ca="1">IF(T7="","",_xlfn.XLOOKUP(T7,METADATEN!$BJ$2:$BJ$1000,METADATEN!$BK$2:$BK$1000))</f>
        <v/>
      </c>
      <c r="V7" s="7" cm="1">
        <f t="array" aca="1" ref="V7" ca="1">IF(INDIRECT(ADDRESS(ROW(),24,4,,"Eingabe"))="",0,INDIRECT(ADDRESS(ROW(),24,4,,"Eingabe")))</f>
        <v>0</v>
      </c>
      <c r="W7" s="7" t="str" cm="1">
        <f t="array" aca="1" ref="W7" ca="1">IF(INDIRECT(ADDRESS(ROW(),25,4,,"Eingabe"))="","",INDIRECT(ADDRESS(ROW(),25,4,,"Eingabe")))</f>
        <v/>
      </c>
      <c r="X7" s="7">
        <f ca="1">IF(W7="",0,_xlfn.XLOOKUP(W7,METADATEN!$BJ$2:$BJ$1000,METADATEN!$BK$2:$BK$1000))</f>
        <v>0</v>
      </c>
      <c r="Y7" s="7" cm="1">
        <f t="array" aca="1" ref="Y7" ca="1">IF(INDIRECT(ADDRESS(ROW(),27,4,,"Eingabe"))="",0,INDIRECT(ADDRESS(ROW(),27,4,,"Eingabe")))</f>
        <v>0</v>
      </c>
      <c r="Z7" s="7" t="str" cm="1">
        <f t="array" aca="1" ref="Z7" ca="1">IF(INDIRECT(ADDRESS(ROW(),28,4,,"Eingabe"))="","",INDIRECT(ADDRESS(ROW(),28,4,,"Eingabe")))</f>
        <v/>
      </c>
      <c r="AA7" s="7">
        <f ca="1">IF(Z7="",0,_xlfn.XLOOKUP(Z7,METADATEN!$BJ$2:$BJ$1000,METADATEN!$BK$2:$BK$1000))</f>
        <v>0</v>
      </c>
      <c r="AB7" s="7" cm="1">
        <f t="array" aca="1" ref="AB7" ca="1">IF(INDIRECT(ADDRESS(ROW(),30,4,,"Eingabe"))="",0,INDIRECT(ADDRESS(ROW(),30,4,,"Eingabe")))</f>
        <v>0</v>
      </c>
      <c r="AC7" s="7" t="str" cm="1">
        <f t="array" aca="1" ref="AC7" ca="1">IF(INDIRECT(ADDRESS(ROW(),31,4,,"Eingabe"))="","",INDIRECT(ADDRESS(ROW(),31,4,,"Eingabe")))</f>
        <v/>
      </c>
      <c r="AD7" s="7">
        <f ca="1">IF(AC7="",0,_xlfn.XLOOKUP(AC7,METADATEN!$BJ$2:$BJ$1000,METADATEN!$BK$2:$BK$1000))</f>
        <v>0</v>
      </c>
      <c r="AE7" s="7" cm="1">
        <f t="array" aca="1" ref="AE7" ca="1">IF(INDIRECT(ADDRESS(ROW(),33,4,,"Eingabe"))="",0,INDIRECT(ADDRESS(ROW(),33,4,,"Eingabe")))</f>
        <v>0</v>
      </c>
      <c r="AF7" s="7" t="str" cm="1">
        <f t="array" aca="1" ref="AF7" ca="1">IF(INDIRECT(ADDRESS(ROW(),34,4,,"Eingabe"))="","",INDIRECT(ADDRESS(ROW(),34,4,,"Eingabe")))</f>
        <v/>
      </c>
      <c r="AG7" s="7">
        <f ca="1">IF(AF7="",0,_xlfn.XLOOKUP(AF7,METADATEN!$BJ$2:$BJ$1000,METADATEN!$BK$2:$BK$1000))</f>
        <v>0</v>
      </c>
      <c r="AH7" s="7" t="str">
        <f ca="1">IFERROR(IF(B7="","",
                IF(AND(J7=METADATEN!$BL$2,I7&lt;&gt;""),I7,
                              IF(AND(J7=METADATEN!$BL$3,I7&lt;&gt;"",K7&lt;&gt;""),I7*K7,
                                            IF(AND(J7=METADATEN!$BL$4,I7&lt;&gt;"",L7&lt;&gt;""),I7*L7,
                                                          IF(AND(J7=METADATEN!$BL$6,I7&lt;&gt;"",M7&lt;&gt;""),I7*M7,
                                                                        IF(AND(J7=METADATEN!$BL$10,I7&lt;&gt;"",N7&lt;&gt;""),I7*N7,
                                                                                       IF(OR(J7=METADATEN!$BL$11,J7=METADATEN!$BL$12),0,
                                                                                                     IF(AND(O7&lt;&gt;"",K7&lt;&gt;""),O7*K7,
                                                                                                                  IF(AND(R7&lt;&gt;"",K7&lt;&gt;""),R7*K7,
                                                                                                                                IF(AND(R7="",K7&lt;&gt;"",S7&lt;&gt;"",U7&lt;&gt;"",S7+V7+Y7+AB7+AE7=1),(S7*U7+V7*X7+Y7*AA7+AB7*AD7+AE7*AG7)*K7,"-"
                                                                                                                                             )
                                                                                                                               )
                                                                                                                  )
                                                                                                     )
                                                                                      )
                                                                        )
                                                        )
                                         )
                            )
                ),"-")</f>
        <v/>
      </c>
      <c r="AI7" s="35"/>
      <c r="AJ7" s="35"/>
      <c r="AK7" s="35" t="str">
        <f t="shared" ca="1" si="8"/>
        <v xml:space="preserve">
</v>
      </c>
      <c r="AL7" s="35" t="str" cm="1">
        <f t="array" aca="1" ref="AL7" ca="1">IF(INDIRECT(ADDRESS(ROW(),40,4,,"Eingabe"))="","",INDIRECT(ADDRESS(ROW(),40,4,,"Eingabe")))</f>
        <v/>
      </c>
      <c r="AM7" s="35" t="str" cm="1">
        <f t="array" aca="1" ref="AM7" ca="1">IF(INDIRECT(ADDRESS(ROW(),41,4,,"Eingabe"))="","",INDIRECT(ADDRESS(ROW(),41,4,,"Eingabe")))</f>
        <v/>
      </c>
      <c r="AN7" s="35" t="str" cm="1">
        <f t="array" aca="1" ref="AN7" ca="1">IF(INDIRECT(ADDRESS(ROW(),42,4,,"Eingabe"))="","",INDIRECT(ADDRESS(ROW(),42,4,,"Eingabe")))</f>
        <v/>
      </c>
      <c r="AO7" s="35"/>
      <c r="AP7" s="35" cm="1">
        <f t="array" aca="1" ref="AP7" ca="1">IF(INDIRECT(ADDRESS(ROW(),44,4,,"Eingabe"))="",0,INDIRECT(ADDRESS(ROW(),44,4,,"Eingabe")))</f>
        <v>0</v>
      </c>
      <c r="AQ7" s="35" cm="1">
        <f t="array" aca="1" ref="AQ7" ca="1">IF(INDIRECT(ADDRESS(ROW(),45,4,,"Eingabe"))="",0,INDIRECT(ADDRESS(ROW(),45,4,,"Eingabe")))</f>
        <v>0</v>
      </c>
      <c r="AR7" s="35" cm="1">
        <f t="array" aca="1" ref="AR7" ca="1">IF(INDIRECT(ADDRESS(ROW(),46,4,,"Eingabe"))="",0,INDIRECT(ADDRESS(ROW(),46,4,,"Eingabe")))</f>
        <v>0</v>
      </c>
      <c r="AS7" s="35" cm="1">
        <f t="array" aca="1" ref="AS7" ca="1">IF(INDIRECT(ADDRESS(ROW(),47,4,,"Eingabe"))="",0,INDIRECT(ADDRESS(ROW(),47,4,,"Eingabe")))</f>
        <v>0</v>
      </c>
      <c r="AT7" s="35" cm="1">
        <f t="array" aca="1" ref="AT7" ca="1">IF(INDIRECT(ADDRESS(ROW(),48,4,,"Eingabe"))="",0,INDIRECT(ADDRESS(ROW(),48,4,,"Eingabe")))</f>
        <v>0</v>
      </c>
      <c r="AU7" s="35"/>
      <c r="AV7" s="35" cm="1">
        <f t="array" aca="1" ref="AV7" ca="1">IF(INDIRECT(ADDRESS(ROW(),50,4,,"Eingabe"))="",0,INDIRECT(ADDRESS(ROW(),50,4,,"Eingabe")))</f>
        <v>0</v>
      </c>
      <c r="AW7" s="35" cm="1">
        <f t="array" aca="1" ref="AW7" ca="1">IF(INDIRECT(ADDRESS(ROW(),51,4,,"Eingabe"))="",0,INDIRECT(ADDRESS(ROW(),51,4,,"Eingabe")))</f>
        <v>0</v>
      </c>
      <c r="AX7" s="35" cm="1">
        <f t="array" aca="1" ref="AX7" ca="1">IF(INDIRECT(ADDRESS(ROW(),52,4,,"Eingabe"))="",0,INDIRECT(ADDRESS(ROW(),52,4,,"Eingabe")))</f>
        <v>0</v>
      </c>
      <c r="AY7" s="35" cm="1">
        <f t="array" aca="1" ref="AY7" ca="1">IF(INDIRECT(ADDRESS(ROW(),53,4,,"Eingabe"))="",0,INDIRECT(ADDRESS(ROW(),53,4,,"Eingabe")))</f>
        <v>0</v>
      </c>
      <c r="AZ7" s="35" cm="1">
        <f t="array" aca="1" ref="AZ7" ca="1">IF(INDIRECT(ADDRESS(ROW(),54,4,,"Eingabe"))="",0,INDIRECT(ADDRESS(ROW(),54,4,,"Eingabe")))</f>
        <v>0</v>
      </c>
      <c r="BA7" s="35"/>
      <c r="BB7" s="35" cm="1">
        <f t="array" aca="1" ref="BB7" ca="1">IF(INDIRECT(ADDRESS(ROW(),56,4,,"Eingabe"))="",0,INDIRECT(ADDRESS(ROW(),56,4,,"Eingabe")))</f>
        <v>0</v>
      </c>
      <c r="BC7" s="35" cm="1">
        <f t="array" aca="1" ref="BC7" ca="1">IF(INDIRECT(ADDRESS(ROW(),57,4,,"Eingabe"))="",0,INDIRECT(ADDRESS(ROW(),57,4,,"Eingabe")))</f>
        <v>0</v>
      </c>
      <c r="BD7" s="35" cm="1">
        <f t="array" aca="1" ref="BD7" ca="1">IF(INDIRECT(ADDRESS(ROW(),58,4,,"Eingabe"))="",0,INDIRECT(ADDRESS(ROW(),58,4,,"Eingabe")))</f>
        <v>0</v>
      </c>
      <c r="BE7" s="35" cm="1">
        <f t="array" aca="1" ref="BE7" ca="1">IF(INDIRECT(ADDRESS(ROW(),59,4,,"Eingabe"))="",0,INDIRECT(ADDRESS(ROW(),59,4,,"Eingabe")))</f>
        <v>0</v>
      </c>
      <c r="BF7" s="35" cm="1">
        <f t="array" aca="1" ref="BF7" ca="1">IF(INDIRECT(ADDRESS(ROW(),60,4,,"Eingabe"))="",0,INDIRECT(ADDRESS(ROW(),60,4,,"Eingabe")))</f>
        <v>0</v>
      </c>
      <c r="BG7" s="35"/>
      <c r="BH7" s="35" cm="1">
        <f t="array" aca="1" ref="BH7" ca="1">IF(INDIRECT(ADDRESS(ROW(),62,4,,"Eingabe"))="",0,INDIRECT(ADDRESS(ROW(),62,4,,"Eingabe")))</f>
        <v>0</v>
      </c>
      <c r="BI7" s="35" cm="1">
        <f t="array" aca="1" ref="BI7" ca="1">IF(INDIRECT(ADDRESS(ROW(),63,4,,"Eingabe"))="",0,INDIRECT(ADDRESS(ROW(),63,4,,"Eingabe")))</f>
        <v>0</v>
      </c>
      <c r="BJ7" s="35" cm="1">
        <f t="array" aca="1" ref="BJ7" ca="1">IF(INDIRECT(ADDRESS(ROW(),64,4,,"Eingabe"))="",0,INDIRECT(ADDRESS(ROW(),64,4,,"Eingabe")))</f>
        <v>0</v>
      </c>
      <c r="BK7" s="35" cm="1">
        <f t="array" aca="1" ref="BK7" ca="1">IF(INDIRECT(ADDRESS(ROW(),65,4,,"Eingabe"))="",0,INDIRECT(ADDRESS(ROW(),65,4,,"Eingabe")))</f>
        <v>0</v>
      </c>
      <c r="BL7" s="35" cm="1">
        <f t="array" aca="1" ref="BL7" ca="1">IF(INDIRECT(ADDRESS(ROW(),66,4,,"Eingabe"))="",0,INDIRECT(ADDRESS(ROW(),66,4,,"Eingabe")))</f>
        <v>0</v>
      </c>
      <c r="BM7" s="35"/>
      <c r="BN7" s="35" cm="1">
        <f t="array" aca="1" ref="BN7" ca="1">IF(INDIRECT(ADDRESS(ROW(),68,4,,"Eingabe"))="",0,INDIRECT(ADDRESS(ROW(),68,4,,"Eingabe")))</f>
        <v>0</v>
      </c>
      <c r="BO7" s="35" cm="1">
        <f t="array" aca="1" ref="BO7" ca="1">IF(INDIRECT(ADDRESS(ROW(),69,4,,"Eingabe"))="",0,INDIRECT(ADDRESS(ROW(),69,4,,"Eingabe")))</f>
        <v>0</v>
      </c>
      <c r="BP7" s="35" cm="1">
        <f t="array" aca="1" ref="BP7" ca="1">IF(INDIRECT(ADDRESS(ROW(),70,4,,"Eingabe"))="",0,INDIRECT(ADDRESS(ROW(),70,4,,"Eingabe")))</f>
        <v>0</v>
      </c>
      <c r="BQ7" s="35" cm="1">
        <f t="array" aca="1" ref="BQ7" ca="1">IF(INDIRECT(ADDRESS(ROW(),71,4,,"Eingabe"))="",0,INDIRECT(ADDRESS(ROW(),71,4,,"Eingabe")))</f>
        <v>0</v>
      </c>
      <c r="BR7" s="35" cm="1">
        <f t="array" aca="1" ref="BR7" ca="1">IF(INDIRECT(ADDRESS(ROW(),72,4,,"Eingabe"))="",0,INDIRECT(ADDRESS(ROW(),72,4,,"Eingabe")))</f>
        <v>0</v>
      </c>
      <c r="BS7" s="35"/>
      <c r="BT7" s="7"/>
      <c r="BU7" s="7"/>
      <c r="BV7" s="7" t="str">
        <f t="shared" ca="1" si="9"/>
        <v/>
      </c>
      <c r="BW7" s="7" t="str">
        <f ca="1">IF($B7="","",
                _xlfn.XLOOKUP(B7,METADATEN!$A$4:$A$200,METADATEN!$J$4:$J$200)
                )</f>
        <v/>
      </c>
      <c r="BX7" s="7" t="str" cm="1">
        <f t="array" aca="1" ref="BX7" ca="1">IF(INDIRECT(ADDRESS(ROW(),78,4,,"Eingabe"))="","",INDIRECT(ADDRESS(ROW(),78,4,,"Eingabe")))</f>
        <v/>
      </c>
      <c r="BY7" s="7" t="str" cm="1">
        <f t="array" aca="1" ref="BY7" ca="1">IF(INDIRECT(ADDRESS(ROW(),79,4,,"Eingabe"))="","",INDIRECT(ADDRESS(ROW(),79,4,,"Eingabe")))</f>
        <v/>
      </c>
      <c r="BZ7" s="7" t="str" cm="1">
        <f t="array" aca="1" ref="BZ7" ca="1">IF(INDIRECT(ADDRESS(ROW(),80,4,,"Eingabe"))="","",INDIRECT(ADDRESS(ROW(),80,4,,"Eingabe")))</f>
        <v/>
      </c>
      <c r="CA7" s="7" t="str">
        <f ca="1">IFERROR(IF(CT7="","",
                                              IF(_xlfn.XLOOKUP(CT7,Übersicht!$U$2:$U$1000,Übersicht!$S$2:$S$1000)="","",
                                                            _xlfn.XLOOKUP(CT7,Übersicht!$U$2:$U$1000,Übersicht!$S$2:$S$1000,"")
                                                             )
                                                ),"")</f>
        <v/>
      </c>
      <c r="CB7" s="7" t="str" cm="1">
        <f t="array" aca="1" ref="CB7" ca="1">IF(INDIRECT(ADDRESS(ROW(),82,4,,"Eingabe"))="","",INDIRECT(ADDRESS(ROW(),82,4,,"Eingabe")))</f>
        <v/>
      </c>
      <c r="CC7" s="7" t="str">
        <f t="shared" ca="1" si="10"/>
        <v/>
      </c>
      <c r="CD7" s="7" t="str" cm="1">
        <f t="array" aca="1" ref="CD7" ca="1">IF(INDIRECT(ADDRESS(ROW(),84,4,,"Eingabe"))="","",INDIRECT(ADDRESS(ROW(),84,4,,"Eingabe")))</f>
        <v/>
      </c>
      <c r="CE7" s="7"/>
      <c r="CF7" s="7"/>
      <c r="CG7" s="7"/>
      <c r="CH7" s="7"/>
      <c r="CI7" s="7"/>
      <c r="CJ7" s="7"/>
      <c r="CK7" s="7"/>
      <c r="CL7" s="7"/>
      <c r="CM7" s="7"/>
      <c r="CN7" s="7"/>
      <c r="CO7" s="7"/>
      <c r="CP7" s="7"/>
      <c r="CQ7" s="7"/>
      <c r="CR7" s="7"/>
      <c r="CS7" s="7"/>
      <c r="CT7" s="7" t="str">
        <f t="shared" ca="1" si="0"/>
        <v/>
      </c>
      <c r="CU7" s="34" t="str">
        <f t="shared" ca="1" si="25"/>
        <v/>
      </c>
      <c r="CV7" s="34" t="str">
        <f t="shared" ca="1" si="11"/>
        <v/>
      </c>
      <c r="CW7" s="34" t="str">
        <f ca="1">IF($CB7&lt;&gt;"",
                             IF(LEN(Eingabe_mit_Formel!$CB7)&gt;LEN($CU7&amp;$CV7)+2,
                             MID(Eingabe_mit_Formel!$CB7,LEN($CU7&amp;$CV7)+2+3,IFERROR(FIND(",",Eingabe_mit_Formel!$CB7,LEN($CU7&amp;$CV7)+2+3)-(LEN($CU7&amp;$CV7)+2+3),LEN($CB7)-(LEN($CU7&amp;$CV7)+2+2))),
                              ""),
                                        IF(LEN(Eingabe_mit_Formel!$CA7)&gt;LEN($CU7&amp;$CV7)+2,
                                        MID(Eingabe_mit_Formel!$CA7,LEN($CU7&amp;$CV7)+2+3,IFERROR(FIND(",",Eingabe_mit_Formel!$CA7,LEN($CU7&amp;$CV7)+2+3)-(LEN($CU7&amp;$CV7)+2+3),LEN($CA7)-(LEN($CU7&amp;$CV7)+2+2))),
                                        "")
                )</f>
        <v/>
      </c>
      <c r="CX7" s="34" t="str">
        <f ca="1">IF($CB7&lt;&gt;"",
                             IF(LEN(Eingabe_mit_Formel!$CB7)&gt;LEN($CU7&amp;$CV7&amp;$CW7)+2+2,
                             MID(Eingabe_mit_Formel!$CB7,LEN($CU7&amp;$CV7&amp;$CW7)+2+2+3,IFERROR(FIND(",",Eingabe_mit_Formel!$CB7,LEN($CU7&amp;$CV7&amp;$CW7)+2+2+3)-(LEN($CU7&amp;$CV7&amp;$CW7)+2+2+3),LEN($CB7)-(LEN($CU7&amp;$CV7&amp;$CW7)+2+2+2))),
                              ""),
                                        IF(LEN(Eingabe_mit_Formel!$CA7)&gt;LEN($CU7&amp;$CV7&amp;$CW7)+2+2,
                                        MID(Eingabe_mit_Formel!$CA7,LEN($CU7&amp;$CV7&amp;$CW7)+2+2+3,IFERROR(FIND(",",Eingabe_mit_Formel!$CA7,LEN($CU7&amp;$CV7&amp;$CW7)+2+2+3)-(LEN($CU7&amp;$CV7&amp;$CW7)+2+2+3),LEN($CA7)-(LEN($CU7&amp;$CV7&amp;$CW7)+2+2))),
                                        "")
                )</f>
        <v/>
      </c>
      <c r="CY7" s="34" t="str">
        <f ca="1">IF($CB7&lt;&gt;"",
                             IF(LEN(Eingabe_mit_Formel!$CB7)&gt;LEN($CU7&amp;$CV7&amp;$CW7&amp;$CX7)+2+2+2,
                             MID(Eingabe_mit_Formel!$CB7,LEN($CU7&amp;$CV7&amp;$CW7&amp;$CX7)+2+2+2+3,IFERROR(FIND(",",Eingabe_mit_Formel!$CB7,LEN($CU7&amp;$CV7&amp;$CW7&amp;$CX7)+2+2+2+3)-(LEN($CU7&amp;$CV7&amp;$CW7&amp;$CX7)+2+2+2+3),LEN($CB7)-(LEN($CU7&amp;$CV7&amp;$CW7&amp;$CX7)+2+2+2+2))),
                              ""),
                                        IF(LEN(Eingabe_mit_Formel!$CA7)&gt;LEN($CU7&amp;$CV7&amp;$CW7&amp;$CX7)+2+2+2,
                                        MID(Eingabe_mit_Formel!$CA7,LEN($CU7&amp;$CV7&amp;$CW7&amp;$CX7)+2+2+2+3,IFERROR(FIND(",",Eingabe_mit_Formel!$CA7,LEN($CU7&amp;$CV7&amp;$CW7&amp;$CX7)+2+2+2+3)-(LEN($CU7&amp;$CV7&amp;$CW7&amp;$CX7)+2+2+2+3),LEN($CA7)-(LEN($CU7&amp;$CV7&amp;$CW7&amp;$CX7)+2+2+2))),
                                        "")
                )</f>
        <v/>
      </c>
      <c r="CZ7" s="35" t="str">
        <f ca="1">IF($CY7&lt;&gt;"",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,CHAR(10),CHAR(10),"---QS4 Anforderung der Z",$CX7,":",CHAR(10),
                                        IF(IFERROR(VLOOKUP($CX7,KM!$C$7:$N$216,9,FALSE),VLOOKUP(VALUE($CX7),KM!$C$7:$N$216,9,FALSE))="","-",IFERROR(VLOOKUP($CX7,KM!$C$7:$N$216,9,FALSE),VLOOKUP(VALUE($CX7),KM!$C$7:$N$216,9,FALSE))),
                                       "---QS4 Anforderung der Z",$CY7,CHAR(10),
                                        IF(IFERROR(VLOOKUP($CY7,KM!$C$7:$N$216,9,FALSE),VLOOKUP(VALUE($CY7),KM!$C$7:$N$216,9,FALSE))="","-",IFERROR(VLOOKUP($CY7,KM!$C$7:$N$216,9,FALSE),VLOOKUP(VALUE($CY7),KM!$C$7:$N$216,9,FALSE))),
                                        ),
               IF($CX7&lt;&gt;"",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,CHAR(10),CHAR(10),"---QS4 Anforderung der Z",$CX7,":",CHAR(10),
                                                     IF(IFERROR(VLOOKUP($CX7,KM!$C$7:$N$216,9,FALSE),VLOOKUP(VALUE($CX7),KM!$C$7:$N$216,9,FALSE))="","-",IFERROR(VLOOKUP($CX7,KM!$C$7:$N$216,9,FALSE),VLOOKUP(VALUE($CX7),KM!$C$7:$N$216,9,FALSE))),
                                                   ),
                             IF($CW7&lt;&gt;"",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,CHAR(10),CHAR(10),"---QS4 Anforderung der Z",$CW7,":",CHAR(10),
                                                                    IF(IFERROR(VLOOKUP($CW7,KM!$C$7:$N$216,9,FALSE),VLOOKUP(VALUE($CW7),KM!$C$7:$N$216,9,FALSE))="","-",IFERROR(VLOOKUP($CW7,KM!$C$7:$N$216,9,FALSE),VLOOKUP(VALUE($CW7),KM!$C$7:$N$216,9,FALSE))),
                                                                    ),
                                           IF($CV7&lt;&gt;"",
                                                         CONCATENATE(
                                                                                  "---QS4 Anforderung der Z",$CU7,":",CHAR(10),
                                                                                 IF(IFERROR(VLOOKUP($CU7,KM!$C$7:$N$216,9,FALSE),VLOOKUP(VALUE($CU7),KM!$C$7:$N$216,9,FALSE))="","-",IFERROR(VLOOKUP($CU7,KM!$C$7:$N$216,9,FALSE),VLOOKUP(VALUE($CU7),KM!$C$7:$N$216,9,FALSE))),
                                                                                 ,CHAR(10),CHAR(10),"---QS4 Anforderung der Z",$CV7,":",CHAR(10),
                                                                                 IF(IFERROR(VLOOKUP($CV7,KM!$C$7:$N$216,9,FALSE),VLOOKUP(VALUE($CV7),KM!$C$7:$N$216,9,FALSE))="","-",IFERROR(VLOOKUP($CV7,KM!$C$7:$N$216,9,FALSE),VLOOKUP(VALUE($CV7),KM!$C$7:$N$216,9,FALSE))),
                                                                                 ),
                                                         IF($CU7&lt;&gt;"",
                                                                        CONCATENATE(
                                                                                                 IF(IFERROR(VLOOKUP($CU7,KM!$C$7:$N$216,9,FALSE),VLOOKUP(VALUE($CU7),KM!$C$7:$N$216,9,FALSE))="","-",IFERROR(VLOOKUP($CU7,KM!$C$7:$N$216,9,FALSE),VLOOKUP(VALUE($CU7),KM!$C$7:$N$216,9,FALSE))),
                                                                                                ),
                                                                       "")
                                                         )
                                            )
                             )
                )</f>
        <v/>
      </c>
      <c r="DA7" s="35" t="str">
        <f ca="1">IF($CY7&lt;&gt;"",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,CHAR(10),CHAR(10),"---QS3 Anforderung der Z",$CX7,":",CHAR(10),
                                        IF(IFERROR(VLOOKUP($CX7,KM!$C$7:$N$216,8,FALSE),VLOOKUP(VALUE($CX7),KM!$C$7:$N$216,8,FALSE))="","-",IFERROR(VLOOKUP($CX7,KM!$C$7:$N$216,8,FALSE),VLOOKUP(VALUE($CX7),KM!$C$7:$N$216,8,FALSE))),
                                       "---QS3 Anforderung der Z",$CY7,CHAR(10),
                                        IF(IFERROR(VLOOKUP($CY7,KM!$C$7:$N$216,8,FALSE),VLOOKUP(VALUE($CY7),KM!$C$7:$N$216,8,FALSE))="","-",IFERROR(VLOOKUP($CY7,KM!$C$7:$N$216,8,FALSE),VLOOKUP(VALUE($CY7),KM!$C$7:$N$216,8,FALSE))),
                                        ),
               IF($CX7&lt;&gt;"",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,CHAR(10),CHAR(10),"---QS3 Anforderung der Z",$CX7,":",CHAR(10),
                                                     IF(IFERROR(VLOOKUP($CX7,KM!$C$7:$N$216,8,FALSE),VLOOKUP(VALUE($CX7),KM!$C$7:$N$216,8,FALSE))="","-",IFERROR(VLOOKUP($CX7,KM!$C$7:$N$216,8,FALSE),VLOOKUP(VALUE($CX7),KM!$C$7:$N$216,8,FALSE))),
                                                   ),
                             IF($CW7&lt;&gt;"",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,CHAR(10),CHAR(10),"---QS3 Anforderung der Z",$CW7,":",CHAR(10),
                                                                    IF(IFERROR(VLOOKUP($CW7,KM!$C$7:$N$216,8,FALSE),VLOOKUP(VALUE($CW7),KM!$C$7:$N$216,8,FALSE))="","-",IFERROR(VLOOKUP($CW7,KM!$C$7:$N$216,8,FALSE),VLOOKUP(VALUE($CW7),KM!$C$7:$N$216,8,FALSE))),
                                                                    ),
                                           IF($CV7&lt;&gt;"",
                                                         CONCATENATE(
                                                                                  "---QS3 Anforderung der Z",$CU7,":",CHAR(10),
                                                                                 IF(IFERROR(VLOOKUP($CU7,KM!$C$7:$N$216,8,FALSE),VLOOKUP(VALUE($CU7),KM!$C$7:$N$216,8,FALSE))="","-",IFERROR(VLOOKUP($CU7,KM!$C$7:$N$216,8,FALSE),VLOOKUP(VALUE($CU7),KM!$C$7:$N$216,8,FALSE))),
                                                                                 ,CHAR(10),CHAR(10),"---QS3 Anforderung der Z",$CV7,":",CHAR(10),
                                                                                 IF(IFERROR(VLOOKUP($CV7,KM!$C$7:$N$216,8,FALSE),VLOOKUP(VALUE($CV7),KM!$C$7:$N$216,8,FALSE))="","-",IFERROR(VLOOKUP($CV7,KM!$C$7:$N$216,8,FALSE),VLOOKUP(VALUE($CV7),KM!$C$7:$N$216,8,FALSE))),
                                                                                 ),
                                                         IF($CU7&lt;&gt;"",
                                                                        CONCATENATE(
                                                                                                 IF(IFERROR(VLOOKUP($CU7,KM!$C$7:$N$216,8,FALSE),VLOOKUP(VALUE($CU7),KM!$C$7:$N$216,8,FALSE))="","-",IFERROR(VLOOKUP($CU7,KM!$C$7:$N$216,8,FALSE),VLOOKUP(VALUE($CU7),KM!$C$7:$N$216,8,FALSE))),
                                                                                                ),
                                                                       "")
                                                         )
                                            )
                             )
                )</f>
        <v/>
      </c>
      <c r="DB7" s="35" t="str">
        <f ca="1">IF($CY7&lt;&gt;"",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,CHAR(10),CHAR(10),"---QS2 Anforderung der Z",$CX7,":",CHAR(10),
                                        IF(IFERROR(VLOOKUP($CX7,KM!$C$7:$N$216,7,FALSE),VLOOKUP(VALUE($CX7),KM!$C$7:$N$216,7,FALSE))="","-",IFERROR(VLOOKUP($CX7,KM!$C$7:$N$216,7,FALSE),VLOOKUP(VALUE($CX7),KM!$C$7:$N$216,7,FALSE))),
                                       "---QS2 Anforderung der Z",$CY7,CHAR(10),
                                        IF(IFERROR(VLOOKUP($CY7,KM!$C$7:$N$216,7,FALSE),VLOOKUP(VALUE($CY7),KM!$C$7:$N$216,7,FALSE))="","-",IFERROR(VLOOKUP($CY7,KM!$C$7:$N$216,7,FALSE),VLOOKUP(VALUE($CY7),KM!$C$7:$N$216,7,FALSE))),
                                        ),
               IF($CX7&lt;&gt;"",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,CHAR(10),CHAR(10),"---QS2 Anforderung der Z",$CX7,":",CHAR(10),
                                                     IF(IFERROR(VLOOKUP($CX7,KM!$C$7:$N$216,7,FALSE),VLOOKUP(VALUE($CX7),KM!$C$7:$N$216,7,FALSE))="","-",IFERROR(VLOOKUP($CX7,KM!$C$7:$N$216,7,FALSE),VLOOKUP(VALUE($CX7),KM!$C$7:$N$216,7,FALSE))),
                                                   ),
                             IF($CW7&lt;&gt;"",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,CHAR(10),CHAR(10),"---QS2 Anforderung der Z",$CW7,":",CHAR(10),
                                                                    IF(IFERROR(VLOOKUP($CW7,KM!$C$7:$N$216,7,FALSE),VLOOKUP(VALUE($CW7),KM!$C$7:$N$216,7,FALSE))="","-",IFERROR(VLOOKUP($CW7,KM!$C$7:$N$216,7,FALSE),VLOOKUP(VALUE($CW7),KM!$C$7:$N$216,7,FALSE))),
                                                                    ),
                                           IF($CV7&lt;&gt;"",
                                                         CONCATENATE(
                                                                                  "---QS2 Anforderung der Z",$CU7,":",CHAR(10),
                                                                                 IF(IFERROR(VLOOKUP($CU7,KM!$C$7:$N$216,7,FALSE),VLOOKUP(VALUE($CU7),KM!$C$7:$N$216,7,FALSE))="","-",IFERROR(VLOOKUP($CU7,KM!$C$7:$N$216,7,FALSE),VLOOKUP(VALUE($CU7),KM!$C$7:$N$216,7,FALSE))),
                                                                                 ,CHAR(10),CHAR(10),"---QS2 Anforderung der Z",$CV7,":",CHAR(10),
                                                                                 IF(IFERROR(VLOOKUP($CV7,KM!$C$7:$N$216,7,FALSE),VLOOKUP(VALUE($CV7),KM!$C$7:$N$216,7,FALSE))="","-",IFERROR(VLOOKUP($CV7,KM!$C$7:$N$216,7,FALSE),VLOOKUP(VALUE($CV7),KM!$C$7:$N$216,7,FALSE))),
                                                                                 ),
                                                         IF($CU7&lt;&gt;"",
                                                                        CONCATENATE(
                                                                                                 IF(IFERROR(VLOOKUP($CU7,KM!$C$7:$N$216,7,FALSE),VLOOKUP(VALUE($CU7),KM!$C$7:$N$216,7,FALSE))="","-",IFERROR(VLOOKUP($CU7,KM!$C$7:$N$216,7,FALSE),VLOOKUP(VALUE($CU7),KM!$C$7:$N$216,7,FALSE))),
                                                                                                ),
                                                                       "")
                                                         )
                                            )
                             )
                )</f>
        <v/>
      </c>
      <c r="DC7" s="35" t="str">
        <f ca="1">IF($CY7&lt;&gt;"",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,CHAR(10),CHAR(10),"---QS1 Anforderung der Z",$CX7,":",CHAR(10),
                                        IF(IFERROR(VLOOKUP($CX7,KM!$C$7:$N$216,6,FALSE),VLOOKUP(VALUE($CX7),KM!$C$7:$N$216,6,FALSE))="","-",IFERROR(VLOOKUP($CX7,KM!$C$7:$N$216,6,FALSE),VLOOKUP(VALUE($CX7),KM!$C$7:$N$216,6,FALSE))),
                                       "---QS1 Anforderung der Z",$CY7,CHAR(10),
                                        IF(IFERROR(VLOOKUP($CY7,KM!$C$7:$N$216,6,FALSE),VLOOKUP(VALUE($CY7),KM!$C$7:$N$216,6,FALSE))="","-",IFERROR(VLOOKUP($CY7,KM!$C$7:$N$216,6,FALSE),VLOOKUP(VALUE($CY7),KM!$C$7:$N$216,6,FALSE))),
                                        ),
               IF($CX7&lt;&gt;"",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,CHAR(10),CHAR(10),"---QS1 Anforderung der Z",$CX7,":",CHAR(10),
                                                     IF(IFERROR(VLOOKUP($CX7,KM!$C$7:$N$216,6,FALSE),VLOOKUP(VALUE($CX7),KM!$C$7:$N$216,6,FALSE))="","-",IFERROR(VLOOKUP($CX7,KM!$C$7:$N$216,6,FALSE),VLOOKUP(VALUE($CX7),KM!$C$7:$N$216,6,FALSE))),
                                                   ),
                             IF($CW7&lt;&gt;"",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,CHAR(10),CHAR(10),"---QS1 Anforderung der Z",$CW7,":",CHAR(10),
                                                                    IF(IFERROR(VLOOKUP($CW7,KM!$C$7:$N$216,6,FALSE),VLOOKUP(VALUE($CW7),KM!$C$7:$N$216,6,FALSE))="","-",IFERROR(VLOOKUP($CW7,KM!$C$7:$N$216,6,FALSE),VLOOKUP(VALUE($CW7),KM!$C$7:$N$216,6,FALSE))),
                                                                    ),
                                           IF($CV7&lt;&gt;"",
                                                         CONCATENATE(
                                                                                  "---QS1 Anforderung der Z",$CU7,":",CHAR(10),
                                                                                 IF(IFERROR(VLOOKUP($CU7,KM!$C$7:$N$216,6,FALSE),VLOOKUP(VALUE($CU7),KM!$C$7:$N$216,6,FALSE))="","-",IFERROR(VLOOKUP($CU7,KM!$C$7:$N$216,6,FALSE),VLOOKUP(VALUE($CU7),KM!$C$7:$N$216,6,FALSE))),
                                                                                 ,CHAR(10),CHAR(10),"---QS1 Anforderung der Z",$CV7,":",CHAR(10),
                                                                                 IF(IFERROR(VLOOKUP($CV7,KM!$C$7:$N$216,6,FALSE),VLOOKUP(VALUE($CV7),KM!$C$7:$N$216,6,FALSE))="","-",IFERROR(VLOOKUP($CV7,KM!$C$7:$N$216,6,FALSE),VLOOKUP(VALUE($CV7),KM!$C$7:$N$216,6,FALSE))),
                                                                                 ),
                                                         IF($CU7&lt;&gt;"",
                                                                        CONCATENATE(
                                                                                                 IF(IFERROR(VLOOKUP($CU7,KM!$C$7:$N$216,6,FALSE),VLOOKUP(VALUE($CU7),KM!$C$7:$N$216,6,FALSE))="","-",IFERROR(VLOOKUP($CU7,KM!$C$7:$N$216,6,FALSE),VLOOKUP(VALUE($CU7),KM!$C$7:$N$216,6,FALSE))),
                                                                                                ),
                                                                       "")
                                                         )
                                            )
                             )
                )</f>
        <v/>
      </c>
      <c r="DD7" s="35" t="str">
        <f>IF(OR(KM!C10="",LEN(KM!C10)&gt;5),"",KM!C10&amp;"")</f>
        <v>4</v>
      </c>
      <c r="DE7" s="35" t="str">
        <f>IF(KM!D10="","",KM!D10)</f>
        <v>Wand- und Deckenbekleidungen</v>
      </c>
      <c r="DF7" s="35" t="str">
        <f>IF(KM!E10="","",KM!E10)</f>
        <v>Tapetenkleber</v>
      </c>
      <c r="DG7" s="35" t="str">
        <f>IF(KM!F10="","",KM!F10)</f>
        <v>VOC</v>
      </c>
      <c r="DH7" s="35">
        <f ca="1">IF(DD7="","",
               IF(
            IFERROR(_xlfn.XLOOKUP(DD7,Eingabe_mit_Formel!$CU$4:$CU$2000,Eingabe_mit_Formel!$CU$4:$CU$2000),
                                IFERROR(_xlfn.XLOOKUP(DD7,Eingabe_mit_Formel!$CV$4:$CV$2000,Eingabe_mit_Formel!$CV$4:$CV$2000),
                                                             IFERROR(_xlfn.XLOOKUP(DD7,Eingabe_mit_Formel!$CW$4:$CW$2000,Eingabe_mit_Formel!$CW$4:$CW$2000),
                                                                                          IFERROR(_xlfn.XLOOKUP(DD7,Eingabe_mit_Formel!$CX$4:$CX$2000,Eingabe_mit_Formel!$CX$4:$CX$2000),
                                                                                                                      IFERROR(_xlfn.XLOOKUP(DD7,Eingabe_mit_Formel!$CY$4:$CY$2000,Eingabe_mit_Formel!$CY$4:$CY$2000),-1
                                                                                                                                                  )
                                                                                                                      )
                                                                                       )
                                                            )
                                               )
                             =-1,-1,1
                            )
                   )</f>
        <v>-1</v>
      </c>
      <c r="DI7" s="35"/>
      <c r="DJ7" s="35"/>
      <c r="DK7" s="35" t="str">
        <f t="shared" ca="1" si="12"/>
        <v xml:space="preserve">
</v>
      </c>
      <c r="DL7" s="7" t="str" cm="1">
        <f t="array" aca="1" ref="DL7" ca="1">IF(INDIRECT(ADDRESS(ROW(),107,4,,"Eingabe"))="","",INDIRECT(ADDRESS(ROW(),107,4,,"Eingabe")))</f>
        <v/>
      </c>
      <c r="DM7" s="7" t="str" cm="1">
        <f t="array" aca="1" ref="DM7" ca="1">IF(INDIRECT(ADDRESS(ROW(),109,4,,"Eingabe"))="","",INDIRECT(ADDRESS(ROW(),109,4,,"Eingabe")))</f>
        <v/>
      </c>
      <c r="DN7" s="7" t="str" cm="1">
        <f t="array" aca="1" ref="DN7" ca="1">IF(INDIRECT(ADDRESS(ROW(),110,4,,"Eingabe"))="","",INDIRECT(ADDRESS(ROW(),110,4,,"Eingabe")))</f>
        <v/>
      </c>
      <c r="DO7" s="35" t="str">
        <f t="shared" ca="1" si="13"/>
        <v/>
      </c>
      <c r="DP7" s="35" t="str">
        <f t="shared" ca="1" si="14"/>
        <v/>
      </c>
      <c r="DQ7" s="35"/>
      <c r="DR7" s="35"/>
      <c r="DS7" s="35"/>
      <c r="DT7" s="35" t="str">
        <f t="shared" ca="1" si="15"/>
        <v xml:space="preserve">
</v>
      </c>
      <c r="DU7" s="35" t="str" cm="1">
        <f t="array" aca="1" ref="DU7" ca="1">IF(INDIRECT(ADDRESS(ROW(),114,4,,"Eingabe"))="","",INDIRECT(ADDRESS(ROW(),114,4,,"Eingabe")))</f>
        <v/>
      </c>
      <c r="DV7" s="35" t="str" cm="1">
        <f t="array" aca="1" ref="DV7" ca="1">IF(INDIRECT(ADDRESS(ROW(),117,4,,"Eingabe"))="","",INDIRECT(ADDRESS(ROW(),117,4,,"Eingabe")))</f>
        <v/>
      </c>
      <c r="DW7" s="35" t="str" cm="1">
        <f t="array" aca="1" ref="DW7" ca="1">IF(INDIRECT(ADDRESS(ROW(),118,4,,"Eingabe"))="","",INDIRECT(ADDRESS(ROW(),118,4,,"Eingabe")))</f>
        <v/>
      </c>
      <c r="DX7" s="35" t="str" cm="1">
        <f t="array" aca="1" ref="DX7" ca="1">IF(INDIRECT(ADDRESS(ROW(),119,4,,"Eingabe"))="","",INDIRECT(ADDRESS(ROW(),119,4,,"Eingabe")))</f>
        <v/>
      </c>
      <c r="DY7" s="35" t="str" cm="1">
        <f t="array" aca="1" ref="DY7" ca="1">IF(INDIRECT(ADDRESS(ROW(),120,4,,"Eingabe"))="","",INDIRECT(ADDRESS(ROW(),120,4,,"Eingabe")))</f>
        <v/>
      </c>
      <c r="DZ7" s="35" t="str" cm="1">
        <f t="array" aca="1" ref="DZ7" ca="1">IF(INDIRECT(ADDRESS(ROW(),121,4,,"Eingabe"))="","",INDIRECT(ADDRESS(ROW(),121,4,,"Eingabe")))</f>
        <v/>
      </c>
      <c r="EA7" s="35" t="str" cm="1">
        <f t="array" aca="1" ref="EA7" ca="1">IF(INDIRECT(ADDRESS(ROW(),122,4,,"Eingabe"))="","",INDIRECT(ADDRESS(ROW(),122,4,,"Eingabe")))</f>
        <v/>
      </c>
      <c r="EB7" s="35" t="str" cm="1">
        <f t="array" aca="1" ref="EB7" ca="1">IF(INDIRECT(ADDRESS(ROW(),123,4,,"Eingabe"))="","",INDIRECT(ADDRESS(ROW(),123,4,,"Eingabe")))</f>
        <v/>
      </c>
      <c r="EC7" s="35" t="str">
        <f t="shared" ca="1" si="16"/>
        <v/>
      </c>
      <c r="ED7" s="35" t="str" cm="1">
        <f t="array" aca="1" ref="ED7" ca="1">IF(INDIRECT(ADDRESS(ROW(),124,4,,"Eingabe"))="","",INDIRECT(ADDRESS(ROW(),124,4,,"Eingabe")))</f>
        <v/>
      </c>
      <c r="EE7" s="35" t="str" cm="1">
        <f t="array" aca="1" ref="EE7" ca="1">IF(AND(_xlfn.ISFORMULA(INDIRECT(ADDRESS(ROW(),1,4,,"Eingabe"))),_xlfn.ISFORMULA(INDIRECT(ADDRESS(ROW(),36,4,,"Eingabe"))),_xlfn.ISFORMULA(INDIRECT(ADDRESS(ROW(),39,4,,"Eingabe"))),_xlfn.ISFORMULA(INDIRECT(ADDRESS(ROW(),77,4,,"Eingabe"))),_xlfn.ISFORMULA(INDIRECT(ADDRESS(ROW(),106,4,,"Eingabe"))),_xlfn.ISFORMULA(INDIRECT(ADDRESS(ROW(),113,4,,"Eingabe")))),"",ROW())</f>
        <v/>
      </c>
      <c r="EF7" s="36" t="str">
        <f t="shared" ca="1" si="1"/>
        <v/>
      </c>
      <c r="EG7" s="36" t="str">
        <f ca="1">IFERROR(IF(B7="","",
                IF(OR(_xlfn.XLOOKUP(B7,METADATEN!$A$4:$A$200,METADATEN!$E$4:$E$200)="Ja",AND(_xlfn.XLOOKUP(B7,METADATEN!$A$4:$A$200,METADATEN!$E$4:$E$200)&lt;&gt;"",DZ7&lt;&gt;""),AND(OR(AND(B7&gt;=340,B7&lt;=346),B7=349),#REF!&lt;&gt;"",OR(IFERROR(SEARCH("Logistik",#REF!),FALSE),IFERROR(SEARCH("Produktion",#REF!),FALSE)))),"","FEHLER: KG wurde als nicht betrachtungsrelevant gekennzeichnet")
                ),"")</f>
        <v/>
      </c>
      <c r="EH7" s="49" t="str">
        <f ca="1">IF(B7="","",
                                 IF(ISERROR(_xlfn.XLOOKUP(B7,METADATEN!$A$4:$A$200,METADATEN!$B$4:$B$200)),"FEHLER: KG kann nicht ausgewertet werden",""
                                               )
                 )</f>
        <v/>
      </c>
      <c r="EI7" s="36" t="str">
        <f t="shared" ca="1" si="2"/>
        <v/>
      </c>
      <c r="EJ7" s="36" t="str">
        <f t="shared" ca="1" si="17"/>
        <v/>
      </c>
      <c r="EK7" s="36" t="str">
        <f t="shared" ca="1" si="18"/>
        <v/>
      </c>
      <c r="EL7" s="36" t="str">
        <f ca="1">IFERROR(IF(AND(EI7="Ja",_xlfn.XLOOKUP(B7,METADATEN!$A$4:$A$200,METADATEN!$I$4:$I$200)&lt;&gt;"Ja"),"WARNUNG zur KG Relevanz: "&amp;_xlfn.XLOOKUP(B7,METADATEN!$A$4:$A$200,METADATEN!$I$4:$I$200),""),"")</f>
        <v/>
      </c>
      <c r="EM7" s="36" t="str">
        <f ca="1">IFERROR(IF(B7="","",
                IF(AND(OR(DL7="QS2",DL7="QS4"),_xlfn.XLOOKUP(B7,METADATEN!$A$4:$A$200,METADATEN!$M$4:$M$200)=0),"WARNUNG: Die KG ist mit '0' gewichtet","")
                ),"")</f>
        <v/>
      </c>
      <c r="EN7" s="36" t="str">
        <f t="shared" ca="1" si="19"/>
        <v/>
      </c>
      <c r="EO7" s="36" t="str">
        <f t="shared" ca="1" si="26"/>
        <v/>
      </c>
      <c r="EP7" s="36" t="str">
        <f t="shared" ca="1" si="20"/>
        <v/>
      </c>
      <c r="EQ7" s="36" t="str">
        <f t="shared" ca="1" si="21"/>
        <v/>
      </c>
      <c r="ER7" s="36" t="str">
        <f t="shared" ca="1" si="22"/>
        <v/>
      </c>
      <c r="ES7" s="36" t="str">
        <f t="shared" ca="1" si="23"/>
        <v/>
      </c>
      <c r="ET7" s="36" t="str">
        <f t="shared" ca="1" si="24"/>
        <v/>
      </c>
      <c r="EU7" s="35" t="str">
        <f ca="1">IFERROR(IF(B7="","",
               IF(AND(AND(OR(DU7="QS1",DU7="QS2",DU7="QS3",DU7="QS4"),_xlfn.XLOOKUP(B7,METADATEN!$A$4:$A$200,METADATEN!$AE$4:$AE$200)=0),B7&lt;&gt;380,B7&lt;&gt;381,B7&lt;&gt;382,B7&lt;&gt;389),"WARNUNG: Die KG ist mit '0' gewichtet","")
               ),"")</f>
        <v/>
      </c>
      <c r="EV7" s="35" t="str">
        <f t="shared" ca="1" si="3"/>
        <v/>
      </c>
      <c r="EW7" s="35" t="str">
        <f t="shared" ca="1" si="4"/>
        <v/>
      </c>
      <c r="EX7" s="35" t="str">
        <f t="shared" ca="1" si="5"/>
        <v/>
      </c>
      <c r="EY7" s="35" t="str">
        <f t="shared" ca="1" si="6"/>
        <v/>
      </c>
      <c r="EZ7" s="35" t="str">
        <f ca="1">IFERROR(IF(B7="","",
                IF(AND(OR(B7=380,B7=381,B7=382,B7=389),OR(AH7&lt;&gt;0,AH7="-"),EC7="x",OR(#REF!&lt;&gt;"",#REF!&lt;&gt;"")),"WARNUNG: Um bei gleichzeitiger Geltendmachung des Bonus 4 und Verfahren1 bei der KG300 (1.Ebene) die maximalen Punkte erreichen zu können, geben Sie bitte die Masse 0kg ein!","")
                ),"")</f>
        <v/>
      </c>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row>
    <row r="8" spans="1:206" s="37" customFormat="1" ht="15" customHeight="1" x14ac:dyDescent="0.3">
      <c r="A8" s="7" t="str">
        <f t="shared" ca="1" si="7"/>
        <v xml:space="preserve">
</v>
      </c>
      <c r="B8" s="7" t="str" cm="1">
        <f t="array" aca="1" ref="B8" ca="1">IF(INDIRECT(ADDRESS(ROW(),2,4,,"Eingabe"))="","",INDIRECT(ADDRESS(ROW(),2,4,,"Eingabe")))</f>
        <v/>
      </c>
      <c r="C8" s="7" t="str" cm="1">
        <f t="array" aca="1" ref="C8" ca="1">IF(INDIRECT(ADDRESS(ROW(),3,4,,"Eingabe"))="","",INDIRECT(ADDRESS(ROW(),3,4,,"Eingabe")))</f>
        <v/>
      </c>
      <c r="D8" s="7" t="str" cm="1">
        <f t="array" aca="1" ref="D8" ca="1">IF(INDIRECT(ADDRESS(ROW(),5,4,,"Eingabe"))="","",INDIRECT(ADDRESS(ROW(),5,4,,"Eingabe")))</f>
        <v/>
      </c>
      <c r="E8" s="7" t="str" cm="1">
        <f t="array" aca="1" ref="E8" ca="1">IF(INDIRECT(ADDRESS(ROW(),6,4,,"Eingabe"))="","",INDIRECT(ADDRESS(ROW(),6,4,,"Eingabe")))</f>
        <v/>
      </c>
      <c r="F8" s="7" t="str" cm="1">
        <f t="array" aca="1" ref="F8" ca="1">IF(INDIRECT(ADDRESS(ROW(),8,4,,"Eingabe"))="","",INDIRECT(ADDRESS(ROW(),8,4,,"Eingabe")))</f>
        <v/>
      </c>
      <c r="G8" s="7" t="str" cm="1">
        <f t="array" aca="1" ref="G8" ca="1">IF(INDIRECT(ADDRESS(ROW(),9,4,,"Eingabe"))="","",INDIRECT(ADDRESS(ROW(),9,4,,"Eingabe")))</f>
        <v/>
      </c>
      <c r="H8" s="7" t="str" cm="1">
        <f t="array" aca="1" ref="H8" ca="1">IF(INDIRECT(ADDRESS(ROW(),10,4,,"Eingabe"))="","",INDIRECT(ADDRESS(ROW(),10,4,,"Eingabe")))</f>
        <v/>
      </c>
      <c r="I8" s="7" t="str" cm="1">
        <f t="array" aca="1" ref="I8" ca="1">IF(INDIRECT(ADDRESS(ROW(),11,4,,"Eingabe"))="","",INDIRECT(ADDRESS(ROW(),11,4,,"Eingabe")))</f>
        <v/>
      </c>
      <c r="J8" s="7" t="str" cm="1">
        <f t="array" aca="1" ref="J8" ca="1">IF(INDIRECT(ADDRESS(ROW(),12,4,,"Eingabe"))="","",INDIRECT(ADDRESS(ROW(),12,4,,"Eingabe")))</f>
        <v/>
      </c>
      <c r="K8" s="7" t="str" cm="1">
        <f t="array" aca="1" ref="K8" ca="1">IF(INDIRECT(ADDRESS(ROW(),13,4,,"Eingabe"))&lt;&gt;"",INDIRECT(ADDRESS(ROW(),13,4,,"Eingabe")),IF(AND(J8="m^3",I8&lt;&gt;""),I8,""))</f>
        <v/>
      </c>
      <c r="L8" s="7" t="str" cm="1">
        <f t="array" aca="1" ref="L8" ca="1">IF(INDIRECT(ADDRESS(ROW(),14,4,,"Eingabe"))="","",INDIRECT(ADDRESS(ROW(),14,4,,"Eingabe")))</f>
        <v/>
      </c>
      <c r="M8" s="7" t="str" cm="1">
        <f t="array" aca="1" ref="M8" ca="1">IF(INDIRECT(ADDRESS(ROW(),15,4,,"Eingabe"))="","",INDIRECT(ADDRESS(ROW(),15,4,,"Eingabe")))</f>
        <v/>
      </c>
      <c r="N8" s="7" t="str" cm="1">
        <f t="array" aca="1" ref="N8" ca="1">IF(INDIRECT(ADDRESS(ROW(),16,4,,"Eingabe"))="","",INDIRECT(ADDRESS(ROW(),16,4,,"Eingabe")))</f>
        <v/>
      </c>
      <c r="O8" s="7" t="str" cm="1">
        <f t="array" aca="1" ref="O8" ca="1">IF(INDIRECT(ADDRESS(ROW(),17,4,,"Eingabe"))="","",INDIRECT(ADDRESS(ROW(),17,4,,"Eingabe")))</f>
        <v/>
      </c>
      <c r="P8" s="7" t="str" cm="1">
        <f t="array" aca="1" ref="P8" ca="1">IF(INDIRECT(ADDRESS(ROW(),18,4,,"Eingabe"))="","",INDIRECT(ADDRESS(ROW(),18,4,,"Eingabe")))</f>
        <v/>
      </c>
      <c r="Q8" s="7" t="str" cm="1">
        <f t="array" aca="1" ref="Q8" ca="1">IF(INDIRECT(ADDRESS(ROW(),19,4,,"Eingabe"))="","",INDIRECT(ADDRESS(ROW(),19,4,,"Eingabe")))</f>
        <v/>
      </c>
      <c r="R8" s="7" t="str">
        <f ca="1">IF(Q8="","",_xlfn.XLOOKUP(Q8,METADATEN!$BJ$2:$BJ$1000,METADATEN!$BK$2:$BK$1000))</f>
        <v/>
      </c>
      <c r="S8" s="7" t="str" cm="1">
        <f t="array" aca="1" ref="S8" ca="1">IF(INDIRECT(ADDRESS(ROW(),21,4,,"Eingabe"))="","",INDIRECT(ADDRESS(ROW(),21,4,,"Eingabe")))</f>
        <v/>
      </c>
      <c r="T8" s="7" t="str" cm="1">
        <f t="array" aca="1" ref="T8" ca="1">IF(INDIRECT(ADDRESS(ROW(),22,4,,"Eingabe"))="","",INDIRECT(ADDRESS(ROW(),22,4,,"Eingabe")))</f>
        <v/>
      </c>
      <c r="U8" s="7" t="str">
        <f ca="1">IF(T8="","",_xlfn.XLOOKUP(T8,METADATEN!$BJ$2:$BJ$1000,METADATEN!$BK$2:$BK$1000))</f>
        <v/>
      </c>
      <c r="V8" s="7" cm="1">
        <f t="array" aca="1" ref="V8" ca="1">IF(INDIRECT(ADDRESS(ROW(),24,4,,"Eingabe"))="",0,INDIRECT(ADDRESS(ROW(),24,4,,"Eingabe")))</f>
        <v>0</v>
      </c>
      <c r="W8" s="7" t="str" cm="1">
        <f t="array" aca="1" ref="W8" ca="1">IF(INDIRECT(ADDRESS(ROW(),25,4,,"Eingabe"))="","",INDIRECT(ADDRESS(ROW(),25,4,,"Eingabe")))</f>
        <v/>
      </c>
      <c r="X8" s="7">
        <f ca="1">IF(W8="",0,_xlfn.XLOOKUP(W8,METADATEN!$BJ$2:$BJ$1000,METADATEN!$BK$2:$BK$1000))</f>
        <v>0</v>
      </c>
      <c r="Y8" s="7" cm="1">
        <f t="array" aca="1" ref="Y8" ca="1">IF(INDIRECT(ADDRESS(ROW(),27,4,,"Eingabe"))="",0,INDIRECT(ADDRESS(ROW(),27,4,,"Eingabe")))</f>
        <v>0</v>
      </c>
      <c r="Z8" s="7" t="str" cm="1">
        <f t="array" aca="1" ref="Z8" ca="1">IF(INDIRECT(ADDRESS(ROW(),28,4,,"Eingabe"))="","",INDIRECT(ADDRESS(ROW(),28,4,,"Eingabe")))</f>
        <v/>
      </c>
      <c r="AA8" s="7">
        <f ca="1">IF(Z8="",0,_xlfn.XLOOKUP(Z8,METADATEN!$BJ$2:$BJ$1000,METADATEN!$BK$2:$BK$1000))</f>
        <v>0</v>
      </c>
      <c r="AB8" s="7" cm="1">
        <f t="array" aca="1" ref="AB8" ca="1">IF(INDIRECT(ADDRESS(ROW(),30,4,,"Eingabe"))="",0,INDIRECT(ADDRESS(ROW(),30,4,,"Eingabe")))</f>
        <v>0</v>
      </c>
      <c r="AC8" s="7" t="str" cm="1">
        <f t="array" aca="1" ref="AC8" ca="1">IF(INDIRECT(ADDRESS(ROW(),31,4,,"Eingabe"))="","",INDIRECT(ADDRESS(ROW(),31,4,,"Eingabe")))</f>
        <v/>
      </c>
      <c r="AD8" s="7">
        <f ca="1">IF(AC8="",0,_xlfn.XLOOKUP(AC8,METADATEN!$BJ$2:$BJ$1000,METADATEN!$BK$2:$BK$1000))</f>
        <v>0</v>
      </c>
      <c r="AE8" s="7" cm="1">
        <f t="array" aca="1" ref="AE8" ca="1">IF(INDIRECT(ADDRESS(ROW(),33,4,,"Eingabe"))="",0,INDIRECT(ADDRESS(ROW(),33,4,,"Eingabe")))</f>
        <v>0</v>
      </c>
      <c r="AF8" s="7" t="str" cm="1">
        <f t="array" aca="1" ref="AF8" ca="1">IF(INDIRECT(ADDRESS(ROW(),34,4,,"Eingabe"))="","",INDIRECT(ADDRESS(ROW(),34,4,,"Eingabe")))</f>
        <v/>
      </c>
      <c r="AG8" s="7">
        <f ca="1">IF(AF8="",0,_xlfn.XLOOKUP(AF8,METADATEN!$BJ$2:$BJ$1000,METADATEN!$BK$2:$BK$1000))</f>
        <v>0</v>
      </c>
      <c r="AH8" s="7" t="str">
        <f ca="1">IFERROR(IF(B8="","",
                IF(AND(J8=METADATEN!$BL$2,I8&lt;&gt;""),I8,
                              IF(AND(J8=METADATEN!$BL$3,I8&lt;&gt;"",K8&lt;&gt;""),I8*K8,
                                            IF(AND(J8=METADATEN!$BL$4,I8&lt;&gt;"",L8&lt;&gt;""),I8*L8,
                                                          IF(AND(J8=METADATEN!$BL$6,I8&lt;&gt;"",M8&lt;&gt;""),I8*M8,
                                                                        IF(AND(J8=METADATEN!$BL$10,I8&lt;&gt;"",N8&lt;&gt;""),I8*N8,
                                                                                       IF(OR(J8=METADATEN!$BL$11,J8=METADATEN!$BL$12),0,
                                                                                                     IF(AND(O8&lt;&gt;"",K8&lt;&gt;""),O8*K8,
                                                                                                                  IF(AND(R8&lt;&gt;"",K8&lt;&gt;""),R8*K8,
                                                                                                                                IF(AND(R8="",K8&lt;&gt;"",S8&lt;&gt;"",U8&lt;&gt;"",S8+V8+Y8+AB8+AE8=1),(S8*U8+V8*X8+Y8*AA8+AB8*AD8+AE8*AG8)*K8,"-"
                                                                                                                                             )
                                                                                                                               )
                                                                                                                  )
                                                                                                     )
                                                                                      )
                                                                        )
                                                        )
                                         )
                            )
                ),"-")</f>
        <v/>
      </c>
      <c r="AI8" s="35"/>
      <c r="AJ8" s="35"/>
      <c r="AK8" s="35" t="str">
        <f t="shared" ca="1" si="8"/>
        <v xml:space="preserve">
</v>
      </c>
      <c r="AL8" s="35" t="str" cm="1">
        <f t="array" aca="1" ref="AL8" ca="1">IF(INDIRECT(ADDRESS(ROW(),40,4,,"Eingabe"))="","",INDIRECT(ADDRESS(ROW(),40,4,,"Eingabe")))</f>
        <v/>
      </c>
      <c r="AM8" s="35" t="str" cm="1">
        <f t="array" aca="1" ref="AM8" ca="1">IF(INDIRECT(ADDRESS(ROW(),41,4,,"Eingabe"))="","",INDIRECT(ADDRESS(ROW(),41,4,,"Eingabe")))</f>
        <v/>
      </c>
      <c r="AN8" s="35" t="str" cm="1">
        <f t="array" aca="1" ref="AN8" ca="1">IF(INDIRECT(ADDRESS(ROW(),42,4,,"Eingabe"))="","",INDIRECT(ADDRESS(ROW(),42,4,,"Eingabe")))</f>
        <v/>
      </c>
      <c r="AO8" s="35"/>
      <c r="AP8" s="35" cm="1">
        <f t="array" aca="1" ref="AP8" ca="1">IF(INDIRECT(ADDRESS(ROW(),44,4,,"Eingabe"))="",0,INDIRECT(ADDRESS(ROW(),44,4,,"Eingabe")))</f>
        <v>0</v>
      </c>
      <c r="AQ8" s="35" cm="1">
        <f t="array" aca="1" ref="AQ8" ca="1">IF(INDIRECT(ADDRESS(ROW(),45,4,,"Eingabe"))="",0,INDIRECT(ADDRESS(ROW(),45,4,,"Eingabe")))</f>
        <v>0</v>
      </c>
      <c r="AR8" s="35" cm="1">
        <f t="array" aca="1" ref="AR8" ca="1">IF(INDIRECT(ADDRESS(ROW(),46,4,,"Eingabe"))="",0,INDIRECT(ADDRESS(ROW(),46,4,,"Eingabe")))</f>
        <v>0</v>
      </c>
      <c r="AS8" s="35" cm="1">
        <f t="array" aca="1" ref="AS8" ca="1">IF(INDIRECT(ADDRESS(ROW(),47,4,,"Eingabe"))="",0,INDIRECT(ADDRESS(ROW(),47,4,,"Eingabe")))</f>
        <v>0</v>
      </c>
      <c r="AT8" s="35" cm="1">
        <f t="array" aca="1" ref="AT8" ca="1">IF(INDIRECT(ADDRESS(ROW(),48,4,,"Eingabe"))="",0,INDIRECT(ADDRESS(ROW(),48,4,,"Eingabe")))</f>
        <v>0</v>
      </c>
      <c r="AU8" s="35"/>
      <c r="AV8" s="35" cm="1">
        <f t="array" aca="1" ref="AV8" ca="1">IF(INDIRECT(ADDRESS(ROW(),50,4,,"Eingabe"))="",0,INDIRECT(ADDRESS(ROW(),50,4,,"Eingabe")))</f>
        <v>0</v>
      </c>
      <c r="AW8" s="35" cm="1">
        <f t="array" aca="1" ref="AW8" ca="1">IF(INDIRECT(ADDRESS(ROW(),51,4,,"Eingabe"))="",0,INDIRECT(ADDRESS(ROW(),51,4,,"Eingabe")))</f>
        <v>0</v>
      </c>
      <c r="AX8" s="35" cm="1">
        <f t="array" aca="1" ref="AX8" ca="1">IF(INDIRECT(ADDRESS(ROW(),52,4,,"Eingabe"))="",0,INDIRECT(ADDRESS(ROW(),52,4,,"Eingabe")))</f>
        <v>0</v>
      </c>
      <c r="AY8" s="35" cm="1">
        <f t="array" aca="1" ref="AY8" ca="1">IF(INDIRECT(ADDRESS(ROW(),53,4,,"Eingabe"))="",0,INDIRECT(ADDRESS(ROW(),53,4,,"Eingabe")))</f>
        <v>0</v>
      </c>
      <c r="AZ8" s="35" cm="1">
        <f t="array" aca="1" ref="AZ8" ca="1">IF(INDIRECT(ADDRESS(ROW(),54,4,,"Eingabe"))="",0,INDIRECT(ADDRESS(ROW(),54,4,,"Eingabe")))</f>
        <v>0</v>
      </c>
      <c r="BA8" s="35"/>
      <c r="BB8" s="35" cm="1">
        <f t="array" aca="1" ref="BB8" ca="1">IF(INDIRECT(ADDRESS(ROW(),56,4,,"Eingabe"))="",0,INDIRECT(ADDRESS(ROW(),56,4,,"Eingabe")))</f>
        <v>0</v>
      </c>
      <c r="BC8" s="35" cm="1">
        <f t="array" aca="1" ref="BC8" ca="1">IF(INDIRECT(ADDRESS(ROW(),57,4,,"Eingabe"))="",0,INDIRECT(ADDRESS(ROW(),57,4,,"Eingabe")))</f>
        <v>0</v>
      </c>
      <c r="BD8" s="35" cm="1">
        <f t="array" aca="1" ref="BD8" ca="1">IF(INDIRECT(ADDRESS(ROW(),58,4,,"Eingabe"))="",0,INDIRECT(ADDRESS(ROW(),58,4,,"Eingabe")))</f>
        <v>0</v>
      </c>
      <c r="BE8" s="35" cm="1">
        <f t="array" aca="1" ref="BE8" ca="1">IF(INDIRECT(ADDRESS(ROW(),59,4,,"Eingabe"))="",0,INDIRECT(ADDRESS(ROW(),59,4,,"Eingabe")))</f>
        <v>0</v>
      </c>
      <c r="BF8" s="35" cm="1">
        <f t="array" aca="1" ref="BF8" ca="1">IF(INDIRECT(ADDRESS(ROW(),60,4,,"Eingabe"))="",0,INDIRECT(ADDRESS(ROW(),60,4,,"Eingabe")))</f>
        <v>0</v>
      </c>
      <c r="BG8" s="35"/>
      <c r="BH8" s="35" cm="1">
        <f t="array" aca="1" ref="BH8" ca="1">IF(INDIRECT(ADDRESS(ROW(),62,4,,"Eingabe"))="",0,INDIRECT(ADDRESS(ROW(),62,4,,"Eingabe")))</f>
        <v>0</v>
      </c>
      <c r="BI8" s="35" cm="1">
        <f t="array" aca="1" ref="BI8" ca="1">IF(INDIRECT(ADDRESS(ROW(),63,4,,"Eingabe"))="",0,INDIRECT(ADDRESS(ROW(),63,4,,"Eingabe")))</f>
        <v>0</v>
      </c>
      <c r="BJ8" s="35" cm="1">
        <f t="array" aca="1" ref="BJ8" ca="1">IF(INDIRECT(ADDRESS(ROW(),64,4,,"Eingabe"))="",0,INDIRECT(ADDRESS(ROW(),64,4,,"Eingabe")))</f>
        <v>0</v>
      </c>
      <c r="BK8" s="35" cm="1">
        <f t="array" aca="1" ref="BK8" ca="1">IF(INDIRECT(ADDRESS(ROW(),65,4,,"Eingabe"))="",0,INDIRECT(ADDRESS(ROW(),65,4,,"Eingabe")))</f>
        <v>0</v>
      </c>
      <c r="BL8" s="35" cm="1">
        <f t="array" aca="1" ref="BL8" ca="1">IF(INDIRECT(ADDRESS(ROW(),66,4,,"Eingabe"))="",0,INDIRECT(ADDRESS(ROW(),66,4,,"Eingabe")))</f>
        <v>0</v>
      </c>
      <c r="BM8" s="35"/>
      <c r="BN8" s="35" cm="1">
        <f t="array" aca="1" ref="BN8" ca="1">IF(INDIRECT(ADDRESS(ROW(),68,4,,"Eingabe"))="",0,INDIRECT(ADDRESS(ROW(),68,4,,"Eingabe")))</f>
        <v>0</v>
      </c>
      <c r="BO8" s="35" cm="1">
        <f t="array" aca="1" ref="BO8" ca="1">IF(INDIRECT(ADDRESS(ROW(),69,4,,"Eingabe"))="",0,INDIRECT(ADDRESS(ROW(),69,4,,"Eingabe")))</f>
        <v>0</v>
      </c>
      <c r="BP8" s="35" cm="1">
        <f t="array" aca="1" ref="BP8" ca="1">IF(INDIRECT(ADDRESS(ROW(),70,4,,"Eingabe"))="",0,INDIRECT(ADDRESS(ROW(),70,4,,"Eingabe")))</f>
        <v>0</v>
      </c>
      <c r="BQ8" s="35" cm="1">
        <f t="array" aca="1" ref="BQ8" ca="1">IF(INDIRECT(ADDRESS(ROW(),71,4,,"Eingabe"))="",0,INDIRECT(ADDRESS(ROW(),71,4,,"Eingabe")))</f>
        <v>0</v>
      </c>
      <c r="BR8" s="35" cm="1">
        <f t="array" aca="1" ref="BR8" ca="1">IF(INDIRECT(ADDRESS(ROW(),72,4,,"Eingabe"))="",0,INDIRECT(ADDRESS(ROW(),72,4,,"Eingabe")))</f>
        <v>0</v>
      </c>
      <c r="BS8" s="35"/>
      <c r="BT8" s="7"/>
      <c r="BU8" s="7"/>
      <c r="BV8" s="7" t="str">
        <f t="shared" ca="1" si="9"/>
        <v/>
      </c>
      <c r="BW8" s="7" t="str">
        <f ca="1">IF($B8="","",
                _xlfn.XLOOKUP(B8,METADATEN!$A$4:$A$200,METADATEN!$J$4:$J$200)
                )</f>
        <v/>
      </c>
      <c r="BX8" s="7" t="str" cm="1">
        <f t="array" aca="1" ref="BX8" ca="1">IF(INDIRECT(ADDRESS(ROW(),78,4,,"Eingabe"))="","",INDIRECT(ADDRESS(ROW(),78,4,,"Eingabe")))</f>
        <v/>
      </c>
      <c r="BY8" s="7" t="str" cm="1">
        <f t="array" aca="1" ref="BY8" ca="1">IF(INDIRECT(ADDRESS(ROW(),79,4,,"Eingabe"))="","",INDIRECT(ADDRESS(ROW(),79,4,,"Eingabe")))</f>
        <v/>
      </c>
      <c r="BZ8" s="7" t="str" cm="1">
        <f t="array" aca="1" ref="BZ8" ca="1">IF(INDIRECT(ADDRESS(ROW(),80,4,,"Eingabe"))="","",INDIRECT(ADDRESS(ROW(),80,4,,"Eingabe")))</f>
        <v/>
      </c>
      <c r="CA8" s="7" t="str">
        <f ca="1">IFERROR(IF(CT8="","",
                                              IF(_xlfn.XLOOKUP(CT8,Übersicht!$U$2:$U$1000,Übersicht!$S$2:$S$1000)="","",
                                                            _xlfn.XLOOKUP(CT8,Übersicht!$U$2:$U$1000,Übersicht!$S$2:$S$1000,"")
                                                             )
                                                ),"")</f>
        <v/>
      </c>
      <c r="CB8" s="7" t="str" cm="1">
        <f t="array" aca="1" ref="CB8" ca="1">IF(INDIRECT(ADDRESS(ROW(),82,4,,"Eingabe"))="","",INDIRECT(ADDRESS(ROW(),82,4,,"Eingabe")))</f>
        <v/>
      </c>
      <c r="CC8" s="7" t="str">
        <f t="shared" ca="1" si="10"/>
        <v/>
      </c>
      <c r="CD8" s="7" t="str" cm="1">
        <f t="array" aca="1" ref="CD8" ca="1">IF(INDIRECT(ADDRESS(ROW(),84,4,,"Eingabe"))="","",INDIRECT(ADDRESS(ROW(),84,4,,"Eingabe")))</f>
        <v/>
      </c>
      <c r="CE8" s="7"/>
      <c r="CF8" s="7"/>
      <c r="CG8" s="7"/>
      <c r="CH8" s="7"/>
      <c r="CI8" s="7"/>
      <c r="CJ8" s="7"/>
      <c r="CK8" s="7"/>
      <c r="CL8" s="7"/>
      <c r="CM8" s="7"/>
      <c r="CN8" s="7"/>
      <c r="CO8" s="7"/>
      <c r="CP8" s="7"/>
      <c r="CQ8" s="7"/>
      <c r="CR8" s="7"/>
      <c r="CS8" s="7"/>
      <c r="CT8" s="7" t="str">
        <f t="shared" ca="1" si="0"/>
        <v/>
      </c>
      <c r="CU8" s="34" t="str">
        <f t="shared" ca="1" si="25"/>
        <v/>
      </c>
      <c r="CV8" s="34" t="str">
        <f t="shared" ca="1" si="11"/>
        <v/>
      </c>
      <c r="CW8" s="34" t="str">
        <f ca="1">IF($CB8&lt;&gt;"",
                             IF(LEN(Eingabe_mit_Formel!$CB8)&gt;LEN($CU8&amp;$CV8)+2,
                             MID(Eingabe_mit_Formel!$CB8,LEN($CU8&amp;$CV8)+2+3,IFERROR(FIND(",",Eingabe_mit_Formel!$CB8,LEN($CU8&amp;$CV8)+2+3)-(LEN($CU8&amp;$CV8)+2+3),LEN($CB8)-(LEN($CU8&amp;$CV8)+2+2))),
                              ""),
                                        IF(LEN(Eingabe_mit_Formel!$CA8)&gt;LEN($CU8&amp;$CV8)+2,
                                        MID(Eingabe_mit_Formel!$CA8,LEN($CU8&amp;$CV8)+2+3,IFERROR(FIND(",",Eingabe_mit_Formel!$CA8,LEN($CU8&amp;$CV8)+2+3)-(LEN($CU8&amp;$CV8)+2+3),LEN($CA8)-(LEN($CU8&amp;$CV8)+2+2))),
                                        "")
                )</f>
        <v/>
      </c>
      <c r="CX8" s="34" t="str">
        <f ca="1">IF($CB8&lt;&gt;"",
                             IF(LEN(Eingabe_mit_Formel!$CB8)&gt;LEN($CU8&amp;$CV8&amp;$CW8)+2+2,
                             MID(Eingabe_mit_Formel!$CB8,LEN($CU8&amp;$CV8&amp;$CW8)+2+2+3,IFERROR(FIND(",",Eingabe_mit_Formel!$CB8,LEN($CU8&amp;$CV8&amp;$CW8)+2+2+3)-(LEN($CU8&amp;$CV8&amp;$CW8)+2+2+3),LEN($CB8)-(LEN($CU8&amp;$CV8&amp;$CW8)+2+2+2))),
                              ""),
                                        IF(LEN(Eingabe_mit_Formel!$CA8)&gt;LEN($CU8&amp;$CV8&amp;$CW8)+2+2,
                                        MID(Eingabe_mit_Formel!$CA8,LEN($CU8&amp;$CV8&amp;$CW8)+2+2+3,IFERROR(FIND(",",Eingabe_mit_Formel!$CA8,LEN($CU8&amp;$CV8&amp;$CW8)+2+2+3)-(LEN($CU8&amp;$CV8&amp;$CW8)+2+2+3),LEN($CA8)-(LEN($CU8&amp;$CV8&amp;$CW8)+2+2))),
                                        "")
                )</f>
        <v/>
      </c>
      <c r="CY8" s="34" t="str">
        <f ca="1">IF($CB8&lt;&gt;"",
                             IF(LEN(Eingabe_mit_Formel!$CB8)&gt;LEN($CU8&amp;$CV8&amp;$CW8&amp;$CX8)+2+2+2,
                             MID(Eingabe_mit_Formel!$CB8,LEN($CU8&amp;$CV8&amp;$CW8&amp;$CX8)+2+2+2+3,IFERROR(FIND(",",Eingabe_mit_Formel!$CB8,LEN($CU8&amp;$CV8&amp;$CW8&amp;$CX8)+2+2+2+3)-(LEN($CU8&amp;$CV8&amp;$CW8&amp;$CX8)+2+2+2+3),LEN($CB8)-(LEN($CU8&amp;$CV8&amp;$CW8&amp;$CX8)+2+2+2+2))),
                              ""),
                                        IF(LEN(Eingabe_mit_Formel!$CA8)&gt;LEN($CU8&amp;$CV8&amp;$CW8&amp;$CX8)+2+2+2,
                                        MID(Eingabe_mit_Formel!$CA8,LEN($CU8&amp;$CV8&amp;$CW8&amp;$CX8)+2+2+2+3,IFERROR(FIND(",",Eingabe_mit_Formel!$CA8,LEN($CU8&amp;$CV8&amp;$CW8&amp;$CX8)+2+2+2+3)-(LEN($CU8&amp;$CV8&amp;$CW8&amp;$CX8)+2+2+2+3),LEN($CA8)-(LEN($CU8&amp;$CV8&amp;$CW8&amp;$CX8)+2+2+2))),
                                        "")
                )</f>
        <v/>
      </c>
      <c r="CZ8" s="35" t="str">
        <f ca="1">IF($CY8&lt;&gt;"",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,CHAR(10),CHAR(10),"---QS4 Anforderung der Z",$CX8,":",CHAR(10),
                                        IF(IFERROR(VLOOKUP($CX8,KM!$C$7:$N$216,9,FALSE),VLOOKUP(VALUE($CX8),KM!$C$7:$N$216,9,FALSE))="","-",IFERROR(VLOOKUP($CX8,KM!$C$7:$N$216,9,FALSE),VLOOKUP(VALUE($CX8),KM!$C$7:$N$216,9,FALSE))),
                                       "---QS4 Anforderung der Z",$CY8,CHAR(10),
                                        IF(IFERROR(VLOOKUP($CY8,KM!$C$7:$N$216,9,FALSE),VLOOKUP(VALUE($CY8),KM!$C$7:$N$216,9,FALSE))="","-",IFERROR(VLOOKUP($CY8,KM!$C$7:$N$216,9,FALSE),VLOOKUP(VALUE($CY8),KM!$C$7:$N$216,9,FALSE))),
                                        ),
               IF($CX8&lt;&gt;"",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,CHAR(10),CHAR(10),"---QS4 Anforderung der Z",$CX8,":",CHAR(10),
                                                     IF(IFERROR(VLOOKUP($CX8,KM!$C$7:$N$216,9,FALSE),VLOOKUP(VALUE($CX8),KM!$C$7:$N$216,9,FALSE))="","-",IFERROR(VLOOKUP($CX8,KM!$C$7:$N$216,9,FALSE),VLOOKUP(VALUE($CX8),KM!$C$7:$N$216,9,FALSE))),
                                                   ),
                             IF($CW8&lt;&gt;"",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,CHAR(10),CHAR(10),"---QS4 Anforderung der Z",$CW8,":",CHAR(10),
                                                                    IF(IFERROR(VLOOKUP($CW8,KM!$C$7:$N$216,9,FALSE),VLOOKUP(VALUE($CW8),KM!$C$7:$N$216,9,FALSE))="","-",IFERROR(VLOOKUP($CW8,KM!$C$7:$N$216,9,FALSE),VLOOKUP(VALUE($CW8),KM!$C$7:$N$216,9,FALSE))),
                                                                    ),
                                           IF($CV8&lt;&gt;"",
                                                         CONCATENATE(
                                                                                  "---QS4 Anforderung der Z",$CU8,":",CHAR(10),
                                                                                 IF(IFERROR(VLOOKUP($CU8,KM!$C$7:$N$216,9,FALSE),VLOOKUP(VALUE($CU8),KM!$C$7:$N$216,9,FALSE))="","-",IFERROR(VLOOKUP($CU8,KM!$C$7:$N$216,9,FALSE),VLOOKUP(VALUE($CU8),KM!$C$7:$N$216,9,FALSE))),
                                                                                 ,CHAR(10),CHAR(10),"---QS4 Anforderung der Z",$CV8,":",CHAR(10),
                                                                                 IF(IFERROR(VLOOKUP($CV8,KM!$C$7:$N$216,9,FALSE),VLOOKUP(VALUE($CV8),KM!$C$7:$N$216,9,FALSE))="","-",IFERROR(VLOOKUP($CV8,KM!$C$7:$N$216,9,FALSE),VLOOKUP(VALUE($CV8),KM!$C$7:$N$216,9,FALSE))),
                                                                                 ),
                                                         IF($CU8&lt;&gt;"",
                                                                        CONCATENATE(
                                                                                                 IF(IFERROR(VLOOKUP($CU8,KM!$C$7:$N$216,9,FALSE),VLOOKUP(VALUE($CU8),KM!$C$7:$N$216,9,FALSE))="","-",IFERROR(VLOOKUP($CU8,KM!$C$7:$N$216,9,FALSE),VLOOKUP(VALUE($CU8),KM!$C$7:$N$216,9,FALSE))),
                                                                                                ),
                                                                       "")
                                                         )
                                            )
                             )
                )</f>
        <v/>
      </c>
      <c r="DA8" s="35" t="str">
        <f ca="1">IF($CY8&lt;&gt;"",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,CHAR(10),CHAR(10),"---QS3 Anforderung der Z",$CX8,":",CHAR(10),
                                        IF(IFERROR(VLOOKUP($CX8,KM!$C$7:$N$216,8,FALSE),VLOOKUP(VALUE($CX8),KM!$C$7:$N$216,8,FALSE))="","-",IFERROR(VLOOKUP($CX8,KM!$C$7:$N$216,8,FALSE),VLOOKUP(VALUE($CX8),KM!$C$7:$N$216,8,FALSE))),
                                       "---QS3 Anforderung der Z",$CY8,CHAR(10),
                                        IF(IFERROR(VLOOKUP($CY8,KM!$C$7:$N$216,8,FALSE),VLOOKUP(VALUE($CY8),KM!$C$7:$N$216,8,FALSE))="","-",IFERROR(VLOOKUP($CY8,KM!$C$7:$N$216,8,FALSE),VLOOKUP(VALUE($CY8),KM!$C$7:$N$216,8,FALSE))),
                                        ),
               IF($CX8&lt;&gt;"",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,CHAR(10),CHAR(10),"---QS3 Anforderung der Z",$CX8,":",CHAR(10),
                                                     IF(IFERROR(VLOOKUP($CX8,KM!$C$7:$N$216,8,FALSE),VLOOKUP(VALUE($CX8),KM!$C$7:$N$216,8,FALSE))="","-",IFERROR(VLOOKUP($CX8,KM!$C$7:$N$216,8,FALSE),VLOOKUP(VALUE($CX8),KM!$C$7:$N$216,8,FALSE))),
                                                   ),
                             IF($CW8&lt;&gt;"",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,CHAR(10),CHAR(10),"---QS3 Anforderung der Z",$CW8,":",CHAR(10),
                                                                    IF(IFERROR(VLOOKUP($CW8,KM!$C$7:$N$216,8,FALSE),VLOOKUP(VALUE($CW8),KM!$C$7:$N$216,8,FALSE))="","-",IFERROR(VLOOKUP($CW8,KM!$C$7:$N$216,8,FALSE),VLOOKUP(VALUE($CW8),KM!$C$7:$N$216,8,FALSE))),
                                                                    ),
                                           IF($CV8&lt;&gt;"",
                                                         CONCATENATE(
                                                                                  "---QS3 Anforderung der Z",$CU8,":",CHAR(10),
                                                                                 IF(IFERROR(VLOOKUP($CU8,KM!$C$7:$N$216,8,FALSE),VLOOKUP(VALUE($CU8),KM!$C$7:$N$216,8,FALSE))="","-",IFERROR(VLOOKUP($CU8,KM!$C$7:$N$216,8,FALSE),VLOOKUP(VALUE($CU8),KM!$C$7:$N$216,8,FALSE))),
                                                                                 ,CHAR(10),CHAR(10),"---QS3 Anforderung der Z",$CV8,":",CHAR(10),
                                                                                 IF(IFERROR(VLOOKUP($CV8,KM!$C$7:$N$216,8,FALSE),VLOOKUP(VALUE($CV8),KM!$C$7:$N$216,8,FALSE))="","-",IFERROR(VLOOKUP($CV8,KM!$C$7:$N$216,8,FALSE),VLOOKUP(VALUE($CV8),KM!$C$7:$N$216,8,FALSE))),
                                                                                 ),
                                                         IF($CU8&lt;&gt;"",
                                                                        CONCATENATE(
                                                                                                 IF(IFERROR(VLOOKUP($CU8,KM!$C$7:$N$216,8,FALSE),VLOOKUP(VALUE($CU8),KM!$C$7:$N$216,8,FALSE))="","-",IFERROR(VLOOKUP($CU8,KM!$C$7:$N$216,8,FALSE),VLOOKUP(VALUE($CU8),KM!$C$7:$N$216,8,FALSE))),
                                                                                                ),
                                                                       "")
                                                         )
                                            )
                             )
                )</f>
        <v/>
      </c>
      <c r="DB8" s="35" t="str">
        <f ca="1">IF($CY8&lt;&gt;"",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,CHAR(10),CHAR(10),"---QS2 Anforderung der Z",$CX8,":",CHAR(10),
                                        IF(IFERROR(VLOOKUP($CX8,KM!$C$7:$N$216,7,FALSE),VLOOKUP(VALUE($CX8),KM!$C$7:$N$216,7,FALSE))="","-",IFERROR(VLOOKUP($CX8,KM!$C$7:$N$216,7,FALSE),VLOOKUP(VALUE($CX8),KM!$C$7:$N$216,7,FALSE))),
                                       "---QS2 Anforderung der Z",$CY8,CHAR(10),
                                        IF(IFERROR(VLOOKUP($CY8,KM!$C$7:$N$216,7,FALSE),VLOOKUP(VALUE($CY8),KM!$C$7:$N$216,7,FALSE))="","-",IFERROR(VLOOKUP($CY8,KM!$C$7:$N$216,7,FALSE),VLOOKUP(VALUE($CY8),KM!$C$7:$N$216,7,FALSE))),
                                        ),
               IF($CX8&lt;&gt;"",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,CHAR(10),CHAR(10),"---QS2 Anforderung der Z",$CX8,":",CHAR(10),
                                                     IF(IFERROR(VLOOKUP($CX8,KM!$C$7:$N$216,7,FALSE),VLOOKUP(VALUE($CX8),KM!$C$7:$N$216,7,FALSE))="","-",IFERROR(VLOOKUP($CX8,KM!$C$7:$N$216,7,FALSE),VLOOKUP(VALUE($CX8),KM!$C$7:$N$216,7,FALSE))),
                                                   ),
                             IF($CW8&lt;&gt;"",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,CHAR(10),CHAR(10),"---QS2 Anforderung der Z",$CW8,":",CHAR(10),
                                                                    IF(IFERROR(VLOOKUP($CW8,KM!$C$7:$N$216,7,FALSE),VLOOKUP(VALUE($CW8),KM!$C$7:$N$216,7,FALSE))="","-",IFERROR(VLOOKUP($CW8,KM!$C$7:$N$216,7,FALSE),VLOOKUP(VALUE($CW8),KM!$C$7:$N$216,7,FALSE))),
                                                                    ),
                                           IF($CV8&lt;&gt;"",
                                                         CONCATENATE(
                                                                                  "---QS2 Anforderung der Z",$CU8,":",CHAR(10),
                                                                                 IF(IFERROR(VLOOKUP($CU8,KM!$C$7:$N$216,7,FALSE),VLOOKUP(VALUE($CU8),KM!$C$7:$N$216,7,FALSE))="","-",IFERROR(VLOOKUP($CU8,KM!$C$7:$N$216,7,FALSE),VLOOKUP(VALUE($CU8),KM!$C$7:$N$216,7,FALSE))),
                                                                                 ,CHAR(10),CHAR(10),"---QS2 Anforderung der Z",$CV8,":",CHAR(10),
                                                                                 IF(IFERROR(VLOOKUP($CV8,KM!$C$7:$N$216,7,FALSE),VLOOKUP(VALUE($CV8),KM!$C$7:$N$216,7,FALSE))="","-",IFERROR(VLOOKUP($CV8,KM!$C$7:$N$216,7,FALSE),VLOOKUP(VALUE($CV8),KM!$C$7:$N$216,7,FALSE))),
                                                                                 ),
                                                         IF($CU8&lt;&gt;"",
                                                                        CONCATENATE(
                                                                                                 IF(IFERROR(VLOOKUP($CU8,KM!$C$7:$N$216,7,FALSE),VLOOKUP(VALUE($CU8),KM!$C$7:$N$216,7,FALSE))="","-",IFERROR(VLOOKUP($CU8,KM!$C$7:$N$216,7,FALSE),VLOOKUP(VALUE($CU8),KM!$C$7:$N$216,7,FALSE))),
                                                                                                ),
                                                                       "")
                                                         )
                                            )
                             )
                )</f>
        <v/>
      </c>
      <c r="DC8" s="35" t="str">
        <f ca="1">IF($CY8&lt;&gt;"",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,CHAR(10),CHAR(10),"---QS1 Anforderung der Z",$CX8,":",CHAR(10),
                                        IF(IFERROR(VLOOKUP($CX8,KM!$C$7:$N$216,6,FALSE),VLOOKUP(VALUE($CX8),KM!$C$7:$N$216,6,FALSE))="","-",IFERROR(VLOOKUP($CX8,KM!$C$7:$N$216,6,FALSE),VLOOKUP(VALUE($CX8),KM!$C$7:$N$216,6,FALSE))),
                                       "---QS1 Anforderung der Z",$CY8,CHAR(10),
                                        IF(IFERROR(VLOOKUP($CY8,KM!$C$7:$N$216,6,FALSE),VLOOKUP(VALUE($CY8),KM!$C$7:$N$216,6,FALSE))="","-",IFERROR(VLOOKUP($CY8,KM!$C$7:$N$216,6,FALSE),VLOOKUP(VALUE($CY8),KM!$C$7:$N$216,6,FALSE))),
                                        ),
               IF($CX8&lt;&gt;"",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,CHAR(10),CHAR(10),"---QS1 Anforderung der Z",$CX8,":",CHAR(10),
                                                     IF(IFERROR(VLOOKUP($CX8,KM!$C$7:$N$216,6,FALSE),VLOOKUP(VALUE($CX8),KM!$C$7:$N$216,6,FALSE))="","-",IFERROR(VLOOKUP($CX8,KM!$C$7:$N$216,6,FALSE),VLOOKUP(VALUE($CX8),KM!$C$7:$N$216,6,FALSE))),
                                                   ),
                             IF($CW8&lt;&gt;"",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,CHAR(10),CHAR(10),"---QS1 Anforderung der Z",$CW8,":",CHAR(10),
                                                                    IF(IFERROR(VLOOKUP($CW8,KM!$C$7:$N$216,6,FALSE),VLOOKUP(VALUE($CW8),KM!$C$7:$N$216,6,FALSE))="","-",IFERROR(VLOOKUP($CW8,KM!$C$7:$N$216,6,FALSE),VLOOKUP(VALUE($CW8),KM!$C$7:$N$216,6,FALSE))),
                                                                    ),
                                           IF($CV8&lt;&gt;"",
                                                         CONCATENATE(
                                                                                  "---QS1 Anforderung der Z",$CU8,":",CHAR(10),
                                                                                 IF(IFERROR(VLOOKUP($CU8,KM!$C$7:$N$216,6,FALSE),VLOOKUP(VALUE($CU8),KM!$C$7:$N$216,6,FALSE))="","-",IFERROR(VLOOKUP($CU8,KM!$C$7:$N$216,6,FALSE),VLOOKUP(VALUE($CU8),KM!$C$7:$N$216,6,FALSE))),
                                                                                 ,CHAR(10),CHAR(10),"---QS1 Anforderung der Z",$CV8,":",CHAR(10),
                                                                                 IF(IFERROR(VLOOKUP($CV8,KM!$C$7:$N$216,6,FALSE),VLOOKUP(VALUE($CV8),KM!$C$7:$N$216,6,FALSE))="","-",IFERROR(VLOOKUP($CV8,KM!$C$7:$N$216,6,FALSE),VLOOKUP(VALUE($CV8),KM!$C$7:$N$216,6,FALSE))),
                                                                                 ),
                                                         IF($CU8&lt;&gt;"",
                                                                        CONCATENATE(
                                                                                                 IF(IFERROR(VLOOKUP($CU8,KM!$C$7:$N$216,6,FALSE),VLOOKUP(VALUE($CU8),KM!$C$7:$N$216,6,FALSE))="","-",IFERROR(VLOOKUP($CU8,KM!$C$7:$N$216,6,FALSE),VLOOKUP(VALUE($CU8),KM!$C$7:$N$216,6,FALSE))),
                                                                                                ),
                                                                       "")
                                                         )
                                            )
                             )
                )</f>
        <v/>
      </c>
      <c r="DD8" s="35" t="str">
        <f>IF(OR(KM!C11="",LEN(KM!C11)&gt;5),"",KM!C11&amp;"")</f>
        <v>5</v>
      </c>
      <c r="DE8" s="35" t="str">
        <f>IF(KM!D11="","",KM!D11)</f>
        <v>Beschichtungsstoffe für mineralische Oberflächen im Außenbereich wie z. B. Beton, Mauerwerk, mineralische Mörtel und Spachtel, Putze, WDVS, Tapeten (Fassadentapeten), Gipskartonplatten, etc.</v>
      </c>
      <c r="DF8" s="35" t="str">
        <f>IF(KM!E11="","",KM!E11)</f>
        <v>Berücksichtigt werden zur Zeit dekorative Farben und Dispersionsdämmstoffkleber</v>
      </c>
      <c r="DG8" s="35" t="str">
        <f>IF(KM!F11="","",KM!F11)</f>
        <v>VOC, Biozide</v>
      </c>
      <c r="DH8" s="35">
        <f ca="1">IF(DD8="","",
               IF(
            IFERROR(_xlfn.XLOOKUP(DD8,Eingabe_mit_Formel!$CU$4:$CU$2000,Eingabe_mit_Formel!$CU$4:$CU$2000),
                                IFERROR(_xlfn.XLOOKUP(DD8,Eingabe_mit_Formel!$CV$4:$CV$2000,Eingabe_mit_Formel!$CV$4:$CV$2000),
                                                             IFERROR(_xlfn.XLOOKUP(DD8,Eingabe_mit_Formel!$CW$4:$CW$2000,Eingabe_mit_Formel!$CW$4:$CW$2000),
                                                                                          IFERROR(_xlfn.XLOOKUP(DD8,Eingabe_mit_Formel!$CX$4:$CX$2000,Eingabe_mit_Formel!$CX$4:$CX$2000),
                                                                                                                      IFERROR(_xlfn.XLOOKUP(DD8,Eingabe_mit_Formel!$CY$4:$CY$2000,Eingabe_mit_Formel!$CY$4:$CY$2000),-1
                                                                                                                                                  )
                                                                                                                      )
                                                                                       )
                                                            )
                                               )
                             =-1,-1,1
                            )
                   )</f>
        <v>-1</v>
      </c>
      <c r="DI8" s="35"/>
      <c r="DJ8" s="35"/>
      <c r="DK8" s="35" t="str">
        <f t="shared" ca="1" si="12"/>
        <v xml:space="preserve">
</v>
      </c>
      <c r="DL8" s="7" t="str" cm="1">
        <f t="array" aca="1" ref="DL8" ca="1">IF(INDIRECT(ADDRESS(ROW(),107,4,,"Eingabe"))="","",INDIRECT(ADDRESS(ROW(),107,4,,"Eingabe")))</f>
        <v/>
      </c>
      <c r="DM8" s="7" t="str" cm="1">
        <f t="array" aca="1" ref="DM8" ca="1">IF(INDIRECT(ADDRESS(ROW(),109,4,,"Eingabe"))="","",INDIRECT(ADDRESS(ROW(),109,4,,"Eingabe")))</f>
        <v/>
      </c>
      <c r="DN8" s="7" t="str" cm="1">
        <f t="array" aca="1" ref="DN8" ca="1">IF(INDIRECT(ADDRESS(ROW(),110,4,,"Eingabe"))="","",INDIRECT(ADDRESS(ROW(),110,4,,"Eingabe")))</f>
        <v/>
      </c>
      <c r="DO8" s="35" t="str">
        <f t="shared" ca="1" si="13"/>
        <v/>
      </c>
      <c r="DP8" s="35" t="str">
        <f t="shared" ca="1" si="14"/>
        <v/>
      </c>
      <c r="DQ8" s="35"/>
      <c r="DR8" s="35"/>
      <c r="DS8" s="35"/>
      <c r="DT8" s="35" t="str">
        <f t="shared" ca="1" si="15"/>
        <v xml:space="preserve">
</v>
      </c>
      <c r="DU8" s="35" t="str" cm="1">
        <f t="array" aca="1" ref="DU8" ca="1">IF(INDIRECT(ADDRESS(ROW(),114,4,,"Eingabe"))="","",INDIRECT(ADDRESS(ROW(),114,4,,"Eingabe")))</f>
        <v/>
      </c>
      <c r="DV8" s="35" t="str" cm="1">
        <f t="array" aca="1" ref="DV8" ca="1">IF(INDIRECT(ADDRESS(ROW(),117,4,,"Eingabe"))="","",INDIRECT(ADDRESS(ROW(),117,4,,"Eingabe")))</f>
        <v/>
      </c>
      <c r="DW8" s="35" t="str" cm="1">
        <f t="array" aca="1" ref="DW8" ca="1">IF(INDIRECT(ADDRESS(ROW(),118,4,,"Eingabe"))="","",INDIRECT(ADDRESS(ROW(),118,4,,"Eingabe")))</f>
        <v/>
      </c>
      <c r="DX8" s="35" t="str" cm="1">
        <f t="array" aca="1" ref="DX8" ca="1">IF(INDIRECT(ADDRESS(ROW(),119,4,,"Eingabe"))="","",INDIRECT(ADDRESS(ROW(),119,4,,"Eingabe")))</f>
        <v/>
      </c>
      <c r="DY8" s="35" t="str" cm="1">
        <f t="array" aca="1" ref="DY8" ca="1">IF(INDIRECT(ADDRESS(ROW(),120,4,,"Eingabe"))="","",INDIRECT(ADDRESS(ROW(),120,4,,"Eingabe")))</f>
        <v/>
      </c>
      <c r="DZ8" s="35" t="str" cm="1">
        <f t="array" aca="1" ref="DZ8" ca="1">IF(INDIRECT(ADDRESS(ROW(),121,4,,"Eingabe"))="","",INDIRECT(ADDRESS(ROW(),121,4,,"Eingabe")))</f>
        <v/>
      </c>
      <c r="EA8" s="35" t="str" cm="1">
        <f t="array" aca="1" ref="EA8" ca="1">IF(INDIRECT(ADDRESS(ROW(),122,4,,"Eingabe"))="","",INDIRECT(ADDRESS(ROW(),122,4,,"Eingabe")))</f>
        <v/>
      </c>
      <c r="EB8" s="35" t="str" cm="1">
        <f t="array" aca="1" ref="EB8" ca="1">IF(INDIRECT(ADDRESS(ROW(),123,4,,"Eingabe"))="","",INDIRECT(ADDRESS(ROW(),123,4,,"Eingabe")))</f>
        <v/>
      </c>
      <c r="EC8" s="35" t="str">
        <f t="shared" ca="1" si="16"/>
        <v/>
      </c>
      <c r="ED8" s="35" t="str" cm="1">
        <f t="array" aca="1" ref="ED8" ca="1">IF(INDIRECT(ADDRESS(ROW(),124,4,,"Eingabe"))="","",INDIRECT(ADDRESS(ROW(),124,4,,"Eingabe")))</f>
        <v/>
      </c>
      <c r="EE8" s="35" t="str" cm="1">
        <f t="array" aca="1" ref="EE8" ca="1">IF(AND(_xlfn.ISFORMULA(INDIRECT(ADDRESS(ROW(),1,4,,"Eingabe"))),_xlfn.ISFORMULA(INDIRECT(ADDRESS(ROW(),36,4,,"Eingabe"))),_xlfn.ISFORMULA(INDIRECT(ADDRESS(ROW(),39,4,,"Eingabe"))),_xlfn.ISFORMULA(INDIRECT(ADDRESS(ROW(),77,4,,"Eingabe"))),_xlfn.ISFORMULA(INDIRECT(ADDRESS(ROW(),106,4,,"Eingabe"))),_xlfn.ISFORMULA(INDIRECT(ADDRESS(ROW(),113,4,,"Eingabe")))),"",ROW())</f>
        <v/>
      </c>
      <c r="EF8" s="36" t="str">
        <f t="shared" ca="1" si="1"/>
        <v/>
      </c>
      <c r="EG8" s="36" t="str">
        <f ca="1">IFERROR(IF(B8="","",
                IF(OR(_xlfn.XLOOKUP(B8,METADATEN!$A$4:$A$200,METADATEN!$E$4:$E$200)="Ja",AND(_xlfn.XLOOKUP(B8,METADATEN!$A$4:$A$200,METADATEN!$E$4:$E$200)&lt;&gt;"",DZ8&lt;&gt;""),AND(OR(AND(B8&gt;=340,B8&lt;=346),B8=349),#REF!&lt;&gt;"",OR(IFERROR(SEARCH("Logistik",#REF!),FALSE),IFERROR(SEARCH("Produktion",#REF!),FALSE)))),"","FEHLER: KG wurde als nicht betrachtungsrelevant gekennzeichnet")
                ),"")</f>
        <v/>
      </c>
      <c r="EH8" s="49" t="str">
        <f ca="1">IF(B8="","",
                                 IF(ISERROR(_xlfn.XLOOKUP(B8,METADATEN!$A$4:$A$200,METADATEN!$B$4:$B$200)),"FEHLER: KG kann nicht ausgewertet werden",""
                                               )
                 )</f>
        <v/>
      </c>
      <c r="EI8" s="36" t="str">
        <f t="shared" ca="1" si="2"/>
        <v/>
      </c>
      <c r="EJ8" s="36" t="str">
        <f t="shared" ca="1" si="17"/>
        <v/>
      </c>
      <c r="EK8" s="36" t="str">
        <f t="shared" ca="1" si="18"/>
        <v/>
      </c>
      <c r="EL8" s="36" t="str">
        <f ca="1">IFERROR(IF(AND(EI8="Ja",_xlfn.XLOOKUP(B8,METADATEN!$A$4:$A$200,METADATEN!$I$4:$I$200)&lt;&gt;"Ja"),"WARNUNG zur KG Relevanz: "&amp;_xlfn.XLOOKUP(B8,METADATEN!$A$4:$A$200,METADATEN!$I$4:$I$200),""),"")</f>
        <v/>
      </c>
      <c r="EM8" s="36" t="str">
        <f ca="1">IFERROR(IF(B8="","",
                IF(AND(OR(DL8="QS2",DL8="QS4"),_xlfn.XLOOKUP(B8,METADATEN!$A$4:$A$200,METADATEN!$M$4:$M$200)=0),"WARNUNG: Die KG ist mit '0' gewichtet","")
                ),"")</f>
        <v/>
      </c>
      <c r="EN8" s="36" t="str">
        <f t="shared" ca="1" si="19"/>
        <v/>
      </c>
      <c r="EO8" s="36" t="str">
        <f t="shared" ca="1" si="26"/>
        <v/>
      </c>
      <c r="EP8" s="36" t="str">
        <f t="shared" ca="1" si="20"/>
        <v/>
      </c>
      <c r="EQ8" s="36" t="str">
        <f t="shared" ca="1" si="21"/>
        <v/>
      </c>
      <c r="ER8" s="36" t="str">
        <f t="shared" ca="1" si="22"/>
        <v/>
      </c>
      <c r="ES8" s="36" t="str">
        <f t="shared" ca="1" si="23"/>
        <v/>
      </c>
      <c r="ET8" s="36" t="str">
        <f t="shared" ca="1" si="24"/>
        <v/>
      </c>
      <c r="EU8" s="35" t="str">
        <f ca="1">IFERROR(IF(B8="","",
               IF(AND(AND(OR(DU8="QS1",DU8="QS2",DU8="QS3",DU8="QS4"),_xlfn.XLOOKUP(B8,METADATEN!$A$4:$A$200,METADATEN!$AE$4:$AE$200)=0),B8&lt;&gt;380,B8&lt;&gt;381,B8&lt;&gt;382,B8&lt;&gt;389),"WARNUNG: Die KG ist mit '0' gewichtet","")
               ),"")</f>
        <v/>
      </c>
      <c r="EV8" s="35" t="str">
        <f t="shared" ca="1" si="3"/>
        <v/>
      </c>
      <c r="EW8" s="35" t="str">
        <f t="shared" ca="1" si="4"/>
        <v/>
      </c>
      <c r="EX8" s="35" t="str">
        <f t="shared" ca="1" si="5"/>
        <v/>
      </c>
      <c r="EY8" s="35" t="str">
        <f t="shared" ca="1" si="6"/>
        <v/>
      </c>
      <c r="EZ8" s="35" t="str">
        <f ca="1">IFERROR(IF(B8="","",
                IF(AND(OR(B8=380,B8=381,B8=382,B8=389),OR(AH8&lt;&gt;0,AH8="-"),EC8="x",OR(#REF!&lt;&gt;"",#REF!&lt;&gt;"")),"WARNUNG: Um bei gleichzeitiger Geltendmachung des Bonus 4 und Verfahren1 bei der KG300 (1.Ebene) die maximalen Punkte erreichen zu können, geben Sie bitte die Masse 0kg ein!","")
                ),"")</f>
        <v/>
      </c>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row>
    <row r="9" spans="1:206" s="38" customFormat="1" ht="15" customHeight="1" x14ac:dyDescent="0.3">
      <c r="A9" s="7" t="str">
        <f t="shared" ca="1" si="7"/>
        <v xml:space="preserve">
</v>
      </c>
      <c r="B9" s="7" t="str" cm="1">
        <f t="array" aca="1" ref="B9" ca="1">IF(INDIRECT(ADDRESS(ROW(),2,4,,"Eingabe"))="","",INDIRECT(ADDRESS(ROW(),2,4,,"Eingabe")))</f>
        <v/>
      </c>
      <c r="C9" s="7" t="str" cm="1">
        <f t="array" aca="1" ref="C9" ca="1">IF(INDIRECT(ADDRESS(ROW(),3,4,,"Eingabe"))="","",INDIRECT(ADDRESS(ROW(),3,4,,"Eingabe")))</f>
        <v/>
      </c>
      <c r="D9" s="7" t="str" cm="1">
        <f t="array" aca="1" ref="D9" ca="1">IF(INDIRECT(ADDRESS(ROW(),5,4,,"Eingabe"))="","",INDIRECT(ADDRESS(ROW(),5,4,,"Eingabe")))</f>
        <v/>
      </c>
      <c r="E9" s="7" t="str" cm="1">
        <f t="array" aca="1" ref="E9" ca="1">IF(INDIRECT(ADDRESS(ROW(),6,4,,"Eingabe"))="","",INDIRECT(ADDRESS(ROW(),6,4,,"Eingabe")))</f>
        <v/>
      </c>
      <c r="F9" s="7" t="str" cm="1">
        <f t="array" aca="1" ref="F9" ca="1">IF(INDIRECT(ADDRESS(ROW(),8,4,,"Eingabe"))="","",INDIRECT(ADDRESS(ROW(),8,4,,"Eingabe")))</f>
        <v/>
      </c>
      <c r="G9" s="7" t="str" cm="1">
        <f t="array" aca="1" ref="G9" ca="1">IF(INDIRECT(ADDRESS(ROW(),9,4,,"Eingabe"))="","",INDIRECT(ADDRESS(ROW(),9,4,,"Eingabe")))</f>
        <v/>
      </c>
      <c r="H9" s="7" t="str" cm="1">
        <f t="array" aca="1" ref="H9" ca="1">IF(INDIRECT(ADDRESS(ROW(),10,4,,"Eingabe"))="","",INDIRECT(ADDRESS(ROW(),10,4,,"Eingabe")))</f>
        <v/>
      </c>
      <c r="I9" s="7" t="str" cm="1">
        <f t="array" aca="1" ref="I9" ca="1">IF(INDIRECT(ADDRESS(ROW(),11,4,,"Eingabe"))="","",INDIRECT(ADDRESS(ROW(),11,4,,"Eingabe")))</f>
        <v/>
      </c>
      <c r="J9" s="7" t="str" cm="1">
        <f t="array" aca="1" ref="J9" ca="1">IF(INDIRECT(ADDRESS(ROW(),12,4,,"Eingabe"))="","",INDIRECT(ADDRESS(ROW(),12,4,,"Eingabe")))</f>
        <v/>
      </c>
      <c r="K9" s="7" t="str" cm="1">
        <f t="array" aca="1" ref="K9" ca="1">IF(INDIRECT(ADDRESS(ROW(),13,4,,"Eingabe"))&lt;&gt;"",INDIRECT(ADDRESS(ROW(),13,4,,"Eingabe")),IF(AND(J9="m^3",I9&lt;&gt;""),I9,""))</f>
        <v/>
      </c>
      <c r="L9" s="7" t="str" cm="1">
        <f t="array" aca="1" ref="L9" ca="1">IF(INDIRECT(ADDRESS(ROW(),14,4,,"Eingabe"))="","",INDIRECT(ADDRESS(ROW(),14,4,,"Eingabe")))</f>
        <v/>
      </c>
      <c r="M9" s="7" t="str" cm="1">
        <f t="array" aca="1" ref="M9" ca="1">IF(INDIRECT(ADDRESS(ROW(),15,4,,"Eingabe"))="","",INDIRECT(ADDRESS(ROW(),15,4,,"Eingabe")))</f>
        <v/>
      </c>
      <c r="N9" s="7" t="str" cm="1">
        <f t="array" aca="1" ref="N9" ca="1">IF(INDIRECT(ADDRESS(ROW(),16,4,,"Eingabe"))="","",INDIRECT(ADDRESS(ROW(),16,4,,"Eingabe")))</f>
        <v/>
      </c>
      <c r="O9" s="7" t="str" cm="1">
        <f t="array" aca="1" ref="O9" ca="1">IF(INDIRECT(ADDRESS(ROW(),17,4,,"Eingabe"))="","",INDIRECT(ADDRESS(ROW(),17,4,,"Eingabe")))</f>
        <v/>
      </c>
      <c r="P9" s="7" t="str" cm="1">
        <f t="array" aca="1" ref="P9" ca="1">IF(INDIRECT(ADDRESS(ROW(),18,4,,"Eingabe"))="","",INDIRECT(ADDRESS(ROW(),18,4,,"Eingabe")))</f>
        <v/>
      </c>
      <c r="Q9" s="7" t="str" cm="1">
        <f t="array" aca="1" ref="Q9" ca="1">IF(INDIRECT(ADDRESS(ROW(),19,4,,"Eingabe"))="","",INDIRECT(ADDRESS(ROW(),19,4,,"Eingabe")))</f>
        <v/>
      </c>
      <c r="R9" s="7" t="str">
        <f ca="1">IF(Q9="","",_xlfn.XLOOKUP(Q9,METADATEN!$BJ$2:$BJ$1000,METADATEN!$BK$2:$BK$1000))</f>
        <v/>
      </c>
      <c r="S9" s="7" t="str" cm="1">
        <f t="array" aca="1" ref="S9" ca="1">IF(INDIRECT(ADDRESS(ROW(),21,4,,"Eingabe"))="","",INDIRECT(ADDRESS(ROW(),21,4,,"Eingabe")))</f>
        <v/>
      </c>
      <c r="T9" s="7" t="str" cm="1">
        <f t="array" aca="1" ref="T9" ca="1">IF(INDIRECT(ADDRESS(ROW(),22,4,,"Eingabe"))="","",INDIRECT(ADDRESS(ROW(),22,4,,"Eingabe")))</f>
        <v/>
      </c>
      <c r="U9" s="7" t="str">
        <f ca="1">IF(T9="","",_xlfn.XLOOKUP(T9,METADATEN!$BJ$2:$BJ$1000,METADATEN!$BK$2:$BK$1000))</f>
        <v/>
      </c>
      <c r="V9" s="7" cm="1">
        <f t="array" aca="1" ref="V9" ca="1">IF(INDIRECT(ADDRESS(ROW(),24,4,,"Eingabe"))="",0,INDIRECT(ADDRESS(ROW(),24,4,,"Eingabe")))</f>
        <v>0</v>
      </c>
      <c r="W9" s="7" t="str" cm="1">
        <f t="array" aca="1" ref="W9" ca="1">IF(INDIRECT(ADDRESS(ROW(),25,4,,"Eingabe"))="","",INDIRECT(ADDRESS(ROW(),25,4,,"Eingabe")))</f>
        <v/>
      </c>
      <c r="X9" s="7">
        <f ca="1">IF(W9="",0,_xlfn.XLOOKUP(W9,METADATEN!$BJ$2:$BJ$1000,METADATEN!$BK$2:$BK$1000))</f>
        <v>0</v>
      </c>
      <c r="Y9" s="7" cm="1">
        <f t="array" aca="1" ref="Y9" ca="1">IF(INDIRECT(ADDRESS(ROW(),27,4,,"Eingabe"))="",0,INDIRECT(ADDRESS(ROW(),27,4,,"Eingabe")))</f>
        <v>0</v>
      </c>
      <c r="Z9" s="7" t="str" cm="1">
        <f t="array" aca="1" ref="Z9" ca="1">IF(INDIRECT(ADDRESS(ROW(),28,4,,"Eingabe"))="","",INDIRECT(ADDRESS(ROW(),28,4,,"Eingabe")))</f>
        <v/>
      </c>
      <c r="AA9" s="7">
        <f ca="1">IF(Z9="",0,_xlfn.XLOOKUP(Z9,METADATEN!$BJ$2:$BJ$1000,METADATEN!$BK$2:$BK$1000))</f>
        <v>0</v>
      </c>
      <c r="AB9" s="7" cm="1">
        <f t="array" aca="1" ref="AB9" ca="1">IF(INDIRECT(ADDRESS(ROW(),30,4,,"Eingabe"))="",0,INDIRECT(ADDRESS(ROW(),30,4,,"Eingabe")))</f>
        <v>0</v>
      </c>
      <c r="AC9" s="7" t="str" cm="1">
        <f t="array" aca="1" ref="AC9" ca="1">IF(INDIRECT(ADDRESS(ROW(),31,4,,"Eingabe"))="","",INDIRECT(ADDRESS(ROW(),31,4,,"Eingabe")))</f>
        <v/>
      </c>
      <c r="AD9" s="7">
        <f ca="1">IF(AC9="",0,_xlfn.XLOOKUP(AC9,METADATEN!$BJ$2:$BJ$1000,METADATEN!$BK$2:$BK$1000))</f>
        <v>0</v>
      </c>
      <c r="AE9" s="7" cm="1">
        <f t="array" aca="1" ref="AE9" ca="1">IF(INDIRECT(ADDRESS(ROW(),33,4,,"Eingabe"))="",0,INDIRECT(ADDRESS(ROW(),33,4,,"Eingabe")))</f>
        <v>0</v>
      </c>
      <c r="AF9" s="7" t="str" cm="1">
        <f t="array" aca="1" ref="AF9" ca="1">IF(INDIRECT(ADDRESS(ROW(),34,4,,"Eingabe"))="","",INDIRECT(ADDRESS(ROW(),34,4,,"Eingabe")))</f>
        <v/>
      </c>
      <c r="AG9" s="7">
        <f ca="1">IF(AF9="",0,_xlfn.XLOOKUP(AF9,METADATEN!$BJ$2:$BJ$1000,METADATEN!$BK$2:$BK$1000))</f>
        <v>0</v>
      </c>
      <c r="AH9" s="7" t="str">
        <f ca="1">IFERROR(IF(B9="","",
                IF(AND(J9=METADATEN!$BL$2,I9&lt;&gt;""),I9,
                              IF(AND(J9=METADATEN!$BL$3,I9&lt;&gt;"",K9&lt;&gt;""),I9*K9,
                                            IF(AND(J9=METADATEN!$BL$4,I9&lt;&gt;"",L9&lt;&gt;""),I9*L9,
                                                          IF(AND(J9=METADATEN!$BL$6,I9&lt;&gt;"",M9&lt;&gt;""),I9*M9,
                                                                        IF(AND(J9=METADATEN!$BL$10,I9&lt;&gt;"",N9&lt;&gt;""),I9*N9,
                                                                                       IF(OR(J9=METADATEN!$BL$11,J9=METADATEN!$BL$12),0,
                                                                                                     IF(AND(O9&lt;&gt;"",K9&lt;&gt;""),O9*K9,
                                                                                                                  IF(AND(R9&lt;&gt;"",K9&lt;&gt;""),R9*K9,
                                                                                                                                IF(AND(R9="",K9&lt;&gt;"",S9&lt;&gt;"",U9&lt;&gt;"",S9+V9+Y9+AB9+AE9=1),(S9*U9+V9*X9+Y9*AA9+AB9*AD9+AE9*AG9)*K9,"-"
                                                                                                                                             )
                                                                                                                               )
                                                                                                                  )
                                                                                                     )
                                                                                      )
                                                                        )
                                                        )
                                         )
                            )
                ),"-")</f>
        <v/>
      </c>
      <c r="AI9" s="35"/>
      <c r="AJ9" s="35"/>
      <c r="AK9" s="35" t="str">
        <f t="shared" ca="1" si="8"/>
        <v xml:space="preserve">
</v>
      </c>
      <c r="AL9" s="35" t="str" cm="1">
        <f t="array" aca="1" ref="AL9" ca="1">IF(INDIRECT(ADDRESS(ROW(),40,4,,"Eingabe"))="","",INDIRECT(ADDRESS(ROW(),40,4,,"Eingabe")))</f>
        <v/>
      </c>
      <c r="AM9" s="35" t="str" cm="1">
        <f t="array" aca="1" ref="AM9" ca="1">IF(INDIRECT(ADDRESS(ROW(),41,4,,"Eingabe"))="","",INDIRECT(ADDRESS(ROW(),41,4,,"Eingabe")))</f>
        <v/>
      </c>
      <c r="AN9" s="35" t="str" cm="1">
        <f t="array" aca="1" ref="AN9" ca="1">IF(INDIRECT(ADDRESS(ROW(),42,4,,"Eingabe"))="","",INDIRECT(ADDRESS(ROW(),42,4,,"Eingabe")))</f>
        <v/>
      </c>
      <c r="AO9" s="35"/>
      <c r="AP9" s="35" cm="1">
        <f t="array" aca="1" ref="AP9" ca="1">IF(INDIRECT(ADDRESS(ROW(),44,4,,"Eingabe"))="",0,INDIRECT(ADDRESS(ROW(),44,4,,"Eingabe")))</f>
        <v>0</v>
      </c>
      <c r="AQ9" s="35" cm="1">
        <f t="array" aca="1" ref="AQ9" ca="1">IF(INDIRECT(ADDRESS(ROW(),45,4,,"Eingabe"))="",0,INDIRECT(ADDRESS(ROW(),45,4,,"Eingabe")))</f>
        <v>0</v>
      </c>
      <c r="AR9" s="35" cm="1">
        <f t="array" aca="1" ref="AR9" ca="1">IF(INDIRECT(ADDRESS(ROW(),46,4,,"Eingabe"))="",0,INDIRECT(ADDRESS(ROW(),46,4,,"Eingabe")))</f>
        <v>0</v>
      </c>
      <c r="AS9" s="35" cm="1">
        <f t="array" aca="1" ref="AS9" ca="1">IF(INDIRECT(ADDRESS(ROW(),47,4,,"Eingabe"))="",0,INDIRECT(ADDRESS(ROW(),47,4,,"Eingabe")))</f>
        <v>0</v>
      </c>
      <c r="AT9" s="35" cm="1">
        <f t="array" aca="1" ref="AT9" ca="1">IF(INDIRECT(ADDRESS(ROW(),48,4,,"Eingabe"))="",0,INDIRECT(ADDRESS(ROW(),48,4,,"Eingabe")))</f>
        <v>0</v>
      </c>
      <c r="AU9" s="35"/>
      <c r="AV9" s="35" cm="1">
        <f t="array" aca="1" ref="AV9" ca="1">IF(INDIRECT(ADDRESS(ROW(),50,4,,"Eingabe"))="",0,INDIRECT(ADDRESS(ROW(),50,4,,"Eingabe")))</f>
        <v>0</v>
      </c>
      <c r="AW9" s="35" cm="1">
        <f t="array" aca="1" ref="AW9" ca="1">IF(INDIRECT(ADDRESS(ROW(),51,4,,"Eingabe"))="",0,INDIRECT(ADDRESS(ROW(),51,4,,"Eingabe")))</f>
        <v>0</v>
      </c>
      <c r="AX9" s="35" cm="1">
        <f t="array" aca="1" ref="AX9" ca="1">IF(INDIRECT(ADDRESS(ROW(),52,4,,"Eingabe"))="",0,INDIRECT(ADDRESS(ROW(),52,4,,"Eingabe")))</f>
        <v>0</v>
      </c>
      <c r="AY9" s="35" cm="1">
        <f t="array" aca="1" ref="AY9" ca="1">IF(INDIRECT(ADDRESS(ROW(),53,4,,"Eingabe"))="",0,INDIRECT(ADDRESS(ROW(),53,4,,"Eingabe")))</f>
        <v>0</v>
      </c>
      <c r="AZ9" s="35" cm="1">
        <f t="array" aca="1" ref="AZ9" ca="1">IF(INDIRECT(ADDRESS(ROW(),54,4,,"Eingabe"))="",0,INDIRECT(ADDRESS(ROW(),54,4,,"Eingabe")))</f>
        <v>0</v>
      </c>
      <c r="BA9" s="35"/>
      <c r="BB9" s="35" cm="1">
        <f t="array" aca="1" ref="BB9" ca="1">IF(INDIRECT(ADDRESS(ROW(),56,4,,"Eingabe"))="",0,INDIRECT(ADDRESS(ROW(),56,4,,"Eingabe")))</f>
        <v>0</v>
      </c>
      <c r="BC9" s="35" cm="1">
        <f t="array" aca="1" ref="BC9" ca="1">IF(INDIRECT(ADDRESS(ROW(),57,4,,"Eingabe"))="",0,INDIRECT(ADDRESS(ROW(),57,4,,"Eingabe")))</f>
        <v>0</v>
      </c>
      <c r="BD9" s="35" cm="1">
        <f t="array" aca="1" ref="BD9" ca="1">IF(INDIRECT(ADDRESS(ROW(),58,4,,"Eingabe"))="",0,INDIRECT(ADDRESS(ROW(),58,4,,"Eingabe")))</f>
        <v>0</v>
      </c>
      <c r="BE9" s="35" cm="1">
        <f t="array" aca="1" ref="BE9" ca="1">IF(INDIRECT(ADDRESS(ROW(),59,4,,"Eingabe"))="",0,INDIRECT(ADDRESS(ROW(),59,4,,"Eingabe")))</f>
        <v>0</v>
      </c>
      <c r="BF9" s="35" cm="1">
        <f t="array" aca="1" ref="BF9" ca="1">IF(INDIRECT(ADDRESS(ROW(),60,4,,"Eingabe"))="",0,INDIRECT(ADDRESS(ROW(),60,4,,"Eingabe")))</f>
        <v>0</v>
      </c>
      <c r="BG9" s="35"/>
      <c r="BH9" s="35" cm="1">
        <f t="array" aca="1" ref="BH9" ca="1">IF(INDIRECT(ADDRESS(ROW(),62,4,,"Eingabe"))="",0,INDIRECT(ADDRESS(ROW(),62,4,,"Eingabe")))</f>
        <v>0</v>
      </c>
      <c r="BI9" s="35" cm="1">
        <f t="array" aca="1" ref="BI9" ca="1">IF(INDIRECT(ADDRESS(ROW(),63,4,,"Eingabe"))="",0,INDIRECT(ADDRESS(ROW(),63,4,,"Eingabe")))</f>
        <v>0</v>
      </c>
      <c r="BJ9" s="35" cm="1">
        <f t="array" aca="1" ref="BJ9" ca="1">IF(INDIRECT(ADDRESS(ROW(),64,4,,"Eingabe"))="",0,INDIRECT(ADDRESS(ROW(),64,4,,"Eingabe")))</f>
        <v>0</v>
      </c>
      <c r="BK9" s="35" cm="1">
        <f t="array" aca="1" ref="BK9" ca="1">IF(INDIRECT(ADDRESS(ROW(),65,4,,"Eingabe"))="",0,INDIRECT(ADDRESS(ROW(),65,4,,"Eingabe")))</f>
        <v>0</v>
      </c>
      <c r="BL9" s="35" cm="1">
        <f t="array" aca="1" ref="BL9" ca="1">IF(INDIRECT(ADDRESS(ROW(),66,4,,"Eingabe"))="",0,INDIRECT(ADDRESS(ROW(),66,4,,"Eingabe")))</f>
        <v>0</v>
      </c>
      <c r="BM9" s="35"/>
      <c r="BN9" s="35" cm="1">
        <f t="array" aca="1" ref="BN9" ca="1">IF(INDIRECT(ADDRESS(ROW(),68,4,,"Eingabe"))="",0,INDIRECT(ADDRESS(ROW(),68,4,,"Eingabe")))</f>
        <v>0</v>
      </c>
      <c r="BO9" s="35" cm="1">
        <f t="array" aca="1" ref="BO9" ca="1">IF(INDIRECT(ADDRESS(ROW(),69,4,,"Eingabe"))="",0,INDIRECT(ADDRESS(ROW(),69,4,,"Eingabe")))</f>
        <v>0</v>
      </c>
      <c r="BP9" s="35" cm="1">
        <f t="array" aca="1" ref="BP9" ca="1">IF(INDIRECT(ADDRESS(ROW(),70,4,,"Eingabe"))="",0,INDIRECT(ADDRESS(ROW(),70,4,,"Eingabe")))</f>
        <v>0</v>
      </c>
      <c r="BQ9" s="35" cm="1">
        <f t="array" aca="1" ref="BQ9" ca="1">IF(INDIRECT(ADDRESS(ROW(),71,4,,"Eingabe"))="",0,INDIRECT(ADDRESS(ROW(),71,4,,"Eingabe")))</f>
        <v>0</v>
      </c>
      <c r="BR9" s="35" cm="1">
        <f t="array" aca="1" ref="BR9" ca="1">IF(INDIRECT(ADDRESS(ROW(),72,4,,"Eingabe"))="",0,INDIRECT(ADDRESS(ROW(),72,4,,"Eingabe")))</f>
        <v>0</v>
      </c>
      <c r="BS9" s="35"/>
      <c r="BT9" s="7"/>
      <c r="BU9" s="7"/>
      <c r="BV9" s="7" t="str">
        <f t="shared" ca="1" si="9"/>
        <v/>
      </c>
      <c r="BW9" s="7" t="str">
        <f ca="1">IF($B9="","",
                _xlfn.XLOOKUP(B9,METADATEN!$A$4:$A$200,METADATEN!$J$4:$J$200)
                )</f>
        <v/>
      </c>
      <c r="BX9" s="7" t="str" cm="1">
        <f t="array" aca="1" ref="BX9" ca="1">IF(INDIRECT(ADDRESS(ROW(),78,4,,"Eingabe"))="","",INDIRECT(ADDRESS(ROW(),78,4,,"Eingabe")))</f>
        <v/>
      </c>
      <c r="BY9" s="7" t="str" cm="1">
        <f t="array" aca="1" ref="BY9" ca="1">IF(INDIRECT(ADDRESS(ROW(),79,4,,"Eingabe"))="","",INDIRECT(ADDRESS(ROW(),79,4,,"Eingabe")))</f>
        <v/>
      </c>
      <c r="BZ9" s="7" t="str" cm="1">
        <f t="array" aca="1" ref="BZ9" ca="1">IF(INDIRECT(ADDRESS(ROW(),80,4,,"Eingabe"))="","",INDIRECT(ADDRESS(ROW(),80,4,,"Eingabe")))</f>
        <v/>
      </c>
      <c r="CA9" s="7" t="str">
        <f ca="1">IFERROR(IF(CT9="","",
                                              IF(_xlfn.XLOOKUP(CT9,Übersicht!$U$2:$U$1000,Übersicht!$S$2:$S$1000)="","",
                                                            _xlfn.XLOOKUP(CT9,Übersicht!$U$2:$U$1000,Übersicht!$S$2:$S$1000,"")
                                                             )
                                                ),"")</f>
        <v/>
      </c>
      <c r="CB9" s="7" t="str" cm="1">
        <f t="array" aca="1" ref="CB9" ca="1">IF(INDIRECT(ADDRESS(ROW(),82,4,,"Eingabe"))="","",INDIRECT(ADDRESS(ROW(),82,4,,"Eingabe")))</f>
        <v/>
      </c>
      <c r="CC9" s="7" t="str">
        <f t="shared" ca="1" si="10"/>
        <v/>
      </c>
      <c r="CD9" s="7" t="str" cm="1">
        <f t="array" aca="1" ref="CD9" ca="1">IF(INDIRECT(ADDRESS(ROW(),84,4,,"Eingabe"))="","",INDIRECT(ADDRESS(ROW(),84,4,,"Eingabe")))</f>
        <v/>
      </c>
      <c r="CE9" s="7"/>
      <c r="CF9" s="7"/>
      <c r="CG9" s="7"/>
      <c r="CH9" s="7"/>
      <c r="CI9" s="7"/>
      <c r="CJ9" s="7"/>
      <c r="CK9" s="7"/>
      <c r="CL9" s="7"/>
      <c r="CM9" s="7"/>
      <c r="CN9" s="7"/>
      <c r="CO9" s="7"/>
      <c r="CP9" s="7"/>
      <c r="CQ9" s="7"/>
      <c r="CR9" s="7"/>
      <c r="CS9" s="7"/>
      <c r="CT9" s="7" t="str">
        <f t="shared" ca="1" si="0"/>
        <v/>
      </c>
      <c r="CU9" s="34" t="str">
        <f t="shared" ca="1" si="25"/>
        <v/>
      </c>
      <c r="CV9" s="34" t="str">
        <f t="shared" ca="1" si="11"/>
        <v/>
      </c>
      <c r="CW9" s="34" t="str">
        <f ca="1">IF($CB9&lt;&gt;"",
                             IF(LEN(Eingabe_mit_Formel!$CB9)&gt;LEN($CU9&amp;$CV9)+2,
                             MID(Eingabe_mit_Formel!$CB9,LEN($CU9&amp;$CV9)+2+3,IFERROR(FIND(",",Eingabe_mit_Formel!$CB9,LEN($CU9&amp;$CV9)+2+3)-(LEN($CU9&amp;$CV9)+2+3),LEN($CB9)-(LEN($CU9&amp;$CV9)+2+2))),
                              ""),
                                        IF(LEN(Eingabe_mit_Formel!$CA9)&gt;LEN($CU9&amp;$CV9)+2,
                                        MID(Eingabe_mit_Formel!$CA9,LEN($CU9&amp;$CV9)+2+3,IFERROR(FIND(",",Eingabe_mit_Formel!$CA9,LEN($CU9&amp;$CV9)+2+3)-(LEN($CU9&amp;$CV9)+2+3),LEN($CA9)-(LEN($CU9&amp;$CV9)+2+2))),
                                        "")
                )</f>
        <v/>
      </c>
      <c r="CX9" s="34" t="str">
        <f ca="1">IF($CB9&lt;&gt;"",
                             IF(LEN(Eingabe_mit_Formel!$CB9)&gt;LEN($CU9&amp;$CV9&amp;$CW9)+2+2,
                             MID(Eingabe_mit_Formel!$CB9,LEN($CU9&amp;$CV9&amp;$CW9)+2+2+3,IFERROR(FIND(",",Eingabe_mit_Formel!$CB9,LEN($CU9&amp;$CV9&amp;$CW9)+2+2+3)-(LEN($CU9&amp;$CV9&amp;$CW9)+2+2+3),LEN($CB9)-(LEN($CU9&amp;$CV9&amp;$CW9)+2+2+2))),
                              ""),
                                        IF(LEN(Eingabe_mit_Formel!$CA9)&gt;LEN($CU9&amp;$CV9&amp;$CW9)+2+2,
                                        MID(Eingabe_mit_Formel!$CA9,LEN($CU9&amp;$CV9&amp;$CW9)+2+2+3,IFERROR(FIND(",",Eingabe_mit_Formel!$CA9,LEN($CU9&amp;$CV9&amp;$CW9)+2+2+3)-(LEN($CU9&amp;$CV9&amp;$CW9)+2+2+3),LEN($CA9)-(LEN($CU9&amp;$CV9&amp;$CW9)+2+2))),
                                        "")
                )</f>
        <v/>
      </c>
      <c r="CY9" s="34" t="str">
        <f ca="1">IF($CB9&lt;&gt;"",
                             IF(LEN(Eingabe_mit_Formel!$CB9)&gt;LEN($CU9&amp;$CV9&amp;$CW9&amp;$CX9)+2+2+2,
                             MID(Eingabe_mit_Formel!$CB9,LEN($CU9&amp;$CV9&amp;$CW9&amp;$CX9)+2+2+2+3,IFERROR(FIND(",",Eingabe_mit_Formel!$CB9,LEN($CU9&amp;$CV9&amp;$CW9&amp;$CX9)+2+2+2+3)-(LEN($CU9&amp;$CV9&amp;$CW9&amp;$CX9)+2+2+2+3),LEN($CB9)-(LEN($CU9&amp;$CV9&amp;$CW9&amp;$CX9)+2+2+2+2))),
                              ""),
                                        IF(LEN(Eingabe_mit_Formel!$CA9)&gt;LEN($CU9&amp;$CV9&amp;$CW9&amp;$CX9)+2+2+2,
                                        MID(Eingabe_mit_Formel!$CA9,LEN($CU9&amp;$CV9&amp;$CW9&amp;$CX9)+2+2+2+3,IFERROR(FIND(",",Eingabe_mit_Formel!$CA9,LEN($CU9&amp;$CV9&amp;$CW9&amp;$CX9)+2+2+2+3)-(LEN($CU9&amp;$CV9&amp;$CW9&amp;$CX9)+2+2+2+3),LEN($CA9)-(LEN($CU9&amp;$CV9&amp;$CW9&amp;$CX9)+2+2+2))),
                                        "")
                )</f>
        <v/>
      </c>
      <c r="CZ9" s="35" t="str">
        <f ca="1">IF($CY9&lt;&gt;"",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,CHAR(10),CHAR(10),"---QS4 Anforderung der Z",$CX9,":",CHAR(10),
                                        IF(IFERROR(VLOOKUP($CX9,KM!$C$7:$N$216,9,FALSE),VLOOKUP(VALUE($CX9),KM!$C$7:$N$216,9,FALSE))="","-",IFERROR(VLOOKUP($CX9,KM!$C$7:$N$216,9,FALSE),VLOOKUP(VALUE($CX9),KM!$C$7:$N$216,9,FALSE))),
                                       "---QS4 Anforderung der Z",$CY9,CHAR(10),
                                        IF(IFERROR(VLOOKUP($CY9,KM!$C$7:$N$216,9,FALSE),VLOOKUP(VALUE($CY9),KM!$C$7:$N$216,9,FALSE))="","-",IFERROR(VLOOKUP($CY9,KM!$C$7:$N$216,9,FALSE),VLOOKUP(VALUE($CY9),KM!$C$7:$N$216,9,FALSE))),
                                        ),
               IF($CX9&lt;&gt;"",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,CHAR(10),CHAR(10),"---QS4 Anforderung der Z",$CX9,":",CHAR(10),
                                                     IF(IFERROR(VLOOKUP($CX9,KM!$C$7:$N$216,9,FALSE),VLOOKUP(VALUE($CX9),KM!$C$7:$N$216,9,FALSE))="","-",IFERROR(VLOOKUP($CX9,KM!$C$7:$N$216,9,FALSE),VLOOKUP(VALUE($CX9),KM!$C$7:$N$216,9,FALSE))),
                                                   ),
                             IF($CW9&lt;&gt;"",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,CHAR(10),CHAR(10),"---QS4 Anforderung der Z",$CW9,":",CHAR(10),
                                                                    IF(IFERROR(VLOOKUP($CW9,KM!$C$7:$N$216,9,FALSE),VLOOKUP(VALUE($CW9),KM!$C$7:$N$216,9,FALSE))="","-",IFERROR(VLOOKUP($CW9,KM!$C$7:$N$216,9,FALSE),VLOOKUP(VALUE($CW9),KM!$C$7:$N$216,9,FALSE))),
                                                                    ),
                                           IF($CV9&lt;&gt;"",
                                                         CONCATENATE(
                                                                                  "---QS4 Anforderung der Z",$CU9,":",CHAR(10),
                                                                                 IF(IFERROR(VLOOKUP($CU9,KM!$C$7:$N$216,9,FALSE),VLOOKUP(VALUE($CU9),KM!$C$7:$N$216,9,FALSE))="","-",IFERROR(VLOOKUP($CU9,KM!$C$7:$N$216,9,FALSE),VLOOKUP(VALUE($CU9),KM!$C$7:$N$216,9,FALSE))),
                                                                                 ,CHAR(10),CHAR(10),"---QS4 Anforderung der Z",$CV9,":",CHAR(10),
                                                                                 IF(IFERROR(VLOOKUP($CV9,KM!$C$7:$N$216,9,FALSE),VLOOKUP(VALUE($CV9),KM!$C$7:$N$216,9,FALSE))="","-",IFERROR(VLOOKUP($CV9,KM!$C$7:$N$216,9,FALSE),VLOOKUP(VALUE($CV9),KM!$C$7:$N$216,9,FALSE))),
                                                                                 ),
                                                         IF($CU9&lt;&gt;"",
                                                                        CONCATENATE(
                                                                                                 IF(IFERROR(VLOOKUP($CU9,KM!$C$7:$N$216,9,FALSE),VLOOKUP(VALUE($CU9),KM!$C$7:$N$216,9,FALSE))="","-",IFERROR(VLOOKUP($CU9,KM!$C$7:$N$216,9,FALSE),VLOOKUP(VALUE($CU9),KM!$C$7:$N$216,9,FALSE))),
                                                                                                ),
                                                                       "")
                                                         )
                                            )
                             )
                )</f>
        <v/>
      </c>
      <c r="DA9" s="35" t="str">
        <f ca="1">IF($CY9&lt;&gt;"",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,CHAR(10),CHAR(10),"---QS3 Anforderung der Z",$CX9,":",CHAR(10),
                                        IF(IFERROR(VLOOKUP($CX9,KM!$C$7:$N$216,8,FALSE),VLOOKUP(VALUE($CX9),KM!$C$7:$N$216,8,FALSE))="","-",IFERROR(VLOOKUP($CX9,KM!$C$7:$N$216,8,FALSE),VLOOKUP(VALUE($CX9),KM!$C$7:$N$216,8,FALSE))),
                                       "---QS3 Anforderung der Z",$CY9,CHAR(10),
                                        IF(IFERROR(VLOOKUP($CY9,KM!$C$7:$N$216,8,FALSE),VLOOKUP(VALUE($CY9),KM!$C$7:$N$216,8,FALSE))="","-",IFERROR(VLOOKUP($CY9,KM!$C$7:$N$216,8,FALSE),VLOOKUP(VALUE($CY9),KM!$C$7:$N$216,8,FALSE))),
                                        ),
               IF($CX9&lt;&gt;"",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,CHAR(10),CHAR(10),"---QS3 Anforderung der Z",$CX9,":",CHAR(10),
                                                     IF(IFERROR(VLOOKUP($CX9,KM!$C$7:$N$216,8,FALSE),VLOOKUP(VALUE($CX9),KM!$C$7:$N$216,8,FALSE))="","-",IFERROR(VLOOKUP($CX9,KM!$C$7:$N$216,8,FALSE),VLOOKUP(VALUE($CX9),KM!$C$7:$N$216,8,FALSE))),
                                                   ),
                             IF($CW9&lt;&gt;"",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,CHAR(10),CHAR(10),"---QS3 Anforderung der Z",$CW9,":",CHAR(10),
                                                                    IF(IFERROR(VLOOKUP($CW9,KM!$C$7:$N$216,8,FALSE),VLOOKUP(VALUE($CW9),KM!$C$7:$N$216,8,FALSE))="","-",IFERROR(VLOOKUP($CW9,KM!$C$7:$N$216,8,FALSE),VLOOKUP(VALUE($CW9),KM!$C$7:$N$216,8,FALSE))),
                                                                    ),
                                           IF($CV9&lt;&gt;"",
                                                         CONCATENATE(
                                                                                  "---QS3 Anforderung der Z",$CU9,":",CHAR(10),
                                                                                 IF(IFERROR(VLOOKUP($CU9,KM!$C$7:$N$216,8,FALSE),VLOOKUP(VALUE($CU9),KM!$C$7:$N$216,8,FALSE))="","-",IFERROR(VLOOKUP($CU9,KM!$C$7:$N$216,8,FALSE),VLOOKUP(VALUE($CU9),KM!$C$7:$N$216,8,FALSE))),
                                                                                 ,CHAR(10),CHAR(10),"---QS3 Anforderung der Z",$CV9,":",CHAR(10),
                                                                                 IF(IFERROR(VLOOKUP($CV9,KM!$C$7:$N$216,8,FALSE),VLOOKUP(VALUE($CV9),KM!$C$7:$N$216,8,FALSE))="","-",IFERROR(VLOOKUP($CV9,KM!$C$7:$N$216,8,FALSE),VLOOKUP(VALUE($CV9),KM!$C$7:$N$216,8,FALSE))),
                                                                                 ),
                                                         IF($CU9&lt;&gt;"",
                                                                        CONCATENATE(
                                                                                                 IF(IFERROR(VLOOKUP($CU9,KM!$C$7:$N$216,8,FALSE),VLOOKUP(VALUE($CU9),KM!$C$7:$N$216,8,FALSE))="","-",IFERROR(VLOOKUP($CU9,KM!$C$7:$N$216,8,FALSE),VLOOKUP(VALUE($CU9),KM!$C$7:$N$216,8,FALSE))),
                                                                                                ),
                                                                       "")
                                                         )
                                            )
                             )
                )</f>
        <v/>
      </c>
      <c r="DB9" s="35" t="str">
        <f ca="1">IF($CY9&lt;&gt;"",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,CHAR(10),CHAR(10),"---QS2 Anforderung der Z",$CX9,":",CHAR(10),
                                        IF(IFERROR(VLOOKUP($CX9,KM!$C$7:$N$216,7,FALSE),VLOOKUP(VALUE($CX9),KM!$C$7:$N$216,7,FALSE))="","-",IFERROR(VLOOKUP($CX9,KM!$C$7:$N$216,7,FALSE),VLOOKUP(VALUE($CX9),KM!$C$7:$N$216,7,FALSE))),
                                       "---QS2 Anforderung der Z",$CY9,CHAR(10),
                                        IF(IFERROR(VLOOKUP($CY9,KM!$C$7:$N$216,7,FALSE),VLOOKUP(VALUE($CY9),KM!$C$7:$N$216,7,FALSE))="","-",IFERROR(VLOOKUP($CY9,KM!$C$7:$N$216,7,FALSE),VLOOKUP(VALUE($CY9),KM!$C$7:$N$216,7,FALSE))),
                                        ),
               IF($CX9&lt;&gt;"",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,CHAR(10),CHAR(10),"---QS2 Anforderung der Z",$CX9,":",CHAR(10),
                                                     IF(IFERROR(VLOOKUP($CX9,KM!$C$7:$N$216,7,FALSE),VLOOKUP(VALUE($CX9),KM!$C$7:$N$216,7,FALSE))="","-",IFERROR(VLOOKUP($CX9,KM!$C$7:$N$216,7,FALSE),VLOOKUP(VALUE($CX9),KM!$C$7:$N$216,7,FALSE))),
                                                   ),
                             IF($CW9&lt;&gt;"",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,CHAR(10),CHAR(10),"---QS2 Anforderung der Z",$CW9,":",CHAR(10),
                                                                    IF(IFERROR(VLOOKUP($CW9,KM!$C$7:$N$216,7,FALSE),VLOOKUP(VALUE($CW9),KM!$C$7:$N$216,7,FALSE))="","-",IFERROR(VLOOKUP($CW9,KM!$C$7:$N$216,7,FALSE),VLOOKUP(VALUE($CW9),KM!$C$7:$N$216,7,FALSE))),
                                                                    ),
                                           IF($CV9&lt;&gt;"",
                                                         CONCATENATE(
                                                                                  "---QS2 Anforderung der Z",$CU9,":",CHAR(10),
                                                                                 IF(IFERROR(VLOOKUP($CU9,KM!$C$7:$N$216,7,FALSE),VLOOKUP(VALUE($CU9),KM!$C$7:$N$216,7,FALSE))="","-",IFERROR(VLOOKUP($CU9,KM!$C$7:$N$216,7,FALSE),VLOOKUP(VALUE($CU9),KM!$C$7:$N$216,7,FALSE))),
                                                                                 ,CHAR(10),CHAR(10),"---QS2 Anforderung der Z",$CV9,":",CHAR(10),
                                                                                 IF(IFERROR(VLOOKUP($CV9,KM!$C$7:$N$216,7,FALSE),VLOOKUP(VALUE($CV9),KM!$C$7:$N$216,7,FALSE))="","-",IFERROR(VLOOKUP($CV9,KM!$C$7:$N$216,7,FALSE),VLOOKUP(VALUE($CV9),KM!$C$7:$N$216,7,FALSE))),
                                                                                 ),
                                                         IF($CU9&lt;&gt;"",
                                                                        CONCATENATE(
                                                                                                 IF(IFERROR(VLOOKUP($CU9,KM!$C$7:$N$216,7,FALSE),VLOOKUP(VALUE($CU9),KM!$C$7:$N$216,7,FALSE))="","-",IFERROR(VLOOKUP($CU9,KM!$C$7:$N$216,7,FALSE),VLOOKUP(VALUE($CU9),KM!$C$7:$N$216,7,FALSE))),
                                                                                                ),
                                                                       "")
                                                         )
                                            )
                             )
                )</f>
        <v/>
      </c>
      <c r="DC9" s="35" t="str">
        <f ca="1">IF($CY9&lt;&gt;"",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,CHAR(10),CHAR(10),"---QS1 Anforderung der Z",$CX9,":",CHAR(10),
                                        IF(IFERROR(VLOOKUP($CX9,KM!$C$7:$N$216,6,FALSE),VLOOKUP(VALUE($CX9),KM!$C$7:$N$216,6,FALSE))="","-",IFERROR(VLOOKUP($CX9,KM!$C$7:$N$216,6,FALSE),VLOOKUP(VALUE($CX9),KM!$C$7:$N$216,6,FALSE))),
                                       "---QS1 Anforderung der Z",$CY9,CHAR(10),
                                        IF(IFERROR(VLOOKUP($CY9,KM!$C$7:$N$216,6,FALSE),VLOOKUP(VALUE($CY9),KM!$C$7:$N$216,6,FALSE))="","-",IFERROR(VLOOKUP($CY9,KM!$C$7:$N$216,6,FALSE),VLOOKUP(VALUE($CY9),KM!$C$7:$N$216,6,FALSE))),
                                        ),
               IF($CX9&lt;&gt;"",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,CHAR(10),CHAR(10),"---QS1 Anforderung der Z",$CX9,":",CHAR(10),
                                                     IF(IFERROR(VLOOKUP($CX9,KM!$C$7:$N$216,6,FALSE),VLOOKUP(VALUE($CX9),KM!$C$7:$N$216,6,FALSE))="","-",IFERROR(VLOOKUP($CX9,KM!$C$7:$N$216,6,FALSE),VLOOKUP(VALUE($CX9),KM!$C$7:$N$216,6,FALSE))),
                                                   ),
                             IF($CW9&lt;&gt;"",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,CHAR(10),CHAR(10),"---QS1 Anforderung der Z",$CW9,":",CHAR(10),
                                                                    IF(IFERROR(VLOOKUP($CW9,KM!$C$7:$N$216,6,FALSE),VLOOKUP(VALUE($CW9),KM!$C$7:$N$216,6,FALSE))="","-",IFERROR(VLOOKUP($CW9,KM!$C$7:$N$216,6,FALSE),VLOOKUP(VALUE($CW9),KM!$C$7:$N$216,6,FALSE))),
                                                                    ),
                                           IF($CV9&lt;&gt;"",
                                                         CONCATENATE(
                                                                                  "---QS1 Anforderung der Z",$CU9,":",CHAR(10),
                                                                                 IF(IFERROR(VLOOKUP($CU9,KM!$C$7:$N$216,6,FALSE),VLOOKUP(VALUE($CU9),KM!$C$7:$N$216,6,FALSE))="","-",IFERROR(VLOOKUP($CU9,KM!$C$7:$N$216,6,FALSE),VLOOKUP(VALUE($CU9),KM!$C$7:$N$216,6,FALSE))),
                                                                                 ,CHAR(10),CHAR(10),"---QS1 Anforderung der Z",$CV9,":",CHAR(10),
                                                                                 IF(IFERROR(VLOOKUP($CV9,KM!$C$7:$N$216,6,FALSE),VLOOKUP(VALUE($CV9),KM!$C$7:$N$216,6,FALSE))="","-",IFERROR(VLOOKUP($CV9,KM!$C$7:$N$216,6,FALSE),VLOOKUP(VALUE($CV9),KM!$C$7:$N$216,6,FALSE))),
                                                                                 ),
                                                         IF($CU9&lt;&gt;"",
                                                                        CONCATENATE(
                                                                                                 IF(IFERROR(VLOOKUP($CU9,KM!$C$7:$N$216,6,FALSE),VLOOKUP(VALUE($CU9),KM!$C$7:$N$216,6,FALSE))="","-",IFERROR(VLOOKUP($CU9,KM!$C$7:$N$216,6,FALSE),VLOOKUP(VALUE($CU9),KM!$C$7:$N$216,6,FALSE))),
                                                                                                ),
                                                                       "")
                                                         )
                                            )
                             )
                )</f>
        <v/>
      </c>
      <c r="DD9" s="35" t="str">
        <f>IF(OR(KM!C12="",LEN(KM!C12)&gt;5),"",KM!C12&amp;"")</f>
        <v>5b</v>
      </c>
      <c r="DE9" s="35" t="str">
        <f>IF(KM!D12="","",KM!D12)</f>
        <v xml:space="preserve">Biozideinsatz bei Betondachsteinen </v>
      </c>
      <c r="DF9" s="35" t="str">
        <f>IF(KM!E12="","",KM!E12)</f>
        <v>Filmschutz</v>
      </c>
      <c r="DG9" s="35" t="str">
        <f>IF(KM!F12="","",KM!F12)</f>
        <v>Biozid</v>
      </c>
      <c r="DH9" s="35">
        <f ca="1">IF(DD9="","",
               IF(
            IFERROR(_xlfn.XLOOKUP(DD9,Eingabe_mit_Formel!$CU$4:$CU$2000,Eingabe_mit_Formel!$CU$4:$CU$2000),
                                IFERROR(_xlfn.XLOOKUP(DD9,Eingabe_mit_Formel!$CV$4:$CV$2000,Eingabe_mit_Formel!$CV$4:$CV$2000),
                                                             IFERROR(_xlfn.XLOOKUP(DD9,Eingabe_mit_Formel!$CW$4:$CW$2000,Eingabe_mit_Formel!$CW$4:$CW$2000),
                                                                                          IFERROR(_xlfn.XLOOKUP(DD9,Eingabe_mit_Formel!$CX$4:$CX$2000,Eingabe_mit_Formel!$CX$4:$CX$2000),
                                                                                                                      IFERROR(_xlfn.XLOOKUP(DD9,Eingabe_mit_Formel!$CY$4:$CY$2000,Eingabe_mit_Formel!$CY$4:$CY$2000),-1
                                                                                                                                                  )
                                                                                                                      )
                                                                                       )
                                                            )
                                               )
                             =-1,-1,1
                            )
                   )</f>
        <v>-1</v>
      </c>
      <c r="DI9" s="35"/>
      <c r="DJ9" s="35"/>
      <c r="DK9" s="35" t="str">
        <f t="shared" ca="1" si="12"/>
        <v xml:space="preserve">
</v>
      </c>
      <c r="DL9" s="7" t="str" cm="1">
        <f t="array" aca="1" ref="DL9" ca="1">IF(INDIRECT(ADDRESS(ROW(),107,4,,"Eingabe"))="","",INDIRECT(ADDRESS(ROW(),107,4,,"Eingabe")))</f>
        <v/>
      </c>
      <c r="DM9" s="7" t="str" cm="1">
        <f t="array" aca="1" ref="DM9" ca="1">IF(INDIRECT(ADDRESS(ROW(),109,4,,"Eingabe"))="","",INDIRECT(ADDRESS(ROW(),109,4,,"Eingabe")))</f>
        <v/>
      </c>
      <c r="DN9" s="7" t="str" cm="1">
        <f t="array" aca="1" ref="DN9" ca="1">IF(INDIRECT(ADDRESS(ROW(),110,4,,"Eingabe"))="","",INDIRECT(ADDRESS(ROW(),110,4,,"Eingabe")))</f>
        <v/>
      </c>
      <c r="DO9" s="35" t="str">
        <f t="shared" ca="1" si="13"/>
        <v/>
      </c>
      <c r="DP9" s="35" t="str">
        <f t="shared" ca="1" si="14"/>
        <v/>
      </c>
      <c r="DQ9" s="35"/>
      <c r="DR9" s="35"/>
      <c r="DS9" s="35"/>
      <c r="DT9" s="35" t="str">
        <f t="shared" ca="1" si="15"/>
        <v xml:space="preserve">
</v>
      </c>
      <c r="DU9" s="35" t="str" cm="1">
        <f t="array" aca="1" ref="DU9" ca="1">IF(INDIRECT(ADDRESS(ROW(),114,4,,"Eingabe"))="","",INDIRECT(ADDRESS(ROW(),114,4,,"Eingabe")))</f>
        <v/>
      </c>
      <c r="DV9" s="35" t="str" cm="1">
        <f t="array" aca="1" ref="DV9" ca="1">IF(INDIRECT(ADDRESS(ROW(),117,4,,"Eingabe"))="","",INDIRECT(ADDRESS(ROW(),117,4,,"Eingabe")))</f>
        <v/>
      </c>
      <c r="DW9" s="35" t="str" cm="1">
        <f t="array" aca="1" ref="DW9" ca="1">IF(INDIRECT(ADDRESS(ROW(),118,4,,"Eingabe"))="","",INDIRECT(ADDRESS(ROW(),118,4,,"Eingabe")))</f>
        <v/>
      </c>
      <c r="DX9" s="35" t="str" cm="1">
        <f t="array" aca="1" ref="DX9" ca="1">IF(INDIRECT(ADDRESS(ROW(),119,4,,"Eingabe"))="","",INDIRECT(ADDRESS(ROW(),119,4,,"Eingabe")))</f>
        <v/>
      </c>
      <c r="DY9" s="35" t="str" cm="1">
        <f t="array" aca="1" ref="DY9" ca="1">IF(INDIRECT(ADDRESS(ROW(),120,4,,"Eingabe"))="","",INDIRECT(ADDRESS(ROW(),120,4,,"Eingabe")))</f>
        <v/>
      </c>
      <c r="DZ9" s="35" t="str" cm="1">
        <f t="array" aca="1" ref="DZ9" ca="1">IF(INDIRECT(ADDRESS(ROW(),121,4,,"Eingabe"))="","",INDIRECT(ADDRESS(ROW(),121,4,,"Eingabe")))</f>
        <v/>
      </c>
      <c r="EA9" s="35" t="str" cm="1">
        <f t="array" aca="1" ref="EA9" ca="1">IF(INDIRECT(ADDRESS(ROW(),122,4,,"Eingabe"))="","",INDIRECT(ADDRESS(ROW(),122,4,,"Eingabe")))</f>
        <v/>
      </c>
      <c r="EB9" s="35" t="str" cm="1">
        <f t="array" aca="1" ref="EB9" ca="1">IF(INDIRECT(ADDRESS(ROW(),123,4,,"Eingabe"))="","",INDIRECT(ADDRESS(ROW(),123,4,,"Eingabe")))</f>
        <v/>
      </c>
      <c r="EC9" s="35" t="str">
        <f t="shared" ca="1" si="16"/>
        <v/>
      </c>
      <c r="ED9" s="35" t="str" cm="1">
        <f t="array" aca="1" ref="ED9" ca="1">IF(INDIRECT(ADDRESS(ROW(),124,4,,"Eingabe"))="","",INDIRECT(ADDRESS(ROW(),124,4,,"Eingabe")))</f>
        <v/>
      </c>
      <c r="EE9" s="35" t="str" cm="1">
        <f t="array" aca="1" ref="EE9" ca="1">IF(AND(_xlfn.ISFORMULA(INDIRECT(ADDRESS(ROW(),1,4,,"Eingabe"))),_xlfn.ISFORMULA(INDIRECT(ADDRESS(ROW(),36,4,,"Eingabe"))),_xlfn.ISFORMULA(INDIRECT(ADDRESS(ROW(),39,4,,"Eingabe"))),_xlfn.ISFORMULA(INDIRECT(ADDRESS(ROW(),77,4,,"Eingabe"))),_xlfn.ISFORMULA(INDIRECT(ADDRESS(ROW(),106,4,,"Eingabe"))),_xlfn.ISFORMULA(INDIRECT(ADDRESS(ROW(),113,4,,"Eingabe")))),"",ROW())</f>
        <v/>
      </c>
      <c r="EF9" s="36" t="str">
        <f t="shared" ca="1" si="1"/>
        <v/>
      </c>
      <c r="EG9" s="36" t="str">
        <f ca="1">IFERROR(IF(B9="","",
                IF(OR(_xlfn.XLOOKUP(B9,METADATEN!$A$4:$A$200,METADATEN!$E$4:$E$200)="Ja",AND(_xlfn.XLOOKUP(B9,METADATEN!$A$4:$A$200,METADATEN!$E$4:$E$200)&lt;&gt;"",DZ9&lt;&gt;""),AND(OR(AND(B9&gt;=340,B9&lt;=346),B9=349),#REF!&lt;&gt;"",OR(IFERROR(SEARCH("Logistik",#REF!),FALSE),IFERROR(SEARCH("Produktion",#REF!),FALSE)))),"","FEHLER: KG wurde als nicht betrachtungsrelevant gekennzeichnet")
                ),"")</f>
        <v/>
      </c>
      <c r="EH9" s="49" t="str">
        <f ca="1">IF(B9="","",
                                 IF(ISERROR(_xlfn.XLOOKUP(B9,METADATEN!$A$4:$A$200,METADATEN!$B$4:$B$200)),"FEHLER: KG kann nicht ausgewertet werden",""
                                               )
                 )</f>
        <v/>
      </c>
      <c r="EI9" s="36" t="str">
        <f t="shared" ca="1" si="2"/>
        <v/>
      </c>
      <c r="EJ9" s="36" t="str">
        <f t="shared" ca="1" si="17"/>
        <v/>
      </c>
      <c r="EK9" s="36" t="str">
        <f t="shared" ca="1" si="18"/>
        <v/>
      </c>
      <c r="EL9" s="36" t="str">
        <f ca="1">IFERROR(IF(AND(EI9="Ja",_xlfn.XLOOKUP(B9,METADATEN!$A$4:$A$200,METADATEN!$I$4:$I$200)&lt;&gt;"Ja"),"WARNUNG zur KG Relevanz: "&amp;_xlfn.XLOOKUP(B9,METADATEN!$A$4:$A$200,METADATEN!$I$4:$I$200),""),"")</f>
        <v/>
      </c>
      <c r="EM9" s="36" t="str">
        <f ca="1">IFERROR(IF(B9="","",
                IF(AND(OR(DL9="QS2",DL9="QS4"),_xlfn.XLOOKUP(B9,METADATEN!$A$4:$A$200,METADATEN!$M$4:$M$200)=0),"WARNUNG: Die KG ist mit '0' gewichtet","")
                ),"")</f>
        <v/>
      </c>
      <c r="EN9" s="36" t="str">
        <f t="shared" ca="1" si="19"/>
        <v/>
      </c>
      <c r="EO9" s="36" t="str">
        <f t="shared" ca="1" si="26"/>
        <v/>
      </c>
      <c r="EP9" s="36" t="str">
        <f t="shared" ca="1" si="20"/>
        <v/>
      </c>
      <c r="EQ9" s="36" t="str">
        <f t="shared" ca="1" si="21"/>
        <v/>
      </c>
      <c r="ER9" s="36" t="str">
        <f t="shared" ca="1" si="22"/>
        <v/>
      </c>
      <c r="ES9" s="36" t="str">
        <f t="shared" ca="1" si="23"/>
        <v/>
      </c>
      <c r="ET9" s="36" t="str">
        <f t="shared" ca="1" si="24"/>
        <v/>
      </c>
      <c r="EU9" s="35" t="str">
        <f ca="1">IFERROR(IF(B9="","",
               IF(AND(AND(OR(DU9="QS1",DU9="QS2",DU9="QS3",DU9="QS4"),_xlfn.XLOOKUP(B9,METADATEN!$A$4:$A$200,METADATEN!$AE$4:$AE$200)=0),B9&lt;&gt;380,B9&lt;&gt;381,B9&lt;&gt;382,B9&lt;&gt;389),"WARNUNG: Die KG ist mit '0' gewichtet","")
               ),"")</f>
        <v/>
      </c>
      <c r="EV9" s="35" t="str">
        <f t="shared" ca="1" si="3"/>
        <v/>
      </c>
      <c r="EW9" s="35" t="str">
        <f t="shared" ca="1" si="4"/>
        <v/>
      </c>
      <c r="EX9" s="35" t="str">
        <f t="shared" ca="1" si="5"/>
        <v/>
      </c>
      <c r="EY9" s="35" t="str">
        <f t="shared" ca="1" si="6"/>
        <v/>
      </c>
      <c r="EZ9" s="35" t="str">
        <f ca="1">IFERROR(IF(B9="","",
                IF(AND(OR(B9=380,B9=381,B9=382,B9=389),OR(AH9&lt;&gt;0,AH9="-"),EC9="x",OR(#REF!&lt;&gt;"",#REF!&lt;&gt;"")),"WARNUNG: Um bei gleichzeitiger Geltendmachung des Bonus 4 und Verfahren1 bei der KG300 (1.Ebene) die maximalen Punkte erreichen zu können, geben Sie bitte die Masse 0kg ein!","")
                ),"")</f>
        <v/>
      </c>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row>
    <row r="10" spans="1:206" s="38" customFormat="1" ht="15" customHeight="1" x14ac:dyDescent="0.3">
      <c r="A10" s="7" t="str">
        <f t="shared" ca="1" si="7"/>
        <v xml:space="preserve">
</v>
      </c>
      <c r="B10" s="7" t="str" cm="1">
        <f t="array" aca="1" ref="B10" ca="1">IF(INDIRECT(ADDRESS(ROW(),2,4,,"Eingabe"))="","",INDIRECT(ADDRESS(ROW(),2,4,,"Eingabe")))</f>
        <v/>
      </c>
      <c r="C10" s="7" t="str" cm="1">
        <f t="array" aca="1" ref="C10" ca="1">IF(INDIRECT(ADDRESS(ROW(),3,4,,"Eingabe"))="","",INDIRECT(ADDRESS(ROW(),3,4,,"Eingabe")))</f>
        <v/>
      </c>
      <c r="D10" s="7" t="str" cm="1">
        <f t="array" aca="1" ref="D10" ca="1">IF(INDIRECT(ADDRESS(ROW(),5,4,,"Eingabe"))="","",INDIRECT(ADDRESS(ROW(),5,4,,"Eingabe")))</f>
        <v/>
      </c>
      <c r="E10" s="7" t="str" cm="1">
        <f t="array" aca="1" ref="E10" ca="1">IF(INDIRECT(ADDRESS(ROW(),6,4,,"Eingabe"))="","",INDIRECT(ADDRESS(ROW(),6,4,,"Eingabe")))</f>
        <v/>
      </c>
      <c r="F10" s="7" t="str" cm="1">
        <f t="array" aca="1" ref="F10" ca="1">IF(INDIRECT(ADDRESS(ROW(),8,4,,"Eingabe"))="","",INDIRECT(ADDRESS(ROW(),8,4,,"Eingabe")))</f>
        <v/>
      </c>
      <c r="G10" s="7" t="str" cm="1">
        <f t="array" aca="1" ref="G10" ca="1">IF(INDIRECT(ADDRESS(ROW(),9,4,,"Eingabe"))="","",INDIRECT(ADDRESS(ROW(),9,4,,"Eingabe")))</f>
        <v/>
      </c>
      <c r="H10" s="7" t="str" cm="1">
        <f t="array" aca="1" ref="H10" ca="1">IF(INDIRECT(ADDRESS(ROW(),10,4,,"Eingabe"))="","",INDIRECT(ADDRESS(ROW(),10,4,,"Eingabe")))</f>
        <v/>
      </c>
      <c r="I10" s="7" t="str" cm="1">
        <f t="array" aca="1" ref="I10" ca="1">IF(INDIRECT(ADDRESS(ROW(),11,4,,"Eingabe"))="","",INDIRECT(ADDRESS(ROW(),11,4,,"Eingabe")))</f>
        <v/>
      </c>
      <c r="J10" s="7" t="str" cm="1">
        <f t="array" aca="1" ref="J10" ca="1">IF(INDIRECT(ADDRESS(ROW(),12,4,,"Eingabe"))="","",INDIRECT(ADDRESS(ROW(),12,4,,"Eingabe")))</f>
        <v/>
      </c>
      <c r="K10" s="7" t="str" cm="1">
        <f t="array" aca="1" ref="K10" ca="1">IF(INDIRECT(ADDRESS(ROW(),13,4,,"Eingabe"))&lt;&gt;"",INDIRECT(ADDRESS(ROW(),13,4,,"Eingabe")),IF(AND(J10="m^3",I10&lt;&gt;""),I10,""))</f>
        <v/>
      </c>
      <c r="L10" s="7" t="str" cm="1">
        <f t="array" aca="1" ref="L10" ca="1">IF(INDIRECT(ADDRESS(ROW(),14,4,,"Eingabe"))="","",INDIRECT(ADDRESS(ROW(),14,4,,"Eingabe")))</f>
        <v/>
      </c>
      <c r="M10" s="7" t="str" cm="1">
        <f t="array" aca="1" ref="M10" ca="1">IF(INDIRECT(ADDRESS(ROW(),15,4,,"Eingabe"))="","",INDIRECT(ADDRESS(ROW(),15,4,,"Eingabe")))</f>
        <v/>
      </c>
      <c r="N10" s="7" t="str" cm="1">
        <f t="array" aca="1" ref="N10" ca="1">IF(INDIRECT(ADDRESS(ROW(),16,4,,"Eingabe"))="","",INDIRECT(ADDRESS(ROW(),16,4,,"Eingabe")))</f>
        <v/>
      </c>
      <c r="O10" s="7" t="str" cm="1">
        <f t="array" aca="1" ref="O10" ca="1">IF(INDIRECT(ADDRESS(ROW(),17,4,,"Eingabe"))="","",INDIRECT(ADDRESS(ROW(),17,4,,"Eingabe")))</f>
        <v/>
      </c>
      <c r="P10" s="7" t="str" cm="1">
        <f t="array" aca="1" ref="P10" ca="1">IF(INDIRECT(ADDRESS(ROW(),18,4,,"Eingabe"))="","",INDIRECT(ADDRESS(ROW(),18,4,,"Eingabe")))</f>
        <v/>
      </c>
      <c r="Q10" s="7" t="str" cm="1">
        <f t="array" aca="1" ref="Q10" ca="1">IF(INDIRECT(ADDRESS(ROW(),19,4,,"Eingabe"))="","",INDIRECT(ADDRESS(ROW(),19,4,,"Eingabe")))</f>
        <v/>
      </c>
      <c r="R10" s="7" t="str">
        <f ca="1">IF(Q10="","",_xlfn.XLOOKUP(Q10,METADATEN!$BJ$2:$BJ$1000,METADATEN!$BK$2:$BK$1000))</f>
        <v/>
      </c>
      <c r="S10" s="7" t="str" cm="1">
        <f t="array" aca="1" ref="S10" ca="1">IF(INDIRECT(ADDRESS(ROW(),21,4,,"Eingabe"))="","",INDIRECT(ADDRESS(ROW(),21,4,,"Eingabe")))</f>
        <v/>
      </c>
      <c r="T10" s="7" t="str" cm="1">
        <f t="array" aca="1" ref="T10" ca="1">IF(INDIRECT(ADDRESS(ROW(),22,4,,"Eingabe"))="","",INDIRECT(ADDRESS(ROW(),22,4,,"Eingabe")))</f>
        <v/>
      </c>
      <c r="U10" s="7" t="str">
        <f ca="1">IF(T10="","",_xlfn.XLOOKUP(T10,METADATEN!$BJ$2:$BJ$1000,METADATEN!$BK$2:$BK$1000))</f>
        <v/>
      </c>
      <c r="V10" s="7" cm="1">
        <f t="array" aca="1" ref="V10" ca="1">IF(INDIRECT(ADDRESS(ROW(),24,4,,"Eingabe"))="",0,INDIRECT(ADDRESS(ROW(),24,4,,"Eingabe")))</f>
        <v>0</v>
      </c>
      <c r="W10" s="7" t="str" cm="1">
        <f t="array" aca="1" ref="W10" ca="1">IF(INDIRECT(ADDRESS(ROW(),25,4,,"Eingabe"))="","",INDIRECT(ADDRESS(ROW(),25,4,,"Eingabe")))</f>
        <v/>
      </c>
      <c r="X10" s="7">
        <f ca="1">IF(W10="",0,_xlfn.XLOOKUP(W10,METADATEN!$BJ$2:$BJ$1000,METADATEN!$BK$2:$BK$1000))</f>
        <v>0</v>
      </c>
      <c r="Y10" s="7" cm="1">
        <f t="array" aca="1" ref="Y10" ca="1">IF(INDIRECT(ADDRESS(ROW(),27,4,,"Eingabe"))="",0,INDIRECT(ADDRESS(ROW(),27,4,,"Eingabe")))</f>
        <v>0</v>
      </c>
      <c r="Z10" s="7" t="str" cm="1">
        <f t="array" aca="1" ref="Z10" ca="1">IF(INDIRECT(ADDRESS(ROW(),28,4,,"Eingabe"))="","",INDIRECT(ADDRESS(ROW(),28,4,,"Eingabe")))</f>
        <v/>
      </c>
      <c r="AA10" s="7">
        <f ca="1">IF(Z10="",0,_xlfn.XLOOKUP(Z10,METADATEN!$BJ$2:$BJ$1000,METADATEN!$BK$2:$BK$1000))</f>
        <v>0</v>
      </c>
      <c r="AB10" s="7" cm="1">
        <f t="array" aca="1" ref="AB10" ca="1">IF(INDIRECT(ADDRESS(ROW(),30,4,,"Eingabe"))="",0,INDIRECT(ADDRESS(ROW(),30,4,,"Eingabe")))</f>
        <v>0</v>
      </c>
      <c r="AC10" s="7" t="str" cm="1">
        <f t="array" aca="1" ref="AC10" ca="1">IF(INDIRECT(ADDRESS(ROW(),31,4,,"Eingabe"))="","",INDIRECT(ADDRESS(ROW(),31,4,,"Eingabe")))</f>
        <v/>
      </c>
      <c r="AD10" s="7">
        <f ca="1">IF(AC10="",0,_xlfn.XLOOKUP(AC10,METADATEN!$BJ$2:$BJ$1000,METADATEN!$BK$2:$BK$1000))</f>
        <v>0</v>
      </c>
      <c r="AE10" s="7" cm="1">
        <f t="array" aca="1" ref="AE10" ca="1">IF(INDIRECT(ADDRESS(ROW(),33,4,,"Eingabe"))="",0,INDIRECT(ADDRESS(ROW(),33,4,,"Eingabe")))</f>
        <v>0</v>
      </c>
      <c r="AF10" s="7" t="str" cm="1">
        <f t="array" aca="1" ref="AF10" ca="1">IF(INDIRECT(ADDRESS(ROW(),34,4,,"Eingabe"))="","",INDIRECT(ADDRESS(ROW(),34,4,,"Eingabe")))</f>
        <v/>
      </c>
      <c r="AG10" s="7">
        <f ca="1">IF(AF10="",0,_xlfn.XLOOKUP(AF10,METADATEN!$BJ$2:$BJ$1000,METADATEN!$BK$2:$BK$1000))</f>
        <v>0</v>
      </c>
      <c r="AH10" s="7" t="str">
        <f ca="1">IFERROR(IF(B10="","",
                IF(AND(J10=METADATEN!$BL$2,I10&lt;&gt;""),I10,
                              IF(AND(J10=METADATEN!$BL$3,I10&lt;&gt;"",K10&lt;&gt;""),I10*K10,
                                            IF(AND(J10=METADATEN!$BL$4,I10&lt;&gt;"",L10&lt;&gt;""),I10*L10,
                                                          IF(AND(J10=METADATEN!$BL$6,I10&lt;&gt;"",M10&lt;&gt;""),I10*M10,
                                                                        IF(AND(J10=METADATEN!$BL$10,I10&lt;&gt;"",N10&lt;&gt;""),I10*N10,
                                                                                       IF(OR(J10=METADATEN!$BL$11,J10=METADATEN!$BL$12),0,
                                                                                                     IF(AND(O10&lt;&gt;"",K10&lt;&gt;""),O10*K10,
                                                                                                                  IF(AND(R10&lt;&gt;"",K10&lt;&gt;""),R10*K10,
                                                                                                                                IF(AND(R10="",K10&lt;&gt;"",S10&lt;&gt;"",U10&lt;&gt;"",S10+V10+Y10+AB10+AE10=1),(S10*U10+V10*X10+Y10*AA10+AB10*AD10+AE10*AG10)*K10,"-"
                                                                                                                                             )
                                                                                                                               )
                                                                                                                  )
                                                                                                     )
                                                                                      )
                                                                        )
                                                        )
                                         )
                            )
                ),"-")</f>
        <v/>
      </c>
      <c r="AI10" s="35"/>
      <c r="AJ10" s="35"/>
      <c r="AK10" s="35" t="str">
        <f t="shared" ca="1" si="8"/>
        <v xml:space="preserve">
</v>
      </c>
      <c r="AL10" s="35" t="str" cm="1">
        <f t="array" aca="1" ref="AL10" ca="1">IF(INDIRECT(ADDRESS(ROW(),40,4,,"Eingabe"))="","",INDIRECT(ADDRESS(ROW(),40,4,,"Eingabe")))</f>
        <v/>
      </c>
      <c r="AM10" s="35" t="str" cm="1">
        <f t="array" aca="1" ref="AM10" ca="1">IF(INDIRECT(ADDRESS(ROW(),41,4,,"Eingabe"))="","",INDIRECT(ADDRESS(ROW(),41,4,,"Eingabe")))</f>
        <v/>
      </c>
      <c r="AN10" s="35" t="str" cm="1">
        <f t="array" aca="1" ref="AN10" ca="1">IF(INDIRECT(ADDRESS(ROW(),42,4,,"Eingabe"))="","",INDIRECT(ADDRESS(ROW(),42,4,,"Eingabe")))</f>
        <v/>
      </c>
      <c r="AO10" s="35"/>
      <c r="AP10" s="35" cm="1">
        <f t="array" aca="1" ref="AP10" ca="1">IF(INDIRECT(ADDRESS(ROW(),44,4,,"Eingabe"))="",0,INDIRECT(ADDRESS(ROW(),44,4,,"Eingabe")))</f>
        <v>0</v>
      </c>
      <c r="AQ10" s="35" cm="1">
        <f t="array" aca="1" ref="AQ10" ca="1">IF(INDIRECT(ADDRESS(ROW(),45,4,,"Eingabe"))="",0,INDIRECT(ADDRESS(ROW(),45,4,,"Eingabe")))</f>
        <v>0</v>
      </c>
      <c r="AR10" s="35" cm="1">
        <f t="array" aca="1" ref="AR10" ca="1">IF(INDIRECT(ADDRESS(ROW(),46,4,,"Eingabe"))="",0,INDIRECT(ADDRESS(ROW(),46,4,,"Eingabe")))</f>
        <v>0</v>
      </c>
      <c r="AS10" s="35" cm="1">
        <f t="array" aca="1" ref="AS10" ca="1">IF(INDIRECT(ADDRESS(ROW(),47,4,,"Eingabe"))="",0,INDIRECT(ADDRESS(ROW(),47,4,,"Eingabe")))</f>
        <v>0</v>
      </c>
      <c r="AT10" s="35" cm="1">
        <f t="array" aca="1" ref="AT10" ca="1">IF(INDIRECT(ADDRESS(ROW(),48,4,,"Eingabe"))="",0,INDIRECT(ADDRESS(ROW(),48,4,,"Eingabe")))</f>
        <v>0</v>
      </c>
      <c r="AU10" s="35"/>
      <c r="AV10" s="35" cm="1">
        <f t="array" aca="1" ref="AV10" ca="1">IF(INDIRECT(ADDRESS(ROW(),50,4,,"Eingabe"))="",0,INDIRECT(ADDRESS(ROW(),50,4,,"Eingabe")))</f>
        <v>0</v>
      </c>
      <c r="AW10" s="35" cm="1">
        <f t="array" aca="1" ref="AW10" ca="1">IF(INDIRECT(ADDRESS(ROW(),51,4,,"Eingabe"))="",0,INDIRECT(ADDRESS(ROW(),51,4,,"Eingabe")))</f>
        <v>0</v>
      </c>
      <c r="AX10" s="35" cm="1">
        <f t="array" aca="1" ref="AX10" ca="1">IF(INDIRECT(ADDRESS(ROW(),52,4,,"Eingabe"))="",0,INDIRECT(ADDRESS(ROW(),52,4,,"Eingabe")))</f>
        <v>0</v>
      </c>
      <c r="AY10" s="35" cm="1">
        <f t="array" aca="1" ref="AY10" ca="1">IF(INDIRECT(ADDRESS(ROW(),53,4,,"Eingabe"))="",0,INDIRECT(ADDRESS(ROW(),53,4,,"Eingabe")))</f>
        <v>0</v>
      </c>
      <c r="AZ10" s="35" cm="1">
        <f t="array" aca="1" ref="AZ10" ca="1">IF(INDIRECT(ADDRESS(ROW(),54,4,,"Eingabe"))="",0,INDIRECT(ADDRESS(ROW(),54,4,,"Eingabe")))</f>
        <v>0</v>
      </c>
      <c r="BA10" s="35"/>
      <c r="BB10" s="35" cm="1">
        <f t="array" aca="1" ref="BB10" ca="1">IF(INDIRECT(ADDRESS(ROW(),56,4,,"Eingabe"))="",0,INDIRECT(ADDRESS(ROW(),56,4,,"Eingabe")))</f>
        <v>0</v>
      </c>
      <c r="BC10" s="35" cm="1">
        <f t="array" aca="1" ref="BC10" ca="1">IF(INDIRECT(ADDRESS(ROW(),57,4,,"Eingabe"))="",0,INDIRECT(ADDRESS(ROW(),57,4,,"Eingabe")))</f>
        <v>0</v>
      </c>
      <c r="BD10" s="35" cm="1">
        <f t="array" aca="1" ref="BD10" ca="1">IF(INDIRECT(ADDRESS(ROW(),58,4,,"Eingabe"))="",0,INDIRECT(ADDRESS(ROW(),58,4,,"Eingabe")))</f>
        <v>0</v>
      </c>
      <c r="BE10" s="35" cm="1">
        <f t="array" aca="1" ref="BE10" ca="1">IF(INDIRECT(ADDRESS(ROW(),59,4,,"Eingabe"))="",0,INDIRECT(ADDRESS(ROW(),59,4,,"Eingabe")))</f>
        <v>0</v>
      </c>
      <c r="BF10" s="35" cm="1">
        <f t="array" aca="1" ref="BF10" ca="1">IF(INDIRECT(ADDRESS(ROW(),60,4,,"Eingabe"))="",0,INDIRECT(ADDRESS(ROW(),60,4,,"Eingabe")))</f>
        <v>0</v>
      </c>
      <c r="BG10" s="35"/>
      <c r="BH10" s="35" cm="1">
        <f t="array" aca="1" ref="BH10" ca="1">IF(INDIRECT(ADDRESS(ROW(),62,4,,"Eingabe"))="",0,INDIRECT(ADDRESS(ROW(),62,4,,"Eingabe")))</f>
        <v>0</v>
      </c>
      <c r="BI10" s="35" cm="1">
        <f t="array" aca="1" ref="BI10" ca="1">IF(INDIRECT(ADDRESS(ROW(),63,4,,"Eingabe"))="",0,INDIRECT(ADDRESS(ROW(),63,4,,"Eingabe")))</f>
        <v>0</v>
      </c>
      <c r="BJ10" s="35" cm="1">
        <f t="array" aca="1" ref="BJ10" ca="1">IF(INDIRECT(ADDRESS(ROW(),64,4,,"Eingabe"))="",0,INDIRECT(ADDRESS(ROW(),64,4,,"Eingabe")))</f>
        <v>0</v>
      </c>
      <c r="BK10" s="35" cm="1">
        <f t="array" aca="1" ref="BK10" ca="1">IF(INDIRECT(ADDRESS(ROW(),65,4,,"Eingabe"))="",0,INDIRECT(ADDRESS(ROW(),65,4,,"Eingabe")))</f>
        <v>0</v>
      </c>
      <c r="BL10" s="35" cm="1">
        <f t="array" aca="1" ref="BL10" ca="1">IF(INDIRECT(ADDRESS(ROW(),66,4,,"Eingabe"))="",0,INDIRECT(ADDRESS(ROW(),66,4,,"Eingabe")))</f>
        <v>0</v>
      </c>
      <c r="BM10" s="35"/>
      <c r="BN10" s="35" cm="1">
        <f t="array" aca="1" ref="BN10" ca="1">IF(INDIRECT(ADDRESS(ROW(),68,4,,"Eingabe"))="",0,INDIRECT(ADDRESS(ROW(),68,4,,"Eingabe")))</f>
        <v>0</v>
      </c>
      <c r="BO10" s="35" cm="1">
        <f t="array" aca="1" ref="BO10" ca="1">IF(INDIRECT(ADDRESS(ROW(),69,4,,"Eingabe"))="",0,INDIRECT(ADDRESS(ROW(),69,4,,"Eingabe")))</f>
        <v>0</v>
      </c>
      <c r="BP10" s="35" cm="1">
        <f t="array" aca="1" ref="BP10" ca="1">IF(INDIRECT(ADDRESS(ROW(),70,4,,"Eingabe"))="",0,INDIRECT(ADDRESS(ROW(),70,4,,"Eingabe")))</f>
        <v>0</v>
      </c>
      <c r="BQ10" s="35" cm="1">
        <f t="array" aca="1" ref="BQ10" ca="1">IF(INDIRECT(ADDRESS(ROW(),71,4,,"Eingabe"))="",0,INDIRECT(ADDRESS(ROW(),71,4,,"Eingabe")))</f>
        <v>0</v>
      </c>
      <c r="BR10" s="35" cm="1">
        <f t="array" aca="1" ref="BR10" ca="1">IF(INDIRECT(ADDRESS(ROW(),72,4,,"Eingabe"))="",0,INDIRECT(ADDRESS(ROW(),72,4,,"Eingabe")))</f>
        <v>0</v>
      </c>
      <c r="BS10" s="35"/>
      <c r="BT10" s="7"/>
      <c r="BU10" s="7"/>
      <c r="BV10" s="7" t="str">
        <f t="shared" ca="1" si="9"/>
        <v/>
      </c>
      <c r="BW10" s="7" t="str">
        <f ca="1">IF($B10="","",
                _xlfn.XLOOKUP(B10,METADATEN!$A$4:$A$200,METADATEN!$J$4:$J$200)
                )</f>
        <v/>
      </c>
      <c r="BX10" s="7" t="str" cm="1">
        <f t="array" aca="1" ref="BX10" ca="1">IF(INDIRECT(ADDRESS(ROW(),78,4,,"Eingabe"))="","",INDIRECT(ADDRESS(ROW(),78,4,,"Eingabe")))</f>
        <v/>
      </c>
      <c r="BY10" s="7" t="str" cm="1">
        <f t="array" aca="1" ref="BY10" ca="1">IF(INDIRECT(ADDRESS(ROW(),79,4,,"Eingabe"))="","",INDIRECT(ADDRESS(ROW(),79,4,,"Eingabe")))</f>
        <v/>
      </c>
      <c r="BZ10" s="7" t="str" cm="1">
        <f t="array" aca="1" ref="BZ10" ca="1">IF(INDIRECT(ADDRESS(ROW(),80,4,,"Eingabe"))="","",INDIRECT(ADDRESS(ROW(),80,4,,"Eingabe")))</f>
        <v/>
      </c>
      <c r="CA10" s="7" t="str">
        <f ca="1">IFERROR(IF(CT10="","",
                                              IF(_xlfn.XLOOKUP(CT10,Übersicht!$U$2:$U$1000,Übersicht!$S$2:$S$1000)="","",
                                                            _xlfn.XLOOKUP(CT10,Übersicht!$U$2:$U$1000,Übersicht!$S$2:$S$1000,"")
                                                             )
                                                ),"")</f>
        <v/>
      </c>
      <c r="CB10" s="7" t="str" cm="1">
        <f t="array" aca="1" ref="CB10" ca="1">IF(INDIRECT(ADDRESS(ROW(),82,4,,"Eingabe"))="","",INDIRECT(ADDRESS(ROW(),82,4,,"Eingabe")))</f>
        <v/>
      </c>
      <c r="CC10" s="7" t="str">
        <f t="shared" ca="1" si="10"/>
        <v/>
      </c>
      <c r="CD10" s="7" t="str" cm="1">
        <f t="array" aca="1" ref="CD10" ca="1">IF(INDIRECT(ADDRESS(ROW(),84,4,,"Eingabe"))="","",INDIRECT(ADDRESS(ROW(),84,4,,"Eingabe")))</f>
        <v/>
      </c>
      <c r="CE10" s="7"/>
      <c r="CF10" s="7"/>
      <c r="CG10" s="7"/>
      <c r="CH10" s="7"/>
      <c r="CI10" s="7"/>
      <c r="CJ10" s="7"/>
      <c r="CK10" s="7"/>
      <c r="CL10" s="7"/>
      <c r="CM10" s="7"/>
      <c r="CN10" s="7"/>
      <c r="CO10" s="7"/>
      <c r="CP10" s="7"/>
      <c r="CQ10" s="7"/>
      <c r="CR10" s="7"/>
      <c r="CS10" s="7"/>
      <c r="CT10" s="7" t="str">
        <f t="shared" ca="1" si="0"/>
        <v/>
      </c>
      <c r="CU10" s="34" t="str">
        <f t="shared" ca="1" si="25"/>
        <v/>
      </c>
      <c r="CV10" s="34" t="str">
        <f t="shared" ca="1" si="11"/>
        <v/>
      </c>
      <c r="CW10" s="34" t="str">
        <f ca="1">IF($CB10&lt;&gt;"",
                             IF(LEN(Eingabe_mit_Formel!$CB10)&gt;LEN($CU10&amp;$CV10)+2,
                             MID(Eingabe_mit_Formel!$CB10,LEN($CU10&amp;$CV10)+2+3,IFERROR(FIND(",",Eingabe_mit_Formel!$CB10,LEN($CU10&amp;$CV10)+2+3)-(LEN($CU10&amp;$CV10)+2+3),LEN($CB10)-(LEN($CU10&amp;$CV10)+2+2))),
                              ""),
                                        IF(LEN(Eingabe_mit_Formel!$CA10)&gt;LEN($CU10&amp;$CV10)+2,
                                        MID(Eingabe_mit_Formel!$CA10,LEN($CU10&amp;$CV10)+2+3,IFERROR(FIND(",",Eingabe_mit_Formel!$CA10,LEN($CU10&amp;$CV10)+2+3)-(LEN($CU10&amp;$CV10)+2+3),LEN($CA10)-(LEN($CU10&amp;$CV10)+2+2))),
                                        "")
                )</f>
        <v/>
      </c>
      <c r="CX10" s="34" t="str">
        <f ca="1">IF($CB10&lt;&gt;"",
                             IF(LEN(Eingabe_mit_Formel!$CB10)&gt;LEN($CU10&amp;$CV10&amp;$CW10)+2+2,
                             MID(Eingabe_mit_Formel!$CB10,LEN($CU10&amp;$CV10&amp;$CW10)+2+2+3,IFERROR(FIND(",",Eingabe_mit_Formel!$CB10,LEN($CU10&amp;$CV10&amp;$CW10)+2+2+3)-(LEN($CU10&amp;$CV10&amp;$CW10)+2+2+3),LEN($CB10)-(LEN($CU10&amp;$CV10&amp;$CW10)+2+2+2))),
                              ""),
                                        IF(LEN(Eingabe_mit_Formel!$CA10)&gt;LEN($CU10&amp;$CV10&amp;$CW10)+2+2,
                                        MID(Eingabe_mit_Formel!$CA10,LEN($CU10&amp;$CV10&amp;$CW10)+2+2+3,IFERROR(FIND(",",Eingabe_mit_Formel!$CA10,LEN($CU10&amp;$CV10&amp;$CW10)+2+2+3)-(LEN($CU10&amp;$CV10&amp;$CW10)+2+2+3),LEN($CA10)-(LEN($CU10&amp;$CV10&amp;$CW10)+2+2))),
                                        "")
                )</f>
        <v/>
      </c>
      <c r="CY10" s="34" t="str">
        <f ca="1">IF($CB10&lt;&gt;"",
                             IF(LEN(Eingabe_mit_Formel!$CB10)&gt;LEN($CU10&amp;$CV10&amp;$CW10&amp;$CX10)+2+2+2,
                             MID(Eingabe_mit_Formel!$CB10,LEN($CU10&amp;$CV10&amp;$CW10&amp;$CX10)+2+2+2+3,IFERROR(FIND(",",Eingabe_mit_Formel!$CB10,LEN($CU10&amp;$CV10&amp;$CW10&amp;$CX10)+2+2+2+3)-(LEN($CU10&amp;$CV10&amp;$CW10&amp;$CX10)+2+2+2+3),LEN($CB10)-(LEN($CU10&amp;$CV10&amp;$CW10&amp;$CX10)+2+2+2+2))),
                              ""),
                                        IF(LEN(Eingabe_mit_Formel!$CA10)&gt;LEN($CU10&amp;$CV10&amp;$CW10&amp;$CX10)+2+2+2,
                                        MID(Eingabe_mit_Formel!$CA10,LEN($CU10&amp;$CV10&amp;$CW10&amp;$CX10)+2+2+2+3,IFERROR(FIND(",",Eingabe_mit_Formel!$CA10,LEN($CU10&amp;$CV10&amp;$CW10&amp;$CX10)+2+2+2+3)-(LEN($CU10&amp;$CV10&amp;$CW10&amp;$CX10)+2+2+2+3),LEN($CA10)-(LEN($CU10&amp;$CV10&amp;$CW10&amp;$CX10)+2+2+2))),
                                        "")
                )</f>
        <v/>
      </c>
      <c r="CZ10" s="35" t="str">
        <f ca="1">IF($CY10&lt;&gt;"",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,CHAR(10),CHAR(10),"---QS4 Anforderung der Z",$CX10,":",CHAR(10),
                                        IF(IFERROR(VLOOKUP($CX10,KM!$C$7:$N$216,9,FALSE),VLOOKUP(VALUE($CX10),KM!$C$7:$N$216,9,FALSE))="","-",IFERROR(VLOOKUP($CX10,KM!$C$7:$N$216,9,FALSE),VLOOKUP(VALUE($CX10),KM!$C$7:$N$216,9,FALSE))),
                                       "---QS4 Anforderung der Z",$CY10,CHAR(10),
                                        IF(IFERROR(VLOOKUP($CY10,KM!$C$7:$N$216,9,FALSE),VLOOKUP(VALUE($CY10),KM!$C$7:$N$216,9,FALSE))="","-",IFERROR(VLOOKUP($CY10,KM!$C$7:$N$216,9,FALSE),VLOOKUP(VALUE($CY10),KM!$C$7:$N$216,9,FALSE))),
                                        ),
               IF($CX10&lt;&gt;"",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,CHAR(10),CHAR(10),"---QS4 Anforderung der Z",$CX10,":",CHAR(10),
                                                     IF(IFERROR(VLOOKUP($CX10,KM!$C$7:$N$216,9,FALSE),VLOOKUP(VALUE($CX10),KM!$C$7:$N$216,9,FALSE))="","-",IFERROR(VLOOKUP($CX10,KM!$C$7:$N$216,9,FALSE),VLOOKUP(VALUE($CX10),KM!$C$7:$N$216,9,FALSE))),
                                                   ),
                             IF($CW10&lt;&gt;"",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,CHAR(10),CHAR(10),"---QS4 Anforderung der Z",$CW10,":",CHAR(10),
                                                                    IF(IFERROR(VLOOKUP($CW10,KM!$C$7:$N$216,9,FALSE),VLOOKUP(VALUE($CW10),KM!$C$7:$N$216,9,FALSE))="","-",IFERROR(VLOOKUP($CW10,KM!$C$7:$N$216,9,FALSE),VLOOKUP(VALUE($CW10),KM!$C$7:$N$216,9,FALSE))),
                                                                    ),
                                           IF($CV10&lt;&gt;"",
                                                         CONCATENATE(
                                                                                  "---QS4 Anforderung der Z",$CU10,":",CHAR(10),
                                                                                 IF(IFERROR(VLOOKUP($CU10,KM!$C$7:$N$216,9,FALSE),VLOOKUP(VALUE($CU10),KM!$C$7:$N$216,9,FALSE))="","-",IFERROR(VLOOKUP($CU10,KM!$C$7:$N$216,9,FALSE),VLOOKUP(VALUE($CU10),KM!$C$7:$N$216,9,FALSE))),
                                                                                 ,CHAR(10),CHAR(10),"---QS4 Anforderung der Z",$CV10,":",CHAR(10),
                                                                                 IF(IFERROR(VLOOKUP($CV10,KM!$C$7:$N$216,9,FALSE),VLOOKUP(VALUE($CV10),KM!$C$7:$N$216,9,FALSE))="","-",IFERROR(VLOOKUP($CV10,KM!$C$7:$N$216,9,FALSE),VLOOKUP(VALUE($CV10),KM!$C$7:$N$216,9,FALSE))),
                                                                                 ),
                                                         IF($CU10&lt;&gt;"",
                                                                        CONCATENATE(
                                                                                                 IF(IFERROR(VLOOKUP($CU10,KM!$C$7:$N$216,9,FALSE),VLOOKUP(VALUE($CU10),KM!$C$7:$N$216,9,FALSE))="","-",IFERROR(VLOOKUP($CU10,KM!$C$7:$N$216,9,FALSE),VLOOKUP(VALUE($CU10),KM!$C$7:$N$216,9,FALSE))),
                                                                                                ),
                                                                       "")
                                                         )
                                            )
                             )
                )</f>
        <v/>
      </c>
      <c r="DA10" s="35" t="str">
        <f ca="1">IF($CY10&lt;&gt;"",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,CHAR(10),CHAR(10),"---QS3 Anforderung der Z",$CX10,":",CHAR(10),
                                        IF(IFERROR(VLOOKUP($CX10,KM!$C$7:$N$216,8,FALSE),VLOOKUP(VALUE($CX10),KM!$C$7:$N$216,8,FALSE))="","-",IFERROR(VLOOKUP($CX10,KM!$C$7:$N$216,8,FALSE),VLOOKUP(VALUE($CX10),KM!$C$7:$N$216,8,FALSE))),
                                       "---QS3 Anforderung der Z",$CY10,CHAR(10),
                                        IF(IFERROR(VLOOKUP($CY10,KM!$C$7:$N$216,8,FALSE),VLOOKUP(VALUE($CY10),KM!$C$7:$N$216,8,FALSE))="","-",IFERROR(VLOOKUP($CY10,KM!$C$7:$N$216,8,FALSE),VLOOKUP(VALUE($CY10),KM!$C$7:$N$216,8,FALSE))),
                                        ),
               IF($CX10&lt;&gt;"",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,CHAR(10),CHAR(10),"---QS3 Anforderung der Z",$CX10,":",CHAR(10),
                                                     IF(IFERROR(VLOOKUP($CX10,KM!$C$7:$N$216,8,FALSE),VLOOKUP(VALUE($CX10),KM!$C$7:$N$216,8,FALSE))="","-",IFERROR(VLOOKUP($CX10,KM!$C$7:$N$216,8,FALSE),VLOOKUP(VALUE($CX10),KM!$C$7:$N$216,8,FALSE))),
                                                   ),
                             IF($CW10&lt;&gt;"",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,CHAR(10),CHAR(10),"---QS3 Anforderung der Z",$CW10,":",CHAR(10),
                                                                    IF(IFERROR(VLOOKUP($CW10,KM!$C$7:$N$216,8,FALSE),VLOOKUP(VALUE($CW10),KM!$C$7:$N$216,8,FALSE))="","-",IFERROR(VLOOKUP($CW10,KM!$C$7:$N$216,8,FALSE),VLOOKUP(VALUE($CW10),KM!$C$7:$N$216,8,FALSE))),
                                                                    ),
                                           IF($CV10&lt;&gt;"",
                                                         CONCATENATE(
                                                                                  "---QS3 Anforderung der Z",$CU10,":",CHAR(10),
                                                                                 IF(IFERROR(VLOOKUP($CU10,KM!$C$7:$N$216,8,FALSE),VLOOKUP(VALUE($CU10),KM!$C$7:$N$216,8,FALSE))="","-",IFERROR(VLOOKUP($CU10,KM!$C$7:$N$216,8,FALSE),VLOOKUP(VALUE($CU10),KM!$C$7:$N$216,8,FALSE))),
                                                                                 ,CHAR(10),CHAR(10),"---QS3 Anforderung der Z",$CV10,":",CHAR(10),
                                                                                 IF(IFERROR(VLOOKUP($CV10,KM!$C$7:$N$216,8,FALSE),VLOOKUP(VALUE($CV10),KM!$C$7:$N$216,8,FALSE))="","-",IFERROR(VLOOKUP($CV10,KM!$C$7:$N$216,8,FALSE),VLOOKUP(VALUE($CV10),KM!$C$7:$N$216,8,FALSE))),
                                                                                 ),
                                                         IF($CU10&lt;&gt;"",
                                                                        CONCATENATE(
                                                                                                 IF(IFERROR(VLOOKUP($CU10,KM!$C$7:$N$216,8,FALSE),VLOOKUP(VALUE($CU10),KM!$C$7:$N$216,8,FALSE))="","-",IFERROR(VLOOKUP($CU10,KM!$C$7:$N$216,8,FALSE),VLOOKUP(VALUE($CU10),KM!$C$7:$N$216,8,FALSE))),
                                                                                                ),
                                                                       "")
                                                         )
                                            )
                             )
                )</f>
        <v/>
      </c>
      <c r="DB10" s="35" t="str">
        <f ca="1">IF($CY10&lt;&gt;"",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,CHAR(10),CHAR(10),"---QS2 Anforderung der Z",$CX10,":",CHAR(10),
                                        IF(IFERROR(VLOOKUP($CX10,KM!$C$7:$N$216,7,FALSE),VLOOKUP(VALUE($CX10),KM!$C$7:$N$216,7,FALSE))="","-",IFERROR(VLOOKUP($CX10,KM!$C$7:$N$216,7,FALSE),VLOOKUP(VALUE($CX10),KM!$C$7:$N$216,7,FALSE))),
                                       "---QS2 Anforderung der Z",$CY10,CHAR(10),
                                        IF(IFERROR(VLOOKUP($CY10,KM!$C$7:$N$216,7,FALSE),VLOOKUP(VALUE($CY10),KM!$C$7:$N$216,7,FALSE))="","-",IFERROR(VLOOKUP($CY10,KM!$C$7:$N$216,7,FALSE),VLOOKUP(VALUE($CY10),KM!$C$7:$N$216,7,FALSE))),
                                        ),
               IF($CX10&lt;&gt;"",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,CHAR(10),CHAR(10),"---QS2 Anforderung der Z",$CX10,":",CHAR(10),
                                                     IF(IFERROR(VLOOKUP($CX10,KM!$C$7:$N$216,7,FALSE),VLOOKUP(VALUE($CX10),KM!$C$7:$N$216,7,FALSE))="","-",IFERROR(VLOOKUP($CX10,KM!$C$7:$N$216,7,FALSE),VLOOKUP(VALUE($CX10),KM!$C$7:$N$216,7,FALSE))),
                                                   ),
                             IF($CW10&lt;&gt;"",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,CHAR(10),CHAR(10),"---QS2 Anforderung der Z",$CW10,":",CHAR(10),
                                                                    IF(IFERROR(VLOOKUP($CW10,KM!$C$7:$N$216,7,FALSE),VLOOKUP(VALUE($CW10),KM!$C$7:$N$216,7,FALSE))="","-",IFERROR(VLOOKUP($CW10,KM!$C$7:$N$216,7,FALSE),VLOOKUP(VALUE($CW10),KM!$C$7:$N$216,7,FALSE))),
                                                                    ),
                                           IF($CV10&lt;&gt;"",
                                                         CONCATENATE(
                                                                                  "---QS2 Anforderung der Z",$CU10,":",CHAR(10),
                                                                                 IF(IFERROR(VLOOKUP($CU10,KM!$C$7:$N$216,7,FALSE),VLOOKUP(VALUE($CU10),KM!$C$7:$N$216,7,FALSE))="","-",IFERROR(VLOOKUP($CU10,KM!$C$7:$N$216,7,FALSE),VLOOKUP(VALUE($CU10),KM!$C$7:$N$216,7,FALSE))),
                                                                                 ,CHAR(10),CHAR(10),"---QS2 Anforderung der Z",$CV10,":",CHAR(10),
                                                                                 IF(IFERROR(VLOOKUP($CV10,KM!$C$7:$N$216,7,FALSE),VLOOKUP(VALUE($CV10),KM!$C$7:$N$216,7,FALSE))="","-",IFERROR(VLOOKUP($CV10,KM!$C$7:$N$216,7,FALSE),VLOOKUP(VALUE($CV10),KM!$C$7:$N$216,7,FALSE))),
                                                                                 ),
                                                         IF($CU10&lt;&gt;"",
                                                                        CONCATENATE(
                                                                                                 IF(IFERROR(VLOOKUP($CU10,KM!$C$7:$N$216,7,FALSE),VLOOKUP(VALUE($CU10),KM!$C$7:$N$216,7,FALSE))="","-",IFERROR(VLOOKUP($CU10,KM!$C$7:$N$216,7,FALSE),VLOOKUP(VALUE($CU10),KM!$C$7:$N$216,7,FALSE))),
                                                                                                ),
                                                                       "")
                                                         )
                                            )
                             )
                )</f>
        <v/>
      </c>
      <c r="DC10" s="35" t="str">
        <f ca="1">IF($CY10&lt;&gt;"",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,CHAR(10),CHAR(10),"---QS1 Anforderung der Z",$CX10,":",CHAR(10),
                                        IF(IFERROR(VLOOKUP($CX10,KM!$C$7:$N$216,6,FALSE),VLOOKUP(VALUE($CX10),KM!$C$7:$N$216,6,FALSE))="","-",IFERROR(VLOOKUP($CX10,KM!$C$7:$N$216,6,FALSE),VLOOKUP(VALUE($CX10),KM!$C$7:$N$216,6,FALSE))),
                                       "---QS1 Anforderung der Z",$CY10,CHAR(10),
                                        IF(IFERROR(VLOOKUP($CY10,KM!$C$7:$N$216,6,FALSE),VLOOKUP(VALUE($CY10),KM!$C$7:$N$216,6,FALSE))="","-",IFERROR(VLOOKUP($CY10,KM!$C$7:$N$216,6,FALSE),VLOOKUP(VALUE($CY10),KM!$C$7:$N$216,6,FALSE))),
                                        ),
               IF($CX10&lt;&gt;"",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,CHAR(10),CHAR(10),"---QS1 Anforderung der Z",$CX10,":",CHAR(10),
                                                     IF(IFERROR(VLOOKUP($CX10,KM!$C$7:$N$216,6,FALSE),VLOOKUP(VALUE($CX10),KM!$C$7:$N$216,6,FALSE))="","-",IFERROR(VLOOKUP($CX10,KM!$C$7:$N$216,6,FALSE),VLOOKUP(VALUE($CX10),KM!$C$7:$N$216,6,FALSE))),
                                                   ),
                             IF($CW10&lt;&gt;"",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,CHAR(10),CHAR(10),"---QS1 Anforderung der Z",$CW10,":",CHAR(10),
                                                                    IF(IFERROR(VLOOKUP($CW10,KM!$C$7:$N$216,6,FALSE),VLOOKUP(VALUE($CW10),KM!$C$7:$N$216,6,FALSE))="","-",IFERROR(VLOOKUP($CW10,KM!$C$7:$N$216,6,FALSE),VLOOKUP(VALUE($CW10),KM!$C$7:$N$216,6,FALSE))),
                                                                    ),
                                           IF($CV10&lt;&gt;"",
                                                         CONCATENATE(
                                                                                  "---QS1 Anforderung der Z",$CU10,":",CHAR(10),
                                                                                 IF(IFERROR(VLOOKUP($CU10,KM!$C$7:$N$216,6,FALSE),VLOOKUP(VALUE($CU10),KM!$C$7:$N$216,6,FALSE))="","-",IFERROR(VLOOKUP($CU10,KM!$C$7:$N$216,6,FALSE),VLOOKUP(VALUE($CU10),KM!$C$7:$N$216,6,FALSE))),
                                                                                 ,CHAR(10),CHAR(10),"---QS1 Anforderung der Z",$CV10,":",CHAR(10),
                                                                                 IF(IFERROR(VLOOKUP($CV10,KM!$C$7:$N$216,6,FALSE),VLOOKUP(VALUE($CV10),KM!$C$7:$N$216,6,FALSE))="","-",IFERROR(VLOOKUP($CV10,KM!$C$7:$N$216,6,FALSE),VLOOKUP(VALUE($CV10),KM!$C$7:$N$216,6,FALSE))),
                                                                                 ),
                                                         IF($CU10&lt;&gt;"",
                                                                        CONCATENATE(
                                                                                                 IF(IFERROR(VLOOKUP($CU10,KM!$C$7:$N$216,6,FALSE),VLOOKUP(VALUE($CU10),KM!$C$7:$N$216,6,FALSE))="","-",IFERROR(VLOOKUP($CU10,KM!$C$7:$N$216,6,FALSE),VLOOKUP(VALUE($CU10),KM!$C$7:$N$216,6,FALSE))),
                                                                                                ),
                                                                       "")
                                                         )
                                            )
                             )
                )</f>
        <v/>
      </c>
      <c r="DD10" s="35" t="str">
        <f>IF(OR(KM!C13="",LEN(KM!C13)&gt;5),"",KM!C13&amp;"")</f>
        <v>6</v>
      </c>
      <c r="DE10" s="35" t="str">
        <f>IF(KM!D13="","",KM!D13)</f>
        <v>Bodenbeläge</v>
      </c>
      <c r="DF10" s="35" t="str">
        <f>IF(KM!E13="","",KM!E13)</f>
        <v>Textile Bodenbeläge</v>
      </c>
      <c r="DG10" s="35" t="str">
        <f>IF(KM!F13="","",KM!F13)</f>
        <v>VVOC, VOC, SVOC Emissionen und Gehalt an gefährlichen Stoffen</v>
      </c>
      <c r="DH10" s="35">
        <f ca="1">IF(DD10="","",
               IF(
            IFERROR(_xlfn.XLOOKUP(DD10,Eingabe_mit_Formel!$CU$4:$CU$2000,Eingabe_mit_Formel!$CU$4:$CU$2000),
                                IFERROR(_xlfn.XLOOKUP(DD10,Eingabe_mit_Formel!$CV$4:$CV$2000,Eingabe_mit_Formel!$CV$4:$CV$2000),
                                                             IFERROR(_xlfn.XLOOKUP(DD10,Eingabe_mit_Formel!$CW$4:$CW$2000,Eingabe_mit_Formel!$CW$4:$CW$2000),
                                                                                          IFERROR(_xlfn.XLOOKUP(DD10,Eingabe_mit_Formel!$CX$4:$CX$2000,Eingabe_mit_Formel!$CX$4:$CX$2000),
                                                                                                                      IFERROR(_xlfn.XLOOKUP(DD10,Eingabe_mit_Formel!$CY$4:$CY$2000,Eingabe_mit_Formel!$CY$4:$CY$2000),-1
                                                                                                                                                  )
                                                                                                                      )
                                                                                       )
                                                            )
                                               )
                             =-1,-1,1
                            )
                   )</f>
        <v>-1</v>
      </c>
      <c r="DI10" s="35"/>
      <c r="DJ10" s="35"/>
      <c r="DK10" s="35" t="str">
        <f t="shared" ca="1" si="12"/>
        <v xml:space="preserve">
</v>
      </c>
      <c r="DL10" s="7" t="str" cm="1">
        <f t="array" aca="1" ref="DL10" ca="1">IF(INDIRECT(ADDRESS(ROW(),107,4,,"Eingabe"))="","",INDIRECT(ADDRESS(ROW(),107,4,,"Eingabe")))</f>
        <v/>
      </c>
      <c r="DM10" s="7" t="str" cm="1">
        <f t="array" aca="1" ref="DM10" ca="1">IF(INDIRECT(ADDRESS(ROW(),109,4,,"Eingabe"))="","",INDIRECT(ADDRESS(ROW(),109,4,,"Eingabe")))</f>
        <v/>
      </c>
      <c r="DN10" s="7" t="str" cm="1">
        <f t="array" aca="1" ref="DN10" ca="1">IF(INDIRECT(ADDRESS(ROW(),110,4,,"Eingabe"))="","",INDIRECT(ADDRESS(ROW(),110,4,,"Eingabe")))</f>
        <v/>
      </c>
      <c r="DO10" s="35" t="str">
        <f t="shared" ca="1" si="13"/>
        <v/>
      </c>
      <c r="DP10" s="35" t="str">
        <f t="shared" ca="1" si="14"/>
        <v/>
      </c>
      <c r="DQ10" s="35"/>
      <c r="DR10" s="35"/>
      <c r="DS10" s="35"/>
      <c r="DT10" s="35" t="str">
        <f t="shared" ca="1" si="15"/>
        <v xml:space="preserve">
</v>
      </c>
      <c r="DU10" s="35" t="str" cm="1">
        <f t="array" aca="1" ref="DU10" ca="1">IF(INDIRECT(ADDRESS(ROW(),114,4,,"Eingabe"))="","",INDIRECT(ADDRESS(ROW(),114,4,,"Eingabe")))</f>
        <v/>
      </c>
      <c r="DV10" s="35" t="str" cm="1">
        <f t="array" aca="1" ref="DV10" ca="1">IF(INDIRECT(ADDRESS(ROW(),117,4,,"Eingabe"))="","",INDIRECT(ADDRESS(ROW(),117,4,,"Eingabe")))</f>
        <v/>
      </c>
      <c r="DW10" s="35" t="str" cm="1">
        <f t="array" aca="1" ref="DW10" ca="1">IF(INDIRECT(ADDRESS(ROW(),118,4,,"Eingabe"))="","",INDIRECT(ADDRESS(ROW(),118,4,,"Eingabe")))</f>
        <v/>
      </c>
      <c r="DX10" s="35" t="str" cm="1">
        <f t="array" aca="1" ref="DX10" ca="1">IF(INDIRECT(ADDRESS(ROW(),119,4,,"Eingabe"))="","",INDIRECT(ADDRESS(ROW(),119,4,,"Eingabe")))</f>
        <v/>
      </c>
      <c r="DY10" s="35" t="str" cm="1">
        <f t="array" aca="1" ref="DY10" ca="1">IF(INDIRECT(ADDRESS(ROW(),120,4,,"Eingabe"))="","",INDIRECT(ADDRESS(ROW(),120,4,,"Eingabe")))</f>
        <v/>
      </c>
      <c r="DZ10" s="35" t="str" cm="1">
        <f t="array" aca="1" ref="DZ10" ca="1">IF(INDIRECT(ADDRESS(ROW(),121,4,,"Eingabe"))="","",INDIRECT(ADDRESS(ROW(),121,4,,"Eingabe")))</f>
        <v/>
      </c>
      <c r="EA10" s="35" t="str" cm="1">
        <f t="array" aca="1" ref="EA10" ca="1">IF(INDIRECT(ADDRESS(ROW(),122,4,,"Eingabe"))="","",INDIRECT(ADDRESS(ROW(),122,4,,"Eingabe")))</f>
        <v/>
      </c>
      <c r="EB10" s="35" t="str" cm="1">
        <f t="array" aca="1" ref="EB10" ca="1">IF(INDIRECT(ADDRESS(ROW(),123,4,,"Eingabe"))="","",INDIRECT(ADDRESS(ROW(),123,4,,"Eingabe")))</f>
        <v/>
      </c>
      <c r="EC10" s="35" t="str">
        <f t="shared" ca="1" si="16"/>
        <v/>
      </c>
      <c r="ED10" s="35" t="str" cm="1">
        <f t="array" aca="1" ref="ED10" ca="1">IF(INDIRECT(ADDRESS(ROW(),124,4,,"Eingabe"))="","",INDIRECT(ADDRESS(ROW(),124,4,,"Eingabe")))</f>
        <v/>
      </c>
      <c r="EE10" s="35" t="str" cm="1">
        <f t="array" aca="1" ref="EE10" ca="1">IF(AND(_xlfn.ISFORMULA(INDIRECT(ADDRESS(ROW(),1,4,,"Eingabe"))),_xlfn.ISFORMULA(INDIRECT(ADDRESS(ROW(),36,4,,"Eingabe"))),_xlfn.ISFORMULA(INDIRECT(ADDRESS(ROW(),39,4,,"Eingabe"))),_xlfn.ISFORMULA(INDIRECT(ADDRESS(ROW(),77,4,,"Eingabe"))),_xlfn.ISFORMULA(INDIRECT(ADDRESS(ROW(),106,4,,"Eingabe"))),_xlfn.ISFORMULA(INDIRECT(ADDRESS(ROW(),113,4,,"Eingabe")))),"",ROW())</f>
        <v/>
      </c>
      <c r="EF10" s="36" t="str">
        <f t="shared" ca="1" si="1"/>
        <v/>
      </c>
      <c r="EG10" s="36" t="str">
        <f ca="1">IFERROR(IF(B10="","",
                IF(OR(_xlfn.XLOOKUP(B10,METADATEN!$A$4:$A$200,METADATEN!$E$4:$E$200)="Ja",AND(_xlfn.XLOOKUP(B10,METADATEN!$A$4:$A$200,METADATEN!$E$4:$E$200)&lt;&gt;"",DZ10&lt;&gt;""),AND(OR(AND(B10&gt;=340,B10&lt;=346),B10=349),#REF!&lt;&gt;"",OR(IFERROR(SEARCH("Logistik",#REF!),FALSE),IFERROR(SEARCH("Produktion",#REF!),FALSE)))),"","FEHLER: KG wurde als nicht betrachtungsrelevant gekennzeichnet")
                ),"")</f>
        <v/>
      </c>
      <c r="EH10" s="49" t="str">
        <f ca="1">IF(B10="","",
                                 IF(ISERROR(_xlfn.XLOOKUP(B10,METADATEN!$A$4:$A$200,METADATEN!$B$4:$B$200)),"FEHLER: KG kann nicht ausgewertet werden",""
                                               )
                 )</f>
        <v/>
      </c>
      <c r="EI10" s="36" t="str">
        <f t="shared" ca="1" si="2"/>
        <v/>
      </c>
      <c r="EJ10" s="36" t="str">
        <f t="shared" ca="1" si="17"/>
        <v/>
      </c>
      <c r="EK10" s="36" t="str">
        <f t="shared" ca="1" si="18"/>
        <v/>
      </c>
      <c r="EL10" s="36" t="str">
        <f ca="1">IFERROR(IF(AND(EI10="Ja",_xlfn.XLOOKUP(B10,METADATEN!$A$4:$A$200,METADATEN!$I$4:$I$200)&lt;&gt;"Ja"),"WARNUNG zur KG Relevanz: "&amp;_xlfn.XLOOKUP(B10,METADATEN!$A$4:$A$200,METADATEN!$I$4:$I$200),""),"")</f>
        <v/>
      </c>
      <c r="EM10" s="36" t="str">
        <f ca="1">IFERROR(IF(B10="","",
                IF(AND(OR(DL10="QS2",DL10="QS4"),_xlfn.XLOOKUP(B10,METADATEN!$A$4:$A$200,METADATEN!$M$4:$M$200)=0),"WARNUNG: Die KG ist mit '0' gewichtet","")
                ),"")</f>
        <v/>
      </c>
      <c r="EN10" s="36" t="str">
        <f t="shared" ca="1" si="19"/>
        <v/>
      </c>
      <c r="EO10" s="36" t="str">
        <f t="shared" ca="1" si="26"/>
        <v/>
      </c>
      <c r="EP10" s="36" t="str">
        <f t="shared" ca="1" si="20"/>
        <v/>
      </c>
      <c r="EQ10" s="36" t="str">
        <f t="shared" ca="1" si="21"/>
        <v/>
      </c>
      <c r="ER10" s="36" t="str">
        <f t="shared" ca="1" si="22"/>
        <v/>
      </c>
      <c r="ES10" s="36" t="str">
        <f t="shared" ca="1" si="23"/>
        <v/>
      </c>
      <c r="ET10" s="36" t="str">
        <f t="shared" ca="1" si="24"/>
        <v/>
      </c>
      <c r="EU10" s="35" t="str">
        <f ca="1">IFERROR(IF(B10="","",
               IF(AND(AND(OR(DU10="QS1",DU10="QS2",DU10="QS3",DU10="QS4"),_xlfn.XLOOKUP(B10,METADATEN!$A$4:$A$200,METADATEN!$AE$4:$AE$200)=0),B10&lt;&gt;380,B10&lt;&gt;381,B10&lt;&gt;382,B10&lt;&gt;389),"WARNUNG: Die KG ist mit '0' gewichtet","")
               ),"")</f>
        <v/>
      </c>
      <c r="EV10" s="35" t="str">
        <f t="shared" ca="1" si="3"/>
        <v/>
      </c>
      <c r="EW10" s="35" t="str">
        <f t="shared" ca="1" si="4"/>
        <v/>
      </c>
      <c r="EX10" s="35" t="str">
        <f t="shared" ca="1" si="5"/>
        <v/>
      </c>
      <c r="EY10" s="35" t="str">
        <f t="shared" ca="1" si="6"/>
        <v/>
      </c>
      <c r="EZ10" s="35" t="str">
        <f ca="1">IFERROR(IF(B10="","",
                IF(AND(OR(B10=380,B10=381,B10=382,B10=389),OR(AH10&lt;&gt;0,AH10="-"),EC10="x",OR(#REF!&lt;&gt;"",#REF!&lt;&gt;"")),"WARNUNG: Um bei gleichzeitiger Geltendmachung des Bonus 4 und Verfahren1 bei der KG300 (1.Ebene) die maximalen Punkte erreichen zu können, geben Sie bitte die Masse 0kg ein!","")
                ),"")</f>
        <v/>
      </c>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row>
    <row r="11" spans="1:206" s="38" customFormat="1" ht="15" customHeight="1" x14ac:dyDescent="0.3">
      <c r="A11" s="7" t="str">
        <f t="shared" ca="1" si="7"/>
        <v xml:space="preserve">
</v>
      </c>
      <c r="B11" s="7" t="str" cm="1">
        <f t="array" aca="1" ref="B11" ca="1">IF(INDIRECT(ADDRESS(ROW(),2,4,,"Eingabe"))="","",INDIRECT(ADDRESS(ROW(),2,4,,"Eingabe")))</f>
        <v/>
      </c>
      <c r="C11" s="7" t="str" cm="1">
        <f t="array" aca="1" ref="C11" ca="1">IF(INDIRECT(ADDRESS(ROW(),3,4,,"Eingabe"))="","",INDIRECT(ADDRESS(ROW(),3,4,,"Eingabe")))</f>
        <v/>
      </c>
      <c r="D11" s="7" t="str" cm="1">
        <f t="array" aca="1" ref="D11" ca="1">IF(INDIRECT(ADDRESS(ROW(),5,4,,"Eingabe"))="","",INDIRECT(ADDRESS(ROW(),5,4,,"Eingabe")))</f>
        <v/>
      </c>
      <c r="E11" s="7" t="str" cm="1">
        <f t="array" aca="1" ref="E11" ca="1">IF(INDIRECT(ADDRESS(ROW(),6,4,,"Eingabe"))="","",INDIRECT(ADDRESS(ROW(),6,4,,"Eingabe")))</f>
        <v/>
      </c>
      <c r="F11" s="7" t="str" cm="1">
        <f t="array" aca="1" ref="F11" ca="1">IF(INDIRECT(ADDRESS(ROW(),8,4,,"Eingabe"))="","",INDIRECT(ADDRESS(ROW(),8,4,,"Eingabe")))</f>
        <v/>
      </c>
      <c r="G11" s="7" t="str" cm="1">
        <f t="array" aca="1" ref="G11" ca="1">IF(INDIRECT(ADDRESS(ROW(),9,4,,"Eingabe"))="","",INDIRECT(ADDRESS(ROW(),9,4,,"Eingabe")))</f>
        <v/>
      </c>
      <c r="H11" s="7" t="str" cm="1">
        <f t="array" aca="1" ref="H11" ca="1">IF(INDIRECT(ADDRESS(ROW(),10,4,,"Eingabe"))="","",INDIRECT(ADDRESS(ROW(),10,4,,"Eingabe")))</f>
        <v/>
      </c>
      <c r="I11" s="7" t="str" cm="1">
        <f t="array" aca="1" ref="I11" ca="1">IF(INDIRECT(ADDRESS(ROW(),11,4,,"Eingabe"))="","",INDIRECT(ADDRESS(ROW(),11,4,,"Eingabe")))</f>
        <v/>
      </c>
      <c r="J11" s="7" t="str" cm="1">
        <f t="array" aca="1" ref="J11" ca="1">IF(INDIRECT(ADDRESS(ROW(),12,4,,"Eingabe"))="","",INDIRECT(ADDRESS(ROW(),12,4,,"Eingabe")))</f>
        <v/>
      </c>
      <c r="K11" s="7" t="str" cm="1">
        <f t="array" aca="1" ref="K11" ca="1">IF(INDIRECT(ADDRESS(ROW(),13,4,,"Eingabe"))&lt;&gt;"",INDIRECT(ADDRESS(ROW(),13,4,,"Eingabe")),IF(AND(J11="m^3",I11&lt;&gt;""),I11,""))</f>
        <v/>
      </c>
      <c r="L11" s="7" t="str" cm="1">
        <f t="array" aca="1" ref="L11" ca="1">IF(INDIRECT(ADDRESS(ROW(),14,4,,"Eingabe"))="","",INDIRECT(ADDRESS(ROW(),14,4,,"Eingabe")))</f>
        <v/>
      </c>
      <c r="M11" s="7" t="str" cm="1">
        <f t="array" aca="1" ref="M11" ca="1">IF(INDIRECT(ADDRESS(ROW(),15,4,,"Eingabe"))="","",INDIRECT(ADDRESS(ROW(),15,4,,"Eingabe")))</f>
        <v/>
      </c>
      <c r="N11" s="7" t="str" cm="1">
        <f t="array" aca="1" ref="N11" ca="1">IF(INDIRECT(ADDRESS(ROW(),16,4,,"Eingabe"))="","",INDIRECT(ADDRESS(ROW(),16,4,,"Eingabe")))</f>
        <v/>
      </c>
      <c r="O11" s="7" t="str" cm="1">
        <f t="array" aca="1" ref="O11" ca="1">IF(INDIRECT(ADDRESS(ROW(),17,4,,"Eingabe"))="","",INDIRECT(ADDRESS(ROW(),17,4,,"Eingabe")))</f>
        <v/>
      </c>
      <c r="P11" s="7" t="str" cm="1">
        <f t="array" aca="1" ref="P11" ca="1">IF(INDIRECT(ADDRESS(ROW(),18,4,,"Eingabe"))="","",INDIRECT(ADDRESS(ROW(),18,4,,"Eingabe")))</f>
        <v/>
      </c>
      <c r="Q11" s="7" t="str" cm="1">
        <f t="array" aca="1" ref="Q11" ca="1">IF(INDIRECT(ADDRESS(ROW(),19,4,,"Eingabe"))="","",INDIRECT(ADDRESS(ROW(),19,4,,"Eingabe")))</f>
        <v/>
      </c>
      <c r="R11" s="7" t="str">
        <f ca="1">IF(Q11="","",_xlfn.XLOOKUP(Q11,METADATEN!$BJ$2:$BJ$1000,METADATEN!$BK$2:$BK$1000))</f>
        <v/>
      </c>
      <c r="S11" s="7" t="str" cm="1">
        <f t="array" aca="1" ref="S11" ca="1">IF(INDIRECT(ADDRESS(ROW(),21,4,,"Eingabe"))="","",INDIRECT(ADDRESS(ROW(),21,4,,"Eingabe")))</f>
        <v/>
      </c>
      <c r="T11" s="7" t="str" cm="1">
        <f t="array" aca="1" ref="T11" ca="1">IF(INDIRECT(ADDRESS(ROW(),22,4,,"Eingabe"))="","",INDIRECT(ADDRESS(ROW(),22,4,,"Eingabe")))</f>
        <v/>
      </c>
      <c r="U11" s="7" t="str">
        <f ca="1">IF(T11="","",_xlfn.XLOOKUP(T11,METADATEN!$BJ$2:$BJ$1000,METADATEN!$BK$2:$BK$1000))</f>
        <v/>
      </c>
      <c r="V11" s="7" cm="1">
        <f t="array" aca="1" ref="V11" ca="1">IF(INDIRECT(ADDRESS(ROW(),24,4,,"Eingabe"))="",0,INDIRECT(ADDRESS(ROW(),24,4,,"Eingabe")))</f>
        <v>0</v>
      </c>
      <c r="W11" s="7" t="str" cm="1">
        <f t="array" aca="1" ref="W11" ca="1">IF(INDIRECT(ADDRESS(ROW(),25,4,,"Eingabe"))="","",INDIRECT(ADDRESS(ROW(),25,4,,"Eingabe")))</f>
        <v/>
      </c>
      <c r="X11" s="7">
        <f ca="1">IF(W11="",0,_xlfn.XLOOKUP(W11,METADATEN!$BJ$2:$BJ$1000,METADATEN!$BK$2:$BK$1000))</f>
        <v>0</v>
      </c>
      <c r="Y11" s="7" cm="1">
        <f t="array" aca="1" ref="Y11" ca="1">IF(INDIRECT(ADDRESS(ROW(),27,4,,"Eingabe"))="",0,INDIRECT(ADDRESS(ROW(),27,4,,"Eingabe")))</f>
        <v>0</v>
      </c>
      <c r="Z11" s="7" t="str" cm="1">
        <f t="array" aca="1" ref="Z11" ca="1">IF(INDIRECT(ADDRESS(ROW(),28,4,,"Eingabe"))="","",INDIRECT(ADDRESS(ROW(),28,4,,"Eingabe")))</f>
        <v/>
      </c>
      <c r="AA11" s="7">
        <f ca="1">IF(Z11="",0,_xlfn.XLOOKUP(Z11,METADATEN!$BJ$2:$BJ$1000,METADATEN!$BK$2:$BK$1000))</f>
        <v>0</v>
      </c>
      <c r="AB11" s="7" cm="1">
        <f t="array" aca="1" ref="AB11" ca="1">IF(INDIRECT(ADDRESS(ROW(),30,4,,"Eingabe"))="",0,INDIRECT(ADDRESS(ROW(),30,4,,"Eingabe")))</f>
        <v>0</v>
      </c>
      <c r="AC11" s="7" t="str" cm="1">
        <f t="array" aca="1" ref="AC11" ca="1">IF(INDIRECT(ADDRESS(ROW(),31,4,,"Eingabe"))="","",INDIRECT(ADDRESS(ROW(),31,4,,"Eingabe")))</f>
        <v/>
      </c>
      <c r="AD11" s="7">
        <f ca="1">IF(AC11="",0,_xlfn.XLOOKUP(AC11,METADATEN!$BJ$2:$BJ$1000,METADATEN!$BK$2:$BK$1000))</f>
        <v>0</v>
      </c>
      <c r="AE11" s="7" cm="1">
        <f t="array" aca="1" ref="AE11" ca="1">IF(INDIRECT(ADDRESS(ROW(),33,4,,"Eingabe"))="",0,INDIRECT(ADDRESS(ROW(),33,4,,"Eingabe")))</f>
        <v>0</v>
      </c>
      <c r="AF11" s="7" t="str" cm="1">
        <f t="array" aca="1" ref="AF11" ca="1">IF(INDIRECT(ADDRESS(ROW(),34,4,,"Eingabe"))="","",INDIRECT(ADDRESS(ROW(),34,4,,"Eingabe")))</f>
        <v/>
      </c>
      <c r="AG11" s="7">
        <f ca="1">IF(AF11="",0,_xlfn.XLOOKUP(AF11,METADATEN!$BJ$2:$BJ$1000,METADATEN!$BK$2:$BK$1000))</f>
        <v>0</v>
      </c>
      <c r="AH11" s="7" t="str">
        <f ca="1">IFERROR(IF(B11="","",
                IF(AND(J11=METADATEN!$BL$2,I11&lt;&gt;""),I11,
                              IF(AND(J11=METADATEN!$BL$3,I11&lt;&gt;"",K11&lt;&gt;""),I11*K11,
                                            IF(AND(J11=METADATEN!$BL$4,I11&lt;&gt;"",L11&lt;&gt;""),I11*L11,
                                                          IF(AND(J11=METADATEN!$BL$6,I11&lt;&gt;"",M11&lt;&gt;""),I11*M11,
                                                                        IF(AND(J11=METADATEN!$BL$10,I11&lt;&gt;"",N11&lt;&gt;""),I11*N11,
                                                                                       IF(OR(J11=METADATEN!$BL$11,J11=METADATEN!$BL$12),0,
                                                                                                     IF(AND(O11&lt;&gt;"",K11&lt;&gt;""),O11*K11,
                                                                                                                  IF(AND(R11&lt;&gt;"",K11&lt;&gt;""),R11*K11,
                                                                                                                                IF(AND(R11="",K11&lt;&gt;"",S11&lt;&gt;"",U11&lt;&gt;"",S11+V11+Y11+AB11+AE11=1),(S11*U11+V11*X11+Y11*AA11+AB11*AD11+AE11*AG11)*K11,"-"
                                                                                                                                             )
                                                                                                                               )
                                                                                                                  )
                                                                                                     )
                                                                                      )
                                                                        )
                                                        )
                                         )
                            )
                ),"-")</f>
        <v/>
      </c>
      <c r="AI11" s="35"/>
      <c r="AJ11" s="35"/>
      <c r="AK11" s="35" t="str">
        <f t="shared" ca="1" si="8"/>
        <v xml:space="preserve">
</v>
      </c>
      <c r="AL11" s="35" t="str" cm="1">
        <f t="array" aca="1" ref="AL11" ca="1">IF(INDIRECT(ADDRESS(ROW(),40,4,,"Eingabe"))="","",INDIRECT(ADDRESS(ROW(),40,4,,"Eingabe")))</f>
        <v/>
      </c>
      <c r="AM11" s="35" t="str" cm="1">
        <f t="array" aca="1" ref="AM11" ca="1">IF(INDIRECT(ADDRESS(ROW(),41,4,,"Eingabe"))="","",INDIRECT(ADDRESS(ROW(),41,4,,"Eingabe")))</f>
        <v/>
      </c>
      <c r="AN11" s="35" t="str" cm="1">
        <f t="array" aca="1" ref="AN11" ca="1">IF(INDIRECT(ADDRESS(ROW(),42,4,,"Eingabe"))="","",INDIRECT(ADDRESS(ROW(),42,4,,"Eingabe")))</f>
        <v/>
      </c>
      <c r="AO11" s="35"/>
      <c r="AP11" s="35" cm="1">
        <f t="array" aca="1" ref="AP11" ca="1">IF(INDIRECT(ADDRESS(ROW(),44,4,,"Eingabe"))="",0,INDIRECT(ADDRESS(ROW(),44,4,,"Eingabe")))</f>
        <v>0</v>
      </c>
      <c r="AQ11" s="35" cm="1">
        <f t="array" aca="1" ref="AQ11" ca="1">IF(INDIRECT(ADDRESS(ROW(),45,4,,"Eingabe"))="",0,INDIRECT(ADDRESS(ROW(),45,4,,"Eingabe")))</f>
        <v>0</v>
      </c>
      <c r="AR11" s="35" cm="1">
        <f t="array" aca="1" ref="AR11" ca="1">IF(INDIRECT(ADDRESS(ROW(),46,4,,"Eingabe"))="",0,INDIRECT(ADDRESS(ROW(),46,4,,"Eingabe")))</f>
        <v>0</v>
      </c>
      <c r="AS11" s="35" cm="1">
        <f t="array" aca="1" ref="AS11" ca="1">IF(INDIRECT(ADDRESS(ROW(),47,4,,"Eingabe"))="",0,INDIRECT(ADDRESS(ROW(),47,4,,"Eingabe")))</f>
        <v>0</v>
      </c>
      <c r="AT11" s="35" cm="1">
        <f t="array" aca="1" ref="AT11" ca="1">IF(INDIRECT(ADDRESS(ROW(),48,4,,"Eingabe"))="",0,INDIRECT(ADDRESS(ROW(),48,4,,"Eingabe")))</f>
        <v>0</v>
      </c>
      <c r="AU11" s="35"/>
      <c r="AV11" s="35" cm="1">
        <f t="array" aca="1" ref="AV11" ca="1">IF(INDIRECT(ADDRESS(ROW(),50,4,,"Eingabe"))="",0,INDIRECT(ADDRESS(ROW(),50,4,,"Eingabe")))</f>
        <v>0</v>
      </c>
      <c r="AW11" s="35" cm="1">
        <f t="array" aca="1" ref="AW11" ca="1">IF(INDIRECT(ADDRESS(ROW(),51,4,,"Eingabe"))="",0,INDIRECT(ADDRESS(ROW(),51,4,,"Eingabe")))</f>
        <v>0</v>
      </c>
      <c r="AX11" s="35" cm="1">
        <f t="array" aca="1" ref="AX11" ca="1">IF(INDIRECT(ADDRESS(ROW(),52,4,,"Eingabe"))="",0,INDIRECT(ADDRESS(ROW(),52,4,,"Eingabe")))</f>
        <v>0</v>
      </c>
      <c r="AY11" s="35" cm="1">
        <f t="array" aca="1" ref="AY11" ca="1">IF(INDIRECT(ADDRESS(ROW(),53,4,,"Eingabe"))="",0,INDIRECT(ADDRESS(ROW(),53,4,,"Eingabe")))</f>
        <v>0</v>
      </c>
      <c r="AZ11" s="35" cm="1">
        <f t="array" aca="1" ref="AZ11" ca="1">IF(INDIRECT(ADDRESS(ROW(),54,4,,"Eingabe"))="",0,INDIRECT(ADDRESS(ROW(),54,4,,"Eingabe")))</f>
        <v>0</v>
      </c>
      <c r="BA11" s="35"/>
      <c r="BB11" s="35" cm="1">
        <f t="array" aca="1" ref="BB11" ca="1">IF(INDIRECT(ADDRESS(ROW(),56,4,,"Eingabe"))="",0,INDIRECT(ADDRESS(ROW(),56,4,,"Eingabe")))</f>
        <v>0</v>
      </c>
      <c r="BC11" s="35" cm="1">
        <f t="array" aca="1" ref="BC11" ca="1">IF(INDIRECT(ADDRESS(ROW(),57,4,,"Eingabe"))="",0,INDIRECT(ADDRESS(ROW(),57,4,,"Eingabe")))</f>
        <v>0</v>
      </c>
      <c r="BD11" s="35" cm="1">
        <f t="array" aca="1" ref="BD11" ca="1">IF(INDIRECT(ADDRESS(ROW(),58,4,,"Eingabe"))="",0,INDIRECT(ADDRESS(ROW(),58,4,,"Eingabe")))</f>
        <v>0</v>
      </c>
      <c r="BE11" s="35" cm="1">
        <f t="array" aca="1" ref="BE11" ca="1">IF(INDIRECT(ADDRESS(ROW(),59,4,,"Eingabe"))="",0,INDIRECT(ADDRESS(ROW(),59,4,,"Eingabe")))</f>
        <v>0</v>
      </c>
      <c r="BF11" s="35" cm="1">
        <f t="array" aca="1" ref="BF11" ca="1">IF(INDIRECT(ADDRESS(ROW(),60,4,,"Eingabe"))="",0,INDIRECT(ADDRESS(ROW(),60,4,,"Eingabe")))</f>
        <v>0</v>
      </c>
      <c r="BG11" s="35"/>
      <c r="BH11" s="35" cm="1">
        <f t="array" aca="1" ref="BH11" ca="1">IF(INDIRECT(ADDRESS(ROW(),62,4,,"Eingabe"))="",0,INDIRECT(ADDRESS(ROW(),62,4,,"Eingabe")))</f>
        <v>0</v>
      </c>
      <c r="BI11" s="35" cm="1">
        <f t="array" aca="1" ref="BI11" ca="1">IF(INDIRECT(ADDRESS(ROW(),63,4,,"Eingabe"))="",0,INDIRECT(ADDRESS(ROW(),63,4,,"Eingabe")))</f>
        <v>0</v>
      </c>
      <c r="BJ11" s="35" cm="1">
        <f t="array" aca="1" ref="BJ11" ca="1">IF(INDIRECT(ADDRESS(ROW(),64,4,,"Eingabe"))="",0,INDIRECT(ADDRESS(ROW(),64,4,,"Eingabe")))</f>
        <v>0</v>
      </c>
      <c r="BK11" s="35" cm="1">
        <f t="array" aca="1" ref="BK11" ca="1">IF(INDIRECT(ADDRESS(ROW(),65,4,,"Eingabe"))="",0,INDIRECT(ADDRESS(ROW(),65,4,,"Eingabe")))</f>
        <v>0</v>
      </c>
      <c r="BL11" s="35" cm="1">
        <f t="array" aca="1" ref="BL11" ca="1">IF(INDIRECT(ADDRESS(ROW(),66,4,,"Eingabe"))="",0,INDIRECT(ADDRESS(ROW(),66,4,,"Eingabe")))</f>
        <v>0</v>
      </c>
      <c r="BM11" s="35"/>
      <c r="BN11" s="35" cm="1">
        <f t="array" aca="1" ref="BN11" ca="1">IF(INDIRECT(ADDRESS(ROW(),68,4,,"Eingabe"))="",0,INDIRECT(ADDRESS(ROW(),68,4,,"Eingabe")))</f>
        <v>0</v>
      </c>
      <c r="BO11" s="35" cm="1">
        <f t="array" aca="1" ref="BO11" ca="1">IF(INDIRECT(ADDRESS(ROW(),69,4,,"Eingabe"))="",0,INDIRECT(ADDRESS(ROW(),69,4,,"Eingabe")))</f>
        <v>0</v>
      </c>
      <c r="BP11" s="35" cm="1">
        <f t="array" aca="1" ref="BP11" ca="1">IF(INDIRECT(ADDRESS(ROW(),70,4,,"Eingabe"))="",0,INDIRECT(ADDRESS(ROW(),70,4,,"Eingabe")))</f>
        <v>0</v>
      </c>
      <c r="BQ11" s="35" cm="1">
        <f t="array" aca="1" ref="BQ11" ca="1">IF(INDIRECT(ADDRESS(ROW(),71,4,,"Eingabe"))="",0,INDIRECT(ADDRESS(ROW(),71,4,,"Eingabe")))</f>
        <v>0</v>
      </c>
      <c r="BR11" s="35" cm="1">
        <f t="array" aca="1" ref="BR11" ca="1">IF(INDIRECT(ADDRESS(ROW(),72,4,,"Eingabe"))="",0,INDIRECT(ADDRESS(ROW(),72,4,,"Eingabe")))</f>
        <v>0</v>
      </c>
      <c r="BS11" s="35"/>
      <c r="BT11" s="7"/>
      <c r="BU11" s="7"/>
      <c r="BV11" s="7" t="str">
        <f t="shared" ca="1" si="9"/>
        <v/>
      </c>
      <c r="BW11" s="7" t="str">
        <f ca="1">IF($B11="","",
                _xlfn.XLOOKUP(B11,METADATEN!$A$4:$A$200,METADATEN!$J$4:$J$200)
                )</f>
        <v/>
      </c>
      <c r="BX11" s="7" t="str" cm="1">
        <f t="array" aca="1" ref="BX11" ca="1">IF(INDIRECT(ADDRESS(ROW(),78,4,,"Eingabe"))="","",INDIRECT(ADDRESS(ROW(),78,4,,"Eingabe")))</f>
        <v/>
      </c>
      <c r="BY11" s="7" t="str" cm="1">
        <f t="array" aca="1" ref="BY11" ca="1">IF(INDIRECT(ADDRESS(ROW(),79,4,,"Eingabe"))="","",INDIRECT(ADDRESS(ROW(),79,4,,"Eingabe")))</f>
        <v/>
      </c>
      <c r="BZ11" s="7" t="str" cm="1">
        <f t="array" aca="1" ref="BZ11" ca="1">IF(INDIRECT(ADDRESS(ROW(),80,4,,"Eingabe"))="","",INDIRECT(ADDRESS(ROW(),80,4,,"Eingabe")))</f>
        <v/>
      </c>
      <c r="CA11" s="7" t="str">
        <f ca="1">IFERROR(IF(CT11="","",
                                              IF(_xlfn.XLOOKUP(CT11,Übersicht!$U$2:$U$1000,Übersicht!$S$2:$S$1000)="","",
                                                            _xlfn.XLOOKUP(CT11,Übersicht!$U$2:$U$1000,Übersicht!$S$2:$S$1000,"")
                                                             )
                                                ),"")</f>
        <v/>
      </c>
      <c r="CB11" s="7" t="str" cm="1">
        <f t="array" aca="1" ref="CB11" ca="1">IF(INDIRECT(ADDRESS(ROW(),82,4,,"Eingabe"))="","",INDIRECT(ADDRESS(ROW(),82,4,,"Eingabe")))</f>
        <v/>
      </c>
      <c r="CC11" s="7" t="str">
        <f t="shared" ca="1" si="10"/>
        <v/>
      </c>
      <c r="CD11" s="7" t="str" cm="1">
        <f t="array" aca="1" ref="CD11" ca="1">IF(INDIRECT(ADDRESS(ROW(),84,4,,"Eingabe"))="","",INDIRECT(ADDRESS(ROW(),84,4,,"Eingabe")))</f>
        <v/>
      </c>
      <c r="CE11" s="7"/>
      <c r="CF11" s="7"/>
      <c r="CG11" s="7"/>
      <c r="CH11" s="7"/>
      <c r="CI11" s="7"/>
      <c r="CJ11" s="7"/>
      <c r="CK11" s="7"/>
      <c r="CL11" s="7"/>
      <c r="CM11" s="7"/>
      <c r="CN11" s="7"/>
      <c r="CO11" s="7"/>
      <c r="CP11" s="7"/>
      <c r="CQ11" s="7"/>
      <c r="CR11" s="7"/>
      <c r="CS11" s="7"/>
      <c r="CT11" s="7" t="str">
        <f t="shared" ca="1" si="0"/>
        <v/>
      </c>
      <c r="CU11" s="34" t="str">
        <f t="shared" ca="1" si="25"/>
        <v/>
      </c>
      <c r="CV11" s="34" t="str">
        <f t="shared" ca="1" si="11"/>
        <v/>
      </c>
      <c r="CW11" s="34" t="str">
        <f ca="1">IF($CB11&lt;&gt;"",
                             IF(LEN(Eingabe_mit_Formel!$CB11)&gt;LEN($CU11&amp;$CV11)+2,
                             MID(Eingabe_mit_Formel!$CB11,LEN($CU11&amp;$CV11)+2+3,IFERROR(FIND(",",Eingabe_mit_Formel!$CB11,LEN($CU11&amp;$CV11)+2+3)-(LEN($CU11&amp;$CV11)+2+3),LEN($CB11)-(LEN($CU11&amp;$CV11)+2+2))),
                              ""),
                                        IF(LEN(Eingabe_mit_Formel!$CA11)&gt;LEN($CU11&amp;$CV11)+2,
                                        MID(Eingabe_mit_Formel!$CA11,LEN($CU11&amp;$CV11)+2+3,IFERROR(FIND(",",Eingabe_mit_Formel!$CA11,LEN($CU11&amp;$CV11)+2+3)-(LEN($CU11&amp;$CV11)+2+3),LEN($CA11)-(LEN($CU11&amp;$CV11)+2+2))),
                                        "")
                )</f>
        <v/>
      </c>
      <c r="CX11" s="34" t="str">
        <f ca="1">IF($CB11&lt;&gt;"",
                             IF(LEN(Eingabe_mit_Formel!$CB11)&gt;LEN($CU11&amp;$CV11&amp;$CW11)+2+2,
                             MID(Eingabe_mit_Formel!$CB11,LEN($CU11&amp;$CV11&amp;$CW11)+2+2+3,IFERROR(FIND(",",Eingabe_mit_Formel!$CB11,LEN($CU11&amp;$CV11&amp;$CW11)+2+2+3)-(LEN($CU11&amp;$CV11&amp;$CW11)+2+2+3),LEN($CB11)-(LEN($CU11&amp;$CV11&amp;$CW11)+2+2+2))),
                              ""),
                                        IF(LEN(Eingabe_mit_Formel!$CA11)&gt;LEN($CU11&amp;$CV11&amp;$CW11)+2+2,
                                        MID(Eingabe_mit_Formel!$CA11,LEN($CU11&amp;$CV11&amp;$CW11)+2+2+3,IFERROR(FIND(",",Eingabe_mit_Formel!$CA11,LEN($CU11&amp;$CV11&amp;$CW11)+2+2+3)-(LEN($CU11&amp;$CV11&amp;$CW11)+2+2+3),LEN($CA11)-(LEN($CU11&amp;$CV11&amp;$CW11)+2+2))),
                                        "")
                )</f>
        <v/>
      </c>
      <c r="CY11" s="34" t="str">
        <f ca="1">IF($CB11&lt;&gt;"",
                             IF(LEN(Eingabe_mit_Formel!$CB11)&gt;LEN($CU11&amp;$CV11&amp;$CW11&amp;$CX11)+2+2+2,
                             MID(Eingabe_mit_Formel!$CB11,LEN($CU11&amp;$CV11&amp;$CW11&amp;$CX11)+2+2+2+3,IFERROR(FIND(",",Eingabe_mit_Formel!$CB11,LEN($CU11&amp;$CV11&amp;$CW11&amp;$CX11)+2+2+2+3)-(LEN($CU11&amp;$CV11&amp;$CW11&amp;$CX11)+2+2+2+3),LEN($CB11)-(LEN($CU11&amp;$CV11&amp;$CW11&amp;$CX11)+2+2+2+2))),
                              ""),
                                        IF(LEN(Eingabe_mit_Formel!$CA11)&gt;LEN($CU11&amp;$CV11&amp;$CW11&amp;$CX11)+2+2+2,
                                        MID(Eingabe_mit_Formel!$CA11,LEN($CU11&amp;$CV11&amp;$CW11&amp;$CX11)+2+2+2+3,IFERROR(FIND(",",Eingabe_mit_Formel!$CA11,LEN($CU11&amp;$CV11&amp;$CW11&amp;$CX11)+2+2+2+3)-(LEN($CU11&amp;$CV11&amp;$CW11&amp;$CX11)+2+2+2+3),LEN($CA11)-(LEN($CU11&amp;$CV11&amp;$CW11&amp;$CX11)+2+2+2))),
                                        "")
                )</f>
        <v/>
      </c>
      <c r="CZ11" s="35" t="str">
        <f ca="1">IF($CY11&lt;&gt;"",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,CHAR(10),CHAR(10),"---QS4 Anforderung der Z",$CX11,":",CHAR(10),
                                        IF(IFERROR(VLOOKUP($CX11,KM!$C$7:$N$216,9,FALSE),VLOOKUP(VALUE($CX11),KM!$C$7:$N$216,9,FALSE))="","-",IFERROR(VLOOKUP($CX11,KM!$C$7:$N$216,9,FALSE),VLOOKUP(VALUE($CX11),KM!$C$7:$N$216,9,FALSE))),
                                       "---QS4 Anforderung der Z",$CY11,CHAR(10),
                                        IF(IFERROR(VLOOKUP($CY11,KM!$C$7:$N$216,9,FALSE),VLOOKUP(VALUE($CY11),KM!$C$7:$N$216,9,FALSE))="","-",IFERROR(VLOOKUP($CY11,KM!$C$7:$N$216,9,FALSE),VLOOKUP(VALUE($CY11),KM!$C$7:$N$216,9,FALSE))),
                                        ),
               IF($CX11&lt;&gt;"",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,CHAR(10),CHAR(10),"---QS4 Anforderung der Z",$CX11,":",CHAR(10),
                                                     IF(IFERROR(VLOOKUP($CX11,KM!$C$7:$N$216,9,FALSE),VLOOKUP(VALUE($CX11),KM!$C$7:$N$216,9,FALSE))="","-",IFERROR(VLOOKUP($CX11,KM!$C$7:$N$216,9,FALSE),VLOOKUP(VALUE($CX11),KM!$C$7:$N$216,9,FALSE))),
                                                   ),
                             IF($CW11&lt;&gt;"",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,CHAR(10),CHAR(10),"---QS4 Anforderung der Z",$CW11,":",CHAR(10),
                                                                    IF(IFERROR(VLOOKUP($CW11,KM!$C$7:$N$216,9,FALSE),VLOOKUP(VALUE($CW11),KM!$C$7:$N$216,9,FALSE))="","-",IFERROR(VLOOKUP($CW11,KM!$C$7:$N$216,9,FALSE),VLOOKUP(VALUE($CW11),KM!$C$7:$N$216,9,FALSE))),
                                                                    ),
                                           IF($CV11&lt;&gt;"",
                                                         CONCATENATE(
                                                                                  "---QS4 Anforderung der Z",$CU11,":",CHAR(10),
                                                                                 IF(IFERROR(VLOOKUP($CU11,KM!$C$7:$N$216,9,FALSE),VLOOKUP(VALUE($CU11),KM!$C$7:$N$216,9,FALSE))="","-",IFERROR(VLOOKUP($CU11,KM!$C$7:$N$216,9,FALSE),VLOOKUP(VALUE($CU11),KM!$C$7:$N$216,9,FALSE))),
                                                                                 ,CHAR(10),CHAR(10),"---QS4 Anforderung der Z",$CV11,":",CHAR(10),
                                                                                 IF(IFERROR(VLOOKUP($CV11,KM!$C$7:$N$216,9,FALSE),VLOOKUP(VALUE($CV11),KM!$C$7:$N$216,9,FALSE))="","-",IFERROR(VLOOKUP($CV11,KM!$C$7:$N$216,9,FALSE),VLOOKUP(VALUE($CV11),KM!$C$7:$N$216,9,FALSE))),
                                                                                 ),
                                                         IF($CU11&lt;&gt;"",
                                                                        CONCATENATE(
                                                                                                 IF(IFERROR(VLOOKUP($CU11,KM!$C$7:$N$216,9,FALSE),VLOOKUP(VALUE($CU11),KM!$C$7:$N$216,9,FALSE))="","-",IFERROR(VLOOKUP($CU11,KM!$C$7:$N$216,9,FALSE),VLOOKUP(VALUE($CU11),KM!$C$7:$N$216,9,FALSE))),
                                                                                                ),
                                                                       "")
                                                         )
                                            )
                             )
                )</f>
        <v/>
      </c>
      <c r="DA11" s="35" t="str">
        <f ca="1">IF($CY11&lt;&gt;"",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,CHAR(10),CHAR(10),"---QS3 Anforderung der Z",$CX11,":",CHAR(10),
                                        IF(IFERROR(VLOOKUP($CX11,KM!$C$7:$N$216,8,FALSE),VLOOKUP(VALUE($CX11),KM!$C$7:$N$216,8,FALSE))="","-",IFERROR(VLOOKUP($CX11,KM!$C$7:$N$216,8,FALSE),VLOOKUP(VALUE($CX11),KM!$C$7:$N$216,8,FALSE))),
                                       "---QS3 Anforderung der Z",$CY11,CHAR(10),
                                        IF(IFERROR(VLOOKUP($CY11,KM!$C$7:$N$216,8,FALSE),VLOOKUP(VALUE($CY11),KM!$C$7:$N$216,8,FALSE))="","-",IFERROR(VLOOKUP($CY11,KM!$C$7:$N$216,8,FALSE),VLOOKUP(VALUE($CY11),KM!$C$7:$N$216,8,FALSE))),
                                        ),
               IF($CX11&lt;&gt;"",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,CHAR(10),CHAR(10),"---QS3 Anforderung der Z",$CX11,":",CHAR(10),
                                                     IF(IFERROR(VLOOKUP($CX11,KM!$C$7:$N$216,8,FALSE),VLOOKUP(VALUE($CX11),KM!$C$7:$N$216,8,FALSE))="","-",IFERROR(VLOOKUP($CX11,KM!$C$7:$N$216,8,FALSE),VLOOKUP(VALUE($CX11),KM!$C$7:$N$216,8,FALSE))),
                                                   ),
                             IF($CW11&lt;&gt;"",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,CHAR(10),CHAR(10),"---QS3 Anforderung der Z",$CW11,":",CHAR(10),
                                                                    IF(IFERROR(VLOOKUP($CW11,KM!$C$7:$N$216,8,FALSE),VLOOKUP(VALUE($CW11),KM!$C$7:$N$216,8,FALSE))="","-",IFERROR(VLOOKUP($CW11,KM!$C$7:$N$216,8,FALSE),VLOOKUP(VALUE($CW11),KM!$C$7:$N$216,8,FALSE))),
                                                                    ),
                                           IF($CV11&lt;&gt;"",
                                                         CONCATENATE(
                                                                                  "---QS3 Anforderung der Z",$CU11,":",CHAR(10),
                                                                                 IF(IFERROR(VLOOKUP($CU11,KM!$C$7:$N$216,8,FALSE),VLOOKUP(VALUE($CU11),KM!$C$7:$N$216,8,FALSE))="","-",IFERROR(VLOOKUP($CU11,KM!$C$7:$N$216,8,FALSE),VLOOKUP(VALUE($CU11),KM!$C$7:$N$216,8,FALSE))),
                                                                                 ,CHAR(10),CHAR(10),"---QS3 Anforderung der Z",$CV11,":",CHAR(10),
                                                                                 IF(IFERROR(VLOOKUP($CV11,KM!$C$7:$N$216,8,FALSE),VLOOKUP(VALUE($CV11),KM!$C$7:$N$216,8,FALSE))="","-",IFERROR(VLOOKUP($CV11,KM!$C$7:$N$216,8,FALSE),VLOOKUP(VALUE($CV11),KM!$C$7:$N$216,8,FALSE))),
                                                                                 ),
                                                         IF($CU11&lt;&gt;"",
                                                                        CONCATENATE(
                                                                                                 IF(IFERROR(VLOOKUP($CU11,KM!$C$7:$N$216,8,FALSE),VLOOKUP(VALUE($CU11),KM!$C$7:$N$216,8,FALSE))="","-",IFERROR(VLOOKUP($CU11,KM!$C$7:$N$216,8,FALSE),VLOOKUP(VALUE($CU11),KM!$C$7:$N$216,8,FALSE))),
                                                                                                ),
                                                                       "")
                                                         )
                                            )
                             )
                )</f>
        <v/>
      </c>
      <c r="DB11" s="35" t="str">
        <f ca="1">IF($CY11&lt;&gt;"",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,CHAR(10),CHAR(10),"---QS2 Anforderung der Z",$CX11,":",CHAR(10),
                                        IF(IFERROR(VLOOKUP($CX11,KM!$C$7:$N$216,7,FALSE),VLOOKUP(VALUE($CX11),KM!$C$7:$N$216,7,FALSE))="","-",IFERROR(VLOOKUP($CX11,KM!$C$7:$N$216,7,FALSE),VLOOKUP(VALUE($CX11),KM!$C$7:$N$216,7,FALSE))),
                                       "---QS2 Anforderung der Z",$CY11,CHAR(10),
                                        IF(IFERROR(VLOOKUP($CY11,KM!$C$7:$N$216,7,FALSE),VLOOKUP(VALUE($CY11),KM!$C$7:$N$216,7,FALSE))="","-",IFERROR(VLOOKUP($CY11,KM!$C$7:$N$216,7,FALSE),VLOOKUP(VALUE($CY11),KM!$C$7:$N$216,7,FALSE))),
                                        ),
               IF($CX11&lt;&gt;"",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,CHAR(10),CHAR(10),"---QS2 Anforderung der Z",$CX11,":",CHAR(10),
                                                     IF(IFERROR(VLOOKUP($CX11,KM!$C$7:$N$216,7,FALSE),VLOOKUP(VALUE($CX11),KM!$C$7:$N$216,7,FALSE))="","-",IFERROR(VLOOKUP($CX11,KM!$C$7:$N$216,7,FALSE),VLOOKUP(VALUE($CX11),KM!$C$7:$N$216,7,FALSE))),
                                                   ),
                             IF($CW11&lt;&gt;"",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,CHAR(10),CHAR(10),"---QS2 Anforderung der Z",$CW11,":",CHAR(10),
                                                                    IF(IFERROR(VLOOKUP($CW11,KM!$C$7:$N$216,7,FALSE),VLOOKUP(VALUE($CW11),KM!$C$7:$N$216,7,FALSE))="","-",IFERROR(VLOOKUP($CW11,KM!$C$7:$N$216,7,FALSE),VLOOKUP(VALUE($CW11),KM!$C$7:$N$216,7,FALSE))),
                                                                    ),
                                           IF($CV11&lt;&gt;"",
                                                         CONCATENATE(
                                                                                  "---QS2 Anforderung der Z",$CU11,":",CHAR(10),
                                                                                 IF(IFERROR(VLOOKUP($CU11,KM!$C$7:$N$216,7,FALSE),VLOOKUP(VALUE($CU11),KM!$C$7:$N$216,7,FALSE))="","-",IFERROR(VLOOKUP($CU11,KM!$C$7:$N$216,7,FALSE),VLOOKUP(VALUE($CU11),KM!$C$7:$N$216,7,FALSE))),
                                                                                 ,CHAR(10),CHAR(10),"---QS2 Anforderung der Z",$CV11,":",CHAR(10),
                                                                                 IF(IFERROR(VLOOKUP($CV11,KM!$C$7:$N$216,7,FALSE),VLOOKUP(VALUE($CV11),KM!$C$7:$N$216,7,FALSE))="","-",IFERROR(VLOOKUP($CV11,KM!$C$7:$N$216,7,FALSE),VLOOKUP(VALUE($CV11),KM!$C$7:$N$216,7,FALSE))),
                                                                                 ),
                                                         IF($CU11&lt;&gt;"",
                                                                        CONCATENATE(
                                                                                                 IF(IFERROR(VLOOKUP($CU11,KM!$C$7:$N$216,7,FALSE),VLOOKUP(VALUE($CU11),KM!$C$7:$N$216,7,FALSE))="","-",IFERROR(VLOOKUP($CU11,KM!$C$7:$N$216,7,FALSE),VLOOKUP(VALUE($CU11),KM!$C$7:$N$216,7,FALSE))),
                                                                                                ),
                                                                       "")
                                                         )
                                            )
                             )
                )</f>
        <v/>
      </c>
      <c r="DC11" s="35" t="str">
        <f ca="1">IF($CY11&lt;&gt;"",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,CHAR(10),CHAR(10),"---QS1 Anforderung der Z",$CX11,":",CHAR(10),
                                        IF(IFERROR(VLOOKUP($CX11,KM!$C$7:$N$216,6,FALSE),VLOOKUP(VALUE($CX11),KM!$C$7:$N$216,6,FALSE))="","-",IFERROR(VLOOKUP($CX11,KM!$C$7:$N$216,6,FALSE),VLOOKUP(VALUE($CX11),KM!$C$7:$N$216,6,FALSE))),
                                       "---QS1 Anforderung der Z",$CY11,CHAR(10),
                                        IF(IFERROR(VLOOKUP($CY11,KM!$C$7:$N$216,6,FALSE),VLOOKUP(VALUE($CY11),KM!$C$7:$N$216,6,FALSE))="","-",IFERROR(VLOOKUP($CY11,KM!$C$7:$N$216,6,FALSE),VLOOKUP(VALUE($CY11),KM!$C$7:$N$216,6,FALSE))),
                                        ),
               IF($CX11&lt;&gt;"",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,CHAR(10),CHAR(10),"---QS1 Anforderung der Z",$CX11,":",CHAR(10),
                                                     IF(IFERROR(VLOOKUP($CX11,KM!$C$7:$N$216,6,FALSE),VLOOKUP(VALUE($CX11),KM!$C$7:$N$216,6,FALSE))="","-",IFERROR(VLOOKUP($CX11,KM!$C$7:$N$216,6,FALSE),VLOOKUP(VALUE($CX11),KM!$C$7:$N$216,6,FALSE))),
                                                   ),
                             IF($CW11&lt;&gt;"",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,CHAR(10),CHAR(10),"---QS1 Anforderung der Z",$CW11,":",CHAR(10),
                                                                    IF(IFERROR(VLOOKUP($CW11,KM!$C$7:$N$216,6,FALSE),VLOOKUP(VALUE($CW11),KM!$C$7:$N$216,6,FALSE))="","-",IFERROR(VLOOKUP($CW11,KM!$C$7:$N$216,6,FALSE),VLOOKUP(VALUE($CW11),KM!$C$7:$N$216,6,FALSE))),
                                                                    ),
                                           IF($CV11&lt;&gt;"",
                                                         CONCATENATE(
                                                                                  "---QS1 Anforderung der Z",$CU11,":",CHAR(10),
                                                                                 IF(IFERROR(VLOOKUP($CU11,KM!$C$7:$N$216,6,FALSE),VLOOKUP(VALUE($CU11),KM!$C$7:$N$216,6,FALSE))="","-",IFERROR(VLOOKUP($CU11,KM!$C$7:$N$216,6,FALSE),VLOOKUP(VALUE($CU11),KM!$C$7:$N$216,6,FALSE))),
                                                                                 ,CHAR(10),CHAR(10),"---QS1 Anforderung der Z",$CV11,":",CHAR(10),
                                                                                 IF(IFERROR(VLOOKUP($CV11,KM!$C$7:$N$216,6,FALSE),VLOOKUP(VALUE($CV11),KM!$C$7:$N$216,6,FALSE))="","-",IFERROR(VLOOKUP($CV11,KM!$C$7:$N$216,6,FALSE),VLOOKUP(VALUE($CV11),KM!$C$7:$N$216,6,FALSE))),
                                                                                 ),
                                                         IF($CU11&lt;&gt;"",
                                                                        CONCATENATE(
                                                                                                 IF(IFERROR(VLOOKUP($CU11,KM!$C$7:$N$216,6,FALSE),VLOOKUP(VALUE($CU11),KM!$C$7:$N$216,6,FALSE))="","-",IFERROR(VLOOKUP($CU11,KM!$C$7:$N$216,6,FALSE),VLOOKUP(VALUE($CU11),KM!$C$7:$N$216,6,FALSE))),
                                                                                                ),
                                                                       "")
                                                         )
                                            )
                             )
                )</f>
        <v/>
      </c>
      <c r="DD11" s="35" t="str">
        <f>IF(OR(KM!C14="",LEN(KM!C14)&gt;5),"",KM!C14&amp;"")</f>
        <v>7</v>
      </c>
      <c r="DE11" s="35" t="str">
        <f>IF(KM!D14="","",KM!D14)</f>
        <v>Bodenbeläge</v>
      </c>
      <c r="DF11" s="35" t="str">
        <f>IF(KM!E14="","",KM!E14)</f>
        <v>Elastische Bodenbeläge wie homogene oder heterogene Bodenbeläge aus PVC, Linoleum, Kork, Gummi/Kautschuk, etc</v>
      </c>
      <c r="DG11" s="35" t="str">
        <f>IF(KM!F14="","",KM!F14)</f>
        <v>VVOC, VOC, SVOC Emissionen und Gehalt an gefährlichen Stoffen</v>
      </c>
      <c r="DH11" s="35">
        <f ca="1">IF(DD11="","",
               IF(
            IFERROR(_xlfn.XLOOKUP(DD11,Eingabe_mit_Formel!$CU$4:$CU$2000,Eingabe_mit_Formel!$CU$4:$CU$2000),
                                IFERROR(_xlfn.XLOOKUP(DD11,Eingabe_mit_Formel!$CV$4:$CV$2000,Eingabe_mit_Formel!$CV$4:$CV$2000),
                                                             IFERROR(_xlfn.XLOOKUP(DD11,Eingabe_mit_Formel!$CW$4:$CW$2000,Eingabe_mit_Formel!$CW$4:$CW$2000),
                                                                                          IFERROR(_xlfn.XLOOKUP(DD11,Eingabe_mit_Formel!$CX$4:$CX$2000,Eingabe_mit_Formel!$CX$4:$CX$2000),
                                                                                                                      IFERROR(_xlfn.XLOOKUP(DD11,Eingabe_mit_Formel!$CY$4:$CY$2000,Eingabe_mit_Formel!$CY$4:$CY$2000),-1
                                                                                                                                                  )
                                                                                                                      )
                                                                                       )
                                                            )
                                               )
                             =-1,-1,1
                            )
                   )</f>
        <v>-1</v>
      </c>
      <c r="DI11" s="35"/>
      <c r="DJ11" s="35"/>
      <c r="DK11" s="35" t="str">
        <f t="shared" ca="1" si="12"/>
        <v xml:space="preserve">
</v>
      </c>
      <c r="DL11" s="7" t="str" cm="1">
        <f t="array" aca="1" ref="DL11" ca="1">IF(INDIRECT(ADDRESS(ROW(),107,4,,"Eingabe"))="","",INDIRECT(ADDRESS(ROW(),107,4,,"Eingabe")))</f>
        <v/>
      </c>
      <c r="DM11" s="7" t="str" cm="1">
        <f t="array" aca="1" ref="DM11" ca="1">IF(INDIRECT(ADDRESS(ROW(),109,4,,"Eingabe"))="","",INDIRECT(ADDRESS(ROW(),109,4,,"Eingabe")))</f>
        <v/>
      </c>
      <c r="DN11" s="7" t="str" cm="1">
        <f t="array" aca="1" ref="DN11" ca="1">IF(INDIRECT(ADDRESS(ROW(),110,4,,"Eingabe"))="","",INDIRECT(ADDRESS(ROW(),110,4,,"Eingabe")))</f>
        <v/>
      </c>
      <c r="DO11" s="35" t="str">
        <f t="shared" ca="1" si="13"/>
        <v/>
      </c>
      <c r="DP11" s="35" t="str">
        <f t="shared" ca="1" si="14"/>
        <v/>
      </c>
      <c r="DQ11" s="35"/>
      <c r="DR11" s="35"/>
      <c r="DS11" s="35"/>
      <c r="DT11" s="35" t="str">
        <f t="shared" ca="1" si="15"/>
        <v xml:space="preserve">
</v>
      </c>
      <c r="DU11" s="35" t="str" cm="1">
        <f t="array" aca="1" ref="DU11" ca="1">IF(INDIRECT(ADDRESS(ROW(),114,4,,"Eingabe"))="","",INDIRECT(ADDRESS(ROW(),114,4,,"Eingabe")))</f>
        <v/>
      </c>
      <c r="DV11" s="35" t="str" cm="1">
        <f t="array" aca="1" ref="DV11" ca="1">IF(INDIRECT(ADDRESS(ROW(),117,4,,"Eingabe"))="","",INDIRECT(ADDRESS(ROW(),117,4,,"Eingabe")))</f>
        <v/>
      </c>
      <c r="DW11" s="35" t="str" cm="1">
        <f t="array" aca="1" ref="DW11" ca="1">IF(INDIRECT(ADDRESS(ROW(),118,4,,"Eingabe"))="","",INDIRECT(ADDRESS(ROW(),118,4,,"Eingabe")))</f>
        <v/>
      </c>
      <c r="DX11" s="35" t="str" cm="1">
        <f t="array" aca="1" ref="DX11" ca="1">IF(INDIRECT(ADDRESS(ROW(),119,4,,"Eingabe"))="","",INDIRECT(ADDRESS(ROW(),119,4,,"Eingabe")))</f>
        <v/>
      </c>
      <c r="DY11" s="35" t="str" cm="1">
        <f t="array" aca="1" ref="DY11" ca="1">IF(INDIRECT(ADDRESS(ROW(),120,4,,"Eingabe"))="","",INDIRECT(ADDRESS(ROW(),120,4,,"Eingabe")))</f>
        <v/>
      </c>
      <c r="DZ11" s="35" t="str" cm="1">
        <f t="array" aca="1" ref="DZ11" ca="1">IF(INDIRECT(ADDRESS(ROW(),121,4,,"Eingabe"))="","",INDIRECT(ADDRESS(ROW(),121,4,,"Eingabe")))</f>
        <v/>
      </c>
      <c r="EA11" s="35" t="str" cm="1">
        <f t="array" aca="1" ref="EA11" ca="1">IF(INDIRECT(ADDRESS(ROW(),122,4,,"Eingabe"))="","",INDIRECT(ADDRESS(ROW(),122,4,,"Eingabe")))</f>
        <v/>
      </c>
      <c r="EB11" s="35" t="str" cm="1">
        <f t="array" aca="1" ref="EB11" ca="1">IF(INDIRECT(ADDRESS(ROW(),123,4,,"Eingabe"))="","",INDIRECT(ADDRESS(ROW(),123,4,,"Eingabe")))</f>
        <v/>
      </c>
      <c r="EC11" s="35" t="str">
        <f t="shared" ca="1" si="16"/>
        <v/>
      </c>
      <c r="ED11" s="35" t="str" cm="1">
        <f t="array" aca="1" ref="ED11" ca="1">IF(INDIRECT(ADDRESS(ROW(),124,4,,"Eingabe"))="","",INDIRECT(ADDRESS(ROW(),124,4,,"Eingabe")))</f>
        <v/>
      </c>
      <c r="EE11" s="35" t="str" cm="1">
        <f t="array" aca="1" ref="EE11" ca="1">IF(AND(_xlfn.ISFORMULA(INDIRECT(ADDRESS(ROW(),1,4,,"Eingabe"))),_xlfn.ISFORMULA(INDIRECT(ADDRESS(ROW(),36,4,,"Eingabe"))),_xlfn.ISFORMULA(INDIRECT(ADDRESS(ROW(),39,4,,"Eingabe"))),_xlfn.ISFORMULA(INDIRECT(ADDRESS(ROW(),77,4,,"Eingabe"))),_xlfn.ISFORMULA(INDIRECT(ADDRESS(ROW(),106,4,,"Eingabe"))),_xlfn.ISFORMULA(INDIRECT(ADDRESS(ROW(),113,4,,"Eingabe")))),"",ROW())</f>
        <v/>
      </c>
      <c r="EF11" s="36" t="str">
        <f t="shared" ca="1" si="1"/>
        <v/>
      </c>
      <c r="EG11" s="36" t="str">
        <f ca="1">IFERROR(IF(B11="","",
                IF(OR(_xlfn.XLOOKUP(B11,METADATEN!$A$4:$A$200,METADATEN!$E$4:$E$200)="Ja",AND(_xlfn.XLOOKUP(B11,METADATEN!$A$4:$A$200,METADATEN!$E$4:$E$200)&lt;&gt;"",DZ11&lt;&gt;""),AND(OR(AND(B11&gt;=340,B11&lt;=346),B11=349),#REF!&lt;&gt;"",OR(IFERROR(SEARCH("Logistik",#REF!),FALSE),IFERROR(SEARCH("Produktion",#REF!),FALSE)))),"","FEHLER: KG wurde als nicht betrachtungsrelevant gekennzeichnet")
                ),"")</f>
        <v/>
      </c>
      <c r="EH11" s="49" t="str">
        <f ca="1">IF(B11="","",
                                 IF(ISERROR(_xlfn.XLOOKUP(B11,METADATEN!$A$4:$A$200,METADATEN!$B$4:$B$200)),"FEHLER: KG kann nicht ausgewertet werden",""
                                               )
                 )</f>
        <v/>
      </c>
      <c r="EI11" s="36" t="str">
        <f t="shared" ca="1" si="2"/>
        <v/>
      </c>
      <c r="EJ11" s="36" t="str">
        <f t="shared" ca="1" si="17"/>
        <v/>
      </c>
      <c r="EK11" s="36" t="str">
        <f t="shared" ca="1" si="18"/>
        <v/>
      </c>
      <c r="EL11" s="36" t="str">
        <f ca="1">IFERROR(IF(AND(EI11="Ja",_xlfn.XLOOKUP(B11,METADATEN!$A$4:$A$200,METADATEN!$I$4:$I$200)&lt;&gt;"Ja"),"WARNUNG zur KG Relevanz: "&amp;_xlfn.XLOOKUP(B11,METADATEN!$A$4:$A$200,METADATEN!$I$4:$I$200),""),"")</f>
        <v/>
      </c>
      <c r="EM11" s="36" t="str">
        <f ca="1">IFERROR(IF(B11="","",
                IF(AND(OR(DL11="QS2",DL11="QS4"),_xlfn.XLOOKUP(B11,METADATEN!$A$4:$A$200,METADATEN!$M$4:$M$200)=0),"WARNUNG: Die KG ist mit '0' gewichtet","")
                ),"")</f>
        <v/>
      </c>
      <c r="EN11" s="36" t="str">
        <f t="shared" ca="1" si="19"/>
        <v/>
      </c>
      <c r="EO11" s="36" t="str">
        <f t="shared" ca="1" si="26"/>
        <v/>
      </c>
      <c r="EP11" s="36" t="str">
        <f t="shared" ca="1" si="20"/>
        <v/>
      </c>
      <c r="EQ11" s="36" t="str">
        <f t="shared" ca="1" si="21"/>
        <v/>
      </c>
      <c r="ER11" s="36" t="str">
        <f t="shared" ca="1" si="22"/>
        <v/>
      </c>
      <c r="ES11" s="36" t="str">
        <f t="shared" ca="1" si="23"/>
        <v/>
      </c>
      <c r="ET11" s="36" t="str">
        <f t="shared" ca="1" si="24"/>
        <v/>
      </c>
      <c r="EU11" s="35" t="str">
        <f ca="1">IFERROR(IF(B11="","",
               IF(AND(AND(OR(DU11="QS1",DU11="QS2",DU11="QS3",DU11="QS4"),_xlfn.XLOOKUP(B11,METADATEN!$A$4:$A$200,METADATEN!$AE$4:$AE$200)=0),B11&lt;&gt;380,B11&lt;&gt;381,B11&lt;&gt;382,B11&lt;&gt;389),"WARNUNG: Die KG ist mit '0' gewichtet","")
               ),"")</f>
        <v/>
      </c>
      <c r="EV11" s="35" t="str">
        <f t="shared" ca="1" si="3"/>
        <v/>
      </c>
      <c r="EW11" s="35" t="str">
        <f t="shared" ca="1" si="4"/>
        <v/>
      </c>
      <c r="EX11" s="35" t="str">
        <f t="shared" ca="1" si="5"/>
        <v/>
      </c>
      <c r="EY11" s="35" t="str">
        <f t="shared" ca="1" si="6"/>
        <v/>
      </c>
      <c r="EZ11" s="35" t="str">
        <f ca="1">IFERROR(IF(B11="","",
                IF(AND(OR(B11=380,B11=381,B11=382,B11=389),OR(AH11&lt;&gt;0,AH11="-"),EC11="x",OR(#REF!&lt;&gt;"",#REF!&lt;&gt;"")),"WARNUNG: Um bei gleichzeitiger Geltendmachung des Bonus 4 und Verfahren1 bei der KG300 (1.Ebene) die maximalen Punkte erreichen zu können, geben Sie bitte die Masse 0kg ein!","")
                ),"")</f>
        <v/>
      </c>
      <c r="FA11" s="36"/>
      <c r="FB11" s="39"/>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row>
    <row r="12" spans="1:206" s="38" customFormat="1" ht="15" customHeight="1" x14ac:dyDescent="0.3">
      <c r="A12" s="7" t="str">
        <f t="shared" ca="1" si="7"/>
        <v xml:space="preserve">
</v>
      </c>
      <c r="B12" s="7" t="str" cm="1">
        <f t="array" aca="1" ref="B12" ca="1">IF(INDIRECT(ADDRESS(ROW(),2,4,,"Eingabe"))="","",INDIRECT(ADDRESS(ROW(),2,4,,"Eingabe")))</f>
        <v/>
      </c>
      <c r="C12" s="7" t="str" cm="1">
        <f t="array" aca="1" ref="C12" ca="1">IF(INDIRECT(ADDRESS(ROW(),3,4,,"Eingabe"))="","",INDIRECT(ADDRESS(ROW(),3,4,,"Eingabe")))</f>
        <v/>
      </c>
      <c r="D12" s="7" t="str" cm="1">
        <f t="array" aca="1" ref="D12" ca="1">IF(INDIRECT(ADDRESS(ROW(),5,4,,"Eingabe"))="","",INDIRECT(ADDRESS(ROW(),5,4,,"Eingabe")))</f>
        <v/>
      </c>
      <c r="E12" s="7" t="str" cm="1">
        <f t="array" aca="1" ref="E12" ca="1">IF(INDIRECT(ADDRESS(ROW(),6,4,,"Eingabe"))="","",INDIRECT(ADDRESS(ROW(),6,4,,"Eingabe")))</f>
        <v/>
      </c>
      <c r="F12" s="7" t="str" cm="1">
        <f t="array" aca="1" ref="F12" ca="1">IF(INDIRECT(ADDRESS(ROW(),8,4,,"Eingabe"))="","",INDIRECT(ADDRESS(ROW(),8,4,,"Eingabe")))</f>
        <v/>
      </c>
      <c r="G12" s="7" t="str" cm="1">
        <f t="array" aca="1" ref="G12" ca="1">IF(INDIRECT(ADDRESS(ROW(),9,4,,"Eingabe"))="","",INDIRECT(ADDRESS(ROW(),9,4,,"Eingabe")))</f>
        <v/>
      </c>
      <c r="H12" s="7" t="str" cm="1">
        <f t="array" aca="1" ref="H12" ca="1">IF(INDIRECT(ADDRESS(ROW(),10,4,,"Eingabe"))="","",INDIRECT(ADDRESS(ROW(),10,4,,"Eingabe")))</f>
        <v/>
      </c>
      <c r="I12" s="7" t="str" cm="1">
        <f t="array" aca="1" ref="I12" ca="1">IF(INDIRECT(ADDRESS(ROW(),11,4,,"Eingabe"))="","",INDIRECT(ADDRESS(ROW(),11,4,,"Eingabe")))</f>
        <v/>
      </c>
      <c r="J12" s="7" t="str" cm="1">
        <f t="array" aca="1" ref="J12" ca="1">IF(INDIRECT(ADDRESS(ROW(),12,4,,"Eingabe"))="","",INDIRECT(ADDRESS(ROW(),12,4,,"Eingabe")))</f>
        <v/>
      </c>
      <c r="K12" s="7" t="str" cm="1">
        <f t="array" aca="1" ref="K12" ca="1">IF(INDIRECT(ADDRESS(ROW(),13,4,,"Eingabe"))&lt;&gt;"",INDIRECT(ADDRESS(ROW(),13,4,,"Eingabe")),IF(AND(J12="m^3",I12&lt;&gt;""),I12,""))</f>
        <v/>
      </c>
      <c r="L12" s="7" t="str" cm="1">
        <f t="array" aca="1" ref="L12" ca="1">IF(INDIRECT(ADDRESS(ROW(),14,4,,"Eingabe"))="","",INDIRECT(ADDRESS(ROW(),14,4,,"Eingabe")))</f>
        <v/>
      </c>
      <c r="M12" s="7" t="str" cm="1">
        <f t="array" aca="1" ref="M12" ca="1">IF(INDIRECT(ADDRESS(ROW(),15,4,,"Eingabe"))="","",INDIRECT(ADDRESS(ROW(),15,4,,"Eingabe")))</f>
        <v/>
      </c>
      <c r="N12" s="7" t="str" cm="1">
        <f t="array" aca="1" ref="N12" ca="1">IF(INDIRECT(ADDRESS(ROW(),16,4,,"Eingabe"))="","",INDIRECT(ADDRESS(ROW(),16,4,,"Eingabe")))</f>
        <v/>
      </c>
      <c r="O12" s="7" t="str" cm="1">
        <f t="array" aca="1" ref="O12" ca="1">IF(INDIRECT(ADDRESS(ROW(),17,4,,"Eingabe"))="","",INDIRECT(ADDRESS(ROW(),17,4,,"Eingabe")))</f>
        <v/>
      </c>
      <c r="P12" s="7" t="str" cm="1">
        <f t="array" aca="1" ref="P12" ca="1">IF(INDIRECT(ADDRESS(ROW(),18,4,,"Eingabe"))="","",INDIRECT(ADDRESS(ROW(),18,4,,"Eingabe")))</f>
        <v/>
      </c>
      <c r="Q12" s="7" t="str" cm="1">
        <f t="array" aca="1" ref="Q12" ca="1">IF(INDIRECT(ADDRESS(ROW(),19,4,,"Eingabe"))="","",INDIRECT(ADDRESS(ROW(),19,4,,"Eingabe")))</f>
        <v/>
      </c>
      <c r="R12" s="7" t="str">
        <f ca="1">IF(Q12="","",_xlfn.XLOOKUP(Q12,METADATEN!$BJ$2:$BJ$1000,METADATEN!$BK$2:$BK$1000))</f>
        <v/>
      </c>
      <c r="S12" s="7" t="str" cm="1">
        <f t="array" aca="1" ref="S12" ca="1">IF(INDIRECT(ADDRESS(ROW(),21,4,,"Eingabe"))="","",INDIRECT(ADDRESS(ROW(),21,4,,"Eingabe")))</f>
        <v/>
      </c>
      <c r="T12" s="7" t="str" cm="1">
        <f t="array" aca="1" ref="T12" ca="1">IF(INDIRECT(ADDRESS(ROW(),22,4,,"Eingabe"))="","",INDIRECT(ADDRESS(ROW(),22,4,,"Eingabe")))</f>
        <v/>
      </c>
      <c r="U12" s="7" t="str">
        <f ca="1">IF(T12="","",_xlfn.XLOOKUP(T12,METADATEN!$BJ$2:$BJ$1000,METADATEN!$BK$2:$BK$1000))</f>
        <v/>
      </c>
      <c r="V12" s="7" cm="1">
        <f t="array" aca="1" ref="V12" ca="1">IF(INDIRECT(ADDRESS(ROW(),24,4,,"Eingabe"))="",0,INDIRECT(ADDRESS(ROW(),24,4,,"Eingabe")))</f>
        <v>0</v>
      </c>
      <c r="W12" s="7" t="str" cm="1">
        <f t="array" aca="1" ref="W12" ca="1">IF(INDIRECT(ADDRESS(ROW(),25,4,,"Eingabe"))="","",INDIRECT(ADDRESS(ROW(),25,4,,"Eingabe")))</f>
        <v/>
      </c>
      <c r="X12" s="7">
        <f ca="1">IF(W12="",0,_xlfn.XLOOKUP(W12,METADATEN!$BJ$2:$BJ$1000,METADATEN!$BK$2:$BK$1000))</f>
        <v>0</v>
      </c>
      <c r="Y12" s="7" cm="1">
        <f t="array" aca="1" ref="Y12" ca="1">IF(INDIRECT(ADDRESS(ROW(),27,4,,"Eingabe"))="",0,INDIRECT(ADDRESS(ROW(),27,4,,"Eingabe")))</f>
        <v>0</v>
      </c>
      <c r="Z12" s="7" t="str" cm="1">
        <f t="array" aca="1" ref="Z12" ca="1">IF(INDIRECT(ADDRESS(ROW(),28,4,,"Eingabe"))="","",INDIRECT(ADDRESS(ROW(),28,4,,"Eingabe")))</f>
        <v/>
      </c>
      <c r="AA12" s="7">
        <f ca="1">IF(Z12="",0,_xlfn.XLOOKUP(Z12,METADATEN!$BJ$2:$BJ$1000,METADATEN!$BK$2:$BK$1000))</f>
        <v>0</v>
      </c>
      <c r="AB12" s="7" cm="1">
        <f t="array" aca="1" ref="AB12" ca="1">IF(INDIRECT(ADDRESS(ROW(),30,4,,"Eingabe"))="",0,INDIRECT(ADDRESS(ROW(),30,4,,"Eingabe")))</f>
        <v>0</v>
      </c>
      <c r="AC12" s="7" t="str" cm="1">
        <f t="array" aca="1" ref="AC12" ca="1">IF(INDIRECT(ADDRESS(ROW(),31,4,,"Eingabe"))="","",INDIRECT(ADDRESS(ROW(),31,4,,"Eingabe")))</f>
        <v/>
      </c>
      <c r="AD12" s="7">
        <f ca="1">IF(AC12="",0,_xlfn.XLOOKUP(AC12,METADATEN!$BJ$2:$BJ$1000,METADATEN!$BK$2:$BK$1000))</f>
        <v>0</v>
      </c>
      <c r="AE12" s="7" cm="1">
        <f t="array" aca="1" ref="AE12" ca="1">IF(INDIRECT(ADDRESS(ROW(),33,4,,"Eingabe"))="",0,INDIRECT(ADDRESS(ROW(),33,4,,"Eingabe")))</f>
        <v>0</v>
      </c>
      <c r="AF12" s="7" t="str" cm="1">
        <f t="array" aca="1" ref="AF12" ca="1">IF(INDIRECT(ADDRESS(ROW(),34,4,,"Eingabe"))="","",INDIRECT(ADDRESS(ROW(),34,4,,"Eingabe")))</f>
        <v/>
      </c>
      <c r="AG12" s="7">
        <f ca="1">IF(AF12="",0,_xlfn.XLOOKUP(AF12,METADATEN!$BJ$2:$BJ$1000,METADATEN!$BK$2:$BK$1000))</f>
        <v>0</v>
      </c>
      <c r="AH12" s="7" t="str">
        <f ca="1">IFERROR(IF(B12="","",
                IF(AND(J12=METADATEN!$BL$2,I12&lt;&gt;""),I12,
                              IF(AND(J12=METADATEN!$BL$3,I12&lt;&gt;"",K12&lt;&gt;""),I12*K12,
                                            IF(AND(J12=METADATEN!$BL$4,I12&lt;&gt;"",L12&lt;&gt;""),I12*L12,
                                                          IF(AND(J12=METADATEN!$BL$6,I12&lt;&gt;"",M12&lt;&gt;""),I12*M12,
                                                                        IF(AND(J12=METADATEN!$BL$10,I12&lt;&gt;"",N12&lt;&gt;""),I12*N12,
                                                                                       IF(OR(J12=METADATEN!$BL$11,J12=METADATEN!$BL$12),0,
                                                                                                     IF(AND(O12&lt;&gt;"",K12&lt;&gt;""),O12*K12,
                                                                                                                  IF(AND(R12&lt;&gt;"",K12&lt;&gt;""),R12*K12,
                                                                                                                                IF(AND(R12="",K12&lt;&gt;"",S12&lt;&gt;"",U12&lt;&gt;"",S12+V12+Y12+AB12+AE12=1),(S12*U12+V12*X12+Y12*AA12+AB12*AD12+AE12*AG12)*K12,"-"
                                                                                                                                             )
                                                                                                                               )
                                                                                                                  )
                                                                                                     )
                                                                                      )
                                                                        )
                                                        )
                                         )
                            )
                ),"-")</f>
        <v/>
      </c>
      <c r="AI12" s="35"/>
      <c r="AJ12" s="35"/>
      <c r="AK12" s="35" t="str">
        <f t="shared" ca="1" si="8"/>
        <v xml:space="preserve">
</v>
      </c>
      <c r="AL12" s="35" t="str" cm="1">
        <f t="array" aca="1" ref="AL12" ca="1">IF(INDIRECT(ADDRESS(ROW(),40,4,,"Eingabe"))="","",INDIRECT(ADDRESS(ROW(),40,4,,"Eingabe")))</f>
        <v/>
      </c>
      <c r="AM12" s="35" t="str" cm="1">
        <f t="array" aca="1" ref="AM12" ca="1">IF(INDIRECT(ADDRESS(ROW(),41,4,,"Eingabe"))="","",INDIRECT(ADDRESS(ROW(),41,4,,"Eingabe")))</f>
        <v/>
      </c>
      <c r="AN12" s="35" t="str" cm="1">
        <f t="array" aca="1" ref="AN12" ca="1">IF(INDIRECT(ADDRESS(ROW(),42,4,,"Eingabe"))="","",INDIRECT(ADDRESS(ROW(),42,4,,"Eingabe")))</f>
        <v/>
      </c>
      <c r="AO12" s="35"/>
      <c r="AP12" s="35" cm="1">
        <f t="array" aca="1" ref="AP12" ca="1">IF(INDIRECT(ADDRESS(ROW(),44,4,,"Eingabe"))="",0,INDIRECT(ADDRESS(ROW(),44,4,,"Eingabe")))</f>
        <v>0</v>
      </c>
      <c r="AQ12" s="35" cm="1">
        <f t="array" aca="1" ref="AQ12" ca="1">IF(INDIRECT(ADDRESS(ROW(),45,4,,"Eingabe"))="",0,INDIRECT(ADDRESS(ROW(),45,4,,"Eingabe")))</f>
        <v>0</v>
      </c>
      <c r="AR12" s="35" cm="1">
        <f t="array" aca="1" ref="AR12" ca="1">IF(INDIRECT(ADDRESS(ROW(),46,4,,"Eingabe"))="",0,INDIRECT(ADDRESS(ROW(),46,4,,"Eingabe")))</f>
        <v>0</v>
      </c>
      <c r="AS12" s="35" cm="1">
        <f t="array" aca="1" ref="AS12" ca="1">IF(INDIRECT(ADDRESS(ROW(),47,4,,"Eingabe"))="",0,INDIRECT(ADDRESS(ROW(),47,4,,"Eingabe")))</f>
        <v>0</v>
      </c>
      <c r="AT12" s="35" cm="1">
        <f t="array" aca="1" ref="AT12" ca="1">IF(INDIRECT(ADDRESS(ROW(),48,4,,"Eingabe"))="",0,INDIRECT(ADDRESS(ROW(),48,4,,"Eingabe")))</f>
        <v>0</v>
      </c>
      <c r="AU12" s="35"/>
      <c r="AV12" s="35" cm="1">
        <f t="array" aca="1" ref="AV12" ca="1">IF(INDIRECT(ADDRESS(ROW(),50,4,,"Eingabe"))="",0,INDIRECT(ADDRESS(ROW(),50,4,,"Eingabe")))</f>
        <v>0</v>
      </c>
      <c r="AW12" s="35" cm="1">
        <f t="array" aca="1" ref="AW12" ca="1">IF(INDIRECT(ADDRESS(ROW(),51,4,,"Eingabe"))="",0,INDIRECT(ADDRESS(ROW(),51,4,,"Eingabe")))</f>
        <v>0</v>
      </c>
      <c r="AX12" s="35" cm="1">
        <f t="array" aca="1" ref="AX12" ca="1">IF(INDIRECT(ADDRESS(ROW(),52,4,,"Eingabe"))="",0,INDIRECT(ADDRESS(ROW(),52,4,,"Eingabe")))</f>
        <v>0</v>
      </c>
      <c r="AY12" s="35" cm="1">
        <f t="array" aca="1" ref="AY12" ca="1">IF(INDIRECT(ADDRESS(ROW(),53,4,,"Eingabe"))="",0,INDIRECT(ADDRESS(ROW(),53,4,,"Eingabe")))</f>
        <v>0</v>
      </c>
      <c r="AZ12" s="35" cm="1">
        <f t="array" aca="1" ref="AZ12" ca="1">IF(INDIRECT(ADDRESS(ROW(),54,4,,"Eingabe"))="",0,INDIRECT(ADDRESS(ROW(),54,4,,"Eingabe")))</f>
        <v>0</v>
      </c>
      <c r="BA12" s="35"/>
      <c r="BB12" s="35" cm="1">
        <f t="array" aca="1" ref="BB12" ca="1">IF(INDIRECT(ADDRESS(ROW(),56,4,,"Eingabe"))="",0,INDIRECT(ADDRESS(ROW(),56,4,,"Eingabe")))</f>
        <v>0</v>
      </c>
      <c r="BC12" s="35" cm="1">
        <f t="array" aca="1" ref="BC12" ca="1">IF(INDIRECT(ADDRESS(ROW(),57,4,,"Eingabe"))="",0,INDIRECT(ADDRESS(ROW(),57,4,,"Eingabe")))</f>
        <v>0</v>
      </c>
      <c r="BD12" s="35" cm="1">
        <f t="array" aca="1" ref="BD12" ca="1">IF(INDIRECT(ADDRESS(ROW(),58,4,,"Eingabe"))="",0,INDIRECT(ADDRESS(ROW(),58,4,,"Eingabe")))</f>
        <v>0</v>
      </c>
      <c r="BE12" s="35" cm="1">
        <f t="array" aca="1" ref="BE12" ca="1">IF(INDIRECT(ADDRESS(ROW(),59,4,,"Eingabe"))="",0,INDIRECT(ADDRESS(ROW(),59,4,,"Eingabe")))</f>
        <v>0</v>
      </c>
      <c r="BF12" s="35" cm="1">
        <f t="array" aca="1" ref="BF12" ca="1">IF(INDIRECT(ADDRESS(ROW(),60,4,,"Eingabe"))="",0,INDIRECT(ADDRESS(ROW(),60,4,,"Eingabe")))</f>
        <v>0</v>
      </c>
      <c r="BG12" s="35"/>
      <c r="BH12" s="35" cm="1">
        <f t="array" aca="1" ref="BH12" ca="1">IF(INDIRECT(ADDRESS(ROW(),62,4,,"Eingabe"))="",0,INDIRECT(ADDRESS(ROW(),62,4,,"Eingabe")))</f>
        <v>0</v>
      </c>
      <c r="BI12" s="35" cm="1">
        <f t="array" aca="1" ref="BI12" ca="1">IF(INDIRECT(ADDRESS(ROW(),63,4,,"Eingabe"))="",0,INDIRECT(ADDRESS(ROW(),63,4,,"Eingabe")))</f>
        <v>0</v>
      </c>
      <c r="BJ12" s="35" cm="1">
        <f t="array" aca="1" ref="BJ12" ca="1">IF(INDIRECT(ADDRESS(ROW(),64,4,,"Eingabe"))="",0,INDIRECT(ADDRESS(ROW(),64,4,,"Eingabe")))</f>
        <v>0</v>
      </c>
      <c r="BK12" s="35" cm="1">
        <f t="array" aca="1" ref="BK12" ca="1">IF(INDIRECT(ADDRESS(ROW(),65,4,,"Eingabe"))="",0,INDIRECT(ADDRESS(ROW(),65,4,,"Eingabe")))</f>
        <v>0</v>
      </c>
      <c r="BL12" s="35" cm="1">
        <f t="array" aca="1" ref="BL12" ca="1">IF(INDIRECT(ADDRESS(ROW(),66,4,,"Eingabe"))="",0,INDIRECT(ADDRESS(ROW(),66,4,,"Eingabe")))</f>
        <v>0</v>
      </c>
      <c r="BM12" s="35"/>
      <c r="BN12" s="35" cm="1">
        <f t="array" aca="1" ref="BN12" ca="1">IF(INDIRECT(ADDRESS(ROW(),68,4,,"Eingabe"))="",0,INDIRECT(ADDRESS(ROW(),68,4,,"Eingabe")))</f>
        <v>0</v>
      </c>
      <c r="BO12" s="35" cm="1">
        <f t="array" aca="1" ref="BO12" ca="1">IF(INDIRECT(ADDRESS(ROW(),69,4,,"Eingabe"))="",0,INDIRECT(ADDRESS(ROW(),69,4,,"Eingabe")))</f>
        <v>0</v>
      </c>
      <c r="BP12" s="35" cm="1">
        <f t="array" aca="1" ref="BP12" ca="1">IF(INDIRECT(ADDRESS(ROW(),70,4,,"Eingabe"))="",0,INDIRECT(ADDRESS(ROW(),70,4,,"Eingabe")))</f>
        <v>0</v>
      </c>
      <c r="BQ12" s="35" cm="1">
        <f t="array" aca="1" ref="BQ12" ca="1">IF(INDIRECT(ADDRESS(ROW(),71,4,,"Eingabe"))="",0,INDIRECT(ADDRESS(ROW(),71,4,,"Eingabe")))</f>
        <v>0</v>
      </c>
      <c r="BR12" s="35" cm="1">
        <f t="array" aca="1" ref="BR12" ca="1">IF(INDIRECT(ADDRESS(ROW(),72,4,,"Eingabe"))="",0,INDIRECT(ADDRESS(ROW(),72,4,,"Eingabe")))</f>
        <v>0</v>
      </c>
      <c r="BS12" s="35"/>
      <c r="BT12" s="7"/>
      <c r="BU12" s="7"/>
      <c r="BV12" s="7" t="str">
        <f t="shared" ca="1" si="9"/>
        <v/>
      </c>
      <c r="BW12" s="7" t="str">
        <f ca="1">IF($B12="","",
                _xlfn.XLOOKUP(B12,METADATEN!$A$4:$A$200,METADATEN!$J$4:$J$200)
                )</f>
        <v/>
      </c>
      <c r="BX12" s="7" t="str" cm="1">
        <f t="array" aca="1" ref="BX12" ca="1">IF(INDIRECT(ADDRESS(ROW(),78,4,,"Eingabe"))="","",INDIRECT(ADDRESS(ROW(),78,4,,"Eingabe")))</f>
        <v/>
      </c>
      <c r="BY12" s="7" t="str" cm="1">
        <f t="array" aca="1" ref="BY12" ca="1">IF(INDIRECT(ADDRESS(ROW(),79,4,,"Eingabe"))="","",INDIRECT(ADDRESS(ROW(),79,4,,"Eingabe")))</f>
        <v/>
      </c>
      <c r="BZ12" s="7" t="str" cm="1">
        <f t="array" aca="1" ref="BZ12" ca="1">IF(INDIRECT(ADDRESS(ROW(),80,4,,"Eingabe"))="","",INDIRECT(ADDRESS(ROW(),80,4,,"Eingabe")))</f>
        <v/>
      </c>
      <c r="CA12" s="7" t="str">
        <f ca="1">IFERROR(IF(CT12="","",
                                              IF(_xlfn.XLOOKUP(CT12,Übersicht!$U$2:$U$1000,Übersicht!$S$2:$S$1000)="","",
                                                            _xlfn.XLOOKUP(CT12,Übersicht!$U$2:$U$1000,Übersicht!$S$2:$S$1000,"")
                                                             )
                                                ),"")</f>
        <v/>
      </c>
      <c r="CB12" s="7" t="str" cm="1">
        <f t="array" aca="1" ref="CB12" ca="1">IF(INDIRECT(ADDRESS(ROW(),82,4,,"Eingabe"))="","",INDIRECT(ADDRESS(ROW(),82,4,,"Eingabe")))</f>
        <v/>
      </c>
      <c r="CC12" s="7" t="str">
        <f t="shared" ca="1" si="10"/>
        <v/>
      </c>
      <c r="CD12" s="7" t="str" cm="1">
        <f t="array" aca="1" ref="CD12" ca="1">IF(INDIRECT(ADDRESS(ROW(),84,4,,"Eingabe"))="","",INDIRECT(ADDRESS(ROW(),84,4,,"Eingabe")))</f>
        <v/>
      </c>
      <c r="CE12" s="7"/>
      <c r="CF12" s="7"/>
      <c r="CG12" s="7"/>
      <c r="CH12" s="7"/>
      <c r="CI12" s="7"/>
      <c r="CJ12" s="7"/>
      <c r="CK12" s="7"/>
      <c r="CL12" s="7"/>
      <c r="CM12" s="7"/>
      <c r="CN12" s="7"/>
      <c r="CO12" s="7"/>
      <c r="CP12" s="7"/>
      <c r="CQ12" s="7"/>
      <c r="CR12" s="7"/>
      <c r="CS12" s="7"/>
      <c r="CT12" s="7" t="str">
        <f t="shared" ca="1" si="0"/>
        <v/>
      </c>
      <c r="CU12" s="34" t="str">
        <f t="shared" ca="1" si="25"/>
        <v/>
      </c>
      <c r="CV12" s="34" t="str">
        <f t="shared" ca="1" si="11"/>
        <v/>
      </c>
      <c r="CW12" s="34" t="str">
        <f ca="1">IF($CB12&lt;&gt;"",
                             IF(LEN(Eingabe_mit_Formel!$CB12)&gt;LEN($CU12&amp;$CV12)+2,
                             MID(Eingabe_mit_Formel!$CB12,LEN($CU12&amp;$CV12)+2+3,IFERROR(FIND(",",Eingabe_mit_Formel!$CB12,LEN($CU12&amp;$CV12)+2+3)-(LEN($CU12&amp;$CV12)+2+3),LEN($CB12)-(LEN($CU12&amp;$CV12)+2+2))),
                              ""),
                                        IF(LEN(Eingabe_mit_Formel!$CA12)&gt;LEN($CU12&amp;$CV12)+2,
                                        MID(Eingabe_mit_Formel!$CA12,LEN($CU12&amp;$CV12)+2+3,IFERROR(FIND(",",Eingabe_mit_Formel!$CA12,LEN($CU12&amp;$CV12)+2+3)-(LEN($CU12&amp;$CV12)+2+3),LEN($CA12)-(LEN($CU12&amp;$CV12)+2+2))),
                                        "")
                )</f>
        <v/>
      </c>
      <c r="CX12" s="34" t="str">
        <f ca="1">IF($CB12&lt;&gt;"",
                             IF(LEN(Eingabe_mit_Formel!$CB12)&gt;LEN($CU12&amp;$CV12&amp;$CW12)+2+2,
                             MID(Eingabe_mit_Formel!$CB12,LEN($CU12&amp;$CV12&amp;$CW12)+2+2+3,IFERROR(FIND(",",Eingabe_mit_Formel!$CB12,LEN($CU12&amp;$CV12&amp;$CW12)+2+2+3)-(LEN($CU12&amp;$CV12&amp;$CW12)+2+2+3),LEN($CB12)-(LEN($CU12&amp;$CV12&amp;$CW12)+2+2+2))),
                              ""),
                                        IF(LEN(Eingabe_mit_Formel!$CA12)&gt;LEN($CU12&amp;$CV12&amp;$CW12)+2+2,
                                        MID(Eingabe_mit_Formel!$CA12,LEN($CU12&amp;$CV12&amp;$CW12)+2+2+3,IFERROR(FIND(",",Eingabe_mit_Formel!$CA12,LEN($CU12&amp;$CV12&amp;$CW12)+2+2+3)-(LEN($CU12&amp;$CV12&amp;$CW12)+2+2+3),LEN($CA12)-(LEN($CU12&amp;$CV12&amp;$CW12)+2+2))),
                                        "")
                )</f>
        <v/>
      </c>
      <c r="CY12" s="34" t="str">
        <f ca="1">IF($CB12&lt;&gt;"",
                             IF(LEN(Eingabe_mit_Formel!$CB12)&gt;LEN($CU12&amp;$CV12&amp;$CW12&amp;$CX12)+2+2+2,
                             MID(Eingabe_mit_Formel!$CB12,LEN($CU12&amp;$CV12&amp;$CW12&amp;$CX12)+2+2+2+3,IFERROR(FIND(",",Eingabe_mit_Formel!$CB12,LEN($CU12&amp;$CV12&amp;$CW12&amp;$CX12)+2+2+2+3)-(LEN($CU12&amp;$CV12&amp;$CW12&amp;$CX12)+2+2+2+3),LEN($CB12)-(LEN($CU12&amp;$CV12&amp;$CW12&amp;$CX12)+2+2+2+2))),
                              ""),
                                        IF(LEN(Eingabe_mit_Formel!$CA12)&gt;LEN($CU12&amp;$CV12&amp;$CW12&amp;$CX12)+2+2+2,
                                        MID(Eingabe_mit_Formel!$CA12,LEN($CU12&amp;$CV12&amp;$CW12&amp;$CX12)+2+2+2+3,IFERROR(FIND(",",Eingabe_mit_Formel!$CA12,LEN($CU12&amp;$CV12&amp;$CW12&amp;$CX12)+2+2+2+3)-(LEN($CU12&amp;$CV12&amp;$CW12&amp;$CX12)+2+2+2+3),LEN($CA12)-(LEN($CU12&amp;$CV12&amp;$CW12&amp;$CX12)+2+2+2))),
                                        "")
                )</f>
        <v/>
      </c>
      <c r="CZ12" s="35" t="str">
        <f ca="1">IF($CY12&lt;&gt;"",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,CHAR(10),CHAR(10),"---QS4 Anforderung der Z",$CX12,":",CHAR(10),
                                        IF(IFERROR(VLOOKUP($CX12,KM!$C$7:$N$216,9,FALSE),VLOOKUP(VALUE($CX12),KM!$C$7:$N$216,9,FALSE))="","-",IFERROR(VLOOKUP($CX12,KM!$C$7:$N$216,9,FALSE),VLOOKUP(VALUE($CX12),KM!$C$7:$N$216,9,FALSE))),
                                       "---QS4 Anforderung der Z",$CY12,CHAR(10),
                                        IF(IFERROR(VLOOKUP($CY12,KM!$C$7:$N$216,9,FALSE),VLOOKUP(VALUE($CY12),KM!$C$7:$N$216,9,FALSE))="","-",IFERROR(VLOOKUP($CY12,KM!$C$7:$N$216,9,FALSE),VLOOKUP(VALUE($CY12),KM!$C$7:$N$216,9,FALSE))),
                                        ),
               IF($CX12&lt;&gt;"",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,CHAR(10),CHAR(10),"---QS4 Anforderung der Z",$CX12,":",CHAR(10),
                                                     IF(IFERROR(VLOOKUP($CX12,KM!$C$7:$N$216,9,FALSE),VLOOKUP(VALUE($CX12),KM!$C$7:$N$216,9,FALSE))="","-",IFERROR(VLOOKUP($CX12,KM!$C$7:$N$216,9,FALSE),VLOOKUP(VALUE($CX12),KM!$C$7:$N$216,9,FALSE))),
                                                   ),
                             IF($CW12&lt;&gt;"",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,CHAR(10),CHAR(10),"---QS4 Anforderung der Z",$CW12,":",CHAR(10),
                                                                    IF(IFERROR(VLOOKUP($CW12,KM!$C$7:$N$216,9,FALSE),VLOOKUP(VALUE($CW12),KM!$C$7:$N$216,9,FALSE))="","-",IFERROR(VLOOKUP($CW12,KM!$C$7:$N$216,9,FALSE),VLOOKUP(VALUE($CW12),KM!$C$7:$N$216,9,FALSE))),
                                                                    ),
                                           IF($CV12&lt;&gt;"",
                                                         CONCATENATE(
                                                                                  "---QS4 Anforderung der Z",$CU12,":",CHAR(10),
                                                                                 IF(IFERROR(VLOOKUP($CU12,KM!$C$7:$N$216,9,FALSE),VLOOKUP(VALUE($CU12),KM!$C$7:$N$216,9,FALSE))="","-",IFERROR(VLOOKUP($CU12,KM!$C$7:$N$216,9,FALSE),VLOOKUP(VALUE($CU12),KM!$C$7:$N$216,9,FALSE))),
                                                                                 ,CHAR(10),CHAR(10),"---QS4 Anforderung der Z",$CV12,":",CHAR(10),
                                                                                 IF(IFERROR(VLOOKUP($CV12,KM!$C$7:$N$216,9,FALSE),VLOOKUP(VALUE($CV12),KM!$C$7:$N$216,9,FALSE))="","-",IFERROR(VLOOKUP($CV12,KM!$C$7:$N$216,9,FALSE),VLOOKUP(VALUE($CV12),KM!$C$7:$N$216,9,FALSE))),
                                                                                 ),
                                                         IF($CU12&lt;&gt;"",
                                                                        CONCATENATE(
                                                                                                 IF(IFERROR(VLOOKUP($CU12,KM!$C$7:$N$216,9,FALSE),VLOOKUP(VALUE($CU12),KM!$C$7:$N$216,9,FALSE))="","-",IFERROR(VLOOKUP($CU12,KM!$C$7:$N$216,9,FALSE),VLOOKUP(VALUE($CU12),KM!$C$7:$N$216,9,FALSE))),
                                                                                                ),
                                                                       "")
                                                         )
                                            )
                             )
                )</f>
        <v/>
      </c>
      <c r="DA12" s="35" t="str">
        <f ca="1">IF($CY12&lt;&gt;"",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,CHAR(10),CHAR(10),"---QS3 Anforderung der Z",$CX12,":",CHAR(10),
                                        IF(IFERROR(VLOOKUP($CX12,KM!$C$7:$N$216,8,FALSE),VLOOKUP(VALUE($CX12),KM!$C$7:$N$216,8,FALSE))="","-",IFERROR(VLOOKUP($CX12,KM!$C$7:$N$216,8,FALSE),VLOOKUP(VALUE($CX12),KM!$C$7:$N$216,8,FALSE))),
                                       "---QS3 Anforderung der Z",$CY12,CHAR(10),
                                        IF(IFERROR(VLOOKUP($CY12,KM!$C$7:$N$216,8,FALSE),VLOOKUP(VALUE($CY12),KM!$C$7:$N$216,8,FALSE))="","-",IFERROR(VLOOKUP($CY12,KM!$C$7:$N$216,8,FALSE),VLOOKUP(VALUE($CY12),KM!$C$7:$N$216,8,FALSE))),
                                        ),
               IF($CX12&lt;&gt;"",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,CHAR(10),CHAR(10),"---QS3 Anforderung der Z",$CX12,":",CHAR(10),
                                                     IF(IFERROR(VLOOKUP($CX12,KM!$C$7:$N$216,8,FALSE),VLOOKUP(VALUE($CX12),KM!$C$7:$N$216,8,FALSE))="","-",IFERROR(VLOOKUP($CX12,KM!$C$7:$N$216,8,FALSE),VLOOKUP(VALUE($CX12),KM!$C$7:$N$216,8,FALSE))),
                                                   ),
                             IF($CW12&lt;&gt;"",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,CHAR(10),CHAR(10),"---QS3 Anforderung der Z",$CW12,":",CHAR(10),
                                                                    IF(IFERROR(VLOOKUP($CW12,KM!$C$7:$N$216,8,FALSE),VLOOKUP(VALUE($CW12),KM!$C$7:$N$216,8,FALSE))="","-",IFERROR(VLOOKUP($CW12,KM!$C$7:$N$216,8,FALSE),VLOOKUP(VALUE($CW12),KM!$C$7:$N$216,8,FALSE))),
                                                                    ),
                                           IF($CV12&lt;&gt;"",
                                                         CONCATENATE(
                                                                                  "---QS3 Anforderung der Z",$CU12,":",CHAR(10),
                                                                                 IF(IFERROR(VLOOKUP($CU12,KM!$C$7:$N$216,8,FALSE),VLOOKUP(VALUE($CU12),KM!$C$7:$N$216,8,FALSE))="","-",IFERROR(VLOOKUP($CU12,KM!$C$7:$N$216,8,FALSE),VLOOKUP(VALUE($CU12),KM!$C$7:$N$216,8,FALSE))),
                                                                                 ,CHAR(10),CHAR(10),"---QS3 Anforderung der Z",$CV12,":",CHAR(10),
                                                                                 IF(IFERROR(VLOOKUP($CV12,KM!$C$7:$N$216,8,FALSE),VLOOKUP(VALUE($CV12),KM!$C$7:$N$216,8,FALSE))="","-",IFERROR(VLOOKUP($CV12,KM!$C$7:$N$216,8,FALSE),VLOOKUP(VALUE($CV12),KM!$C$7:$N$216,8,FALSE))),
                                                                                 ),
                                                         IF($CU12&lt;&gt;"",
                                                                        CONCATENATE(
                                                                                                 IF(IFERROR(VLOOKUP($CU12,KM!$C$7:$N$216,8,FALSE),VLOOKUP(VALUE($CU12),KM!$C$7:$N$216,8,FALSE))="","-",IFERROR(VLOOKUP($CU12,KM!$C$7:$N$216,8,FALSE),VLOOKUP(VALUE($CU12),KM!$C$7:$N$216,8,FALSE))),
                                                                                                ),
                                                                       "")
                                                         )
                                            )
                             )
                )</f>
        <v/>
      </c>
      <c r="DB12" s="35" t="str">
        <f ca="1">IF($CY12&lt;&gt;"",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,CHAR(10),CHAR(10),"---QS2 Anforderung der Z",$CX12,":",CHAR(10),
                                        IF(IFERROR(VLOOKUP($CX12,KM!$C$7:$N$216,7,FALSE),VLOOKUP(VALUE($CX12),KM!$C$7:$N$216,7,FALSE))="","-",IFERROR(VLOOKUP($CX12,KM!$C$7:$N$216,7,FALSE),VLOOKUP(VALUE($CX12),KM!$C$7:$N$216,7,FALSE))),
                                       "---QS2 Anforderung der Z",$CY12,CHAR(10),
                                        IF(IFERROR(VLOOKUP($CY12,KM!$C$7:$N$216,7,FALSE),VLOOKUP(VALUE($CY12),KM!$C$7:$N$216,7,FALSE))="","-",IFERROR(VLOOKUP($CY12,KM!$C$7:$N$216,7,FALSE),VLOOKUP(VALUE($CY12),KM!$C$7:$N$216,7,FALSE))),
                                        ),
               IF($CX12&lt;&gt;"",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,CHAR(10),CHAR(10),"---QS2 Anforderung der Z",$CX12,":",CHAR(10),
                                                     IF(IFERROR(VLOOKUP($CX12,KM!$C$7:$N$216,7,FALSE),VLOOKUP(VALUE($CX12),KM!$C$7:$N$216,7,FALSE))="","-",IFERROR(VLOOKUP($CX12,KM!$C$7:$N$216,7,FALSE),VLOOKUP(VALUE($CX12),KM!$C$7:$N$216,7,FALSE))),
                                                   ),
                             IF($CW12&lt;&gt;"",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,CHAR(10),CHAR(10),"---QS2 Anforderung der Z",$CW12,":",CHAR(10),
                                                                    IF(IFERROR(VLOOKUP($CW12,KM!$C$7:$N$216,7,FALSE),VLOOKUP(VALUE($CW12),KM!$C$7:$N$216,7,FALSE))="","-",IFERROR(VLOOKUP($CW12,KM!$C$7:$N$216,7,FALSE),VLOOKUP(VALUE($CW12),KM!$C$7:$N$216,7,FALSE))),
                                                                    ),
                                           IF($CV12&lt;&gt;"",
                                                         CONCATENATE(
                                                                                  "---QS2 Anforderung der Z",$CU12,":",CHAR(10),
                                                                                 IF(IFERROR(VLOOKUP($CU12,KM!$C$7:$N$216,7,FALSE),VLOOKUP(VALUE($CU12),KM!$C$7:$N$216,7,FALSE))="","-",IFERROR(VLOOKUP($CU12,KM!$C$7:$N$216,7,FALSE),VLOOKUP(VALUE($CU12),KM!$C$7:$N$216,7,FALSE))),
                                                                                 ,CHAR(10),CHAR(10),"---QS2 Anforderung der Z",$CV12,":",CHAR(10),
                                                                                 IF(IFERROR(VLOOKUP($CV12,KM!$C$7:$N$216,7,FALSE),VLOOKUP(VALUE($CV12),KM!$C$7:$N$216,7,FALSE))="","-",IFERROR(VLOOKUP($CV12,KM!$C$7:$N$216,7,FALSE),VLOOKUP(VALUE($CV12),KM!$C$7:$N$216,7,FALSE))),
                                                                                 ),
                                                         IF($CU12&lt;&gt;"",
                                                                        CONCATENATE(
                                                                                                 IF(IFERROR(VLOOKUP($CU12,KM!$C$7:$N$216,7,FALSE),VLOOKUP(VALUE($CU12),KM!$C$7:$N$216,7,FALSE))="","-",IFERROR(VLOOKUP($CU12,KM!$C$7:$N$216,7,FALSE),VLOOKUP(VALUE($CU12),KM!$C$7:$N$216,7,FALSE))),
                                                                                                ),
                                                                       "")
                                                         )
                                            )
                             )
                )</f>
        <v/>
      </c>
      <c r="DC12" s="35" t="str">
        <f ca="1">IF($CY12&lt;&gt;"",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,CHAR(10),CHAR(10),"---QS1 Anforderung der Z",$CX12,":",CHAR(10),
                                        IF(IFERROR(VLOOKUP($CX12,KM!$C$7:$N$216,6,FALSE),VLOOKUP(VALUE($CX12),KM!$C$7:$N$216,6,FALSE))="","-",IFERROR(VLOOKUP($CX12,KM!$C$7:$N$216,6,FALSE),VLOOKUP(VALUE($CX12),KM!$C$7:$N$216,6,FALSE))),
                                       "---QS1 Anforderung der Z",$CY12,CHAR(10),
                                        IF(IFERROR(VLOOKUP($CY12,KM!$C$7:$N$216,6,FALSE),VLOOKUP(VALUE($CY12),KM!$C$7:$N$216,6,FALSE))="","-",IFERROR(VLOOKUP($CY12,KM!$C$7:$N$216,6,FALSE),VLOOKUP(VALUE($CY12),KM!$C$7:$N$216,6,FALSE))),
                                        ),
               IF($CX12&lt;&gt;"",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,CHAR(10),CHAR(10),"---QS1 Anforderung der Z",$CX12,":",CHAR(10),
                                                     IF(IFERROR(VLOOKUP($CX12,KM!$C$7:$N$216,6,FALSE),VLOOKUP(VALUE($CX12),KM!$C$7:$N$216,6,FALSE))="","-",IFERROR(VLOOKUP($CX12,KM!$C$7:$N$216,6,FALSE),VLOOKUP(VALUE($CX12),KM!$C$7:$N$216,6,FALSE))),
                                                   ),
                             IF($CW12&lt;&gt;"",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,CHAR(10),CHAR(10),"---QS1 Anforderung der Z",$CW12,":",CHAR(10),
                                                                    IF(IFERROR(VLOOKUP($CW12,KM!$C$7:$N$216,6,FALSE),VLOOKUP(VALUE($CW12),KM!$C$7:$N$216,6,FALSE))="","-",IFERROR(VLOOKUP($CW12,KM!$C$7:$N$216,6,FALSE),VLOOKUP(VALUE($CW12),KM!$C$7:$N$216,6,FALSE))),
                                                                    ),
                                           IF($CV12&lt;&gt;"",
                                                         CONCATENATE(
                                                                                  "---QS1 Anforderung der Z",$CU12,":",CHAR(10),
                                                                                 IF(IFERROR(VLOOKUP($CU12,KM!$C$7:$N$216,6,FALSE),VLOOKUP(VALUE($CU12),KM!$C$7:$N$216,6,FALSE))="","-",IFERROR(VLOOKUP($CU12,KM!$C$7:$N$216,6,FALSE),VLOOKUP(VALUE($CU12),KM!$C$7:$N$216,6,FALSE))),
                                                                                 ,CHAR(10),CHAR(10),"---QS1 Anforderung der Z",$CV12,":",CHAR(10),
                                                                                 IF(IFERROR(VLOOKUP($CV12,KM!$C$7:$N$216,6,FALSE),VLOOKUP(VALUE($CV12),KM!$C$7:$N$216,6,FALSE))="","-",IFERROR(VLOOKUP($CV12,KM!$C$7:$N$216,6,FALSE),VLOOKUP(VALUE($CV12),KM!$C$7:$N$216,6,FALSE))),
                                                                                 ),
                                                         IF($CU12&lt;&gt;"",
                                                                        CONCATENATE(
                                                                                                 IF(IFERROR(VLOOKUP($CU12,KM!$C$7:$N$216,6,FALSE),VLOOKUP(VALUE($CU12),KM!$C$7:$N$216,6,FALSE))="","-",IFERROR(VLOOKUP($CU12,KM!$C$7:$N$216,6,FALSE),VLOOKUP(VALUE($CU12),KM!$C$7:$N$216,6,FALSE))),
                                                                                                ),
                                                                       "")
                                                         )
                                            )
                             )
                )</f>
        <v/>
      </c>
      <c r="DD12" s="35" t="str">
        <f>IF(OR(KM!C15="",LEN(KM!C15)&gt;5),"",KM!C15&amp;"")</f>
        <v>47c</v>
      </c>
      <c r="DE12" s="35" t="str">
        <f>IF(KM!D15="","",KM!D15)</f>
        <v>Bodenbeläge</v>
      </c>
      <c r="DF12" s="35" t="str">
        <f>IF(KM!E15="","",KM!E15)</f>
        <v>Mehrschichtparkett, Laminatböden, Furnierte Bodenbeläge, MMF-Böden</v>
      </c>
      <c r="DG12" s="35" t="str">
        <f>IF(KM!F15="","",KM!F15)</f>
        <v>VVOC, VOC, SVOC Emissionen und Gehalt an gefährlichen Stoffen</v>
      </c>
      <c r="DH12" s="35">
        <f ca="1">IF(DD12="","",
               IF(
            IFERROR(_xlfn.XLOOKUP(DD12,Eingabe_mit_Formel!$CU$4:$CU$2000,Eingabe_mit_Formel!$CU$4:$CU$2000),
                                IFERROR(_xlfn.XLOOKUP(DD12,Eingabe_mit_Formel!$CV$4:$CV$2000,Eingabe_mit_Formel!$CV$4:$CV$2000),
                                                             IFERROR(_xlfn.XLOOKUP(DD12,Eingabe_mit_Formel!$CW$4:$CW$2000,Eingabe_mit_Formel!$CW$4:$CW$2000),
                                                                                          IFERROR(_xlfn.XLOOKUP(DD12,Eingabe_mit_Formel!$CX$4:$CX$2000,Eingabe_mit_Formel!$CX$4:$CX$2000),
                                                                                                                      IFERROR(_xlfn.XLOOKUP(DD12,Eingabe_mit_Formel!$CY$4:$CY$2000,Eingabe_mit_Formel!$CY$4:$CY$2000),-1
                                                                                                                                                  )
                                                                                                                      )
                                                                                       )
                                                            )
                                               )
                             =-1,-1,1
                            )
                   )</f>
        <v>-1</v>
      </c>
      <c r="DI12" s="35"/>
      <c r="DJ12" s="35"/>
      <c r="DK12" s="35" t="str">
        <f t="shared" ca="1" si="12"/>
        <v xml:space="preserve">
</v>
      </c>
      <c r="DL12" s="7" t="str" cm="1">
        <f t="array" aca="1" ref="DL12" ca="1">IF(INDIRECT(ADDRESS(ROW(),107,4,,"Eingabe"))="","",INDIRECT(ADDRESS(ROW(),107,4,,"Eingabe")))</f>
        <v/>
      </c>
      <c r="DM12" s="7" t="str" cm="1">
        <f t="array" aca="1" ref="DM12" ca="1">IF(INDIRECT(ADDRESS(ROW(),109,4,,"Eingabe"))="","",INDIRECT(ADDRESS(ROW(),109,4,,"Eingabe")))</f>
        <v/>
      </c>
      <c r="DN12" s="7" t="str" cm="1">
        <f t="array" aca="1" ref="DN12" ca="1">IF(INDIRECT(ADDRESS(ROW(),110,4,,"Eingabe"))="","",INDIRECT(ADDRESS(ROW(),110,4,,"Eingabe")))</f>
        <v/>
      </c>
      <c r="DO12" s="35" t="str">
        <f t="shared" ca="1" si="13"/>
        <v/>
      </c>
      <c r="DP12" s="35" t="str">
        <f t="shared" ca="1" si="14"/>
        <v/>
      </c>
      <c r="DQ12" s="35"/>
      <c r="DR12" s="35"/>
      <c r="DS12" s="35"/>
      <c r="DT12" s="35" t="str">
        <f t="shared" ca="1" si="15"/>
        <v xml:space="preserve">
</v>
      </c>
      <c r="DU12" s="35" t="str" cm="1">
        <f t="array" aca="1" ref="DU12" ca="1">IF(INDIRECT(ADDRESS(ROW(),114,4,,"Eingabe"))="","",INDIRECT(ADDRESS(ROW(),114,4,,"Eingabe")))</f>
        <v/>
      </c>
      <c r="DV12" s="35" t="str" cm="1">
        <f t="array" aca="1" ref="DV12" ca="1">IF(INDIRECT(ADDRESS(ROW(),117,4,,"Eingabe"))="","",INDIRECT(ADDRESS(ROW(),117,4,,"Eingabe")))</f>
        <v/>
      </c>
      <c r="DW12" s="35" t="str" cm="1">
        <f t="array" aca="1" ref="DW12" ca="1">IF(INDIRECT(ADDRESS(ROW(),118,4,,"Eingabe"))="","",INDIRECT(ADDRESS(ROW(),118,4,,"Eingabe")))</f>
        <v/>
      </c>
      <c r="DX12" s="35" t="str" cm="1">
        <f t="array" aca="1" ref="DX12" ca="1">IF(INDIRECT(ADDRESS(ROW(),119,4,,"Eingabe"))="","",INDIRECT(ADDRESS(ROW(),119,4,,"Eingabe")))</f>
        <v/>
      </c>
      <c r="DY12" s="35" t="str" cm="1">
        <f t="array" aca="1" ref="DY12" ca="1">IF(INDIRECT(ADDRESS(ROW(),120,4,,"Eingabe"))="","",INDIRECT(ADDRESS(ROW(),120,4,,"Eingabe")))</f>
        <v/>
      </c>
      <c r="DZ12" s="35" t="str" cm="1">
        <f t="array" aca="1" ref="DZ12" ca="1">IF(INDIRECT(ADDRESS(ROW(),121,4,,"Eingabe"))="","",INDIRECT(ADDRESS(ROW(),121,4,,"Eingabe")))</f>
        <v/>
      </c>
      <c r="EA12" s="35" t="str" cm="1">
        <f t="array" aca="1" ref="EA12" ca="1">IF(INDIRECT(ADDRESS(ROW(),122,4,,"Eingabe"))="","",INDIRECT(ADDRESS(ROW(),122,4,,"Eingabe")))</f>
        <v/>
      </c>
      <c r="EB12" s="35" t="str" cm="1">
        <f t="array" aca="1" ref="EB12" ca="1">IF(INDIRECT(ADDRESS(ROW(),123,4,,"Eingabe"))="","",INDIRECT(ADDRESS(ROW(),123,4,,"Eingabe")))</f>
        <v/>
      </c>
      <c r="EC12" s="35" t="str">
        <f t="shared" ca="1" si="16"/>
        <v/>
      </c>
      <c r="ED12" s="35" t="str" cm="1">
        <f t="array" aca="1" ref="ED12" ca="1">IF(INDIRECT(ADDRESS(ROW(),124,4,,"Eingabe"))="","",INDIRECT(ADDRESS(ROW(),124,4,,"Eingabe")))</f>
        <v/>
      </c>
      <c r="EE12" s="35" t="str" cm="1">
        <f t="array" aca="1" ref="EE12" ca="1">IF(AND(_xlfn.ISFORMULA(INDIRECT(ADDRESS(ROW(),1,4,,"Eingabe"))),_xlfn.ISFORMULA(INDIRECT(ADDRESS(ROW(),36,4,,"Eingabe"))),_xlfn.ISFORMULA(INDIRECT(ADDRESS(ROW(),39,4,,"Eingabe"))),_xlfn.ISFORMULA(INDIRECT(ADDRESS(ROW(),77,4,,"Eingabe"))),_xlfn.ISFORMULA(INDIRECT(ADDRESS(ROW(),106,4,,"Eingabe"))),_xlfn.ISFORMULA(INDIRECT(ADDRESS(ROW(),113,4,,"Eingabe")))),"",ROW())</f>
        <v/>
      </c>
      <c r="EF12" s="36" t="str">
        <f t="shared" ca="1" si="1"/>
        <v/>
      </c>
      <c r="EG12" s="36" t="str">
        <f ca="1">IFERROR(IF(B12="","",
                IF(OR(_xlfn.XLOOKUP(B12,METADATEN!$A$4:$A$200,METADATEN!$E$4:$E$200)="Ja",AND(_xlfn.XLOOKUP(B12,METADATEN!$A$4:$A$200,METADATEN!$E$4:$E$200)&lt;&gt;"",DZ12&lt;&gt;""),AND(OR(AND(B12&gt;=340,B12&lt;=346),B12=349),#REF!&lt;&gt;"",OR(IFERROR(SEARCH("Logistik",#REF!),FALSE),IFERROR(SEARCH("Produktion",#REF!),FALSE)))),"","FEHLER: KG wurde als nicht betrachtungsrelevant gekennzeichnet")
                ),"")</f>
        <v/>
      </c>
      <c r="EH12" s="49" t="str">
        <f ca="1">IF(B12="","",
                                 IF(ISERROR(_xlfn.XLOOKUP(B12,METADATEN!$A$4:$A$200,METADATEN!$B$4:$B$200)),"FEHLER: KG kann nicht ausgewertet werden",""
                                               )
                 )</f>
        <v/>
      </c>
      <c r="EI12" s="36" t="str">
        <f t="shared" ca="1" si="2"/>
        <v/>
      </c>
      <c r="EJ12" s="36" t="str">
        <f t="shared" ca="1" si="17"/>
        <v/>
      </c>
      <c r="EK12" s="36" t="str">
        <f t="shared" ca="1" si="18"/>
        <v/>
      </c>
      <c r="EL12" s="36" t="str">
        <f ca="1">IFERROR(IF(AND(EI12="Ja",_xlfn.XLOOKUP(B12,METADATEN!$A$4:$A$200,METADATEN!$I$4:$I$200)&lt;&gt;"Ja"),"WARNUNG zur KG Relevanz: "&amp;_xlfn.XLOOKUP(B12,METADATEN!$A$4:$A$200,METADATEN!$I$4:$I$200),""),"")</f>
        <v/>
      </c>
      <c r="EM12" s="36" t="str">
        <f ca="1">IFERROR(IF(B12="","",
                IF(AND(OR(DL12="QS2",DL12="QS4"),_xlfn.XLOOKUP(B12,METADATEN!$A$4:$A$200,METADATEN!$M$4:$M$200)=0),"WARNUNG: Die KG ist mit '0' gewichtet","")
                ),"")</f>
        <v/>
      </c>
      <c r="EN12" s="36" t="str">
        <f t="shared" ca="1" si="19"/>
        <v/>
      </c>
      <c r="EO12" s="36" t="str">
        <f t="shared" ca="1" si="26"/>
        <v/>
      </c>
      <c r="EP12" s="36" t="str">
        <f t="shared" ca="1" si="20"/>
        <v/>
      </c>
      <c r="EQ12" s="36" t="str">
        <f t="shared" ca="1" si="21"/>
        <v/>
      </c>
      <c r="ER12" s="36" t="str">
        <f t="shared" ca="1" si="22"/>
        <v/>
      </c>
      <c r="ES12" s="36" t="str">
        <f t="shared" ca="1" si="23"/>
        <v/>
      </c>
      <c r="ET12" s="36" t="str">
        <f t="shared" ca="1" si="24"/>
        <v/>
      </c>
      <c r="EU12" s="35" t="str">
        <f ca="1">IFERROR(IF(B12="","",
               IF(AND(AND(OR(DU12="QS1",DU12="QS2",DU12="QS3",DU12="QS4"),_xlfn.XLOOKUP(B12,METADATEN!$A$4:$A$200,METADATEN!$AE$4:$AE$200)=0),B12&lt;&gt;380,B12&lt;&gt;381,B12&lt;&gt;382,B12&lt;&gt;389),"WARNUNG: Die KG ist mit '0' gewichtet","")
               ),"")</f>
        <v/>
      </c>
      <c r="EV12" s="35" t="str">
        <f t="shared" ca="1" si="3"/>
        <v/>
      </c>
      <c r="EW12" s="35" t="str">
        <f t="shared" ca="1" si="4"/>
        <v/>
      </c>
      <c r="EX12" s="35" t="str">
        <f t="shared" ca="1" si="5"/>
        <v/>
      </c>
      <c r="EY12" s="35" t="str">
        <f t="shared" ca="1" si="6"/>
        <v/>
      </c>
      <c r="EZ12" s="35" t="str">
        <f ca="1">IFERROR(IF(B12="","",
                IF(AND(OR(B12=380,B12=381,B12=382,B12=389),OR(AH12&lt;&gt;0,AH12="-"),EC12="x",OR(#REF!&lt;&gt;"",#REF!&lt;&gt;"")),"WARNUNG: Um bei gleichzeitiger Geltendmachung des Bonus 4 und Verfahren1 bei der KG300 (1.Ebene) die maximalen Punkte erreichen zu können, geben Sie bitte die Masse 0kg ein!","")
                ),"")</f>
        <v/>
      </c>
      <c r="FA12" s="36"/>
      <c r="FB12" s="39"/>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row>
    <row r="13" spans="1:206" s="38" customFormat="1" ht="15" customHeight="1" x14ac:dyDescent="0.3">
      <c r="A13" s="7" t="str">
        <f t="shared" ca="1" si="7"/>
        <v xml:space="preserve">
</v>
      </c>
      <c r="B13" s="7" t="str" cm="1">
        <f t="array" aca="1" ref="B13" ca="1">IF(INDIRECT(ADDRESS(ROW(),2,4,,"Eingabe"))="","",INDIRECT(ADDRESS(ROW(),2,4,,"Eingabe")))</f>
        <v/>
      </c>
      <c r="C13" s="7" t="str" cm="1">
        <f t="array" aca="1" ref="C13" ca="1">IF(INDIRECT(ADDRESS(ROW(),3,4,,"Eingabe"))="","",INDIRECT(ADDRESS(ROW(),3,4,,"Eingabe")))</f>
        <v/>
      </c>
      <c r="D13" s="7" t="str" cm="1">
        <f t="array" aca="1" ref="D13" ca="1">IF(INDIRECT(ADDRESS(ROW(),5,4,,"Eingabe"))="","",INDIRECT(ADDRESS(ROW(),5,4,,"Eingabe")))</f>
        <v/>
      </c>
      <c r="E13" s="7" t="str" cm="1">
        <f t="array" aca="1" ref="E13" ca="1">IF(INDIRECT(ADDRESS(ROW(),6,4,,"Eingabe"))="","",INDIRECT(ADDRESS(ROW(),6,4,,"Eingabe")))</f>
        <v/>
      </c>
      <c r="F13" s="7" t="str" cm="1">
        <f t="array" aca="1" ref="F13" ca="1">IF(INDIRECT(ADDRESS(ROW(),8,4,,"Eingabe"))="","",INDIRECT(ADDRESS(ROW(),8,4,,"Eingabe")))</f>
        <v/>
      </c>
      <c r="G13" s="7" t="str" cm="1">
        <f t="array" aca="1" ref="G13" ca="1">IF(INDIRECT(ADDRESS(ROW(),9,4,,"Eingabe"))="","",INDIRECT(ADDRESS(ROW(),9,4,,"Eingabe")))</f>
        <v/>
      </c>
      <c r="H13" s="7" t="str" cm="1">
        <f t="array" aca="1" ref="H13" ca="1">IF(INDIRECT(ADDRESS(ROW(),10,4,,"Eingabe"))="","",INDIRECT(ADDRESS(ROW(),10,4,,"Eingabe")))</f>
        <v/>
      </c>
      <c r="I13" s="7" t="str" cm="1">
        <f t="array" aca="1" ref="I13" ca="1">IF(INDIRECT(ADDRESS(ROW(),11,4,,"Eingabe"))="","",INDIRECT(ADDRESS(ROW(),11,4,,"Eingabe")))</f>
        <v/>
      </c>
      <c r="J13" s="7" t="str" cm="1">
        <f t="array" aca="1" ref="J13" ca="1">IF(INDIRECT(ADDRESS(ROW(),12,4,,"Eingabe"))="","",INDIRECT(ADDRESS(ROW(),12,4,,"Eingabe")))</f>
        <v/>
      </c>
      <c r="K13" s="7" t="str" cm="1">
        <f t="array" aca="1" ref="K13" ca="1">IF(INDIRECT(ADDRESS(ROW(),13,4,,"Eingabe"))&lt;&gt;"",INDIRECT(ADDRESS(ROW(),13,4,,"Eingabe")),IF(AND(J13="m^3",I13&lt;&gt;""),I13,""))</f>
        <v/>
      </c>
      <c r="L13" s="7" t="str" cm="1">
        <f t="array" aca="1" ref="L13" ca="1">IF(INDIRECT(ADDRESS(ROW(),14,4,,"Eingabe"))="","",INDIRECT(ADDRESS(ROW(),14,4,,"Eingabe")))</f>
        <v/>
      </c>
      <c r="M13" s="7" t="str" cm="1">
        <f t="array" aca="1" ref="M13" ca="1">IF(INDIRECT(ADDRESS(ROW(),15,4,,"Eingabe"))="","",INDIRECT(ADDRESS(ROW(),15,4,,"Eingabe")))</f>
        <v/>
      </c>
      <c r="N13" s="7" t="str" cm="1">
        <f t="array" aca="1" ref="N13" ca="1">IF(INDIRECT(ADDRESS(ROW(),16,4,,"Eingabe"))="","",INDIRECT(ADDRESS(ROW(),16,4,,"Eingabe")))</f>
        <v/>
      </c>
      <c r="O13" s="7" t="str" cm="1">
        <f t="array" aca="1" ref="O13" ca="1">IF(INDIRECT(ADDRESS(ROW(),17,4,,"Eingabe"))="","",INDIRECT(ADDRESS(ROW(),17,4,,"Eingabe")))</f>
        <v/>
      </c>
      <c r="P13" s="7" t="str" cm="1">
        <f t="array" aca="1" ref="P13" ca="1">IF(INDIRECT(ADDRESS(ROW(),18,4,,"Eingabe"))="","",INDIRECT(ADDRESS(ROW(),18,4,,"Eingabe")))</f>
        <v/>
      </c>
      <c r="Q13" s="7" t="str" cm="1">
        <f t="array" aca="1" ref="Q13" ca="1">IF(INDIRECT(ADDRESS(ROW(),19,4,,"Eingabe"))="","",INDIRECT(ADDRESS(ROW(),19,4,,"Eingabe")))</f>
        <v/>
      </c>
      <c r="R13" s="7" t="str">
        <f ca="1">IF(Q13="","",_xlfn.XLOOKUP(Q13,METADATEN!$BJ$2:$BJ$1000,METADATEN!$BK$2:$BK$1000))</f>
        <v/>
      </c>
      <c r="S13" s="7" t="str" cm="1">
        <f t="array" aca="1" ref="S13" ca="1">IF(INDIRECT(ADDRESS(ROW(),21,4,,"Eingabe"))="","",INDIRECT(ADDRESS(ROW(),21,4,,"Eingabe")))</f>
        <v/>
      </c>
      <c r="T13" s="7" t="str" cm="1">
        <f t="array" aca="1" ref="T13" ca="1">IF(INDIRECT(ADDRESS(ROW(),22,4,,"Eingabe"))="","",INDIRECT(ADDRESS(ROW(),22,4,,"Eingabe")))</f>
        <v/>
      </c>
      <c r="U13" s="7" t="str">
        <f ca="1">IF(T13="","",_xlfn.XLOOKUP(T13,METADATEN!$BJ$2:$BJ$1000,METADATEN!$BK$2:$BK$1000))</f>
        <v/>
      </c>
      <c r="V13" s="7" cm="1">
        <f t="array" aca="1" ref="V13" ca="1">IF(INDIRECT(ADDRESS(ROW(),24,4,,"Eingabe"))="",0,INDIRECT(ADDRESS(ROW(),24,4,,"Eingabe")))</f>
        <v>0</v>
      </c>
      <c r="W13" s="7" t="str" cm="1">
        <f t="array" aca="1" ref="W13" ca="1">IF(INDIRECT(ADDRESS(ROW(),25,4,,"Eingabe"))="","",INDIRECT(ADDRESS(ROW(),25,4,,"Eingabe")))</f>
        <v/>
      </c>
      <c r="X13" s="7">
        <f ca="1">IF(W13="",0,_xlfn.XLOOKUP(W13,METADATEN!$BJ$2:$BJ$1000,METADATEN!$BK$2:$BK$1000))</f>
        <v>0</v>
      </c>
      <c r="Y13" s="7" cm="1">
        <f t="array" aca="1" ref="Y13" ca="1">IF(INDIRECT(ADDRESS(ROW(),27,4,,"Eingabe"))="",0,INDIRECT(ADDRESS(ROW(),27,4,,"Eingabe")))</f>
        <v>0</v>
      </c>
      <c r="Z13" s="7" t="str" cm="1">
        <f t="array" aca="1" ref="Z13" ca="1">IF(INDIRECT(ADDRESS(ROW(),28,4,,"Eingabe"))="","",INDIRECT(ADDRESS(ROW(),28,4,,"Eingabe")))</f>
        <v/>
      </c>
      <c r="AA13" s="7">
        <f ca="1">IF(Z13="",0,_xlfn.XLOOKUP(Z13,METADATEN!$BJ$2:$BJ$1000,METADATEN!$BK$2:$BK$1000))</f>
        <v>0</v>
      </c>
      <c r="AB13" s="7" cm="1">
        <f t="array" aca="1" ref="AB13" ca="1">IF(INDIRECT(ADDRESS(ROW(),30,4,,"Eingabe"))="",0,INDIRECT(ADDRESS(ROW(),30,4,,"Eingabe")))</f>
        <v>0</v>
      </c>
      <c r="AC13" s="7" t="str" cm="1">
        <f t="array" aca="1" ref="AC13" ca="1">IF(INDIRECT(ADDRESS(ROW(),31,4,,"Eingabe"))="","",INDIRECT(ADDRESS(ROW(),31,4,,"Eingabe")))</f>
        <v/>
      </c>
      <c r="AD13" s="7">
        <f ca="1">IF(AC13="",0,_xlfn.XLOOKUP(AC13,METADATEN!$BJ$2:$BJ$1000,METADATEN!$BK$2:$BK$1000))</f>
        <v>0</v>
      </c>
      <c r="AE13" s="7" cm="1">
        <f t="array" aca="1" ref="AE13" ca="1">IF(INDIRECT(ADDRESS(ROW(),33,4,,"Eingabe"))="",0,INDIRECT(ADDRESS(ROW(),33,4,,"Eingabe")))</f>
        <v>0</v>
      </c>
      <c r="AF13" s="7" t="str" cm="1">
        <f t="array" aca="1" ref="AF13" ca="1">IF(INDIRECT(ADDRESS(ROW(),34,4,,"Eingabe"))="","",INDIRECT(ADDRESS(ROW(),34,4,,"Eingabe")))</f>
        <v/>
      </c>
      <c r="AG13" s="7">
        <f ca="1">IF(AF13="",0,_xlfn.XLOOKUP(AF13,METADATEN!$BJ$2:$BJ$1000,METADATEN!$BK$2:$BK$1000))</f>
        <v>0</v>
      </c>
      <c r="AH13" s="7" t="str">
        <f ca="1">IFERROR(IF(B13="","",
                IF(AND(J13=METADATEN!$BL$2,I13&lt;&gt;""),I13,
                              IF(AND(J13=METADATEN!$BL$3,I13&lt;&gt;"",K13&lt;&gt;""),I13*K13,
                                            IF(AND(J13=METADATEN!$BL$4,I13&lt;&gt;"",L13&lt;&gt;""),I13*L13,
                                                          IF(AND(J13=METADATEN!$BL$6,I13&lt;&gt;"",M13&lt;&gt;""),I13*M13,
                                                                        IF(AND(J13=METADATEN!$BL$10,I13&lt;&gt;"",N13&lt;&gt;""),I13*N13,
                                                                                       IF(OR(J13=METADATEN!$BL$11,J13=METADATEN!$BL$12),0,
                                                                                                     IF(AND(O13&lt;&gt;"",K13&lt;&gt;""),O13*K13,
                                                                                                                  IF(AND(R13&lt;&gt;"",K13&lt;&gt;""),R13*K13,
                                                                                                                                IF(AND(R13="",K13&lt;&gt;"",S13&lt;&gt;"",U13&lt;&gt;"",S13+V13+Y13+AB13+AE13=1),(S13*U13+V13*X13+Y13*AA13+AB13*AD13+AE13*AG13)*K13,"-"
                                                                                                                                             )
                                                                                                                               )
                                                                                                                  )
                                                                                                     )
                                                                                      )
                                                                        )
                                                        )
                                         )
                            )
                ),"-")</f>
        <v/>
      </c>
      <c r="AI13" s="35"/>
      <c r="AJ13" s="35"/>
      <c r="AK13" s="35" t="str">
        <f t="shared" ca="1" si="8"/>
        <v xml:space="preserve">
</v>
      </c>
      <c r="AL13" s="35" t="str" cm="1">
        <f t="array" aca="1" ref="AL13" ca="1">IF(INDIRECT(ADDRESS(ROW(),40,4,,"Eingabe"))="","",INDIRECT(ADDRESS(ROW(),40,4,,"Eingabe")))</f>
        <v/>
      </c>
      <c r="AM13" s="35" t="str" cm="1">
        <f t="array" aca="1" ref="AM13" ca="1">IF(INDIRECT(ADDRESS(ROW(),41,4,,"Eingabe"))="","",INDIRECT(ADDRESS(ROW(),41,4,,"Eingabe")))</f>
        <v/>
      </c>
      <c r="AN13" s="35" t="str" cm="1">
        <f t="array" aca="1" ref="AN13" ca="1">IF(INDIRECT(ADDRESS(ROW(),42,4,,"Eingabe"))="","",INDIRECT(ADDRESS(ROW(),42,4,,"Eingabe")))</f>
        <v/>
      </c>
      <c r="AO13" s="35"/>
      <c r="AP13" s="35" cm="1">
        <f t="array" aca="1" ref="AP13" ca="1">IF(INDIRECT(ADDRESS(ROW(),44,4,,"Eingabe"))="",0,INDIRECT(ADDRESS(ROW(),44,4,,"Eingabe")))</f>
        <v>0</v>
      </c>
      <c r="AQ13" s="35" cm="1">
        <f t="array" aca="1" ref="AQ13" ca="1">IF(INDIRECT(ADDRESS(ROW(),45,4,,"Eingabe"))="",0,INDIRECT(ADDRESS(ROW(),45,4,,"Eingabe")))</f>
        <v>0</v>
      </c>
      <c r="AR13" s="35" cm="1">
        <f t="array" aca="1" ref="AR13" ca="1">IF(INDIRECT(ADDRESS(ROW(),46,4,,"Eingabe"))="",0,INDIRECT(ADDRESS(ROW(),46,4,,"Eingabe")))</f>
        <v>0</v>
      </c>
      <c r="AS13" s="35" cm="1">
        <f t="array" aca="1" ref="AS13" ca="1">IF(INDIRECT(ADDRESS(ROW(),47,4,,"Eingabe"))="",0,INDIRECT(ADDRESS(ROW(),47,4,,"Eingabe")))</f>
        <v>0</v>
      </c>
      <c r="AT13" s="35" cm="1">
        <f t="array" aca="1" ref="AT13" ca="1">IF(INDIRECT(ADDRESS(ROW(),48,4,,"Eingabe"))="",0,INDIRECT(ADDRESS(ROW(),48,4,,"Eingabe")))</f>
        <v>0</v>
      </c>
      <c r="AU13" s="35"/>
      <c r="AV13" s="35" cm="1">
        <f t="array" aca="1" ref="AV13" ca="1">IF(INDIRECT(ADDRESS(ROW(),50,4,,"Eingabe"))="",0,INDIRECT(ADDRESS(ROW(),50,4,,"Eingabe")))</f>
        <v>0</v>
      </c>
      <c r="AW13" s="35" cm="1">
        <f t="array" aca="1" ref="AW13" ca="1">IF(INDIRECT(ADDRESS(ROW(),51,4,,"Eingabe"))="",0,INDIRECT(ADDRESS(ROW(),51,4,,"Eingabe")))</f>
        <v>0</v>
      </c>
      <c r="AX13" s="35" cm="1">
        <f t="array" aca="1" ref="AX13" ca="1">IF(INDIRECT(ADDRESS(ROW(),52,4,,"Eingabe"))="",0,INDIRECT(ADDRESS(ROW(),52,4,,"Eingabe")))</f>
        <v>0</v>
      </c>
      <c r="AY13" s="35" cm="1">
        <f t="array" aca="1" ref="AY13" ca="1">IF(INDIRECT(ADDRESS(ROW(),53,4,,"Eingabe"))="",0,INDIRECT(ADDRESS(ROW(),53,4,,"Eingabe")))</f>
        <v>0</v>
      </c>
      <c r="AZ13" s="35" cm="1">
        <f t="array" aca="1" ref="AZ13" ca="1">IF(INDIRECT(ADDRESS(ROW(),54,4,,"Eingabe"))="",0,INDIRECT(ADDRESS(ROW(),54,4,,"Eingabe")))</f>
        <v>0</v>
      </c>
      <c r="BA13" s="35"/>
      <c r="BB13" s="35" cm="1">
        <f t="array" aca="1" ref="BB13" ca="1">IF(INDIRECT(ADDRESS(ROW(),56,4,,"Eingabe"))="",0,INDIRECT(ADDRESS(ROW(),56,4,,"Eingabe")))</f>
        <v>0</v>
      </c>
      <c r="BC13" s="35" cm="1">
        <f t="array" aca="1" ref="BC13" ca="1">IF(INDIRECT(ADDRESS(ROW(),57,4,,"Eingabe"))="",0,INDIRECT(ADDRESS(ROW(),57,4,,"Eingabe")))</f>
        <v>0</v>
      </c>
      <c r="BD13" s="35" cm="1">
        <f t="array" aca="1" ref="BD13" ca="1">IF(INDIRECT(ADDRESS(ROW(),58,4,,"Eingabe"))="",0,INDIRECT(ADDRESS(ROW(),58,4,,"Eingabe")))</f>
        <v>0</v>
      </c>
      <c r="BE13" s="35" cm="1">
        <f t="array" aca="1" ref="BE13" ca="1">IF(INDIRECT(ADDRESS(ROW(),59,4,,"Eingabe"))="",0,INDIRECT(ADDRESS(ROW(),59,4,,"Eingabe")))</f>
        <v>0</v>
      </c>
      <c r="BF13" s="35" cm="1">
        <f t="array" aca="1" ref="BF13" ca="1">IF(INDIRECT(ADDRESS(ROW(),60,4,,"Eingabe"))="",0,INDIRECT(ADDRESS(ROW(),60,4,,"Eingabe")))</f>
        <v>0</v>
      </c>
      <c r="BG13" s="35"/>
      <c r="BH13" s="35" cm="1">
        <f t="array" aca="1" ref="BH13" ca="1">IF(INDIRECT(ADDRESS(ROW(),62,4,,"Eingabe"))="",0,INDIRECT(ADDRESS(ROW(),62,4,,"Eingabe")))</f>
        <v>0</v>
      </c>
      <c r="BI13" s="35" cm="1">
        <f t="array" aca="1" ref="BI13" ca="1">IF(INDIRECT(ADDRESS(ROW(),63,4,,"Eingabe"))="",0,INDIRECT(ADDRESS(ROW(),63,4,,"Eingabe")))</f>
        <v>0</v>
      </c>
      <c r="BJ13" s="35" cm="1">
        <f t="array" aca="1" ref="BJ13" ca="1">IF(INDIRECT(ADDRESS(ROW(),64,4,,"Eingabe"))="",0,INDIRECT(ADDRESS(ROW(),64,4,,"Eingabe")))</f>
        <v>0</v>
      </c>
      <c r="BK13" s="35" cm="1">
        <f t="array" aca="1" ref="BK13" ca="1">IF(INDIRECT(ADDRESS(ROW(),65,4,,"Eingabe"))="",0,INDIRECT(ADDRESS(ROW(),65,4,,"Eingabe")))</f>
        <v>0</v>
      </c>
      <c r="BL13" s="35" cm="1">
        <f t="array" aca="1" ref="BL13" ca="1">IF(INDIRECT(ADDRESS(ROW(),66,4,,"Eingabe"))="",0,INDIRECT(ADDRESS(ROW(),66,4,,"Eingabe")))</f>
        <v>0</v>
      </c>
      <c r="BM13" s="35"/>
      <c r="BN13" s="35" cm="1">
        <f t="array" aca="1" ref="BN13" ca="1">IF(INDIRECT(ADDRESS(ROW(),68,4,,"Eingabe"))="",0,INDIRECT(ADDRESS(ROW(),68,4,,"Eingabe")))</f>
        <v>0</v>
      </c>
      <c r="BO13" s="35" cm="1">
        <f t="array" aca="1" ref="BO13" ca="1">IF(INDIRECT(ADDRESS(ROW(),69,4,,"Eingabe"))="",0,INDIRECT(ADDRESS(ROW(),69,4,,"Eingabe")))</f>
        <v>0</v>
      </c>
      <c r="BP13" s="35" cm="1">
        <f t="array" aca="1" ref="BP13" ca="1">IF(INDIRECT(ADDRESS(ROW(),70,4,,"Eingabe"))="",0,INDIRECT(ADDRESS(ROW(),70,4,,"Eingabe")))</f>
        <v>0</v>
      </c>
      <c r="BQ13" s="35" cm="1">
        <f t="array" aca="1" ref="BQ13" ca="1">IF(INDIRECT(ADDRESS(ROW(),71,4,,"Eingabe"))="",0,INDIRECT(ADDRESS(ROW(),71,4,,"Eingabe")))</f>
        <v>0</v>
      </c>
      <c r="BR13" s="35" cm="1">
        <f t="array" aca="1" ref="BR13" ca="1">IF(INDIRECT(ADDRESS(ROW(),72,4,,"Eingabe"))="",0,INDIRECT(ADDRESS(ROW(),72,4,,"Eingabe")))</f>
        <v>0</v>
      </c>
      <c r="BS13" s="35"/>
      <c r="BT13" s="7"/>
      <c r="BU13" s="7"/>
      <c r="BV13" s="7" t="str">
        <f t="shared" ca="1" si="9"/>
        <v/>
      </c>
      <c r="BW13" s="7" t="str">
        <f ca="1">IF($B13="","",
                _xlfn.XLOOKUP(B13,METADATEN!$A$4:$A$200,METADATEN!$J$4:$J$200)
                )</f>
        <v/>
      </c>
      <c r="BX13" s="7" t="str" cm="1">
        <f t="array" aca="1" ref="BX13" ca="1">IF(INDIRECT(ADDRESS(ROW(),78,4,,"Eingabe"))="","",INDIRECT(ADDRESS(ROW(),78,4,,"Eingabe")))</f>
        <v/>
      </c>
      <c r="BY13" s="7" t="str" cm="1">
        <f t="array" aca="1" ref="BY13" ca="1">IF(INDIRECT(ADDRESS(ROW(),79,4,,"Eingabe"))="","",INDIRECT(ADDRESS(ROW(),79,4,,"Eingabe")))</f>
        <v/>
      </c>
      <c r="BZ13" s="7" t="str" cm="1">
        <f t="array" aca="1" ref="BZ13" ca="1">IF(INDIRECT(ADDRESS(ROW(),80,4,,"Eingabe"))="","",INDIRECT(ADDRESS(ROW(),80,4,,"Eingabe")))</f>
        <v/>
      </c>
      <c r="CA13" s="7" t="str">
        <f ca="1">IFERROR(IF(CT13="","",
                                              IF(_xlfn.XLOOKUP(CT13,Übersicht!$U$2:$U$1000,Übersicht!$S$2:$S$1000)="","",
                                                            _xlfn.XLOOKUP(CT13,Übersicht!$U$2:$U$1000,Übersicht!$S$2:$S$1000,"")
                                                             )
                                                ),"")</f>
        <v/>
      </c>
      <c r="CB13" s="7" t="str" cm="1">
        <f t="array" aca="1" ref="CB13" ca="1">IF(INDIRECT(ADDRESS(ROW(),82,4,,"Eingabe"))="","",INDIRECT(ADDRESS(ROW(),82,4,,"Eingabe")))</f>
        <v/>
      </c>
      <c r="CC13" s="7" t="str">
        <f t="shared" ca="1" si="10"/>
        <v/>
      </c>
      <c r="CD13" s="7" t="str" cm="1">
        <f t="array" aca="1" ref="CD13" ca="1">IF(INDIRECT(ADDRESS(ROW(),84,4,,"Eingabe"))="","",INDIRECT(ADDRESS(ROW(),84,4,,"Eingabe")))</f>
        <v/>
      </c>
      <c r="CE13" s="7"/>
      <c r="CF13" s="7"/>
      <c r="CG13" s="7"/>
      <c r="CH13" s="7"/>
      <c r="CI13" s="7"/>
      <c r="CJ13" s="7"/>
      <c r="CK13" s="7"/>
      <c r="CL13" s="7"/>
      <c r="CM13" s="7"/>
      <c r="CN13" s="7"/>
      <c r="CO13" s="7"/>
      <c r="CP13" s="7"/>
      <c r="CQ13" s="7"/>
      <c r="CR13" s="7"/>
      <c r="CS13" s="7"/>
      <c r="CT13" s="7" t="str">
        <f t="shared" ca="1" si="0"/>
        <v/>
      </c>
      <c r="CU13" s="34" t="str">
        <f t="shared" ca="1" si="25"/>
        <v/>
      </c>
      <c r="CV13" s="34" t="str">
        <f t="shared" ca="1" si="11"/>
        <v/>
      </c>
      <c r="CW13" s="34" t="str">
        <f ca="1">IF($CB13&lt;&gt;"",
                             IF(LEN(Eingabe_mit_Formel!$CB13)&gt;LEN($CU13&amp;$CV13)+2,
                             MID(Eingabe_mit_Formel!$CB13,LEN($CU13&amp;$CV13)+2+3,IFERROR(FIND(",",Eingabe_mit_Formel!$CB13,LEN($CU13&amp;$CV13)+2+3)-(LEN($CU13&amp;$CV13)+2+3),LEN($CB13)-(LEN($CU13&amp;$CV13)+2+2))),
                              ""),
                                        IF(LEN(Eingabe_mit_Formel!$CA13)&gt;LEN($CU13&amp;$CV13)+2,
                                        MID(Eingabe_mit_Formel!$CA13,LEN($CU13&amp;$CV13)+2+3,IFERROR(FIND(",",Eingabe_mit_Formel!$CA13,LEN($CU13&amp;$CV13)+2+3)-(LEN($CU13&amp;$CV13)+2+3),LEN($CA13)-(LEN($CU13&amp;$CV13)+2+2))),
                                        "")
                )</f>
        <v/>
      </c>
      <c r="CX13" s="34" t="str">
        <f ca="1">IF($CB13&lt;&gt;"",
                             IF(LEN(Eingabe_mit_Formel!$CB13)&gt;LEN($CU13&amp;$CV13&amp;$CW13)+2+2,
                             MID(Eingabe_mit_Formel!$CB13,LEN($CU13&amp;$CV13&amp;$CW13)+2+2+3,IFERROR(FIND(",",Eingabe_mit_Formel!$CB13,LEN($CU13&amp;$CV13&amp;$CW13)+2+2+3)-(LEN($CU13&amp;$CV13&amp;$CW13)+2+2+3),LEN($CB13)-(LEN($CU13&amp;$CV13&amp;$CW13)+2+2+2))),
                              ""),
                                        IF(LEN(Eingabe_mit_Formel!$CA13)&gt;LEN($CU13&amp;$CV13&amp;$CW13)+2+2,
                                        MID(Eingabe_mit_Formel!$CA13,LEN($CU13&amp;$CV13&amp;$CW13)+2+2+3,IFERROR(FIND(",",Eingabe_mit_Formel!$CA13,LEN($CU13&amp;$CV13&amp;$CW13)+2+2+3)-(LEN($CU13&amp;$CV13&amp;$CW13)+2+2+3),LEN($CA13)-(LEN($CU13&amp;$CV13&amp;$CW13)+2+2))),
                                        "")
                )</f>
        <v/>
      </c>
      <c r="CY13" s="34" t="str">
        <f ca="1">IF($CB13&lt;&gt;"",
                             IF(LEN(Eingabe_mit_Formel!$CB13)&gt;LEN($CU13&amp;$CV13&amp;$CW13&amp;$CX13)+2+2+2,
                             MID(Eingabe_mit_Formel!$CB13,LEN($CU13&amp;$CV13&amp;$CW13&amp;$CX13)+2+2+2+3,IFERROR(FIND(",",Eingabe_mit_Formel!$CB13,LEN($CU13&amp;$CV13&amp;$CW13&amp;$CX13)+2+2+2+3)-(LEN($CU13&amp;$CV13&amp;$CW13&amp;$CX13)+2+2+2+3),LEN($CB13)-(LEN($CU13&amp;$CV13&amp;$CW13&amp;$CX13)+2+2+2+2))),
                              ""),
                                        IF(LEN(Eingabe_mit_Formel!$CA13)&gt;LEN($CU13&amp;$CV13&amp;$CW13&amp;$CX13)+2+2+2,
                                        MID(Eingabe_mit_Formel!$CA13,LEN($CU13&amp;$CV13&amp;$CW13&amp;$CX13)+2+2+2+3,IFERROR(FIND(",",Eingabe_mit_Formel!$CA13,LEN($CU13&amp;$CV13&amp;$CW13&amp;$CX13)+2+2+2+3)-(LEN($CU13&amp;$CV13&amp;$CW13&amp;$CX13)+2+2+2+3),LEN($CA13)-(LEN($CU13&amp;$CV13&amp;$CW13&amp;$CX13)+2+2+2))),
                                        "")
                )</f>
        <v/>
      </c>
      <c r="CZ13" s="35" t="str">
        <f ca="1">IF($CY13&lt;&gt;"",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,CHAR(10),CHAR(10),"---QS4 Anforderung der Z",$CX13,":",CHAR(10),
                                        IF(IFERROR(VLOOKUP($CX13,KM!$C$7:$N$216,9,FALSE),VLOOKUP(VALUE($CX13),KM!$C$7:$N$216,9,FALSE))="","-",IFERROR(VLOOKUP($CX13,KM!$C$7:$N$216,9,FALSE),VLOOKUP(VALUE($CX13),KM!$C$7:$N$216,9,FALSE))),
                                       "---QS4 Anforderung der Z",$CY13,CHAR(10),
                                        IF(IFERROR(VLOOKUP($CY13,KM!$C$7:$N$216,9,FALSE),VLOOKUP(VALUE($CY13),KM!$C$7:$N$216,9,FALSE))="","-",IFERROR(VLOOKUP($CY13,KM!$C$7:$N$216,9,FALSE),VLOOKUP(VALUE($CY13),KM!$C$7:$N$216,9,FALSE))),
                                        ),
               IF($CX13&lt;&gt;"",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,CHAR(10),CHAR(10),"---QS4 Anforderung der Z",$CX13,":",CHAR(10),
                                                     IF(IFERROR(VLOOKUP($CX13,KM!$C$7:$N$216,9,FALSE),VLOOKUP(VALUE($CX13),KM!$C$7:$N$216,9,FALSE))="","-",IFERROR(VLOOKUP($CX13,KM!$C$7:$N$216,9,FALSE),VLOOKUP(VALUE($CX13),KM!$C$7:$N$216,9,FALSE))),
                                                   ),
                             IF($CW13&lt;&gt;"",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,CHAR(10),CHAR(10),"---QS4 Anforderung der Z",$CW13,":",CHAR(10),
                                                                    IF(IFERROR(VLOOKUP($CW13,KM!$C$7:$N$216,9,FALSE),VLOOKUP(VALUE($CW13),KM!$C$7:$N$216,9,FALSE))="","-",IFERROR(VLOOKUP($CW13,KM!$C$7:$N$216,9,FALSE),VLOOKUP(VALUE($CW13),KM!$C$7:$N$216,9,FALSE))),
                                                                    ),
                                           IF($CV13&lt;&gt;"",
                                                         CONCATENATE(
                                                                                  "---QS4 Anforderung der Z",$CU13,":",CHAR(10),
                                                                                 IF(IFERROR(VLOOKUP($CU13,KM!$C$7:$N$216,9,FALSE),VLOOKUP(VALUE($CU13),KM!$C$7:$N$216,9,FALSE))="","-",IFERROR(VLOOKUP($CU13,KM!$C$7:$N$216,9,FALSE),VLOOKUP(VALUE($CU13),KM!$C$7:$N$216,9,FALSE))),
                                                                                 ,CHAR(10),CHAR(10),"---QS4 Anforderung der Z",$CV13,":",CHAR(10),
                                                                                 IF(IFERROR(VLOOKUP($CV13,KM!$C$7:$N$216,9,FALSE),VLOOKUP(VALUE($CV13),KM!$C$7:$N$216,9,FALSE))="","-",IFERROR(VLOOKUP($CV13,KM!$C$7:$N$216,9,FALSE),VLOOKUP(VALUE($CV13),KM!$C$7:$N$216,9,FALSE))),
                                                                                 ),
                                                         IF($CU13&lt;&gt;"",
                                                                        CONCATENATE(
                                                                                                 IF(IFERROR(VLOOKUP($CU13,KM!$C$7:$N$216,9,FALSE),VLOOKUP(VALUE($CU13),KM!$C$7:$N$216,9,FALSE))="","-",IFERROR(VLOOKUP($CU13,KM!$C$7:$N$216,9,FALSE),VLOOKUP(VALUE($CU13),KM!$C$7:$N$216,9,FALSE))),
                                                                                                ),
                                                                       "")
                                                         )
                                            )
                             )
                )</f>
        <v/>
      </c>
      <c r="DA13" s="35" t="str">
        <f ca="1">IF($CY13&lt;&gt;"",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,CHAR(10),CHAR(10),"---QS3 Anforderung der Z",$CX13,":",CHAR(10),
                                        IF(IFERROR(VLOOKUP($CX13,KM!$C$7:$N$216,8,FALSE),VLOOKUP(VALUE($CX13),KM!$C$7:$N$216,8,FALSE))="","-",IFERROR(VLOOKUP($CX13,KM!$C$7:$N$216,8,FALSE),VLOOKUP(VALUE($CX13),KM!$C$7:$N$216,8,FALSE))),
                                       "---QS3 Anforderung der Z",$CY13,CHAR(10),
                                        IF(IFERROR(VLOOKUP($CY13,KM!$C$7:$N$216,8,FALSE),VLOOKUP(VALUE($CY13),KM!$C$7:$N$216,8,FALSE))="","-",IFERROR(VLOOKUP($CY13,KM!$C$7:$N$216,8,FALSE),VLOOKUP(VALUE($CY13),KM!$C$7:$N$216,8,FALSE))),
                                        ),
               IF($CX13&lt;&gt;"",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,CHAR(10),CHAR(10),"---QS3 Anforderung der Z",$CX13,":",CHAR(10),
                                                     IF(IFERROR(VLOOKUP($CX13,KM!$C$7:$N$216,8,FALSE),VLOOKUP(VALUE($CX13),KM!$C$7:$N$216,8,FALSE))="","-",IFERROR(VLOOKUP($CX13,KM!$C$7:$N$216,8,FALSE),VLOOKUP(VALUE($CX13),KM!$C$7:$N$216,8,FALSE))),
                                                   ),
                             IF($CW13&lt;&gt;"",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,CHAR(10),CHAR(10),"---QS3 Anforderung der Z",$CW13,":",CHAR(10),
                                                                    IF(IFERROR(VLOOKUP($CW13,KM!$C$7:$N$216,8,FALSE),VLOOKUP(VALUE($CW13),KM!$C$7:$N$216,8,FALSE))="","-",IFERROR(VLOOKUP($CW13,KM!$C$7:$N$216,8,FALSE),VLOOKUP(VALUE($CW13),KM!$C$7:$N$216,8,FALSE))),
                                                                    ),
                                           IF($CV13&lt;&gt;"",
                                                         CONCATENATE(
                                                                                  "---QS3 Anforderung der Z",$CU13,":",CHAR(10),
                                                                                 IF(IFERROR(VLOOKUP($CU13,KM!$C$7:$N$216,8,FALSE),VLOOKUP(VALUE($CU13),KM!$C$7:$N$216,8,FALSE))="","-",IFERROR(VLOOKUP($CU13,KM!$C$7:$N$216,8,FALSE),VLOOKUP(VALUE($CU13),KM!$C$7:$N$216,8,FALSE))),
                                                                                 ,CHAR(10),CHAR(10),"---QS3 Anforderung der Z",$CV13,":",CHAR(10),
                                                                                 IF(IFERROR(VLOOKUP($CV13,KM!$C$7:$N$216,8,FALSE),VLOOKUP(VALUE($CV13),KM!$C$7:$N$216,8,FALSE))="","-",IFERROR(VLOOKUP($CV13,KM!$C$7:$N$216,8,FALSE),VLOOKUP(VALUE($CV13),KM!$C$7:$N$216,8,FALSE))),
                                                                                 ),
                                                         IF($CU13&lt;&gt;"",
                                                                        CONCATENATE(
                                                                                                 IF(IFERROR(VLOOKUP($CU13,KM!$C$7:$N$216,8,FALSE),VLOOKUP(VALUE($CU13),KM!$C$7:$N$216,8,FALSE))="","-",IFERROR(VLOOKUP($CU13,KM!$C$7:$N$216,8,FALSE),VLOOKUP(VALUE($CU13),KM!$C$7:$N$216,8,FALSE))),
                                                                                                ),
                                                                       "")
                                                         )
                                            )
                             )
                )</f>
        <v/>
      </c>
      <c r="DB13" s="35" t="str">
        <f ca="1">IF($CY13&lt;&gt;"",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,CHAR(10),CHAR(10),"---QS2 Anforderung der Z",$CX13,":",CHAR(10),
                                        IF(IFERROR(VLOOKUP($CX13,KM!$C$7:$N$216,7,FALSE),VLOOKUP(VALUE($CX13),KM!$C$7:$N$216,7,FALSE))="","-",IFERROR(VLOOKUP($CX13,KM!$C$7:$N$216,7,FALSE),VLOOKUP(VALUE($CX13),KM!$C$7:$N$216,7,FALSE))),
                                       "---QS2 Anforderung der Z",$CY13,CHAR(10),
                                        IF(IFERROR(VLOOKUP($CY13,KM!$C$7:$N$216,7,FALSE),VLOOKUP(VALUE($CY13),KM!$C$7:$N$216,7,FALSE))="","-",IFERROR(VLOOKUP($CY13,KM!$C$7:$N$216,7,FALSE),VLOOKUP(VALUE($CY13),KM!$C$7:$N$216,7,FALSE))),
                                        ),
               IF($CX13&lt;&gt;"",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,CHAR(10),CHAR(10),"---QS2 Anforderung der Z",$CX13,":",CHAR(10),
                                                     IF(IFERROR(VLOOKUP($CX13,KM!$C$7:$N$216,7,FALSE),VLOOKUP(VALUE($CX13),KM!$C$7:$N$216,7,FALSE))="","-",IFERROR(VLOOKUP($CX13,KM!$C$7:$N$216,7,FALSE),VLOOKUP(VALUE($CX13),KM!$C$7:$N$216,7,FALSE))),
                                                   ),
                             IF($CW13&lt;&gt;"",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,CHAR(10),CHAR(10),"---QS2 Anforderung der Z",$CW13,":",CHAR(10),
                                                                    IF(IFERROR(VLOOKUP($CW13,KM!$C$7:$N$216,7,FALSE),VLOOKUP(VALUE($CW13),KM!$C$7:$N$216,7,FALSE))="","-",IFERROR(VLOOKUP($CW13,KM!$C$7:$N$216,7,FALSE),VLOOKUP(VALUE($CW13),KM!$C$7:$N$216,7,FALSE))),
                                                                    ),
                                           IF($CV13&lt;&gt;"",
                                                         CONCATENATE(
                                                                                  "---QS2 Anforderung der Z",$CU13,":",CHAR(10),
                                                                                 IF(IFERROR(VLOOKUP($CU13,KM!$C$7:$N$216,7,FALSE),VLOOKUP(VALUE($CU13),KM!$C$7:$N$216,7,FALSE))="","-",IFERROR(VLOOKUP($CU13,KM!$C$7:$N$216,7,FALSE),VLOOKUP(VALUE($CU13),KM!$C$7:$N$216,7,FALSE))),
                                                                                 ,CHAR(10),CHAR(10),"---QS2 Anforderung der Z",$CV13,":",CHAR(10),
                                                                                 IF(IFERROR(VLOOKUP($CV13,KM!$C$7:$N$216,7,FALSE),VLOOKUP(VALUE($CV13),KM!$C$7:$N$216,7,FALSE))="","-",IFERROR(VLOOKUP($CV13,KM!$C$7:$N$216,7,FALSE),VLOOKUP(VALUE($CV13),KM!$C$7:$N$216,7,FALSE))),
                                                                                 ),
                                                         IF($CU13&lt;&gt;"",
                                                                        CONCATENATE(
                                                                                                 IF(IFERROR(VLOOKUP($CU13,KM!$C$7:$N$216,7,FALSE),VLOOKUP(VALUE($CU13),KM!$C$7:$N$216,7,FALSE))="","-",IFERROR(VLOOKUP($CU13,KM!$C$7:$N$216,7,FALSE),VLOOKUP(VALUE($CU13),KM!$C$7:$N$216,7,FALSE))),
                                                                                                ),
                                                                       "")
                                                         )
                                            )
                             )
                )</f>
        <v/>
      </c>
      <c r="DC13" s="35" t="str">
        <f ca="1">IF($CY13&lt;&gt;"",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,CHAR(10),CHAR(10),"---QS1 Anforderung der Z",$CX13,":",CHAR(10),
                                        IF(IFERROR(VLOOKUP($CX13,KM!$C$7:$N$216,6,FALSE),VLOOKUP(VALUE($CX13),KM!$C$7:$N$216,6,FALSE))="","-",IFERROR(VLOOKUP($CX13,KM!$C$7:$N$216,6,FALSE),VLOOKUP(VALUE($CX13),KM!$C$7:$N$216,6,FALSE))),
                                       "---QS1 Anforderung der Z",$CY13,CHAR(10),
                                        IF(IFERROR(VLOOKUP($CY13,KM!$C$7:$N$216,6,FALSE),VLOOKUP(VALUE($CY13),KM!$C$7:$N$216,6,FALSE))="","-",IFERROR(VLOOKUP($CY13,KM!$C$7:$N$216,6,FALSE),VLOOKUP(VALUE($CY13),KM!$C$7:$N$216,6,FALSE))),
                                        ),
               IF($CX13&lt;&gt;"",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,CHAR(10),CHAR(10),"---QS1 Anforderung der Z",$CX13,":",CHAR(10),
                                                     IF(IFERROR(VLOOKUP($CX13,KM!$C$7:$N$216,6,FALSE),VLOOKUP(VALUE($CX13),KM!$C$7:$N$216,6,FALSE))="","-",IFERROR(VLOOKUP($CX13,KM!$C$7:$N$216,6,FALSE),VLOOKUP(VALUE($CX13),KM!$C$7:$N$216,6,FALSE))),
                                                   ),
                             IF($CW13&lt;&gt;"",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,CHAR(10),CHAR(10),"---QS1 Anforderung der Z",$CW13,":",CHAR(10),
                                                                    IF(IFERROR(VLOOKUP($CW13,KM!$C$7:$N$216,6,FALSE),VLOOKUP(VALUE($CW13),KM!$C$7:$N$216,6,FALSE))="","-",IFERROR(VLOOKUP($CW13,KM!$C$7:$N$216,6,FALSE),VLOOKUP(VALUE($CW13),KM!$C$7:$N$216,6,FALSE))),
                                                                    ),
                                           IF($CV13&lt;&gt;"",
                                                         CONCATENATE(
                                                                                  "---QS1 Anforderung der Z",$CU13,":",CHAR(10),
                                                                                 IF(IFERROR(VLOOKUP($CU13,KM!$C$7:$N$216,6,FALSE),VLOOKUP(VALUE($CU13),KM!$C$7:$N$216,6,FALSE))="","-",IFERROR(VLOOKUP($CU13,KM!$C$7:$N$216,6,FALSE),VLOOKUP(VALUE($CU13),KM!$C$7:$N$216,6,FALSE))),
                                                                                 ,CHAR(10),CHAR(10),"---QS1 Anforderung der Z",$CV13,":",CHAR(10),
                                                                                 IF(IFERROR(VLOOKUP($CV13,KM!$C$7:$N$216,6,FALSE),VLOOKUP(VALUE($CV13),KM!$C$7:$N$216,6,FALSE))="","-",IFERROR(VLOOKUP($CV13,KM!$C$7:$N$216,6,FALSE),VLOOKUP(VALUE($CV13),KM!$C$7:$N$216,6,FALSE))),
                                                                                 ),
                                                         IF($CU13&lt;&gt;"",
                                                                        CONCATENATE(
                                                                                                 IF(IFERROR(VLOOKUP($CU13,KM!$C$7:$N$216,6,FALSE),VLOOKUP(VALUE($CU13),KM!$C$7:$N$216,6,FALSE))="","-",IFERROR(VLOOKUP($CU13,KM!$C$7:$N$216,6,FALSE),VLOOKUP(VALUE($CU13),KM!$C$7:$N$216,6,FALSE))),
                                                                                                ),
                                                                       "")
                                                         )
                                            )
                             )
                )</f>
        <v/>
      </c>
      <c r="DD13" s="35" t="str">
        <f>IF(OR(KM!C16="",LEN(KM!C16)&gt;5),"",KM!C16&amp;"")</f>
        <v>8</v>
      </c>
      <c r="DE13" s="35" t="str">
        <f>IF(KM!D16="","",KM!D16)</f>
        <v>Grundierungen, Vorstriche, Spachtelmassen und Klebstoffe unter Wand- und Bodenbelägen (z.B. Fliesen, Teppiche, Parkett, elastische Bodenbeläge - ausgenommen Tapeten)</v>
      </c>
      <c r="DF13" s="35" t="str">
        <f>IF(KM!E16="","",KM!E16)</f>
        <v>Alle Verlegewerkstoffe, Hilfsstoffe zur Belegung von Oberflächen (Wand und Boden)</v>
      </c>
      <c r="DG13" s="35" t="str">
        <f>IF(KM!F16="","",KM!F16)</f>
        <v>VVOC, VOC, SVOC Emissionen und Gehalt an gefährlichen Stoffen</v>
      </c>
      <c r="DH13" s="35">
        <f ca="1">IF(DD13="","",
               IF(
            IFERROR(_xlfn.XLOOKUP(DD13,Eingabe_mit_Formel!$CU$4:$CU$2000,Eingabe_mit_Formel!$CU$4:$CU$2000),
                                IFERROR(_xlfn.XLOOKUP(DD13,Eingabe_mit_Formel!$CV$4:$CV$2000,Eingabe_mit_Formel!$CV$4:$CV$2000),
                                                             IFERROR(_xlfn.XLOOKUP(DD13,Eingabe_mit_Formel!$CW$4:$CW$2000,Eingabe_mit_Formel!$CW$4:$CW$2000),
                                                                                          IFERROR(_xlfn.XLOOKUP(DD13,Eingabe_mit_Formel!$CX$4:$CX$2000,Eingabe_mit_Formel!$CX$4:$CX$2000),
                                                                                                                      IFERROR(_xlfn.XLOOKUP(DD13,Eingabe_mit_Formel!$CY$4:$CY$2000,Eingabe_mit_Formel!$CY$4:$CY$2000),-1
                                                                                                                                                  )
                                                                                                                      )
                                                                                       )
                                                            )
                                               )
                             =-1,-1,1
                            )
                   )</f>
        <v>-1</v>
      </c>
      <c r="DI13" s="35"/>
      <c r="DJ13" s="35"/>
      <c r="DK13" s="35" t="str">
        <f t="shared" ca="1" si="12"/>
        <v xml:space="preserve">
</v>
      </c>
      <c r="DL13" s="7" t="str" cm="1">
        <f t="array" aca="1" ref="DL13" ca="1">IF(INDIRECT(ADDRESS(ROW(),107,4,,"Eingabe"))="","",INDIRECT(ADDRESS(ROW(),107,4,,"Eingabe")))</f>
        <v/>
      </c>
      <c r="DM13" s="7" t="str" cm="1">
        <f t="array" aca="1" ref="DM13" ca="1">IF(INDIRECT(ADDRESS(ROW(),109,4,,"Eingabe"))="","",INDIRECT(ADDRESS(ROW(),109,4,,"Eingabe")))</f>
        <v/>
      </c>
      <c r="DN13" s="7" t="str" cm="1">
        <f t="array" aca="1" ref="DN13" ca="1">IF(INDIRECT(ADDRESS(ROW(),110,4,,"Eingabe"))="","",INDIRECT(ADDRESS(ROW(),110,4,,"Eingabe")))</f>
        <v/>
      </c>
      <c r="DO13" s="35" t="str">
        <f t="shared" ca="1" si="13"/>
        <v/>
      </c>
      <c r="DP13" s="35" t="str">
        <f t="shared" ca="1" si="14"/>
        <v/>
      </c>
      <c r="DQ13" s="35"/>
      <c r="DR13" s="35"/>
      <c r="DS13" s="35"/>
      <c r="DT13" s="35" t="str">
        <f t="shared" ca="1" si="15"/>
        <v xml:space="preserve">
</v>
      </c>
      <c r="DU13" s="35" t="str" cm="1">
        <f t="array" aca="1" ref="DU13" ca="1">IF(INDIRECT(ADDRESS(ROW(),114,4,,"Eingabe"))="","",INDIRECT(ADDRESS(ROW(),114,4,,"Eingabe")))</f>
        <v/>
      </c>
      <c r="DV13" s="35" t="str" cm="1">
        <f t="array" aca="1" ref="DV13" ca="1">IF(INDIRECT(ADDRESS(ROW(),117,4,,"Eingabe"))="","",INDIRECT(ADDRESS(ROW(),117,4,,"Eingabe")))</f>
        <v/>
      </c>
      <c r="DW13" s="35" t="str" cm="1">
        <f t="array" aca="1" ref="DW13" ca="1">IF(INDIRECT(ADDRESS(ROW(),118,4,,"Eingabe"))="","",INDIRECT(ADDRESS(ROW(),118,4,,"Eingabe")))</f>
        <v/>
      </c>
      <c r="DX13" s="35" t="str" cm="1">
        <f t="array" aca="1" ref="DX13" ca="1">IF(INDIRECT(ADDRESS(ROW(),119,4,,"Eingabe"))="","",INDIRECT(ADDRESS(ROW(),119,4,,"Eingabe")))</f>
        <v/>
      </c>
      <c r="DY13" s="35" t="str" cm="1">
        <f t="array" aca="1" ref="DY13" ca="1">IF(INDIRECT(ADDRESS(ROW(),120,4,,"Eingabe"))="","",INDIRECT(ADDRESS(ROW(),120,4,,"Eingabe")))</f>
        <v/>
      </c>
      <c r="DZ13" s="35" t="str" cm="1">
        <f t="array" aca="1" ref="DZ13" ca="1">IF(INDIRECT(ADDRESS(ROW(),121,4,,"Eingabe"))="","",INDIRECT(ADDRESS(ROW(),121,4,,"Eingabe")))</f>
        <v/>
      </c>
      <c r="EA13" s="35" t="str" cm="1">
        <f t="array" aca="1" ref="EA13" ca="1">IF(INDIRECT(ADDRESS(ROW(),122,4,,"Eingabe"))="","",INDIRECT(ADDRESS(ROW(),122,4,,"Eingabe")))</f>
        <v/>
      </c>
      <c r="EB13" s="35" t="str" cm="1">
        <f t="array" aca="1" ref="EB13" ca="1">IF(INDIRECT(ADDRESS(ROW(),123,4,,"Eingabe"))="","",INDIRECT(ADDRESS(ROW(),123,4,,"Eingabe")))</f>
        <v/>
      </c>
      <c r="EC13" s="35" t="str">
        <f t="shared" ca="1" si="16"/>
        <v/>
      </c>
      <c r="ED13" s="35" t="str" cm="1">
        <f t="array" aca="1" ref="ED13" ca="1">IF(INDIRECT(ADDRESS(ROW(),124,4,,"Eingabe"))="","",INDIRECT(ADDRESS(ROW(),124,4,,"Eingabe")))</f>
        <v/>
      </c>
      <c r="EE13" s="35" t="str" cm="1">
        <f t="array" aca="1" ref="EE13" ca="1">IF(AND(_xlfn.ISFORMULA(INDIRECT(ADDRESS(ROW(),1,4,,"Eingabe"))),_xlfn.ISFORMULA(INDIRECT(ADDRESS(ROW(),36,4,,"Eingabe"))),_xlfn.ISFORMULA(INDIRECT(ADDRESS(ROW(),39,4,,"Eingabe"))),_xlfn.ISFORMULA(INDIRECT(ADDRESS(ROW(),77,4,,"Eingabe"))),_xlfn.ISFORMULA(INDIRECT(ADDRESS(ROW(),106,4,,"Eingabe"))),_xlfn.ISFORMULA(INDIRECT(ADDRESS(ROW(),113,4,,"Eingabe")))),"",ROW())</f>
        <v/>
      </c>
      <c r="EF13" s="36" t="str">
        <f t="shared" ca="1" si="1"/>
        <v/>
      </c>
      <c r="EG13" s="36" t="str">
        <f ca="1">IFERROR(IF(B13="","",
                IF(OR(_xlfn.XLOOKUP(B13,METADATEN!$A$4:$A$200,METADATEN!$E$4:$E$200)="Ja",AND(_xlfn.XLOOKUP(B13,METADATEN!$A$4:$A$200,METADATEN!$E$4:$E$200)&lt;&gt;"",DZ13&lt;&gt;""),AND(OR(AND(B13&gt;=340,B13&lt;=346),B13=349),#REF!&lt;&gt;"",OR(IFERROR(SEARCH("Logistik",#REF!),FALSE),IFERROR(SEARCH("Produktion",#REF!),FALSE)))),"","FEHLER: KG wurde als nicht betrachtungsrelevant gekennzeichnet")
                ),"")</f>
        <v/>
      </c>
      <c r="EH13" s="49" t="str">
        <f ca="1">IF(B13="","",
                                 IF(ISERROR(_xlfn.XLOOKUP(B13,METADATEN!$A$4:$A$200,METADATEN!$B$4:$B$200)),"FEHLER: KG kann nicht ausgewertet werden",""
                                               )
                 )</f>
        <v/>
      </c>
      <c r="EI13" s="36" t="str">
        <f t="shared" ca="1" si="2"/>
        <v/>
      </c>
      <c r="EJ13" s="36" t="str">
        <f t="shared" ca="1" si="17"/>
        <v/>
      </c>
      <c r="EK13" s="36" t="str">
        <f t="shared" ca="1" si="18"/>
        <v/>
      </c>
      <c r="EL13" s="36" t="str">
        <f ca="1">IFERROR(IF(AND(EI13="Ja",_xlfn.XLOOKUP(B13,METADATEN!$A$4:$A$200,METADATEN!$I$4:$I$200)&lt;&gt;"Ja"),"WARNUNG zur KG Relevanz: "&amp;_xlfn.XLOOKUP(B13,METADATEN!$A$4:$A$200,METADATEN!$I$4:$I$200),""),"")</f>
        <v/>
      </c>
      <c r="EM13" s="36" t="str">
        <f ca="1">IFERROR(IF(B13="","",
                IF(AND(OR(DL13="QS2",DL13="QS4"),_xlfn.XLOOKUP(B13,METADATEN!$A$4:$A$200,METADATEN!$M$4:$M$200)=0),"WARNUNG: Die KG ist mit '0' gewichtet","")
                ),"")</f>
        <v/>
      </c>
      <c r="EN13" s="36" t="str">
        <f t="shared" ca="1" si="19"/>
        <v/>
      </c>
      <c r="EO13" s="36" t="str">
        <f t="shared" ca="1" si="26"/>
        <v/>
      </c>
      <c r="EP13" s="36" t="str">
        <f t="shared" ref="EP13:EP19" ca="1" si="27">IFERROR(IF(B13="","",
                IF(AND(AH13&lt;&gt;"",DM13&lt;&gt;"",DM13&gt;AH13),"FEHLER: Masse Holzanteil ist größer als Gesamtmasse des Produkts","")
               ),"")</f>
        <v/>
      </c>
      <c r="EQ13" s="36" t="str">
        <f t="shared" ref="EQ13:EQ19" ca="1" si="28">IFERROR(IF(B13="","",
                IF(AND(DM13&lt;&gt;"",DN13=""),"FEHLER: Bitte geben Sie den zertifizierten Masseanteil Holz ein","")
               ),"")</f>
        <v/>
      </c>
      <c r="ER13" s="36" t="str">
        <f t="shared" ca="1" si="22"/>
        <v/>
      </c>
      <c r="ES13" s="36" t="str">
        <f t="shared" ca="1" si="23"/>
        <v/>
      </c>
      <c r="ET13" s="36" t="str">
        <f t="shared" ca="1" si="24"/>
        <v/>
      </c>
      <c r="EU13" s="35" t="str">
        <f ca="1">IFERROR(IF(B13="","",
               IF(AND(AND(OR(DU13="QS1",DU13="QS2",DU13="QS3",DU13="QS4"),_xlfn.XLOOKUP(B13,METADATEN!$A$4:$A$200,METADATEN!$AE$4:$AE$200)=0),B13&lt;&gt;380,B13&lt;&gt;381,B13&lt;&gt;382,B13&lt;&gt;389),"WARNUNG: Die KG ist mit '0' gewichtet","")
               ),"")</f>
        <v/>
      </c>
      <c r="EV13" s="35" t="str">
        <f t="shared" ca="1" si="3"/>
        <v/>
      </c>
      <c r="EW13" s="35" t="str">
        <f t="shared" ca="1" si="4"/>
        <v/>
      </c>
      <c r="EX13" s="35" t="str">
        <f t="shared" ca="1" si="5"/>
        <v/>
      </c>
      <c r="EY13" s="35" t="str">
        <f t="shared" ca="1" si="6"/>
        <v/>
      </c>
      <c r="EZ13" s="35" t="str">
        <f ca="1">IFERROR(IF(B13="","",
                IF(AND(OR(B13=380,B13=381,B13=382,B13=389),OR(AH13&lt;&gt;0,AH13="-"),EC13="x",OR(#REF!&lt;&gt;"",#REF!&lt;&gt;"")),"WARNUNG: Um bei gleichzeitiger Geltendmachung des Bonus 4 und Verfahren1 bei der KG300 (1.Ebene) die maximalen Punkte erreichen zu können, geben Sie bitte die Masse 0kg ein!","")
                ),"")</f>
        <v/>
      </c>
      <c r="FA13" s="36"/>
      <c r="FB13" s="39"/>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row>
    <row r="14" spans="1:206" s="38" customFormat="1" ht="15" customHeight="1" x14ac:dyDescent="0.3">
      <c r="A14" s="7" t="str">
        <f t="shared" ca="1" si="7"/>
        <v xml:space="preserve">
</v>
      </c>
      <c r="B14" s="7" t="str" cm="1">
        <f t="array" aca="1" ref="B14" ca="1">IF(INDIRECT(ADDRESS(ROW(),2,4,,"Eingabe"))="","",INDIRECT(ADDRESS(ROW(),2,4,,"Eingabe")))</f>
        <v/>
      </c>
      <c r="C14" s="7" t="str" cm="1">
        <f t="array" aca="1" ref="C14" ca="1">IF(INDIRECT(ADDRESS(ROW(),3,4,,"Eingabe"))="","",INDIRECT(ADDRESS(ROW(),3,4,,"Eingabe")))</f>
        <v/>
      </c>
      <c r="D14" s="7" t="str" cm="1">
        <f t="array" aca="1" ref="D14" ca="1">IF(INDIRECT(ADDRESS(ROW(),5,4,,"Eingabe"))="","",INDIRECT(ADDRESS(ROW(),5,4,,"Eingabe")))</f>
        <v/>
      </c>
      <c r="E14" s="7" t="str" cm="1">
        <f t="array" aca="1" ref="E14" ca="1">IF(INDIRECT(ADDRESS(ROW(),6,4,,"Eingabe"))="","",INDIRECT(ADDRESS(ROW(),6,4,,"Eingabe")))</f>
        <v/>
      </c>
      <c r="F14" s="7" t="str" cm="1">
        <f t="array" aca="1" ref="F14" ca="1">IF(INDIRECT(ADDRESS(ROW(),8,4,,"Eingabe"))="","",INDIRECT(ADDRESS(ROW(),8,4,,"Eingabe")))</f>
        <v/>
      </c>
      <c r="G14" s="7" t="str" cm="1">
        <f t="array" aca="1" ref="G14" ca="1">IF(INDIRECT(ADDRESS(ROW(),9,4,,"Eingabe"))="","",INDIRECT(ADDRESS(ROW(),9,4,,"Eingabe")))</f>
        <v/>
      </c>
      <c r="H14" s="7" t="str" cm="1">
        <f t="array" aca="1" ref="H14" ca="1">IF(INDIRECT(ADDRESS(ROW(),10,4,,"Eingabe"))="","",INDIRECT(ADDRESS(ROW(),10,4,,"Eingabe")))</f>
        <v/>
      </c>
      <c r="I14" s="7" t="str" cm="1">
        <f t="array" aca="1" ref="I14" ca="1">IF(INDIRECT(ADDRESS(ROW(),11,4,,"Eingabe"))="","",INDIRECT(ADDRESS(ROW(),11,4,,"Eingabe")))</f>
        <v/>
      </c>
      <c r="J14" s="7" t="str" cm="1">
        <f t="array" aca="1" ref="J14" ca="1">IF(INDIRECT(ADDRESS(ROW(),12,4,,"Eingabe"))="","",INDIRECT(ADDRESS(ROW(),12,4,,"Eingabe")))</f>
        <v/>
      </c>
      <c r="K14" s="7" t="str" cm="1">
        <f t="array" aca="1" ref="K14" ca="1">IF(INDIRECT(ADDRESS(ROW(),13,4,,"Eingabe"))&lt;&gt;"",INDIRECT(ADDRESS(ROW(),13,4,,"Eingabe")),IF(AND(J14="m^3",I14&lt;&gt;""),I14,""))</f>
        <v/>
      </c>
      <c r="L14" s="7" t="str" cm="1">
        <f t="array" aca="1" ref="L14" ca="1">IF(INDIRECT(ADDRESS(ROW(),14,4,,"Eingabe"))="","",INDIRECT(ADDRESS(ROW(),14,4,,"Eingabe")))</f>
        <v/>
      </c>
      <c r="M14" s="7" t="str" cm="1">
        <f t="array" aca="1" ref="M14" ca="1">IF(INDIRECT(ADDRESS(ROW(),15,4,,"Eingabe"))="","",INDIRECT(ADDRESS(ROW(),15,4,,"Eingabe")))</f>
        <v/>
      </c>
      <c r="N14" s="7" t="str" cm="1">
        <f t="array" aca="1" ref="N14" ca="1">IF(INDIRECT(ADDRESS(ROW(),16,4,,"Eingabe"))="","",INDIRECT(ADDRESS(ROW(),16,4,,"Eingabe")))</f>
        <v/>
      </c>
      <c r="O14" s="7" t="str" cm="1">
        <f t="array" aca="1" ref="O14" ca="1">IF(INDIRECT(ADDRESS(ROW(),17,4,,"Eingabe"))="","",INDIRECT(ADDRESS(ROW(),17,4,,"Eingabe")))</f>
        <v/>
      </c>
      <c r="P14" s="7" t="str" cm="1">
        <f t="array" aca="1" ref="P14" ca="1">IF(INDIRECT(ADDRESS(ROW(),18,4,,"Eingabe"))="","",INDIRECT(ADDRESS(ROW(),18,4,,"Eingabe")))</f>
        <v/>
      </c>
      <c r="Q14" s="7" t="str" cm="1">
        <f t="array" aca="1" ref="Q14" ca="1">IF(INDIRECT(ADDRESS(ROW(),19,4,,"Eingabe"))="","",INDIRECT(ADDRESS(ROW(),19,4,,"Eingabe")))</f>
        <v/>
      </c>
      <c r="R14" s="7" t="str">
        <f ca="1">IF(Q14="","",_xlfn.XLOOKUP(Q14,METADATEN!$BJ$2:$BJ$1000,METADATEN!$BK$2:$BK$1000))</f>
        <v/>
      </c>
      <c r="S14" s="7" t="str" cm="1">
        <f t="array" aca="1" ref="S14" ca="1">IF(INDIRECT(ADDRESS(ROW(),21,4,,"Eingabe"))="","",INDIRECT(ADDRESS(ROW(),21,4,,"Eingabe")))</f>
        <v/>
      </c>
      <c r="T14" s="7" t="str" cm="1">
        <f t="array" aca="1" ref="T14" ca="1">IF(INDIRECT(ADDRESS(ROW(),22,4,,"Eingabe"))="","",INDIRECT(ADDRESS(ROW(),22,4,,"Eingabe")))</f>
        <v/>
      </c>
      <c r="U14" s="7" t="str">
        <f ca="1">IF(T14="","",_xlfn.XLOOKUP(T14,METADATEN!$BJ$2:$BJ$1000,METADATEN!$BK$2:$BK$1000))</f>
        <v/>
      </c>
      <c r="V14" s="7" cm="1">
        <f t="array" aca="1" ref="V14" ca="1">IF(INDIRECT(ADDRESS(ROW(),24,4,,"Eingabe"))="",0,INDIRECT(ADDRESS(ROW(),24,4,,"Eingabe")))</f>
        <v>0</v>
      </c>
      <c r="W14" s="7" t="str" cm="1">
        <f t="array" aca="1" ref="W14" ca="1">IF(INDIRECT(ADDRESS(ROW(),25,4,,"Eingabe"))="","",INDIRECT(ADDRESS(ROW(),25,4,,"Eingabe")))</f>
        <v/>
      </c>
      <c r="X14" s="7">
        <f ca="1">IF(W14="",0,_xlfn.XLOOKUP(W14,METADATEN!$BJ$2:$BJ$1000,METADATEN!$BK$2:$BK$1000))</f>
        <v>0</v>
      </c>
      <c r="Y14" s="7" cm="1">
        <f t="array" aca="1" ref="Y14" ca="1">IF(INDIRECT(ADDRESS(ROW(),27,4,,"Eingabe"))="",0,INDIRECT(ADDRESS(ROW(),27,4,,"Eingabe")))</f>
        <v>0</v>
      </c>
      <c r="Z14" s="7" t="str" cm="1">
        <f t="array" aca="1" ref="Z14" ca="1">IF(INDIRECT(ADDRESS(ROW(),28,4,,"Eingabe"))="","",INDIRECT(ADDRESS(ROW(),28,4,,"Eingabe")))</f>
        <v/>
      </c>
      <c r="AA14" s="7">
        <f ca="1">IF(Z14="",0,_xlfn.XLOOKUP(Z14,METADATEN!$BJ$2:$BJ$1000,METADATEN!$BK$2:$BK$1000))</f>
        <v>0</v>
      </c>
      <c r="AB14" s="7" cm="1">
        <f t="array" aca="1" ref="AB14" ca="1">IF(INDIRECT(ADDRESS(ROW(),30,4,,"Eingabe"))="",0,INDIRECT(ADDRESS(ROW(),30,4,,"Eingabe")))</f>
        <v>0</v>
      </c>
      <c r="AC14" s="7" t="str" cm="1">
        <f t="array" aca="1" ref="AC14" ca="1">IF(INDIRECT(ADDRESS(ROW(),31,4,,"Eingabe"))="","",INDIRECT(ADDRESS(ROW(),31,4,,"Eingabe")))</f>
        <v/>
      </c>
      <c r="AD14" s="7">
        <f ca="1">IF(AC14="",0,_xlfn.XLOOKUP(AC14,METADATEN!$BJ$2:$BJ$1000,METADATEN!$BK$2:$BK$1000))</f>
        <v>0</v>
      </c>
      <c r="AE14" s="7" cm="1">
        <f t="array" aca="1" ref="AE14" ca="1">IF(INDIRECT(ADDRESS(ROW(),33,4,,"Eingabe"))="",0,INDIRECT(ADDRESS(ROW(),33,4,,"Eingabe")))</f>
        <v>0</v>
      </c>
      <c r="AF14" s="7" t="str" cm="1">
        <f t="array" aca="1" ref="AF14" ca="1">IF(INDIRECT(ADDRESS(ROW(),34,4,,"Eingabe"))="","",INDIRECT(ADDRESS(ROW(),34,4,,"Eingabe")))</f>
        <v/>
      </c>
      <c r="AG14" s="7">
        <f ca="1">IF(AF14="",0,_xlfn.XLOOKUP(AF14,METADATEN!$BJ$2:$BJ$1000,METADATEN!$BK$2:$BK$1000))</f>
        <v>0</v>
      </c>
      <c r="AH14" s="7" t="str">
        <f ca="1">IFERROR(IF(B14="","",
                IF(AND(J14=METADATEN!$BL$2,I14&lt;&gt;""),I14,
                              IF(AND(J14=METADATEN!$BL$3,I14&lt;&gt;"",K14&lt;&gt;""),I14*K14,
                                            IF(AND(J14=METADATEN!$BL$4,I14&lt;&gt;"",L14&lt;&gt;""),I14*L14,
                                                          IF(AND(J14=METADATEN!$BL$6,I14&lt;&gt;"",M14&lt;&gt;""),I14*M14,
                                                                        IF(AND(J14=METADATEN!$BL$10,I14&lt;&gt;"",N14&lt;&gt;""),I14*N14,
                                                                                       IF(OR(J14=METADATEN!$BL$11,J14=METADATEN!$BL$12),0,
                                                                                                     IF(AND(O14&lt;&gt;"",K14&lt;&gt;""),O14*K14,
                                                                                                                  IF(AND(R14&lt;&gt;"",K14&lt;&gt;""),R14*K14,
                                                                                                                                IF(AND(R14="",K14&lt;&gt;"",S14&lt;&gt;"",U14&lt;&gt;"",S14+V14+Y14+AB14+AE14=1),(S14*U14+V14*X14+Y14*AA14+AB14*AD14+AE14*AG14)*K14,"-"
                                                                                                                                             )
                                                                                                                               )
                                                                                                                  )
                                                                                                     )
                                                                                      )
                                                                        )
                                                        )
                                         )
                            )
                ),"-")</f>
        <v/>
      </c>
      <c r="AI14" s="35"/>
      <c r="AJ14" s="35"/>
      <c r="AK14" s="35" t="str">
        <f t="shared" ca="1" si="8"/>
        <v xml:space="preserve">
</v>
      </c>
      <c r="AL14" s="35" t="str" cm="1">
        <f t="array" aca="1" ref="AL14" ca="1">IF(INDIRECT(ADDRESS(ROW(),40,4,,"Eingabe"))="","",INDIRECT(ADDRESS(ROW(),40,4,,"Eingabe")))</f>
        <v/>
      </c>
      <c r="AM14" s="35" t="str" cm="1">
        <f t="array" aca="1" ref="AM14" ca="1">IF(INDIRECT(ADDRESS(ROW(),41,4,,"Eingabe"))="","",INDIRECT(ADDRESS(ROW(),41,4,,"Eingabe")))</f>
        <v/>
      </c>
      <c r="AN14" s="35" t="str" cm="1">
        <f t="array" aca="1" ref="AN14" ca="1">IF(INDIRECT(ADDRESS(ROW(),42,4,,"Eingabe"))="","",INDIRECT(ADDRESS(ROW(),42,4,,"Eingabe")))</f>
        <v/>
      </c>
      <c r="AO14" s="35"/>
      <c r="AP14" s="35" cm="1">
        <f t="array" aca="1" ref="AP14" ca="1">IF(INDIRECT(ADDRESS(ROW(),44,4,,"Eingabe"))="",0,INDIRECT(ADDRESS(ROW(),44,4,,"Eingabe")))</f>
        <v>0</v>
      </c>
      <c r="AQ14" s="35" cm="1">
        <f t="array" aca="1" ref="AQ14" ca="1">IF(INDIRECT(ADDRESS(ROW(),45,4,,"Eingabe"))="",0,INDIRECT(ADDRESS(ROW(),45,4,,"Eingabe")))</f>
        <v>0</v>
      </c>
      <c r="AR14" s="35" cm="1">
        <f t="array" aca="1" ref="AR14" ca="1">IF(INDIRECT(ADDRESS(ROW(),46,4,,"Eingabe"))="",0,INDIRECT(ADDRESS(ROW(),46,4,,"Eingabe")))</f>
        <v>0</v>
      </c>
      <c r="AS14" s="35" cm="1">
        <f t="array" aca="1" ref="AS14" ca="1">IF(INDIRECT(ADDRESS(ROW(),47,4,,"Eingabe"))="",0,INDIRECT(ADDRESS(ROW(),47,4,,"Eingabe")))</f>
        <v>0</v>
      </c>
      <c r="AT14" s="35" cm="1">
        <f t="array" aca="1" ref="AT14" ca="1">IF(INDIRECT(ADDRESS(ROW(),48,4,,"Eingabe"))="",0,INDIRECT(ADDRESS(ROW(),48,4,,"Eingabe")))</f>
        <v>0</v>
      </c>
      <c r="AU14" s="35"/>
      <c r="AV14" s="35" cm="1">
        <f t="array" aca="1" ref="AV14" ca="1">IF(INDIRECT(ADDRESS(ROW(),50,4,,"Eingabe"))="",0,INDIRECT(ADDRESS(ROW(),50,4,,"Eingabe")))</f>
        <v>0</v>
      </c>
      <c r="AW14" s="35" cm="1">
        <f t="array" aca="1" ref="AW14" ca="1">IF(INDIRECT(ADDRESS(ROW(),51,4,,"Eingabe"))="",0,INDIRECT(ADDRESS(ROW(),51,4,,"Eingabe")))</f>
        <v>0</v>
      </c>
      <c r="AX14" s="35" cm="1">
        <f t="array" aca="1" ref="AX14" ca="1">IF(INDIRECT(ADDRESS(ROW(),52,4,,"Eingabe"))="",0,INDIRECT(ADDRESS(ROW(),52,4,,"Eingabe")))</f>
        <v>0</v>
      </c>
      <c r="AY14" s="35" cm="1">
        <f t="array" aca="1" ref="AY14" ca="1">IF(INDIRECT(ADDRESS(ROW(),53,4,,"Eingabe"))="",0,INDIRECT(ADDRESS(ROW(),53,4,,"Eingabe")))</f>
        <v>0</v>
      </c>
      <c r="AZ14" s="35" cm="1">
        <f t="array" aca="1" ref="AZ14" ca="1">IF(INDIRECT(ADDRESS(ROW(),54,4,,"Eingabe"))="",0,INDIRECT(ADDRESS(ROW(),54,4,,"Eingabe")))</f>
        <v>0</v>
      </c>
      <c r="BA14" s="35"/>
      <c r="BB14" s="35" cm="1">
        <f t="array" aca="1" ref="BB14" ca="1">IF(INDIRECT(ADDRESS(ROW(),56,4,,"Eingabe"))="",0,INDIRECT(ADDRESS(ROW(),56,4,,"Eingabe")))</f>
        <v>0</v>
      </c>
      <c r="BC14" s="35" cm="1">
        <f t="array" aca="1" ref="BC14" ca="1">IF(INDIRECT(ADDRESS(ROW(),57,4,,"Eingabe"))="",0,INDIRECT(ADDRESS(ROW(),57,4,,"Eingabe")))</f>
        <v>0</v>
      </c>
      <c r="BD14" s="35" cm="1">
        <f t="array" aca="1" ref="BD14" ca="1">IF(INDIRECT(ADDRESS(ROW(),58,4,,"Eingabe"))="",0,INDIRECT(ADDRESS(ROW(),58,4,,"Eingabe")))</f>
        <v>0</v>
      </c>
      <c r="BE14" s="35" cm="1">
        <f t="array" aca="1" ref="BE14" ca="1">IF(INDIRECT(ADDRESS(ROW(),59,4,,"Eingabe"))="",0,INDIRECT(ADDRESS(ROW(),59,4,,"Eingabe")))</f>
        <v>0</v>
      </c>
      <c r="BF14" s="35" cm="1">
        <f t="array" aca="1" ref="BF14" ca="1">IF(INDIRECT(ADDRESS(ROW(),60,4,,"Eingabe"))="",0,INDIRECT(ADDRESS(ROW(),60,4,,"Eingabe")))</f>
        <v>0</v>
      </c>
      <c r="BG14" s="35"/>
      <c r="BH14" s="35" cm="1">
        <f t="array" aca="1" ref="BH14" ca="1">IF(INDIRECT(ADDRESS(ROW(),62,4,,"Eingabe"))="",0,INDIRECT(ADDRESS(ROW(),62,4,,"Eingabe")))</f>
        <v>0</v>
      </c>
      <c r="BI14" s="35" cm="1">
        <f t="array" aca="1" ref="BI14" ca="1">IF(INDIRECT(ADDRESS(ROW(),63,4,,"Eingabe"))="",0,INDIRECT(ADDRESS(ROW(),63,4,,"Eingabe")))</f>
        <v>0</v>
      </c>
      <c r="BJ14" s="35" cm="1">
        <f t="array" aca="1" ref="BJ14" ca="1">IF(INDIRECT(ADDRESS(ROW(),64,4,,"Eingabe"))="",0,INDIRECT(ADDRESS(ROW(),64,4,,"Eingabe")))</f>
        <v>0</v>
      </c>
      <c r="BK14" s="35" cm="1">
        <f t="array" aca="1" ref="BK14" ca="1">IF(INDIRECT(ADDRESS(ROW(),65,4,,"Eingabe"))="",0,INDIRECT(ADDRESS(ROW(),65,4,,"Eingabe")))</f>
        <v>0</v>
      </c>
      <c r="BL14" s="35" cm="1">
        <f t="array" aca="1" ref="BL14" ca="1">IF(INDIRECT(ADDRESS(ROW(),66,4,,"Eingabe"))="",0,INDIRECT(ADDRESS(ROW(),66,4,,"Eingabe")))</f>
        <v>0</v>
      </c>
      <c r="BM14" s="35"/>
      <c r="BN14" s="35" cm="1">
        <f t="array" aca="1" ref="BN14" ca="1">IF(INDIRECT(ADDRESS(ROW(),68,4,,"Eingabe"))="",0,INDIRECT(ADDRESS(ROW(),68,4,,"Eingabe")))</f>
        <v>0</v>
      </c>
      <c r="BO14" s="35" cm="1">
        <f t="array" aca="1" ref="BO14" ca="1">IF(INDIRECT(ADDRESS(ROW(),69,4,,"Eingabe"))="",0,INDIRECT(ADDRESS(ROW(),69,4,,"Eingabe")))</f>
        <v>0</v>
      </c>
      <c r="BP14" s="35" cm="1">
        <f t="array" aca="1" ref="BP14" ca="1">IF(INDIRECT(ADDRESS(ROW(),70,4,,"Eingabe"))="",0,INDIRECT(ADDRESS(ROW(),70,4,,"Eingabe")))</f>
        <v>0</v>
      </c>
      <c r="BQ14" s="35" cm="1">
        <f t="array" aca="1" ref="BQ14" ca="1">IF(INDIRECT(ADDRESS(ROW(),71,4,,"Eingabe"))="",0,INDIRECT(ADDRESS(ROW(),71,4,,"Eingabe")))</f>
        <v>0</v>
      </c>
      <c r="BR14" s="35" cm="1">
        <f t="array" aca="1" ref="BR14" ca="1">IF(INDIRECT(ADDRESS(ROW(),72,4,,"Eingabe"))="",0,INDIRECT(ADDRESS(ROW(),72,4,,"Eingabe")))</f>
        <v>0</v>
      </c>
      <c r="BS14" s="35"/>
      <c r="BT14" s="7"/>
      <c r="BU14" s="7"/>
      <c r="BV14" s="7" t="str">
        <f t="shared" ca="1" si="9"/>
        <v/>
      </c>
      <c r="BW14" s="7" t="str">
        <f ca="1">IF($B14="","",
                _xlfn.XLOOKUP(B14,METADATEN!$A$4:$A$200,METADATEN!$J$4:$J$200)
                )</f>
        <v/>
      </c>
      <c r="BX14" s="7" t="str" cm="1">
        <f t="array" aca="1" ref="BX14" ca="1">IF(INDIRECT(ADDRESS(ROW(),78,4,,"Eingabe"))="","",INDIRECT(ADDRESS(ROW(),78,4,,"Eingabe")))</f>
        <v/>
      </c>
      <c r="BY14" s="7" t="str" cm="1">
        <f t="array" aca="1" ref="BY14" ca="1">IF(INDIRECT(ADDRESS(ROW(),79,4,,"Eingabe"))="","",INDIRECT(ADDRESS(ROW(),79,4,,"Eingabe")))</f>
        <v/>
      </c>
      <c r="BZ14" s="7" t="str" cm="1">
        <f t="array" aca="1" ref="BZ14" ca="1">IF(INDIRECT(ADDRESS(ROW(),80,4,,"Eingabe"))="","",INDIRECT(ADDRESS(ROW(),80,4,,"Eingabe")))</f>
        <v/>
      </c>
      <c r="CA14" s="7" t="str">
        <f ca="1">IFERROR(IF(CT14="","",
                                              IF(_xlfn.XLOOKUP(CT14,Übersicht!$U$2:$U$1000,Übersicht!$S$2:$S$1000)="","",
                                                            _xlfn.XLOOKUP(CT14,Übersicht!$U$2:$U$1000,Übersicht!$S$2:$S$1000,"")
                                                             )
                                                ),"")</f>
        <v/>
      </c>
      <c r="CB14" s="7" t="str" cm="1">
        <f t="array" aca="1" ref="CB14" ca="1">IF(INDIRECT(ADDRESS(ROW(),82,4,,"Eingabe"))="","",INDIRECT(ADDRESS(ROW(),82,4,,"Eingabe")))</f>
        <v/>
      </c>
      <c r="CC14" s="7" t="str">
        <f t="shared" ca="1" si="10"/>
        <v/>
      </c>
      <c r="CD14" s="7" t="str" cm="1">
        <f t="array" aca="1" ref="CD14" ca="1">IF(INDIRECT(ADDRESS(ROW(),84,4,,"Eingabe"))="","",INDIRECT(ADDRESS(ROW(),84,4,,"Eingabe")))</f>
        <v/>
      </c>
      <c r="CE14" s="7"/>
      <c r="CF14" s="7"/>
      <c r="CG14" s="7"/>
      <c r="CH14" s="7"/>
      <c r="CI14" s="7"/>
      <c r="CJ14" s="7"/>
      <c r="CK14" s="7"/>
      <c r="CL14" s="7"/>
      <c r="CM14" s="7"/>
      <c r="CN14" s="7"/>
      <c r="CO14" s="7"/>
      <c r="CP14" s="7"/>
      <c r="CQ14" s="7"/>
      <c r="CR14" s="7"/>
      <c r="CS14" s="7"/>
      <c r="CT14" s="7" t="str">
        <f t="shared" ca="1" si="0"/>
        <v/>
      </c>
      <c r="CU14" s="34" t="str">
        <f t="shared" ca="1" si="25"/>
        <v/>
      </c>
      <c r="CV14" s="34" t="str">
        <f t="shared" ca="1" si="11"/>
        <v/>
      </c>
      <c r="CW14" s="34" t="str">
        <f ca="1">IF($CB14&lt;&gt;"",
                             IF(LEN(Eingabe_mit_Formel!$CB14)&gt;LEN($CU14&amp;$CV14)+2,
                             MID(Eingabe_mit_Formel!$CB14,LEN($CU14&amp;$CV14)+2+3,IFERROR(FIND(",",Eingabe_mit_Formel!$CB14,LEN($CU14&amp;$CV14)+2+3)-(LEN($CU14&amp;$CV14)+2+3),LEN($CB14)-(LEN($CU14&amp;$CV14)+2+2))),
                              ""),
                                        IF(LEN(Eingabe_mit_Formel!$CA14)&gt;LEN($CU14&amp;$CV14)+2,
                                        MID(Eingabe_mit_Formel!$CA14,LEN($CU14&amp;$CV14)+2+3,IFERROR(FIND(",",Eingabe_mit_Formel!$CA14,LEN($CU14&amp;$CV14)+2+3)-(LEN($CU14&amp;$CV14)+2+3),LEN($CA14)-(LEN($CU14&amp;$CV14)+2+2))),
                                        "")
                )</f>
        <v/>
      </c>
      <c r="CX14" s="34" t="str">
        <f ca="1">IF($CB14&lt;&gt;"",
                             IF(LEN(Eingabe_mit_Formel!$CB14)&gt;LEN($CU14&amp;$CV14&amp;$CW14)+2+2,
                             MID(Eingabe_mit_Formel!$CB14,LEN($CU14&amp;$CV14&amp;$CW14)+2+2+3,IFERROR(FIND(",",Eingabe_mit_Formel!$CB14,LEN($CU14&amp;$CV14&amp;$CW14)+2+2+3)-(LEN($CU14&amp;$CV14&amp;$CW14)+2+2+3),LEN($CB14)-(LEN($CU14&amp;$CV14&amp;$CW14)+2+2+2))),
                              ""),
                                        IF(LEN(Eingabe_mit_Formel!$CA14)&gt;LEN($CU14&amp;$CV14&amp;$CW14)+2+2,
                                        MID(Eingabe_mit_Formel!$CA14,LEN($CU14&amp;$CV14&amp;$CW14)+2+2+3,IFERROR(FIND(",",Eingabe_mit_Formel!$CA14,LEN($CU14&amp;$CV14&amp;$CW14)+2+2+3)-(LEN($CU14&amp;$CV14&amp;$CW14)+2+2+3),LEN($CA14)-(LEN($CU14&amp;$CV14&amp;$CW14)+2+2))),
                                        "")
                )</f>
        <v/>
      </c>
      <c r="CY14" s="34" t="str">
        <f ca="1">IF($CB14&lt;&gt;"",
                             IF(LEN(Eingabe_mit_Formel!$CB14)&gt;LEN($CU14&amp;$CV14&amp;$CW14&amp;$CX14)+2+2+2,
                             MID(Eingabe_mit_Formel!$CB14,LEN($CU14&amp;$CV14&amp;$CW14&amp;$CX14)+2+2+2+3,IFERROR(FIND(",",Eingabe_mit_Formel!$CB14,LEN($CU14&amp;$CV14&amp;$CW14&amp;$CX14)+2+2+2+3)-(LEN($CU14&amp;$CV14&amp;$CW14&amp;$CX14)+2+2+2+3),LEN($CB14)-(LEN($CU14&amp;$CV14&amp;$CW14&amp;$CX14)+2+2+2+2))),
                              ""),
                                        IF(LEN(Eingabe_mit_Formel!$CA14)&gt;LEN($CU14&amp;$CV14&amp;$CW14&amp;$CX14)+2+2+2,
                                        MID(Eingabe_mit_Formel!$CA14,LEN($CU14&amp;$CV14&amp;$CW14&amp;$CX14)+2+2+2+3,IFERROR(FIND(",",Eingabe_mit_Formel!$CA14,LEN($CU14&amp;$CV14&amp;$CW14&amp;$CX14)+2+2+2+3)-(LEN($CU14&amp;$CV14&amp;$CW14&amp;$CX14)+2+2+2+3),LEN($CA14)-(LEN($CU14&amp;$CV14&amp;$CW14&amp;$CX14)+2+2+2))),
                                        "")
                )</f>
        <v/>
      </c>
      <c r="CZ14" s="35" t="str">
        <f ca="1">IF($CY14&lt;&gt;"",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,CHAR(10),CHAR(10),"---QS4 Anforderung der Z",$CX14,":",CHAR(10),
                                        IF(IFERROR(VLOOKUP($CX14,KM!$C$7:$N$216,9,FALSE),VLOOKUP(VALUE($CX14),KM!$C$7:$N$216,9,FALSE))="","-",IFERROR(VLOOKUP($CX14,KM!$C$7:$N$216,9,FALSE),VLOOKUP(VALUE($CX14),KM!$C$7:$N$216,9,FALSE))),
                                       "---QS4 Anforderung der Z",$CY14,CHAR(10),
                                        IF(IFERROR(VLOOKUP($CY14,KM!$C$7:$N$216,9,FALSE),VLOOKUP(VALUE($CY14),KM!$C$7:$N$216,9,FALSE))="","-",IFERROR(VLOOKUP($CY14,KM!$C$7:$N$216,9,FALSE),VLOOKUP(VALUE($CY14),KM!$C$7:$N$216,9,FALSE))),
                                        ),
               IF($CX14&lt;&gt;"",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,CHAR(10),CHAR(10),"---QS4 Anforderung der Z",$CX14,":",CHAR(10),
                                                     IF(IFERROR(VLOOKUP($CX14,KM!$C$7:$N$216,9,FALSE),VLOOKUP(VALUE($CX14),KM!$C$7:$N$216,9,FALSE))="","-",IFERROR(VLOOKUP($CX14,KM!$C$7:$N$216,9,FALSE),VLOOKUP(VALUE($CX14),KM!$C$7:$N$216,9,FALSE))),
                                                   ),
                             IF($CW14&lt;&gt;"",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,CHAR(10),CHAR(10),"---QS4 Anforderung der Z",$CW14,":",CHAR(10),
                                                                    IF(IFERROR(VLOOKUP($CW14,KM!$C$7:$N$216,9,FALSE),VLOOKUP(VALUE($CW14),KM!$C$7:$N$216,9,FALSE))="","-",IFERROR(VLOOKUP($CW14,KM!$C$7:$N$216,9,FALSE),VLOOKUP(VALUE($CW14),KM!$C$7:$N$216,9,FALSE))),
                                                                    ),
                                           IF($CV14&lt;&gt;"",
                                                         CONCATENATE(
                                                                                  "---QS4 Anforderung der Z",$CU14,":",CHAR(10),
                                                                                 IF(IFERROR(VLOOKUP($CU14,KM!$C$7:$N$216,9,FALSE),VLOOKUP(VALUE($CU14),KM!$C$7:$N$216,9,FALSE))="","-",IFERROR(VLOOKUP($CU14,KM!$C$7:$N$216,9,FALSE),VLOOKUP(VALUE($CU14),KM!$C$7:$N$216,9,FALSE))),
                                                                                 ,CHAR(10),CHAR(10),"---QS4 Anforderung der Z",$CV14,":",CHAR(10),
                                                                                 IF(IFERROR(VLOOKUP($CV14,KM!$C$7:$N$216,9,FALSE),VLOOKUP(VALUE($CV14),KM!$C$7:$N$216,9,FALSE))="","-",IFERROR(VLOOKUP($CV14,KM!$C$7:$N$216,9,FALSE),VLOOKUP(VALUE($CV14),KM!$C$7:$N$216,9,FALSE))),
                                                                                 ),
                                                         IF($CU14&lt;&gt;"",
                                                                        CONCATENATE(
                                                                                                 IF(IFERROR(VLOOKUP($CU14,KM!$C$7:$N$216,9,FALSE),VLOOKUP(VALUE($CU14),KM!$C$7:$N$216,9,FALSE))="","-",IFERROR(VLOOKUP($CU14,KM!$C$7:$N$216,9,FALSE),VLOOKUP(VALUE($CU14),KM!$C$7:$N$216,9,FALSE))),
                                                                                                ),
                                                                       "")
                                                         )
                                            )
                             )
                )</f>
        <v/>
      </c>
      <c r="DA14" s="35" t="str">
        <f ca="1">IF($CY14&lt;&gt;"",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,CHAR(10),CHAR(10),"---QS3 Anforderung der Z",$CX14,":",CHAR(10),
                                        IF(IFERROR(VLOOKUP($CX14,KM!$C$7:$N$216,8,FALSE),VLOOKUP(VALUE($CX14),KM!$C$7:$N$216,8,FALSE))="","-",IFERROR(VLOOKUP($CX14,KM!$C$7:$N$216,8,FALSE),VLOOKUP(VALUE($CX14),KM!$C$7:$N$216,8,FALSE))),
                                       "---QS3 Anforderung der Z",$CY14,CHAR(10),
                                        IF(IFERROR(VLOOKUP($CY14,KM!$C$7:$N$216,8,FALSE),VLOOKUP(VALUE($CY14),KM!$C$7:$N$216,8,FALSE))="","-",IFERROR(VLOOKUP($CY14,KM!$C$7:$N$216,8,FALSE),VLOOKUP(VALUE($CY14),KM!$C$7:$N$216,8,FALSE))),
                                        ),
               IF($CX14&lt;&gt;"",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,CHAR(10),CHAR(10),"---QS3 Anforderung der Z",$CX14,":",CHAR(10),
                                                     IF(IFERROR(VLOOKUP($CX14,KM!$C$7:$N$216,8,FALSE),VLOOKUP(VALUE($CX14),KM!$C$7:$N$216,8,FALSE))="","-",IFERROR(VLOOKUP($CX14,KM!$C$7:$N$216,8,FALSE),VLOOKUP(VALUE($CX14),KM!$C$7:$N$216,8,FALSE))),
                                                   ),
                             IF($CW14&lt;&gt;"",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,CHAR(10),CHAR(10),"---QS3 Anforderung der Z",$CW14,":",CHAR(10),
                                                                    IF(IFERROR(VLOOKUP($CW14,KM!$C$7:$N$216,8,FALSE),VLOOKUP(VALUE($CW14),KM!$C$7:$N$216,8,FALSE))="","-",IFERROR(VLOOKUP($CW14,KM!$C$7:$N$216,8,FALSE),VLOOKUP(VALUE($CW14),KM!$C$7:$N$216,8,FALSE))),
                                                                    ),
                                           IF($CV14&lt;&gt;"",
                                                         CONCATENATE(
                                                                                  "---QS3 Anforderung der Z",$CU14,":",CHAR(10),
                                                                                 IF(IFERROR(VLOOKUP($CU14,KM!$C$7:$N$216,8,FALSE),VLOOKUP(VALUE($CU14),KM!$C$7:$N$216,8,FALSE))="","-",IFERROR(VLOOKUP($CU14,KM!$C$7:$N$216,8,FALSE),VLOOKUP(VALUE($CU14),KM!$C$7:$N$216,8,FALSE))),
                                                                                 ,CHAR(10),CHAR(10),"---QS3 Anforderung der Z",$CV14,":",CHAR(10),
                                                                                 IF(IFERROR(VLOOKUP($CV14,KM!$C$7:$N$216,8,FALSE),VLOOKUP(VALUE($CV14),KM!$C$7:$N$216,8,FALSE))="","-",IFERROR(VLOOKUP($CV14,KM!$C$7:$N$216,8,FALSE),VLOOKUP(VALUE($CV14),KM!$C$7:$N$216,8,FALSE))),
                                                                                 ),
                                                         IF($CU14&lt;&gt;"",
                                                                        CONCATENATE(
                                                                                                 IF(IFERROR(VLOOKUP($CU14,KM!$C$7:$N$216,8,FALSE),VLOOKUP(VALUE($CU14),KM!$C$7:$N$216,8,FALSE))="","-",IFERROR(VLOOKUP($CU14,KM!$C$7:$N$216,8,FALSE),VLOOKUP(VALUE($CU14),KM!$C$7:$N$216,8,FALSE))),
                                                                                                ),
                                                                       "")
                                                         )
                                            )
                             )
                )</f>
        <v/>
      </c>
      <c r="DB14" s="35" t="str">
        <f ca="1">IF($CY14&lt;&gt;"",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,CHAR(10),CHAR(10),"---QS2 Anforderung der Z",$CX14,":",CHAR(10),
                                        IF(IFERROR(VLOOKUP($CX14,KM!$C$7:$N$216,7,FALSE),VLOOKUP(VALUE($CX14),KM!$C$7:$N$216,7,FALSE))="","-",IFERROR(VLOOKUP($CX14,KM!$C$7:$N$216,7,FALSE),VLOOKUP(VALUE($CX14),KM!$C$7:$N$216,7,FALSE))),
                                       "---QS2 Anforderung der Z",$CY14,CHAR(10),
                                        IF(IFERROR(VLOOKUP($CY14,KM!$C$7:$N$216,7,FALSE),VLOOKUP(VALUE($CY14),KM!$C$7:$N$216,7,FALSE))="","-",IFERROR(VLOOKUP($CY14,KM!$C$7:$N$216,7,FALSE),VLOOKUP(VALUE($CY14),KM!$C$7:$N$216,7,FALSE))),
                                        ),
               IF($CX14&lt;&gt;"",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,CHAR(10),CHAR(10),"---QS2 Anforderung der Z",$CX14,":",CHAR(10),
                                                     IF(IFERROR(VLOOKUP($CX14,KM!$C$7:$N$216,7,FALSE),VLOOKUP(VALUE($CX14),KM!$C$7:$N$216,7,FALSE))="","-",IFERROR(VLOOKUP($CX14,KM!$C$7:$N$216,7,FALSE),VLOOKUP(VALUE($CX14),KM!$C$7:$N$216,7,FALSE))),
                                                   ),
                             IF($CW14&lt;&gt;"",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,CHAR(10),CHAR(10),"---QS2 Anforderung der Z",$CW14,":",CHAR(10),
                                                                    IF(IFERROR(VLOOKUP($CW14,KM!$C$7:$N$216,7,FALSE),VLOOKUP(VALUE($CW14),KM!$C$7:$N$216,7,FALSE))="","-",IFERROR(VLOOKUP($CW14,KM!$C$7:$N$216,7,FALSE),VLOOKUP(VALUE($CW14),KM!$C$7:$N$216,7,FALSE))),
                                                                    ),
                                           IF($CV14&lt;&gt;"",
                                                         CONCATENATE(
                                                                                  "---QS2 Anforderung der Z",$CU14,":",CHAR(10),
                                                                                 IF(IFERROR(VLOOKUP($CU14,KM!$C$7:$N$216,7,FALSE),VLOOKUP(VALUE($CU14),KM!$C$7:$N$216,7,FALSE))="","-",IFERROR(VLOOKUP($CU14,KM!$C$7:$N$216,7,FALSE),VLOOKUP(VALUE($CU14),KM!$C$7:$N$216,7,FALSE))),
                                                                                 ,CHAR(10),CHAR(10),"---QS2 Anforderung der Z",$CV14,":",CHAR(10),
                                                                                 IF(IFERROR(VLOOKUP($CV14,KM!$C$7:$N$216,7,FALSE),VLOOKUP(VALUE($CV14),KM!$C$7:$N$216,7,FALSE))="","-",IFERROR(VLOOKUP($CV14,KM!$C$7:$N$216,7,FALSE),VLOOKUP(VALUE($CV14),KM!$C$7:$N$216,7,FALSE))),
                                                                                 ),
                                                         IF($CU14&lt;&gt;"",
                                                                        CONCATENATE(
                                                                                                 IF(IFERROR(VLOOKUP($CU14,KM!$C$7:$N$216,7,FALSE),VLOOKUP(VALUE($CU14),KM!$C$7:$N$216,7,FALSE))="","-",IFERROR(VLOOKUP($CU14,KM!$C$7:$N$216,7,FALSE),VLOOKUP(VALUE($CU14),KM!$C$7:$N$216,7,FALSE))),
                                                                                                ),
                                                                       "")
                                                         )
                                            )
                             )
                )</f>
        <v/>
      </c>
      <c r="DC14" s="35" t="str">
        <f ca="1">IF($CY14&lt;&gt;"",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,CHAR(10),CHAR(10),"---QS1 Anforderung der Z",$CX14,":",CHAR(10),
                                        IF(IFERROR(VLOOKUP($CX14,KM!$C$7:$N$216,6,FALSE),VLOOKUP(VALUE($CX14),KM!$C$7:$N$216,6,FALSE))="","-",IFERROR(VLOOKUP($CX14,KM!$C$7:$N$216,6,FALSE),VLOOKUP(VALUE($CX14),KM!$C$7:$N$216,6,FALSE))),
                                       "---QS1 Anforderung der Z",$CY14,CHAR(10),
                                        IF(IFERROR(VLOOKUP($CY14,KM!$C$7:$N$216,6,FALSE),VLOOKUP(VALUE($CY14),KM!$C$7:$N$216,6,FALSE))="","-",IFERROR(VLOOKUP($CY14,KM!$C$7:$N$216,6,FALSE),VLOOKUP(VALUE($CY14),KM!$C$7:$N$216,6,FALSE))),
                                        ),
               IF($CX14&lt;&gt;"",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,CHAR(10),CHAR(10),"---QS1 Anforderung der Z",$CX14,":",CHAR(10),
                                                     IF(IFERROR(VLOOKUP($CX14,KM!$C$7:$N$216,6,FALSE),VLOOKUP(VALUE($CX14),KM!$C$7:$N$216,6,FALSE))="","-",IFERROR(VLOOKUP($CX14,KM!$C$7:$N$216,6,FALSE),VLOOKUP(VALUE($CX14),KM!$C$7:$N$216,6,FALSE))),
                                                   ),
                             IF($CW14&lt;&gt;"",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,CHAR(10),CHAR(10),"---QS1 Anforderung der Z",$CW14,":",CHAR(10),
                                                                    IF(IFERROR(VLOOKUP($CW14,KM!$C$7:$N$216,6,FALSE),VLOOKUP(VALUE($CW14),KM!$C$7:$N$216,6,FALSE))="","-",IFERROR(VLOOKUP($CW14,KM!$C$7:$N$216,6,FALSE),VLOOKUP(VALUE($CW14),KM!$C$7:$N$216,6,FALSE))),
                                                                    ),
                                           IF($CV14&lt;&gt;"",
                                                         CONCATENATE(
                                                                                  "---QS1 Anforderung der Z",$CU14,":",CHAR(10),
                                                                                 IF(IFERROR(VLOOKUP($CU14,KM!$C$7:$N$216,6,FALSE),VLOOKUP(VALUE($CU14),KM!$C$7:$N$216,6,FALSE))="","-",IFERROR(VLOOKUP($CU14,KM!$C$7:$N$216,6,FALSE),VLOOKUP(VALUE($CU14),KM!$C$7:$N$216,6,FALSE))),
                                                                                 ,CHAR(10),CHAR(10),"---QS1 Anforderung der Z",$CV14,":",CHAR(10),
                                                                                 IF(IFERROR(VLOOKUP($CV14,KM!$C$7:$N$216,6,FALSE),VLOOKUP(VALUE($CV14),KM!$C$7:$N$216,6,FALSE))="","-",IFERROR(VLOOKUP($CV14,KM!$C$7:$N$216,6,FALSE),VLOOKUP(VALUE($CV14),KM!$C$7:$N$216,6,FALSE))),
                                                                                 ),
                                                         IF($CU14&lt;&gt;"",
                                                                        CONCATENATE(
                                                                                                 IF(IFERROR(VLOOKUP($CU14,KM!$C$7:$N$216,6,FALSE),VLOOKUP(VALUE($CU14),KM!$C$7:$N$216,6,FALSE))="","-",IFERROR(VLOOKUP($CU14,KM!$C$7:$N$216,6,FALSE),VLOOKUP(VALUE($CU14),KM!$C$7:$N$216,6,FALSE))),
                                                                                                ),
                                                                       "")
                                                         )
                                            )
                             )
                )</f>
        <v/>
      </c>
      <c r="DD14" s="35" t="str">
        <f>IF(OR(KM!C17="",LEN(KM!C17)&gt;5),"",KM!C17&amp;"")</f>
        <v>9</v>
      </c>
      <c r="DE14" s="35" t="str">
        <f>IF(KM!D17="","",KM!D17)</f>
        <v>Sperranstriche, Estrichharze, Abdichtungen unter Fliesen</v>
      </c>
      <c r="DF14" s="35" t="str">
        <f>IF(KM!E17="","",KM!E17)</f>
        <v>Verlegewerkstoffe</v>
      </c>
      <c r="DG14" s="35" t="str">
        <f>IF(KM!F17="","",KM!F17)</f>
        <v>VVOC, VOC, SVOC Emissionen und Gehalt an gefährlichen Stoffen</v>
      </c>
      <c r="DH14" s="35">
        <f ca="1">IF(DD14="","",
               IF(
            IFERROR(_xlfn.XLOOKUP(DD14,Eingabe_mit_Formel!$CU$4:$CU$2000,Eingabe_mit_Formel!$CU$4:$CU$2000),
                                IFERROR(_xlfn.XLOOKUP(DD14,Eingabe_mit_Formel!$CV$4:$CV$2000,Eingabe_mit_Formel!$CV$4:$CV$2000),
                                                             IFERROR(_xlfn.XLOOKUP(DD14,Eingabe_mit_Formel!$CW$4:$CW$2000,Eingabe_mit_Formel!$CW$4:$CW$2000),
                                                                                          IFERROR(_xlfn.XLOOKUP(DD14,Eingabe_mit_Formel!$CX$4:$CX$2000,Eingabe_mit_Formel!$CX$4:$CX$2000),
                                                                                                                      IFERROR(_xlfn.XLOOKUP(DD14,Eingabe_mit_Formel!$CY$4:$CY$2000,Eingabe_mit_Formel!$CY$4:$CY$2000),-1
                                                                                                                                                  )
                                                                                                                      )
                                                                                       )
                                                            )
                                               )
                             =-1,-1,1
                            )
                   )</f>
        <v>-1</v>
      </c>
      <c r="DI14" s="35"/>
      <c r="DJ14" s="35"/>
      <c r="DK14" s="35" t="str">
        <f t="shared" ca="1" si="12"/>
        <v xml:space="preserve">
</v>
      </c>
      <c r="DL14" s="7" t="str" cm="1">
        <f t="array" aca="1" ref="DL14" ca="1">IF(INDIRECT(ADDRESS(ROW(),107,4,,"Eingabe"))="","",INDIRECT(ADDRESS(ROW(),107,4,,"Eingabe")))</f>
        <v/>
      </c>
      <c r="DM14" s="7" t="str" cm="1">
        <f t="array" aca="1" ref="DM14" ca="1">IF(INDIRECT(ADDRESS(ROW(),109,4,,"Eingabe"))="","",INDIRECT(ADDRESS(ROW(),109,4,,"Eingabe")))</f>
        <v/>
      </c>
      <c r="DN14" s="7" t="str" cm="1">
        <f t="array" aca="1" ref="DN14" ca="1">IF(INDIRECT(ADDRESS(ROW(),110,4,,"Eingabe"))="","",INDIRECT(ADDRESS(ROW(),110,4,,"Eingabe")))</f>
        <v/>
      </c>
      <c r="DO14" s="35" t="str">
        <f t="shared" ca="1" si="13"/>
        <v/>
      </c>
      <c r="DP14" s="35" t="str">
        <f t="shared" ca="1" si="14"/>
        <v/>
      </c>
      <c r="DQ14" s="35"/>
      <c r="DR14" s="35"/>
      <c r="DS14" s="35"/>
      <c r="DT14" s="35" t="str">
        <f t="shared" ca="1" si="15"/>
        <v xml:space="preserve">
</v>
      </c>
      <c r="DU14" s="35" t="str" cm="1">
        <f t="array" aca="1" ref="DU14" ca="1">IF(INDIRECT(ADDRESS(ROW(),114,4,,"Eingabe"))="","",INDIRECT(ADDRESS(ROW(),114,4,,"Eingabe")))</f>
        <v/>
      </c>
      <c r="DV14" s="35" t="str" cm="1">
        <f t="array" aca="1" ref="DV14" ca="1">IF(INDIRECT(ADDRESS(ROW(),117,4,,"Eingabe"))="","",INDIRECT(ADDRESS(ROW(),117,4,,"Eingabe")))</f>
        <v/>
      </c>
      <c r="DW14" s="35" t="str" cm="1">
        <f t="array" aca="1" ref="DW14" ca="1">IF(INDIRECT(ADDRESS(ROW(),118,4,,"Eingabe"))="","",INDIRECT(ADDRESS(ROW(),118,4,,"Eingabe")))</f>
        <v/>
      </c>
      <c r="DX14" s="35" t="str" cm="1">
        <f t="array" aca="1" ref="DX14" ca="1">IF(INDIRECT(ADDRESS(ROW(),119,4,,"Eingabe"))="","",INDIRECT(ADDRESS(ROW(),119,4,,"Eingabe")))</f>
        <v/>
      </c>
      <c r="DY14" s="35" t="str" cm="1">
        <f t="array" aca="1" ref="DY14" ca="1">IF(INDIRECT(ADDRESS(ROW(),120,4,,"Eingabe"))="","",INDIRECT(ADDRESS(ROW(),120,4,,"Eingabe")))</f>
        <v/>
      </c>
      <c r="DZ14" s="35" t="str" cm="1">
        <f t="array" aca="1" ref="DZ14" ca="1">IF(INDIRECT(ADDRESS(ROW(),121,4,,"Eingabe"))="","",INDIRECT(ADDRESS(ROW(),121,4,,"Eingabe")))</f>
        <v/>
      </c>
      <c r="EA14" s="35" t="str" cm="1">
        <f t="array" aca="1" ref="EA14" ca="1">IF(INDIRECT(ADDRESS(ROW(),122,4,,"Eingabe"))="","",INDIRECT(ADDRESS(ROW(),122,4,,"Eingabe")))</f>
        <v/>
      </c>
      <c r="EB14" s="35" t="str" cm="1">
        <f t="array" aca="1" ref="EB14" ca="1">IF(INDIRECT(ADDRESS(ROW(),123,4,,"Eingabe"))="","",INDIRECT(ADDRESS(ROW(),123,4,,"Eingabe")))</f>
        <v/>
      </c>
      <c r="EC14" s="35" t="str">
        <f t="shared" ca="1" si="16"/>
        <v/>
      </c>
      <c r="ED14" s="35" t="str" cm="1">
        <f t="array" aca="1" ref="ED14" ca="1">IF(INDIRECT(ADDRESS(ROW(),124,4,,"Eingabe"))="","",INDIRECT(ADDRESS(ROW(),124,4,,"Eingabe")))</f>
        <v/>
      </c>
      <c r="EE14" s="35" t="str" cm="1">
        <f t="array" aca="1" ref="EE14" ca="1">IF(AND(_xlfn.ISFORMULA(INDIRECT(ADDRESS(ROW(),1,4,,"Eingabe"))),_xlfn.ISFORMULA(INDIRECT(ADDRESS(ROW(),36,4,,"Eingabe"))),_xlfn.ISFORMULA(INDIRECT(ADDRESS(ROW(),39,4,,"Eingabe"))),_xlfn.ISFORMULA(INDIRECT(ADDRESS(ROW(),77,4,,"Eingabe"))),_xlfn.ISFORMULA(INDIRECT(ADDRESS(ROW(),106,4,,"Eingabe"))),_xlfn.ISFORMULA(INDIRECT(ADDRESS(ROW(),113,4,,"Eingabe")))),"",ROW())</f>
        <v/>
      </c>
      <c r="EF14" s="36" t="str">
        <f t="shared" ca="1" si="1"/>
        <v/>
      </c>
      <c r="EG14" s="36" t="str">
        <f ca="1">IFERROR(IF(B14="","",
                IF(OR(_xlfn.XLOOKUP(B14,METADATEN!$A$4:$A$200,METADATEN!$E$4:$E$200)="Ja",AND(_xlfn.XLOOKUP(B14,METADATEN!$A$4:$A$200,METADATEN!$E$4:$E$200)&lt;&gt;"",DZ14&lt;&gt;""),AND(OR(AND(B14&gt;=340,B14&lt;=346),B14=349),#REF!&lt;&gt;"",OR(IFERROR(SEARCH("Logistik",#REF!),FALSE),IFERROR(SEARCH("Produktion",#REF!),FALSE)))),"","FEHLER: KG wurde als nicht betrachtungsrelevant gekennzeichnet")
                ),"")</f>
        <v/>
      </c>
      <c r="EH14" s="49" t="str">
        <f ca="1">IF(B14="","",
                                 IF(ISERROR(_xlfn.XLOOKUP(B14,METADATEN!$A$4:$A$200,METADATEN!$B$4:$B$200)),"FEHLER: KG kann nicht ausgewertet werden",""
                                               )
                 )</f>
        <v/>
      </c>
      <c r="EI14" s="36" t="str">
        <f t="shared" ca="1" si="2"/>
        <v/>
      </c>
      <c r="EJ14" s="36" t="str">
        <f t="shared" ca="1" si="17"/>
        <v/>
      </c>
      <c r="EK14" s="36" t="str">
        <f t="shared" ca="1" si="18"/>
        <v/>
      </c>
      <c r="EL14" s="36" t="str">
        <f ca="1">IFERROR(IF(AND(EI14="Ja",_xlfn.XLOOKUP(B14,METADATEN!$A$4:$A$200,METADATEN!$I$4:$I$200)&lt;&gt;"Ja"),"WARNUNG zur KG Relevanz: "&amp;_xlfn.XLOOKUP(B14,METADATEN!$A$4:$A$200,METADATEN!$I$4:$I$200),""),"")</f>
        <v/>
      </c>
      <c r="EM14" s="36" t="str">
        <f ca="1">IFERROR(IF(B14="","",
                IF(AND(OR(DL14="QS2",DL14="QS4"),_xlfn.XLOOKUP(B14,METADATEN!$A$4:$A$200,METADATEN!$M$4:$M$200)=0),"WARNUNG: Die KG ist mit '0' gewichtet","")
                ),"")</f>
        <v/>
      </c>
      <c r="EN14" s="36" t="str">
        <f t="shared" ca="1" si="19"/>
        <v/>
      </c>
      <c r="EO14" s="36" t="str">
        <f t="shared" ca="1" si="26"/>
        <v/>
      </c>
      <c r="EP14" s="36" t="str">
        <f t="shared" ca="1" si="27"/>
        <v/>
      </c>
      <c r="EQ14" s="36" t="str">
        <f t="shared" ca="1" si="28"/>
        <v/>
      </c>
      <c r="ER14" s="36" t="str">
        <f t="shared" ca="1" si="22"/>
        <v/>
      </c>
      <c r="ES14" s="36" t="str">
        <f t="shared" ca="1" si="23"/>
        <v/>
      </c>
      <c r="ET14" s="36" t="str">
        <f t="shared" ca="1" si="24"/>
        <v/>
      </c>
      <c r="EU14" s="35" t="str">
        <f ca="1">IFERROR(IF(B14="","",
               IF(AND(AND(OR(DU14="QS1",DU14="QS2",DU14="QS3",DU14="QS4"),_xlfn.XLOOKUP(B14,METADATEN!$A$4:$A$200,METADATEN!$AE$4:$AE$200)=0),B14&lt;&gt;380,B14&lt;&gt;381,B14&lt;&gt;382,B14&lt;&gt;389),"WARNUNG: Die KG ist mit '0' gewichtet","")
               ),"")</f>
        <v/>
      </c>
      <c r="EV14" s="35" t="str">
        <f t="shared" ca="1" si="3"/>
        <v/>
      </c>
      <c r="EW14" s="35" t="str">
        <f t="shared" ca="1" si="4"/>
        <v/>
      </c>
      <c r="EX14" s="35" t="str">
        <f t="shared" ca="1" si="5"/>
        <v/>
      </c>
      <c r="EY14" s="35" t="str">
        <f t="shared" ca="1" si="6"/>
        <v/>
      </c>
      <c r="EZ14" s="35" t="str">
        <f ca="1">IFERROR(IF(B14="","",
                IF(AND(OR(B14=380,B14=381,B14=382,B14=389),OR(AH14&lt;&gt;0,AH14="-"),EC14="x",OR(#REF!&lt;&gt;"",#REF!&lt;&gt;"")),"WARNUNG: Um bei gleichzeitiger Geltendmachung des Bonus 4 und Verfahren1 bei der KG300 (1.Ebene) die maximalen Punkte erreichen zu können, geben Sie bitte die Masse 0kg ein!","")
                ),"")</f>
        <v/>
      </c>
      <c r="FA14" s="36"/>
      <c r="FB14" s="39"/>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row>
    <row r="15" spans="1:206" s="38" customFormat="1" ht="15" customHeight="1" x14ac:dyDescent="0.3">
      <c r="A15" s="7" t="str">
        <f t="shared" ca="1" si="7"/>
        <v xml:space="preserve">
</v>
      </c>
      <c r="B15" s="7" t="str" cm="1">
        <f t="array" aca="1" ref="B15" ca="1">IF(INDIRECT(ADDRESS(ROW(),2,4,,"Eingabe"))="","",INDIRECT(ADDRESS(ROW(),2,4,,"Eingabe")))</f>
        <v/>
      </c>
      <c r="C15" s="7" t="str" cm="1">
        <f t="array" aca="1" ref="C15" ca="1">IF(INDIRECT(ADDRESS(ROW(),3,4,,"Eingabe"))="","",INDIRECT(ADDRESS(ROW(),3,4,,"Eingabe")))</f>
        <v/>
      </c>
      <c r="D15" s="7" t="str" cm="1">
        <f t="array" aca="1" ref="D15" ca="1">IF(INDIRECT(ADDRESS(ROW(),5,4,,"Eingabe"))="","",INDIRECT(ADDRESS(ROW(),5,4,,"Eingabe")))</f>
        <v/>
      </c>
      <c r="E15" s="7" t="str" cm="1">
        <f t="array" aca="1" ref="E15" ca="1">IF(INDIRECT(ADDRESS(ROW(),6,4,,"Eingabe"))="","",INDIRECT(ADDRESS(ROW(),6,4,,"Eingabe")))</f>
        <v/>
      </c>
      <c r="F15" s="7" t="str" cm="1">
        <f t="array" aca="1" ref="F15" ca="1">IF(INDIRECT(ADDRESS(ROW(),8,4,,"Eingabe"))="","",INDIRECT(ADDRESS(ROW(),8,4,,"Eingabe")))</f>
        <v/>
      </c>
      <c r="G15" s="7" t="str" cm="1">
        <f t="array" aca="1" ref="G15" ca="1">IF(INDIRECT(ADDRESS(ROW(),9,4,,"Eingabe"))="","",INDIRECT(ADDRESS(ROW(),9,4,,"Eingabe")))</f>
        <v/>
      </c>
      <c r="H15" s="7" t="str" cm="1">
        <f t="array" aca="1" ref="H15" ca="1">IF(INDIRECT(ADDRESS(ROW(),10,4,,"Eingabe"))="","",INDIRECT(ADDRESS(ROW(),10,4,,"Eingabe")))</f>
        <v/>
      </c>
      <c r="I15" s="7" t="str" cm="1">
        <f t="array" aca="1" ref="I15" ca="1">IF(INDIRECT(ADDRESS(ROW(),11,4,,"Eingabe"))="","",INDIRECT(ADDRESS(ROW(),11,4,,"Eingabe")))</f>
        <v/>
      </c>
      <c r="J15" s="7" t="str" cm="1">
        <f t="array" aca="1" ref="J15" ca="1">IF(INDIRECT(ADDRESS(ROW(),12,4,,"Eingabe"))="","",INDIRECT(ADDRESS(ROW(),12,4,,"Eingabe")))</f>
        <v/>
      </c>
      <c r="K15" s="7" t="str" cm="1">
        <f t="array" aca="1" ref="K15" ca="1">IF(INDIRECT(ADDRESS(ROW(),13,4,,"Eingabe"))&lt;&gt;"",INDIRECT(ADDRESS(ROW(),13,4,,"Eingabe")),IF(AND(J15="m^3",I15&lt;&gt;""),I15,""))</f>
        <v/>
      </c>
      <c r="L15" s="7" t="str" cm="1">
        <f t="array" aca="1" ref="L15" ca="1">IF(INDIRECT(ADDRESS(ROW(),14,4,,"Eingabe"))="","",INDIRECT(ADDRESS(ROW(),14,4,,"Eingabe")))</f>
        <v/>
      </c>
      <c r="M15" s="7" t="str" cm="1">
        <f t="array" aca="1" ref="M15" ca="1">IF(INDIRECT(ADDRESS(ROW(),15,4,,"Eingabe"))="","",INDIRECT(ADDRESS(ROW(),15,4,,"Eingabe")))</f>
        <v/>
      </c>
      <c r="N15" s="7" t="str" cm="1">
        <f t="array" aca="1" ref="N15" ca="1">IF(INDIRECT(ADDRESS(ROW(),16,4,,"Eingabe"))="","",INDIRECT(ADDRESS(ROW(),16,4,,"Eingabe")))</f>
        <v/>
      </c>
      <c r="O15" s="7" t="str" cm="1">
        <f t="array" aca="1" ref="O15" ca="1">IF(INDIRECT(ADDRESS(ROW(),17,4,,"Eingabe"))="","",INDIRECT(ADDRESS(ROW(),17,4,,"Eingabe")))</f>
        <v/>
      </c>
      <c r="P15" s="7" t="str" cm="1">
        <f t="array" aca="1" ref="P15" ca="1">IF(INDIRECT(ADDRESS(ROW(),18,4,,"Eingabe"))="","",INDIRECT(ADDRESS(ROW(),18,4,,"Eingabe")))</f>
        <v/>
      </c>
      <c r="Q15" s="7" t="str" cm="1">
        <f t="array" aca="1" ref="Q15" ca="1">IF(INDIRECT(ADDRESS(ROW(),19,4,,"Eingabe"))="","",INDIRECT(ADDRESS(ROW(),19,4,,"Eingabe")))</f>
        <v/>
      </c>
      <c r="R15" s="7" t="str">
        <f ca="1">IF(Q15="","",_xlfn.XLOOKUP(Q15,METADATEN!$BJ$2:$BJ$1000,METADATEN!$BK$2:$BK$1000))</f>
        <v/>
      </c>
      <c r="S15" s="7" t="str" cm="1">
        <f t="array" aca="1" ref="S15" ca="1">IF(INDIRECT(ADDRESS(ROW(),21,4,,"Eingabe"))="","",INDIRECT(ADDRESS(ROW(),21,4,,"Eingabe")))</f>
        <v/>
      </c>
      <c r="T15" s="7" t="str" cm="1">
        <f t="array" aca="1" ref="T15" ca="1">IF(INDIRECT(ADDRESS(ROW(),22,4,,"Eingabe"))="","",INDIRECT(ADDRESS(ROW(),22,4,,"Eingabe")))</f>
        <v/>
      </c>
      <c r="U15" s="7" t="str">
        <f ca="1">IF(T15="","",_xlfn.XLOOKUP(T15,METADATEN!$BJ$2:$BJ$1000,METADATEN!$BK$2:$BK$1000))</f>
        <v/>
      </c>
      <c r="V15" s="7" cm="1">
        <f t="array" aca="1" ref="V15" ca="1">IF(INDIRECT(ADDRESS(ROW(),24,4,,"Eingabe"))="",0,INDIRECT(ADDRESS(ROW(),24,4,,"Eingabe")))</f>
        <v>0</v>
      </c>
      <c r="W15" s="7" t="str" cm="1">
        <f t="array" aca="1" ref="W15" ca="1">IF(INDIRECT(ADDRESS(ROW(),25,4,,"Eingabe"))="","",INDIRECT(ADDRESS(ROW(),25,4,,"Eingabe")))</f>
        <v/>
      </c>
      <c r="X15" s="7">
        <f ca="1">IF(W15="",0,_xlfn.XLOOKUP(W15,METADATEN!$BJ$2:$BJ$1000,METADATEN!$BK$2:$BK$1000))</f>
        <v>0</v>
      </c>
      <c r="Y15" s="7" cm="1">
        <f t="array" aca="1" ref="Y15" ca="1">IF(INDIRECT(ADDRESS(ROW(),27,4,,"Eingabe"))="",0,INDIRECT(ADDRESS(ROW(),27,4,,"Eingabe")))</f>
        <v>0</v>
      </c>
      <c r="Z15" s="7" t="str" cm="1">
        <f t="array" aca="1" ref="Z15" ca="1">IF(INDIRECT(ADDRESS(ROW(),28,4,,"Eingabe"))="","",INDIRECT(ADDRESS(ROW(),28,4,,"Eingabe")))</f>
        <v/>
      </c>
      <c r="AA15" s="7">
        <f ca="1">IF(Z15="",0,_xlfn.XLOOKUP(Z15,METADATEN!$BJ$2:$BJ$1000,METADATEN!$BK$2:$BK$1000))</f>
        <v>0</v>
      </c>
      <c r="AB15" s="7" cm="1">
        <f t="array" aca="1" ref="AB15" ca="1">IF(INDIRECT(ADDRESS(ROW(),30,4,,"Eingabe"))="",0,INDIRECT(ADDRESS(ROW(),30,4,,"Eingabe")))</f>
        <v>0</v>
      </c>
      <c r="AC15" s="7" t="str" cm="1">
        <f t="array" aca="1" ref="AC15" ca="1">IF(INDIRECT(ADDRESS(ROW(),31,4,,"Eingabe"))="","",INDIRECT(ADDRESS(ROW(),31,4,,"Eingabe")))</f>
        <v/>
      </c>
      <c r="AD15" s="7">
        <f ca="1">IF(AC15="",0,_xlfn.XLOOKUP(AC15,METADATEN!$BJ$2:$BJ$1000,METADATEN!$BK$2:$BK$1000))</f>
        <v>0</v>
      </c>
      <c r="AE15" s="7" cm="1">
        <f t="array" aca="1" ref="AE15" ca="1">IF(INDIRECT(ADDRESS(ROW(),33,4,,"Eingabe"))="",0,INDIRECT(ADDRESS(ROW(),33,4,,"Eingabe")))</f>
        <v>0</v>
      </c>
      <c r="AF15" s="7" t="str" cm="1">
        <f t="array" aca="1" ref="AF15" ca="1">IF(INDIRECT(ADDRESS(ROW(),34,4,,"Eingabe"))="","",INDIRECT(ADDRESS(ROW(),34,4,,"Eingabe")))</f>
        <v/>
      </c>
      <c r="AG15" s="7">
        <f ca="1">IF(AF15="",0,_xlfn.XLOOKUP(AF15,METADATEN!$BJ$2:$BJ$1000,METADATEN!$BK$2:$BK$1000))</f>
        <v>0</v>
      </c>
      <c r="AH15" s="7" t="str">
        <f ca="1">IFERROR(IF(B15="","",
                IF(AND(J15=METADATEN!$BL$2,I15&lt;&gt;""),I15,
                              IF(AND(J15=METADATEN!$BL$3,I15&lt;&gt;"",K15&lt;&gt;""),I15*K15,
                                            IF(AND(J15=METADATEN!$BL$4,I15&lt;&gt;"",L15&lt;&gt;""),I15*L15,
                                                          IF(AND(J15=METADATEN!$BL$6,I15&lt;&gt;"",M15&lt;&gt;""),I15*M15,
                                                                        IF(AND(J15=METADATEN!$BL$10,I15&lt;&gt;"",N15&lt;&gt;""),I15*N15,
                                                                                       IF(OR(J15=METADATEN!$BL$11,J15=METADATEN!$BL$12),0,
                                                                                                     IF(AND(O15&lt;&gt;"",K15&lt;&gt;""),O15*K15,
                                                                                                                  IF(AND(R15&lt;&gt;"",K15&lt;&gt;""),R15*K15,
                                                                                                                                IF(AND(R15="",K15&lt;&gt;"",S15&lt;&gt;"",U15&lt;&gt;"",S15+V15+Y15+AB15+AE15=1),(S15*U15+V15*X15+Y15*AA15+AB15*AD15+AE15*AG15)*K15,"-"
                                                                                                                                             )
                                                                                                                               )
                                                                                                                  )
                                                                                                     )
                                                                                      )
                                                                        )
                                                        )
                                         )
                            )
                ),"-")</f>
        <v/>
      </c>
      <c r="AI15" s="35"/>
      <c r="AJ15" s="35"/>
      <c r="AK15" s="35" t="str">
        <f t="shared" ca="1" si="8"/>
        <v xml:space="preserve">
</v>
      </c>
      <c r="AL15" s="35" t="str" cm="1">
        <f t="array" aca="1" ref="AL15" ca="1">IF(INDIRECT(ADDRESS(ROW(),40,4,,"Eingabe"))="","",INDIRECT(ADDRESS(ROW(),40,4,,"Eingabe")))</f>
        <v/>
      </c>
      <c r="AM15" s="35" t="str" cm="1">
        <f t="array" aca="1" ref="AM15" ca="1">IF(INDIRECT(ADDRESS(ROW(),41,4,,"Eingabe"))="","",INDIRECT(ADDRESS(ROW(),41,4,,"Eingabe")))</f>
        <v/>
      </c>
      <c r="AN15" s="35" t="str" cm="1">
        <f t="array" aca="1" ref="AN15" ca="1">IF(INDIRECT(ADDRESS(ROW(),42,4,,"Eingabe"))="","",INDIRECT(ADDRESS(ROW(),42,4,,"Eingabe")))</f>
        <v/>
      </c>
      <c r="AO15" s="35"/>
      <c r="AP15" s="35" cm="1">
        <f t="array" aca="1" ref="AP15" ca="1">IF(INDIRECT(ADDRESS(ROW(),44,4,,"Eingabe"))="",0,INDIRECT(ADDRESS(ROW(),44,4,,"Eingabe")))</f>
        <v>0</v>
      </c>
      <c r="AQ15" s="35" cm="1">
        <f t="array" aca="1" ref="AQ15" ca="1">IF(INDIRECT(ADDRESS(ROW(),45,4,,"Eingabe"))="",0,INDIRECT(ADDRESS(ROW(),45,4,,"Eingabe")))</f>
        <v>0</v>
      </c>
      <c r="AR15" s="35" cm="1">
        <f t="array" aca="1" ref="AR15" ca="1">IF(INDIRECT(ADDRESS(ROW(),46,4,,"Eingabe"))="",0,INDIRECT(ADDRESS(ROW(),46,4,,"Eingabe")))</f>
        <v>0</v>
      </c>
      <c r="AS15" s="35" cm="1">
        <f t="array" aca="1" ref="AS15" ca="1">IF(INDIRECT(ADDRESS(ROW(),47,4,,"Eingabe"))="",0,INDIRECT(ADDRESS(ROW(),47,4,,"Eingabe")))</f>
        <v>0</v>
      </c>
      <c r="AT15" s="35" cm="1">
        <f t="array" aca="1" ref="AT15" ca="1">IF(INDIRECT(ADDRESS(ROW(),48,4,,"Eingabe"))="",0,INDIRECT(ADDRESS(ROW(),48,4,,"Eingabe")))</f>
        <v>0</v>
      </c>
      <c r="AU15" s="35"/>
      <c r="AV15" s="35" cm="1">
        <f t="array" aca="1" ref="AV15" ca="1">IF(INDIRECT(ADDRESS(ROW(),50,4,,"Eingabe"))="",0,INDIRECT(ADDRESS(ROW(),50,4,,"Eingabe")))</f>
        <v>0</v>
      </c>
      <c r="AW15" s="35" cm="1">
        <f t="array" aca="1" ref="AW15" ca="1">IF(INDIRECT(ADDRESS(ROW(),51,4,,"Eingabe"))="",0,INDIRECT(ADDRESS(ROW(),51,4,,"Eingabe")))</f>
        <v>0</v>
      </c>
      <c r="AX15" s="35" cm="1">
        <f t="array" aca="1" ref="AX15" ca="1">IF(INDIRECT(ADDRESS(ROW(),52,4,,"Eingabe"))="",0,INDIRECT(ADDRESS(ROW(),52,4,,"Eingabe")))</f>
        <v>0</v>
      </c>
      <c r="AY15" s="35" cm="1">
        <f t="array" aca="1" ref="AY15" ca="1">IF(INDIRECT(ADDRESS(ROW(),53,4,,"Eingabe"))="",0,INDIRECT(ADDRESS(ROW(),53,4,,"Eingabe")))</f>
        <v>0</v>
      </c>
      <c r="AZ15" s="35" cm="1">
        <f t="array" aca="1" ref="AZ15" ca="1">IF(INDIRECT(ADDRESS(ROW(),54,4,,"Eingabe"))="",0,INDIRECT(ADDRESS(ROW(),54,4,,"Eingabe")))</f>
        <v>0</v>
      </c>
      <c r="BA15" s="35"/>
      <c r="BB15" s="35" cm="1">
        <f t="array" aca="1" ref="BB15" ca="1">IF(INDIRECT(ADDRESS(ROW(),56,4,,"Eingabe"))="",0,INDIRECT(ADDRESS(ROW(),56,4,,"Eingabe")))</f>
        <v>0</v>
      </c>
      <c r="BC15" s="35" cm="1">
        <f t="array" aca="1" ref="BC15" ca="1">IF(INDIRECT(ADDRESS(ROW(),57,4,,"Eingabe"))="",0,INDIRECT(ADDRESS(ROW(),57,4,,"Eingabe")))</f>
        <v>0</v>
      </c>
      <c r="BD15" s="35" cm="1">
        <f t="array" aca="1" ref="BD15" ca="1">IF(INDIRECT(ADDRESS(ROW(),58,4,,"Eingabe"))="",0,INDIRECT(ADDRESS(ROW(),58,4,,"Eingabe")))</f>
        <v>0</v>
      </c>
      <c r="BE15" s="35" cm="1">
        <f t="array" aca="1" ref="BE15" ca="1">IF(INDIRECT(ADDRESS(ROW(),59,4,,"Eingabe"))="",0,INDIRECT(ADDRESS(ROW(),59,4,,"Eingabe")))</f>
        <v>0</v>
      </c>
      <c r="BF15" s="35" cm="1">
        <f t="array" aca="1" ref="BF15" ca="1">IF(INDIRECT(ADDRESS(ROW(),60,4,,"Eingabe"))="",0,INDIRECT(ADDRESS(ROW(),60,4,,"Eingabe")))</f>
        <v>0</v>
      </c>
      <c r="BG15" s="35"/>
      <c r="BH15" s="35" cm="1">
        <f t="array" aca="1" ref="BH15" ca="1">IF(INDIRECT(ADDRESS(ROW(),62,4,,"Eingabe"))="",0,INDIRECT(ADDRESS(ROW(),62,4,,"Eingabe")))</f>
        <v>0</v>
      </c>
      <c r="BI15" s="35" cm="1">
        <f t="array" aca="1" ref="BI15" ca="1">IF(INDIRECT(ADDRESS(ROW(),63,4,,"Eingabe"))="",0,INDIRECT(ADDRESS(ROW(),63,4,,"Eingabe")))</f>
        <v>0</v>
      </c>
      <c r="BJ15" s="35" cm="1">
        <f t="array" aca="1" ref="BJ15" ca="1">IF(INDIRECT(ADDRESS(ROW(),64,4,,"Eingabe"))="",0,INDIRECT(ADDRESS(ROW(),64,4,,"Eingabe")))</f>
        <v>0</v>
      </c>
      <c r="BK15" s="35" cm="1">
        <f t="array" aca="1" ref="BK15" ca="1">IF(INDIRECT(ADDRESS(ROW(),65,4,,"Eingabe"))="",0,INDIRECT(ADDRESS(ROW(),65,4,,"Eingabe")))</f>
        <v>0</v>
      </c>
      <c r="BL15" s="35" cm="1">
        <f t="array" aca="1" ref="BL15" ca="1">IF(INDIRECT(ADDRESS(ROW(),66,4,,"Eingabe"))="",0,INDIRECT(ADDRESS(ROW(),66,4,,"Eingabe")))</f>
        <v>0</v>
      </c>
      <c r="BM15" s="35"/>
      <c r="BN15" s="35" cm="1">
        <f t="array" aca="1" ref="BN15" ca="1">IF(INDIRECT(ADDRESS(ROW(),68,4,,"Eingabe"))="",0,INDIRECT(ADDRESS(ROW(),68,4,,"Eingabe")))</f>
        <v>0</v>
      </c>
      <c r="BO15" s="35" cm="1">
        <f t="array" aca="1" ref="BO15" ca="1">IF(INDIRECT(ADDRESS(ROW(),69,4,,"Eingabe"))="",0,INDIRECT(ADDRESS(ROW(),69,4,,"Eingabe")))</f>
        <v>0</v>
      </c>
      <c r="BP15" s="35" cm="1">
        <f t="array" aca="1" ref="BP15" ca="1">IF(INDIRECT(ADDRESS(ROW(),70,4,,"Eingabe"))="",0,INDIRECT(ADDRESS(ROW(),70,4,,"Eingabe")))</f>
        <v>0</v>
      </c>
      <c r="BQ15" s="35" cm="1">
        <f t="array" aca="1" ref="BQ15" ca="1">IF(INDIRECT(ADDRESS(ROW(),71,4,,"Eingabe"))="",0,INDIRECT(ADDRESS(ROW(),71,4,,"Eingabe")))</f>
        <v>0</v>
      </c>
      <c r="BR15" s="35" cm="1">
        <f t="array" aca="1" ref="BR15" ca="1">IF(INDIRECT(ADDRESS(ROW(),72,4,,"Eingabe"))="",0,INDIRECT(ADDRESS(ROW(),72,4,,"Eingabe")))</f>
        <v>0</v>
      </c>
      <c r="BS15" s="35"/>
      <c r="BT15" s="7"/>
      <c r="BU15" s="7"/>
      <c r="BV15" s="7" t="str">
        <f t="shared" ca="1" si="9"/>
        <v/>
      </c>
      <c r="BW15" s="7" t="str">
        <f ca="1">IF($B15="","",
                _xlfn.XLOOKUP(B15,METADATEN!$A$4:$A$200,METADATEN!$J$4:$J$200)
                )</f>
        <v/>
      </c>
      <c r="BX15" s="7" t="str" cm="1">
        <f t="array" aca="1" ref="BX15" ca="1">IF(INDIRECT(ADDRESS(ROW(),78,4,,"Eingabe"))="","",INDIRECT(ADDRESS(ROW(),78,4,,"Eingabe")))</f>
        <v/>
      </c>
      <c r="BY15" s="7" t="str" cm="1">
        <f t="array" aca="1" ref="BY15" ca="1">IF(INDIRECT(ADDRESS(ROW(),79,4,,"Eingabe"))="","",INDIRECT(ADDRESS(ROW(),79,4,,"Eingabe")))</f>
        <v/>
      </c>
      <c r="BZ15" s="7" t="str" cm="1">
        <f t="array" aca="1" ref="BZ15" ca="1">IF(INDIRECT(ADDRESS(ROW(),80,4,,"Eingabe"))="","",INDIRECT(ADDRESS(ROW(),80,4,,"Eingabe")))</f>
        <v/>
      </c>
      <c r="CA15" s="7" t="str">
        <f ca="1">IFERROR(IF(CT15="","",
                                              IF(_xlfn.XLOOKUP(CT15,Übersicht!$U$2:$U$1000,Übersicht!$S$2:$S$1000)="","",
                                                            _xlfn.XLOOKUP(CT15,Übersicht!$U$2:$U$1000,Übersicht!$S$2:$S$1000,"")
                                                             )
                                                ),"")</f>
        <v/>
      </c>
      <c r="CB15" s="7" t="str" cm="1">
        <f t="array" aca="1" ref="CB15" ca="1">IF(INDIRECT(ADDRESS(ROW(),82,4,,"Eingabe"))="","",INDIRECT(ADDRESS(ROW(),82,4,,"Eingabe")))</f>
        <v/>
      </c>
      <c r="CC15" s="7" t="str">
        <f t="shared" ca="1" si="10"/>
        <v/>
      </c>
      <c r="CD15" s="7" t="str" cm="1">
        <f t="array" aca="1" ref="CD15" ca="1">IF(INDIRECT(ADDRESS(ROW(),84,4,,"Eingabe"))="","",INDIRECT(ADDRESS(ROW(),84,4,,"Eingabe")))</f>
        <v/>
      </c>
      <c r="CE15" s="7"/>
      <c r="CF15" s="7"/>
      <c r="CG15" s="7"/>
      <c r="CH15" s="7"/>
      <c r="CI15" s="7"/>
      <c r="CJ15" s="7"/>
      <c r="CK15" s="7"/>
      <c r="CL15" s="7"/>
      <c r="CM15" s="7"/>
      <c r="CN15" s="7"/>
      <c r="CO15" s="7"/>
      <c r="CP15" s="7"/>
      <c r="CQ15" s="7"/>
      <c r="CR15" s="7"/>
      <c r="CS15" s="7"/>
      <c r="CT15" s="7" t="str">
        <f t="shared" ca="1" si="0"/>
        <v/>
      </c>
      <c r="CU15" s="34" t="str">
        <f t="shared" ca="1" si="25"/>
        <v/>
      </c>
      <c r="CV15" s="34" t="str">
        <f t="shared" ca="1" si="11"/>
        <v/>
      </c>
      <c r="CW15" s="34" t="str">
        <f ca="1">IF($CB15&lt;&gt;"",
                             IF(LEN(Eingabe_mit_Formel!$CB15)&gt;LEN($CU15&amp;$CV15)+2,
                             MID(Eingabe_mit_Formel!$CB15,LEN($CU15&amp;$CV15)+2+3,IFERROR(FIND(",",Eingabe_mit_Formel!$CB15,LEN($CU15&amp;$CV15)+2+3)-(LEN($CU15&amp;$CV15)+2+3),LEN($CB15)-(LEN($CU15&amp;$CV15)+2+2))),
                              ""),
                                        IF(LEN(Eingabe_mit_Formel!$CA15)&gt;LEN($CU15&amp;$CV15)+2,
                                        MID(Eingabe_mit_Formel!$CA15,LEN($CU15&amp;$CV15)+2+3,IFERROR(FIND(",",Eingabe_mit_Formel!$CA15,LEN($CU15&amp;$CV15)+2+3)-(LEN($CU15&amp;$CV15)+2+3),LEN($CA15)-(LEN($CU15&amp;$CV15)+2+2))),
                                        "")
                )</f>
        <v/>
      </c>
      <c r="CX15" s="34" t="str">
        <f ca="1">IF($CB15&lt;&gt;"",
                             IF(LEN(Eingabe_mit_Formel!$CB15)&gt;LEN($CU15&amp;$CV15&amp;$CW15)+2+2,
                             MID(Eingabe_mit_Formel!$CB15,LEN($CU15&amp;$CV15&amp;$CW15)+2+2+3,IFERROR(FIND(",",Eingabe_mit_Formel!$CB15,LEN($CU15&amp;$CV15&amp;$CW15)+2+2+3)-(LEN($CU15&amp;$CV15&amp;$CW15)+2+2+3),LEN($CB15)-(LEN($CU15&amp;$CV15&amp;$CW15)+2+2+2))),
                              ""),
                                        IF(LEN(Eingabe_mit_Formel!$CA15)&gt;LEN($CU15&amp;$CV15&amp;$CW15)+2+2,
                                        MID(Eingabe_mit_Formel!$CA15,LEN($CU15&amp;$CV15&amp;$CW15)+2+2+3,IFERROR(FIND(",",Eingabe_mit_Formel!$CA15,LEN($CU15&amp;$CV15&amp;$CW15)+2+2+3)-(LEN($CU15&amp;$CV15&amp;$CW15)+2+2+3),LEN($CA15)-(LEN($CU15&amp;$CV15&amp;$CW15)+2+2))),
                                        "")
                )</f>
        <v/>
      </c>
      <c r="CY15" s="34" t="str">
        <f ca="1">IF($CB15&lt;&gt;"",
                             IF(LEN(Eingabe_mit_Formel!$CB15)&gt;LEN($CU15&amp;$CV15&amp;$CW15&amp;$CX15)+2+2+2,
                             MID(Eingabe_mit_Formel!$CB15,LEN($CU15&amp;$CV15&amp;$CW15&amp;$CX15)+2+2+2+3,IFERROR(FIND(",",Eingabe_mit_Formel!$CB15,LEN($CU15&amp;$CV15&amp;$CW15&amp;$CX15)+2+2+2+3)-(LEN($CU15&amp;$CV15&amp;$CW15&amp;$CX15)+2+2+2+3),LEN($CB15)-(LEN($CU15&amp;$CV15&amp;$CW15&amp;$CX15)+2+2+2+2))),
                              ""),
                                        IF(LEN(Eingabe_mit_Formel!$CA15)&gt;LEN($CU15&amp;$CV15&amp;$CW15&amp;$CX15)+2+2+2,
                                        MID(Eingabe_mit_Formel!$CA15,LEN($CU15&amp;$CV15&amp;$CW15&amp;$CX15)+2+2+2+3,IFERROR(FIND(",",Eingabe_mit_Formel!$CA15,LEN($CU15&amp;$CV15&amp;$CW15&amp;$CX15)+2+2+2+3)-(LEN($CU15&amp;$CV15&amp;$CW15&amp;$CX15)+2+2+2+3),LEN($CA15)-(LEN($CU15&amp;$CV15&amp;$CW15&amp;$CX15)+2+2+2))),
                                        "")
                )</f>
        <v/>
      </c>
      <c r="CZ15" s="35" t="str">
        <f ca="1">IF($CY15&lt;&gt;"",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,CHAR(10),CHAR(10),"---QS4 Anforderung der Z",$CX15,":",CHAR(10),
                                        IF(IFERROR(VLOOKUP($CX15,KM!$C$7:$N$216,9,FALSE),VLOOKUP(VALUE($CX15),KM!$C$7:$N$216,9,FALSE))="","-",IFERROR(VLOOKUP($CX15,KM!$C$7:$N$216,9,FALSE),VLOOKUP(VALUE($CX15),KM!$C$7:$N$216,9,FALSE))),
                                       "---QS4 Anforderung der Z",$CY15,CHAR(10),
                                        IF(IFERROR(VLOOKUP($CY15,KM!$C$7:$N$216,9,FALSE),VLOOKUP(VALUE($CY15),KM!$C$7:$N$216,9,FALSE))="","-",IFERROR(VLOOKUP($CY15,KM!$C$7:$N$216,9,FALSE),VLOOKUP(VALUE($CY15),KM!$C$7:$N$216,9,FALSE))),
                                        ),
               IF($CX15&lt;&gt;"",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,CHAR(10),CHAR(10),"---QS4 Anforderung der Z",$CX15,":",CHAR(10),
                                                     IF(IFERROR(VLOOKUP($CX15,KM!$C$7:$N$216,9,FALSE),VLOOKUP(VALUE($CX15),KM!$C$7:$N$216,9,FALSE))="","-",IFERROR(VLOOKUP($CX15,KM!$C$7:$N$216,9,FALSE),VLOOKUP(VALUE($CX15),KM!$C$7:$N$216,9,FALSE))),
                                                   ),
                             IF($CW15&lt;&gt;"",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,CHAR(10),CHAR(10),"---QS4 Anforderung der Z",$CW15,":",CHAR(10),
                                                                    IF(IFERROR(VLOOKUP($CW15,KM!$C$7:$N$216,9,FALSE),VLOOKUP(VALUE($CW15),KM!$C$7:$N$216,9,FALSE))="","-",IFERROR(VLOOKUP($CW15,KM!$C$7:$N$216,9,FALSE),VLOOKUP(VALUE($CW15),KM!$C$7:$N$216,9,FALSE))),
                                                                    ),
                                           IF($CV15&lt;&gt;"",
                                                         CONCATENATE(
                                                                                  "---QS4 Anforderung der Z",$CU15,":",CHAR(10),
                                                                                 IF(IFERROR(VLOOKUP($CU15,KM!$C$7:$N$216,9,FALSE),VLOOKUP(VALUE($CU15),KM!$C$7:$N$216,9,FALSE))="","-",IFERROR(VLOOKUP($CU15,KM!$C$7:$N$216,9,FALSE),VLOOKUP(VALUE($CU15),KM!$C$7:$N$216,9,FALSE))),
                                                                                 ,CHAR(10),CHAR(10),"---QS4 Anforderung der Z",$CV15,":",CHAR(10),
                                                                                 IF(IFERROR(VLOOKUP($CV15,KM!$C$7:$N$216,9,FALSE),VLOOKUP(VALUE($CV15),KM!$C$7:$N$216,9,FALSE))="","-",IFERROR(VLOOKUP($CV15,KM!$C$7:$N$216,9,FALSE),VLOOKUP(VALUE($CV15),KM!$C$7:$N$216,9,FALSE))),
                                                                                 ),
                                                         IF($CU15&lt;&gt;"",
                                                                        CONCATENATE(
                                                                                                 IF(IFERROR(VLOOKUP($CU15,KM!$C$7:$N$216,9,FALSE),VLOOKUP(VALUE($CU15),KM!$C$7:$N$216,9,FALSE))="","-",IFERROR(VLOOKUP($CU15,KM!$C$7:$N$216,9,FALSE),VLOOKUP(VALUE($CU15),KM!$C$7:$N$216,9,FALSE))),
                                                                                                ),
                                                                       "")
                                                         )
                                            )
                             )
                )</f>
        <v/>
      </c>
      <c r="DA15" s="35" t="str">
        <f ca="1">IF($CY15&lt;&gt;"",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,CHAR(10),CHAR(10),"---QS3 Anforderung der Z",$CX15,":",CHAR(10),
                                        IF(IFERROR(VLOOKUP($CX15,KM!$C$7:$N$216,8,FALSE),VLOOKUP(VALUE($CX15),KM!$C$7:$N$216,8,FALSE))="","-",IFERROR(VLOOKUP($CX15,KM!$C$7:$N$216,8,FALSE),VLOOKUP(VALUE($CX15),KM!$C$7:$N$216,8,FALSE))),
                                       "---QS3 Anforderung der Z",$CY15,CHAR(10),
                                        IF(IFERROR(VLOOKUP($CY15,KM!$C$7:$N$216,8,FALSE),VLOOKUP(VALUE($CY15),KM!$C$7:$N$216,8,FALSE))="","-",IFERROR(VLOOKUP($CY15,KM!$C$7:$N$216,8,FALSE),VLOOKUP(VALUE($CY15),KM!$C$7:$N$216,8,FALSE))),
                                        ),
               IF($CX15&lt;&gt;"",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,CHAR(10),CHAR(10),"---QS3 Anforderung der Z",$CX15,":",CHAR(10),
                                                     IF(IFERROR(VLOOKUP($CX15,KM!$C$7:$N$216,8,FALSE),VLOOKUP(VALUE($CX15),KM!$C$7:$N$216,8,FALSE))="","-",IFERROR(VLOOKUP($CX15,KM!$C$7:$N$216,8,FALSE),VLOOKUP(VALUE($CX15),KM!$C$7:$N$216,8,FALSE))),
                                                   ),
                             IF($CW15&lt;&gt;"",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,CHAR(10),CHAR(10),"---QS3 Anforderung der Z",$CW15,":",CHAR(10),
                                                                    IF(IFERROR(VLOOKUP($CW15,KM!$C$7:$N$216,8,FALSE),VLOOKUP(VALUE($CW15),KM!$C$7:$N$216,8,FALSE))="","-",IFERROR(VLOOKUP($CW15,KM!$C$7:$N$216,8,FALSE),VLOOKUP(VALUE($CW15),KM!$C$7:$N$216,8,FALSE))),
                                                                    ),
                                           IF($CV15&lt;&gt;"",
                                                         CONCATENATE(
                                                                                  "---QS3 Anforderung der Z",$CU15,":",CHAR(10),
                                                                                 IF(IFERROR(VLOOKUP($CU15,KM!$C$7:$N$216,8,FALSE),VLOOKUP(VALUE($CU15),KM!$C$7:$N$216,8,FALSE))="","-",IFERROR(VLOOKUP($CU15,KM!$C$7:$N$216,8,FALSE),VLOOKUP(VALUE($CU15),KM!$C$7:$N$216,8,FALSE))),
                                                                                 ,CHAR(10),CHAR(10),"---QS3 Anforderung der Z",$CV15,":",CHAR(10),
                                                                                 IF(IFERROR(VLOOKUP($CV15,KM!$C$7:$N$216,8,FALSE),VLOOKUP(VALUE($CV15),KM!$C$7:$N$216,8,FALSE))="","-",IFERROR(VLOOKUP($CV15,KM!$C$7:$N$216,8,FALSE),VLOOKUP(VALUE($CV15),KM!$C$7:$N$216,8,FALSE))),
                                                                                 ),
                                                         IF($CU15&lt;&gt;"",
                                                                        CONCATENATE(
                                                                                                 IF(IFERROR(VLOOKUP($CU15,KM!$C$7:$N$216,8,FALSE),VLOOKUP(VALUE($CU15),KM!$C$7:$N$216,8,FALSE))="","-",IFERROR(VLOOKUP($CU15,KM!$C$7:$N$216,8,FALSE),VLOOKUP(VALUE($CU15),KM!$C$7:$N$216,8,FALSE))),
                                                                                                ),
                                                                       "")
                                                         )
                                            )
                             )
                )</f>
        <v/>
      </c>
      <c r="DB15" s="35" t="str">
        <f ca="1">IF($CY15&lt;&gt;"",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,CHAR(10),CHAR(10),"---QS2 Anforderung der Z",$CX15,":",CHAR(10),
                                        IF(IFERROR(VLOOKUP($CX15,KM!$C$7:$N$216,7,FALSE),VLOOKUP(VALUE($CX15),KM!$C$7:$N$216,7,FALSE))="","-",IFERROR(VLOOKUP($CX15,KM!$C$7:$N$216,7,FALSE),VLOOKUP(VALUE($CX15),KM!$C$7:$N$216,7,FALSE))),
                                       "---QS2 Anforderung der Z",$CY15,CHAR(10),
                                        IF(IFERROR(VLOOKUP($CY15,KM!$C$7:$N$216,7,FALSE),VLOOKUP(VALUE($CY15),KM!$C$7:$N$216,7,FALSE))="","-",IFERROR(VLOOKUP($CY15,KM!$C$7:$N$216,7,FALSE),VLOOKUP(VALUE($CY15),KM!$C$7:$N$216,7,FALSE))),
                                        ),
               IF($CX15&lt;&gt;"",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,CHAR(10),CHAR(10),"---QS2 Anforderung der Z",$CX15,":",CHAR(10),
                                                     IF(IFERROR(VLOOKUP($CX15,KM!$C$7:$N$216,7,FALSE),VLOOKUP(VALUE($CX15),KM!$C$7:$N$216,7,FALSE))="","-",IFERROR(VLOOKUP($CX15,KM!$C$7:$N$216,7,FALSE),VLOOKUP(VALUE($CX15),KM!$C$7:$N$216,7,FALSE))),
                                                   ),
                             IF($CW15&lt;&gt;"",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,CHAR(10),CHAR(10),"---QS2 Anforderung der Z",$CW15,":",CHAR(10),
                                                                    IF(IFERROR(VLOOKUP($CW15,KM!$C$7:$N$216,7,FALSE),VLOOKUP(VALUE($CW15),KM!$C$7:$N$216,7,FALSE))="","-",IFERROR(VLOOKUP($CW15,KM!$C$7:$N$216,7,FALSE),VLOOKUP(VALUE($CW15),KM!$C$7:$N$216,7,FALSE))),
                                                                    ),
                                           IF($CV15&lt;&gt;"",
                                                         CONCATENATE(
                                                                                  "---QS2 Anforderung der Z",$CU15,":",CHAR(10),
                                                                                 IF(IFERROR(VLOOKUP($CU15,KM!$C$7:$N$216,7,FALSE),VLOOKUP(VALUE($CU15),KM!$C$7:$N$216,7,FALSE))="","-",IFERROR(VLOOKUP($CU15,KM!$C$7:$N$216,7,FALSE),VLOOKUP(VALUE($CU15),KM!$C$7:$N$216,7,FALSE))),
                                                                                 ,CHAR(10),CHAR(10),"---QS2 Anforderung der Z",$CV15,":",CHAR(10),
                                                                                 IF(IFERROR(VLOOKUP($CV15,KM!$C$7:$N$216,7,FALSE),VLOOKUP(VALUE($CV15),KM!$C$7:$N$216,7,FALSE))="","-",IFERROR(VLOOKUP($CV15,KM!$C$7:$N$216,7,FALSE),VLOOKUP(VALUE($CV15),KM!$C$7:$N$216,7,FALSE))),
                                                                                 ),
                                                         IF($CU15&lt;&gt;"",
                                                                        CONCATENATE(
                                                                                                 IF(IFERROR(VLOOKUP($CU15,KM!$C$7:$N$216,7,FALSE),VLOOKUP(VALUE($CU15),KM!$C$7:$N$216,7,FALSE))="","-",IFERROR(VLOOKUP($CU15,KM!$C$7:$N$216,7,FALSE),VLOOKUP(VALUE($CU15),KM!$C$7:$N$216,7,FALSE))),
                                                                                                ),
                                                                       "")
                                                         )
                                            )
                             )
                )</f>
        <v/>
      </c>
      <c r="DC15" s="35" t="str">
        <f ca="1">IF($CY15&lt;&gt;"",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,CHAR(10),CHAR(10),"---QS1 Anforderung der Z",$CX15,":",CHAR(10),
                                        IF(IFERROR(VLOOKUP($CX15,KM!$C$7:$N$216,6,FALSE),VLOOKUP(VALUE($CX15),KM!$C$7:$N$216,6,FALSE))="","-",IFERROR(VLOOKUP($CX15,KM!$C$7:$N$216,6,FALSE),VLOOKUP(VALUE($CX15),KM!$C$7:$N$216,6,FALSE))),
                                       "---QS1 Anforderung der Z",$CY15,CHAR(10),
                                        IF(IFERROR(VLOOKUP($CY15,KM!$C$7:$N$216,6,FALSE),VLOOKUP(VALUE($CY15),KM!$C$7:$N$216,6,FALSE))="","-",IFERROR(VLOOKUP($CY15,KM!$C$7:$N$216,6,FALSE),VLOOKUP(VALUE($CY15),KM!$C$7:$N$216,6,FALSE))),
                                        ),
               IF($CX15&lt;&gt;"",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,CHAR(10),CHAR(10),"---QS1 Anforderung der Z",$CX15,":",CHAR(10),
                                                     IF(IFERROR(VLOOKUP($CX15,KM!$C$7:$N$216,6,FALSE),VLOOKUP(VALUE($CX15),KM!$C$7:$N$216,6,FALSE))="","-",IFERROR(VLOOKUP($CX15,KM!$C$7:$N$216,6,FALSE),VLOOKUP(VALUE($CX15),KM!$C$7:$N$216,6,FALSE))),
                                                   ),
                             IF($CW15&lt;&gt;"",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,CHAR(10),CHAR(10),"---QS1 Anforderung der Z",$CW15,":",CHAR(10),
                                                                    IF(IFERROR(VLOOKUP($CW15,KM!$C$7:$N$216,6,FALSE),VLOOKUP(VALUE($CW15),KM!$C$7:$N$216,6,FALSE))="","-",IFERROR(VLOOKUP($CW15,KM!$C$7:$N$216,6,FALSE),VLOOKUP(VALUE($CW15),KM!$C$7:$N$216,6,FALSE))),
                                                                    ),
                                           IF($CV15&lt;&gt;"",
                                                         CONCATENATE(
                                                                                  "---QS1 Anforderung der Z",$CU15,":",CHAR(10),
                                                                                 IF(IFERROR(VLOOKUP($CU15,KM!$C$7:$N$216,6,FALSE),VLOOKUP(VALUE($CU15),KM!$C$7:$N$216,6,FALSE))="","-",IFERROR(VLOOKUP($CU15,KM!$C$7:$N$216,6,FALSE),VLOOKUP(VALUE($CU15),KM!$C$7:$N$216,6,FALSE))),
                                                                                 ,CHAR(10),CHAR(10),"---QS1 Anforderung der Z",$CV15,":",CHAR(10),
                                                                                 IF(IFERROR(VLOOKUP($CV15,KM!$C$7:$N$216,6,FALSE),VLOOKUP(VALUE($CV15),KM!$C$7:$N$216,6,FALSE))="","-",IFERROR(VLOOKUP($CV15,KM!$C$7:$N$216,6,FALSE),VLOOKUP(VALUE($CV15),KM!$C$7:$N$216,6,FALSE))),
                                                                                 ),
                                                         IF($CU15&lt;&gt;"",
                                                                        CONCATENATE(
                                                                                                 IF(IFERROR(VLOOKUP($CU15,KM!$C$7:$N$216,6,FALSE),VLOOKUP(VALUE($CU15),KM!$C$7:$N$216,6,FALSE))="","-",IFERROR(VLOOKUP($CU15,KM!$C$7:$N$216,6,FALSE),VLOOKUP(VALUE($CU15),KM!$C$7:$N$216,6,FALSE))),
                                                                                                ),
                                                                       "")
                                                         )
                                            )
                             )
                )</f>
        <v/>
      </c>
      <c r="DD15" s="35" t="str">
        <f>IF(OR(KM!C18="",LEN(KM!C18)&gt;5),"",KM!C18&amp;"")</f>
        <v>10</v>
      </c>
      <c r="DE15" s="35" t="str">
        <f>IF(KM!D18="","",KM!D18)</f>
        <v>Naturstein- und  Betonwerksteinbodenbeläge und Terrazzo</v>
      </c>
      <c r="DF15" s="35" t="str">
        <f>IF(KM!E18="","",KM!E18)</f>
        <v>Nicht filmbildende Imprägnierungen im Innenbereich (z. B. Natursteinimprägnierungen, Sandsteinverfestiger)</v>
      </c>
      <c r="DG15" s="35" t="str">
        <f>IF(KM!F18="","",KM!F18)</f>
        <v>VOC</v>
      </c>
      <c r="DH15" s="35">
        <f ca="1">IF(DD15="","",
               IF(
            IFERROR(_xlfn.XLOOKUP(DD15,Eingabe_mit_Formel!$CU$4:$CU$2000,Eingabe_mit_Formel!$CU$4:$CU$2000),
                                IFERROR(_xlfn.XLOOKUP(DD15,Eingabe_mit_Formel!$CV$4:$CV$2000,Eingabe_mit_Formel!$CV$4:$CV$2000),
                                                             IFERROR(_xlfn.XLOOKUP(DD15,Eingabe_mit_Formel!$CW$4:$CW$2000,Eingabe_mit_Formel!$CW$4:$CW$2000),
                                                                                          IFERROR(_xlfn.XLOOKUP(DD15,Eingabe_mit_Formel!$CX$4:$CX$2000,Eingabe_mit_Formel!$CX$4:$CX$2000),
                                                                                                                      IFERROR(_xlfn.XLOOKUP(DD15,Eingabe_mit_Formel!$CY$4:$CY$2000,Eingabe_mit_Formel!$CY$4:$CY$2000),-1
                                                                                                                                                  )
                                                                                                                      )
                                                                                       )
                                                            )
                                               )
                             =-1,-1,1
                            )
                   )</f>
        <v>-1</v>
      </c>
      <c r="DI15" s="35"/>
      <c r="DJ15" s="35"/>
      <c r="DK15" s="35" t="str">
        <f t="shared" ca="1" si="12"/>
        <v xml:space="preserve">
</v>
      </c>
      <c r="DL15" s="7" t="str" cm="1">
        <f t="array" aca="1" ref="DL15" ca="1">IF(INDIRECT(ADDRESS(ROW(),107,4,,"Eingabe"))="","",INDIRECT(ADDRESS(ROW(),107,4,,"Eingabe")))</f>
        <v/>
      </c>
      <c r="DM15" s="7" t="str" cm="1">
        <f t="array" aca="1" ref="DM15" ca="1">IF(INDIRECT(ADDRESS(ROW(),109,4,,"Eingabe"))="","",INDIRECT(ADDRESS(ROW(),109,4,,"Eingabe")))</f>
        <v/>
      </c>
      <c r="DN15" s="7" t="str" cm="1">
        <f t="array" aca="1" ref="DN15" ca="1">IF(INDIRECT(ADDRESS(ROW(),110,4,,"Eingabe"))="","",INDIRECT(ADDRESS(ROW(),110,4,,"Eingabe")))</f>
        <v/>
      </c>
      <c r="DO15" s="35" t="str">
        <f t="shared" ca="1" si="13"/>
        <v/>
      </c>
      <c r="DP15" s="35" t="str">
        <f t="shared" ca="1" si="14"/>
        <v/>
      </c>
      <c r="DQ15" s="35"/>
      <c r="DR15" s="35"/>
      <c r="DS15" s="35"/>
      <c r="DT15" s="35" t="str">
        <f t="shared" ca="1" si="15"/>
        <v xml:space="preserve">
</v>
      </c>
      <c r="DU15" s="35" t="str" cm="1">
        <f t="array" aca="1" ref="DU15" ca="1">IF(INDIRECT(ADDRESS(ROW(),114,4,,"Eingabe"))="","",INDIRECT(ADDRESS(ROW(),114,4,,"Eingabe")))</f>
        <v/>
      </c>
      <c r="DV15" s="35" t="str" cm="1">
        <f t="array" aca="1" ref="DV15" ca="1">IF(INDIRECT(ADDRESS(ROW(),117,4,,"Eingabe"))="","",INDIRECT(ADDRESS(ROW(),117,4,,"Eingabe")))</f>
        <v/>
      </c>
      <c r="DW15" s="35" t="str" cm="1">
        <f t="array" aca="1" ref="DW15" ca="1">IF(INDIRECT(ADDRESS(ROW(),118,4,,"Eingabe"))="","",INDIRECT(ADDRESS(ROW(),118,4,,"Eingabe")))</f>
        <v/>
      </c>
      <c r="DX15" s="35" t="str" cm="1">
        <f t="array" aca="1" ref="DX15" ca="1">IF(INDIRECT(ADDRESS(ROW(),119,4,,"Eingabe"))="","",INDIRECT(ADDRESS(ROW(),119,4,,"Eingabe")))</f>
        <v/>
      </c>
      <c r="DY15" s="35" t="str" cm="1">
        <f t="array" aca="1" ref="DY15" ca="1">IF(INDIRECT(ADDRESS(ROW(),120,4,,"Eingabe"))="","",INDIRECT(ADDRESS(ROW(),120,4,,"Eingabe")))</f>
        <v/>
      </c>
      <c r="DZ15" s="35" t="str" cm="1">
        <f t="array" aca="1" ref="DZ15" ca="1">IF(INDIRECT(ADDRESS(ROW(),121,4,,"Eingabe"))="","",INDIRECT(ADDRESS(ROW(),121,4,,"Eingabe")))</f>
        <v/>
      </c>
      <c r="EA15" s="35" t="str" cm="1">
        <f t="array" aca="1" ref="EA15" ca="1">IF(INDIRECT(ADDRESS(ROW(),122,4,,"Eingabe"))="","",INDIRECT(ADDRESS(ROW(),122,4,,"Eingabe")))</f>
        <v/>
      </c>
      <c r="EB15" s="35" t="str" cm="1">
        <f t="array" aca="1" ref="EB15" ca="1">IF(INDIRECT(ADDRESS(ROW(),123,4,,"Eingabe"))="","",INDIRECT(ADDRESS(ROW(),123,4,,"Eingabe")))</f>
        <v/>
      </c>
      <c r="EC15" s="35" t="str">
        <f t="shared" ca="1" si="16"/>
        <v/>
      </c>
      <c r="ED15" s="35" t="str" cm="1">
        <f t="array" aca="1" ref="ED15" ca="1">IF(INDIRECT(ADDRESS(ROW(),124,4,,"Eingabe"))="","",INDIRECT(ADDRESS(ROW(),124,4,,"Eingabe")))</f>
        <v/>
      </c>
      <c r="EE15" s="35" t="str" cm="1">
        <f t="array" aca="1" ref="EE15" ca="1">IF(AND(_xlfn.ISFORMULA(INDIRECT(ADDRESS(ROW(),1,4,,"Eingabe"))),_xlfn.ISFORMULA(INDIRECT(ADDRESS(ROW(),36,4,,"Eingabe"))),_xlfn.ISFORMULA(INDIRECT(ADDRESS(ROW(),39,4,,"Eingabe"))),_xlfn.ISFORMULA(INDIRECT(ADDRESS(ROW(),77,4,,"Eingabe"))),_xlfn.ISFORMULA(INDIRECT(ADDRESS(ROW(),106,4,,"Eingabe"))),_xlfn.ISFORMULA(INDIRECT(ADDRESS(ROW(),113,4,,"Eingabe")))),"",ROW())</f>
        <v/>
      </c>
      <c r="EF15" s="36" t="str">
        <f t="shared" ca="1" si="1"/>
        <v/>
      </c>
      <c r="EG15" s="36" t="str">
        <f ca="1">IFERROR(IF(B15="","",
                IF(OR(_xlfn.XLOOKUP(B15,METADATEN!$A$4:$A$200,METADATEN!$E$4:$E$200)="Ja",AND(_xlfn.XLOOKUP(B15,METADATEN!$A$4:$A$200,METADATEN!$E$4:$E$200)&lt;&gt;"",DZ15&lt;&gt;""),AND(OR(AND(B15&gt;=340,B15&lt;=346),B15=349),#REF!&lt;&gt;"",OR(IFERROR(SEARCH("Logistik",#REF!),FALSE),IFERROR(SEARCH("Produktion",#REF!),FALSE)))),"","FEHLER: KG wurde als nicht betrachtungsrelevant gekennzeichnet")
                ),"")</f>
        <v/>
      </c>
      <c r="EH15" s="49" t="str">
        <f ca="1">IF(B15="","",
                                 IF(ISERROR(_xlfn.XLOOKUP(B15,METADATEN!$A$4:$A$200,METADATEN!$B$4:$B$200)),"FEHLER: KG kann nicht ausgewertet werden",""
                                               )
                 )</f>
        <v/>
      </c>
      <c r="EI15" s="36" t="str">
        <f t="shared" ca="1" si="2"/>
        <v/>
      </c>
      <c r="EJ15" s="36" t="str">
        <f t="shared" ca="1" si="17"/>
        <v/>
      </c>
      <c r="EK15" s="36" t="str">
        <f t="shared" ca="1" si="18"/>
        <v/>
      </c>
      <c r="EL15" s="36" t="str">
        <f ca="1">IFERROR(IF(AND(EI15="Ja",_xlfn.XLOOKUP(B15,METADATEN!$A$4:$A$200,METADATEN!$I$4:$I$200)&lt;&gt;"Ja"),"WARNUNG zur KG Relevanz: "&amp;_xlfn.XLOOKUP(B15,METADATEN!$A$4:$A$200,METADATEN!$I$4:$I$200),""),"")</f>
        <v/>
      </c>
      <c r="EM15" s="36" t="str">
        <f ca="1">IFERROR(IF(B15="","",
                IF(AND(OR(DL15="QS2",DL15="QS4"),_xlfn.XLOOKUP(B15,METADATEN!$A$4:$A$200,METADATEN!$M$4:$M$200)=0),"WARNUNG: Die KG ist mit '0' gewichtet","")
                ),"")</f>
        <v/>
      </c>
      <c r="EN15" s="36" t="str">
        <f t="shared" ca="1" si="19"/>
        <v/>
      </c>
      <c r="EO15" s="36" t="str">
        <f t="shared" ca="1" si="26"/>
        <v/>
      </c>
      <c r="EP15" s="36" t="str">
        <f t="shared" ca="1" si="27"/>
        <v/>
      </c>
      <c r="EQ15" s="36" t="str">
        <f t="shared" ca="1" si="28"/>
        <v/>
      </c>
      <c r="ER15" s="36" t="str">
        <f t="shared" ca="1" si="22"/>
        <v/>
      </c>
      <c r="ES15" s="36" t="str">
        <f t="shared" ca="1" si="23"/>
        <v/>
      </c>
      <c r="ET15" s="36" t="str">
        <f t="shared" ca="1" si="24"/>
        <v/>
      </c>
      <c r="EU15" s="35" t="str">
        <f ca="1">IFERROR(IF(B15="","",
               IF(AND(AND(OR(DU15="QS1",DU15="QS2",DU15="QS3",DU15="QS4"),_xlfn.XLOOKUP(B15,METADATEN!$A$4:$A$200,METADATEN!$AE$4:$AE$200)=0),B15&lt;&gt;380,B15&lt;&gt;381,B15&lt;&gt;382,B15&lt;&gt;389),"WARNUNG: Die KG ist mit '0' gewichtet","")
               ),"")</f>
        <v/>
      </c>
      <c r="EV15" s="35" t="str">
        <f t="shared" ca="1" si="3"/>
        <v/>
      </c>
      <c r="EW15" s="35" t="str">
        <f t="shared" ca="1" si="4"/>
        <v/>
      </c>
      <c r="EX15" s="35" t="str">
        <f t="shared" ca="1" si="5"/>
        <v/>
      </c>
      <c r="EY15" s="35" t="str">
        <f t="shared" ca="1" si="6"/>
        <v/>
      </c>
      <c r="EZ15" s="35" t="str">
        <f ca="1">IFERROR(IF(B15="","",
                IF(AND(OR(B15=380,B15=381,B15=382,B15=389),OR(AH15&lt;&gt;0,AH15="-"),EC15="x",OR(#REF!&lt;&gt;"",#REF!&lt;&gt;"")),"WARNUNG: Um bei gleichzeitiger Geltendmachung des Bonus 4 und Verfahren1 bei der KG300 (1.Ebene) die maximalen Punkte erreichen zu können, geben Sie bitte die Masse 0kg ein!","")
                ),"")</f>
        <v/>
      </c>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row>
    <row r="16" spans="1:206" s="38" customFormat="1" ht="15" customHeight="1" x14ac:dyDescent="0.3">
      <c r="A16" s="7" t="str">
        <f t="shared" ca="1" si="7"/>
        <v xml:space="preserve">
</v>
      </c>
      <c r="B16" s="7" t="str" cm="1">
        <f t="array" aca="1" ref="B16" ca="1">IF(INDIRECT(ADDRESS(ROW(),2,4,,"Eingabe"))="","",INDIRECT(ADDRESS(ROW(),2,4,,"Eingabe")))</f>
        <v/>
      </c>
      <c r="C16" s="7" t="str" cm="1">
        <f t="array" aca="1" ref="C16" ca="1">IF(INDIRECT(ADDRESS(ROW(),3,4,,"Eingabe"))="","",INDIRECT(ADDRESS(ROW(),3,4,,"Eingabe")))</f>
        <v/>
      </c>
      <c r="D16" s="7" t="str" cm="1">
        <f t="array" aca="1" ref="D16" ca="1">IF(INDIRECT(ADDRESS(ROW(),5,4,,"Eingabe"))="","",INDIRECT(ADDRESS(ROW(),5,4,,"Eingabe")))</f>
        <v/>
      </c>
      <c r="E16" s="7" t="str" cm="1">
        <f t="array" aca="1" ref="E16" ca="1">IF(INDIRECT(ADDRESS(ROW(),6,4,,"Eingabe"))="","",INDIRECT(ADDRESS(ROW(),6,4,,"Eingabe")))</f>
        <v/>
      </c>
      <c r="F16" s="7" t="str" cm="1">
        <f t="array" aca="1" ref="F16" ca="1">IF(INDIRECT(ADDRESS(ROW(),8,4,,"Eingabe"))="","",INDIRECT(ADDRESS(ROW(),8,4,,"Eingabe")))</f>
        <v/>
      </c>
      <c r="G16" s="7" t="str" cm="1">
        <f t="array" aca="1" ref="G16" ca="1">IF(INDIRECT(ADDRESS(ROW(),9,4,,"Eingabe"))="","",INDIRECT(ADDRESS(ROW(),9,4,,"Eingabe")))</f>
        <v/>
      </c>
      <c r="H16" s="7" t="str" cm="1">
        <f t="array" aca="1" ref="H16" ca="1">IF(INDIRECT(ADDRESS(ROW(),10,4,,"Eingabe"))="","",INDIRECT(ADDRESS(ROW(),10,4,,"Eingabe")))</f>
        <v/>
      </c>
      <c r="I16" s="7" t="str" cm="1">
        <f t="array" aca="1" ref="I16" ca="1">IF(INDIRECT(ADDRESS(ROW(),11,4,,"Eingabe"))="","",INDIRECT(ADDRESS(ROW(),11,4,,"Eingabe")))</f>
        <v/>
      </c>
      <c r="J16" s="7" t="str" cm="1">
        <f t="array" aca="1" ref="J16" ca="1">IF(INDIRECT(ADDRESS(ROW(),12,4,,"Eingabe"))="","",INDIRECT(ADDRESS(ROW(),12,4,,"Eingabe")))</f>
        <v/>
      </c>
      <c r="K16" s="7" t="str" cm="1">
        <f t="array" aca="1" ref="K16" ca="1">IF(INDIRECT(ADDRESS(ROW(),13,4,,"Eingabe"))&lt;&gt;"",INDIRECT(ADDRESS(ROW(),13,4,,"Eingabe")),IF(AND(J16="m^3",I16&lt;&gt;""),I16,""))</f>
        <v/>
      </c>
      <c r="L16" s="7" t="str" cm="1">
        <f t="array" aca="1" ref="L16" ca="1">IF(INDIRECT(ADDRESS(ROW(),14,4,,"Eingabe"))="","",INDIRECT(ADDRESS(ROW(),14,4,,"Eingabe")))</f>
        <v/>
      </c>
      <c r="M16" s="7" t="str" cm="1">
        <f t="array" aca="1" ref="M16" ca="1">IF(INDIRECT(ADDRESS(ROW(),15,4,,"Eingabe"))="","",INDIRECT(ADDRESS(ROW(),15,4,,"Eingabe")))</f>
        <v/>
      </c>
      <c r="N16" s="7" t="str" cm="1">
        <f t="array" aca="1" ref="N16" ca="1">IF(INDIRECT(ADDRESS(ROW(),16,4,,"Eingabe"))="","",INDIRECT(ADDRESS(ROW(),16,4,,"Eingabe")))</f>
        <v/>
      </c>
      <c r="O16" s="7" t="str" cm="1">
        <f t="array" aca="1" ref="O16" ca="1">IF(INDIRECT(ADDRESS(ROW(),17,4,,"Eingabe"))="","",INDIRECT(ADDRESS(ROW(),17,4,,"Eingabe")))</f>
        <v/>
      </c>
      <c r="P16" s="7" t="str" cm="1">
        <f t="array" aca="1" ref="P16" ca="1">IF(INDIRECT(ADDRESS(ROW(),18,4,,"Eingabe"))="","",INDIRECT(ADDRESS(ROW(),18,4,,"Eingabe")))</f>
        <v/>
      </c>
      <c r="Q16" s="7" t="str" cm="1">
        <f t="array" aca="1" ref="Q16" ca="1">IF(INDIRECT(ADDRESS(ROW(),19,4,,"Eingabe"))="","",INDIRECT(ADDRESS(ROW(),19,4,,"Eingabe")))</f>
        <v/>
      </c>
      <c r="R16" s="7" t="str">
        <f ca="1">IF(Q16="","",_xlfn.XLOOKUP(Q16,METADATEN!$BJ$2:$BJ$1000,METADATEN!$BK$2:$BK$1000))</f>
        <v/>
      </c>
      <c r="S16" s="7" t="str" cm="1">
        <f t="array" aca="1" ref="S16" ca="1">IF(INDIRECT(ADDRESS(ROW(),21,4,,"Eingabe"))="","",INDIRECT(ADDRESS(ROW(),21,4,,"Eingabe")))</f>
        <v/>
      </c>
      <c r="T16" s="7" t="str" cm="1">
        <f t="array" aca="1" ref="T16" ca="1">IF(INDIRECT(ADDRESS(ROW(),22,4,,"Eingabe"))="","",INDIRECT(ADDRESS(ROW(),22,4,,"Eingabe")))</f>
        <v/>
      </c>
      <c r="U16" s="7" t="str">
        <f ca="1">IF(T16="","",_xlfn.XLOOKUP(T16,METADATEN!$BJ$2:$BJ$1000,METADATEN!$BK$2:$BK$1000))</f>
        <v/>
      </c>
      <c r="V16" s="7" cm="1">
        <f t="array" aca="1" ref="V16" ca="1">IF(INDIRECT(ADDRESS(ROW(),24,4,,"Eingabe"))="",0,INDIRECT(ADDRESS(ROW(),24,4,,"Eingabe")))</f>
        <v>0</v>
      </c>
      <c r="W16" s="7" t="str" cm="1">
        <f t="array" aca="1" ref="W16" ca="1">IF(INDIRECT(ADDRESS(ROW(),25,4,,"Eingabe"))="","",INDIRECT(ADDRESS(ROW(),25,4,,"Eingabe")))</f>
        <v/>
      </c>
      <c r="X16" s="7">
        <f ca="1">IF(W16="",0,_xlfn.XLOOKUP(W16,METADATEN!$BJ$2:$BJ$1000,METADATEN!$BK$2:$BK$1000))</f>
        <v>0</v>
      </c>
      <c r="Y16" s="7" cm="1">
        <f t="array" aca="1" ref="Y16" ca="1">IF(INDIRECT(ADDRESS(ROW(),27,4,,"Eingabe"))="",0,INDIRECT(ADDRESS(ROW(),27,4,,"Eingabe")))</f>
        <v>0</v>
      </c>
      <c r="Z16" s="7" t="str" cm="1">
        <f t="array" aca="1" ref="Z16" ca="1">IF(INDIRECT(ADDRESS(ROW(),28,4,,"Eingabe"))="","",INDIRECT(ADDRESS(ROW(),28,4,,"Eingabe")))</f>
        <v/>
      </c>
      <c r="AA16" s="7">
        <f ca="1">IF(Z16="",0,_xlfn.XLOOKUP(Z16,METADATEN!$BJ$2:$BJ$1000,METADATEN!$BK$2:$BK$1000))</f>
        <v>0</v>
      </c>
      <c r="AB16" s="7" cm="1">
        <f t="array" aca="1" ref="AB16" ca="1">IF(INDIRECT(ADDRESS(ROW(),30,4,,"Eingabe"))="",0,INDIRECT(ADDRESS(ROW(),30,4,,"Eingabe")))</f>
        <v>0</v>
      </c>
      <c r="AC16" s="7" t="str" cm="1">
        <f t="array" aca="1" ref="AC16" ca="1">IF(INDIRECT(ADDRESS(ROW(),31,4,,"Eingabe"))="","",INDIRECT(ADDRESS(ROW(),31,4,,"Eingabe")))</f>
        <v/>
      </c>
      <c r="AD16" s="7">
        <f ca="1">IF(AC16="",0,_xlfn.XLOOKUP(AC16,METADATEN!$BJ$2:$BJ$1000,METADATEN!$BK$2:$BK$1000))</f>
        <v>0</v>
      </c>
      <c r="AE16" s="7" cm="1">
        <f t="array" aca="1" ref="AE16" ca="1">IF(INDIRECT(ADDRESS(ROW(),33,4,,"Eingabe"))="",0,INDIRECT(ADDRESS(ROW(),33,4,,"Eingabe")))</f>
        <v>0</v>
      </c>
      <c r="AF16" s="7" t="str" cm="1">
        <f t="array" aca="1" ref="AF16" ca="1">IF(INDIRECT(ADDRESS(ROW(),34,4,,"Eingabe"))="","",INDIRECT(ADDRESS(ROW(),34,4,,"Eingabe")))</f>
        <v/>
      </c>
      <c r="AG16" s="7">
        <f ca="1">IF(AF16="",0,_xlfn.XLOOKUP(AF16,METADATEN!$BJ$2:$BJ$1000,METADATEN!$BK$2:$BK$1000))</f>
        <v>0</v>
      </c>
      <c r="AH16" s="7" t="str">
        <f ca="1">IFERROR(IF(B16="","",
                IF(AND(J16=METADATEN!$BL$2,I16&lt;&gt;""),I16,
                              IF(AND(J16=METADATEN!$BL$3,I16&lt;&gt;"",K16&lt;&gt;""),I16*K16,
                                            IF(AND(J16=METADATEN!$BL$4,I16&lt;&gt;"",L16&lt;&gt;""),I16*L16,
                                                          IF(AND(J16=METADATEN!$BL$6,I16&lt;&gt;"",M16&lt;&gt;""),I16*M16,
                                                                        IF(AND(J16=METADATEN!$BL$10,I16&lt;&gt;"",N16&lt;&gt;""),I16*N16,
                                                                                       IF(OR(J16=METADATEN!$BL$11,J16=METADATEN!$BL$12),0,
                                                                                                     IF(AND(O16&lt;&gt;"",K16&lt;&gt;""),O16*K16,
                                                                                                                  IF(AND(R16&lt;&gt;"",K16&lt;&gt;""),R16*K16,
                                                                                                                                IF(AND(R16="",K16&lt;&gt;"",S16&lt;&gt;"",U16&lt;&gt;"",S16+V16+Y16+AB16+AE16=1),(S16*U16+V16*X16+Y16*AA16+AB16*AD16+AE16*AG16)*K16,"-"
                                                                                                                                             )
                                                                                                                               )
                                                                                                                  )
                                                                                                     )
                                                                                      )
                                                                        )
                                                        )
                                         )
                            )
                ),"-")</f>
        <v/>
      </c>
      <c r="AI16" s="35"/>
      <c r="AJ16" s="35"/>
      <c r="AK16" s="35" t="str">
        <f t="shared" ca="1" si="8"/>
        <v xml:space="preserve">
</v>
      </c>
      <c r="AL16" s="35" t="str" cm="1">
        <f t="array" aca="1" ref="AL16" ca="1">IF(INDIRECT(ADDRESS(ROW(),40,4,,"Eingabe"))="","",INDIRECT(ADDRESS(ROW(),40,4,,"Eingabe")))</f>
        <v/>
      </c>
      <c r="AM16" s="35" t="str" cm="1">
        <f t="array" aca="1" ref="AM16" ca="1">IF(INDIRECT(ADDRESS(ROW(),41,4,,"Eingabe"))="","",INDIRECT(ADDRESS(ROW(),41,4,,"Eingabe")))</f>
        <v/>
      </c>
      <c r="AN16" s="35" t="str" cm="1">
        <f t="array" aca="1" ref="AN16" ca="1">IF(INDIRECT(ADDRESS(ROW(),42,4,,"Eingabe"))="","",INDIRECT(ADDRESS(ROW(),42,4,,"Eingabe")))</f>
        <v/>
      </c>
      <c r="AO16" s="35"/>
      <c r="AP16" s="35" cm="1">
        <f t="array" aca="1" ref="AP16" ca="1">IF(INDIRECT(ADDRESS(ROW(),44,4,,"Eingabe"))="",0,INDIRECT(ADDRESS(ROW(),44,4,,"Eingabe")))</f>
        <v>0</v>
      </c>
      <c r="AQ16" s="35" cm="1">
        <f t="array" aca="1" ref="AQ16" ca="1">IF(INDIRECT(ADDRESS(ROW(),45,4,,"Eingabe"))="",0,INDIRECT(ADDRESS(ROW(),45,4,,"Eingabe")))</f>
        <v>0</v>
      </c>
      <c r="AR16" s="35" cm="1">
        <f t="array" aca="1" ref="AR16" ca="1">IF(INDIRECT(ADDRESS(ROW(),46,4,,"Eingabe"))="",0,INDIRECT(ADDRESS(ROW(),46,4,,"Eingabe")))</f>
        <v>0</v>
      </c>
      <c r="AS16" s="35" cm="1">
        <f t="array" aca="1" ref="AS16" ca="1">IF(INDIRECT(ADDRESS(ROW(),47,4,,"Eingabe"))="",0,INDIRECT(ADDRESS(ROW(),47,4,,"Eingabe")))</f>
        <v>0</v>
      </c>
      <c r="AT16" s="35" cm="1">
        <f t="array" aca="1" ref="AT16" ca="1">IF(INDIRECT(ADDRESS(ROW(),48,4,,"Eingabe"))="",0,INDIRECT(ADDRESS(ROW(),48,4,,"Eingabe")))</f>
        <v>0</v>
      </c>
      <c r="AU16" s="35"/>
      <c r="AV16" s="35" cm="1">
        <f t="array" aca="1" ref="AV16" ca="1">IF(INDIRECT(ADDRESS(ROW(),50,4,,"Eingabe"))="",0,INDIRECT(ADDRESS(ROW(),50,4,,"Eingabe")))</f>
        <v>0</v>
      </c>
      <c r="AW16" s="35" cm="1">
        <f t="array" aca="1" ref="AW16" ca="1">IF(INDIRECT(ADDRESS(ROW(),51,4,,"Eingabe"))="",0,INDIRECT(ADDRESS(ROW(),51,4,,"Eingabe")))</f>
        <v>0</v>
      </c>
      <c r="AX16" s="35" cm="1">
        <f t="array" aca="1" ref="AX16" ca="1">IF(INDIRECT(ADDRESS(ROW(),52,4,,"Eingabe"))="",0,INDIRECT(ADDRESS(ROW(),52,4,,"Eingabe")))</f>
        <v>0</v>
      </c>
      <c r="AY16" s="35" cm="1">
        <f t="array" aca="1" ref="AY16" ca="1">IF(INDIRECT(ADDRESS(ROW(),53,4,,"Eingabe"))="",0,INDIRECT(ADDRESS(ROW(),53,4,,"Eingabe")))</f>
        <v>0</v>
      </c>
      <c r="AZ16" s="35" cm="1">
        <f t="array" aca="1" ref="AZ16" ca="1">IF(INDIRECT(ADDRESS(ROW(),54,4,,"Eingabe"))="",0,INDIRECT(ADDRESS(ROW(),54,4,,"Eingabe")))</f>
        <v>0</v>
      </c>
      <c r="BA16" s="35"/>
      <c r="BB16" s="35" cm="1">
        <f t="array" aca="1" ref="BB16" ca="1">IF(INDIRECT(ADDRESS(ROW(),56,4,,"Eingabe"))="",0,INDIRECT(ADDRESS(ROW(),56,4,,"Eingabe")))</f>
        <v>0</v>
      </c>
      <c r="BC16" s="35" cm="1">
        <f t="array" aca="1" ref="BC16" ca="1">IF(INDIRECT(ADDRESS(ROW(),57,4,,"Eingabe"))="",0,INDIRECT(ADDRESS(ROW(),57,4,,"Eingabe")))</f>
        <v>0</v>
      </c>
      <c r="BD16" s="35" cm="1">
        <f t="array" aca="1" ref="BD16" ca="1">IF(INDIRECT(ADDRESS(ROW(),58,4,,"Eingabe"))="",0,INDIRECT(ADDRESS(ROW(),58,4,,"Eingabe")))</f>
        <v>0</v>
      </c>
      <c r="BE16" s="35" cm="1">
        <f t="array" aca="1" ref="BE16" ca="1">IF(INDIRECT(ADDRESS(ROW(),59,4,,"Eingabe"))="",0,INDIRECT(ADDRESS(ROW(),59,4,,"Eingabe")))</f>
        <v>0</v>
      </c>
      <c r="BF16" s="35" cm="1">
        <f t="array" aca="1" ref="BF16" ca="1">IF(INDIRECT(ADDRESS(ROW(),60,4,,"Eingabe"))="",0,INDIRECT(ADDRESS(ROW(),60,4,,"Eingabe")))</f>
        <v>0</v>
      </c>
      <c r="BG16" s="35"/>
      <c r="BH16" s="35" cm="1">
        <f t="array" aca="1" ref="BH16" ca="1">IF(INDIRECT(ADDRESS(ROW(),62,4,,"Eingabe"))="",0,INDIRECT(ADDRESS(ROW(),62,4,,"Eingabe")))</f>
        <v>0</v>
      </c>
      <c r="BI16" s="35" cm="1">
        <f t="array" aca="1" ref="BI16" ca="1">IF(INDIRECT(ADDRESS(ROW(),63,4,,"Eingabe"))="",0,INDIRECT(ADDRESS(ROW(),63,4,,"Eingabe")))</f>
        <v>0</v>
      </c>
      <c r="BJ16" s="35" cm="1">
        <f t="array" aca="1" ref="BJ16" ca="1">IF(INDIRECT(ADDRESS(ROW(),64,4,,"Eingabe"))="",0,INDIRECT(ADDRESS(ROW(),64,4,,"Eingabe")))</f>
        <v>0</v>
      </c>
      <c r="BK16" s="35" cm="1">
        <f t="array" aca="1" ref="BK16" ca="1">IF(INDIRECT(ADDRESS(ROW(),65,4,,"Eingabe"))="",0,INDIRECT(ADDRESS(ROW(),65,4,,"Eingabe")))</f>
        <v>0</v>
      </c>
      <c r="BL16" s="35" cm="1">
        <f t="array" aca="1" ref="BL16" ca="1">IF(INDIRECT(ADDRESS(ROW(),66,4,,"Eingabe"))="",0,INDIRECT(ADDRESS(ROW(),66,4,,"Eingabe")))</f>
        <v>0</v>
      </c>
      <c r="BM16" s="35"/>
      <c r="BN16" s="35" cm="1">
        <f t="array" aca="1" ref="BN16" ca="1">IF(INDIRECT(ADDRESS(ROW(),68,4,,"Eingabe"))="",0,INDIRECT(ADDRESS(ROW(),68,4,,"Eingabe")))</f>
        <v>0</v>
      </c>
      <c r="BO16" s="35" cm="1">
        <f t="array" aca="1" ref="BO16" ca="1">IF(INDIRECT(ADDRESS(ROW(),69,4,,"Eingabe"))="",0,INDIRECT(ADDRESS(ROW(),69,4,,"Eingabe")))</f>
        <v>0</v>
      </c>
      <c r="BP16" s="35" cm="1">
        <f t="array" aca="1" ref="BP16" ca="1">IF(INDIRECT(ADDRESS(ROW(),70,4,,"Eingabe"))="",0,INDIRECT(ADDRESS(ROW(),70,4,,"Eingabe")))</f>
        <v>0</v>
      </c>
      <c r="BQ16" s="35" cm="1">
        <f t="array" aca="1" ref="BQ16" ca="1">IF(INDIRECT(ADDRESS(ROW(),71,4,,"Eingabe"))="",0,INDIRECT(ADDRESS(ROW(),71,4,,"Eingabe")))</f>
        <v>0</v>
      </c>
      <c r="BR16" s="35" cm="1">
        <f t="array" aca="1" ref="BR16" ca="1">IF(INDIRECT(ADDRESS(ROW(),72,4,,"Eingabe"))="",0,INDIRECT(ADDRESS(ROW(),72,4,,"Eingabe")))</f>
        <v>0</v>
      </c>
      <c r="BS16" s="35"/>
      <c r="BT16" s="7"/>
      <c r="BU16" s="7"/>
      <c r="BV16" s="7" t="str">
        <f t="shared" ca="1" si="9"/>
        <v/>
      </c>
      <c r="BW16" s="7" t="str">
        <f ca="1">IF($B16="","",
                _xlfn.XLOOKUP(B16,METADATEN!$A$4:$A$200,METADATEN!$J$4:$J$200)
                )</f>
        <v/>
      </c>
      <c r="BX16" s="7" t="str" cm="1">
        <f t="array" aca="1" ref="BX16" ca="1">IF(INDIRECT(ADDRESS(ROW(),78,4,,"Eingabe"))="","",INDIRECT(ADDRESS(ROW(),78,4,,"Eingabe")))</f>
        <v/>
      </c>
      <c r="BY16" s="7" t="str" cm="1">
        <f t="array" aca="1" ref="BY16" ca="1">IF(INDIRECT(ADDRESS(ROW(),79,4,,"Eingabe"))="","",INDIRECT(ADDRESS(ROW(),79,4,,"Eingabe")))</f>
        <v/>
      </c>
      <c r="BZ16" s="7" t="str" cm="1">
        <f t="array" aca="1" ref="BZ16" ca="1">IF(INDIRECT(ADDRESS(ROW(),80,4,,"Eingabe"))="","",INDIRECT(ADDRESS(ROW(),80,4,,"Eingabe")))</f>
        <v/>
      </c>
      <c r="CA16" s="7" t="str">
        <f ca="1">IFERROR(IF(CT16="","",
                                              IF(_xlfn.XLOOKUP(CT16,Übersicht!$U$2:$U$1000,Übersicht!$S$2:$S$1000)="","",
                                                            _xlfn.XLOOKUP(CT16,Übersicht!$U$2:$U$1000,Übersicht!$S$2:$S$1000,"")
                                                             )
                                                ),"")</f>
        <v/>
      </c>
      <c r="CB16" s="7" t="str" cm="1">
        <f t="array" aca="1" ref="CB16" ca="1">IF(INDIRECT(ADDRESS(ROW(),82,4,,"Eingabe"))="","",INDIRECT(ADDRESS(ROW(),82,4,,"Eingabe")))</f>
        <v/>
      </c>
      <c r="CC16" s="7" t="str">
        <f t="shared" ca="1" si="10"/>
        <v/>
      </c>
      <c r="CD16" s="7" t="str" cm="1">
        <f t="array" aca="1" ref="CD16" ca="1">IF(INDIRECT(ADDRESS(ROW(),84,4,,"Eingabe"))="","",INDIRECT(ADDRESS(ROW(),84,4,,"Eingabe")))</f>
        <v/>
      </c>
      <c r="CE16" s="7"/>
      <c r="CF16" s="7"/>
      <c r="CG16" s="7"/>
      <c r="CH16" s="7"/>
      <c r="CI16" s="7"/>
      <c r="CJ16" s="7"/>
      <c r="CK16" s="7"/>
      <c r="CL16" s="7"/>
      <c r="CM16" s="7"/>
      <c r="CN16" s="7"/>
      <c r="CO16" s="7"/>
      <c r="CP16" s="7"/>
      <c r="CQ16" s="7"/>
      <c r="CR16" s="7"/>
      <c r="CS16" s="7"/>
      <c r="CT16" s="7" t="str">
        <f t="shared" ca="1" si="0"/>
        <v/>
      </c>
      <c r="CU16" s="34" t="str">
        <f t="shared" ca="1" si="25"/>
        <v/>
      </c>
      <c r="CV16" s="34" t="str">
        <f t="shared" ca="1" si="11"/>
        <v/>
      </c>
      <c r="CW16" s="34" t="str">
        <f ca="1">IF($CB16&lt;&gt;"",
                             IF(LEN(Eingabe_mit_Formel!$CB16)&gt;LEN($CU16&amp;$CV16)+2,
                             MID(Eingabe_mit_Formel!$CB16,LEN($CU16&amp;$CV16)+2+3,IFERROR(FIND(",",Eingabe_mit_Formel!$CB16,LEN($CU16&amp;$CV16)+2+3)-(LEN($CU16&amp;$CV16)+2+3),LEN($CB16)-(LEN($CU16&amp;$CV16)+2+2))),
                              ""),
                                        IF(LEN(Eingabe_mit_Formel!$CA16)&gt;LEN($CU16&amp;$CV16)+2,
                                        MID(Eingabe_mit_Formel!$CA16,LEN($CU16&amp;$CV16)+2+3,IFERROR(FIND(",",Eingabe_mit_Formel!$CA16,LEN($CU16&amp;$CV16)+2+3)-(LEN($CU16&amp;$CV16)+2+3),LEN($CA16)-(LEN($CU16&amp;$CV16)+2+2))),
                                        "")
                )</f>
        <v/>
      </c>
      <c r="CX16" s="34" t="str">
        <f ca="1">IF($CB16&lt;&gt;"",
                             IF(LEN(Eingabe_mit_Formel!$CB16)&gt;LEN($CU16&amp;$CV16&amp;$CW16)+2+2,
                             MID(Eingabe_mit_Formel!$CB16,LEN($CU16&amp;$CV16&amp;$CW16)+2+2+3,IFERROR(FIND(",",Eingabe_mit_Formel!$CB16,LEN($CU16&amp;$CV16&amp;$CW16)+2+2+3)-(LEN($CU16&amp;$CV16&amp;$CW16)+2+2+3),LEN($CB16)-(LEN($CU16&amp;$CV16&amp;$CW16)+2+2+2))),
                              ""),
                                        IF(LEN(Eingabe_mit_Formel!$CA16)&gt;LEN($CU16&amp;$CV16&amp;$CW16)+2+2,
                                        MID(Eingabe_mit_Formel!$CA16,LEN($CU16&amp;$CV16&amp;$CW16)+2+2+3,IFERROR(FIND(",",Eingabe_mit_Formel!$CA16,LEN($CU16&amp;$CV16&amp;$CW16)+2+2+3)-(LEN($CU16&amp;$CV16&amp;$CW16)+2+2+3),LEN($CA16)-(LEN($CU16&amp;$CV16&amp;$CW16)+2+2))),
                                        "")
                )</f>
        <v/>
      </c>
      <c r="CY16" s="34" t="str">
        <f ca="1">IF($CB16&lt;&gt;"",
                             IF(LEN(Eingabe_mit_Formel!$CB16)&gt;LEN($CU16&amp;$CV16&amp;$CW16&amp;$CX16)+2+2+2,
                             MID(Eingabe_mit_Formel!$CB16,LEN($CU16&amp;$CV16&amp;$CW16&amp;$CX16)+2+2+2+3,IFERROR(FIND(",",Eingabe_mit_Formel!$CB16,LEN($CU16&amp;$CV16&amp;$CW16&amp;$CX16)+2+2+2+3)-(LEN($CU16&amp;$CV16&amp;$CW16&amp;$CX16)+2+2+2+3),LEN($CB16)-(LEN($CU16&amp;$CV16&amp;$CW16&amp;$CX16)+2+2+2+2))),
                              ""),
                                        IF(LEN(Eingabe_mit_Formel!$CA16)&gt;LEN($CU16&amp;$CV16&amp;$CW16&amp;$CX16)+2+2+2,
                                        MID(Eingabe_mit_Formel!$CA16,LEN($CU16&amp;$CV16&amp;$CW16&amp;$CX16)+2+2+2+3,IFERROR(FIND(",",Eingabe_mit_Formel!$CA16,LEN($CU16&amp;$CV16&amp;$CW16&amp;$CX16)+2+2+2+3)-(LEN($CU16&amp;$CV16&amp;$CW16&amp;$CX16)+2+2+2+3),LEN($CA16)-(LEN($CU16&amp;$CV16&amp;$CW16&amp;$CX16)+2+2+2))),
                                        "")
                )</f>
        <v/>
      </c>
      <c r="CZ16" s="35" t="str">
        <f ca="1">IF($CY16&lt;&gt;"",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,CHAR(10),CHAR(10),"---QS4 Anforderung der Z",$CX16,":",CHAR(10),
                                        IF(IFERROR(VLOOKUP($CX16,KM!$C$7:$N$216,9,FALSE),VLOOKUP(VALUE($CX16),KM!$C$7:$N$216,9,FALSE))="","-",IFERROR(VLOOKUP($CX16,KM!$C$7:$N$216,9,FALSE),VLOOKUP(VALUE($CX16),KM!$C$7:$N$216,9,FALSE))),
                                       "---QS4 Anforderung der Z",$CY16,CHAR(10),
                                        IF(IFERROR(VLOOKUP($CY16,KM!$C$7:$N$216,9,FALSE),VLOOKUP(VALUE($CY16),KM!$C$7:$N$216,9,FALSE))="","-",IFERROR(VLOOKUP($CY16,KM!$C$7:$N$216,9,FALSE),VLOOKUP(VALUE($CY16),KM!$C$7:$N$216,9,FALSE))),
                                        ),
               IF($CX16&lt;&gt;"",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,CHAR(10),CHAR(10),"---QS4 Anforderung der Z",$CX16,":",CHAR(10),
                                                     IF(IFERROR(VLOOKUP($CX16,KM!$C$7:$N$216,9,FALSE),VLOOKUP(VALUE($CX16),KM!$C$7:$N$216,9,FALSE))="","-",IFERROR(VLOOKUP($CX16,KM!$C$7:$N$216,9,FALSE),VLOOKUP(VALUE($CX16),KM!$C$7:$N$216,9,FALSE))),
                                                   ),
                             IF($CW16&lt;&gt;"",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,CHAR(10),CHAR(10),"---QS4 Anforderung der Z",$CW16,":",CHAR(10),
                                                                    IF(IFERROR(VLOOKUP($CW16,KM!$C$7:$N$216,9,FALSE),VLOOKUP(VALUE($CW16),KM!$C$7:$N$216,9,FALSE))="","-",IFERROR(VLOOKUP($CW16,KM!$C$7:$N$216,9,FALSE),VLOOKUP(VALUE($CW16),KM!$C$7:$N$216,9,FALSE))),
                                                                    ),
                                           IF($CV16&lt;&gt;"",
                                                         CONCATENATE(
                                                                                  "---QS4 Anforderung der Z",$CU16,":",CHAR(10),
                                                                                 IF(IFERROR(VLOOKUP($CU16,KM!$C$7:$N$216,9,FALSE),VLOOKUP(VALUE($CU16),KM!$C$7:$N$216,9,FALSE))="","-",IFERROR(VLOOKUP($CU16,KM!$C$7:$N$216,9,FALSE),VLOOKUP(VALUE($CU16),KM!$C$7:$N$216,9,FALSE))),
                                                                                 ,CHAR(10),CHAR(10),"---QS4 Anforderung der Z",$CV16,":",CHAR(10),
                                                                                 IF(IFERROR(VLOOKUP($CV16,KM!$C$7:$N$216,9,FALSE),VLOOKUP(VALUE($CV16),KM!$C$7:$N$216,9,FALSE))="","-",IFERROR(VLOOKUP($CV16,KM!$C$7:$N$216,9,FALSE),VLOOKUP(VALUE($CV16),KM!$C$7:$N$216,9,FALSE))),
                                                                                 ),
                                                         IF($CU16&lt;&gt;"",
                                                                        CONCATENATE(
                                                                                                 IF(IFERROR(VLOOKUP($CU16,KM!$C$7:$N$216,9,FALSE),VLOOKUP(VALUE($CU16),KM!$C$7:$N$216,9,FALSE))="","-",IFERROR(VLOOKUP($CU16,KM!$C$7:$N$216,9,FALSE),VLOOKUP(VALUE($CU16),KM!$C$7:$N$216,9,FALSE))),
                                                                                                ),
                                                                       "")
                                                         )
                                            )
                             )
                )</f>
        <v/>
      </c>
      <c r="DA16" s="35" t="str">
        <f ca="1">IF($CY16&lt;&gt;"",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,CHAR(10),CHAR(10),"---QS3 Anforderung der Z",$CX16,":",CHAR(10),
                                        IF(IFERROR(VLOOKUP($CX16,KM!$C$7:$N$216,8,FALSE),VLOOKUP(VALUE($CX16),KM!$C$7:$N$216,8,FALSE))="","-",IFERROR(VLOOKUP($CX16,KM!$C$7:$N$216,8,FALSE),VLOOKUP(VALUE($CX16),KM!$C$7:$N$216,8,FALSE))),
                                       "---QS3 Anforderung der Z",$CY16,CHAR(10),
                                        IF(IFERROR(VLOOKUP($CY16,KM!$C$7:$N$216,8,FALSE),VLOOKUP(VALUE($CY16),KM!$C$7:$N$216,8,FALSE))="","-",IFERROR(VLOOKUP($CY16,KM!$C$7:$N$216,8,FALSE),VLOOKUP(VALUE($CY16),KM!$C$7:$N$216,8,FALSE))),
                                        ),
               IF($CX16&lt;&gt;"",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,CHAR(10),CHAR(10),"---QS3 Anforderung der Z",$CX16,":",CHAR(10),
                                                     IF(IFERROR(VLOOKUP($CX16,KM!$C$7:$N$216,8,FALSE),VLOOKUP(VALUE($CX16),KM!$C$7:$N$216,8,FALSE))="","-",IFERROR(VLOOKUP($CX16,KM!$C$7:$N$216,8,FALSE),VLOOKUP(VALUE($CX16),KM!$C$7:$N$216,8,FALSE))),
                                                   ),
                             IF($CW16&lt;&gt;"",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,CHAR(10),CHAR(10),"---QS3 Anforderung der Z",$CW16,":",CHAR(10),
                                                                    IF(IFERROR(VLOOKUP($CW16,KM!$C$7:$N$216,8,FALSE),VLOOKUP(VALUE($CW16),KM!$C$7:$N$216,8,FALSE))="","-",IFERROR(VLOOKUP($CW16,KM!$C$7:$N$216,8,FALSE),VLOOKUP(VALUE($CW16),KM!$C$7:$N$216,8,FALSE))),
                                                                    ),
                                           IF($CV16&lt;&gt;"",
                                                         CONCATENATE(
                                                                                  "---QS3 Anforderung der Z",$CU16,":",CHAR(10),
                                                                                 IF(IFERROR(VLOOKUP($CU16,KM!$C$7:$N$216,8,FALSE),VLOOKUP(VALUE($CU16),KM!$C$7:$N$216,8,FALSE))="","-",IFERROR(VLOOKUP($CU16,KM!$C$7:$N$216,8,FALSE),VLOOKUP(VALUE($CU16),KM!$C$7:$N$216,8,FALSE))),
                                                                                 ,CHAR(10),CHAR(10),"---QS3 Anforderung der Z",$CV16,":",CHAR(10),
                                                                                 IF(IFERROR(VLOOKUP($CV16,KM!$C$7:$N$216,8,FALSE),VLOOKUP(VALUE($CV16),KM!$C$7:$N$216,8,FALSE))="","-",IFERROR(VLOOKUP($CV16,KM!$C$7:$N$216,8,FALSE),VLOOKUP(VALUE($CV16),KM!$C$7:$N$216,8,FALSE))),
                                                                                 ),
                                                         IF($CU16&lt;&gt;"",
                                                                        CONCATENATE(
                                                                                                 IF(IFERROR(VLOOKUP($CU16,KM!$C$7:$N$216,8,FALSE),VLOOKUP(VALUE($CU16),KM!$C$7:$N$216,8,FALSE))="","-",IFERROR(VLOOKUP($CU16,KM!$C$7:$N$216,8,FALSE),VLOOKUP(VALUE($CU16),KM!$C$7:$N$216,8,FALSE))),
                                                                                                ),
                                                                       "")
                                                         )
                                            )
                             )
                )</f>
        <v/>
      </c>
      <c r="DB16" s="35" t="str">
        <f ca="1">IF($CY16&lt;&gt;"",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,CHAR(10),CHAR(10),"---QS2 Anforderung der Z",$CX16,":",CHAR(10),
                                        IF(IFERROR(VLOOKUP($CX16,KM!$C$7:$N$216,7,FALSE),VLOOKUP(VALUE($CX16),KM!$C$7:$N$216,7,FALSE))="","-",IFERROR(VLOOKUP($CX16,KM!$C$7:$N$216,7,FALSE),VLOOKUP(VALUE($CX16),KM!$C$7:$N$216,7,FALSE))),
                                       "---QS2 Anforderung der Z",$CY16,CHAR(10),
                                        IF(IFERROR(VLOOKUP($CY16,KM!$C$7:$N$216,7,FALSE),VLOOKUP(VALUE($CY16),KM!$C$7:$N$216,7,FALSE))="","-",IFERROR(VLOOKUP($CY16,KM!$C$7:$N$216,7,FALSE),VLOOKUP(VALUE($CY16),KM!$C$7:$N$216,7,FALSE))),
                                        ),
               IF($CX16&lt;&gt;"",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,CHAR(10),CHAR(10),"---QS2 Anforderung der Z",$CX16,":",CHAR(10),
                                                     IF(IFERROR(VLOOKUP($CX16,KM!$C$7:$N$216,7,FALSE),VLOOKUP(VALUE($CX16),KM!$C$7:$N$216,7,FALSE))="","-",IFERROR(VLOOKUP($CX16,KM!$C$7:$N$216,7,FALSE),VLOOKUP(VALUE($CX16),KM!$C$7:$N$216,7,FALSE))),
                                                   ),
                             IF($CW16&lt;&gt;"",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,CHAR(10),CHAR(10),"---QS2 Anforderung der Z",$CW16,":",CHAR(10),
                                                                    IF(IFERROR(VLOOKUP($CW16,KM!$C$7:$N$216,7,FALSE),VLOOKUP(VALUE($CW16),KM!$C$7:$N$216,7,FALSE))="","-",IFERROR(VLOOKUP($CW16,KM!$C$7:$N$216,7,FALSE),VLOOKUP(VALUE($CW16),KM!$C$7:$N$216,7,FALSE))),
                                                                    ),
                                           IF($CV16&lt;&gt;"",
                                                         CONCATENATE(
                                                                                  "---QS2 Anforderung der Z",$CU16,":",CHAR(10),
                                                                                 IF(IFERROR(VLOOKUP($CU16,KM!$C$7:$N$216,7,FALSE),VLOOKUP(VALUE($CU16),KM!$C$7:$N$216,7,FALSE))="","-",IFERROR(VLOOKUP($CU16,KM!$C$7:$N$216,7,FALSE),VLOOKUP(VALUE($CU16),KM!$C$7:$N$216,7,FALSE))),
                                                                                 ,CHAR(10),CHAR(10),"---QS2 Anforderung der Z",$CV16,":",CHAR(10),
                                                                                 IF(IFERROR(VLOOKUP($CV16,KM!$C$7:$N$216,7,FALSE),VLOOKUP(VALUE($CV16),KM!$C$7:$N$216,7,FALSE))="","-",IFERROR(VLOOKUP($CV16,KM!$C$7:$N$216,7,FALSE),VLOOKUP(VALUE($CV16),KM!$C$7:$N$216,7,FALSE))),
                                                                                 ),
                                                         IF($CU16&lt;&gt;"",
                                                                        CONCATENATE(
                                                                                                 IF(IFERROR(VLOOKUP($CU16,KM!$C$7:$N$216,7,FALSE),VLOOKUP(VALUE($CU16),KM!$C$7:$N$216,7,FALSE))="","-",IFERROR(VLOOKUP($CU16,KM!$C$7:$N$216,7,FALSE),VLOOKUP(VALUE($CU16),KM!$C$7:$N$216,7,FALSE))),
                                                                                                ),
                                                                       "")
                                                         )
                                            )
                             )
                )</f>
        <v/>
      </c>
      <c r="DC16" s="35" t="str">
        <f ca="1">IF($CY16&lt;&gt;"",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,CHAR(10),CHAR(10),"---QS1 Anforderung der Z",$CX16,":",CHAR(10),
                                        IF(IFERROR(VLOOKUP($CX16,KM!$C$7:$N$216,6,FALSE),VLOOKUP(VALUE($CX16),KM!$C$7:$N$216,6,FALSE))="","-",IFERROR(VLOOKUP($CX16,KM!$C$7:$N$216,6,FALSE),VLOOKUP(VALUE($CX16),KM!$C$7:$N$216,6,FALSE))),
                                       "---QS1 Anforderung der Z",$CY16,CHAR(10),
                                        IF(IFERROR(VLOOKUP($CY16,KM!$C$7:$N$216,6,FALSE),VLOOKUP(VALUE($CY16),KM!$C$7:$N$216,6,FALSE))="","-",IFERROR(VLOOKUP($CY16,KM!$C$7:$N$216,6,FALSE),VLOOKUP(VALUE($CY16),KM!$C$7:$N$216,6,FALSE))),
                                        ),
               IF($CX16&lt;&gt;"",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,CHAR(10),CHAR(10),"---QS1 Anforderung der Z",$CX16,":",CHAR(10),
                                                     IF(IFERROR(VLOOKUP($CX16,KM!$C$7:$N$216,6,FALSE),VLOOKUP(VALUE($CX16),KM!$C$7:$N$216,6,FALSE))="","-",IFERROR(VLOOKUP($CX16,KM!$C$7:$N$216,6,FALSE),VLOOKUP(VALUE($CX16),KM!$C$7:$N$216,6,FALSE))),
                                                   ),
                             IF($CW16&lt;&gt;"",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,CHAR(10),CHAR(10),"---QS1 Anforderung der Z",$CW16,":",CHAR(10),
                                                                    IF(IFERROR(VLOOKUP($CW16,KM!$C$7:$N$216,6,FALSE),VLOOKUP(VALUE($CW16),KM!$C$7:$N$216,6,FALSE))="","-",IFERROR(VLOOKUP($CW16,KM!$C$7:$N$216,6,FALSE),VLOOKUP(VALUE($CW16),KM!$C$7:$N$216,6,FALSE))),
                                                                    ),
                                           IF($CV16&lt;&gt;"",
                                                         CONCATENATE(
                                                                                  "---QS1 Anforderung der Z",$CU16,":",CHAR(10),
                                                                                 IF(IFERROR(VLOOKUP($CU16,KM!$C$7:$N$216,6,FALSE),VLOOKUP(VALUE($CU16),KM!$C$7:$N$216,6,FALSE))="","-",IFERROR(VLOOKUP($CU16,KM!$C$7:$N$216,6,FALSE),VLOOKUP(VALUE($CU16),KM!$C$7:$N$216,6,FALSE))),
                                                                                 ,CHAR(10),CHAR(10),"---QS1 Anforderung der Z",$CV16,":",CHAR(10),
                                                                                 IF(IFERROR(VLOOKUP($CV16,KM!$C$7:$N$216,6,FALSE),VLOOKUP(VALUE($CV16),KM!$C$7:$N$216,6,FALSE))="","-",IFERROR(VLOOKUP($CV16,KM!$C$7:$N$216,6,FALSE),VLOOKUP(VALUE($CV16),KM!$C$7:$N$216,6,FALSE))),
                                                                                 ),
                                                         IF($CU16&lt;&gt;"",
                                                                        CONCATENATE(
                                                                                                 IF(IFERROR(VLOOKUP($CU16,KM!$C$7:$N$216,6,FALSE),VLOOKUP(VALUE($CU16),KM!$C$7:$N$216,6,FALSE))="","-",IFERROR(VLOOKUP($CU16,KM!$C$7:$N$216,6,FALSE),VLOOKUP(VALUE($CU16),KM!$C$7:$N$216,6,FALSE))),
                                                                                                ),
                                                                       "")
                                                         )
                                            )
                             )
                )</f>
        <v/>
      </c>
      <c r="DD16" s="35" t="str">
        <f>IF(OR(KM!C19="",LEN(KM!C19)&gt;5),"",KM!C19&amp;"")</f>
        <v>11</v>
      </c>
      <c r="DE16" s="35" t="str">
        <f>IF(KM!D19="","",KM!D19)</f>
        <v>Verklebungen und Abdichtungen im Innenraum
nicht betrachtet werden hier die Bereiche Glasbau, Fassade und Brandschutz</v>
      </c>
      <c r="DF16" s="35" t="str">
        <f>IF(KM!E19="","",KM!E19)</f>
        <v>Dichtungsmassen, Dichtstoffe, Klebstoffe für punkt und linienförmige Verklebungen von Bauteilen im Innenraum: 
- mechanisch belastete Fugen
- Sockelleisten
- Türschienen
- Stützenkleber (Doppel- oder Hohlboden)
- Lüftungskanäle
Gemeint sind Acrylatdichtstoffe / -kleber, Silikondichtstoffe, PU-Kleber und silanmodifizierte Polymere (SMP)</v>
      </c>
      <c r="DG16" s="35" t="str">
        <f>IF(KM!F19="","",KM!F19)</f>
        <v>VVOC, VOC, SVOC Emissionen und Gehalt an Oximen</v>
      </c>
      <c r="DH16" s="35">
        <f ca="1">IF(DD16="","",
               IF(
            IFERROR(_xlfn.XLOOKUP(DD16,Eingabe_mit_Formel!$CU$4:$CU$2000,Eingabe_mit_Formel!$CU$4:$CU$2000),
                                IFERROR(_xlfn.XLOOKUP(DD16,Eingabe_mit_Formel!$CV$4:$CV$2000,Eingabe_mit_Formel!$CV$4:$CV$2000),
                                                             IFERROR(_xlfn.XLOOKUP(DD16,Eingabe_mit_Formel!$CW$4:$CW$2000,Eingabe_mit_Formel!$CW$4:$CW$2000),
                                                                                          IFERROR(_xlfn.XLOOKUP(DD16,Eingabe_mit_Formel!$CX$4:$CX$2000,Eingabe_mit_Formel!$CX$4:$CX$2000),
                                                                                                                      IFERROR(_xlfn.XLOOKUP(DD16,Eingabe_mit_Formel!$CY$4:$CY$2000,Eingabe_mit_Formel!$CY$4:$CY$2000),-1
                                                                                                                                                  )
                                                                                                                      )
                                                                                       )
                                                            )
                                               )
                             =-1,-1,1
                            )
                   )</f>
        <v>-1</v>
      </c>
      <c r="DI16" s="35"/>
      <c r="DJ16" s="35"/>
      <c r="DK16" s="35" t="str">
        <f t="shared" ca="1" si="12"/>
        <v xml:space="preserve">
</v>
      </c>
      <c r="DL16" s="7" t="str" cm="1">
        <f t="array" aca="1" ref="DL16" ca="1">IF(INDIRECT(ADDRESS(ROW(),107,4,,"Eingabe"))="","",INDIRECT(ADDRESS(ROW(),107,4,,"Eingabe")))</f>
        <v/>
      </c>
      <c r="DM16" s="7" t="str" cm="1">
        <f t="array" aca="1" ref="DM16" ca="1">IF(INDIRECT(ADDRESS(ROW(),109,4,,"Eingabe"))="","",INDIRECT(ADDRESS(ROW(),109,4,,"Eingabe")))</f>
        <v/>
      </c>
      <c r="DN16" s="7" t="str" cm="1">
        <f t="array" aca="1" ref="DN16" ca="1">IF(INDIRECT(ADDRESS(ROW(),110,4,,"Eingabe"))="","",INDIRECT(ADDRESS(ROW(),110,4,,"Eingabe")))</f>
        <v/>
      </c>
      <c r="DO16" s="35" t="str">
        <f t="shared" ca="1" si="13"/>
        <v/>
      </c>
      <c r="DP16" s="35" t="str">
        <f t="shared" ca="1" si="14"/>
        <v/>
      </c>
      <c r="DQ16" s="35"/>
      <c r="DR16" s="35"/>
      <c r="DS16" s="35"/>
      <c r="DT16" s="35" t="str">
        <f t="shared" ca="1" si="15"/>
        <v xml:space="preserve">
</v>
      </c>
      <c r="DU16" s="35" t="str" cm="1">
        <f t="array" aca="1" ref="DU16" ca="1">IF(INDIRECT(ADDRESS(ROW(),114,4,,"Eingabe"))="","",INDIRECT(ADDRESS(ROW(),114,4,,"Eingabe")))</f>
        <v/>
      </c>
      <c r="DV16" s="35" t="str" cm="1">
        <f t="array" aca="1" ref="DV16" ca="1">IF(INDIRECT(ADDRESS(ROW(),117,4,,"Eingabe"))="","",INDIRECT(ADDRESS(ROW(),117,4,,"Eingabe")))</f>
        <v/>
      </c>
      <c r="DW16" s="35" t="str" cm="1">
        <f t="array" aca="1" ref="DW16" ca="1">IF(INDIRECT(ADDRESS(ROW(),118,4,,"Eingabe"))="","",INDIRECT(ADDRESS(ROW(),118,4,,"Eingabe")))</f>
        <v/>
      </c>
      <c r="DX16" s="35" t="str" cm="1">
        <f t="array" aca="1" ref="DX16" ca="1">IF(INDIRECT(ADDRESS(ROW(),119,4,,"Eingabe"))="","",INDIRECT(ADDRESS(ROW(),119,4,,"Eingabe")))</f>
        <v/>
      </c>
      <c r="DY16" s="35" t="str" cm="1">
        <f t="array" aca="1" ref="DY16" ca="1">IF(INDIRECT(ADDRESS(ROW(),120,4,,"Eingabe"))="","",INDIRECT(ADDRESS(ROW(),120,4,,"Eingabe")))</f>
        <v/>
      </c>
      <c r="DZ16" s="35" t="str" cm="1">
        <f t="array" aca="1" ref="DZ16" ca="1">IF(INDIRECT(ADDRESS(ROW(),121,4,,"Eingabe"))="","",INDIRECT(ADDRESS(ROW(),121,4,,"Eingabe")))</f>
        <v/>
      </c>
      <c r="EA16" s="35" t="str" cm="1">
        <f t="array" aca="1" ref="EA16" ca="1">IF(INDIRECT(ADDRESS(ROW(),122,4,,"Eingabe"))="","",INDIRECT(ADDRESS(ROW(),122,4,,"Eingabe")))</f>
        <v/>
      </c>
      <c r="EB16" s="35" t="str" cm="1">
        <f t="array" aca="1" ref="EB16" ca="1">IF(INDIRECT(ADDRESS(ROW(),123,4,,"Eingabe"))="","",INDIRECT(ADDRESS(ROW(),123,4,,"Eingabe")))</f>
        <v/>
      </c>
      <c r="EC16" s="35" t="str">
        <f t="shared" ca="1" si="16"/>
        <v/>
      </c>
      <c r="ED16" s="35" t="str" cm="1">
        <f t="array" aca="1" ref="ED16" ca="1">IF(INDIRECT(ADDRESS(ROW(),124,4,,"Eingabe"))="","",INDIRECT(ADDRESS(ROW(),124,4,,"Eingabe")))</f>
        <v/>
      </c>
      <c r="EE16" s="35" t="str" cm="1">
        <f t="array" aca="1" ref="EE16" ca="1">IF(AND(_xlfn.ISFORMULA(INDIRECT(ADDRESS(ROW(),1,4,,"Eingabe"))),_xlfn.ISFORMULA(INDIRECT(ADDRESS(ROW(),36,4,,"Eingabe"))),_xlfn.ISFORMULA(INDIRECT(ADDRESS(ROW(),39,4,,"Eingabe"))),_xlfn.ISFORMULA(INDIRECT(ADDRESS(ROW(),77,4,,"Eingabe"))),_xlfn.ISFORMULA(INDIRECT(ADDRESS(ROW(),106,4,,"Eingabe"))),_xlfn.ISFORMULA(INDIRECT(ADDRESS(ROW(),113,4,,"Eingabe")))),"",ROW())</f>
        <v/>
      </c>
      <c r="EF16" s="36" t="str">
        <f t="shared" ca="1" si="1"/>
        <v/>
      </c>
      <c r="EG16" s="36" t="str">
        <f ca="1">IFERROR(IF(B16="","",
                IF(OR(_xlfn.XLOOKUP(B16,METADATEN!$A$4:$A$200,METADATEN!$E$4:$E$200)="Ja",AND(_xlfn.XLOOKUP(B16,METADATEN!$A$4:$A$200,METADATEN!$E$4:$E$200)&lt;&gt;"",DZ16&lt;&gt;""),AND(OR(AND(B16&gt;=340,B16&lt;=346),B16=349),#REF!&lt;&gt;"",OR(IFERROR(SEARCH("Logistik",#REF!),FALSE),IFERROR(SEARCH("Produktion",#REF!),FALSE)))),"","FEHLER: KG wurde als nicht betrachtungsrelevant gekennzeichnet")
                ),"")</f>
        <v/>
      </c>
      <c r="EH16" s="49" t="str">
        <f ca="1">IF(B16="","",
                                 IF(ISERROR(_xlfn.XLOOKUP(B16,METADATEN!$A$4:$A$200,METADATEN!$B$4:$B$200)),"FEHLER: KG kann nicht ausgewertet werden",""
                                               )
                 )</f>
        <v/>
      </c>
      <c r="EI16" s="36" t="str">
        <f t="shared" ca="1" si="2"/>
        <v/>
      </c>
      <c r="EJ16" s="36" t="str">
        <f t="shared" ca="1" si="17"/>
        <v/>
      </c>
      <c r="EK16" s="36" t="str">
        <f t="shared" ca="1" si="18"/>
        <v/>
      </c>
      <c r="EL16" s="36" t="str">
        <f ca="1">IFERROR(IF(AND(EI16="Ja",_xlfn.XLOOKUP(B16,METADATEN!$A$4:$A$200,METADATEN!$I$4:$I$200)&lt;&gt;"Ja"),"WARNUNG zur KG Relevanz: "&amp;_xlfn.XLOOKUP(B16,METADATEN!$A$4:$A$200,METADATEN!$I$4:$I$200),""),"")</f>
        <v/>
      </c>
      <c r="EM16" s="36" t="str">
        <f ca="1">IFERROR(IF(B16="","",
                IF(AND(OR(DL16="QS2",DL16="QS4"),_xlfn.XLOOKUP(B16,METADATEN!$A$4:$A$200,METADATEN!$M$4:$M$200)=0),"WARNUNG: Die KG ist mit '0' gewichtet","")
                ),"")</f>
        <v/>
      </c>
      <c r="EN16" s="36" t="str">
        <f t="shared" ca="1" si="19"/>
        <v/>
      </c>
      <c r="EO16" s="36" t="str">
        <f t="shared" ca="1" si="26"/>
        <v/>
      </c>
      <c r="EP16" s="36" t="str">
        <f t="shared" ca="1" si="27"/>
        <v/>
      </c>
      <c r="EQ16" s="36" t="str">
        <f t="shared" ca="1" si="28"/>
        <v/>
      </c>
      <c r="ER16" s="36" t="str">
        <f t="shared" ca="1" si="22"/>
        <v/>
      </c>
      <c r="ES16" s="36" t="str">
        <f t="shared" ca="1" si="23"/>
        <v/>
      </c>
      <c r="ET16" s="36" t="str">
        <f t="shared" ca="1" si="24"/>
        <v/>
      </c>
      <c r="EU16" s="35" t="str">
        <f ca="1">IFERROR(IF(B16="","",
               IF(AND(AND(OR(DU16="QS1",DU16="QS2",DU16="QS3",DU16="QS4"),_xlfn.XLOOKUP(B16,METADATEN!$A$4:$A$200,METADATEN!$AE$4:$AE$200)=0),B16&lt;&gt;380,B16&lt;&gt;381,B16&lt;&gt;382,B16&lt;&gt;389),"WARNUNG: Die KG ist mit '0' gewichtet","")
               ),"")</f>
        <v/>
      </c>
      <c r="EV16" s="35" t="str">
        <f t="shared" ca="1" si="3"/>
        <v/>
      </c>
      <c r="EW16" s="35" t="str">
        <f t="shared" ca="1" si="4"/>
        <v/>
      </c>
      <c r="EX16" s="35" t="str">
        <f t="shared" ca="1" si="5"/>
        <v/>
      </c>
      <c r="EY16" s="35" t="str">
        <f t="shared" ca="1" si="6"/>
        <v/>
      </c>
      <c r="EZ16" s="35" t="str">
        <f ca="1">IFERROR(IF(B16="","",
                IF(AND(OR(B16=380,B16=381,B16=382,B16=389),OR(AH16&lt;&gt;0,AH16="-"),EC16="x",OR(#REF!&lt;&gt;"",#REF!&lt;&gt;"")),"WARNUNG: Um bei gleichzeitiger Geltendmachung des Bonus 4 und Verfahren1 bei der KG300 (1.Ebene) die maximalen Punkte erreichen zu können, geben Sie bitte die Masse 0kg ein!","")
                ),"")</f>
        <v/>
      </c>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row>
    <row r="17" spans="1:156" ht="15" customHeight="1" x14ac:dyDescent="0.3">
      <c r="A17" s="7" t="str">
        <f t="shared" ca="1" si="7"/>
        <v xml:space="preserve">
</v>
      </c>
      <c r="B17" s="7" t="str" cm="1">
        <f t="array" aca="1" ref="B17" ca="1">IF(INDIRECT(ADDRESS(ROW(),2,4,,"Eingabe"))="","",INDIRECT(ADDRESS(ROW(),2,4,,"Eingabe")))</f>
        <v/>
      </c>
      <c r="C17" s="7" t="str" cm="1">
        <f t="array" aca="1" ref="C17" ca="1">IF(INDIRECT(ADDRESS(ROW(),3,4,,"Eingabe"))="","",INDIRECT(ADDRESS(ROW(),3,4,,"Eingabe")))</f>
        <v/>
      </c>
      <c r="D17" s="7" t="str" cm="1">
        <f t="array" aca="1" ref="D17" ca="1">IF(INDIRECT(ADDRESS(ROW(),5,4,,"Eingabe"))="","",INDIRECT(ADDRESS(ROW(),5,4,,"Eingabe")))</f>
        <v/>
      </c>
      <c r="E17" s="7" t="str" cm="1">
        <f t="array" aca="1" ref="E17" ca="1">IF(INDIRECT(ADDRESS(ROW(),6,4,,"Eingabe"))="","",INDIRECT(ADDRESS(ROW(),6,4,,"Eingabe")))</f>
        <v/>
      </c>
      <c r="F17" s="7" t="str" cm="1">
        <f t="array" aca="1" ref="F17" ca="1">IF(INDIRECT(ADDRESS(ROW(),8,4,,"Eingabe"))="","",INDIRECT(ADDRESS(ROW(),8,4,,"Eingabe")))</f>
        <v/>
      </c>
      <c r="G17" s="7" t="str" cm="1">
        <f t="array" aca="1" ref="G17" ca="1">IF(INDIRECT(ADDRESS(ROW(),9,4,,"Eingabe"))="","",INDIRECT(ADDRESS(ROW(),9,4,,"Eingabe")))</f>
        <v/>
      </c>
      <c r="H17" s="7" t="str" cm="1">
        <f t="array" aca="1" ref="H17" ca="1">IF(INDIRECT(ADDRESS(ROW(),10,4,,"Eingabe"))="","",INDIRECT(ADDRESS(ROW(),10,4,,"Eingabe")))</f>
        <v/>
      </c>
      <c r="I17" s="7" t="str" cm="1">
        <f t="array" aca="1" ref="I17" ca="1">IF(INDIRECT(ADDRESS(ROW(),11,4,,"Eingabe"))="","",INDIRECT(ADDRESS(ROW(),11,4,,"Eingabe")))</f>
        <v/>
      </c>
      <c r="J17" s="7" t="str" cm="1">
        <f t="array" aca="1" ref="J17" ca="1">IF(INDIRECT(ADDRESS(ROW(),12,4,,"Eingabe"))="","",INDIRECT(ADDRESS(ROW(),12,4,,"Eingabe")))</f>
        <v/>
      </c>
      <c r="K17" s="7" t="str" cm="1">
        <f t="array" aca="1" ref="K17" ca="1">IF(INDIRECT(ADDRESS(ROW(),13,4,,"Eingabe"))&lt;&gt;"",INDIRECT(ADDRESS(ROW(),13,4,,"Eingabe")),IF(AND(J17="m^3",I17&lt;&gt;""),I17,""))</f>
        <v/>
      </c>
      <c r="L17" s="7" t="str" cm="1">
        <f t="array" aca="1" ref="L17" ca="1">IF(INDIRECT(ADDRESS(ROW(),14,4,,"Eingabe"))="","",INDIRECT(ADDRESS(ROW(),14,4,,"Eingabe")))</f>
        <v/>
      </c>
      <c r="M17" s="7" t="str" cm="1">
        <f t="array" aca="1" ref="M17" ca="1">IF(INDIRECT(ADDRESS(ROW(),15,4,,"Eingabe"))="","",INDIRECT(ADDRESS(ROW(),15,4,,"Eingabe")))</f>
        <v/>
      </c>
      <c r="N17" s="7" t="str" cm="1">
        <f t="array" aca="1" ref="N17" ca="1">IF(INDIRECT(ADDRESS(ROW(),16,4,,"Eingabe"))="","",INDIRECT(ADDRESS(ROW(),16,4,,"Eingabe")))</f>
        <v/>
      </c>
      <c r="O17" s="7" t="str" cm="1">
        <f t="array" aca="1" ref="O17" ca="1">IF(INDIRECT(ADDRESS(ROW(),17,4,,"Eingabe"))="","",INDIRECT(ADDRESS(ROW(),17,4,,"Eingabe")))</f>
        <v/>
      </c>
      <c r="P17" s="7" t="str" cm="1">
        <f t="array" aca="1" ref="P17" ca="1">IF(INDIRECT(ADDRESS(ROW(),18,4,,"Eingabe"))="","",INDIRECT(ADDRESS(ROW(),18,4,,"Eingabe")))</f>
        <v/>
      </c>
      <c r="Q17" s="7" t="str" cm="1">
        <f t="array" aca="1" ref="Q17" ca="1">IF(INDIRECT(ADDRESS(ROW(),19,4,,"Eingabe"))="","",INDIRECT(ADDRESS(ROW(),19,4,,"Eingabe")))</f>
        <v/>
      </c>
      <c r="R17" s="7" t="str">
        <f ca="1">IF(Q17="","",_xlfn.XLOOKUP(Q17,METADATEN!$BJ$2:$BJ$1000,METADATEN!$BK$2:$BK$1000))</f>
        <v/>
      </c>
      <c r="S17" s="7" t="str" cm="1">
        <f t="array" aca="1" ref="S17" ca="1">IF(INDIRECT(ADDRESS(ROW(),21,4,,"Eingabe"))="","",INDIRECT(ADDRESS(ROW(),21,4,,"Eingabe")))</f>
        <v/>
      </c>
      <c r="T17" s="7" t="str" cm="1">
        <f t="array" aca="1" ref="T17" ca="1">IF(INDIRECT(ADDRESS(ROW(),22,4,,"Eingabe"))="","",INDIRECT(ADDRESS(ROW(),22,4,,"Eingabe")))</f>
        <v/>
      </c>
      <c r="U17" s="7" t="str">
        <f ca="1">IF(T17="","",_xlfn.XLOOKUP(T17,METADATEN!$BJ$2:$BJ$1000,METADATEN!$BK$2:$BK$1000))</f>
        <v/>
      </c>
      <c r="V17" s="7" cm="1">
        <f t="array" aca="1" ref="V17" ca="1">IF(INDIRECT(ADDRESS(ROW(),24,4,,"Eingabe"))="",0,INDIRECT(ADDRESS(ROW(),24,4,,"Eingabe")))</f>
        <v>0</v>
      </c>
      <c r="W17" s="7" t="str" cm="1">
        <f t="array" aca="1" ref="W17" ca="1">IF(INDIRECT(ADDRESS(ROW(),25,4,,"Eingabe"))="","",INDIRECT(ADDRESS(ROW(),25,4,,"Eingabe")))</f>
        <v/>
      </c>
      <c r="X17" s="7">
        <f ca="1">IF(W17="",0,_xlfn.XLOOKUP(W17,METADATEN!$BJ$2:$BJ$1000,METADATEN!$BK$2:$BK$1000))</f>
        <v>0</v>
      </c>
      <c r="Y17" s="7" cm="1">
        <f t="array" aca="1" ref="Y17" ca="1">IF(INDIRECT(ADDRESS(ROW(),27,4,,"Eingabe"))="",0,INDIRECT(ADDRESS(ROW(),27,4,,"Eingabe")))</f>
        <v>0</v>
      </c>
      <c r="Z17" s="7" t="str" cm="1">
        <f t="array" aca="1" ref="Z17" ca="1">IF(INDIRECT(ADDRESS(ROW(),28,4,,"Eingabe"))="","",INDIRECT(ADDRESS(ROW(),28,4,,"Eingabe")))</f>
        <v/>
      </c>
      <c r="AA17" s="7">
        <f ca="1">IF(Z17="",0,_xlfn.XLOOKUP(Z17,METADATEN!$BJ$2:$BJ$1000,METADATEN!$BK$2:$BK$1000))</f>
        <v>0</v>
      </c>
      <c r="AB17" s="7" cm="1">
        <f t="array" aca="1" ref="AB17" ca="1">IF(INDIRECT(ADDRESS(ROW(),30,4,,"Eingabe"))="",0,INDIRECT(ADDRESS(ROW(),30,4,,"Eingabe")))</f>
        <v>0</v>
      </c>
      <c r="AC17" s="7" t="str" cm="1">
        <f t="array" aca="1" ref="AC17" ca="1">IF(INDIRECT(ADDRESS(ROW(),31,4,,"Eingabe"))="","",INDIRECT(ADDRESS(ROW(),31,4,,"Eingabe")))</f>
        <v/>
      </c>
      <c r="AD17" s="7">
        <f ca="1">IF(AC17="",0,_xlfn.XLOOKUP(AC17,METADATEN!$BJ$2:$BJ$1000,METADATEN!$BK$2:$BK$1000))</f>
        <v>0</v>
      </c>
      <c r="AE17" s="7" cm="1">
        <f t="array" aca="1" ref="AE17" ca="1">IF(INDIRECT(ADDRESS(ROW(),33,4,,"Eingabe"))="",0,INDIRECT(ADDRESS(ROW(),33,4,,"Eingabe")))</f>
        <v>0</v>
      </c>
      <c r="AF17" s="7" t="str" cm="1">
        <f t="array" aca="1" ref="AF17" ca="1">IF(INDIRECT(ADDRESS(ROW(),34,4,,"Eingabe"))="","",INDIRECT(ADDRESS(ROW(),34,4,,"Eingabe")))</f>
        <v/>
      </c>
      <c r="AG17" s="7">
        <f ca="1">IF(AF17="",0,_xlfn.XLOOKUP(AF17,METADATEN!$BJ$2:$BJ$1000,METADATEN!$BK$2:$BK$1000))</f>
        <v>0</v>
      </c>
      <c r="AH17" s="7" t="str">
        <f ca="1">IFERROR(IF(B17="","",
                IF(AND(J17=METADATEN!$BL$2,I17&lt;&gt;""),I17,
                              IF(AND(J17=METADATEN!$BL$3,I17&lt;&gt;"",K17&lt;&gt;""),I17*K17,
                                            IF(AND(J17=METADATEN!$BL$4,I17&lt;&gt;"",L17&lt;&gt;""),I17*L17,
                                                          IF(AND(J17=METADATEN!$BL$6,I17&lt;&gt;"",M17&lt;&gt;""),I17*M17,
                                                                        IF(AND(J17=METADATEN!$BL$10,I17&lt;&gt;"",N17&lt;&gt;""),I17*N17,
                                                                                       IF(OR(J17=METADATEN!$BL$11,J17=METADATEN!$BL$12),0,
                                                                                                     IF(AND(O17&lt;&gt;"",K17&lt;&gt;""),O17*K17,
                                                                                                                  IF(AND(R17&lt;&gt;"",K17&lt;&gt;""),R17*K17,
                                                                                                                                IF(AND(R17="",K17&lt;&gt;"",S17&lt;&gt;"",U17&lt;&gt;"",S17+V17+Y17+AB17+AE17=1),(S17*U17+V17*X17+Y17*AA17+AB17*AD17+AE17*AG17)*K17,"-"
                                                                                                                                             )
                                                                                                                               )
                                                                                                                  )
                                                                                                     )
                                                                                      )
                                                                        )
                                                        )
                                         )
                            )
                ),"-")</f>
        <v/>
      </c>
      <c r="AI17" s="35"/>
      <c r="AJ17" s="35"/>
      <c r="AK17" s="35" t="str">
        <f t="shared" ca="1" si="8"/>
        <v xml:space="preserve">
</v>
      </c>
      <c r="AL17" s="35" t="str" cm="1">
        <f t="array" aca="1" ref="AL17" ca="1">IF(INDIRECT(ADDRESS(ROW(),40,4,,"Eingabe"))="","",INDIRECT(ADDRESS(ROW(),40,4,,"Eingabe")))</f>
        <v/>
      </c>
      <c r="AM17" s="35" t="str" cm="1">
        <f t="array" aca="1" ref="AM17" ca="1">IF(INDIRECT(ADDRESS(ROW(),41,4,,"Eingabe"))="","",INDIRECT(ADDRESS(ROW(),41,4,,"Eingabe")))</f>
        <v/>
      </c>
      <c r="AN17" s="35" t="str" cm="1">
        <f t="array" aca="1" ref="AN17" ca="1">IF(INDIRECT(ADDRESS(ROW(),42,4,,"Eingabe"))="","",INDIRECT(ADDRESS(ROW(),42,4,,"Eingabe")))</f>
        <v/>
      </c>
      <c r="AO17" s="35"/>
      <c r="AP17" s="35" cm="1">
        <f t="array" aca="1" ref="AP17" ca="1">IF(INDIRECT(ADDRESS(ROW(),44,4,,"Eingabe"))="",0,INDIRECT(ADDRESS(ROW(),44,4,,"Eingabe")))</f>
        <v>0</v>
      </c>
      <c r="AQ17" s="35" cm="1">
        <f t="array" aca="1" ref="AQ17" ca="1">IF(INDIRECT(ADDRESS(ROW(),45,4,,"Eingabe"))="",0,INDIRECT(ADDRESS(ROW(),45,4,,"Eingabe")))</f>
        <v>0</v>
      </c>
      <c r="AR17" s="35" cm="1">
        <f t="array" aca="1" ref="AR17" ca="1">IF(INDIRECT(ADDRESS(ROW(),46,4,,"Eingabe"))="",0,INDIRECT(ADDRESS(ROW(),46,4,,"Eingabe")))</f>
        <v>0</v>
      </c>
      <c r="AS17" s="35" cm="1">
        <f t="array" aca="1" ref="AS17" ca="1">IF(INDIRECT(ADDRESS(ROW(),47,4,,"Eingabe"))="",0,INDIRECT(ADDRESS(ROW(),47,4,,"Eingabe")))</f>
        <v>0</v>
      </c>
      <c r="AT17" s="35" cm="1">
        <f t="array" aca="1" ref="AT17" ca="1">IF(INDIRECT(ADDRESS(ROW(),48,4,,"Eingabe"))="",0,INDIRECT(ADDRESS(ROW(),48,4,,"Eingabe")))</f>
        <v>0</v>
      </c>
      <c r="AU17" s="35"/>
      <c r="AV17" s="35" cm="1">
        <f t="array" aca="1" ref="AV17" ca="1">IF(INDIRECT(ADDRESS(ROW(),50,4,,"Eingabe"))="",0,INDIRECT(ADDRESS(ROW(),50,4,,"Eingabe")))</f>
        <v>0</v>
      </c>
      <c r="AW17" s="35" cm="1">
        <f t="array" aca="1" ref="AW17" ca="1">IF(INDIRECT(ADDRESS(ROW(),51,4,,"Eingabe"))="",0,INDIRECT(ADDRESS(ROW(),51,4,,"Eingabe")))</f>
        <v>0</v>
      </c>
      <c r="AX17" s="35" cm="1">
        <f t="array" aca="1" ref="AX17" ca="1">IF(INDIRECT(ADDRESS(ROW(),52,4,,"Eingabe"))="",0,INDIRECT(ADDRESS(ROW(),52,4,,"Eingabe")))</f>
        <v>0</v>
      </c>
      <c r="AY17" s="35" cm="1">
        <f t="array" aca="1" ref="AY17" ca="1">IF(INDIRECT(ADDRESS(ROW(),53,4,,"Eingabe"))="",0,INDIRECT(ADDRESS(ROW(),53,4,,"Eingabe")))</f>
        <v>0</v>
      </c>
      <c r="AZ17" s="35" cm="1">
        <f t="array" aca="1" ref="AZ17" ca="1">IF(INDIRECT(ADDRESS(ROW(),54,4,,"Eingabe"))="",0,INDIRECT(ADDRESS(ROW(),54,4,,"Eingabe")))</f>
        <v>0</v>
      </c>
      <c r="BA17" s="35"/>
      <c r="BB17" s="35" cm="1">
        <f t="array" aca="1" ref="BB17" ca="1">IF(INDIRECT(ADDRESS(ROW(),56,4,,"Eingabe"))="",0,INDIRECT(ADDRESS(ROW(),56,4,,"Eingabe")))</f>
        <v>0</v>
      </c>
      <c r="BC17" s="35" cm="1">
        <f t="array" aca="1" ref="BC17" ca="1">IF(INDIRECT(ADDRESS(ROW(),57,4,,"Eingabe"))="",0,INDIRECT(ADDRESS(ROW(),57,4,,"Eingabe")))</f>
        <v>0</v>
      </c>
      <c r="BD17" s="35" cm="1">
        <f t="array" aca="1" ref="BD17" ca="1">IF(INDIRECT(ADDRESS(ROW(),58,4,,"Eingabe"))="",0,INDIRECT(ADDRESS(ROW(),58,4,,"Eingabe")))</f>
        <v>0</v>
      </c>
      <c r="BE17" s="35" cm="1">
        <f t="array" aca="1" ref="BE17" ca="1">IF(INDIRECT(ADDRESS(ROW(),59,4,,"Eingabe"))="",0,INDIRECT(ADDRESS(ROW(),59,4,,"Eingabe")))</f>
        <v>0</v>
      </c>
      <c r="BF17" s="35" cm="1">
        <f t="array" aca="1" ref="BF17" ca="1">IF(INDIRECT(ADDRESS(ROW(),60,4,,"Eingabe"))="",0,INDIRECT(ADDRESS(ROW(),60,4,,"Eingabe")))</f>
        <v>0</v>
      </c>
      <c r="BG17" s="35"/>
      <c r="BH17" s="35" cm="1">
        <f t="array" aca="1" ref="BH17" ca="1">IF(INDIRECT(ADDRESS(ROW(),62,4,,"Eingabe"))="",0,INDIRECT(ADDRESS(ROW(),62,4,,"Eingabe")))</f>
        <v>0</v>
      </c>
      <c r="BI17" s="35" cm="1">
        <f t="array" aca="1" ref="BI17" ca="1">IF(INDIRECT(ADDRESS(ROW(),63,4,,"Eingabe"))="",0,INDIRECT(ADDRESS(ROW(),63,4,,"Eingabe")))</f>
        <v>0</v>
      </c>
      <c r="BJ17" s="35" cm="1">
        <f t="array" aca="1" ref="BJ17" ca="1">IF(INDIRECT(ADDRESS(ROW(),64,4,,"Eingabe"))="",0,INDIRECT(ADDRESS(ROW(),64,4,,"Eingabe")))</f>
        <v>0</v>
      </c>
      <c r="BK17" s="35" cm="1">
        <f t="array" aca="1" ref="BK17" ca="1">IF(INDIRECT(ADDRESS(ROW(),65,4,,"Eingabe"))="",0,INDIRECT(ADDRESS(ROW(),65,4,,"Eingabe")))</f>
        <v>0</v>
      </c>
      <c r="BL17" s="35" cm="1">
        <f t="array" aca="1" ref="BL17" ca="1">IF(INDIRECT(ADDRESS(ROW(),66,4,,"Eingabe"))="",0,INDIRECT(ADDRESS(ROW(),66,4,,"Eingabe")))</f>
        <v>0</v>
      </c>
      <c r="BM17" s="35"/>
      <c r="BN17" s="35" cm="1">
        <f t="array" aca="1" ref="BN17" ca="1">IF(INDIRECT(ADDRESS(ROW(),68,4,,"Eingabe"))="",0,INDIRECT(ADDRESS(ROW(),68,4,,"Eingabe")))</f>
        <v>0</v>
      </c>
      <c r="BO17" s="35" cm="1">
        <f t="array" aca="1" ref="BO17" ca="1">IF(INDIRECT(ADDRESS(ROW(),69,4,,"Eingabe"))="",0,INDIRECT(ADDRESS(ROW(),69,4,,"Eingabe")))</f>
        <v>0</v>
      </c>
      <c r="BP17" s="35" cm="1">
        <f t="array" aca="1" ref="BP17" ca="1">IF(INDIRECT(ADDRESS(ROW(),70,4,,"Eingabe"))="",0,INDIRECT(ADDRESS(ROW(),70,4,,"Eingabe")))</f>
        <v>0</v>
      </c>
      <c r="BQ17" s="35" cm="1">
        <f t="array" aca="1" ref="BQ17" ca="1">IF(INDIRECT(ADDRESS(ROW(),71,4,,"Eingabe"))="",0,INDIRECT(ADDRESS(ROW(),71,4,,"Eingabe")))</f>
        <v>0</v>
      </c>
      <c r="BR17" s="35" cm="1">
        <f t="array" aca="1" ref="BR17" ca="1">IF(INDIRECT(ADDRESS(ROW(),72,4,,"Eingabe"))="",0,INDIRECT(ADDRESS(ROW(),72,4,,"Eingabe")))</f>
        <v>0</v>
      </c>
      <c r="BS17" s="35"/>
      <c r="BV17" s="7" t="str">
        <f t="shared" ca="1" si="9"/>
        <v/>
      </c>
      <c r="BW17" s="7" t="str">
        <f ca="1">IF($B17="","",
                _xlfn.XLOOKUP(B17,METADATEN!$A$4:$A$200,METADATEN!$J$4:$J$200)
                )</f>
        <v/>
      </c>
      <c r="BX17" s="7" t="str" cm="1">
        <f t="array" aca="1" ref="BX17" ca="1">IF(INDIRECT(ADDRESS(ROW(),78,4,,"Eingabe"))="","",INDIRECT(ADDRESS(ROW(),78,4,,"Eingabe")))</f>
        <v/>
      </c>
      <c r="BY17" s="7" t="str" cm="1">
        <f t="array" aca="1" ref="BY17" ca="1">IF(INDIRECT(ADDRESS(ROW(),79,4,,"Eingabe"))="","",INDIRECT(ADDRESS(ROW(),79,4,,"Eingabe")))</f>
        <v/>
      </c>
      <c r="BZ17" s="7" t="str" cm="1">
        <f t="array" aca="1" ref="BZ17" ca="1">IF(INDIRECT(ADDRESS(ROW(),80,4,,"Eingabe"))="","",INDIRECT(ADDRESS(ROW(),80,4,,"Eingabe")))</f>
        <v/>
      </c>
      <c r="CA17" s="7" t="str">
        <f ca="1">IFERROR(IF(CT17="","",
                                              IF(_xlfn.XLOOKUP(CT17,Übersicht!$U$2:$U$1000,Übersicht!$S$2:$S$1000)="","",
                                                            _xlfn.XLOOKUP(CT17,Übersicht!$U$2:$U$1000,Übersicht!$S$2:$S$1000,"")
                                                             )
                                                ),"")</f>
        <v/>
      </c>
      <c r="CB17" s="7" t="str" cm="1">
        <f t="array" aca="1" ref="CB17" ca="1">IF(INDIRECT(ADDRESS(ROW(),82,4,,"Eingabe"))="","",INDIRECT(ADDRESS(ROW(),82,4,,"Eingabe")))</f>
        <v/>
      </c>
      <c r="CC17" s="7" t="str">
        <f t="shared" ca="1" si="10"/>
        <v/>
      </c>
      <c r="CD17" s="7" t="str" cm="1">
        <f t="array" aca="1" ref="CD17" ca="1">IF(INDIRECT(ADDRESS(ROW(),84,4,,"Eingabe"))="","",INDIRECT(ADDRESS(ROW(),84,4,,"Eingabe")))</f>
        <v/>
      </c>
      <c r="CE17" s="7"/>
      <c r="CF17" s="7"/>
      <c r="CG17" s="7"/>
      <c r="CH17" s="7"/>
      <c r="CI17" s="7"/>
      <c r="CJ17" s="7"/>
      <c r="CK17" s="7"/>
      <c r="CL17" s="7"/>
      <c r="CM17" s="7"/>
      <c r="CN17" s="7"/>
      <c r="CO17" s="7"/>
      <c r="CP17" s="7"/>
      <c r="CQ17" s="7"/>
      <c r="CR17" s="7"/>
      <c r="CS17" s="7"/>
      <c r="CT17" s="7" t="str">
        <f t="shared" ca="1" si="0"/>
        <v/>
      </c>
      <c r="CU17" s="34" t="str">
        <f t="shared" ca="1" si="25"/>
        <v/>
      </c>
      <c r="CV17" s="34" t="str">
        <f t="shared" ca="1" si="11"/>
        <v/>
      </c>
      <c r="CW17" s="34" t="str">
        <f ca="1">IF($CB17&lt;&gt;"",
                             IF(LEN(Eingabe_mit_Formel!$CB17)&gt;LEN($CU17&amp;$CV17)+2,
                             MID(Eingabe_mit_Formel!$CB17,LEN($CU17&amp;$CV17)+2+3,IFERROR(FIND(",",Eingabe_mit_Formel!$CB17,LEN($CU17&amp;$CV17)+2+3)-(LEN($CU17&amp;$CV17)+2+3),LEN($CB17)-(LEN($CU17&amp;$CV17)+2+2))),
                              ""),
                                        IF(LEN(Eingabe_mit_Formel!$CA17)&gt;LEN($CU17&amp;$CV17)+2,
                                        MID(Eingabe_mit_Formel!$CA17,LEN($CU17&amp;$CV17)+2+3,IFERROR(FIND(",",Eingabe_mit_Formel!$CA17,LEN($CU17&amp;$CV17)+2+3)-(LEN($CU17&amp;$CV17)+2+3),LEN($CA17)-(LEN($CU17&amp;$CV17)+2+2))),
                                        "")
                )</f>
        <v/>
      </c>
      <c r="CX17" s="34" t="str">
        <f ca="1">IF($CB17&lt;&gt;"",
                             IF(LEN(Eingabe_mit_Formel!$CB17)&gt;LEN($CU17&amp;$CV17&amp;$CW17)+2+2,
                             MID(Eingabe_mit_Formel!$CB17,LEN($CU17&amp;$CV17&amp;$CW17)+2+2+3,IFERROR(FIND(",",Eingabe_mit_Formel!$CB17,LEN($CU17&amp;$CV17&amp;$CW17)+2+2+3)-(LEN($CU17&amp;$CV17&amp;$CW17)+2+2+3),LEN($CB17)-(LEN($CU17&amp;$CV17&amp;$CW17)+2+2+2))),
                              ""),
                                        IF(LEN(Eingabe_mit_Formel!$CA17)&gt;LEN($CU17&amp;$CV17&amp;$CW17)+2+2,
                                        MID(Eingabe_mit_Formel!$CA17,LEN($CU17&amp;$CV17&amp;$CW17)+2+2+3,IFERROR(FIND(",",Eingabe_mit_Formel!$CA17,LEN($CU17&amp;$CV17&amp;$CW17)+2+2+3)-(LEN($CU17&amp;$CV17&amp;$CW17)+2+2+3),LEN($CA17)-(LEN($CU17&amp;$CV17&amp;$CW17)+2+2))),
                                        "")
                )</f>
        <v/>
      </c>
      <c r="CY17" s="34" t="str">
        <f ca="1">IF($CB17&lt;&gt;"",
                             IF(LEN(Eingabe_mit_Formel!$CB17)&gt;LEN($CU17&amp;$CV17&amp;$CW17&amp;$CX17)+2+2+2,
                             MID(Eingabe_mit_Formel!$CB17,LEN($CU17&amp;$CV17&amp;$CW17&amp;$CX17)+2+2+2+3,IFERROR(FIND(",",Eingabe_mit_Formel!$CB17,LEN($CU17&amp;$CV17&amp;$CW17&amp;$CX17)+2+2+2+3)-(LEN($CU17&amp;$CV17&amp;$CW17&amp;$CX17)+2+2+2+3),LEN($CB17)-(LEN($CU17&amp;$CV17&amp;$CW17&amp;$CX17)+2+2+2+2))),
                              ""),
                                        IF(LEN(Eingabe_mit_Formel!$CA17)&gt;LEN($CU17&amp;$CV17&amp;$CW17&amp;$CX17)+2+2+2,
                                        MID(Eingabe_mit_Formel!$CA17,LEN($CU17&amp;$CV17&amp;$CW17&amp;$CX17)+2+2+2+3,IFERROR(FIND(",",Eingabe_mit_Formel!$CA17,LEN($CU17&amp;$CV17&amp;$CW17&amp;$CX17)+2+2+2+3)-(LEN($CU17&amp;$CV17&amp;$CW17&amp;$CX17)+2+2+2+3),LEN($CA17)-(LEN($CU17&amp;$CV17&amp;$CW17&amp;$CX17)+2+2+2))),
                                        "")
                )</f>
        <v/>
      </c>
      <c r="CZ17" s="35" t="str">
        <f ca="1">IF($CY17&lt;&gt;"",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,CHAR(10),CHAR(10),"---QS4 Anforderung der Z",$CX17,":",CHAR(10),
                                        IF(IFERROR(VLOOKUP($CX17,KM!$C$7:$N$216,9,FALSE),VLOOKUP(VALUE($CX17),KM!$C$7:$N$216,9,FALSE))="","-",IFERROR(VLOOKUP($CX17,KM!$C$7:$N$216,9,FALSE),VLOOKUP(VALUE($CX17),KM!$C$7:$N$216,9,FALSE))),
                                       "---QS4 Anforderung der Z",$CY17,CHAR(10),
                                        IF(IFERROR(VLOOKUP($CY17,KM!$C$7:$N$216,9,FALSE),VLOOKUP(VALUE($CY17),KM!$C$7:$N$216,9,FALSE))="","-",IFERROR(VLOOKUP($CY17,KM!$C$7:$N$216,9,FALSE),VLOOKUP(VALUE($CY17),KM!$C$7:$N$216,9,FALSE))),
                                        ),
               IF($CX17&lt;&gt;"",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,CHAR(10),CHAR(10),"---QS4 Anforderung der Z",$CX17,":",CHAR(10),
                                                     IF(IFERROR(VLOOKUP($CX17,KM!$C$7:$N$216,9,FALSE),VLOOKUP(VALUE($CX17),KM!$C$7:$N$216,9,FALSE))="","-",IFERROR(VLOOKUP($CX17,KM!$C$7:$N$216,9,FALSE),VLOOKUP(VALUE($CX17),KM!$C$7:$N$216,9,FALSE))),
                                                   ),
                             IF($CW17&lt;&gt;"",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,CHAR(10),CHAR(10),"---QS4 Anforderung der Z",$CW17,":",CHAR(10),
                                                                    IF(IFERROR(VLOOKUP($CW17,KM!$C$7:$N$216,9,FALSE),VLOOKUP(VALUE($CW17),KM!$C$7:$N$216,9,FALSE))="","-",IFERROR(VLOOKUP($CW17,KM!$C$7:$N$216,9,FALSE),VLOOKUP(VALUE($CW17),KM!$C$7:$N$216,9,FALSE))),
                                                                    ),
                                           IF($CV17&lt;&gt;"",
                                                         CONCATENATE(
                                                                                  "---QS4 Anforderung der Z",$CU17,":",CHAR(10),
                                                                                 IF(IFERROR(VLOOKUP($CU17,KM!$C$7:$N$216,9,FALSE),VLOOKUP(VALUE($CU17),KM!$C$7:$N$216,9,FALSE))="","-",IFERROR(VLOOKUP($CU17,KM!$C$7:$N$216,9,FALSE),VLOOKUP(VALUE($CU17),KM!$C$7:$N$216,9,FALSE))),
                                                                                 ,CHAR(10),CHAR(10),"---QS4 Anforderung der Z",$CV17,":",CHAR(10),
                                                                                 IF(IFERROR(VLOOKUP($CV17,KM!$C$7:$N$216,9,FALSE),VLOOKUP(VALUE($CV17),KM!$C$7:$N$216,9,FALSE))="","-",IFERROR(VLOOKUP($CV17,KM!$C$7:$N$216,9,FALSE),VLOOKUP(VALUE($CV17),KM!$C$7:$N$216,9,FALSE))),
                                                                                 ),
                                                         IF($CU17&lt;&gt;"",
                                                                        CONCATENATE(
                                                                                                 IF(IFERROR(VLOOKUP($CU17,KM!$C$7:$N$216,9,FALSE),VLOOKUP(VALUE($CU17),KM!$C$7:$N$216,9,FALSE))="","-",IFERROR(VLOOKUP($CU17,KM!$C$7:$N$216,9,FALSE),VLOOKUP(VALUE($CU17),KM!$C$7:$N$216,9,FALSE))),
                                                                                                ),
                                                                       "")
                                                         )
                                            )
                             )
                )</f>
        <v/>
      </c>
      <c r="DA17" s="35" t="str">
        <f ca="1">IF($CY17&lt;&gt;"",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,CHAR(10),CHAR(10),"---QS3 Anforderung der Z",$CX17,":",CHAR(10),
                                        IF(IFERROR(VLOOKUP($CX17,KM!$C$7:$N$216,8,FALSE),VLOOKUP(VALUE($CX17),KM!$C$7:$N$216,8,FALSE))="","-",IFERROR(VLOOKUP($CX17,KM!$C$7:$N$216,8,FALSE),VLOOKUP(VALUE($CX17),KM!$C$7:$N$216,8,FALSE))),
                                       "---QS3 Anforderung der Z",$CY17,CHAR(10),
                                        IF(IFERROR(VLOOKUP($CY17,KM!$C$7:$N$216,8,FALSE),VLOOKUP(VALUE($CY17),KM!$C$7:$N$216,8,FALSE))="","-",IFERROR(VLOOKUP($CY17,KM!$C$7:$N$216,8,FALSE),VLOOKUP(VALUE($CY17),KM!$C$7:$N$216,8,FALSE))),
                                        ),
               IF($CX17&lt;&gt;"",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,CHAR(10),CHAR(10),"---QS3 Anforderung der Z",$CX17,":",CHAR(10),
                                                     IF(IFERROR(VLOOKUP($CX17,KM!$C$7:$N$216,8,FALSE),VLOOKUP(VALUE($CX17),KM!$C$7:$N$216,8,FALSE))="","-",IFERROR(VLOOKUP($CX17,KM!$C$7:$N$216,8,FALSE),VLOOKUP(VALUE($CX17),KM!$C$7:$N$216,8,FALSE))),
                                                   ),
                             IF($CW17&lt;&gt;"",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,CHAR(10),CHAR(10),"---QS3 Anforderung der Z",$CW17,":",CHAR(10),
                                                                    IF(IFERROR(VLOOKUP($CW17,KM!$C$7:$N$216,8,FALSE),VLOOKUP(VALUE($CW17),KM!$C$7:$N$216,8,FALSE))="","-",IFERROR(VLOOKUP($CW17,KM!$C$7:$N$216,8,FALSE),VLOOKUP(VALUE($CW17),KM!$C$7:$N$216,8,FALSE))),
                                                                    ),
                                           IF($CV17&lt;&gt;"",
                                                         CONCATENATE(
                                                                                  "---QS3 Anforderung der Z",$CU17,":",CHAR(10),
                                                                                 IF(IFERROR(VLOOKUP($CU17,KM!$C$7:$N$216,8,FALSE),VLOOKUP(VALUE($CU17),KM!$C$7:$N$216,8,FALSE))="","-",IFERROR(VLOOKUP($CU17,KM!$C$7:$N$216,8,FALSE),VLOOKUP(VALUE($CU17),KM!$C$7:$N$216,8,FALSE))),
                                                                                 ,CHAR(10),CHAR(10),"---QS3 Anforderung der Z",$CV17,":",CHAR(10),
                                                                                 IF(IFERROR(VLOOKUP($CV17,KM!$C$7:$N$216,8,FALSE),VLOOKUP(VALUE($CV17),KM!$C$7:$N$216,8,FALSE))="","-",IFERROR(VLOOKUP($CV17,KM!$C$7:$N$216,8,FALSE),VLOOKUP(VALUE($CV17),KM!$C$7:$N$216,8,FALSE))),
                                                                                 ),
                                                         IF($CU17&lt;&gt;"",
                                                                        CONCATENATE(
                                                                                                 IF(IFERROR(VLOOKUP($CU17,KM!$C$7:$N$216,8,FALSE),VLOOKUP(VALUE($CU17),KM!$C$7:$N$216,8,FALSE))="","-",IFERROR(VLOOKUP($CU17,KM!$C$7:$N$216,8,FALSE),VLOOKUP(VALUE($CU17),KM!$C$7:$N$216,8,FALSE))),
                                                                                                ),
                                                                       "")
                                                         )
                                            )
                             )
                )</f>
        <v/>
      </c>
      <c r="DB17" s="35" t="str">
        <f ca="1">IF($CY17&lt;&gt;"",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,CHAR(10),CHAR(10),"---QS2 Anforderung der Z",$CX17,":",CHAR(10),
                                        IF(IFERROR(VLOOKUP($CX17,KM!$C$7:$N$216,7,FALSE),VLOOKUP(VALUE($CX17),KM!$C$7:$N$216,7,FALSE))="","-",IFERROR(VLOOKUP($CX17,KM!$C$7:$N$216,7,FALSE),VLOOKUP(VALUE($CX17),KM!$C$7:$N$216,7,FALSE))),
                                       "---QS2 Anforderung der Z",$CY17,CHAR(10),
                                        IF(IFERROR(VLOOKUP($CY17,KM!$C$7:$N$216,7,FALSE),VLOOKUP(VALUE($CY17),KM!$C$7:$N$216,7,FALSE))="","-",IFERROR(VLOOKUP($CY17,KM!$C$7:$N$216,7,FALSE),VLOOKUP(VALUE($CY17),KM!$C$7:$N$216,7,FALSE))),
                                        ),
               IF($CX17&lt;&gt;"",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,CHAR(10),CHAR(10),"---QS2 Anforderung der Z",$CX17,":",CHAR(10),
                                                     IF(IFERROR(VLOOKUP($CX17,KM!$C$7:$N$216,7,FALSE),VLOOKUP(VALUE($CX17),KM!$C$7:$N$216,7,FALSE))="","-",IFERROR(VLOOKUP($CX17,KM!$C$7:$N$216,7,FALSE),VLOOKUP(VALUE($CX17),KM!$C$7:$N$216,7,FALSE))),
                                                   ),
                             IF($CW17&lt;&gt;"",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,CHAR(10),CHAR(10),"---QS2 Anforderung der Z",$CW17,":",CHAR(10),
                                                                    IF(IFERROR(VLOOKUP($CW17,KM!$C$7:$N$216,7,FALSE),VLOOKUP(VALUE($CW17),KM!$C$7:$N$216,7,FALSE))="","-",IFERROR(VLOOKUP($CW17,KM!$C$7:$N$216,7,FALSE),VLOOKUP(VALUE($CW17),KM!$C$7:$N$216,7,FALSE))),
                                                                    ),
                                           IF($CV17&lt;&gt;"",
                                                         CONCATENATE(
                                                                                  "---QS2 Anforderung der Z",$CU17,":",CHAR(10),
                                                                                 IF(IFERROR(VLOOKUP($CU17,KM!$C$7:$N$216,7,FALSE),VLOOKUP(VALUE($CU17),KM!$C$7:$N$216,7,FALSE))="","-",IFERROR(VLOOKUP($CU17,KM!$C$7:$N$216,7,FALSE),VLOOKUP(VALUE($CU17),KM!$C$7:$N$216,7,FALSE))),
                                                                                 ,CHAR(10),CHAR(10),"---QS2 Anforderung der Z",$CV17,":",CHAR(10),
                                                                                 IF(IFERROR(VLOOKUP($CV17,KM!$C$7:$N$216,7,FALSE),VLOOKUP(VALUE($CV17),KM!$C$7:$N$216,7,FALSE))="","-",IFERROR(VLOOKUP($CV17,KM!$C$7:$N$216,7,FALSE),VLOOKUP(VALUE($CV17),KM!$C$7:$N$216,7,FALSE))),
                                                                                 ),
                                                         IF($CU17&lt;&gt;"",
                                                                        CONCATENATE(
                                                                                                 IF(IFERROR(VLOOKUP($CU17,KM!$C$7:$N$216,7,FALSE),VLOOKUP(VALUE($CU17),KM!$C$7:$N$216,7,FALSE))="","-",IFERROR(VLOOKUP($CU17,KM!$C$7:$N$216,7,FALSE),VLOOKUP(VALUE($CU17),KM!$C$7:$N$216,7,FALSE))),
                                                                                                ),
                                                                       "")
                                                         )
                                            )
                             )
                )</f>
        <v/>
      </c>
      <c r="DC17" s="35" t="str">
        <f ca="1">IF($CY17&lt;&gt;"",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,CHAR(10),CHAR(10),"---QS1 Anforderung der Z",$CX17,":",CHAR(10),
                                        IF(IFERROR(VLOOKUP($CX17,KM!$C$7:$N$216,6,FALSE),VLOOKUP(VALUE($CX17),KM!$C$7:$N$216,6,FALSE))="","-",IFERROR(VLOOKUP($CX17,KM!$C$7:$N$216,6,FALSE),VLOOKUP(VALUE($CX17),KM!$C$7:$N$216,6,FALSE))),
                                       "---QS1 Anforderung der Z",$CY17,CHAR(10),
                                        IF(IFERROR(VLOOKUP($CY17,KM!$C$7:$N$216,6,FALSE),VLOOKUP(VALUE($CY17),KM!$C$7:$N$216,6,FALSE))="","-",IFERROR(VLOOKUP($CY17,KM!$C$7:$N$216,6,FALSE),VLOOKUP(VALUE($CY17),KM!$C$7:$N$216,6,FALSE))),
                                        ),
               IF($CX17&lt;&gt;"",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,CHAR(10),CHAR(10),"---QS1 Anforderung der Z",$CX17,":",CHAR(10),
                                                     IF(IFERROR(VLOOKUP($CX17,KM!$C$7:$N$216,6,FALSE),VLOOKUP(VALUE($CX17),KM!$C$7:$N$216,6,FALSE))="","-",IFERROR(VLOOKUP($CX17,KM!$C$7:$N$216,6,FALSE),VLOOKUP(VALUE($CX17),KM!$C$7:$N$216,6,FALSE))),
                                                   ),
                             IF($CW17&lt;&gt;"",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,CHAR(10),CHAR(10),"---QS1 Anforderung der Z",$CW17,":",CHAR(10),
                                                                    IF(IFERROR(VLOOKUP($CW17,KM!$C$7:$N$216,6,FALSE),VLOOKUP(VALUE($CW17),KM!$C$7:$N$216,6,FALSE))="","-",IFERROR(VLOOKUP($CW17,KM!$C$7:$N$216,6,FALSE),VLOOKUP(VALUE($CW17),KM!$C$7:$N$216,6,FALSE))),
                                                                    ),
                                           IF($CV17&lt;&gt;"",
                                                         CONCATENATE(
                                                                                  "---QS1 Anforderung der Z",$CU17,":",CHAR(10),
                                                                                 IF(IFERROR(VLOOKUP($CU17,KM!$C$7:$N$216,6,FALSE),VLOOKUP(VALUE($CU17),KM!$C$7:$N$216,6,FALSE))="","-",IFERROR(VLOOKUP($CU17,KM!$C$7:$N$216,6,FALSE),VLOOKUP(VALUE($CU17),KM!$C$7:$N$216,6,FALSE))),
                                                                                 ,CHAR(10),CHAR(10),"---QS1 Anforderung der Z",$CV17,":",CHAR(10),
                                                                                 IF(IFERROR(VLOOKUP($CV17,KM!$C$7:$N$216,6,FALSE),VLOOKUP(VALUE($CV17),KM!$C$7:$N$216,6,FALSE))="","-",IFERROR(VLOOKUP($CV17,KM!$C$7:$N$216,6,FALSE),VLOOKUP(VALUE($CV17),KM!$C$7:$N$216,6,FALSE))),
                                                                                 ),
                                                         IF($CU17&lt;&gt;"",
                                                                        CONCATENATE(
                                                                                                 IF(IFERROR(VLOOKUP($CU17,KM!$C$7:$N$216,6,FALSE),VLOOKUP(VALUE($CU17),KM!$C$7:$N$216,6,FALSE))="","-",IFERROR(VLOOKUP($CU17,KM!$C$7:$N$216,6,FALSE),VLOOKUP(VALUE($CU17),KM!$C$7:$N$216,6,FALSE))),
                                                                                                ),
                                                                       "")
                                                         )
                                            )
                             )
                )</f>
        <v/>
      </c>
      <c r="DD17" s="35" t="str">
        <f>IF(OR(KM!C20="",LEN(KM!C20)&gt;5),"",KM!C20&amp;"")</f>
        <v>13</v>
      </c>
      <c r="DE17" s="35" t="str">
        <f>IF(KM!D20="","",KM!D20)</f>
        <v>Montagekleb- und Dichtstoffe an der Fassade, Fenstern und Außentüren</v>
      </c>
      <c r="DF17" s="35" t="str">
        <f>IF(KM!E20="","",KM!E20)</f>
        <v>Klebstoff für die Herstellung der Luftdichtheit an der Fassade innen und außen: z. B. PU, PU-Hybrid, MS-Polymer, SMP, Acrylat, Silikon</v>
      </c>
      <c r="DG17" s="35" t="str">
        <f>IF(KM!F20="","",KM!F20)</f>
        <v>VVOC, VOC, SVOC Emissionen und Gehalt an gefährlichen Stoffen</v>
      </c>
      <c r="DH17" s="35">
        <f ca="1">IF(DD17="","",
               IF(
            IFERROR(_xlfn.XLOOKUP(DD17,Eingabe_mit_Formel!$CU$4:$CU$2000,Eingabe_mit_Formel!$CU$4:$CU$2000),
                                IFERROR(_xlfn.XLOOKUP(DD17,Eingabe_mit_Formel!$CV$4:$CV$2000,Eingabe_mit_Formel!$CV$4:$CV$2000),
                                                             IFERROR(_xlfn.XLOOKUP(DD17,Eingabe_mit_Formel!$CW$4:$CW$2000,Eingabe_mit_Formel!$CW$4:$CW$2000),
                                                                                          IFERROR(_xlfn.XLOOKUP(DD17,Eingabe_mit_Formel!$CX$4:$CX$2000,Eingabe_mit_Formel!$CX$4:$CX$2000),
                                                                                                                      IFERROR(_xlfn.XLOOKUP(DD17,Eingabe_mit_Formel!$CY$4:$CY$2000,Eingabe_mit_Formel!$CY$4:$CY$2000),-1
                                                                                                                                                  )
                                                                                                                      )
                                                                                       )
                                                            )
                                               )
                             =-1,-1,1
                            )
                   )</f>
        <v>-1</v>
      </c>
      <c r="DI17" s="35"/>
      <c r="DJ17" s="35"/>
      <c r="DK17" s="35" t="str">
        <f t="shared" ca="1" si="12"/>
        <v xml:space="preserve">
</v>
      </c>
      <c r="DL17" s="7" t="str" cm="1">
        <f t="array" aca="1" ref="DL17" ca="1">IF(INDIRECT(ADDRESS(ROW(),107,4,,"Eingabe"))="","",INDIRECT(ADDRESS(ROW(),107,4,,"Eingabe")))</f>
        <v/>
      </c>
      <c r="DM17" s="7" t="str" cm="1">
        <f t="array" aca="1" ref="DM17" ca="1">IF(INDIRECT(ADDRESS(ROW(),109,4,,"Eingabe"))="","",INDIRECT(ADDRESS(ROW(),109,4,,"Eingabe")))</f>
        <v/>
      </c>
      <c r="DN17" s="7" t="str" cm="1">
        <f t="array" aca="1" ref="DN17" ca="1">IF(INDIRECT(ADDRESS(ROW(),110,4,,"Eingabe"))="","",INDIRECT(ADDRESS(ROW(),110,4,,"Eingabe")))</f>
        <v/>
      </c>
      <c r="DO17" s="35" t="str">
        <f t="shared" ca="1" si="13"/>
        <v/>
      </c>
      <c r="DP17" s="35" t="str">
        <f t="shared" ca="1" si="14"/>
        <v/>
      </c>
      <c r="DQ17" s="35"/>
      <c r="DR17" s="35"/>
      <c r="DS17" s="35"/>
      <c r="DT17" s="35" t="str">
        <f t="shared" ca="1" si="15"/>
        <v xml:space="preserve">
</v>
      </c>
      <c r="DU17" s="35" t="str" cm="1">
        <f t="array" aca="1" ref="DU17" ca="1">IF(INDIRECT(ADDRESS(ROW(),114,4,,"Eingabe"))="","",INDIRECT(ADDRESS(ROW(),114,4,,"Eingabe")))</f>
        <v/>
      </c>
      <c r="DV17" s="35" t="str" cm="1">
        <f t="array" aca="1" ref="DV17" ca="1">IF(INDIRECT(ADDRESS(ROW(),117,4,,"Eingabe"))="","",INDIRECT(ADDRESS(ROW(),117,4,,"Eingabe")))</f>
        <v/>
      </c>
      <c r="DW17" s="35" t="str" cm="1">
        <f t="array" aca="1" ref="DW17" ca="1">IF(INDIRECT(ADDRESS(ROW(),118,4,,"Eingabe"))="","",INDIRECT(ADDRESS(ROW(),118,4,,"Eingabe")))</f>
        <v/>
      </c>
      <c r="DX17" s="35" t="str" cm="1">
        <f t="array" aca="1" ref="DX17" ca="1">IF(INDIRECT(ADDRESS(ROW(),119,4,,"Eingabe"))="","",INDIRECT(ADDRESS(ROW(),119,4,,"Eingabe")))</f>
        <v/>
      </c>
      <c r="DY17" s="35" t="str" cm="1">
        <f t="array" aca="1" ref="DY17" ca="1">IF(INDIRECT(ADDRESS(ROW(),120,4,,"Eingabe"))="","",INDIRECT(ADDRESS(ROW(),120,4,,"Eingabe")))</f>
        <v/>
      </c>
      <c r="DZ17" s="35" t="str" cm="1">
        <f t="array" aca="1" ref="DZ17" ca="1">IF(INDIRECT(ADDRESS(ROW(),121,4,,"Eingabe"))="","",INDIRECT(ADDRESS(ROW(),121,4,,"Eingabe")))</f>
        <v/>
      </c>
      <c r="EA17" s="35" t="str" cm="1">
        <f t="array" aca="1" ref="EA17" ca="1">IF(INDIRECT(ADDRESS(ROW(),122,4,,"Eingabe"))="","",INDIRECT(ADDRESS(ROW(),122,4,,"Eingabe")))</f>
        <v/>
      </c>
      <c r="EB17" s="35" t="str" cm="1">
        <f t="array" aca="1" ref="EB17" ca="1">IF(INDIRECT(ADDRESS(ROW(),123,4,,"Eingabe"))="","",INDIRECT(ADDRESS(ROW(),123,4,,"Eingabe")))</f>
        <v/>
      </c>
      <c r="EC17" s="35" t="str">
        <f t="shared" ca="1" si="16"/>
        <v/>
      </c>
      <c r="ED17" s="35" t="str" cm="1">
        <f t="array" aca="1" ref="ED17" ca="1">IF(INDIRECT(ADDRESS(ROW(),124,4,,"Eingabe"))="","",INDIRECT(ADDRESS(ROW(),124,4,,"Eingabe")))</f>
        <v/>
      </c>
      <c r="EE17" s="35" t="str" cm="1">
        <f t="array" aca="1" ref="EE17" ca="1">IF(AND(_xlfn.ISFORMULA(INDIRECT(ADDRESS(ROW(),1,4,,"Eingabe"))),_xlfn.ISFORMULA(INDIRECT(ADDRESS(ROW(),36,4,,"Eingabe"))),_xlfn.ISFORMULA(INDIRECT(ADDRESS(ROW(),39,4,,"Eingabe"))),_xlfn.ISFORMULA(INDIRECT(ADDRESS(ROW(),77,4,,"Eingabe"))),_xlfn.ISFORMULA(INDIRECT(ADDRESS(ROW(),106,4,,"Eingabe"))),_xlfn.ISFORMULA(INDIRECT(ADDRESS(ROW(),113,4,,"Eingabe")))),"",ROW())</f>
        <v/>
      </c>
      <c r="EF17" s="36" t="str">
        <f t="shared" ca="1" si="1"/>
        <v/>
      </c>
      <c r="EG17" s="36" t="str">
        <f ca="1">IFERROR(IF(B17="","",
                IF(OR(_xlfn.XLOOKUP(B17,METADATEN!$A$4:$A$200,METADATEN!$E$4:$E$200)="Ja",AND(_xlfn.XLOOKUP(B17,METADATEN!$A$4:$A$200,METADATEN!$E$4:$E$200)&lt;&gt;"",DZ17&lt;&gt;""),AND(OR(AND(B17&gt;=340,B17&lt;=346),B17=349),#REF!&lt;&gt;"",OR(IFERROR(SEARCH("Logistik",#REF!),FALSE),IFERROR(SEARCH("Produktion",#REF!),FALSE)))),"","FEHLER: KG wurde als nicht betrachtungsrelevant gekennzeichnet")
                ),"")</f>
        <v/>
      </c>
      <c r="EH17" s="49" t="str">
        <f ca="1">IF(B17="","",
                                 IF(ISERROR(_xlfn.XLOOKUP(B17,METADATEN!$A$4:$A$200,METADATEN!$B$4:$B$200)),"FEHLER: KG kann nicht ausgewertet werden",""
                                               )
                 )</f>
        <v/>
      </c>
      <c r="EI17" s="36" t="str">
        <f t="shared" ca="1" si="2"/>
        <v/>
      </c>
      <c r="EJ17" s="36" t="str">
        <f t="shared" ca="1" si="17"/>
        <v/>
      </c>
      <c r="EK17" s="36" t="str">
        <f t="shared" ca="1" si="18"/>
        <v/>
      </c>
      <c r="EL17" s="36" t="str">
        <f ca="1">IFERROR(IF(AND(EI17="Ja",_xlfn.XLOOKUP(B17,METADATEN!$A$4:$A$200,METADATEN!$I$4:$I$200)&lt;&gt;"Ja"),"WARNUNG zur KG Relevanz: "&amp;_xlfn.XLOOKUP(B17,METADATEN!$A$4:$A$200,METADATEN!$I$4:$I$200),""),"")</f>
        <v/>
      </c>
      <c r="EM17" s="36" t="str">
        <f ca="1">IFERROR(IF(B17="","",
                IF(AND(OR(DL17="QS2",DL17="QS4"),_xlfn.XLOOKUP(B17,METADATEN!$A$4:$A$200,METADATEN!$M$4:$M$200)=0),"WARNUNG: Die KG ist mit '0' gewichtet","")
                ),"")</f>
        <v/>
      </c>
      <c r="EN17" s="36" t="str">
        <f t="shared" ca="1" si="19"/>
        <v/>
      </c>
      <c r="EO17" s="36" t="str">
        <f t="shared" ca="1" si="26"/>
        <v/>
      </c>
      <c r="EP17" s="36" t="str">
        <f t="shared" ca="1" si="27"/>
        <v/>
      </c>
      <c r="EQ17" s="36" t="str">
        <f t="shared" ca="1" si="28"/>
        <v/>
      </c>
      <c r="ER17" s="36" t="str">
        <f t="shared" ca="1" si="22"/>
        <v/>
      </c>
      <c r="ES17" s="36" t="str">
        <f t="shared" ca="1" si="23"/>
        <v/>
      </c>
      <c r="ET17" s="36" t="str">
        <f t="shared" ca="1" si="24"/>
        <v/>
      </c>
      <c r="EU17" s="35" t="str">
        <f ca="1">IFERROR(IF(B17="","",
               IF(AND(AND(OR(DU17="QS1",DU17="QS2",DU17="QS3",DU17="QS4"),_xlfn.XLOOKUP(B17,METADATEN!$A$4:$A$200,METADATEN!$AE$4:$AE$200)=0),B17&lt;&gt;380,B17&lt;&gt;381,B17&lt;&gt;382,B17&lt;&gt;389),"WARNUNG: Die KG ist mit '0' gewichtet","")
               ),"")</f>
        <v/>
      </c>
      <c r="EV17" s="35" t="str">
        <f t="shared" ca="1" si="3"/>
        <v/>
      </c>
      <c r="EW17" s="35" t="str">
        <f t="shared" ca="1" si="4"/>
        <v/>
      </c>
      <c r="EX17" s="35" t="str">
        <f t="shared" ca="1" si="5"/>
        <v/>
      </c>
      <c r="EY17" s="35" t="str">
        <f t="shared" ca="1" si="6"/>
        <v/>
      </c>
      <c r="EZ17" s="35" t="str">
        <f ca="1">IFERROR(IF(B17="","",
                IF(AND(OR(B17=380,B17=381,B17=382,B17=389),OR(AH17&lt;&gt;0,AH17="-"),EC17="x",OR(#REF!&lt;&gt;"",#REF!&lt;&gt;"")),"WARNUNG: Um bei gleichzeitiger Geltendmachung des Bonus 4 und Verfahren1 bei der KG300 (1.Ebene) die maximalen Punkte erreichen zu können, geben Sie bitte die Masse 0kg ein!","")
                ),"")</f>
        <v/>
      </c>
    </row>
    <row r="18" spans="1:156" ht="15" customHeight="1" x14ac:dyDescent="0.3">
      <c r="A18" s="7" t="str">
        <f t="shared" ca="1" si="7"/>
        <v xml:space="preserve">
</v>
      </c>
      <c r="B18" s="7" t="str" cm="1">
        <f t="array" aca="1" ref="B18" ca="1">IF(INDIRECT(ADDRESS(ROW(),2,4,,"Eingabe"))="","",INDIRECT(ADDRESS(ROW(),2,4,,"Eingabe")))</f>
        <v/>
      </c>
      <c r="C18" s="7" t="str" cm="1">
        <f t="array" aca="1" ref="C18" ca="1">IF(INDIRECT(ADDRESS(ROW(),3,4,,"Eingabe"))="","",INDIRECT(ADDRESS(ROW(),3,4,,"Eingabe")))</f>
        <v/>
      </c>
      <c r="D18" s="7" t="str" cm="1">
        <f t="array" aca="1" ref="D18" ca="1">IF(INDIRECT(ADDRESS(ROW(),5,4,,"Eingabe"))="","",INDIRECT(ADDRESS(ROW(),5,4,,"Eingabe")))</f>
        <v/>
      </c>
      <c r="E18" s="7" t="str" cm="1">
        <f t="array" aca="1" ref="E18" ca="1">IF(INDIRECT(ADDRESS(ROW(),6,4,,"Eingabe"))="","",INDIRECT(ADDRESS(ROW(),6,4,,"Eingabe")))</f>
        <v/>
      </c>
      <c r="F18" s="7" t="str" cm="1">
        <f t="array" aca="1" ref="F18" ca="1">IF(INDIRECT(ADDRESS(ROW(),8,4,,"Eingabe"))="","",INDIRECT(ADDRESS(ROW(),8,4,,"Eingabe")))</f>
        <v/>
      </c>
      <c r="G18" s="7" t="str" cm="1">
        <f t="array" aca="1" ref="G18" ca="1">IF(INDIRECT(ADDRESS(ROW(),9,4,,"Eingabe"))="","",INDIRECT(ADDRESS(ROW(),9,4,,"Eingabe")))</f>
        <v/>
      </c>
      <c r="H18" s="7" t="str" cm="1">
        <f t="array" aca="1" ref="H18" ca="1">IF(INDIRECT(ADDRESS(ROW(),10,4,,"Eingabe"))="","",INDIRECT(ADDRESS(ROW(),10,4,,"Eingabe")))</f>
        <v/>
      </c>
      <c r="I18" s="7" t="str" cm="1">
        <f t="array" aca="1" ref="I18" ca="1">IF(INDIRECT(ADDRESS(ROW(),11,4,,"Eingabe"))="","",INDIRECT(ADDRESS(ROW(),11,4,,"Eingabe")))</f>
        <v/>
      </c>
      <c r="J18" s="7" t="str" cm="1">
        <f t="array" aca="1" ref="J18" ca="1">IF(INDIRECT(ADDRESS(ROW(),12,4,,"Eingabe"))="","",INDIRECT(ADDRESS(ROW(),12,4,,"Eingabe")))</f>
        <v/>
      </c>
      <c r="K18" s="7" t="str" cm="1">
        <f t="array" aca="1" ref="K18" ca="1">IF(INDIRECT(ADDRESS(ROW(),13,4,,"Eingabe"))&lt;&gt;"",INDIRECT(ADDRESS(ROW(),13,4,,"Eingabe")),IF(AND(J18="m^3",I18&lt;&gt;""),I18,""))</f>
        <v/>
      </c>
      <c r="L18" s="7" t="str" cm="1">
        <f t="array" aca="1" ref="L18" ca="1">IF(INDIRECT(ADDRESS(ROW(),14,4,,"Eingabe"))="","",INDIRECT(ADDRESS(ROW(),14,4,,"Eingabe")))</f>
        <v/>
      </c>
      <c r="M18" s="7" t="str" cm="1">
        <f t="array" aca="1" ref="M18" ca="1">IF(INDIRECT(ADDRESS(ROW(),15,4,,"Eingabe"))="","",INDIRECT(ADDRESS(ROW(),15,4,,"Eingabe")))</f>
        <v/>
      </c>
      <c r="N18" s="7" t="str" cm="1">
        <f t="array" aca="1" ref="N18" ca="1">IF(INDIRECT(ADDRESS(ROW(),16,4,,"Eingabe"))="","",INDIRECT(ADDRESS(ROW(),16,4,,"Eingabe")))</f>
        <v/>
      </c>
      <c r="O18" s="7" t="str" cm="1">
        <f t="array" aca="1" ref="O18" ca="1">IF(INDIRECT(ADDRESS(ROW(),17,4,,"Eingabe"))="","",INDIRECT(ADDRESS(ROW(),17,4,,"Eingabe")))</f>
        <v/>
      </c>
      <c r="P18" s="7" t="str" cm="1">
        <f t="array" aca="1" ref="P18" ca="1">IF(INDIRECT(ADDRESS(ROW(),18,4,,"Eingabe"))="","",INDIRECT(ADDRESS(ROW(),18,4,,"Eingabe")))</f>
        <v/>
      </c>
      <c r="Q18" s="7" t="str" cm="1">
        <f t="array" aca="1" ref="Q18" ca="1">IF(INDIRECT(ADDRESS(ROW(),19,4,,"Eingabe"))="","",INDIRECT(ADDRESS(ROW(),19,4,,"Eingabe")))</f>
        <v/>
      </c>
      <c r="R18" s="7" t="str">
        <f ca="1">IF(Q18="","",_xlfn.XLOOKUP(Q18,METADATEN!$BJ$2:$BJ$1000,METADATEN!$BK$2:$BK$1000))</f>
        <v/>
      </c>
      <c r="S18" s="7" t="str" cm="1">
        <f t="array" aca="1" ref="S18" ca="1">IF(INDIRECT(ADDRESS(ROW(),21,4,,"Eingabe"))="","",INDIRECT(ADDRESS(ROW(),21,4,,"Eingabe")))</f>
        <v/>
      </c>
      <c r="T18" s="7" t="str" cm="1">
        <f t="array" aca="1" ref="T18" ca="1">IF(INDIRECT(ADDRESS(ROW(),22,4,,"Eingabe"))="","",INDIRECT(ADDRESS(ROW(),22,4,,"Eingabe")))</f>
        <v/>
      </c>
      <c r="U18" s="7" t="str">
        <f ca="1">IF(T18="","",_xlfn.XLOOKUP(T18,METADATEN!$BJ$2:$BJ$1000,METADATEN!$BK$2:$BK$1000))</f>
        <v/>
      </c>
      <c r="V18" s="7" cm="1">
        <f t="array" aca="1" ref="V18" ca="1">IF(INDIRECT(ADDRESS(ROW(),24,4,,"Eingabe"))="",0,INDIRECT(ADDRESS(ROW(),24,4,,"Eingabe")))</f>
        <v>0</v>
      </c>
      <c r="W18" s="7" t="str" cm="1">
        <f t="array" aca="1" ref="W18" ca="1">IF(INDIRECT(ADDRESS(ROW(),25,4,,"Eingabe"))="","",INDIRECT(ADDRESS(ROW(),25,4,,"Eingabe")))</f>
        <v/>
      </c>
      <c r="X18" s="7">
        <f ca="1">IF(W18="",0,_xlfn.XLOOKUP(W18,METADATEN!$BJ$2:$BJ$1000,METADATEN!$BK$2:$BK$1000))</f>
        <v>0</v>
      </c>
      <c r="Y18" s="7" cm="1">
        <f t="array" aca="1" ref="Y18" ca="1">IF(INDIRECT(ADDRESS(ROW(),27,4,,"Eingabe"))="",0,INDIRECT(ADDRESS(ROW(),27,4,,"Eingabe")))</f>
        <v>0</v>
      </c>
      <c r="Z18" s="7" t="str" cm="1">
        <f t="array" aca="1" ref="Z18" ca="1">IF(INDIRECT(ADDRESS(ROW(),28,4,,"Eingabe"))="","",INDIRECT(ADDRESS(ROW(),28,4,,"Eingabe")))</f>
        <v/>
      </c>
      <c r="AA18" s="7">
        <f ca="1">IF(Z18="",0,_xlfn.XLOOKUP(Z18,METADATEN!$BJ$2:$BJ$1000,METADATEN!$BK$2:$BK$1000))</f>
        <v>0</v>
      </c>
      <c r="AB18" s="7" cm="1">
        <f t="array" aca="1" ref="AB18" ca="1">IF(INDIRECT(ADDRESS(ROW(),30,4,,"Eingabe"))="",0,INDIRECT(ADDRESS(ROW(),30,4,,"Eingabe")))</f>
        <v>0</v>
      </c>
      <c r="AC18" s="7" t="str" cm="1">
        <f t="array" aca="1" ref="AC18" ca="1">IF(INDIRECT(ADDRESS(ROW(),31,4,,"Eingabe"))="","",INDIRECT(ADDRESS(ROW(),31,4,,"Eingabe")))</f>
        <v/>
      </c>
      <c r="AD18" s="7">
        <f ca="1">IF(AC18="",0,_xlfn.XLOOKUP(AC18,METADATEN!$BJ$2:$BJ$1000,METADATEN!$BK$2:$BK$1000))</f>
        <v>0</v>
      </c>
      <c r="AE18" s="7" cm="1">
        <f t="array" aca="1" ref="AE18" ca="1">IF(INDIRECT(ADDRESS(ROW(),33,4,,"Eingabe"))="",0,INDIRECT(ADDRESS(ROW(),33,4,,"Eingabe")))</f>
        <v>0</v>
      </c>
      <c r="AF18" s="7" t="str" cm="1">
        <f t="array" aca="1" ref="AF18" ca="1">IF(INDIRECT(ADDRESS(ROW(),34,4,,"Eingabe"))="","",INDIRECT(ADDRESS(ROW(),34,4,,"Eingabe")))</f>
        <v/>
      </c>
      <c r="AG18" s="7">
        <f ca="1">IF(AF18="",0,_xlfn.XLOOKUP(AF18,METADATEN!$BJ$2:$BJ$1000,METADATEN!$BK$2:$BK$1000))</f>
        <v>0</v>
      </c>
      <c r="AH18" s="7" t="str">
        <f ca="1">IFERROR(IF(B18="","",
                IF(AND(J18=METADATEN!$BL$2,I18&lt;&gt;""),I18,
                              IF(AND(J18=METADATEN!$BL$3,I18&lt;&gt;"",K18&lt;&gt;""),I18*K18,
                                            IF(AND(J18=METADATEN!$BL$4,I18&lt;&gt;"",L18&lt;&gt;""),I18*L18,
                                                          IF(AND(J18=METADATEN!$BL$6,I18&lt;&gt;"",M18&lt;&gt;""),I18*M18,
                                                                        IF(AND(J18=METADATEN!$BL$10,I18&lt;&gt;"",N18&lt;&gt;""),I18*N18,
                                                                                       IF(OR(J18=METADATEN!$BL$11,J18=METADATEN!$BL$12),0,
                                                                                                     IF(AND(O18&lt;&gt;"",K18&lt;&gt;""),O18*K18,
                                                                                                                  IF(AND(R18&lt;&gt;"",K18&lt;&gt;""),R18*K18,
                                                                                                                                IF(AND(R18="",K18&lt;&gt;"",S18&lt;&gt;"",U18&lt;&gt;"",S18+V18+Y18+AB18+AE18=1),(S18*U18+V18*X18+Y18*AA18+AB18*AD18+AE18*AG18)*K18,"-"
                                                                                                                                             )
                                                                                                                               )
                                                                                                                  )
                                                                                                     )
                                                                                      )
                                                                        )
                                                        )
                                         )
                            )
                ),"-")</f>
        <v/>
      </c>
      <c r="AI18" s="35"/>
      <c r="AJ18" s="35"/>
      <c r="AK18" s="35" t="str">
        <f t="shared" ca="1" si="8"/>
        <v xml:space="preserve">
</v>
      </c>
      <c r="AL18" s="35" t="str" cm="1">
        <f t="array" aca="1" ref="AL18" ca="1">IF(INDIRECT(ADDRESS(ROW(),40,4,,"Eingabe"))="","",INDIRECT(ADDRESS(ROW(),40,4,,"Eingabe")))</f>
        <v/>
      </c>
      <c r="AM18" s="35" t="str" cm="1">
        <f t="array" aca="1" ref="AM18" ca="1">IF(INDIRECT(ADDRESS(ROW(),41,4,,"Eingabe"))="","",INDIRECT(ADDRESS(ROW(),41,4,,"Eingabe")))</f>
        <v/>
      </c>
      <c r="AN18" s="35" t="str" cm="1">
        <f t="array" aca="1" ref="AN18" ca="1">IF(INDIRECT(ADDRESS(ROW(),42,4,,"Eingabe"))="","",INDIRECT(ADDRESS(ROW(),42,4,,"Eingabe")))</f>
        <v/>
      </c>
      <c r="AO18" s="35"/>
      <c r="AP18" s="35" cm="1">
        <f t="array" aca="1" ref="AP18" ca="1">IF(INDIRECT(ADDRESS(ROW(),44,4,,"Eingabe"))="",0,INDIRECT(ADDRESS(ROW(),44,4,,"Eingabe")))</f>
        <v>0</v>
      </c>
      <c r="AQ18" s="35" cm="1">
        <f t="array" aca="1" ref="AQ18" ca="1">IF(INDIRECT(ADDRESS(ROW(),45,4,,"Eingabe"))="",0,INDIRECT(ADDRESS(ROW(),45,4,,"Eingabe")))</f>
        <v>0</v>
      </c>
      <c r="AR18" s="35" cm="1">
        <f t="array" aca="1" ref="AR18" ca="1">IF(INDIRECT(ADDRESS(ROW(),46,4,,"Eingabe"))="",0,INDIRECT(ADDRESS(ROW(),46,4,,"Eingabe")))</f>
        <v>0</v>
      </c>
      <c r="AS18" s="35" cm="1">
        <f t="array" aca="1" ref="AS18" ca="1">IF(INDIRECT(ADDRESS(ROW(),47,4,,"Eingabe"))="",0,INDIRECT(ADDRESS(ROW(),47,4,,"Eingabe")))</f>
        <v>0</v>
      </c>
      <c r="AT18" s="35" cm="1">
        <f t="array" aca="1" ref="AT18" ca="1">IF(INDIRECT(ADDRESS(ROW(),48,4,,"Eingabe"))="",0,INDIRECT(ADDRESS(ROW(),48,4,,"Eingabe")))</f>
        <v>0</v>
      </c>
      <c r="AU18" s="35"/>
      <c r="AV18" s="35" cm="1">
        <f t="array" aca="1" ref="AV18" ca="1">IF(INDIRECT(ADDRESS(ROW(),50,4,,"Eingabe"))="",0,INDIRECT(ADDRESS(ROW(),50,4,,"Eingabe")))</f>
        <v>0</v>
      </c>
      <c r="AW18" s="35" cm="1">
        <f t="array" aca="1" ref="AW18" ca="1">IF(INDIRECT(ADDRESS(ROW(),51,4,,"Eingabe"))="",0,INDIRECT(ADDRESS(ROW(),51,4,,"Eingabe")))</f>
        <v>0</v>
      </c>
      <c r="AX18" s="35" cm="1">
        <f t="array" aca="1" ref="AX18" ca="1">IF(INDIRECT(ADDRESS(ROW(),52,4,,"Eingabe"))="",0,INDIRECT(ADDRESS(ROW(),52,4,,"Eingabe")))</f>
        <v>0</v>
      </c>
      <c r="AY18" s="35" cm="1">
        <f t="array" aca="1" ref="AY18" ca="1">IF(INDIRECT(ADDRESS(ROW(),53,4,,"Eingabe"))="",0,INDIRECT(ADDRESS(ROW(),53,4,,"Eingabe")))</f>
        <v>0</v>
      </c>
      <c r="AZ18" s="35" cm="1">
        <f t="array" aca="1" ref="AZ18" ca="1">IF(INDIRECT(ADDRESS(ROW(),54,4,,"Eingabe"))="",0,INDIRECT(ADDRESS(ROW(),54,4,,"Eingabe")))</f>
        <v>0</v>
      </c>
      <c r="BA18" s="35"/>
      <c r="BB18" s="35" cm="1">
        <f t="array" aca="1" ref="BB18" ca="1">IF(INDIRECT(ADDRESS(ROW(),56,4,,"Eingabe"))="",0,INDIRECT(ADDRESS(ROW(),56,4,,"Eingabe")))</f>
        <v>0</v>
      </c>
      <c r="BC18" s="35" cm="1">
        <f t="array" aca="1" ref="BC18" ca="1">IF(INDIRECT(ADDRESS(ROW(),57,4,,"Eingabe"))="",0,INDIRECT(ADDRESS(ROW(),57,4,,"Eingabe")))</f>
        <v>0</v>
      </c>
      <c r="BD18" s="35" cm="1">
        <f t="array" aca="1" ref="BD18" ca="1">IF(INDIRECT(ADDRESS(ROW(),58,4,,"Eingabe"))="",0,INDIRECT(ADDRESS(ROW(),58,4,,"Eingabe")))</f>
        <v>0</v>
      </c>
      <c r="BE18" s="35" cm="1">
        <f t="array" aca="1" ref="BE18" ca="1">IF(INDIRECT(ADDRESS(ROW(),59,4,,"Eingabe"))="",0,INDIRECT(ADDRESS(ROW(),59,4,,"Eingabe")))</f>
        <v>0</v>
      </c>
      <c r="BF18" s="35" cm="1">
        <f t="array" aca="1" ref="BF18" ca="1">IF(INDIRECT(ADDRESS(ROW(),60,4,,"Eingabe"))="",0,INDIRECT(ADDRESS(ROW(),60,4,,"Eingabe")))</f>
        <v>0</v>
      </c>
      <c r="BG18" s="35"/>
      <c r="BH18" s="35" cm="1">
        <f t="array" aca="1" ref="BH18" ca="1">IF(INDIRECT(ADDRESS(ROW(),62,4,,"Eingabe"))="",0,INDIRECT(ADDRESS(ROW(),62,4,,"Eingabe")))</f>
        <v>0</v>
      </c>
      <c r="BI18" s="35" cm="1">
        <f t="array" aca="1" ref="BI18" ca="1">IF(INDIRECT(ADDRESS(ROW(),63,4,,"Eingabe"))="",0,INDIRECT(ADDRESS(ROW(),63,4,,"Eingabe")))</f>
        <v>0</v>
      </c>
      <c r="BJ18" s="35" cm="1">
        <f t="array" aca="1" ref="BJ18" ca="1">IF(INDIRECT(ADDRESS(ROW(),64,4,,"Eingabe"))="",0,INDIRECT(ADDRESS(ROW(),64,4,,"Eingabe")))</f>
        <v>0</v>
      </c>
      <c r="BK18" s="35" cm="1">
        <f t="array" aca="1" ref="BK18" ca="1">IF(INDIRECT(ADDRESS(ROW(),65,4,,"Eingabe"))="",0,INDIRECT(ADDRESS(ROW(),65,4,,"Eingabe")))</f>
        <v>0</v>
      </c>
      <c r="BL18" s="35" cm="1">
        <f t="array" aca="1" ref="BL18" ca="1">IF(INDIRECT(ADDRESS(ROW(),66,4,,"Eingabe"))="",0,INDIRECT(ADDRESS(ROW(),66,4,,"Eingabe")))</f>
        <v>0</v>
      </c>
      <c r="BM18" s="35"/>
      <c r="BN18" s="35" cm="1">
        <f t="array" aca="1" ref="BN18" ca="1">IF(INDIRECT(ADDRESS(ROW(),68,4,,"Eingabe"))="",0,INDIRECT(ADDRESS(ROW(),68,4,,"Eingabe")))</f>
        <v>0</v>
      </c>
      <c r="BO18" s="35" cm="1">
        <f t="array" aca="1" ref="BO18" ca="1">IF(INDIRECT(ADDRESS(ROW(),69,4,,"Eingabe"))="",0,INDIRECT(ADDRESS(ROW(),69,4,,"Eingabe")))</f>
        <v>0</v>
      </c>
      <c r="BP18" s="35" cm="1">
        <f t="array" aca="1" ref="BP18" ca="1">IF(INDIRECT(ADDRESS(ROW(),70,4,,"Eingabe"))="",0,INDIRECT(ADDRESS(ROW(),70,4,,"Eingabe")))</f>
        <v>0</v>
      </c>
      <c r="BQ18" s="35" cm="1">
        <f t="array" aca="1" ref="BQ18" ca="1">IF(INDIRECT(ADDRESS(ROW(),71,4,,"Eingabe"))="",0,INDIRECT(ADDRESS(ROW(),71,4,,"Eingabe")))</f>
        <v>0</v>
      </c>
      <c r="BR18" s="35" cm="1">
        <f t="array" aca="1" ref="BR18" ca="1">IF(INDIRECT(ADDRESS(ROW(),72,4,,"Eingabe"))="",0,INDIRECT(ADDRESS(ROW(),72,4,,"Eingabe")))</f>
        <v>0</v>
      </c>
      <c r="BS18" s="35"/>
      <c r="BV18" s="7" t="str">
        <f t="shared" ca="1" si="9"/>
        <v/>
      </c>
      <c r="BW18" s="7" t="str">
        <f ca="1">IF($B18="","",
                _xlfn.XLOOKUP(B18,METADATEN!$A$4:$A$200,METADATEN!$J$4:$J$200)
                )</f>
        <v/>
      </c>
      <c r="BX18" s="7" t="str" cm="1">
        <f t="array" aca="1" ref="BX18" ca="1">IF(INDIRECT(ADDRESS(ROW(),78,4,,"Eingabe"))="","",INDIRECT(ADDRESS(ROW(),78,4,,"Eingabe")))</f>
        <v/>
      </c>
      <c r="BY18" s="7" t="str" cm="1">
        <f t="array" aca="1" ref="BY18" ca="1">IF(INDIRECT(ADDRESS(ROW(),79,4,,"Eingabe"))="","",INDIRECT(ADDRESS(ROW(),79,4,,"Eingabe")))</f>
        <v/>
      </c>
      <c r="BZ18" s="7" t="str" cm="1">
        <f t="array" aca="1" ref="BZ18" ca="1">IF(INDIRECT(ADDRESS(ROW(),80,4,,"Eingabe"))="","",INDIRECT(ADDRESS(ROW(),80,4,,"Eingabe")))</f>
        <v/>
      </c>
      <c r="CA18" s="7" t="str">
        <f ca="1">IFERROR(IF(CT18="","",
                                              IF(_xlfn.XLOOKUP(CT18,Übersicht!$U$2:$U$1000,Übersicht!$S$2:$S$1000)="","",
                                                            _xlfn.XLOOKUP(CT18,Übersicht!$U$2:$U$1000,Übersicht!$S$2:$S$1000,"")
                                                             )
                                                ),"")</f>
        <v/>
      </c>
      <c r="CB18" s="7" t="str" cm="1">
        <f t="array" aca="1" ref="CB18" ca="1">IF(INDIRECT(ADDRESS(ROW(),82,4,,"Eingabe"))="","",INDIRECT(ADDRESS(ROW(),82,4,,"Eingabe")))</f>
        <v/>
      </c>
      <c r="CC18" s="7" t="str">
        <f t="shared" ca="1" si="10"/>
        <v/>
      </c>
      <c r="CD18" s="7" t="str" cm="1">
        <f t="array" aca="1" ref="CD18" ca="1">IF(INDIRECT(ADDRESS(ROW(),84,4,,"Eingabe"))="","",INDIRECT(ADDRESS(ROW(),84,4,,"Eingabe")))</f>
        <v/>
      </c>
      <c r="CE18" s="7"/>
      <c r="CF18" s="7"/>
      <c r="CG18" s="7"/>
      <c r="CH18" s="7"/>
      <c r="CI18" s="7"/>
      <c r="CJ18" s="7"/>
      <c r="CK18" s="7"/>
      <c r="CL18" s="7"/>
      <c r="CM18" s="7"/>
      <c r="CN18" s="7"/>
      <c r="CO18" s="7"/>
      <c r="CP18" s="7"/>
      <c r="CQ18" s="7"/>
      <c r="CR18" s="7"/>
      <c r="CS18" s="7"/>
      <c r="CT18" s="7" t="str">
        <f t="shared" ca="1" si="0"/>
        <v/>
      </c>
      <c r="CU18" s="34" t="str">
        <f t="shared" ca="1" si="25"/>
        <v/>
      </c>
      <c r="CV18" s="34" t="str">
        <f t="shared" ca="1" si="11"/>
        <v/>
      </c>
      <c r="CW18" s="34" t="str">
        <f ca="1">IF($CB18&lt;&gt;"",
                             IF(LEN(Eingabe_mit_Formel!$CB18)&gt;LEN($CU18&amp;$CV18)+2,
                             MID(Eingabe_mit_Formel!$CB18,LEN($CU18&amp;$CV18)+2+3,IFERROR(FIND(",",Eingabe_mit_Formel!$CB18,LEN($CU18&amp;$CV18)+2+3)-(LEN($CU18&amp;$CV18)+2+3),LEN($CB18)-(LEN($CU18&amp;$CV18)+2+2))),
                              ""),
                                        IF(LEN(Eingabe_mit_Formel!$CA18)&gt;LEN($CU18&amp;$CV18)+2,
                                        MID(Eingabe_mit_Formel!$CA18,LEN($CU18&amp;$CV18)+2+3,IFERROR(FIND(",",Eingabe_mit_Formel!$CA18,LEN($CU18&amp;$CV18)+2+3)-(LEN($CU18&amp;$CV18)+2+3),LEN($CA18)-(LEN($CU18&amp;$CV18)+2+2))),
                                        "")
                )</f>
        <v/>
      </c>
      <c r="CX18" s="34" t="str">
        <f ca="1">IF($CB18&lt;&gt;"",
                             IF(LEN(Eingabe_mit_Formel!$CB18)&gt;LEN($CU18&amp;$CV18&amp;$CW18)+2+2,
                             MID(Eingabe_mit_Formel!$CB18,LEN($CU18&amp;$CV18&amp;$CW18)+2+2+3,IFERROR(FIND(",",Eingabe_mit_Formel!$CB18,LEN($CU18&amp;$CV18&amp;$CW18)+2+2+3)-(LEN($CU18&amp;$CV18&amp;$CW18)+2+2+3),LEN($CB18)-(LEN($CU18&amp;$CV18&amp;$CW18)+2+2+2))),
                              ""),
                                        IF(LEN(Eingabe_mit_Formel!$CA18)&gt;LEN($CU18&amp;$CV18&amp;$CW18)+2+2,
                                        MID(Eingabe_mit_Formel!$CA18,LEN($CU18&amp;$CV18&amp;$CW18)+2+2+3,IFERROR(FIND(",",Eingabe_mit_Formel!$CA18,LEN($CU18&amp;$CV18&amp;$CW18)+2+2+3)-(LEN($CU18&amp;$CV18&amp;$CW18)+2+2+3),LEN($CA18)-(LEN($CU18&amp;$CV18&amp;$CW18)+2+2))),
                                        "")
                )</f>
        <v/>
      </c>
      <c r="CY18" s="34" t="str">
        <f ca="1">IF($CB18&lt;&gt;"",
                             IF(LEN(Eingabe_mit_Formel!$CB18)&gt;LEN($CU18&amp;$CV18&amp;$CW18&amp;$CX18)+2+2+2,
                             MID(Eingabe_mit_Formel!$CB18,LEN($CU18&amp;$CV18&amp;$CW18&amp;$CX18)+2+2+2+3,IFERROR(FIND(",",Eingabe_mit_Formel!$CB18,LEN($CU18&amp;$CV18&amp;$CW18&amp;$CX18)+2+2+2+3)-(LEN($CU18&amp;$CV18&amp;$CW18&amp;$CX18)+2+2+2+3),LEN($CB18)-(LEN($CU18&amp;$CV18&amp;$CW18&amp;$CX18)+2+2+2+2))),
                              ""),
                                        IF(LEN(Eingabe_mit_Formel!$CA18)&gt;LEN($CU18&amp;$CV18&amp;$CW18&amp;$CX18)+2+2+2,
                                        MID(Eingabe_mit_Formel!$CA18,LEN($CU18&amp;$CV18&amp;$CW18&amp;$CX18)+2+2+2+3,IFERROR(FIND(",",Eingabe_mit_Formel!$CA18,LEN($CU18&amp;$CV18&amp;$CW18&amp;$CX18)+2+2+2+3)-(LEN($CU18&amp;$CV18&amp;$CW18&amp;$CX18)+2+2+2+3),LEN($CA18)-(LEN($CU18&amp;$CV18&amp;$CW18&amp;$CX18)+2+2+2))),
                                        "")
                )</f>
        <v/>
      </c>
      <c r="CZ18" s="35" t="str">
        <f ca="1">IF($CY18&lt;&gt;"",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,CHAR(10),CHAR(10),"---QS4 Anforderung der Z",$CX18,":",CHAR(10),
                                        IF(IFERROR(VLOOKUP($CX18,KM!$C$7:$N$216,9,FALSE),VLOOKUP(VALUE($CX18),KM!$C$7:$N$216,9,FALSE))="","-",IFERROR(VLOOKUP($CX18,KM!$C$7:$N$216,9,FALSE),VLOOKUP(VALUE($CX18),KM!$C$7:$N$216,9,FALSE))),
                                       "---QS4 Anforderung der Z",$CY18,CHAR(10),
                                        IF(IFERROR(VLOOKUP($CY18,KM!$C$7:$N$216,9,FALSE),VLOOKUP(VALUE($CY18),KM!$C$7:$N$216,9,FALSE))="","-",IFERROR(VLOOKUP($CY18,KM!$C$7:$N$216,9,FALSE),VLOOKUP(VALUE($CY18),KM!$C$7:$N$216,9,FALSE))),
                                        ),
               IF($CX18&lt;&gt;"",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,CHAR(10),CHAR(10),"---QS4 Anforderung der Z",$CX18,":",CHAR(10),
                                                     IF(IFERROR(VLOOKUP($CX18,KM!$C$7:$N$216,9,FALSE),VLOOKUP(VALUE($CX18),KM!$C$7:$N$216,9,FALSE))="","-",IFERROR(VLOOKUP($CX18,KM!$C$7:$N$216,9,FALSE),VLOOKUP(VALUE($CX18),KM!$C$7:$N$216,9,FALSE))),
                                                   ),
                             IF($CW18&lt;&gt;"",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,CHAR(10),CHAR(10),"---QS4 Anforderung der Z",$CW18,":",CHAR(10),
                                                                    IF(IFERROR(VLOOKUP($CW18,KM!$C$7:$N$216,9,FALSE),VLOOKUP(VALUE($CW18),KM!$C$7:$N$216,9,FALSE))="","-",IFERROR(VLOOKUP($CW18,KM!$C$7:$N$216,9,FALSE),VLOOKUP(VALUE($CW18),KM!$C$7:$N$216,9,FALSE))),
                                                                    ),
                                           IF($CV18&lt;&gt;"",
                                                         CONCATENATE(
                                                                                  "---QS4 Anforderung der Z",$CU18,":",CHAR(10),
                                                                                 IF(IFERROR(VLOOKUP($CU18,KM!$C$7:$N$216,9,FALSE),VLOOKUP(VALUE($CU18),KM!$C$7:$N$216,9,FALSE))="","-",IFERROR(VLOOKUP($CU18,KM!$C$7:$N$216,9,FALSE),VLOOKUP(VALUE($CU18),KM!$C$7:$N$216,9,FALSE))),
                                                                                 ,CHAR(10),CHAR(10),"---QS4 Anforderung der Z",$CV18,":",CHAR(10),
                                                                                 IF(IFERROR(VLOOKUP($CV18,KM!$C$7:$N$216,9,FALSE),VLOOKUP(VALUE($CV18),KM!$C$7:$N$216,9,FALSE))="","-",IFERROR(VLOOKUP($CV18,KM!$C$7:$N$216,9,FALSE),VLOOKUP(VALUE($CV18),KM!$C$7:$N$216,9,FALSE))),
                                                                                 ),
                                                         IF($CU18&lt;&gt;"",
                                                                        CONCATENATE(
                                                                                                 IF(IFERROR(VLOOKUP($CU18,KM!$C$7:$N$216,9,FALSE),VLOOKUP(VALUE($CU18),KM!$C$7:$N$216,9,FALSE))="","-",IFERROR(VLOOKUP($CU18,KM!$C$7:$N$216,9,FALSE),VLOOKUP(VALUE($CU18),KM!$C$7:$N$216,9,FALSE))),
                                                                                                ),
                                                                       "")
                                                         )
                                            )
                             )
                )</f>
        <v/>
      </c>
      <c r="DA18" s="35" t="str">
        <f ca="1">IF($CY18&lt;&gt;"",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,CHAR(10),CHAR(10),"---QS3 Anforderung der Z",$CX18,":",CHAR(10),
                                        IF(IFERROR(VLOOKUP($CX18,KM!$C$7:$N$216,8,FALSE),VLOOKUP(VALUE($CX18),KM!$C$7:$N$216,8,FALSE))="","-",IFERROR(VLOOKUP($CX18,KM!$C$7:$N$216,8,FALSE),VLOOKUP(VALUE($CX18),KM!$C$7:$N$216,8,FALSE))),
                                       "---QS3 Anforderung der Z",$CY18,CHAR(10),
                                        IF(IFERROR(VLOOKUP($CY18,KM!$C$7:$N$216,8,FALSE),VLOOKUP(VALUE($CY18),KM!$C$7:$N$216,8,FALSE))="","-",IFERROR(VLOOKUP($CY18,KM!$C$7:$N$216,8,FALSE),VLOOKUP(VALUE($CY18),KM!$C$7:$N$216,8,FALSE))),
                                        ),
               IF($CX18&lt;&gt;"",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,CHAR(10),CHAR(10),"---QS3 Anforderung der Z",$CX18,":",CHAR(10),
                                                     IF(IFERROR(VLOOKUP($CX18,KM!$C$7:$N$216,8,FALSE),VLOOKUP(VALUE($CX18),KM!$C$7:$N$216,8,FALSE))="","-",IFERROR(VLOOKUP($CX18,KM!$C$7:$N$216,8,FALSE),VLOOKUP(VALUE($CX18),KM!$C$7:$N$216,8,FALSE))),
                                                   ),
                             IF($CW18&lt;&gt;"",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,CHAR(10),CHAR(10),"---QS3 Anforderung der Z",$CW18,":",CHAR(10),
                                                                    IF(IFERROR(VLOOKUP($CW18,KM!$C$7:$N$216,8,FALSE),VLOOKUP(VALUE($CW18),KM!$C$7:$N$216,8,FALSE))="","-",IFERROR(VLOOKUP($CW18,KM!$C$7:$N$216,8,FALSE),VLOOKUP(VALUE($CW18),KM!$C$7:$N$216,8,FALSE))),
                                                                    ),
                                           IF($CV18&lt;&gt;"",
                                                         CONCATENATE(
                                                                                  "---QS3 Anforderung der Z",$CU18,":",CHAR(10),
                                                                                 IF(IFERROR(VLOOKUP($CU18,KM!$C$7:$N$216,8,FALSE),VLOOKUP(VALUE($CU18),KM!$C$7:$N$216,8,FALSE))="","-",IFERROR(VLOOKUP($CU18,KM!$C$7:$N$216,8,FALSE),VLOOKUP(VALUE($CU18),KM!$C$7:$N$216,8,FALSE))),
                                                                                 ,CHAR(10),CHAR(10),"---QS3 Anforderung der Z",$CV18,":",CHAR(10),
                                                                                 IF(IFERROR(VLOOKUP($CV18,KM!$C$7:$N$216,8,FALSE),VLOOKUP(VALUE($CV18),KM!$C$7:$N$216,8,FALSE))="","-",IFERROR(VLOOKUP($CV18,KM!$C$7:$N$216,8,FALSE),VLOOKUP(VALUE($CV18),KM!$C$7:$N$216,8,FALSE))),
                                                                                 ),
                                                         IF($CU18&lt;&gt;"",
                                                                        CONCATENATE(
                                                                                                 IF(IFERROR(VLOOKUP($CU18,KM!$C$7:$N$216,8,FALSE),VLOOKUP(VALUE($CU18),KM!$C$7:$N$216,8,FALSE))="","-",IFERROR(VLOOKUP($CU18,KM!$C$7:$N$216,8,FALSE),VLOOKUP(VALUE($CU18),KM!$C$7:$N$216,8,FALSE))),
                                                                                                ),
                                                                       "")
                                                         )
                                            )
                             )
                )</f>
        <v/>
      </c>
      <c r="DB18" s="35" t="str">
        <f ca="1">IF($CY18&lt;&gt;"",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,CHAR(10),CHAR(10),"---QS2 Anforderung der Z",$CX18,":",CHAR(10),
                                        IF(IFERROR(VLOOKUP($CX18,KM!$C$7:$N$216,7,FALSE),VLOOKUP(VALUE($CX18),KM!$C$7:$N$216,7,FALSE))="","-",IFERROR(VLOOKUP($CX18,KM!$C$7:$N$216,7,FALSE),VLOOKUP(VALUE($CX18),KM!$C$7:$N$216,7,FALSE))),
                                       "---QS2 Anforderung der Z",$CY18,CHAR(10),
                                        IF(IFERROR(VLOOKUP($CY18,KM!$C$7:$N$216,7,FALSE),VLOOKUP(VALUE($CY18),KM!$C$7:$N$216,7,FALSE))="","-",IFERROR(VLOOKUP($CY18,KM!$C$7:$N$216,7,FALSE),VLOOKUP(VALUE($CY18),KM!$C$7:$N$216,7,FALSE))),
                                        ),
               IF($CX18&lt;&gt;"",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,CHAR(10),CHAR(10),"---QS2 Anforderung der Z",$CX18,":",CHAR(10),
                                                     IF(IFERROR(VLOOKUP($CX18,KM!$C$7:$N$216,7,FALSE),VLOOKUP(VALUE($CX18),KM!$C$7:$N$216,7,FALSE))="","-",IFERROR(VLOOKUP($CX18,KM!$C$7:$N$216,7,FALSE),VLOOKUP(VALUE($CX18),KM!$C$7:$N$216,7,FALSE))),
                                                   ),
                             IF($CW18&lt;&gt;"",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,CHAR(10),CHAR(10),"---QS2 Anforderung der Z",$CW18,":",CHAR(10),
                                                                    IF(IFERROR(VLOOKUP($CW18,KM!$C$7:$N$216,7,FALSE),VLOOKUP(VALUE($CW18),KM!$C$7:$N$216,7,FALSE))="","-",IFERROR(VLOOKUP($CW18,KM!$C$7:$N$216,7,FALSE),VLOOKUP(VALUE($CW18),KM!$C$7:$N$216,7,FALSE))),
                                                                    ),
                                           IF($CV18&lt;&gt;"",
                                                         CONCATENATE(
                                                                                  "---QS2 Anforderung der Z",$CU18,":",CHAR(10),
                                                                                 IF(IFERROR(VLOOKUP($CU18,KM!$C$7:$N$216,7,FALSE),VLOOKUP(VALUE($CU18),KM!$C$7:$N$216,7,FALSE))="","-",IFERROR(VLOOKUP($CU18,KM!$C$7:$N$216,7,FALSE),VLOOKUP(VALUE($CU18),KM!$C$7:$N$216,7,FALSE))),
                                                                                 ,CHAR(10),CHAR(10),"---QS2 Anforderung der Z",$CV18,":",CHAR(10),
                                                                                 IF(IFERROR(VLOOKUP($CV18,KM!$C$7:$N$216,7,FALSE),VLOOKUP(VALUE($CV18),KM!$C$7:$N$216,7,FALSE))="","-",IFERROR(VLOOKUP($CV18,KM!$C$7:$N$216,7,FALSE),VLOOKUP(VALUE($CV18),KM!$C$7:$N$216,7,FALSE))),
                                                                                 ),
                                                         IF($CU18&lt;&gt;"",
                                                                        CONCATENATE(
                                                                                                 IF(IFERROR(VLOOKUP($CU18,KM!$C$7:$N$216,7,FALSE),VLOOKUP(VALUE($CU18),KM!$C$7:$N$216,7,FALSE))="","-",IFERROR(VLOOKUP($CU18,KM!$C$7:$N$216,7,FALSE),VLOOKUP(VALUE($CU18),KM!$C$7:$N$216,7,FALSE))),
                                                                                                ),
                                                                       "")
                                                         )
                                            )
                             )
                )</f>
        <v/>
      </c>
      <c r="DC18" s="35" t="str">
        <f ca="1">IF($CY18&lt;&gt;"",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,CHAR(10),CHAR(10),"---QS1 Anforderung der Z",$CX18,":",CHAR(10),
                                        IF(IFERROR(VLOOKUP($CX18,KM!$C$7:$N$216,6,FALSE),VLOOKUP(VALUE($CX18),KM!$C$7:$N$216,6,FALSE))="","-",IFERROR(VLOOKUP($CX18,KM!$C$7:$N$216,6,FALSE),VLOOKUP(VALUE($CX18),KM!$C$7:$N$216,6,FALSE))),
                                       "---QS1 Anforderung der Z",$CY18,CHAR(10),
                                        IF(IFERROR(VLOOKUP($CY18,KM!$C$7:$N$216,6,FALSE),VLOOKUP(VALUE($CY18),KM!$C$7:$N$216,6,FALSE))="","-",IFERROR(VLOOKUP($CY18,KM!$C$7:$N$216,6,FALSE),VLOOKUP(VALUE($CY18),KM!$C$7:$N$216,6,FALSE))),
                                        ),
               IF($CX18&lt;&gt;"",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,CHAR(10),CHAR(10),"---QS1 Anforderung der Z",$CX18,":",CHAR(10),
                                                     IF(IFERROR(VLOOKUP($CX18,KM!$C$7:$N$216,6,FALSE),VLOOKUP(VALUE($CX18),KM!$C$7:$N$216,6,FALSE))="","-",IFERROR(VLOOKUP($CX18,KM!$C$7:$N$216,6,FALSE),VLOOKUP(VALUE($CX18),KM!$C$7:$N$216,6,FALSE))),
                                                   ),
                             IF($CW18&lt;&gt;"",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,CHAR(10),CHAR(10),"---QS1 Anforderung der Z",$CW18,":",CHAR(10),
                                                                    IF(IFERROR(VLOOKUP($CW18,KM!$C$7:$N$216,6,FALSE),VLOOKUP(VALUE($CW18),KM!$C$7:$N$216,6,FALSE))="","-",IFERROR(VLOOKUP($CW18,KM!$C$7:$N$216,6,FALSE),VLOOKUP(VALUE($CW18),KM!$C$7:$N$216,6,FALSE))),
                                                                    ),
                                           IF($CV18&lt;&gt;"",
                                                         CONCATENATE(
                                                                                  "---QS1 Anforderung der Z",$CU18,":",CHAR(10),
                                                                                 IF(IFERROR(VLOOKUP($CU18,KM!$C$7:$N$216,6,FALSE),VLOOKUP(VALUE($CU18),KM!$C$7:$N$216,6,FALSE))="","-",IFERROR(VLOOKUP($CU18,KM!$C$7:$N$216,6,FALSE),VLOOKUP(VALUE($CU18),KM!$C$7:$N$216,6,FALSE))),
                                                                                 ,CHAR(10),CHAR(10),"---QS1 Anforderung der Z",$CV18,":",CHAR(10),
                                                                                 IF(IFERROR(VLOOKUP($CV18,KM!$C$7:$N$216,6,FALSE),VLOOKUP(VALUE($CV18),KM!$C$7:$N$216,6,FALSE))="","-",IFERROR(VLOOKUP($CV18,KM!$C$7:$N$216,6,FALSE),VLOOKUP(VALUE($CV18),KM!$C$7:$N$216,6,FALSE))),
                                                                                 ),
                                                         IF($CU18&lt;&gt;"",
                                                                        CONCATENATE(
                                                                                                 IF(IFERROR(VLOOKUP($CU18,KM!$C$7:$N$216,6,FALSE),VLOOKUP(VALUE($CU18),KM!$C$7:$N$216,6,FALSE))="","-",IFERROR(VLOOKUP($CU18,KM!$C$7:$N$216,6,FALSE),VLOOKUP(VALUE($CU18),KM!$C$7:$N$216,6,FALSE))),
                                                                                                ),
                                                                       "")
                                                         )
                                            )
                             )
                )</f>
        <v/>
      </c>
      <c r="DD18" s="35" t="str">
        <f>IF(OR(KM!C21="",LEN(KM!C21)&gt;5),"",KM!C21&amp;"")</f>
        <v>14</v>
      </c>
      <c r="DE18" s="35" t="str">
        <f>IF(KM!D21="","",KM!D21)</f>
        <v>Betontrennmittel</v>
      </c>
      <c r="DF18" s="35" t="str">
        <f>IF(KM!E21="","",KM!E21)</f>
        <v>Schalöle und Trennmittel beim Betonieren</v>
      </c>
      <c r="DG18" s="35" t="str">
        <f>IF(KM!F21="","",KM!F21)</f>
        <v>Gefahrstoffe, biologische Abbaubarkeit, VOC</v>
      </c>
      <c r="DH18" s="35">
        <f ca="1">IF(DD18="","",
               IF(
            IFERROR(_xlfn.XLOOKUP(DD18,Eingabe_mit_Formel!$CU$4:$CU$2000,Eingabe_mit_Formel!$CU$4:$CU$2000),
                                IFERROR(_xlfn.XLOOKUP(DD18,Eingabe_mit_Formel!$CV$4:$CV$2000,Eingabe_mit_Formel!$CV$4:$CV$2000),
                                                             IFERROR(_xlfn.XLOOKUP(DD18,Eingabe_mit_Formel!$CW$4:$CW$2000,Eingabe_mit_Formel!$CW$4:$CW$2000),
                                                                                          IFERROR(_xlfn.XLOOKUP(DD18,Eingabe_mit_Formel!$CX$4:$CX$2000,Eingabe_mit_Formel!$CX$4:$CX$2000),
                                                                                                                      IFERROR(_xlfn.XLOOKUP(DD18,Eingabe_mit_Formel!$CY$4:$CY$2000,Eingabe_mit_Formel!$CY$4:$CY$2000),-1
                                                                                                                                                  )
                                                                                                                      )
                                                                                       )
                                                            )
                                               )
                             =-1,-1,1
                            )
                   )</f>
        <v>-1</v>
      </c>
      <c r="DI18" s="35"/>
      <c r="DJ18" s="35"/>
      <c r="DK18" s="35" t="str">
        <f t="shared" ca="1" si="12"/>
        <v xml:space="preserve">
</v>
      </c>
      <c r="DL18" s="7" t="str" cm="1">
        <f t="array" aca="1" ref="DL18" ca="1">IF(INDIRECT(ADDRESS(ROW(),107,4,,"Eingabe"))="","",INDIRECT(ADDRESS(ROW(),107,4,,"Eingabe")))</f>
        <v/>
      </c>
      <c r="DM18" s="7" t="str" cm="1">
        <f t="array" aca="1" ref="DM18" ca="1">IF(INDIRECT(ADDRESS(ROW(),109,4,,"Eingabe"))="","",INDIRECT(ADDRESS(ROW(),109,4,,"Eingabe")))</f>
        <v/>
      </c>
      <c r="DN18" s="7" t="str" cm="1">
        <f t="array" aca="1" ref="DN18" ca="1">IF(INDIRECT(ADDRESS(ROW(),110,4,,"Eingabe"))="","",INDIRECT(ADDRESS(ROW(),110,4,,"Eingabe")))</f>
        <v/>
      </c>
      <c r="DO18" s="35" t="str">
        <f t="shared" ca="1" si="13"/>
        <v/>
      </c>
      <c r="DP18" s="35" t="str">
        <f t="shared" ca="1" si="14"/>
        <v/>
      </c>
      <c r="DQ18" s="35"/>
      <c r="DR18" s="35"/>
      <c r="DS18" s="35"/>
      <c r="DT18" s="35" t="str">
        <f t="shared" ca="1" si="15"/>
        <v xml:space="preserve">
</v>
      </c>
      <c r="DU18" s="35" t="str" cm="1">
        <f t="array" aca="1" ref="DU18" ca="1">IF(INDIRECT(ADDRESS(ROW(),114,4,,"Eingabe"))="","",INDIRECT(ADDRESS(ROW(),114,4,,"Eingabe")))</f>
        <v/>
      </c>
      <c r="DV18" s="35" t="str" cm="1">
        <f t="array" aca="1" ref="DV18" ca="1">IF(INDIRECT(ADDRESS(ROW(),117,4,,"Eingabe"))="","",INDIRECT(ADDRESS(ROW(),117,4,,"Eingabe")))</f>
        <v/>
      </c>
      <c r="DW18" s="35" t="str" cm="1">
        <f t="array" aca="1" ref="DW18" ca="1">IF(INDIRECT(ADDRESS(ROW(),118,4,,"Eingabe"))="","",INDIRECT(ADDRESS(ROW(),118,4,,"Eingabe")))</f>
        <v/>
      </c>
      <c r="DX18" s="35" t="str" cm="1">
        <f t="array" aca="1" ref="DX18" ca="1">IF(INDIRECT(ADDRESS(ROW(),119,4,,"Eingabe"))="","",INDIRECT(ADDRESS(ROW(),119,4,,"Eingabe")))</f>
        <v/>
      </c>
      <c r="DY18" s="35" t="str" cm="1">
        <f t="array" aca="1" ref="DY18" ca="1">IF(INDIRECT(ADDRESS(ROW(),120,4,,"Eingabe"))="","",INDIRECT(ADDRESS(ROW(),120,4,,"Eingabe")))</f>
        <v/>
      </c>
      <c r="DZ18" s="35" t="str" cm="1">
        <f t="array" aca="1" ref="DZ18" ca="1">IF(INDIRECT(ADDRESS(ROW(),121,4,,"Eingabe"))="","",INDIRECT(ADDRESS(ROW(),121,4,,"Eingabe")))</f>
        <v/>
      </c>
      <c r="EA18" s="35" t="str" cm="1">
        <f t="array" aca="1" ref="EA18" ca="1">IF(INDIRECT(ADDRESS(ROW(),122,4,,"Eingabe"))="","",INDIRECT(ADDRESS(ROW(),122,4,,"Eingabe")))</f>
        <v/>
      </c>
      <c r="EB18" s="35" t="str" cm="1">
        <f t="array" aca="1" ref="EB18" ca="1">IF(INDIRECT(ADDRESS(ROW(),123,4,,"Eingabe"))="","",INDIRECT(ADDRESS(ROW(),123,4,,"Eingabe")))</f>
        <v/>
      </c>
      <c r="EC18" s="35" t="str">
        <f t="shared" ref="EC18:EC19" ca="1" si="29">IF(AND(OR(B18=381,B18=382,B18=389),OR(DU18="QS3",DU18="QS4")),"x","")</f>
        <v/>
      </c>
      <c r="ED18" s="35" t="str" cm="1">
        <f t="array" aca="1" ref="ED18" ca="1">IF(INDIRECT(ADDRESS(ROW(),124,4,,"Eingabe"))="","",INDIRECT(ADDRESS(ROW(),124,4,,"Eingabe")))</f>
        <v/>
      </c>
      <c r="EE18" s="35" t="str" cm="1">
        <f t="array" aca="1" ref="EE18" ca="1">IF(AND(_xlfn.ISFORMULA(INDIRECT(ADDRESS(ROW(),1,4,,"Eingabe"))),_xlfn.ISFORMULA(INDIRECT(ADDRESS(ROW(),36,4,,"Eingabe"))),_xlfn.ISFORMULA(INDIRECT(ADDRESS(ROW(),39,4,,"Eingabe"))),_xlfn.ISFORMULA(INDIRECT(ADDRESS(ROW(),77,4,,"Eingabe"))),_xlfn.ISFORMULA(INDIRECT(ADDRESS(ROW(),106,4,,"Eingabe"))),_xlfn.ISFORMULA(INDIRECT(ADDRESS(ROW(),113,4,,"Eingabe")))),"",ROW())</f>
        <v/>
      </c>
      <c r="EF18" s="36" t="str">
        <f t="shared" ca="1" si="1"/>
        <v/>
      </c>
      <c r="EG18" s="36" t="str">
        <f ca="1">IFERROR(IF(B18="","",
                IF(OR(_xlfn.XLOOKUP(B18,METADATEN!$A$4:$A$200,METADATEN!$E$4:$E$200)="Ja",AND(_xlfn.XLOOKUP(B18,METADATEN!$A$4:$A$200,METADATEN!$E$4:$E$200)&lt;&gt;"",DZ18&lt;&gt;""),AND(OR(AND(B18&gt;=340,B18&lt;=346),B18=349),#REF!&lt;&gt;"",OR(IFERROR(SEARCH("Logistik",#REF!),FALSE),IFERROR(SEARCH("Produktion",#REF!),FALSE)))),"","FEHLER: KG wurde als nicht betrachtungsrelevant gekennzeichnet")
                ),"")</f>
        <v/>
      </c>
      <c r="EH18" s="49" t="str">
        <f ca="1">IF(B18="","",
                                 IF(ISERROR(_xlfn.XLOOKUP(B18,METADATEN!$A$4:$A$200,METADATEN!$B$4:$B$200)),"FEHLER: KG kann nicht ausgewertet werden",""
                                               )
                 )</f>
        <v/>
      </c>
      <c r="EI18" s="36" t="str">
        <f t="shared" ca="1" si="2"/>
        <v/>
      </c>
      <c r="EJ18" s="36" t="str">
        <f t="shared" ca="1" si="17"/>
        <v/>
      </c>
      <c r="EK18" s="36" t="str">
        <f t="shared" ca="1" si="18"/>
        <v/>
      </c>
      <c r="EL18" s="36" t="str">
        <f ca="1">IFERROR(IF(AND(EI18="Ja",_xlfn.XLOOKUP(B18,METADATEN!$A$4:$A$200,METADATEN!$I$4:$I$200)&lt;&gt;"Ja"),"WARNUNG zur KG Relevanz: "&amp;_xlfn.XLOOKUP(B18,METADATEN!$A$4:$A$200,METADATEN!$I$4:$I$200),""),"")</f>
        <v/>
      </c>
      <c r="EM18" s="36" t="str">
        <f ca="1">IFERROR(IF(B18="","",
                IF(AND(OR(DL18="QS2",DL18="QS4"),_xlfn.XLOOKUP(B18,METADATEN!$A$4:$A$200,METADATEN!$M$4:$M$200)=0),"WARNUNG: Die KG ist mit '0' gewichtet","")
                ),"")</f>
        <v/>
      </c>
      <c r="EN18" s="36" t="str">
        <f t="shared" ca="1" si="19"/>
        <v/>
      </c>
      <c r="EO18" s="36" t="str">
        <f t="shared" ca="1" si="26"/>
        <v/>
      </c>
      <c r="EP18" s="36" t="str">
        <f t="shared" ca="1" si="27"/>
        <v/>
      </c>
      <c r="EQ18" s="36" t="str">
        <f t="shared" ca="1" si="28"/>
        <v/>
      </c>
      <c r="ER18" s="36" t="str">
        <f t="shared" ca="1" si="22"/>
        <v/>
      </c>
      <c r="ES18" s="36" t="str">
        <f t="shared" ca="1" si="23"/>
        <v/>
      </c>
      <c r="ET18" s="36" t="str">
        <f t="shared" ca="1" si="24"/>
        <v/>
      </c>
      <c r="EU18" s="35" t="str">
        <f ca="1">IFERROR(IF(B18="","",
               IF(AND(AND(OR(DU18="QS1",DU18="QS2",DU18="QS3",DU18="QS4"),_xlfn.XLOOKUP(B18,METADATEN!$A$4:$A$200,METADATEN!$AE$4:$AE$200)=0),B18&lt;&gt;380,B18&lt;&gt;381,B18&lt;&gt;382,B18&lt;&gt;389),"WARNUNG: Die KG ist mit '0' gewichtet","")
               ),"")</f>
        <v/>
      </c>
      <c r="EV18" s="35" t="str">
        <f t="shared" ca="1" si="3"/>
        <v/>
      </c>
      <c r="EW18" s="35" t="str">
        <f t="shared" ca="1" si="4"/>
        <v/>
      </c>
      <c r="EX18" s="35" t="str">
        <f t="shared" ca="1" si="5"/>
        <v/>
      </c>
      <c r="EY18" s="35" t="str">
        <f t="shared" ca="1" si="6"/>
        <v/>
      </c>
      <c r="EZ18" s="35" t="str">
        <f ca="1">IFERROR(IF(B18="","",
                IF(AND(OR(B18=380,B18=381,B18=382,B18=389),OR(AH18&lt;&gt;0,AH18="-"),EC18="x",OR(#REF!&lt;&gt;"",#REF!&lt;&gt;"")),"WARNUNG: Um bei gleichzeitiger Geltendmachung des Bonus 4 und Verfahren1 bei der KG300 (1.Ebene) die maximalen Punkte erreichen zu können, geben Sie bitte die Masse 0kg ein!","")
                ),"")</f>
        <v/>
      </c>
    </row>
    <row r="19" spans="1:156" ht="15" customHeight="1" x14ac:dyDescent="0.3">
      <c r="A19" s="7" t="str">
        <f t="shared" ca="1" si="7"/>
        <v xml:space="preserve">
</v>
      </c>
      <c r="B19" s="7" t="str" cm="1">
        <f t="array" aca="1" ref="B19" ca="1">IF(INDIRECT(ADDRESS(ROW(),2,4,,"Eingabe"))="","",INDIRECT(ADDRESS(ROW(),2,4,,"Eingabe")))</f>
        <v/>
      </c>
      <c r="C19" s="7" t="str" cm="1">
        <f t="array" aca="1" ref="C19" ca="1">IF(INDIRECT(ADDRESS(ROW(),3,4,,"Eingabe"))="","",INDIRECT(ADDRESS(ROW(),3,4,,"Eingabe")))</f>
        <v/>
      </c>
      <c r="D19" s="7" t="str" cm="1">
        <f t="array" aca="1" ref="D19" ca="1">IF(INDIRECT(ADDRESS(ROW(),5,4,,"Eingabe"))="","",INDIRECT(ADDRESS(ROW(),5,4,,"Eingabe")))</f>
        <v/>
      </c>
      <c r="E19" s="7" t="str" cm="1">
        <f t="array" aca="1" ref="E19" ca="1">IF(INDIRECT(ADDRESS(ROW(),6,4,,"Eingabe"))="","",INDIRECT(ADDRESS(ROW(),6,4,,"Eingabe")))</f>
        <v/>
      </c>
      <c r="F19" s="7" t="str" cm="1">
        <f t="array" aca="1" ref="F19" ca="1">IF(INDIRECT(ADDRESS(ROW(),8,4,,"Eingabe"))="","",INDIRECT(ADDRESS(ROW(),8,4,,"Eingabe")))</f>
        <v/>
      </c>
      <c r="G19" s="7" t="str" cm="1">
        <f t="array" aca="1" ref="G19" ca="1">IF(INDIRECT(ADDRESS(ROW(),9,4,,"Eingabe"))="","",INDIRECT(ADDRESS(ROW(),9,4,,"Eingabe")))</f>
        <v/>
      </c>
      <c r="H19" s="7" t="str" cm="1">
        <f t="array" aca="1" ref="H19" ca="1">IF(INDIRECT(ADDRESS(ROW(),10,4,,"Eingabe"))="","",INDIRECT(ADDRESS(ROW(),10,4,,"Eingabe")))</f>
        <v/>
      </c>
      <c r="I19" s="7" t="str" cm="1">
        <f t="array" aca="1" ref="I19" ca="1">IF(INDIRECT(ADDRESS(ROW(),11,4,,"Eingabe"))="","",INDIRECT(ADDRESS(ROW(),11,4,,"Eingabe")))</f>
        <v/>
      </c>
      <c r="J19" s="7" t="str" cm="1">
        <f t="array" aca="1" ref="J19" ca="1">IF(INDIRECT(ADDRESS(ROW(),12,4,,"Eingabe"))="","",INDIRECT(ADDRESS(ROW(),12,4,,"Eingabe")))</f>
        <v/>
      </c>
      <c r="K19" s="7" t="str" cm="1">
        <f t="array" aca="1" ref="K19" ca="1">IF(INDIRECT(ADDRESS(ROW(),13,4,,"Eingabe"))&lt;&gt;"",INDIRECT(ADDRESS(ROW(),13,4,,"Eingabe")),IF(AND(J19="m^3",I19&lt;&gt;""),I19,""))</f>
        <v/>
      </c>
      <c r="L19" s="7" t="str" cm="1">
        <f t="array" aca="1" ref="L19" ca="1">IF(INDIRECT(ADDRESS(ROW(),14,4,,"Eingabe"))="","",INDIRECT(ADDRESS(ROW(),14,4,,"Eingabe")))</f>
        <v/>
      </c>
      <c r="M19" s="7" t="str" cm="1">
        <f t="array" aca="1" ref="M19" ca="1">IF(INDIRECT(ADDRESS(ROW(),15,4,,"Eingabe"))="","",INDIRECT(ADDRESS(ROW(),15,4,,"Eingabe")))</f>
        <v/>
      </c>
      <c r="N19" s="7" t="str" cm="1">
        <f t="array" aca="1" ref="N19" ca="1">IF(INDIRECT(ADDRESS(ROW(),16,4,,"Eingabe"))="","",INDIRECT(ADDRESS(ROW(),16,4,,"Eingabe")))</f>
        <v/>
      </c>
      <c r="O19" s="7" t="str" cm="1">
        <f t="array" aca="1" ref="O19" ca="1">IF(INDIRECT(ADDRESS(ROW(),17,4,,"Eingabe"))="","",INDIRECT(ADDRESS(ROW(),17,4,,"Eingabe")))</f>
        <v/>
      </c>
      <c r="P19" s="7" t="str" cm="1">
        <f t="array" aca="1" ref="P19" ca="1">IF(INDIRECT(ADDRESS(ROW(),18,4,,"Eingabe"))="","",INDIRECT(ADDRESS(ROW(),18,4,,"Eingabe")))</f>
        <v/>
      </c>
      <c r="Q19" s="7" t="str" cm="1">
        <f t="array" aca="1" ref="Q19" ca="1">IF(INDIRECT(ADDRESS(ROW(),19,4,,"Eingabe"))="","",INDIRECT(ADDRESS(ROW(),19,4,,"Eingabe")))</f>
        <v/>
      </c>
      <c r="R19" s="7" t="str">
        <f ca="1">IF(Q19="","",_xlfn.XLOOKUP(Q19,METADATEN!$BJ$2:$BJ$1000,METADATEN!$BK$2:$BK$1000))</f>
        <v/>
      </c>
      <c r="S19" s="7" t="str" cm="1">
        <f t="array" aca="1" ref="S19" ca="1">IF(INDIRECT(ADDRESS(ROW(),21,4,,"Eingabe"))="","",INDIRECT(ADDRESS(ROW(),21,4,,"Eingabe")))</f>
        <v/>
      </c>
      <c r="T19" s="7" t="str" cm="1">
        <f t="array" aca="1" ref="T19" ca="1">IF(INDIRECT(ADDRESS(ROW(),22,4,,"Eingabe"))="","",INDIRECT(ADDRESS(ROW(),22,4,,"Eingabe")))</f>
        <v/>
      </c>
      <c r="U19" s="7" t="str">
        <f ca="1">IF(T19="","",_xlfn.XLOOKUP(T19,METADATEN!$BJ$2:$BJ$1000,METADATEN!$BK$2:$BK$1000))</f>
        <v/>
      </c>
      <c r="V19" s="7" cm="1">
        <f t="array" aca="1" ref="V19" ca="1">IF(INDIRECT(ADDRESS(ROW(),24,4,,"Eingabe"))="",0,INDIRECT(ADDRESS(ROW(),24,4,,"Eingabe")))</f>
        <v>0</v>
      </c>
      <c r="W19" s="7" t="str" cm="1">
        <f t="array" aca="1" ref="W19" ca="1">IF(INDIRECT(ADDRESS(ROW(),25,4,,"Eingabe"))="","",INDIRECT(ADDRESS(ROW(),25,4,,"Eingabe")))</f>
        <v/>
      </c>
      <c r="X19" s="7">
        <f ca="1">IF(W19="",0,_xlfn.XLOOKUP(W19,METADATEN!$BJ$2:$BJ$1000,METADATEN!$BK$2:$BK$1000))</f>
        <v>0</v>
      </c>
      <c r="Y19" s="7" cm="1">
        <f t="array" aca="1" ref="Y19" ca="1">IF(INDIRECT(ADDRESS(ROW(),27,4,,"Eingabe"))="",0,INDIRECT(ADDRESS(ROW(),27,4,,"Eingabe")))</f>
        <v>0</v>
      </c>
      <c r="Z19" s="7" t="str" cm="1">
        <f t="array" aca="1" ref="Z19" ca="1">IF(INDIRECT(ADDRESS(ROW(),28,4,,"Eingabe"))="","",INDIRECT(ADDRESS(ROW(),28,4,,"Eingabe")))</f>
        <v/>
      </c>
      <c r="AA19" s="7">
        <f ca="1">IF(Z19="",0,_xlfn.XLOOKUP(Z19,METADATEN!$BJ$2:$BJ$1000,METADATEN!$BK$2:$BK$1000))</f>
        <v>0</v>
      </c>
      <c r="AB19" s="7" cm="1">
        <f t="array" aca="1" ref="AB19" ca="1">IF(INDIRECT(ADDRESS(ROW(),30,4,,"Eingabe"))="",0,INDIRECT(ADDRESS(ROW(),30,4,,"Eingabe")))</f>
        <v>0</v>
      </c>
      <c r="AC19" s="7" t="str" cm="1">
        <f t="array" aca="1" ref="AC19" ca="1">IF(INDIRECT(ADDRESS(ROW(),31,4,,"Eingabe"))="","",INDIRECT(ADDRESS(ROW(),31,4,,"Eingabe")))</f>
        <v/>
      </c>
      <c r="AD19" s="7">
        <f ca="1">IF(AC19="",0,_xlfn.XLOOKUP(AC19,METADATEN!$BJ$2:$BJ$1000,METADATEN!$BK$2:$BK$1000))</f>
        <v>0</v>
      </c>
      <c r="AE19" s="7" cm="1">
        <f t="array" aca="1" ref="AE19" ca="1">IF(INDIRECT(ADDRESS(ROW(),33,4,,"Eingabe"))="",0,INDIRECT(ADDRESS(ROW(),33,4,,"Eingabe")))</f>
        <v>0</v>
      </c>
      <c r="AF19" s="7" t="str" cm="1">
        <f t="array" aca="1" ref="AF19" ca="1">IF(INDIRECT(ADDRESS(ROW(),34,4,,"Eingabe"))="","",INDIRECT(ADDRESS(ROW(),34,4,,"Eingabe")))</f>
        <v/>
      </c>
      <c r="AG19" s="7">
        <f ca="1">IF(AF19="",0,_xlfn.XLOOKUP(AF19,METADATEN!$BJ$2:$BJ$1000,METADATEN!$BK$2:$BK$1000))</f>
        <v>0</v>
      </c>
      <c r="AH19" s="7" t="str">
        <f ca="1">IFERROR(IF(B19="","",
                IF(AND(J19=METADATEN!$BL$2,I19&lt;&gt;""),I19,
                              IF(AND(J19=METADATEN!$BL$3,I19&lt;&gt;"",K19&lt;&gt;""),I19*K19,
                                            IF(AND(J19=METADATEN!$BL$4,I19&lt;&gt;"",L19&lt;&gt;""),I19*L19,
                                                          IF(AND(J19=METADATEN!$BL$6,I19&lt;&gt;"",M19&lt;&gt;""),I19*M19,
                                                                        IF(AND(J19=METADATEN!$BL$10,I19&lt;&gt;"",N19&lt;&gt;""),I19*N19,
                                                                                       IF(OR(J19=METADATEN!$BL$11,J19=METADATEN!$BL$12),0,
                                                                                                     IF(AND(O19&lt;&gt;"",K19&lt;&gt;""),O19*K19,
                                                                                                                  IF(AND(R19&lt;&gt;"",K19&lt;&gt;""),R19*K19,
                                                                                                                                IF(AND(R19="",K19&lt;&gt;"",S19&lt;&gt;"",U19&lt;&gt;"",S19+V19+Y19+AB19+AE19=1),(S19*U19+V19*X19+Y19*AA19+AB19*AD19+AE19*AG19)*K19,"-"
                                                                                                                                             )
                                                                                                                               )
                                                                                                                  )
                                                                                                     )
                                                                                      )
                                                                        )
                                                        )
                                         )
                            )
                ),"-")</f>
        <v/>
      </c>
      <c r="AI19" s="35"/>
      <c r="AJ19" s="35"/>
      <c r="AK19" s="35" t="str">
        <f t="shared" ca="1" si="8"/>
        <v xml:space="preserve">
</v>
      </c>
      <c r="AL19" s="35" t="str" cm="1">
        <f t="array" aca="1" ref="AL19" ca="1">IF(INDIRECT(ADDRESS(ROW(),40,4,,"Eingabe"))="","",INDIRECT(ADDRESS(ROW(),40,4,,"Eingabe")))</f>
        <v/>
      </c>
      <c r="AM19" s="35" t="str" cm="1">
        <f t="array" aca="1" ref="AM19" ca="1">IF(INDIRECT(ADDRESS(ROW(),41,4,,"Eingabe"))="","",INDIRECT(ADDRESS(ROW(),41,4,,"Eingabe")))</f>
        <v/>
      </c>
      <c r="AN19" s="35" t="str" cm="1">
        <f t="array" aca="1" ref="AN19" ca="1">IF(INDIRECT(ADDRESS(ROW(),42,4,,"Eingabe"))="","",INDIRECT(ADDRESS(ROW(),42,4,,"Eingabe")))</f>
        <v/>
      </c>
      <c r="AO19" s="35"/>
      <c r="AP19" s="35" cm="1">
        <f t="array" aca="1" ref="AP19" ca="1">IF(INDIRECT(ADDRESS(ROW(),44,4,,"Eingabe"))="",0,INDIRECT(ADDRESS(ROW(),44,4,,"Eingabe")))</f>
        <v>0</v>
      </c>
      <c r="AQ19" s="35" cm="1">
        <f t="array" aca="1" ref="AQ19" ca="1">IF(INDIRECT(ADDRESS(ROW(),45,4,,"Eingabe"))="",0,INDIRECT(ADDRESS(ROW(),45,4,,"Eingabe")))</f>
        <v>0</v>
      </c>
      <c r="AR19" s="35" cm="1">
        <f t="array" aca="1" ref="AR19" ca="1">IF(INDIRECT(ADDRESS(ROW(),46,4,,"Eingabe"))="",0,INDIRECT(ADDRESS(ROW(),46,4,,"Eingabe")))</f>
        <v>0</v>
      </c>
      <c r="AS19" s="35" cm="1">
        <f t="array" aca="1" ref="AS19" ca="1">IF(INDIRECT(ADDRESS(ROW(),47,4,,"Eingabe"))="",0,INDIRECT(ADDRESS(ROW(),47,4,,"Eingabe")))</f>
        <v>0</v>
      </c>
      <c r="AT19" s="35" cm="1">
        <f t="array" aca="1" ref="AT19" ca="1">IF(INDIRECT(ADDRESS(ROW(),48,4,,"Eingabe"))="",0,INDIRECT(ADDRESS(ROW(),48,4,,"Eingabe")))</f>
        <v>0</v>
      </c>
      <c r="AU19" s="35"/>
      <c r="AV19" s="35" cm="1">
        <f t="array" aca="1" ref="AV19" ca="1">IF(INDIRECT(ADDRESS(ROW(),50,4,,"Eingabe"))="",0,INDIRECT(ADDRESS(ROW(),50,4,,"Eingabe")))</f>
        <v>0</v>
      </c>
      <c r="AW19" s="35" cm="1">
        <f t="array" aca="1" ref="AW19" ca="1">IF(INDIRECT(ADDRESS(ROW(),51,4,,"Eingabe"))="",0,INDIRECT(ADDRESS(ROW(),51,4,,"Eingabe")))</f>
        <v>0</v>
      </c>
      <c r="AX19" s="35" cm="1">
        <f t="array" aca="1" ref="AX19" ca="1">IF(INDIRECT(ADDRESS(ROW(),52,4,,"Eingabe"))="",0,INDIRECT(ADDRESS(ROW(),52,4,,"Eingabe")))</f>
        <v>0</v>
      </c>
      <c r="AY19" s="35" cm="1">
        <f t="array" aca="1" ref="AY19" ca="1">IF(INDIRECT(ADDRESS(ROW(),53,4,,"Eingabe"))="",0,INDIRECT(ADDRESS(ROW(),53,4,,"Eingabe")))</f>
        <v>0</v>
      </c>
      <c r="AZ19" s="35" cm="1">
        <f t="array" aca="1" ref="AZ19" ca="1">IF(INDIRECT(ADDRESS(ROW(),54,4,,"Eingabe"))="",0,INDIRECT(ADDRESS(ROW(),54,4,,"Eingabe")))</f>
        <v>0</v>
      </c>
      <c r="BA19" s="35"/>
      <c r="BB19" s="35" cm="1">
        <f t="array" aca="1" ref="BB19" ca="1">IF(INDIRECT(ADDRESS(ROW(),56,4,,"Eingabe"))="",0,INDIRECT(ADDRESS(ROW(),56,4,,"Eingabe")))</f>
        <v>0</v>
      </c>
      <c r="BC19" s="35" cm="1">
        <f t="array" aca="1" ref="BC19" ca="1">IF(INDIRECT(ADDRESS(ROW(),57,4,,"Eingabe"))="",0,INDIRECT(ADDRESS(ROW(),57,4,,"Eingabe")))</f>
        <v>0</v>
      </c>
      <c r="BD19" s="35" cm="1">
        <f t="array" aca="1" ref="BD19" ca="1">IF(INDIRECT(ADDRESS(ROW(),58,4,,"Eingabe"))="",0,INDIRECT(ADDRESS(ROW(),58,4,,"Eingabe")))</f>
        <v>0</v>
      </c>
      <c r="BE19" s="35" cm="1">
        <f t="array" aca="1" ref="BE19" ca="1">IF(INDIRECT(ADDRESS(ROW(),59,4,,"Eingabe"))="",0,INDIRECT(ADDRESS(ROW(),59,4,,"Eingabe")))</f>
        <v>0</v>
      </c>
      <c r="BF19" s="35" cm="1">
        <f t="array" aca="1" ref="BF19" ca="1">IF(INDIRECT(ADDRESS(ROW(),60,4,,"Eingabe"))="",0,INDIRECT(ADDRESS(ROW(),60,4,,"Eingabe")))</f>
        <v>0</v>
      </c>
      <c r="BG19" s="35"/>
      <c r="BH19" s="35" cm="1">
        <f t="array" aca="1" ref="BH19" ca="1">IF(INDIRECT(ADDRESS(ROW(),62,4,,"Eingabe"))="",0,INDIRECT(ADDRESS(ROW(),62,4,,"Eingabe")))</f>
        <v>0</v>
      </c>
      <c r="BI19" s="35" cm="1">
        <f t="array" aca="1" ref="BI19" ca="1">IF(INDIRECT(ADDRESS(ROW(),63,4,,"Eingabe"))="",0,INDIRECT(ADDRESS(ROW(),63,4,,"Eingabe")))</f>
        <v>0</v>
      </c>
      <c r="BJ19" s="35" cm="1">
        <f t="array" aca="1" ref="BJ19" ca="1">IF(INDIRECT(ADDRESS(ROW(),64,4,,"Eingabe"))="",0,INDIRECT(ADDRESS(ROW(),64,4,,"Eingabe")))</f>
        <v>0</v>
      </c>
      <c r="BK19" s="35" cm="1">
        <f t="array" aca="1" ref="BK19" ca="1">IF(INDIRECT(ADDRESS(ROW(),65,4,,"Eingabe"))="",0,INDIRECT(ADDRESS(ROW(),65,4,,"Eingabe")))</f>
        <v>0</v>
      </c>
      <c r="BL19" s="35" cm="1">
        <f t="array" aca="1" ref="BL19" ca="1">IF(INDIRECT(ADDRESS(ROW(),66,4,,"Eingabe"))="",0,INDIRECT(ADDRESS(ROW(),66,4,,"Eingabe")))</f>
        <v>0</v>
      </c>
      <c r="BM19" s="35"/>
      <c r="BN19" s="35" cm="1">
        <f t="array" aca="1" ref="BN19" ca="1">IF(INDIRECT(ADDRESS(ROW(),68,4,,"Eingabe"))="",0,INDIRECT(ADDRESS(ROW(),68,4,,"Eingabe")))</f>
        <v>0</v>
      </c>
      <c r="BO19" s="35" cm="1">
        <f t="array" aca="1" ref="BO19" ca="1">IF(INDIRECT(ADDRESS(ROW(),69,4,,"Eingabe"))="",0,INDIRECT(ADDRESS(ROW(),69,4,,"Eingabe")))</f>
        <v>0</v>
      </c>
      <c r="BP19" s="35" cm="1">
        <f t="array" aca="1" ref="BP19" ca="1">IF(INDIRECT(ADDRESS(ROW(),70,4,,"Eingabe"))="",0,INDIRECT(ADDRESS(ROW(),70,4,,"Eingabe")))</f>
        <v>0</v>
      </c>
      <c r="BQ19" s="35" cm="1">
        <f t="array" aca="1" ref="BQ19" ca="1">IF(INDIRECT(ADDRESS(ROW(),71,4,,"Eingabe"))="",0,INDIRECT(ADDRESS(ROW(),71,4,,"Eingabe")))</f>
        <v>0</v>
      </c>
      <c r="BR19" s="35" cm="1">
        <f t="array" aca="1" ref="BR19" ca="1">IF(INDIRECT(ADDRESS(ROW(),72,4,,"Eingabe"))="",0,INDIRECT(ADDRESS(ROW(),72,4,,"Eingabe")))</f>
        <v>0</v>
      </c>
      <c r="BS19" s="35"/>
      <c r="BV19" s="7" t="str">
        <f t="shared" ca="1" si="9"/>
        <v/>
      </c>
      <c r="BW19" s="7" t="str">
        <f ca="1">IF($B19="","",
                _xlfn.XLOOKUP(B19,METADATEN!$A$4:$A$200,METADATEN!$J$4:$J$200)
                )</f>
        <v/>
      </c>
      <c r="BX19" s="7" t="str" cm="1">
        <f t="array" aca="1" ref="BX19" ca="1">IF(INDIRECT(ADDRESS(ROW(),78,4,,"Eingabe"))="","",INDIRECT(ADDRESS(ROW(),78,4,,"Eingabe")))</f>
        <v/>
      </c>
      <c r="BY19" s="7" t="str" cm="1">
        <f t="array" aca="1" ref="BY19" ca="1">IF(INDIRECT(ADDRESS(ROW(),79,4,,"Eingabe"))="","",INDIRECT(ADDRESS(ROW(),79,4,,"Eingabe")))</f>
        <v/>
      </c>
      <c r="BZ19" s="7" t="str" cm="1">
        <f t="array" aca="1" ref="BZ19" ca="1">IF(INDIRECT(ADDRESS(ROW(),80,4,,"Eingabe"))="","",INDIRECT(ADDRESS(ROW(),80,4,,"Eingabe")))</f>
        <v/>
      </c>
      <c r="CA19" s="7" t="str">
        <f ca="1">IFERROR(IF(CT19="","",
                                              IF(_xlfn.XLOOKUP(CT19,Übersicht!$U$2:$U$1000,Übersicht!$S$2:$S$1000)="","",
                                                            _xlfn.XLOOKUP(CT19,Übersicht!$U$2:$U$1000,Übersicht!$S$2:$S$1000,"")
                                                             )
                                                ),"")</f>
        <v/>
      </c>
      <c r="CB19" s="7" t="str" cm="1">
        <f t="array" aca="1" ref="CB19" ca="1">IF(INDIRECT(ADDRESS(ROW(),82,4,,"Eingabe"))="","",INDIRECT(ADDRESS(ROW(),82,4,,"Eingabe")))</f>
        <v/>
      </c>
      <c r="CC19" s="7" t="str">
        <f t="shared" ca="1" si="10"/>
        <v/>
      </c>
      <c r="CD19" s="7" t="str" cm="1">
        <f t="array" aca="1" ref="CD19" ca="1">IF(INDIRECT(ADDRESS(ROW(),84,4,,"Eingabe"))="","",INDIRECT(ADDRESS(ROW(),84,4,,"Eingabe")))</f>
        <v/>
      </c>
      <c r="CE19" s="7"/>
      <c r="CF19" s="7"/>
      <c r="CG19" s="7"/>
      <c r="CH19" s="7"/>
      <c r="CI19" s="7"/>
      <c r="CJ19" s="7"/>
      <c r="CK19" s="7"/>
      <c r="CL19" s="7"/>
      <c r="CM19" s="7"/>
      <c r="CN19" s="7"/>
      <c r="CO19" s="7"/>
      <c r="CP19" s="7"/>
      <c r="CQ19" s="7"/>
      <c r="CR19" s="7"/>
      <c r="CS19" s="7"/>
      <c r="CT19" s="7" t="str">
        <f t="shared" ca="1" si="0"/>
        <v/>
      </c>
      <c r="CU19" s="34" t="str">
        <f t="shared" ca="1" si="25"/>
        <v/>
      </c>
      <c r="CV19" s="34" t="str">
        <f t="shared" ca="1" si="11"/>
        <v/>
      </c>
      <c r="CW19" s="34" t="str">
        <f ca="1">IF($CB19&lt;&gt;"",
                             IF(LEN(Eingabe_mit_Formel!$CB19)&gt;LEN($CU19&amp;$CV19)+2,
                             MID(Eingabe_mit_Formel!$CB19,LEN($CU19&amp;$CV19)+2+3,IFERROR(FIND(",",Eingabe_mit_Formel!$CB19,LEN($CU19&amp;$CV19)+2+3)-(LEN($CU19&amp;$CV19)+2+3),LEN($CB19)-(LEN($CU19&amp;$CV19)+2+2))),
                              ""),
                                        IF(LEN(Eingabe_mit_Formel!$CA19)&gt;LEN($CU19&amp;$CV19)+2,
                                        MID(Eingabe_mit_Formel!$CA19,LEN($CU19&amp;$CV19)+2+3,IFERROR(FIND(",",Eingabe_mit_Formel!$CA19,LEN($CU19&amp;$CV19)+2+3)-(LEN($CU19&amp;$CV19)+2+3),LEN($CA19)-(LEN($CU19&amp;$CV19)+2+2))),
                                        "")
                )</f>
        <v/>
      </c>
      <c r="CX19" s="34" t="str">
        <f ca="1">IF($CB19&lt;&gt;"",
                             IF(LEN(Eingabe_mit_Formel!$CB19)&gt;LEN($CU19&amp;$CV19&amp;$CW19)+2+2,
                             MID(Eingabe_mit_Formel!$CB19,LEN($CU19&amp;$CV19&amp;$CW19)+2+2+3,IFERROR(FIND(",",Eingabe_mit_Formel!$CB19,LEN($CU19&amp;$CV19&amp;$CW19)+2+2+3)-(LEN($CU19&amp;$CV19&amp;$CW19)+2+2+3),LEN($CB19)-(LEN($CU19&amp;$CV19&amp;$CW19)+2+2+2))),
                              ""),
                                        IF(LEN(Eingabe_mit_Formel!$CA19)&gt;LEN($CU19&amp;$CV19&amp;$CW19)+2+2,
                                        MID(Eingabe_mit_Formel!$CA19,LEN($CU19&amp;$CV19&amp;$CW19)+2+2+3,IFERROR(FIND(",",Eingabe_mit_Formel!$CA19,LEN($CU19&amp;$CV19&amp;$CW19)+2+2+3)-(LEN($CU19&amp;$CV19&amp;$CW19)+2+2+3),LEN($CA19)-(LEN($CU19&amp;$CV19&amp;$CW19)+2+2))),
                                        "")
                )</f>
        <v/>
      </c>
      <c r="CY19" s="34" t="str">
        <f ca="1">IF($CB19&lt;&gt;"",
                             IF(LEN(Eingabe_mit_Formel!$CB19)&gt;LEN($CU19&amp;$CV19&amp;$CW19&amp;$CX19)+2+2+2,
                             MID(Eingabe_mit_Formel!$CB19,LEN($CU19&amp;$CV19&amp;$CW19&amp;$CX19)+2+2+2+3,IFERROR(FIND(",",Eingabe_mit_Formel!$CB19,LEN($CU19&amp;$CV19&amp;$CW19&amp;$CX19)+2+2+2+3)-(LEN($CU19&amp;$CV19&amp;$CW19&amp;$CX19)+2+2+2+3),LEN($CB19)-(LEN($CU19&amp;$CV19&amp;$CW19&amp;$CX19)+2+2+2+2))),
                              ""),
                                        IF(LEN(Eingabe_mit_Formel!$CA19)&gt;LEN($CU19&amp;$CV19&amp;$CW19&amp;$CX19)+2+2+2,
                                        MID(Eingabe_mit_Formel!$CA19,LEN($CU19&amp;$CV19&amp;$CW19&amp;$CX19)+2+2+2+3,IFERROR(FIND(",",Eingabe_mit_Formel!$CA19,LEN($CU19&amp;$CV19&amp;$CW19&amp;$CX19)+2+2+2+3)-(LEN($CU19&amp;$CV19&amp;$CW19&amp;$CX19)+2+2+2+3),LEN($CA19)-(LEN($CU19&amp;$CV19&amp;$CW19&amp;$CX19)+2+2+2))),
                                        "")
                )</f>
        <v/>
      </c>
      <c r="CZ19" s="35" t="str">
        <f ca="1">IF($CY19&lt;&gt;"",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,CHAR(10),CHAR(10),"---QS4 Anforderung der Z",$CX19,":",CHAR(10),
                                        IF(IFERROR(VLOOKUP($CX19,KM!$C$7:$N$216,9,FALSE),VLOOKUP(VALUE($CX19),KM!$C$7:$N$216,9,FALSE))="","-",IFERROR(VLOOKUP($CX19,KM!$C$7:$N$216,9,FALSE),VLOOKUP(VALUE($CX19),KM!$C$7:$N$216,9,FALSE))),
                                       "---QS4 Anforderung der Z",$CY19,CHAR(10),
                                        IF(IFERROR(VLOOKUP($CY19,KM!$C$7:$N$216,9,FALSE),VLOOKUP(VALUE($CY19),KM!$C$7:$N$216,9,FALSE))="","-",IFERROR(VLOOKUP($CY19,KM!$C$7:$N$216,9,FALSE),VLOOKUP(VALUE($CY19),KM!$C$7:$N$216,9,FALSE))),
                                        ),
               IF($CX19&lt;&gt;"",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,CHAR(10),CHAR(10),"---QS4 Anforderung der Z",$CX19,":",CHAR(10),
                                                     IF(IFERROR(VLOOKUP($CX19,KM!$C$7:$N$216,9,FALSE),VLOOKUP(VALUE($CX19),KM!$C$7:$N$216,9,FALSE))="","-",IFERROR(VLOOKUP($CX19,KM!$C$7:$N$216,9,FALSE),VLOOKUP(VALUE($CX19),KM!$C$7:$N$216,9,FALSE))),
                                                   ),
                             IF($CW19&lt;&gt;"",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,CHAR(10),CHAR(10),"---QS4 Anforderung der Z",$CW19,":",CHAR(10),
                                                                    IF(IFERROR(VLOOKUP($CW19,KM!$C$7:$N$216,9,FALSE),VLOOKUP(VALUE($CW19),KM!$C$7:$N$216,9,FALSE))="","-",IFERROR(VLOOKUP($CW19,KM!$C$7:$N$216,9,FALSE),VLOOKUP(VALUE($CW19),KM!$C$7:$N$216,9,FALSE))),
                                                                    ),
                                           IF($CV19&lt;&gt;"",
                                                         CONCATENATE(
                                                                                  "---QS4 Anforderung der Z",$CU19,":",CHAR(10),
                                                                                 IF(IFERROR(VLOOKUP($CU19,KM!$C$7:$N$216,9,FALSE),VLOOKUP(VALUE($CU19),KM!$C$7:$N$216,9,FALSE))="","-",IFERROR(VLOOKUP($CU19,KM!$C$7:$N$216,9,FALSE),VLOOKUP(VALUE($CU19),KM!$C$7:$N$216,9,FALSE))),
                                                                                 ,CHAR(10),CHAR(10),"---QS4 Anforderung der Z",$CV19,":",CHAR(10),
                                                                                 IF(IFERROR(VLOOKUP($CV19,KM!$C$7:$N$216,9,FALSE),VLOOKUP(VALUE($CV19),KM!$C$7:$N$216,9,FALSE))="","-",IFERROR(VLOOKUP($CV19,KM!$C$7:$N$216,9,FALSE),VLOOKUP(VALUE($CV19),KM!$C$7:$N$216,9,FALSE))),
                                                                                 ),
                                                         IF($CU19&lt;&gt;"",
                                                                        CONCATENATE(
                                                                                                 IF(IFERROR(VLOOKUP($CU19,KM!$C$7:$N$216,9,FALSE),VLOOKUP(VALUE($CU19),KM!$C$7:$N$216,9,FALSE))="","-",IFERROR(VLOOKUP($CU19,KM!$C$7:$N$216,9,FALSE),VLOOKUP(VALUE($CU19),KM!$C$7:$N$216,9,FALSE))),
                                                                                                ),
                                                                       "")
                                                         )
                                            )
                             )
                )</f>
        <v/>
      </c>
      <c r="DA19" s="35" t="str">
        <f ca="1">IF($CY19&lt;&gt;"",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,CHAR(10),CHAR(10),"---QS3 Anforderung der Z",$CX19,":",CHAR(10),
                                        IF(IFERROR(VLOOKUP($CX19,KM!$C$7:$N$216,8,FALSE),VLOOKUP(VALUE($CX19),KM!$C$7:$N$216,8,FALSE))="","-",IFERROR(VLOOKUP($CX19,KM!$C$7:$N$216,8,FALSE),VLOOKUP(VALUE($CX19),KM!$C$7:$N$216,8,FALSE))),
                                       "---QS3 Anforderung der Z",$CY19,CHAR(10),
                                        IF(IFERROR(VLOOKUP($CY19,KM!$C$7:$N$216,8,FALSE),VLOOKUP(VALUE($CY19),KM!$C$7:$N$216,8,FALSE))="","-",IFERROR(VLOOKUP($CY19,KM!$C$7:$N$216,8,FALSE),VLOOKUP(VALUE($CY19),KM!$C$7:$N$216,8,FALSE))),
                                        ),
               IF($CX19&lt;&gt;"",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,CHAR(10),CHAR(10),"---QS3 Anforderung der Z",$CX19,":",CHAR(10),
                                                     IF(IFERROR(VLOOKUP($CX19,KM!$C$7:$N$216,8,FALSE),VLOOKUP(VALUE($CX19),KM!$C$7:$N$216,8,FALSE))="","-",IFERROR(VLOOKUP($CX19,KM!$C$7:$N$216,8,FALSE),VLOOKUP(VALUE($CX19),KM!$C$7:$N$216,8,FALSE))),
                                                   ),
                             IF($CW19&lt;&gt;"",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,CHAR(10),CHAR(10),"---QS3 Anforderung der Z",$CW19,":",CHAR(10),
                                                                    IF(IFERROR(VLOOKUP($CW19,KM!$C$7:$N$216,8,FALSE),VLOOKUP(VALUE($CW19),KM!$C$7:$N$216,8,FALSE))="","-",IFERROR(VLOOKUP($CW19,KM!$C$7:$N$216,8,FALSE),VLOOKUP(VALUE($CW19),KM!$C$7:$N$216,8,FALSE))),
                                                                    ),
                                           IF($CV19&lt;&gt;"",
                                                         CONCATENATE(
                                                                                  "---QS3 Anforderung der Z",$CU19,":",CHAR(10),
                                                                                 IF(IFERROR(VLOOKUP($CU19,KM!$C$7:$N$216,8,FALSE),VLOOKUP(VALUE($CU19),KM!$C$7:$N$216,8,FALSE))="","-",IFERROR(VLOOKUP($CU19,KM!$C$7:$N$216,8,FALSE),VLOOKUP(VALUE($CU19),KM!$C$7:$N$216,8,FALSE))),
                                                                                 ,CHAR(10),CHAR(10),"---QS3 Anforderung der Z",$CV19,":",CHAR(10),
                                                                                 IF(IFERROR(VLOOKUP($CV19,KM!$C$7:$N$216,8,FALSE),VLOOKUP(VALUE($CV19),KM!$C$7:$N$216,8,FALSE))="","-",IFERROR(VLOOKUP($CV19,KM!$C$7:$N$216,8,FALSE),VLOOKUP(VALUE($CV19),KM!$C$7:$N$216,8,FALSE))),
                                                                                 ),
                                                         IF($CU19&lt;&gt;"",
                                                                        CONCATENATE(
                                                                                                 IF(IFERROR(VLOOKUP($CU19,KM!$C$7:$N$216,8,FALSE),VLOOKUP(VALUE($CU19),KM!$C$7:$N$216,8,FALSE))="","-",IFERROR(VLOOKUP($CU19,KM!$C$7:$N$216,8,FALSE),VLOOKUP(VALUE($CU19),KM!$C$7:$N$216,8,FALSE))),
                                                                                                ),
                                                                       "")
                                                         )
                                            )
                             )
                )</f>
        <v/>
      </c>
      <c r="DB19" s="35" t="str">
        <f ca="1">IF($CY19&lt;&gt;"",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,CHAR(10),CHAR(10),"---QS2 Anforderung der Z",$CX19,":",CHAR(10),
                                        IF(IFERROR(VLOOKUP($CX19,KM!$C$7:$N$216,7,FALSE),VLOOKUP(VALUE($CX19),KM!$C$7:$N$216,7,FALSE))="","-",IFERROR(VLOOKUP($CX19,KM!$C$7:$N$216,7,FALSE),VLOOKUP(VALUE($CX19),KM!$C$7:$N$216,7,FALSE))),
                                       "---QS2 Anforderung der Z",$CY19,CHAR(10),
                                        IF(IFERROR(VLOOKUP($CY19,KM!$C$7:$N$216,7,FALSE),VLOOKUP(VALUE($CY19),KM!$C$7:$N$216,7,FALSE))="","-",IFERROR(VLOOKUP($CY19,KM!$C$7:$N$216,7,FALSE),VLOOKUP(VALUE($CY19),KM!$C$7:$N$216,7,FALSE))),
                                        ),
               IF($CX19&lt;&gt;"",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,CHAR(10),CHAR(10),"---QS2 Anforderung der Z",$CX19,":",CHAR(10),
                                                     IF(IFERROR(VLOOKUP($CX19,KM!$C$7:$N$216,7,FALSE),VLOOKUP(VALUE($CX19),KM!$C$7:$N$216,7,FALSE))="","-",IFERROR(VLOOKUP($CX19,KM!$C$7:$N$216,7,FALSE),VLOOKUP(VALUE($CX19),KM!$C$7:$N$216,7,FALSE))),
                                                   ),
                             IF($CW19&lt;&gt;"",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,CHAR(10),CHAR(10),"---QS2 Anforderung der Z",$CW19,":",CHAR(10),
                                                                    IF(IFERROR(VLOOKUP($CW19,KM!$C$7:$N$216,7,FALSE),VLOOKUP(VALUE($CW19),KM!$C$7:$N$216,7,FALSE))="","-",IFERROR(VLOOKUP($CW19,KM!$C$7:$N$216,7,FALSE),VLOOKUP(VALUE($CW19),KM!$C$7:$N$216,7,FALSE))),
                                                                    ),
                                           IF($CV19&lt;&gt;"",
                                                         CONCATENATE(
                                                                                  "---QS2 Anforderung der Z",$CU19,":",CHAR(10),
                                                                                 IF(IFERROR(VLOOKUP($CU19,KM!$C$7:$N$216,7,FALSE),VLOOKUP(VALUE($CU19),KM!$C$7:$N$216,7,FALSE))="","-",IFERROR(VLOOKUP($CU19,KM!$C$7:$N$216,7,FALSE),VLOOKUP(VALUE($CU19),KM!$C$7:$N$216,7,FALSE))),
                                                                                 ,CHAR(10),CHAR(10),"---QS2 Anforderung der Z",$CV19,":",CHAR(10),
                                                                                 IF(IFERROR(VLOOKUP($CV19,KM!$C$7:$N$216,7,FALSE),VLOOKUP(VALUE($CV19),KM!$C$7:$N$216,7,FALSE))="","-",IFERROR(VLOOKUP($CV19,KM!$C$7:$N$216,7,FALSE),VLOOKUP(VALUE($CV19),KM!$C$7:$N$216,7,FALSE))),
                                                                                 ),
                                                         IF($CU19&lt;&gt;"",
                                                                        CONCATENATE(
                                                                                                 IF(IFERROR(VLOOKUP($CU19,KM!$C$7:$N$216,7,FALSE),VLOOKUP(VALUE($CU19),KM!$C$7:$N$216,7,FALSE))="","-",IFERROR(VLOOKUP($CU19,KM!$C$7:$N$216,7,FALSE),VLOOKUP(VALUE($CU19),KM!$C$7:$N$216,7,FALSE))),
                                                                                                ),
                                                                       "")
                                                         )
                                            )
                             )
                )</f>
        <v/>
      </c>
      <c r="DC19" s="35" t="str">
        <f ca="1">IF($CY19&lt;&gt;"",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,CHAR(10),CHAR(10),"---QS1 Anforderung der Z",$CX19,":",CHAR(10),
                                        IF(IFERROR(VLOOKUP($CX19,KM!$C$7:$N$216,6,FALSE),VLOOKUP(VALUE($CX19),KM!$C$7:$N$216,6,FALSE))="","-",IFERROR(VLOOKUP($CX19,KM!$C$7:$N$216,6,FALSE),VLOOKUP(VALUE($CX19),KM!$C$7:$N$216,6,FALSE))),
                                       "---QS1 Anforderung der Z",$CY19,CHAR(10),
                                        IF(IFERROR(VLOOKUP($CY19,KM!$C$7:$N$216,6,FALSE),VLOOKUP(VALUE($CY19),KM!$C$7:$N$216,6,FALSE))="","-",IFERROR(VLOOKUP($CY19,KM!$C$7:$N$216,6,FALSE),VLOOKUP(VALUE($CY19),KM!$C$7:$N$216,6,FALSE))),
                                        ),
               IF($CX19&lt;&gt;"",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,CHAR(10),CHAR(10),"---QS1 Anforderung der Z",$CX19,":",CHAR(10),
                                                     IF(IFERROR(VLOOKUP($CX19,KM!$C$7:$N$216,6,FALSE),VLOOKUP(VALUE($CX19),KM!$C$7:$N$216,6,FALSE))="","-",IFERROR(VLOOKUP($CX19,KM!$C$7:$N$216,6,FALSE),VLOOKUP(VALUE($CX19),KM!$C$7:$N$216,6,FALSE))),
                                                   ),
                             IF($CW19&lt;&gt;"",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,CHAR(10),CHAR(10),"---QS1 Anforderung der Z",$CW19,":",CHAR(10),
                                                                    IF(IFERROR(VLOOKUP($CW19,KM!$C$7:$N$216,6,FALSE),VLOOKUP(VALUE($CW19),KM!$C$7:$N$216,6,FALSE))="","-",IFERROR(VLOOKUP($CW19,KM!$C$7:$N$216,6,FALSE),VLOOKUP(VALUE($CW19),KM!$C$7:$N$216,6,FALSE))),
                                                                    ),
                                           IF($CV19&lt;&gt;"",
                                                         CONCATENATE(
                                                                                  "---QS1 Anforderung der Z",$CU19,":",CHAR(10),
                                                                                 IF(IFERROR(VLOOKUP($CU19,KM!$C$7:$N$216,6,FALSE),VLOOKUP(VALUE($CU19),KM!$C$7:$N$216,6,FALSE))="","-",IFERROR(VLOOKUP($CU19,KM!$C$7:$N$216,6,FALSE),VLOOKUP(VALUE($CU19),KM!$C$7:$N$216,6,FALSE))),
                                                                                 ,CHAR(10),CHAR(10),"---QS1 Anforderung der Z",$CV19,":",CHAR(10),
                                                                                 IF(IFERROR(VLOOKUP($CV19,KM!$C$7:$N$216,6,FALSE),VLOOKUP(VALUE($CV19),KM!$C$7:$N$216,6,FALSE))="","-",IFERROR(VLOOKUP($CV19,KM!$C$7:$N$216,6,FALSE),VLOOKUP(VALUE($CV19),KM!$C$7:$N$216,6,FALSE))),
                                                                                 ),
                                                         IF($CU19&lt;&gt;"",
                                                                        CONCATENATE(
                                                                                                 IF(IFERROR(VLOOKUP($CU19,KM!$C$7:$N$216,6,FALSE),VLOOKUP(VALUE($CU19),KM!$C$7:$N$216,6,FALSE))="","-",IFERROR(VLOOKUP($CU19,KM!$C$7:$N$216,6,FALSE),VLOOKUP(VALUE($CU19),KM!$C$7:$N$216,6,FALSE))),
                                                                                                ),
                                                                       "")
                                                         )
                                            )
                             )
                )</f>
        <v/>
      </c>
      <c r="DD19" s="35" t="str">
        <f>IF(OR(KM!C22="",LEN(KM!C22)&gt;5),"",KM!C22&amp;"")</f>
        <v>15</v>
      </c>
      <c r="DE19" s="35" t="str">
        <f>IF(KM!D22="","",KM!D22)</f>
        <v>Tragende und nicht tragende Metallbauteile in der Innenanwendung mit &gt; 50m² beschichteter Oberfläche</v>
      </c>
      <c r="DF19" s="35" t="str">
        <f>IF(KM!E22="","",KM!E22)</f>
        <v>Brandschutzbeschichtung für Metallbauteile im Rahmen einer bauaufsichtlichen Zulassung oder auf Basis einer europäischen technischen Bewertung CE gekennzeichnet.</v>
      </c>
      <c r="DG19" s="35" t="str">
        <f>IF(KM!F22="","",KM!F22)</f>
        <v>VOC, Emissionen und Halogene</v>
      </c>
      <c r="DH19" s="35">
        <f ca="1">IF(DD19="","",
               IF(
            IFERROR(_xlfn.XLOOKUP(DD19,Eingabe_mit_Formel!$CU$4:$CU$2000,Eingabe_mit_Formel!$CU$4:$CU$2000),
                                IFERROR(_xlfn.XLOOKUP(DD19,Eingabe_mit_Formel!$CV$4:$CV$2000,Eingabe_mit_Formel!$CV$4:$CV$2000),
                                                             IFERROR(_xlfn.XLOOKUP(DD19,Eingabe_mit_Formel!$CW$4:$CW$2000,Eingabe_mit_Formel!$CW$4:$CW$2000),
                                                                                          IFERROR(_xlfn.XLOOKUP(DD19,Eingabe_mit_Formel!$CX$4:$CX$2000,Eingabe_mit_Formel!$CX$4:$CX$2000),
                                                                                                                      IFERROR(_xlfn.XLOOKUP(DD19,Eingabe_mit_Formel!$CY$4:$CY$2000,Eingabe_mit_Formel!$CY$4:$CY$2000),-1
                                                                                                                                                  )
                                                                                                                      )
                                                                                       )
                                                            )
                                               )
                             =-1,-1,1
                            )
                   )</f>
        <v>-1</v>
      </c>
      <c r="DI19" s="35"/>
      <c r="DJ19" s="35"/>
      <c r="DK19" s="35" t="str">
        <f t="shared" ca="1" si="12"/>
        <v xml:space="preserve">
</v>
      </c>
      <c r="DL19" s="7" t="str" cm="1">
        <f t="array" aca="1" ref="DL19" ca="1">IF(INDIRECT(ADDRESS(ROW(),107,4,,"Eingabe"))="","",INDIRECT(ADDRESS(ROW(),107,4,,"Eingabe")))</f>
        <v/>
      </c>
      <c r="DM19" s="7" t="str" cm="1">
        <f t="array" aca="1" ref="DM19" ca="1">IF(INDIRECT(ADDRESS(ROW(),109,4,,"Eingabe"))="","",INDIRECT(ADDRESS(ROW(),109,4,,"Eingabe")))</f>
        <v/>
      </c>
      <c r="DN19" s="7" t="str" cm="1">
        <f t="array" aca="1" ref="DN19" ca="1">IF(INDIRECT(ADDRESS(ROW(),110,4,,"Eingabe"))="","",INDIRECT(ADDRESS(ROW(),110,4,,"Eingabe")))</f>
        <v/>
      </c>
      <c r="DO19" s="35" t="str">
        <f t="shared" ca="1" si="13"/>
        <v/>
      </c>
      <c r="DP19" s="35" t="str">
        <f t="shared" ca="1" si="14"/>
        <v/>
      </c>
      <c r="DQ19" s="35"/>
      <c r="DR19" s="35"/>
      <c r="DS19" s="35"/>
      <c r="DT19" s="35" t="str">
        <f t="shared" ca="1" si="15"/>
        <v xml:space="preserve">
</v>
      </c>
      <c r="DU19" s="35" t="str" cm="1">
        <f t="array" aca="1" ref="DU19" ca="1">IF(INDIRECT(ADDRESS(ROW(),114,4,,"Eingabe"))="","",INDIRECT(ADDRESS(ROW(),114,4,,"Eingabe")))</f>
        <v/>
      </c>
      <c r="DV19" s="35" t="str" cm="1">
        <f t="array" aca="1" ref="DV19" ca="1">IF(INDIRECT(ADDRESS(ROW(),117,4,,"Eingabe"))="","",INDIRECT(ADDRESS(ROW(),117,4,,"Eingabe")))</f>
        <v/>
      </c>
      <c r="DW19" s="35" t="str" cm="1">
        <f t="array" aca="1" ref="DW19" ca="1">IF(INDIRECT(ADDRESS(ROW(),118,4,,"Eingabe"))="","",INDIRECT(ADDRESS(ROW(),118,4,,"Eingabe")))</f>
        <v/>
      </c>
      <c r="DX19" s="35" t="str" cm="1">
        <f t="array" aca="1" ref="DX19" ca="1">IF(INDIRECT(ADDRESS(ROW(),119,4,,"Eingabe"))="","",INDIRECT(ADDRESS(ROW(),119,4,,"Eingabe")))</f>
        <v/>
      </c>
      <c r="DY19" s="35" t="str" cm="1">
        <f t="array" aca="1" ref="DY19" ca="1">IF(INDIRECT(ADDRESS(ROW(),120,4,,"Eingabe"))="","",INDIRECT(ADDRESS(ROW(),120,4,,"Eingabe")))</f>
        <v/>
      </c>
      <c r="DZ19" s="35" t="str" cm="1">
        <f t="array" aca="1" ref="DZ19" ca="1">IF(INDIRECT(ADDRESS(ROW(),121,4,,"Eingabe"))="","",INDIRECT(ADDRESS(ROW(),121,4,,"Eingabe")))</f>
        <v/>
      </c>
      <c r="EA19" s="35" t="str" cm="1">
        <f t="array" aca="1" ref="EA19" ca="1">IF(INDIRECT(ADDRESS(ROW(),122,4,,"Eingabe"))="","",INDIRECT(ADDRESS(ROW(),122,4,,"Eingabe")))</f>
        <v/>
      </c>
      <c r="EB19" s="35" t="str" cm="1">
        <f t="array" aca="1" ref="EB19" ca="1">IF(INDIRECT(ADDRESS(ROW(),123,4,,"Eingabe"))="","",INDIRECT(ADDRESS(ROW(),123,4,,"Eingabe")))</f>
        <v/>
      </c>
      <c r="EC19" s="35" t="str">
        <f t="shared" ca="1" si="29"/>
        <v/>
      </c>
      <c r="ED19" s="35" t="str" cm="1">
        <f t="array" aca="1" ref="ED19" ca="1">IF(INDIRECT(ADDRESS(ROW(),124,4,,"Eingabe"))="","",INDIRECT(ADDRESS(ROW(),124,4,,"Eingabe")))</f>
        <v/>
      </c>
      <c r="EE19" s="35" t="str" cm="1">
        <f t="array" aca="1" ref="EE19" ca="1">IF(AND(_xlfn.ISFORMULA(INDIRECT(ADDRESS(ROW(),1,4,,"Eingabe"))),_xlfn.ISFORMULA(INDIRECT(ADDRESS(ROW(),36,4,,"Eingabe"))),_xlfn.ISFORMULA(INDIRECT(ADDRESS(ROW(),39,4,,"Eingabe"))),_xlfn.ISFORMULA(INDIRECT(ADDRESS(ROW(),77,4,,"Eingabe"))),_xlfn.ISFORMULA(INDIRECT(ADDRESS(ROW(),106,4,,"Eingabe"))),_xlfn.ISFORMULA(INDIRECT(ADDRESS(ROW(),113,4,,"Eingabe")))),"",ROW())</f>
        <v/>
      </c>
      <c r="EF19" s="36" t="str">
        <f t="shared" ca="1" si="1"/>
        <v/>
      </c>
      <c r="EG19" s="36" t="str">
        <f ca="1">IFERROR(IF(B19="","",
                IF(OR(_xlfn.XLOOKUP(B19,METADATEN!$A$4:$A$200,METADATEN!$E$4:$E$200)="Ja",AND(_xlfn.XLOOKUP(B19,METADATEN!$A$4:$A$200,METADATEN!$E$4:$E$200)&lt;&gt;"",DZ19&lt;&gt;""),AND(OR(AND(B19&gt;=340,B19&lt;=346),B19=349),#REF!&lt;&gt;"",OR(IFERROR(SEARCH("Logistik",#REF!),FALSE),IFERROR(SEARCH("Produktion",#REF!),FALSE)))),"","FEHLER: KG wurde als nicht betrachtungsrelevant gekennzeichnet")
                ),"")</f>
        <v/>
      </c>
      <c r="EH19" s="49" t="str">
        <f ca="1">IF(B19="","",
                                 IF(ISERROR(_xlfn.XLOOKUP(B19,METADATEN!$A$4:$A$200,METADATEN!$B$4:$B$200)),"FEHLER: KG kann nicht ausgewertet werden",""
                                               )
                 )</f>
        <v/>
      </c>
      <c r="EI19" s="36" t="str">
        <f t="shared" ca="1" si="2"/>
        <v/>
      </c>
      <c r="EJ19" s="36" t="str">
        <f t="shared" ca="1" si="17"/>
        <v/>
      </c>
      <c r="EK19" s="36" t="str">
        <f t="shared" ca="1" si="18"/>
        <v/>
      </c>
      <c r="EL19" s="36" t="str">
        <f ca="1">IFERROR(IF(AND(EI19="Ja",_xlfn.XLOOKUP(B19,METADATEN!$A$4:$A$200,METADATEN!$I$4:$I$200)&lt;&gt;"Ja"),"WARNUNG zur KG Relevanz: "&amp;_xlfn.XLOOKUP(B19,METADATEN!$A$4:$A$200,METADATEN!$I$4:$I$200),""),"")</f>
        <v/>
      </c>
      <c r="EM19" s="36" t="str">
        <f ca="1">IFERROR(IF(B19="","",
                IF(AND(OR(DL19="QS2",DL19="QS4"),_xlfn.XLOOKUP(B19,METADATEN!$A$4:$A$200,METADATEN!$M$4:$M$200)=0),"WARNUNG: Die KG ist mit '0' gewichtet","")
                ),"")</f>
        <v/>
      </c>
      <c r="EN19" s="36" t="str">
        <f t="shared" ca="1" si="19"/>
        <v/>
      </c>
      <c r="EO19" s="36" t="str">
        <f t="shared" ca="1" si="26"/>
        <v/>
      </c>
      <c r="EP19" s="36" t="str">
        <f t="shared" ca="1" si="27"/>
        <v/>
      </c>
      <c r="EQ19" s="36" t="str">
        <f t="shared" ca="1" si="28"/>
        <v/>
      </c>
      <c r="ER19" s="36" t="str">
        <f t="shared" ca="1" si="22"/>
        <v/>
      </c>
      <c r="ES19" s="36" t="str">
        <f t="shared" ca="1" si="23"/>
        <v/>
      </c>
      <c r="ET19" s="36" t="str">
        <f t="shared" ca="1" si="24"/>
        <v/>
      </c>
      <c r="EU19" s="35" t="str">
        <f ca="1">IFERROR(IF(B19="","",
               IF(AND(AND(OR(DU19="QS1",DU19="QS2",DU19="QS3",DU19="QS4"),_xlfn.XLOOKUP(B19,METADATEN!$A$4:$A$200,METADATEN!$AE$4:$AE$200)=0),B19&lt;&gt;380,B19&lt;&gt;381,B19&lt;&gt;382,B19&lt;&gt;389),"WARNUNG: Die KG ist mit '0' gewichtet","")
               ),"")</f>
        <v/>
      </c>
      <c r="EV19" s="35" t="str">
        <f t="shared" ca="1" si="3"/>
        <v/>
      </c>
      <c r="EW19" s="35" t="str">
        <f t="shared" ca="1" si="4"/>
        <v/>
      </c>
      <c r="EX19" s="35" t="str">
        <f t="shared" ca="1" si="5"/>
        <v/>
      </c>
      <c r="EY19" s="35" t="str">
        <f t="shared" ca="1" si="6"/>
        <v/>
      </c>
      <c r="EZ19" s="35" t="str">
        <f ca="1">IFERROR(IF(B19="","",
                IF(AND(OR(B19=380,B19=381,B19=382,B19=389),OR(AH19&lt;&gt;0,AH19="-"),EC19="x",OR(#REF!&lt;&gt;"",#REF!&lt;&gt;"")),"WARNUNG: Um bei gleichzeitiger Geltendmachung des Bonus 4 und Verfahren1 bei der KG300 (1.Ebene) die maximalen Punkte erreichen zu können, geben Sie bitte die Masse 0kg ein!","")
                ),"")</f>
        <v/>
      </c>
    </row>
    <row r="20" spans="1:156" customFormat="1" ht="15" customHeight="1" x14ac:dyDescent="0.3"/>
    <row r="21" spans="1:156" customFormat="1" ht="15" customHeight="1" x14ac:dyDescent="0.3"/>
    <row r="22" spans="1:156" customFormat="1" ht="15" customHeight="1" x14ac:dyDescent="0.3"/>
    <row r="23" spans="1:156" customFormat="1" ht="15" customHeight="1" x14ac:dyDescent="0.3"/>
    <row r="24" spans="1:156" customFormat="1" ht="15" customHeight="1" x14ac:dyDescent="0.3"/>
    <row r="25" spans="1:156" customFormat="1" ht="15" customHeight="1" x14ac:dyDescent="0.3"/>
    <row r="26" spans="1:156" customFormat="1" ht="15" customHeight="1" x14ac:dyDescent="0.3"/>
    <row r="27" spans="1:156" customFormat="1" ht="15" customHeight="1" x14ac:dyDescent="0.3"/>
    <row r="28" spans="1:156" customFormat="1" ht="15" customHeight="1" x14ac:dyDescent="0.3"/>
    <row r="29" spans="1:156" customFormat="1" ht="15" customHeight="1" x14ac:dyDescent="0.3"/>
    <row r="30" spans="1:156" customFormat="1" ht="15" customHeight="1" x14ac:dyDescent="0.3"/>
    <row r="31" spans="1:156" customFormat="1" ht="15" customHeight="1" x14ac:dyDescent="0.3"/>
    <row r="32" spans="1:156" customFormat="1" ht="15" customHeight="1" x14ac:dyDescent="0.3"/>
    <row r="33" customFormat="1" ht="15" customHeight="1" x14ac:dyDescent="0.3"/>
    <row r="34" customFormat="1" ht="15" customHeight="1" x14ac:dyDescent="0.3"/>
    <row r="35" customFormat="1" ht="15" customHeight="1" x14ac:dyDescent="0.3"/>
    <row r="36" customFormat="1" ht="1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5" customHeight="1" x14ac:dyDescent="0.3"/>
    <row r="44" customFormat="1" ht="15" customHeight="1" x14ac:dyDescent="0.3"/>
    <row r="45" customFormat="1" ht="15" customHeight="1" x14ac:dyDescent="0.3"/>
    <row r="46" customFormat="1" ht="15" customHeight="1" x14ac:dyDescent="0.3"/>
    <row r="47" customFormat="1" ht="1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row r="102" customFormat="1" ht="15" customHeight="1" x14ac:dyDescent="0.3"/>
    <row r="103" customFormat="1" ht="15" customHeight="1" x14ac:dyDescent="0.3"/>
    <row r="104" customFormat="1" ht="15" customHeight="1" x14ac:dyDescent="0.3"/>
    <row r="105" customFormat="1" ht="15" customHeight="1" x14ac:dyDescent="0.3"/>
    <row r="106" customFormat="1" ht="15" customHeight="1" x14ac:dyDescent="0.3"/>
    <row r="107" customFormat="1" ht="15" customHeight="1" x14ac:dyDescent="0.3"/>
    <row r="108" customFormat="1" ht="15" customHeight="1" x14ac:dyDescent="0.3"/>
    <row r="109" customFormat="1" ht="15" customHeight="1" x14ac:dyDescent="0.3"/>
    <row r="110" customFormat="1" ht="15" customHeight="1" x14ac:dyDescent="0.3"/>
    <row r="111" customFormat="1" ht="15" customHeight="1" x14ac:dyDescent="0.3"/>
    <row r="112" customFormat="1" ht="15" customHeight="1" x14ac:dyDescent="0.3"/>
    <row r="113" customFormat="1" ht="15" customHeight="1" x14ac:dyDescent="0.3"/>
    <row r="114" customFormat="1" ht="15" customHeight="1" x14ac:dyDescent="0.3"/>
    <row r="115" customFormat="1" ht="15" customHeight="1" x14ac:dyDescent="0.3"/>
    <row r="116" customFormat="1" ht="15" customHeight="1" x14ac:dyDescent="0.3"/>
    <row r="117" customFormat="1" ht="15" customHeight="1" x14ac:dyDescent="0.3"/>
    <row r="118" customFormat="1" ht="15" customHeight="1" x14ac:dyDescent="0.3"/>
    <row r="119" customFormat="1" ht="15" customHeight="1" x14ac:dyDescent="0.3"/>
    <row r="120" customFormat="1" ht="15" customHeight="1" x14ac:dyDescent="0.3"/>
    <row r="121" customFormat="1" ht="15" customHeight="1" x14ac:dyDescent="0.3"/>
    <row r="122" customFormat="1" ht="15" customHeight="1" x14ac:dyDescent="0.3"/>
    <row r="123" customFormat="1" ht="15" customHeight="1" x14ac:dyDescent="0.3"/>
    <row r="124" customFormat="1" ht="15" customHeight="1" x14ac:dyDescent="0.3"/>
    <row r="125" customFormat="1" ht="15" customHeight="1" x14ac:dyDescent="0.3"/>
    <row r="126" customFormat="1" ht="15" customHeight="1" x14ac:dyDescent="0.3"/>
    <row r="127" customFormat="1" ht="15" customHeight="1" x14ac:dyDescent="0.3"/>
    <row r="128" customFormat="1" ht="15" customHeight="1" x14ac:dyDescent="0.3"/>
    <row r="129" customFormat="1" ht="15" customHeight="1" x14ac:dyDescent="0.3"/>
    <row r="130" customFormat="1" ht="15" customHeight="1" x14ac:dyDescent="0.3"/>
    <row r="131" customFormat="1" ht="15" customHeight="1" x14ac:dyDescent="0.3"/>
    <row r="132" customFormat="1" ht="15" customHeight="1" x14ac:dyDescent="0.3"/>
    <row r="133" customFormat="1" ht="15" customHeight="1" x14ac:dyDescent="0.3"/>
    <row r="134" customFormat="1" ht="15" customHeight="1" x14ac:dyDescent="0.3"/>
    <row r="135" customFormat="1" ht="15" customHeight="1" x14ac:dyDescent="0.3"/>
    <row r="136" customFormat="1" ht="15" customHeight="1" x14ac:dyDescent="0.3"/>
    <row r="137" customFormat="1" ht="15" customHeight="1" x14ac:dyDescent="0.3"/>
    <row r="138" customFormat="1" ht="15" customHeight="1" x14ac:dyDescent="0.3"/>
    <row r="139" customFormat="1" ht="15" customHeight="1" x14ac:dyDescent="0.3"/>
    <row r="140" customFormat="1" ht="15" customHeight="1" x14ac:dyDescent="0.3"/>
    <row r="141" customFormat="1" ht="15" customHeight="1" x14ac:dyDescent="0.3"/>
    <row r="142" customFormat="1" ht="15" customHeight="1" x14ac:dyDescent="0.3"/>
    <row r="143" customFormat="1" ht="15" customHeight="1" x14ac:dyDescent="0.3"/>
    <row r="144" customFormat="1" ht="15" customHeight="1" x14ac:dyDescent="0.3"/>
    <row r="145" customFormat="1" ht="15" customHeight="1" x14ac:dyDescent="0.3"/>
    <row r="146" customFormat="1" ht="15" customHeight="1" x14ac:dyDescent="0.3"/>
    <row r="147" customFormat="1" ht="15" customHeight="1" x14ac:dyDescent="0.3"/>
    <row r="148" customFormat="1" ht="15" customHeight="1" x14ac:dyDescent="0.3"/>
    <row r="149" customFormat="1" ht="15" customHeight="1" x14ac:dyDescent="0.3"/>
    <row r="150" customFormat="1" ht="15" customHeight="1" x14ac:dyDescent="0.3"/>
    <row r="151" customFormat="1" ht="15" customHeight="1" x14ac:dyDescent="0.3"/>
    <row r="152" customFormat="1" ht="15" customHeight="1" x14ac:dyDescent="0.3"/>
    <row r="153" customFormat="1" ht="15" customHeight="1" x14ac:dyDescent="0.3"/>
    <row r="154" customFormat="1" ht="15" customHeight="1" x14ac:dyDescent="0.3"/>
    <row r="155" customFormat="1" ht="15" customHeight="1" x14ac:dyDescent="0.3"/>
    <row r="156" customFormat="1" ht="15" customHeight="1" x14ac:dyDescent="0.3"/>
    <row r="157" customFormat="1" ht="15" customHeight="1" x14ac:dyDescent="0.3"/>
    <row r="158" customFormat="1" ht="15" customHeight="1" x14ac:dyDescent="0.3"/>
    <row r="159" customFormat="1" ht="15" customHeight="1" x14ac:dyDescent="0.3"/>
    <row r="160" customFormat="1" ht="15" customHeight="1" x14ac:dyDescent="0.3"/>
    <row r="161" customFormat="1" ht="15" customHeight="1" x14ac:dyDescent="0.3"/>
    <row r="162" customFormat="1" ht="15" customHeight="1" x14ac:dyDescent="0.3"/>
    <row r="163" customFormat="1" ht="15" customHeight="1" x14ac:dyDescent="0.3"/>
    <row r="164" customFormat="1" ht="15" customHeight="1" x14ac:dyDescent="0.3"/>
    <row r="165" customFormat="1" ht="15" customHeight="1" x14ac:dyDescent="0.3"/>
    <row r="166" customFormat="1" ht="15" customHeight="1" x14ac:dyDescent="0.3"/>
    <row r="167" customFormat="1" ht="15" customHeight="1" x14ac:dyDescent="0.3"/>
    <row r="168" customFormat="1" ht="15" customHeight="1" x14ac:dyDescent="0.3"/>
    <row r="169" customFormat="1" ht="15" customHeight="1" x14ac:dyDescent="0.3"/>
    <row r="170" customFormat="1" ht="15" customHeight="1" x14ac:dyDescent="0.3"/>
    <row r="171" customFormat="1" ht="15" customHeight="1" x14ac:dyDescent="0.3"/>
    <row r="172" customFormat="1" ht="15" customHeight="1" x14ac:dyDescent="0.3"/>
    <row r="173" customFormat="1" ht="15" customHeight="1" x14ac:dyDescent="0.3"/>
    <row r="174" customFormat="1" ht="15" customHeight="1" x14ac:dyDescent="0.3"/>
    <row r="175" customFormat="1" ht="15" customHeight="1" x14ac:dyDescent="0.3"/>
    <row r="176" customFormat="1" ht="15" customHeight="1" x14ac:dyDescent="0.3"/>
    <row r="177" customFormat="1" ht="15" customHeight="1" x14ac:dyDescent="0.3"/>
    <row r="178" customFormat="1" ht="15" customHeight="1" x14ac:dyDescent="0.3"/>
    <row r="179" customFormat="1" ht="15" customHeight="1" x14ac:dyDescent="0.3"/>
    <row r="180" customFormat="1" ht="15" customHeight="1" x14ac:dyDescent="0.3"/>
    <row r="181" customFormat="1" ht="15" customHeight="1" x14ac:dyDescent="0.3"/>
    <row r="182" customFormat="1" ht="15" customHeight="1" x14ac:dyDescent="0.3"/>
    <row r="183" customFormat="1" ht="15" customHeight="1" x14ac:dyDescent="0.3"/>
    <row r="184" customFormat="1" ht="15" customHeight="1" x14ac:dyDescent="0.3"/>
    <row r="185" customFormat="1" ht="15" customHeight="1" x14ac:dyDescent="0.3"/>
    <row r="186" customFormat="1" ht="15" customHeight="1" x14ac:dyDescent="0.3"/>
    <row r="187" customFormat="1" ht="15" customHeight="1" x14ac:dyDescent="0.3"/>
    <row r="188" customFormat="1" ht="15" customHeight="1" x14ac:dyDescent="0.3"/>
    <row r="189" customFormat="1" ht="15" customHeight="1" x14ac:dyDescent="0.3"/>
    <row r="190" customFormat="1" ht="15" customHeight="1" x14ac:dyDescent="0.3"/>
    <row r="191" customFormat="1" ht="15" customHeight="1" x14ac:dyDescent="0.3"/>
    <row r="192" customFormat="1" ht="15" customHeight="1" x14ac:dyDescent="0.3"/>
    <row r="193" customFormat="1" ht="15" customHeight="1" x14ac:dyDescent="0.3"/>
    <row r="194" customFormat="1" ht="15" customHeight="1" x14ac:dyDescent="0.3"/>
    <row r="195" customFormat="1" ht="15" customHeight="1" x14ac:dyDescent="0.3"/>
    <row r="196" customFormat="1" ht="15" customHeight="1" x14ac:dyDescent="0.3"/>
    <row r="197" customFormat="1" ht="15" customHeight="1" x14ac:dyDescent="0.3"/>
    <row r="198" customFormat="1" ht="15" customHeight="1" x14ac:dyDescent="0.3"/>
    <row r="199" customFormat="1" ht="15" customHeight="1" x14ac:dyDescent="0.3"/>
    <row r="200" customFormat="1" ht="15" customHeight="1" x14ac:dyDescent="0.3"/>
    <row r="201" customFormat="1" ht="15" customHeight="1" x14ac:dyDescent="0.3"/>
    <row r="202" customFormat="1" ht="15" customHeight="1" x14ac:dyDescent="0.3"/>
    <row r="203" customFormat="1" ht="15" customHeight="1" x14ac:dyDescent="0.3"/>
    <row r="204" customFormat="1" ht="15" customHeight="1" x14ac:dyDescent="0.3"/>
    <row r="205" customFormat="1" ht="15" customHeight="1" x14ac:dyDescent="0.3"/>
    <row r="206" customFormat="1" ht="15" customHeight="1" x14ac:dyDescent="0.3"/>
    <row r="207" customFormat="1" ht="15" customHeight="1" x14ac:dyDescent="0.3"/>
    <row r="208" customFormat="1" ht="15" customHeight="1" x14ac:dyDescent="0.3"/>
    <row r="209" customFormat="1" ht="15" customHeight="1" x14ac:dyDescent="0.3"/>
    <row r="210" customFormat="1" ht="15" customHeight="1" x14ac:dyDescent="0.3"/>
    <row r="211" customFormat="1" ht="15" customHeight="1" x14ac:dyDescent="0.3"/>
    <row r="212" customFormat="1" ht="15" customHeight="1" x14ac:dyDescent="0.3"/>
    <row r="213" customFormat="1" ht="15" customHeight="1" x14ac:dyDescent="0.3"/>
    <row r="214" customFormat="1" ht="15" customHeight="1" x14ac:dyDescent="0.3"/>
    <row r="215" customFormat="1" ht="15" customHeight="1" x14ac:dyDescent="0.3"/>
    <row r="216" customFormat="1" ht="15" customHeight="1" x14ac:dyDescent="0.3"/>
    <row r="217" customFormat="1" ht="15" customHeight="1" x14ac:dyDescent="0.3"/>
    <row r="218" customFormat="1" ht="15" customHeight="1" x14ac:dyDescent="0.3"/>
    <row r="219" customFormat="1" ht="15" customHeight="1" x14ac:dyDescent="0.3"/>
    <row r="220" customFormat="1" ht="15" customHeight="1" x14ac:dyDescent="0.3"/>
    <row r="221" customFormat="1" ht="15" customHeight="1" x14ac:dyDescent="0.3"/>
    <row r="222" customFormat="1" ht="15" customHeight="1" x14ac:dyDescent="0.3"/>
    <row r="223" customFormat="1" ht="15" customHeight="1" x14ac:dyDescent="0.3"/>
    <row r="224" customFormat="1" ht="15" customHeight="1" x14ac:dyDescent="0.3"/>
    <row r="225" customFormat="1" ht="15" customHeight="1" x14ac:dyDescent="0.3"/>
    <row r="226" customFormat="1" ht="15" customHeight="1" x14ac:dyDescent="0.3"/>
    <row r="227" customFormat="1" ht="15" customHeight="1" x14ac:dyDescent="0.3"/>
    <row r="228" customFormat="1" ht="15" customHeight="1" x14ac:dyDescent="0.3"/>
    <row r="229" customFormat="1" ht="15" customHeight="1" x14ac:dyDescent="0.3"/>
    <row r="230" customFormat="1" ht="15" customHeight="1" x14ac:dyDescent="0.3"/>
    <row r="231" customFormat="1" ht="15" customHeight="1" x14ac:dyDescent="0.3"/>
    <row r="232" customFormat="1" ht="15" customHeight="1" x14ac:dyDescent="0.3"/>
    <row r="233" customFormat="1" ht="15" customHeight="1" x14ac:dyDescent="0.3"/>
    <row r="234" customFormat="1" ht="15" customHeight="1" x14ac:dyDescent="0.3"/>
    <row r="235" customFormat="1" ht="15" customHeight="1" x14ac:dyDescent="0.3"/>
    <row r="236" customFormat="1" ht="15" customHeight="1" x14ac:dyDescent="0.3"/>
    <row r="237" customFormat="1" ht="15" customHeight="1" x14ac:dyDescent="0.3"/>
    <row r="238" customFormat="1" ht="15" customHeight="1" x14ac:dyDescent="0.3"/>
    <row r="239" customFormat="1" ht="15" customHeight="1" x14ac:dyDescent="0.3"/>
    <row r="240" customFormat="1" ht="15" customHeight="1" x14ac:dyDescent="0.3"/>
    <row r="241" customFormat="1" ht="15" customHeight="1" x14ac:dyDescent="0.3"/>
    <row r="242" customFormat="1" ht="15" customHeight="1" x14ac:dyDescent="0.3"/>
    <row r="243" customFormat="1" ht="15" customHeight="1" x14ac:dyDescent="0.3"/>
    <row r="244" customFormat="1" ht="15" customHeight="1" x14ac:dyDescent="0.3"/>
    <row r="245" customFormat="1" ht="15" customHeight="1" x14ac:dyDescent="0.3"/>
    <row r="246" customFormat="1" ht="15" customHeight="1" x14ac:dyDescent="0.3"/>
    <row r="247" customFormat="1" ht="15" customHeight="1" x14ac:dyDescent="0.3"/>
    <row r="248" customFormat="1" ht="15" customHeight="1" x14ac:dyDescent="0.3"/>
    <row r="249" customFormat="1" ht="15" customHeight="1" x14ac:dyDescent="0.3"/>
    <row r="250" customFormat="1" ht="15" customHeight="1" x14ac:dyDescent="0.3"/>
    <row r="251" customFormat="1" ht="15" customHeight="1" x14ac:dyDescent="0.3"/>
    <row r="252" customFormat="1" ht="15" customHeight="1" x14ac:dyDescent="0.3"/>
    <row r="253" customFormat="1" ht="15" customHeight="1" x14ac:dyDescent="0.3"/>
    <row r="254" customFormat="1" ht="15" customHeight="1" x14ac:dyDescent="0.3"/>
    <row r="255" customFormat="1" ht="15" customHeight="1" x14ac:dyDescent="0.3"/>
    <row r="256" customFormat="1" ht="15" customHeight="1" x14ac:dyDescent="0.3"/>
    <row r="257" customFormat="1" ht="15" customHeight="1" x14ac:dyDescent="0.3"/>
    <row r="258" customFormat="1" ht="15" customHeight="1" x14ac:dyDescent="0.3"/>
    <row r="259" customFormat="1" ht="15" customHeight="1" x14ac:dyDescent="0.3"/>
    <row r="260" customFormat="1" ht="15" customHeight="1" x14ac:dyDescent="0.3"/>
    <row r="261" customFormat="1" ht="15" customHeight="1" x14ac:dyDescent="0.3"/>
    <row r="262" customFormat="1" ht="15" customHeight="1" x14ac:dyDescent="0.3"/>
    <row r="263" customFormat="1" ht="15" customHeight="1" x14ac:dyDescent="0.3"/>
    <row r="264" customFormat="1" ht="15" customHeight="1" x14ac:dyDescent="0.3"/>
    <row r="265" customFormat="1" ht="15" customHeight="1" x14ac:dyDescent="0.3"/>
    <row r="266" customFormat="1" ht="15" customHeight="1" x14ac:dyDescent="0.3"/>
    <row r="267" customFormat="1" ht="15" customHeight="1" x14ac:dyDescent="0.3"/>
    <row r="268" customFormat="1" ht="15" customHeight="1" x14ac:dyDescent="0.3"/>
    <row r="269" customFormat="1" ht="15" customHeight="1" x14ac:dyDescent="0.3"/>
    <row r="270" customFormat="1" ht="15" customHeight="1" x14ac:dyDescent="0.3"/>
    <row r="271" customFormat="1" ht="15" customHeight="1" x14ac:dyDescent="0.3"/>
    <row r="272" customFormat="1" ht="15" customHeight="1" x14ac:dyDescent="0.3"/>
    <row r="273" customFormat="1" ht="15" customHeight="1" x14ac:dyDescent="0.3"/>
    <row r="274" customFormat="1" ht="15" customHeight="1" x14ac:dyDescent="0.3"/>
    <row r="275" customFormat="1" ht="15" customHeight="1" x14ac:dyDescent="0.3"/>
    <row r="276" customFormat="1" ht="15" customHeight="1" x14ac:dyDescent="0.3"/>
    <row r="277" customFormat="1" ht="15" customHeight="1" x14ac:dyDescent="0.3"/>
    <row r="278" customFormat="1" ht="15" customHeight="1" x14ac:dyDescent="0.3"/>
    <row r="279" customFormat="1" ht="15" customHeight="1" x14ac:dyDescent="0.3"/>
    <row r="280" customFormat="1" ht="15" customHeight="1" x14ac:dyDescent="0.3"/>
    <row r="281" customFormat="1" ht="15" customHeight="1" x14ac:dyDescent="0.3"/>
    <row r="282" customFormat="1" ht="15" customHeight="1" x14ac:dyDescent="0.3"/>
    <row r="283" customFormat="1" ht="15" customHeight="1" x14ac:dyDescent="0.3"/>
    <row r="284" customFormat="1" ht="15" customHeight="1" x14ac:dyDescent="0.3"/>
    <row r="285" customFormat="1" ht="15" customHeight="1" x14ac:dyDescent="0.3"/>
    <row r="286" customFormat="1" ht="15" customHeight="1" x14ac:dyDescent="0.3"/>
    <row r="287" customFormat="1" ht="15" customHeight="1" x14ac:dyDescent="0.3"/>
    <row r="288" customFormat="1" ht="15" customHeight="1" x14ac:dyDescent="0.3"/>
    <row r="289" customFormat="1" ht="15" customHeight="1" x14ac:dyDescent="0.3"/>
    <row r="290" customFormat="1" ht="15" customHeight="1" x14ac:dyDescent="0.3"/>
    <row r="291" customFormat="1" ht="15" customHeight="1" x14ac:dyDescent="0.3"/>
    <row r="292" customFormat="1" ht="15" customHeight="1" x14ac:dyDescent="0.3"/>
    <row r="293" customFormat="1" ht="15" customHeight="1" x14ac:dyDescent="0.3"/>
    <row r="294" customFormat="1" ht="15" customHeight="1" x14ac:dyDescent="0.3"/>
    <row r="295" customFormat="1" ht="15" customHeight="1" x14ac:dyDescent="0.3"/>
    <row r="296" customFormat="1" ht="15" customHeight="1" x14ac:dyDescent="0.3"/>
    <row r="297" customFormat="1" ht="15" customHeight="1" x14ac:dyDescent="0.3"/>
    <row r="298" customFormat="1" ht="15" customHeight="1" x14ac:dyDescent="0.3"/>
    <row r="299" customFormat="1" ht="15" customHeight="1" x14ac:dyDescent="0.3"/>
    <row r="300" customFormat="1" ht="15" customHeight="1" x14ac:dyDescent="0.3"/>
    <row r="301" customFormat="1" ht="15" customHeight="1" x14ac:dyDescent="0.3"/>
    <row r="302" customFormat="1" ht="15" customHeight="1" x14ac:dyDescent="0.3"/>
    <row r="303" customFormat="1" ht="15" customHeight="1" x14ac:dyDescent="0.3"/>
    <row r="304" customFormat="1" ht="15" customHeight="1" x14ac:dyDescent="0.3"/>
    <row r="305" customFormat="1" ht="15" customHeight="1" x14ac:dyDescent="0.3"/>
    <row r="306" customFormat="1" ht="15" customHeight="1" x14ac:dyDescent="0.3"/>
    <row r="307" customFormat="1" ht="15" customHeight="1" x14ac:dyDescent="0.3"/>
    <row r="308" customFormat="1" ht="15" customHeight="1" x14ac:dyDescent="0.3"/>
    <row r="309" customFormat="1" ht="15" customHeight="1" x14ac:dyDescent="0.3"/>
    <row r="310" customFormat="1" ht="15" customHeight="1" x14ac:dyDescent="0.3"/>
    <row r="311" customFormat="1" ht="15" customHeight="1" x14ac:dyDescent="0.3"/>
    <row r="312" customFormat="1" ht="15" customHeight="1" x14ac:dyDescent="0.3"/>
    <row r="313" customFormat="1" ht="15" customHeight="1" x14ac:dyDescent="0.3"/>
    <row r="314" customFormat="1" ht="15" customHeight="1" x14ac:dyDescent="0.3"/>
    <row r="315" customFormat="1" ht="15" customHeight="1" x14ac:dyDescent="0.3"/>
    <row r="316" customFormat="1" ht="15" customHeight="1" x14ac:dyDescent="0.3"/>
    <row r="317" customFormat="1" ht="15" customHeight="1" x14ac:dyDescent="0.3"/>
    <row r="318" customFormat="1" ht="15" customHeight="1" x14ac:dyDescent="0.3"/>
    <row r="319" customFormat="1" ht="15" customHeight="1" x14ac:dyDescent="0.3"/>
    <row r="320" customFormat="1" ht="15" customHeight="1" x14ac:dyDescent="0.3"/>
    <row r="321" customFormat="1" ht="15" customHeight="1" x14ac:dyDescent="0.3"/>
    <row r="322" customFormat="1" ht="15" customHeight="1" x14ac:dyDescent="0.3"/>
    <row r="323" customFormat="1" ht="15" customHeight="1" x14ac:dyDescent="0.3"/>
    <row r="324" customFormat="1" ht="15" customHeight="1" x14ac:dyDescent="0.3"/>
    <row r="325" customFormat="1" ht="15" customHeight="1" x14ac:dyDescent="0.3"/>
    <row r="326" customFormat="1" ht="15" customHeight="1" x14ac:dyDescent="0.3"/>
    <row r="327" customFormat="1" ht="15" customHeight="1" x14ac:dyDescent="0.3"/>
    <row r="328" customFormat="1" ht="15" customHeight="1" x14ac:dyDescent="0.3"/>
    <row r="329" customFormat="1" ht="15" customHeight="1" x14ac:dyDescent="0.3"/>
    <row r="330" customFormat="1" ht="15" customHeight="1" x14ac:dyDescent="0.3"/>
    <row r="331" customFormat="1" ht="15" customHeight="1" x14ac:dyDescent="0.3"/>
    <row r="332" customFormat="1" ht="15" customHeight="1" x14ac:dyDescent="0.3"/>
    <row r="333" customFormat="1" ht="15" customHeight="1" x14ac:dyDescent="0.3"/>
    <row r="334" customFormat="1" ht="15" customHeight="1" x14ac:dyDescent="0.3"/>
    <row r="335" customFormat="1" ht="15" customHeight="1" x14ac:dyDescent="0.3"/>
    <row r="336" customFormat="1" ht="15" customHeight="1" x14ac:dyDescent="0.3"/>
    <row r="337" customFormat="1" ht="15" customHeight="1" x14ac:dyDescent="0.3"/>
    <row r="338" customFormat="1" ht="15" customHeight="1" x14ac:dyDescent="0.3"/>
    <row r="339" customFormat="1" ht="15" customHeight="1" x14ac:dyDescent="0.3"/>
    <row r="340" customFormat="1" ht="15" customHeight="1" x14ac:dyDescent="0.3"/>
    <row r="341" customFormat="1" ht="15" customHeight="1" x14ac:dyDescent="0.3"/>
    <row r="342" customFormat="1" ht="15" customHeight="1" x14ac:dyDescent="0.3"/>
    <row r="343" customFormat="1" ht="15" customHeight="1" x14ac:dyDescent="0.3"/>
    <row r="344" customFormat="1" ht="15" customHeight="1" x14ac:dyDescent="0.3"/>
    <row r="345" customFormat="1" ht="15" customHeight="1" x14ac:dyDescent="0.3"/>
    <row r="346" customFormat="1" ht="15" customHeight="1" x14ac:dyDescent="0.3"/>
    <row r="347" customFormat="1" ht="15" customHeight="1" x14ac:dyDescent="0.3"/>
    <row r="348" customFormat="1" ht="15" customHeight="1" x14ac:dyDescent="0.3"/>
    <row r="349" customFormat="1" ht="15" customHeight="1" x14ac:dyDescent="0.3"/>
    <row r="350" customFormat="1" ht="15" customHeight="1" x14ac:dyDescent="0.3"/>
    <row r="351" customFormat="1" ht="15" customHeight="1" x14ac:dyDescent="0.3"/>
    <row r="352" customFormat="1" ht="15" customHeight="1" x14ac:dyDescent="0.3"/>
    <row r="353" customFormat="1" ht="15" customHeight="1" x14ac:dyDescent="0.3"/>
    <row r="354" customFormat="1" ht="15" customHeight="1" x14ac:dyDescent="0.3"/>
    <row r="355" customFormat="1" ht="15" customHeight="1" x14ac:dyDescent="0.3"/>
    <row r="356" customFormat="1" ht="15" customHeight="1" x14ac:dyDescent="0.3"/>
    <row r="357" customFormat="1" ht="15" customHeight="1" x14ac:dyDescent="0.3"/>
    <row r="358" customFormat="1" ht="15" customHeight="1" x14ac:dyDescent="0.3"/>
    <row r="359" customFormat="1" ht="15" customHeight="1" x14ac:dyDescent="0.3"/>
    <row r="360" customFormat="1" ht="15" customHeight="1" x14ac:dyDescent="0.3"/>
    <row r="361" customFormat="1" ht="15" customHeight="1" x14ac:dyDescent="0.3"/>
    <row r="362" customFormat="1" ht="15" customHeight="1" x14ac:dyDescent="0.3"/>
    <row r="363" customFormat="1" ht="15" customHeight="1" x14ac:dyDescent="0.3"/>
    <row r="364" customFormat="1" ht="15" customHeight="1" x14ac:dyDescent="0.3"/>
    <row r="365" customFormat="1" ht="15" customHeight="1" x14ac:dyDescent="0.3"/>
    <row r="366" customFormat="1" ht="15" customHeight="1" x14ac:dyDescent="0.3"/>
    <row r="367" customFormat="1" ht="15" customHeight="1" x14ac:dyDescent="0.3"/>
    <row r="368" customFormat="1" ht="15" customHeight="1" x14ac:dyDescent="0.3"/>
    <row r="369" customFormat="1" ht="15" customHeight="1" x14ac:dyDescent="0.3"/>
    <row r="370" customFormat="1" ht="15" customHeight="1" x14ac:dyDescent="0.3"/>
    <row r="371" customFormat="1" ht="15" customHeight="1" x14ac:dyDescent="0.3"/>
    <row r="372" customFormat="1" ht="15" customHeight="1" x14ac:dyDescent="0.3"/>
    <row r="373" customFormat="1" ht="15" customHeight="1" x14ac:dyDescent="0.3"/>
    <row r="374" customFormat="1" ht="15" customHeight="1" x14ac:dyDescent="0.3"/>
    <row r="375" customFormat="1" ht="15" customHeight="1" x14ac:dyDescent="0.3"/>
    <row r="376" customFormat="1" ht="15" customHeight="1" x14ac:dyDescent="0.3"/>
    <row r="377" customFormat="1" ht="15" customHeight="1" x14ac:dyDescent="0.3"/>
    <row r="378" customFormat="1" ht="15" customHeight="1" x14ac:dyDescent="0.3"/>
    <row r="379" customFormat="1" ht="15" customHeight="1" x14ac:dyDescent="0.3"/>
    <row r="380" customFormat="1" ht="15" customHeight="1" x14ac:dyDescent="0.3"/>
    <row r="381" customFormat="1" ht="15" customHeight="1" x14ac:dyDescent="0.3"/>
    <row r="382" customFormat="1" ht="15" customHeight="1" x14ac:dyDescent="0.3"/>
    <row r="383" customFormat="1" ht="15" customHeight="1" x14ac:dyDescent="0.3"/>
    <row r="384" customFormat="1" ht="15" customHeight="1" x14ac:dyDescent="0.3"/>
    <row r="385" customFormat="1" ht="15" customHeight="1" x14ac:dyDescent="0.3"/>
    <row r="386" customFormat="1" ht="15" customHeight="1" x14ac:dyDescent="0.3"/>
    <row r="387" customFormat="1" ht="15" customHeight="1" x14ac:dyDescent="0.3"/>
    <row r="388" customFormat="1" ht="15" customHeight="1" x14ac:dyDescent="0.3"/>
    <row r="389" customFormat="1" ht="15" customHeight="1" x14ac:dyDescent="0.3"/>
    <row r="390" customFormat="1" ht="15" customHeight="1" x14ac:dyDescent="0.3"/>
    <row r="391" customFormat="1" ht="15" customHeight="1" x14ac:dyDescent="0.3"/>
    <row r="392" customFormat="1" ht="15" customHeight="1" x14ac:dyDescent="0.3"/>
    <row r="393" customFormat="1" ht="15" customHeight="1" x14ac:dyDescent="0.3"/>
    <row r="394" customFormat="1" ht="15" customHeight="1" x14ac:dyDescent="0.3"/>
    <row r="395" customFormat="1" ht="15" customHeight="1" x14ac:dyDescent="0.3"/>
    <row r="396" customFormat="1" ht="15" customHeight="1" x14ac:dyDescent="0.3"/>
    <row r="397" customFormat="1" ht="15" customHeight="1" x14ac:dyDescent="0.3"/>
    <row r="398" customFormat="1" ht="15" customHeight="1" x14ac:dyDescent="0.3"/>
    <row r="399" customFormat="1" ht="15" customHeight="1" x14ac:dyDescent="0.3"/>
    <row r="400" customFormat="1" ht="15" customHeight="1" x14ac:dyDescent="0.3"/>
    <row r="401" customFormat="1" ht="15" customHeight="1" x14ac:dyDescent="0.3"/>
    <row r="402" customFormat="1" ht="15" customHeight="1" x14ac:dyDescent="0.3"/>
    <row r="403" customFormat="1" ht="15" customHeight="1" x14ac:dyDescent="0.3"/>
    <row r="404" customFormat="1" ht="15" customHeight="1" x14ac:dyDescent="0.3"/>
    <row r="405" customFormat="1" ht="15" customHeight="1" x14ac:dyDescent="0.3"/>
    <row r="406" customFormat="1" ht="15" customHeight="1" x14ac:dyDescent="0.3"/>
    <row r="407" customFormat="1" ht="15" customHeight="1" x14ac:dyDescent="0.3"/>
    <row r="408" customFormat="1" ht="15" customHeight="1" x14ac:dyDescent="0.3"/>
    <row r="409" customFormat="1" ht="15" customHeight="1" x14ac:dyDescent="0.3"/>
    <row r="410" customFormat="1" ht="15" customHeight="1" x14ac:dyDescent="0.3"/>
    <row r="411" customFormat="1" ht="15" customHeight="1" x14ac:dyDescent="0.3"/>
    <row r="412" customFormat="1" ht="15" customHeight="1" x14ac:dyDescent="0.3"/>
    <row r="413" customFormat="1" ht="15" customHeight="1" x14ac:dyDescent="0.3"/>
    <row r="414" customFormat="1" ht="15" customHeight="1" x14ac:dyDescent="0.3"/>
    <row r="415" customFormat="1" ht="15" customHeight="1" x14ac:dyDescent="0.3"/>
    <row r="416" customFormat="1" ht="15" customHeight="1" x14ac:dyDescent="0.3"/>
    <row r="417" customFormat="1" ht="15" customHeight="1" x14ac:dyDescent="0.3"/>
    <row r="418" customFormat="1" ht="15" customHeight="1" x14ac:dyDescent="0.3"/>
    <row r="419" customFormat="1" ht="15" customHeight="1" x14ac:dyDescent="0.3"/>
    <row r="420" customFormat="1" ht="15" customHeight="1" x14ac:dyDescent="0.3"/>
    <row r="421" customFormat="1" ht="15" customHeight="1" x14ac:dyDescent="0.3"/>
    <row r="422" customFormat="1" ht="15" customHeight="1" x14ac:dyDescent="0.3"/>
    <row r="423" customFormat="1" ht="15" customHeight="1" x14ac:dyDescent="0.3"/>
    <row r="424" customFormat="1" ht="15" customHeight="1" x14ac:dyDescent="0.3"/>
    <row r="425" customFormat="1" ht="15" customHeight="1" x14ac:dyDescent="0.3"/>
    <row r="426" customFormat="1" ht="15" customHeight="1" x14ac:dyDescent="0.3"/>
    <row r="427" customFormat="1" ht="15" customHeight="1" x14ac:dyDescent="0.3"/>
    <row r="428" customFormat="1" ht="15" customHeight="1" x14ac:dyDescent="0.3"/>
    <row r="429" customFormat="1" ht="15" customHeight="1" x14ac:dyDescent="0.3"/>
    <row r="430" customFormat="1" ht="15" customHeight="1" x14ac:dyDescent="0.3"/>
    <row r="431" customFormat="1" ht="15" customHeight="1" x14ac:dyDescent="0.3"/>
    <row r="432" customFormat="1" ht="15" customHeight="1" x14ac:dyDescent="0.3"/>
    <row r="433" customFormat="1" ht="15" customHeight="1" x14ac:dyDescent="0.3"/>
    <row r="434" customFormat="1" ht="15" customHeight="1" x14ac:dyDescent="0.3"/>
    <row r="435" customFormat="1" ht="15" customHeight="1" x14ac:dyDescent="0.3"/>
    <row r="436" customFormat="1" ht="15" customHeight="1" x14ac:dyDescent="0.3"/>
    <row r="437" customFormat="1" ht="15" customHeight="1" x14ac:dyDescent="0.3"/>
    <row r="438" customFormat="1" ht="15" customHeight="1" x14ac:dyDescent="0.3"/>
    <row r="439" customFormat="1" ht="15" customHeight="1" x14ac:dyDescent="0.3"/>
    <row r="440" customFormat="1" ht="15" customHeight="1" x14ac:dyDescent="0.3"/>
    <row r="441" customFormat="1" ht="15" customHeight="1" x14ac:dyDescent="0.3"/>
    <row r="442" customFormat="1" ht="15" customHeight="1" x14ac:dyDescent="0.3"/>
    <row r="443" customFormat="1" ht="15" customHeight="1" x14ac:dyDescent="0.3"/>
    <row r="444" customFormat="1" ht="15" customHeight="1" x14ac:dyDescent="0.3"/>
    <row r="445" customFormat="1" ht="15" customHeight="1" x14ac:dyDescent="0.3"/>
    <row r="446" customFormat="1" ht="15" customHeight="1" x14ac:dyDescent="0.3"/>
    <row r="447" customFormat="1" ht="15" customHeight="1" x14ac:dyDescent="0.3"/>
    <row r="448" customFormat="1" ht="15" customHeight="1" x14ac:dyDescent="0.3"/>
    <row r="449" customFormat="1" ht="15" customHeight="1" x14ac:dyDescent="0.3"/>
    <row r="450" customFormat="1" ht="15" customHeight="1" x14ac:dyDescent="0.3"/>
    <row r="451" customFormat="1" ht="15" customHeight="1" x14ac:dyDescent="0.3"/>
    <row r="452" customFormat="1" ht="15" customHeight="1" x14ac:dyDescent="0.3"/>
    <row r="453" customFormat="1" ht="15" customHeight="1" x14ac:dyDescent="0.3"/>
    <row r="454" customFormat="1" ht="15" customHeight="1" x14ac:dyDescent="0.3"/>
    <row r="455" customFormat="1" ht="15" customHeight="1" x14ac:dyDescent="0.3"/>
    <row r="456" customFormat="1" ht="15" customHeight="1" x14ac:dyDescent="0.3"/>
    <row r="457" customFormat="1" ht="15" customHeight="1" x14ac:dyDescent="0.3"/>
    <row r="458" customFormat="1" ht="15" customHeight="1" x14ac:dyDescent="0.3"/>
    <row r="459" customFormat="1" ht="15" customHeight="1" x14ac:dyDescent="0.3"/>
    <row r="460" customFormat="1" ht="15" customHeight="1" x14ac:dyDescent="0.3"/>
    <row r="461" customFormat="1" ht="15" customHeight="1" x14ac:dyDescent="0.3"/>
    <row r="462" customFormat="1" ht="15" customHeight="1" x14ac:dyDescent="0.3"/>
    <row r="463" customFormat="1" ht="15" customHeight="1" x14ac:dyDescent="0.3"/>
    <row r="464" customFormat="1" ht="15" customHeight="1" x14ac:dyDescent="0.3"/>
    <row r="465" customFormat="1" ht="15" customHeight="1" x14ac:dyDescent="0.3"/>
    <row r="466" customFormat="1" ht="15" customHeight="1" x14ac:dyDescent="0.3"/>
    <row r="467" customFormat="1" ht="15" customHeight="1" x14ac:dyDescent="0.3"/>
    <row r="468" customFormat="1" ht="15" customHeight="1" x14ac:dyDescent="0.3"/>
    <row r="469" customFormat="1" ht="15" customHeight="1" x14ac:dyDescent="0.3"/>
    <row r="470" customFormat="1" ht="15" customHeight="1" x14ac:dyDescent="0.3"/>
    <row r="471" customFormat="1" ht="15" customHeight="1" x14ac:dyDescent="0.3"/>
    <row r="472" customFormat="1" ht="15" customHeight="1" x14ac:dyDescent="0.3"/>
    <row r="473" customFormat="1" ht="15" customHeight="1" x14ac:dyDescent="0.3"/>
    <row r="474" customFormat="1" ht="15" customHeight="1" x14ac:dyDescent="0.3"/>
    <row r="475" customFormat="1" ht="15" customHeight="1" x14ac:dyDescent="0.3"/>
    <row r="476" customFormat="1" ht="15" customHeight="1" x14ac:dyDescent="0.3"/>
    <row r="477" customFormat="1" ht="15" customHeight="1" x14ac:dyDescent="0.3"/>
    <row r="478" customFormat="1" ht="15" customHeight="1" x14ac:dyDescent="0.3"/>
    <row r="479" customFormat="1" ht="15" customHeight="1" x14ac:dyDescent="0.3"/>
    <row r="480" customFormat="1" ht="15" customHeight="1" x14ac:dyDescent="0.3"/>
    <row r="481" customFormat="1" ht="15" customHeight="1" x14ac:dyDescent="0.3"/>
    <row r="482" customFormat="1" ht="15" customHeight="1" x14ac:dyDescent="0.3"/>
    <row r="483" customFormat="1" ht="15" customHeight="1" x14ac:dyDescent="0.3"/>
    <row r="484" customFormat="1" ht="15" customHeight="1" x14ac:dyDescent="0.3"/>
    <row r="485" customFormat="1" ht="15" customHeight="1" x14ac:dyDescent="0.3"/>
    <row r="486" customFormat="1" ht="15" customHeight="1" x14ac:dyDescent="0.3"/>
    <row r="487" customFormat="1" ht="15" customHeight="1" x14ac:dyDescent="0.3"/>
    <row r="488" customFormat="1" ht="15" customHeight="1" x14ac:dyDescent="0.3"/>
    <row r="489" customFormat="1" ht="15" customHeight="1" x14ac:dyDescent="0.3"/>
    <row r="490" customFormat="1" ht="15" customHeight="1" x14ac:dyDescent="0.3"/>
    <row r="491" customFormat="1" ht="15" customHeight="1" x14ac:dyDescent="0.3"/>
    <row r="492" customFormat="1" ht="15" customHeight="1" x14ac:dyDescent="0.3"/>
    <row r="493" customFormat="1" ht="15" customHeight="1" x14ac:dyDescent="0.3"/>
    <row r="494" customFormat="1" ht="15" customHeight="1" x14ac:dyDescent="0.3"/>
    <row r="495" customFormat="1" ht="15" customHeight="1" x14ac:dyDescent="0.3"/>
    <row r="496" customFormat="1" ht="15" customHeight="1" x14ac:dyDescent="0.3"/>
    <row r="497" customFormat="1" ht="15" customHeight="1" x14ac:dyDescent="0.3"/>
    <row r="498" customFormat="1" ht="15" customHeight="1" x14ac:dyDescent="0.3"/>
    <row r="499" customFormat="1" ht="15" customHeight="1" x14ac:dyDescent="0.3"/>
    <row r="500" customFormat="1" ht="15" customHeight="1" x14ac:dyDescent="0.3"/>
    <row r="501" customFormat="1" ht="15" customHeight="1" x14ac:dyDescent="0.3"/>
    <row r="502" customFormat="1" ht="15" customHeight="1" x14ac:dyDescent="0.3"/>
    <row r="503" customFormat="1" ht="15" customHeight="1" x14ac:dyDescent="0.3"/>
    <row r="504" customFormat="1" ht="15" customHeight="1" x14ac:dyDescent="0.3"/>
    <row r="505" customFormat="1" ht="15" customHeight="1" x14ac:dyDescent="0.3"/>
    <row r="506" customFormat="1" ht="15" customHeight="1" x14ac:dyDescent="0.3"/>
    <row r="507" customFormat="1" ht="15" customHeight="1" x14ac:dyDescent="0.3"/>
    <row r="508" customFormat="1" ht="15" customHeight="1" x14ac:dyDescent="0.3"/>
    <row r="509" customFormat="1" ht="15" customHeight="1" x14ac:dyDescent="0.3"/>
    <row r="510" customFormat="1" ht="15" customHeight="1" x14ac:dyDescent="0.3"/>
    <row r="511" customFormat="1" ht="15" customHeight="1" x14ac:dyDescent="0.3"/>
    <row r="512" customFormat="1" ht="15" customHeight="1" x14ac:dyDescent="0.3"/>
    <row r="513" customFormat="1" ht="15" customHeight="1" x14ac:dyDescent="0.3"/>
    <row r="514" customFormat="1" ht="15" customHeight="1" x14ac:dyDescent="0.3"/>
    <row r="515" customFormat="1" ht="15" customHeight="1" x14ac:dyDescent="0.3"/>
    <row r="516" customFormat="1" ht="15" customHeight="1" x14ac:dyDescent="0.3"/>
    <row r="517" customFormat="1" ht="15" customHeight="1" x14ac:dyDescent="0.3"/>
    <row r="518" customFormat="1" ht="15" customHeight="1" x14ac:dyDescent="0.3"/>
    <row r="519" customFormat="1" ht="15" customHeight="1" x14ac:dyDescent="0.3"/>
    <row r="520" customFormat="1" ht="15" customHeight="1" x14ac:dyDescent="0.3"/>
    <row r="521" customFormat="1" ht="15" customHeight="1" x14ac:dyDescent="0.3"/>
    <row r="522" customFormat="1" ht="15" customHeight="1" x14ac:dyDescent="0.3"/>
    <row r="523" customFormat="1" ht="15" customHeight="1" x14ac:dyDescent="0.3"/>
    <row r="524" customFormat="1" ht="15" customHeight="1" x14ac:dyDescent="0.3"/>
    <row r="525" customFormat="1" ht="15" customHeight="1" x14ac:dyDescent="0.3"/>
    <row r="526" customFormat="1" ht="15" customHeight="1" x14ac:dyDescent="0.3"/>
    <row r="527" customFormat="1" ht="15" customHeight="1" x14ac:dyDescent="0.3"/>
    <row r="528" customFormat="1" ht="15" customHeight="1" x14ac:dyDescent="0.3"/>
    <row r="529" customFormat="1" ht="15" customHeight="1" x14ac:dyDescent="0.3"/>
    <row r="530" customFormat="1" ht="15" customHeight="1" x14ac:dyDescent="0.3"/>
    <row r="531" customFormat="1" ht="15" customHeight="1" x14ac:dyDescent="0.3"/>
    <row r="532" customFormat="1" ht="15" customHeight="1" x14ac:dyDescent="0.3"/>
    <row r="533" customFormat="1" ht="15" customHeight="1" x14ac:dyDescent="0.3"/>
    <row r="534" customFormat="1" ht="15" customHeight="1" x14ac:dyDescent="0.3"/>
    <row r="535" customFormat="1" ht="15" customHeight="1" x14ac:dyDescent="0.3"/>
    <row r="536" customFormat="1" ht="15" customHeight="1" x14ac:dyDescent="0.3"/>
    <row r="537" customFormat="1" ht="15" customHeight="1" x14ac:dyDescent="0.3"/>
    <row r="538" customFormat="1" ht="15" customHeight="1" x14ac:dyDescent="0.3"/>
    <row r="539" customFormat="1" ht="15" customHeight="1" x14ac:dyDescent="0.3"/>
    <row r="540" customFormat="1" ht="15" customHeight="1" x14ac:dyDescent="0.3"/>
    <row r="541" customFormat="1" ht="15" customHeight="1" x14ac:dyDescent="0.3"/>
    <row r="542" customFormat="1" ht="15" customHeight="1" x14ac:dyDescent="0.3"/>
    <row r="543" customFormat="1" ht="15" customHeight="1" x14ac:dyDescent="0.3"/>
    <row r="544" customFormat="1" ht="15" customHeight="1" x14ac:dyDescent="0.3"/>
    <row r="545" customFormat="1" ht="15" customHeight="1" x14ac:dyDescent="0.3"/>
    <row r="546" customFormat="1" ht="15" customHeight="1" x14ac:dyDescent="0.3"/>
    <row r="547" customFormat="1" ht="15" customHeight="1" x14ac:dyDescent="0.3"/>
    <row r="548" customFormat="1" ht="15" customHeight="1" x14ac:dyDescent="0.3"/>
    <row r="549" customFormat="1" ht="15" customHeight="1" x14ac:dyDescent="0.3"/>
    <row r="550" customFormat="1" ht="15" customHeight="1" x14ac:dyDescent="0.3"/>
    <row r="551" customFormat="1" ht="15" customHeight="1" x14ac:dyDescent="0.3"/>
    <row r="552" customFormat="1" ht="15" customHeight="1" x14ac:dyDescent="0.3"/>
    <row r="553" customFormat="1" ht="15" customHeight="1" x14ac:dyDescent="0.3"/>
    <row r="554" customFormat="1" ht="15" customHeight="1" x14ac:dyDescent="0.3"/>
    <row r="555" customFormat="1" ht="15" customHeight="1" x14ac:dyDescent="0.3"/>
    <row r="556" customFormat="1" ht="15" customHeight="1" x14ac:dyDescent="0.3"/>
    <row r="557" customFormat="1" ht="15" customHeight="1" x14ac:dyDescent="0.3"/>
    <row r="558" customFormat="1" ht="15" customHeight="1" x14ac:dyDescent="0.3"/>
    <row r="559" customFormat="1" ht="15" customHeight="1" x14ac:dyDescent="0.3"/>
    <row r="560" customFormat="1" ht="15" customHeight="1" x14ac:dyDescent="0.3"/>
    <row r="561" customFormat="1" ht="15" customHeight="1" x14ac:dyDescent="0.3"/>
    <row r="562" customFormat="1" ht="15" customHeight="1" x14ac:dyDescent="0.3"/>
    <row r="563" customFormat="1" ht="15" customHeight="1" x14ac:dyDescent="0.3"/>
    <row r="564" customFormat="1" ht="15" customHeight="1" x14ac:dyDescent="0.3"/>
    <row r="565" customFormat="1" ht="15" customHeight="1" x14ac:dyDescent="0.3"/>
    <row r="566" customFormat="1" ht="15" customHeight="1" x14ac:dyDescent="0.3"/>
    <row r="567" customFormat="1" ht="15" customHeight="1" x14ac:dyDescent="0.3"/>
    <row r="568" customFormat="1" ht="15" customHeight="1" x14ac:dyDescent="0.3"/>
    <row r="569" customFormat="1" ht="15" customHeight="1" x14ac:dyDescent="0.3"/>
    <row r="570" customFormat="1" ht="15" customHeight="1" x14ac:dyDescent="0.3"/>
    <row r="571" customFormat="1" ht="15" customHeight="1" x14ac:dyDescent="0.3"/>
    <row r="572" customFormat="1" ht="15" customHeight="1" x14ac:dyDescent="0.3"/>
    <row r="573" customFormat="1" ht="15" customHeight="1" x14ac:dyDescent="0.3"/>
    <row r="574" customFormat="1" ht="15" customHeight="1" x14ac:dyDescent="0.3"/>
    <row r="575" customFormat="1" ht="15" customHeight="1" x14ac:dyDescent="0.3"/>
    <row r="576" customFormat="1" ht="15" customHeight="1" x14ac:dyDescent="0.3"/>
    <row r="577" customFormat="1" ht="15" customHeight="1" x14ac:dyDescent="0.3"/>
    <row r="578" customFormat="1" ht="15" customHeight="1" x14ac:dyDescent="0.3"/>
    <row r="579" customFormat="1" ht="15" customHeight="1" x14ac:dyDescent="0.3"/>
    <row r="580" customFormat="1" ht="15" customHeight="1" x14ac:dyDescent="0.3"/>
    <row r="581" customFormat="1" ht="15" customHeight="1" x14ac:dyDescent="0.3"/>
    <row r="582" customFormat="1" ht="15" customHeight="1" x14ac:dyDescent="0.3"/>
    <row r="583" customFormat="1" ht="15" customHeight="1" x14ac:dyDescent="0.3"/>
    <row r="584" customFormat="1" ht="15" customHeight="1" x14ac:dyDescent="0.3"/>
    <row r="585" customFormat="1" ht="15" customHeight="1" x14ac:dyDescent="0.3"/>
    <row r="586" customFormat="1" ht="15" customHeight="1" x14ac:dyDescent="0.3"/>
    <row r="587" customFormat="1" ht="15" customHeight="1" x14ac:dyDescent="0.3"/>
    <row r="588" customFormat="1" ht="15" customHeight="1" x14ac:dyDescent="0.3"/>
    <row r="589" customFormat="1" ht="15" customHeight="1" x14ac:dyDescent="0.3"/>
    <row r="590" customFormat="1" ht="15" customHeight="1" x14ac:dyDescent="0.3"/>
    <row r="591" customFormat="1" ht="15" customHeight="1" x14ac:dyDescent="0.3"/>
    <row r="592" customFormat="1" ht="15" customHeight="1" x14ac:dyDescent="0.3"/>
    <row r="593" customFormat="1" ht="15" customHeight="1" x14ac:dyDescent="0.3"/>
    <row r="594" customFormat="1" ht="15" customHeight="1" x14ac:dyDescent="0.3"/>
    <row r="595" customFormat="1" ht="15" customHeight="1" x14ac:dyDescent="0.3"/>
    <row r="596" customFormat="1" ht="15" customHeight="1" x14ac:dyDescent="0.3"/>
    <row r="597" customFormat="1" ht="15" customHeight="1" x14ac:dyDescent="0.3"/>
    <row r="598" customFormat="1" ht="15" customHeight="1" x14ac:dyDescent="0.3"/>
    <row r="599" customFormat="1" ht="15" customHeight="1" x14ac:dyDescent="0.3"/>
    <row r="600" customFormat="1" ht="15" customHeight="1" x14ac:dyDescent="0.3"/>
    <row r="601" customFormat="1" ht="15" customHeight="1" x14ac:dyDescent="0.3"/>
    <row r="602" customFormat="1" ht="15" customHeight="1" x14ac:dyDescent="0.3"/>
    <row r="603" customFormat="1" ht="15" customHeight="1" x14ac:dyDescent="0.3"/>
    <row r="604" customFormat="1" ht="15" customHeight="1" x14ac:dyDescent="0.3"/>
    <row r="605" customFormat="1" ht="15" customHeight="1" x14ac:dyDescent="0.3"/>
    <row r="606" customFormat="1" ht="15" customHeight="1" x14ac:dyDescent="0.3"/>
    <row r="607" customFormat="1" ht="15" customHeight="1" x14ac:dyDescent="0.3"/>
    <row r="608" customFormat="1" ht="15" customHeight="1" x14ac:dyDescent="0.3"/>
    <row r="609" customFormat="1" ht="15" customHeight="1" x14ac:dyDescent="0.3"/>
    <row r="610" customFormat="1" ht="15" customHeight="1" x14ac:dyDescent="0.3"/>
    <row r="611" customFormat="1" ht="15" customHeight="1" x14ac:dyDescent="0.3"/>
    <row r="612" customFormat="1" ht="15" customHeight="1" x14ac:dyDescent="0.3"/>
    <row r="613" customFormat="1" ht="15" customHeight="1" x14ac:dyDescent="0.3"/>
    <row r="614" customFormat="1" ht="15" customHeight="1" x14ac:dyDescent="0.3"/>
    <row r="615" customFormat="1" ht="15" customHeight="1" x14ac:dyDescent="0.3"/>
    <row r="616" customFormat="1" ht="15" customHeight="1" x14ac:dyDescent="0.3"/>
    <row r="617" customFormat="1" ht="15" customHeight="1" x14ac:dyDescent="0.3"/>
    <row r="618" customFormat="1" ht="15" customHeight="1" x14ac:dyDescent="0.3"/>
    <row r="619" customFormat="1" ht="15" customHeight="1" x14ac:dyDescent="0.3"/>
    <row r="620" customFormat="1" ht="15" customHeight="1" x14ac:dyDescent="0.3"/>
    <row r="621" customFormat="1" ht="15" customHeight="1" x14ac:dyDescent="0.3"/>
    <row r="622" customFormat="1" ht="15" customHeight="1" x14ac:dyDescent="0.3"/>
    <row r="623" customFormat="1" ht="15" customHeight="1" x14ac:dyDescent="0.3"/>
    <row r="624" customFormat="1" ht="15" customHeight="1" x14ac:dyDescent="0.3"/>
    <row r="625" customFormat="1" ht="15" customHeight="1" x14ac:dyDescent="0.3"/>
    <row r="626" customFormat="1" ht="15" customHeight="1" x14ac:dyDescent="0.3"/>
    <row r="627" customFormat="1" ht="15" customHeight="1" x14ac:dyDescent="0.3"/>
    <row r="628" customFormat="1" ht="15" customHeight="1" x14ac:dyDescent="0.3"/>
    <row r="629" customFormat="1" ht="15" customHeight="1" x14ac:dyDescent="0.3"/>
    <row r="630" customFormat="1" ht="15" customHeight="1" x14ac:dyDescent="0.3"/>
    <row r="631" customFormat="1" ht="15" customHeight="1" x14ac:dyDescent="0.3"/>
    <row r="632" customFormat="1" ht="15" customHeight="1" x14ac:dyDescent="0.3"/>
    <row r="633" customFormat="1" ht="15" customHeight="1" x14ac:dyDescent="0.3"/>
    <row r="634" customFormat="1" ht="15" customHeight="1" x14ac:dyDescent="0.3"/>
    <row r="635" customFormat="1" ht="15" customHeight="1" x14ac:dyDescent="0.3"/>
    <row r="636" customFormat="1" ht="15" customHeight="1" x14ac:dyDescent="0.3"/>
    <row r="637" customFormat="1" ht="15" customHeight="1" x14ac:dyDescent="0.3"/>
    <row r="638" customFormat="1" ht="15" customHeight="1" x14ac:dyDescent="0.3"/>
    <row r="639" customFormat="1" ht="15" customHeight="1" x14ac:dyDescent="0.3"/>
    <row r="640" customFormat="1" ht="15" customHeight="1" x14ac:dyDescent="0.3"/>
    <row r="641" customFormat="1" ht="15" customHeight="1" x14ac:dyDescent="0.3"/>
    <row r="642" customFormat="1" ht="15" customHeight="1" x14ac:dyDescent="0.3"/>
    <row r="643" customFormat="1" ht="15" customHeight="1" x14ac:dyDescent="0.3"/>
    <row r="644" customFormat="1" ht="15" customHeight="1" x14ac:dyDescent="0.3"/>
    <row r="645" customFormat="1" ht="15" customHeight="1" x14ac:dyDescent="0.3"/>
    <row r="646" customFormat="1" ht="15" customHeight="1" x14ac:dyDescent="0.3"/>
    <row r="647" customFormat="1" ht="15" customHeight="1" x14ac:dyDescent="0.3"/>
    <row r="648" customFormat="1" ht="15" customHeight="1" x14ac:dyDescent="0.3"/>
    <row r="649" customFormat="1" ht="15" customHeight="1" x14ac:dyDescent="0.3"/>
    <row r="650" customFormat="1" ht="15" customHeight="1" x14ac:dyDescent="0.3"/>
    <row r="651" customFormat="1" ht="15" customHeight="1" x14ac:dyDescent="0.3"/>
    <row r="652" customFormat="1" ht="15" customHeight="1" x14ac:dyDescent="0.3"/>
    <row r="653" customFormat="1" ht="15" customHeight="1" x14ac:dyDescent="0.3"/>
    <row r="654" customFormat="1" ht="15" customHeight="1" x14ac:dyDescent="0.3"/>
    <row r="655" customFormat="1" ht="15" customHeight="1" x14ac:dyDescent="0.3"/>
    <row r="656" customFormat="1" ht="15" customHeight="1" x14ac:dyDescent="0.3"/>
    <row r="657" customFormat="1" ht="15" customHeight="1" x14ac:dyDescent="0.3"/>
    <row r="658" customFormat="1" ht="15" customHeight="1" x14ac:dyDescent="0.3"/>
    <row r="659" customFormat="1" ht="15" customHeight="1" x14ac:dyDescent="0.3"/>
    <row r="660" customFormat="1" ht="15" customHeight="1" x14ac:dyDescent="0.3"/>
    <row r="661" customFormat="1" ht="15" customHeight="1" x14ac:dyDescent="0.3"/>
    <row r="662" customFormat="1" ht="15" customHeight="1" x14ac:dyDescent="0.3"/>
    <row r="663" customFormat="1" ht="15" customHeight="1" x14ac:dyDescent="0.3"/>
    <row r="664" customFormat="1" ht="15" customHeight="1" x14ac:dyDescent="0.3"/>
    <row r="665" customFormat="1" ht="15" customHeight="1" x14ac:dyDescent="0.3"/>
    <row r="666" customFormat="1" ht="15" customHeight="1" x14ac:dyDescent="0.3"/>
    <row r="667" customFormat="1" ht="15" customHeight="1" x14ac:dyDescent="0.3"/>
    <row r="668" customFormat="1" ht="15" customHeight="1" x14ac:dyDescent="0.3"/>
    <row r="669" customFormat="1" ht="15" customHeight="1" x14ac:dyDescent="0.3"/>
    <row r="670" customFormat="1" ht="15" customHeight="1" x14ac:dyDescent="0.3"/>
    <row r="671" customFormat="1" ht="15" customHeight="1" x14ac:dyDescent="0.3"/>
    <row r="672" customFormat="1" ht="15" customHeight="1" x14ac:dyDescent="0.3"/>
    <row r="673" customFormat="1" ht="15" customHeight="1" x14ac:dyDescent="0.3"/>
    <row r="674" customFormat="1" ht="15" customHeight="1" x14ac:dyDescent="0.3"/>
    <row r="675" customFormat="1" ht="15" customHeight="1" x14ac:dyDescent="0.3"/>
    <row r="676" customFormat="1" ht="15" customHeight="1" x14ac:dyDescent="0.3"/>
    <row r="677" customFormat="1" ht="15" customHeight="1" x14ac:dyDescent="0.3"/>
    <row r="678" customFormat="1" ht="15" customHeight="1" x14ac:dyDescent="0.3"/>
    <row r="679" customFormat="1" ht="15" customHeight="1" x14ac:dyDescent="0.3"/>
    <row r="680" customFormat="1" ht="15" customHeight="1" x14ac:dyDescent="0.3"/>
    <row r="681" customFormat="1" ht="15" customHeight="1" x14ac:dyDescent="0.3"/>
    <row r="682" customFormat="1" ht="15" customHeight="1" x14ac:dyDescent="0.3"/>
    <row r="683" customFormat="1" ht="15" customHeight="1" x14ac:dyDescent="0.3"/>
    <row r="684" customFormat="1" ht="15" customHeight="1" x14ac:dyDescent="0.3"/>
    <row r="685" customFormat="1" ht="15" customHeight="1" x14ac:dyDescent="0.3"/>
    <row r="686" customFormat="1" ht="15" customHeight="1" x14ac:dyDescent="0.3"/>
    <row r="687" customFormat="1" ht="15" customHeight="1" x14ac:dyDescent="0.3"/>
    <row r="688" customFormat="1" ht="15" customHeight="1" x14ac:dyDescent="0.3"/>
    <row r="689" customFormat="1" ht="15" customHeight="1" x14ac:dyDescent="0.3"/>
    <row r="690" customFormat="1" ht="15" customHeight="1" x14ac:dyDescent="0.3"/>
    <row r="691" customFormat="1" ht="15" customHeight="1" x14ac:dyDescent="0.3"/>
    <row r="692" customFormat="1" ht="15" customHeight="1" x14ac:dyDescent="0.3"/>
    <row r="693" customFormat="1" ht="15" customHeight="1" x14ac:dyDescent="0.3"/>
    <row r="694" customFormat="1" ht="15" customHeight="1" x14ac:dyDescent="0.3"/>
    <row r="695" customFormat="1" ht="15" customHeight="1" x14ac:dyDescent="0.3"/>
    <row r="696" customFormat="1" ht="15" customHeight="1" x14ac:dyDescent="0.3"/>
    <row r="697" customFormat="1" ht="15" customHeight="1" x14ac:dyDescent="0.3"/>
    <row r="698" customFormat="1" ht="15" customHeight="1" x14ac:dyDescent="0.3"/>
    <row r="699" customFormat="1" ht="15" customHeight="1" x14ac:dyDescent="0.3"/>
    <row r="700" customFormat="1" ht="15" customHeight="1" x14ac:dyDescent="0.3"/>
    <row r="701" customFormat="1" ht="15" customHeight="1" x14ac:dyDescent="0.3"/>
    <row r="702" customFormat="1" ht="15" customHeight="1" x14ac:dyDescent="0.3"/>
    <row r="703" customFormat="1" ht="15" customHeight="1" x14ac:dyDescent="0.3"/>
    <row r="704" customFormat="1" ht="15" customHeight="1" x14ac:dyDescent="0.3"/>
    <row r="705" customFormat="1" ht="15" customHeight="1" x14ac:dyDescent="0.3"/>
    <row r="706" customFormat="1" ht="15" customHeight="1" x14ac:dyDescent="0.3"/>
    <row r="707" customFormat="1" ht="15" customHeight="1" x14ac:dyDescent="0.3"/>
    <row r="708" customFormat="1" ht="15" customHeight="1" x14ac:dyDescent="0.3"/>
    <row r="709" customFormat="1" ht="15" customHeight="1" x14ac:dyDescent="0.3"/>
    <row r="710" customFormat="1" ht="15" customHeight="1" x14ac:dyDescent="0.3"/>
    <row r="711" customFormat="1" ht="15" customHeight="1" x14ac:dyDescent="0.3"/>
    <row r="712" customFormat="1" ht="15" customHeight="1" x14ac:dyDescent="0.3"/>
    <row r="713" customFormat="1" ht="15" customHeight="1" x14ac:dyDescent="0.3"/>
    <row r="714" customFormat="1" ht="15" customHeight="1" x14ac:dyDescent="0.3"/>
    <row r="715" customFormat="1" ht="15" customHeight="1" x14ac:dyDescent="0.3"/>
    <row r="716" customFormat="1" ht="15" customHeight="1" x14ac:dyDescent="0.3"/>
    <row r="717" customFormat="1" ht="15" customHeight="1" x14ac:dyDescent="0.3"/>
    <row r="718" customFormat="1" ht="15" customHeight="1" x14ac:dyDescent="0.3"/>
    <row r="719" customFormat="1" ht="15" customHeight="1" x14ac:dyDescent="0.3"/>
    <row r="720" customFormat="1" ht="15" customHeight="1" x14ac:dyDescent="0.3"/>
    <row r="721" customFormat="1" ht="15" customHeight="1" x14ac:dyDescent="0.3"/>
    <row r="722" customFormat="1" ht="15" customHeight="1" x14ac:dyDescent="0.3"/>
    <row r="723" customFormat="1" ht="15" customHeight="1" x14ac:dyDescent="0.3"/>
    <row r="724" customFormat="1" ht="15" customHeight="1" x14ac:dyDescent="0.3"/>
    <row r="725" customFormat="1" ht="15" customHeight="1" x14ac:dyDescent="0.3"/>
    <row r="726" customFormat="1" ht="15" customHeight="1" x14ac:dyDescent="0.3"/>
    <row r="727" customFormat="1" ht="15" customHeight="1" x14ac:dyDescent="0.3"/>
    <row r="728" customFormat="1" ht="15" customHeight="1" x14ac:dyDescent="0.3"/>
    <row r="729" customFormat="1" ht="15" customHeight="1" x14ac:dyDescent="0.3"/>
    <row r="730" customFormat="1" ht="15" customHeight="1" x14ac:dyDescent="0.3"/>
    <row r="731" customFormat="1" ht="15" customHeight="1" x14ac:dyDescent="0.3"/>
    <row r="732" customFormat="1" ht="15" customHeight="1" x14ac:dyDescent="0.3"/>
    <row r="733" customFormat="1" ht="15" customHeight="1" x14ac:dyDescent="0.3"/>
    <row r="734" customFormat="1" ht="15" customHeight="1" x14ac:dyDescent="0.3"/>
    <row r="735" customFormat="1" ht="15" customHeight="1" x14ac:dyDescent="0.3"/>
    <row r="736" customFormat="1" ht="15" customHeight="1" x14ac:dyDescent="0.3"/>
    <row r="737" customFormat="1" ht="15" customHeight="1" x14ac:dyDescent="0.3"/>
    <row r="738" customFormat="1" ht="15" customHeight="1" x14ac:dyDescent="0.3"/>
    <row r="739" customFormat="1" ht="15" customHeight="1" x14ac:dyDescent="0.3"/>
    <row r="740" customFormat="1" ht="15" customHeight="1" x14ac:dyDescent="0.3"/>
    <row r="741" customFormat="1" ht="15" customHeight="1" x14ac:dyDescent="0.3"/>
    <row r="742" customFormat="1" ht="15" customHeight="1" x14ac:dyDescent="0.3"/>
    <row r="743" customFormat="1" ht="15" customHeight="1" x14ac:dyDescent="0.3"/>
    <row r="744" customFormat="1" ht="15" customHeight="1" x14ac:dyDescent="0.3"/>
    <row r="745" customFormat="1" ht="15" customHeight="1" x14ac:dyDescent="0.3"/>
    <row r="746" customFormat="1" ht="15" customHeight="1" x14ac:dyDescent="0.3"/>
    <row r="747" customFormat="1" ht="15" customHeight="1" x14ac:dyDescent="0.3"/>
    <row r="748" customFormat="1" ht="15" customHeight="1" x14ac:dyDescent="0.3"/>
    <row r="749" customFormat="1" ht="15" customHeight="1" x14ac:dyDescent="0.3"/>
    <row r="750" customFormat="1" ht="15" customHeight="1" x14ac:dyDescent="0.3"/>
    <row r="751" customFormat="1" ht="15" customHeight="1" x14ac:dyDescent="0.3"/>
    <row r="752" customFormat="1" ht="15" customHeight="1" x14ac:dyDescent="0.3"/>
    <row r="753" customFormat="1" ht="15" customHeight="1" x14ac:dyDescent="0.3"/>
    <row r="754" customFormat="1" ht="15" customHeight="1" x14ac:dyDescent="0.3"/>
    <row r="755" customFormat="1" ht="15" customHeight="1" x14ac:dyDescent="0.3"/>
    <row r="756" customFormat="1" ht="15" customHeight="1" x14ac:dyDescent="0.3"/>
    <row r="757" customFormat="1" ht="15" customHeight="1" x14ac:dyDescent="0.3"/>
    <row r="758" customFormat="1" ht="15" customHeight="1" x14ac:dyDescent="0.3"/>
    <row r="759" customFormat="1" ht="15" customHeight="1" x14ac:dyDescent="0.3"/>
    <row r="760" customFormat="1" ht="15" customHeight="1" x14ac:dyDescent="0.3"/>
    <row r="761" customFormat="1" ht="15" customHeight="1" x14ac:dyDescent="0.3"/>
    <row r="762" customFormat="1" ht="15" customHeight="1" x14ac:dyDescent="0.3"/>
    <row r="763" customFormat="1" ht="15" customHeight="1" x14ac:dyDescent="0.3"/>
    <row r="764" customFormat="1" ht="15" customHeight="1" x14ac:dyDescent="0.3"/>
    <row r="765" customFormat="1" ht="15" customHeight="1" x14ac:dyDescent="0.3"/>
    <row r="766" customFormat="1" ht="15" customHeight="1" x14ac:dyDescent="0.3"/>
    <row r="767" customFormat="1" ht="15" customHeight="1" x14ac:dyDescent="0.3"/>
    <row r="768" customFormat="1" ht="15" customHeight="1" x14ac:dyDescent="0.3"/>
    <row r="769" customFormat="1" ht="15" customHeight="1" x14ac:dyDescent="0.3"/>
    <row r="770" customFormat="1" ht="15" customHeight="1" x14ac:dyDescent="0.3"/>
    <row r="771" customFormat="1" ht="15" customHeight="1" x14ac:dyDescent="0.3"/>
    <row r="772" customFormat="1" ht="15" customHeight="1" x14ac:dyDescent="0.3"/>
    <row r="773" customFormat="1" ht="15" customHeight="1" x14ac:dyDescent="0.3"/>
    <row r="774" customFormat="1" ht="15" customHeight="1" x14ac:dyDescent="0.3"/>
    <row r="775" customFormat="1" ht="15" customHeight="1" x14ac:dyDescent="0.3"/>
    <row r="776" customFormat="1" ht="15" customHeight="1" x14ac:dyDescent="0.3"/>
    <row r="777" customFormat="1" ht="15" customHeight="1" x14ac:dyDescent="0.3"/>
    <row r="778" customFormat="1" ht="15" customHeight="1" x14ac:dyDescent="0.3"/>
    <row r="779" customFormat="1" ht="15" customHeight="1" x14ac:dyDescent="0.3"/>
    <row r="780" customFormat="1" ht="15" customHeight="1" x14ac:dyDescent="0.3"/>
    <row r="781" customFormat="1" ht="15" customHeight="1" x14ac:dyDescent="0.3"/>
    <row r="782" customFormat="1" ht="15" customHeight="1" x14ac:dyDescent="0.3"/>
    <row r="783" customFormat="1" ht="15" customHeight="1" x14ac:dyDescent="0.3"/>
    <row r="784" customFormat="1" ht="15" customHeight="1" x14ac:dyDescent="0.3"/>
    <row r="785" customFormat="1" ht="15" customHeight="1" x14ac:dyDescent="0.3"/>
    <row r="786" customFormat="1" ht="15" customHeight="1" x14ac:dyDescent="0.3"/>
    <row r="787" customFormat="1" ht="15" customHeight="1" x14ac:dyDescent="0.3"/>
    <row r="788" customFormat="1" ht="15" customHeight="1" x14ac:dyDescent="0.3"/>
    <row r="789" customFormat="1" ht="15" customHeight="1" x14ac:dyDescent="0.3"/>
    <row r="790" customFormat="1" ht="15" customHeight="1" x14ac:dyDescent="0.3"/>
    <row r="791" customFormat="1" ht="15" customHeight="1" x14ac:dyDescent="0.3"/>
    <row r="792" customFormat="1" ht="15" customHeight="1" x14ac:dyDescent="0.3"/>
    <row r="793" customFormat="1" ht="15" customHeight="1" x14ac:dyDescent="0.3"/>
    <row r="794" customFormat="1" ht="15" customHeight="1" x14ac:dyDescent="0.3"/>
    <row r="795" customFormat="1" ht="15" customHeight="1" x14ac:dyDescent="0.3"/>
    <row r="796" customFormat="1" ht="15" customHeight="1" x14ac:dyDescent="0.3"/>
    <row r="797" customFormat="1" ht="15" customHeight="1" x14ac:dyDescent="0.3"/>
    <row r="798" customFormat="1" ht="15" customHeight="1" x14ac:dyDescent="0.3"/>
    <row r="799" customFormat="1" ht="15" customHeight="1" x14ac:dyDescent="0.3"/>
    <row r="800" customFormat="1" ht="15" customHeight="1" x14ac:dyDescent="0.3"/>
    <row r="801" customFormat="1" ht="15" customHeight="1" x14ac:dyDescent="0.3"/>
    <row r="802" customFormat="1" ht="15" customHeight="1" x14ac:dyDescent="0.3"/>
    <row r="803" customFormat="1" ht="15" customHeight="1" x14ac:dyDescent="0.3"/>
    <row r="804" customFormat="1" ht="15" customHeight="1" x14ac:dyDescent="0.3"/>
    <row r="805" customFormat="1" ht="15" customHeight="1" x14ac:dyDescent="0.3"/>
    <row r="806" customFormat="1" ht="15" customHeight="1" x14ac:dyDescent="0.3"/>
    <row r="807" customFormat="1" ht="15" customHeight="1" x14ac:dyDescent="0.3"/>
    <row r="808" customFormat="1" ht="15" customHeight="1" x14ac:dyDescent="0.3"/>
    <row r="809" customFormat="1" ht="15" customHeight="1" x14ac:dyDescent="0.3"/>
    <row r="810" customFormat="1" ht="15" customHeight="1" x14ac:dyDescent="0.3"/>
    <row r="811" customFormat="1" ht="15" customHeight="1" x14ac:dyDescent="0.3"/>
    <row r="812" customFormat="1" ht="15" customHeight="1" x14ac:dyDescent="0.3"/>
    <row r="813" customFormat="1" ht="15" customHeight="1" x14ac:dyDescent="0.3"/>
    <row r="814" customFormat="1" ht="15" customHeight="1" x14ac:dyDescent="0.3"/>
    <row r="815" customFormat="1" ht="15" customHeight="1" x14ac:dyDescent="0.3"/>
    <row r="816" customFormat="1" ht="15" customHeight="1" x14ac:dyDescent="0.3"/>
    <row r="817" customFormat="1" ht="15" customHeight="1" x14ac:dyDescent="0.3"/>
    <row r="818" customFormat="1" ht="15" customHeight="1" x14ac:dyDescent="0.3"/>
    <row r="819" customFormat="1" ht="15" customHeight="1" x14ac:dyDescent="0.3"/>
    <row r="820" customFormat="1" ht="15" customHeight="1" x14ac:dyDescent="0.3"/>
    <row r="821" customFormat="1" ht="15" customHeight="1" x14ac:dyDescent="0.3"/>
    <row r="822" customFormat="1" ht="15" customHeight="1" x14ac:dyDescent="0.3"/>
    <row r="823" customFormat="1" ht="15" customHeight="1" x14ac:dyDescent="0.3"/>
    <row r="824" customFormat="1" ht="15" customHeight="1" x14ac:dyDescent="0.3"/>
    <row r="825" customFormat="1" ht="15" customHeight="1" x14ac:dyDescent="0.3"/>
    <row r="826" customFormat="1" ht="15" customHeight="1" x14ac:dyDescent="0.3"/>
    <row r="827" customFormat="1" ht="15" customHeight="1" x14ac:dyDescent="0.3"/>
    <row r="828" customFormat="1" ht="15" customHeight="1" x14ac:dyDescent="0.3"/>
    <row r="829" customFormat="1" ht="15" customHeight="1" x14ac:dyDescent="0.3"/>
    <row r="830" customFormat="1" ht="15" customHeight="1" x14ac:dyDescent="0.3"/>
    <row r="831" customFormat="1" ht="15" customHeight="1" x14ac:dyDescent="0.3"/>
    <row r="832" customFormat="1" ht="15" customHeight="1" x14ac:dyDescent="0.3"/>
    <row r="833" customFormat="1" ht="15" customHeight="1" x14ac:dyDescent="0.3"/>
    <row r="834" customFormat="1" ht="15" customHeight="1" x14ac:dyDescent="0.3"/>
    <row r="835" customFormat="1" ht="15" customHeight="1" x14ac:dyDescent="0.3"/>
    <row r="836" customFormat="1" ht="15" customHeight="1" x14ac:dyDescent="0.3"/>
    <row r="837" customFormat="1" ht="15" customHeight="1" x14ac:dyDescent="0.3"/>
    <row r="838" customFormat="1" ht="15" customHeight="1" x14ac:dyDescent="0.3"/>
    <row r="839" customFormat="1" ht="15" customHeight="1" x14ac:dyDescent="0.3"/>
    <row r="840" customFormat="1" ht="15" customHeight="1" x14ac:dyDescent="0.3"/>
    <row r="841" customFormat="1" ht="15" customHeight="1" x14ac:dyDescent="0.3"/>
    <row r="842" customFormat="1" ht="15" customHeight="1" x14ac:dyDescent="0.3"/>
    <row r="843" customFormat="1" ht="15" customHeight="1" x14ac:dyDescent="0.3"/>
    <row r="844" customFormat="1" ht="15" customHeight="1" x14ac:dyDescent="0.3"/>
    <row r="845" customFormat="1" ht="15" customHeight="1" x14ac:dyDescent="0.3"/>
    <row r="846" customFormat="1" ht="15" customHeight="1" x14ac:dyDescent="0.3"/>
    <row r="847" customFormat="1" ht="15" customHeight="1" x14ac:dyDescent="0.3"/>
    <row r="848" customFormat="1" ht="15" customHeight="1" x14ac:dyDescent="0.3"/>
    <row r="849" customFormat="1" ht="15" customHeight="1" x14ac:dyDescent="0.3"/>
    <row r="850" customFormat="1" ht="15" customHeight="1" x14ac:dyDescent="0.3"/>
    <row r="851" customFormat="1" ht="15" customHeight="1" x14ac:dyDescent="0.3"/>
    <row r="852" customFormat="1" ht="15" customHeight="1" x14ac:dyDescent="0.3"/>
    <row r="853" customFormat="1" ht="15" customHeight="1" x14ac:dyDescent="0.3"/>
    <row r="854" customFormat="1" ht="15" customHeight="1" x14ac:dyDescent="0.3"/>
    <row r="855" customFormat="1" ht="15" customHeight="1" x14ac:dyDescent="0.3"/>
    <row r="856" customFormat="1" ht="15" customHeight="1" x14ac:dyDescent="0.3"/>
    <row r="857" customFormat="1" ht="15" customHeight="1" x14ac:dyDescent="0.3"/>
    <row r="858" customFormat="1" ht="15" customHeight="1" x14ac:dyDescent="0.3"/>
    <row r="859" customFormat="1" ht="15" customHeight="1" x14ac:dyDescent="0.3"/>
    <row r="860" customFormat="1" ht="15" customHeight="1" x14ac:dyDescent="0.3"/>
    <row r="861" customFormat="1" ht="15" customHeight="1" x14ac:dyDescent="0.3"/>
    <row r="862" customFormat="1" ht="15" customHeight="1" x14ac:dyDescent="0.3"/>
    <row r="863" customFormat="1" ht="15" customHeight="1" x14ac:dyDescent="0.3"/>
    <row r="864" customFormat="1" ht="15" customHeight="1" x14ac:dyDescent="0.3"/>
    <row r="865" customFormat="1" ht="15" customHeight="1" x14ac:dyDescent="0.3"/>
    <row r="866" customFormat="1" ht="15" customHeight="1" x14ac:dyDescent="0.3"/>
    <row r="867" customFormat="1" ht="15" customHeight="1" x14ac:dyDescent="0.3"/>
    <row r="868" customFormat="1" ht="15" customHeight="1" x14ac:dyDescent="0.3"/>
    <row r="869" customFormat="1" ht="15" customHeight="1" x14ac:dyDescent="0.3"/>
    <row r="870" customFormat="1" ht="15" customHeight="1" x14ac:dyDescent="0.3"/>
    <row r="871" customFormat="1" ht="15" customHeight="1" x14ac:dyDescent="0.3"/>
    <row r="872" customFormat="1" ht="15" customHeight="1" x14ac:dyDescent="0.3"/>
    <row r="873" customFormat="1" ht="15" customHeight="1" x14ac:dyDescent="0.3"/>
    <row r="874" customFormat="1" ht="15" customHeight="1" x14ac:dyDescent="0.3"/>
    <row r="875" customFormat="1" ht="15" customHeight="1" x14ac:dyDescent="0.3"/>
    <row r="876" customFormat="1" ht="15" customHeight="1" x14ac:dyDescent="0.3"/>
    <row r="877" customFormat="1" ht="15" customHeight="1" x14ac:dyDescent="0.3"/>
    <row r="878" customFormat="1" ht="15" customHeight="1" x14ac:dyDescent="0.3"/>
    <row r="879" customFormat="1" ht="15" customHeight="1" x14ac:dyDescent="0.3"/>
    <row r="880" customFormat="1" ht="15" customHeight="1" x14ac:dyDescent="0.3"/>
    <row r="881" customFormat="1" ht="15" customHeight="1" x14ac:dyDescent="0.3"/>
    <row r="882" customFormat="1" ht="15" customHeight="1" x14ac:dyDescent="0.3"/>
    <row r="883" customFormat="1" ht="15" customHeight="1" x14ac:dyDescent="0.3"/>
    <row r="884" customFormat="1" ht="15" customHeight="1" x14ac:dyDescent="0.3"/>
    <row r="885" customFormat="1" ht="15" customHeight="1" x14ac:dyDescent="0.3"/>
    <row r="886" customFormat="1" ht="15" customHeight="1" x14ac:dyDescent="0.3"/>
    <row r="887" customFormat="1" ht="15" customHeight="1" x14ac:dyDescent="0.3"/>
    <row r="888" customFormat="1" ht="15" customHeight="1" x14ac:dyDescent="0.3"/>
    <row r="889" customFormat="1" ht="15" customHeight="1" x14ac:dyDescent="0.3"/>
    <row r="890" customFormat="1" ht="15" customHeight="1" x14ac:dyDescent="0.3"/>
    <row r="891" customFormat="1" ht="15" customHeight="1" x14ac:dyDescent="0.3"/>
    <row r="892" customFormat="1" ht="15" customHeight="1" x14ac:dyDescent="0.3"/>
    <row r="893" customFormat="1" ht="15" customHeight="1" x14ac:dyDescent="0.3"/>
    <row r="894" customFormat="1" ht="15" customHeight="1" x14ac:dyDescent="0.3"/>
    <row r="895" customFormat="1" ht="15" customHeight="1" x14ac:dyDescent="0.3"/>
    <row r="896" customFormat="1" ht="15" customHeight="1" x14ac:dyDescent="0.3"/>
    <row r="897" customFormat="1" ht="15" customHeight="1" x14ac:dyDescent="0.3"/>
    <row r="898" customFormat="1" ht="15" customHeight="1" x14ac:dyDescent="0.3"/>
    <row r="899" customFormat="1" ht="15" customHeight="1" x14ac:dyDescent="0.3"/>
    <row r="900" customFormat="1" ht="15" customHeight="1" x14ac:dyDescent="0.3"/>
    <row r="901" customFormat="1" ht="15" customHeight="1" x14ac:dyDescent="0.3"/>
    <row r="902" customFormat="1" ht="15" customHeight="1" x14ac:dyDescent="0.3"/>
    <row r="903" customFormat="1" ht="15" customHeight="1" x14ac:dyDescent="0.3"/>
    <row r="904" customFormat="1" ht="15" customHeight="1" x14ac:dyDescent="0.3"/>
    <row r="905" customFormat="1" ht="15" customHeight="1" x14ac:dyDescent="0.3"/>
    <row r="906" customFormat="1" ht="15" customHeight="1" x14ac:dyDescent="0.3"/>
    <row r="907" customFormat="1" ht="15" customHeight="1" x14ac:dyDescent="0.3"/>
    <row r="908" customFormat="1" ht="15" customHeight="1" x14ac:dyDescent="0.3"/>
    <row r="909" customFormat="1" ht="15" customHeight="1" x14ac:dyDescent="0.3"/>
    <row r="910" customFormat="1" ht="15" customHeight="1" x14ac:dyDescent="0.3"/>
    <row r="911" customFormat="1" ht="15" customHeight="1" x14ac:dyDescent="0.3"/>
    <row r="912" customFormat="1" ht="15" customHeight="1" x14ac:dyDescent="0.3"/>
    <row r="913" customFormat="1" ht="15" customHeight="1" x14ac:dyDescent="0.3"/>
    <row r="914" customFormat="1" ht="15" customHeight="1" x14ac:dyDescent="0.3"/>
    <row r="915" customFormat="1" ht="15" customHeight="1" x14ac:dyDescent="0.3"/>
    <row r="916" customFormat="1" ht="15" customHeight="1" x14ac:dyDescent="0.3"/>
    <row r="917" customFormat="1" ht="15" customHeight="1" x14ac:dyDescent="0.3"/>
    <row r="918" customFormat="1" ht="15" customHeight="1" x14ac:dyDescent="0.3"/>
    <row r="919" customFormat="1" ht="15" customHeight="1" x14ac:dyDescent="0.3"/>
    <row r="920" customFormat="1" ht="15" customHeight="1" x14ac:dyDescent="0.3"/>
    <row r="921" customFormat="1" ht="15" customHeight="1" x14ac:dyDescent="0.3"/>
    <row r="922" customFormat="1" ht="15" customHeight="1" x14ac:dyDescent="0.3"/>
    <row r="923" customFormat="1" ht="15" customHeight="1" x14ac:dyDescent="0.3"/>
    <row r="924" customFormat="1" ht="15" customHeight="1" x14ac:dyDescent="0.3"/>
    <row r="925" customFormat="1" ht="15" customHeight="1" x14ac:dyDescent="0.3"/>
    <row r="926" customFormat="1" ht="15" customHeight="1" x14ac:dyDescent="0.3"/>
    <row r="927" customFormat="1" ht="15" customHeight="1" x14ac:dyDescent="0.3"/>
    <row r="928" customFormat="1" ht="15" customHeight="1" x14ac:dyDescent="0.3"/>
    <row r="929" customFormat="1" ht="15" customHeight="1" x14ac:dyDescent="0.3"/>
    <row r="930" customFormat="1" ht="15" customHeight="1" x14ac:dyDescent="0.3"/>
    <row r="931" customFormat="1" ht="15" customHeight="1" x14ac:dyDescent="0.3"/>
    <row r="932" customFormat="1" ht="15" customHeight="1" x14ac:dyDescent="0.3"/>
    <row r="933" customFormat="1" ht="15" customHeight="1" x14ac:dyDescent="0.3"/>
    <row r="934" customFormat="1" ht="15" customHeight="1" x14ac:dyDescent="0.3"/>
    <row r="935" customFormat="1" ht="15" customHeight="1" x14ac:dyDescent="0.3"/>
    <row r="936" customFormat="1" ht="15" customHeight="1" x14ac:dyDescent="0.3"/>
    <row r="937" customFormat="1" ht="15" customHeight="1" x14ac:dyDescent="0.3"/>
    <row r="938" customFormat="1" ht="15" customHeight="1" x14ac:dyDescent="0.3"/>
    <row r="939" customFormat="1" ht="15" customHeight="1" x14ac:dyDescent="0.3"/>
    <row r="940" customFormat="1" ht="15" customHeight="1" x14ac:dyDescent="0.3"/>
    <row r="941" customFormat="1" ht="15" customHeight="1" x14ac:dyDescent="0.3"/>
    <row r="942" customFormat="1" ht="15" customHeight="1" x14ac:dyDescent="0.3"/>
    <row r="943" customFormat="1" ht="15" customHeight="1" x14ac:dyDescent="0.3"/>
    <row r="944" customFormat="1" ht="15" customHeight="1" x14ac:dyDescent="0.3"/>
    <row r="945" customFormat="1" ht="15" customHeight="1" x14ac:dyDescent="0.3"/>
    <row r="946" customFormat="1" ht="15" customHeight="1" x14ac:dyDescent="0.3"/>
    <row r="947" customFormat="1" ht="15" customHeight="1" x14ac:dyDescent="0.3"/>
    <row r="948" customFormat="1" ht="15" customHeight="1" x14ac:dyDescent="0.3"/>
    <row r="949" customFormat="1" ht="15" customHeight="1" x14ac:dyDescent="0.3"/>
    <row r="950" customFormat="1" ht="15" customHeight="1" x14ac:dyDescent="0.3"/>
    <row r="951" customFormat="1" ht="15" customHeight="1" x14ac:dyDescent="0.3"/>
    <row r="952" customFormat="1" ht="15" customHeight="1" x14ac:dyDescent="0.3"/>
    <row r="953" customFormat="1" ht="15" customHeight="1" x14ac:dyDescent="0.3"/>
    <row r="954" customFormat="1" ht="15" customHeight="1" x14ac:dyDescent="0.3"/>
    <row r="955" customFormat="1" ht="15" customHeight="1" x14ac:dyDescent="0.3"/>
    <row r="956" customFormat="1" ht="15" customHeight="1" x14ac:dyDescent="0.3"/>
    <row r="957" customFormat="1" ht="15" customHeight="1" x14ac:dyDescent="0.3"/>
    <row r="958" customFormat="1" ht="15" customHeight="1" x14ac:dyDescent="0.3"/>
    <row r="959" customFormat="1" ht="15" customHeight="1" x14ac:dyDescent="0.3"/>
    <row r="960" customFormat="1" ht="15" customHeight="1" x14ac:dyDescent="0.3"/>
    <row r="961" customFormat="1" ht="15" customHeight="1" x14ac:dyDescent="0.3"/>
    <row r="962" customFormat="1" ht="15" customHeight="1" x14ac:dyDescent="0.3"/>
    <row r="963" customFormat="1" ht="15" customHeight="1" x14ac:dyDescent="0.3"/>
    <row r="964" customFormat="1" ht="15" customHeight="1" x14ac:dyDescent="0.3"/>
    <row r="965" customFormat="1" ht="15" customHeight="1" x14ac:dyDescent="0.3"/>
    <row r="966" customFormat="1" ht="15" customHeight="1" x14ac:dyDescent="0.3"/>
    <row r="967" customFormat="1" ht="15" customHeight="1" x14ac:dyDescent="0.3"/>
    <row r="968" customFormat="1" ht="15" customHeight="1" x14ac:dyDescent="0.3"/>
    <row r="969" customFormat="1" ht="15" customHeight="1" x14ac:dyDescent="0.3"/>
    <row r="970" customFormat="1" ht="15" customHeight="1" x14ac:dyDescent="0.3"/>
    <row r="971" customFormat="1" ht="15" customHeight="1" x14ac:dyDescent="0.3"/>
    <row r="972" customFormat="1" ht="15" customHeight="1" x14ac:dyDescent="0.3"/>
    <row r="973" customFormat="1" ht="15" customHeight="1" x14ac:dyDescent="0.3"/>
    <row r="974" customFormat="1" ht="15" customHeight="1" x14ac:dyDescent="0.3"/>
    <row r="975" customFormat="1" ht="15" customHeight="1" x14ac:dyDescent="0.3"/>
    <row r="976" customFormat="1" ht="15" customHeight="1" x14ac:dyDescent="0.3"/>
    <row r="977" customFormat="1" ht="15" customHeight="1" x14ac:dyDescent="0.3"/>
    <row r="978" customFormat="1" ht="15" customHeight="1" x14ac:dyDescent="0.3"/>
    <row r="979" customFormat="1" ht="15" customHeight="1" x14ac:dyDescent="0.3"/>
    <row r="980" customFormat="1" ht="15" customHeight="1" x14ac:dyDescent="0.3"/>
    <row r="981" customFormat="1" ht="15" customHeight="1" x14ac:dyDescent="0.3"/>
    <row r="982" customFormat="1" ht="15" customHeight="1" x14ac:dyDescent="0.3"/>
    <row r="983" customFormat="1" ht="15" customHeight="1" x14ac:dyDescent="0.3"/>
    <row r="984" customFormat="1" ht="15" customHeight="1" x14ac:dyDescent="0.3"/>
    <row r="985" customFormat="1" ht="15" customHeight="1" x14ac:dyDescent="0.3"/>
    <row r="986" customFormat="1" ht="15" customHeight="1" x14ac:dyDescent="0.3"/>
    <row r="987" customFormat="1" ht="15" customHeight="1" x14ac:dyDescent="0.3"/>
    <row r="988" customFormat="1" ht="15" customHeight="1" x14ac:dyDescent="0.3"/>
    <row r="989" customFormat="1" ht="15" customHeight="1" x14ac:dyDescent="0.3"/>
    <row r="990" customFormat="1" ht="15" customHeight="1" x14ac:dyDescent="0.3"/>
    <row r="991" customFormat="1" ht="15" customHeight="1" x14ac:dyDescent="0.3"/>
    <row r="992" customFormat="1" ht="15" customHeight="1" x14ac:dyDescent="0.3"/>
    <row r="993" customFormat="1" ht="15" customHeight="1" x14ac:dyDescent="0.3"/>
    <row r="994" customFormat="1" ht="15" customHeight="1" x14ac:dyDescent="0.3"/>
    <row r="995" customFormat="1" ht="15" customHeight="1" x14ac:dyDescent="0.3"/>
    <row r="996" customFormat="1" ht="15" customHeight="1" x14ac:dyDescent="0.3"/>
    <row r="997" customFormat="1" ht="15" customHeight="1" x14ac:dyDescent="0.3"/>
    <row r="998" customFormat="1" ht="15" customHeight="1" x14ac:dyDescent="0.3"/>
    <row r="999" customFormat="1" ht="15" customHeight="1" x14ac:dyDescent="0.3"/>
    <row r="1000" customFormat="1" ht="15" customHeight="1" x14ac:dyDescent="0.3"/>
    <row r="1001" customFormat="1" ht="15" customHeight="1" x14ac:dyDescent="0.3"/>
    <row r="1002" customFormat="1" ht="15" customHeight="1" x14ac:dyDescent="0.3"/>
    <row r="1003" customFormat="1" ht="15" customHeight="1" x14ac:dyDescent="0.3"/>
    <row r="1004" customFormat="1" ht="15" customHeight="1" x14ac:dyDescent="0.3"/>
    <row r="1005" customFormat="1" ht="15" customHeight="1" x14ac:dyDescent="0.3"/>
    <row r="1006" customFormat="1" ht="15" customHeight="1" x14ac:dyDescent="0.3"/>
    <row r="1007" customFormat="1" ht="15" customHeight="1" x14ac:dyDescent="0.3"/>
    <row r="1008" customFormat="1" ht="15" customHeight="1" x14ac:dyDescent="0.3"/>
    <row r="1009" customFormat="1" ht="15" customHeight="1" x14ac:dyDescent="0.3"/>
    <row r="1010" customFormat="1" ht="15" customHeight="1" x14ac:dyDescent="0.3"/>
    <row r="1011" customFormat="1" ht="15" customHeight="1" x14ac:dyDescent="0.3"/>
    <row r="1012" customFormat="1" ht="15" customHeight="1" x14ac:dyDescent="0.3"/>
    <row r="1013" customFormat="1" ht="15" customHeight="1" x14ac:dyDescent="0.3"/>
    <row r="1014" customFormat="1" ht="15" customHeight="1" x14ac:dyDescent="0.3"/>
    <row r="1015" customFormat="1" ht="15" customHeight="1" x14ac:dyDescent="0.3"/>
    <row r="1016" customFormat="1" ht="15" customHeight="1" x14ac:dyDescent="0.3"/>
    <row r="1017" customFormat="1" ht="15" customHeight="1" x14ac:dyDescent="0.3"/>
    <row r="1018" customFormat="1" ht="15" customHeight="1" x14ac:dyDescent="0.3"/>
    <row r="1019" customFormat="1" ht="15" customHeight="1" x14ac:dyDescent="0.3"/>
    <row r="1020" customFormat="1" ht="15" customHeight="1" x14ac:dyDescent="0.3"/>
    <row r="1021" customFormat="1" ht="15" customHeight="1" x14ac:dyDescent="0.3"/>
    <row r="1022" customFormat="1" ht="15" customHeight="1" x14ac:dyDescent="0.3"/>
    <row r="1023" customFormat="1" ht="15" customHeight="1" x14ac:dyDescent="0.3"/>
    <row r="1024" customFormat="1" ht="15" customHeight="1" x14ac:dyDescent="0.3"/>
    <row r="1025" customFormat="1" ht="15" customHeight="1" x14ac:dyDescent="0.3"/>
    <row r="1026" customFormat="1" ht="15" customHeight="1" x14ac:dyDescent="0.3"/>
    <row r="1027" customFormat="1" ht="15" customHeight="1" x14ac:dyDescent="0.3"/>
    <row r="1028" customFormat="1" ht="15" customHeight="1" x14ac:dyDescent="0.3"/>
    <row r="1029" customFormat="1" ht="15" customHeight="1" x14ac:dyDescent="0.3"/>
    <row r="1030" customFormat="1" ht="15" customHeight="1" x14ac:dyDescent="0.3"/>
    <row r="1031" customFormat="1" ht="15" customHeight="1" x14ac:dyDescent="0.3"/>
    <row r="1032" customFormat="1" ht="15" customHeight="1" x14ac:dyDescent="0.3"/>
    <row r="1033" customFormat="1" ht="15" customHeight="1" x14ac:dyDescent="0.3"/>
    <row r="1034" customFormat="1" ht="15" customHeight="1" x14ac:dyDescent="0.3"/>
    <row r="1035" customFormat="1" ht="15" customHeight="1" x14ac:dyDescent="0.3"/>
    <row r="1036" customFormat="1" ht="15" customHeight="1" x14ac:dyDescent="0.3"/>
    <row r="1037" customFormat="1" ht="15" customHeight="1" x14ac:dyDescent="0.3"/>
    <row r="1038" customFormat="1" ht="15" customHeight="1" x14ac:dyDescent="0.3"/>
    <row r="1039" customFormat="1" ht="15" customHeight="1" x14ac:dyDescent="0.3"/>
    <row r="1040" customFormat="1" ht="15" customHeight="1" x14ac:dyDescent="0.3"/>
    <row r="1041" customFormat="1" ht="15" customHeight="1" x14ac:dyDescent="0.3"/>
    <row r="1042" customFormat="1" ht="15" customHeight="1" x14ac:dyDescent="0.3"/>
    <row r="1043" customFormat="1" ht="15" customHeight="1" x14ac:dyDescent="0.3"/>
    <row r="1044" customFormat="1" ht="15" customHeight="1" x14ac:dyDescent="0.3"/>
    <row r="1045" customFormat="1" ht="15" customHeight="1" x14ac:dyDescent="0.3"/>
    <row r="1046" customFormat="1" ht="15" customHeight="1" x14ac:dyDescent="0.3"/>
    <row r="1047" customFormat="1" ht="15" customHeight="1" x14ac:dyDescent="0.3"/>
    <row r="1048" customFormat="1" ht="15" customHeight="1" x14ac:dyDescent="0.3"/>
    <row r="1049" customFormat="1" ht="15" customHeight="1" x14ac:dyDescent="0.3"/>
    <row r="1050" customFormat="1" ht="15" customHeight="1" x14ac:dyDescent="0.3"/>
    <row r="1051" customFormat="1" ht="15" customHeight="1" x14ac:dyDescent="0.3"/>
    <row r="1052" customFormat="1" ht="15" customHeight="1" x14ac:dyDescent="0.3"/>
    <row r="1053" customFormat="1" ht="15" customHeight="1" x14ac:dyDescent="0.3"/>
    <row r="1054" customFormat="1" ht="15" customHeight="1" x14ac:dyDescent="0.3"/>
    <row r="1055" customFormat="1" ht="15" customHeight="1" x14ac:dyDescent="0.3"/>
    <row r="1056" customFormat="1" ht="15" customHeight="1" x14ac:dyDescent="0.3"/>
    <row r="1057" customFormat="1" ht="15" customHeight="1" x14ac:dyDescent="0.3"/>
    <row r="1058" customFormat="1" ht="15" customHeight="1" x14ac:dyDescent="0.3"/>
    <row r="1059" customFormat="1" ht="15" customHeight="1" x14ac:dyDescent="0.3"/>
    <row r="1060" customFormat="1" ht="15" customHeight="1" x14ac:dyDescent="0.3"/>
    <row r="1061" customFormat="1" ht="15" customHeight="1" x14ac:dyDescent="0.3"/>
    <row r="1062" customFormat="1" ht="15" customHeight="1" x14ac:dyDescent="0.3"/>
    <row r="1063" customFormat="1" ht="15" customHeight="1" x14ac:dyDescent="0.3"/>
    <row r="1064" customFormat="1" ht="15" customHeight="1" x14ac:dyDescent="0.3"/>
    <row r="1065" customFormat="1" ht="15" customHeight="1" x14ac:dyDescent="0.3"/>
    <row r="1066" customFormat="1" ht="15" customHeight="1" x14ac:dyDescent="0.3"/>
    <row r="1067" customFormat="1" ht="15" customHeight="1" x14ac:dyDescent="0.3"/>
    <row r="1068" customFormat="1" ht="15" customHeight="1" x14ac:dyDescent="0.3"/>
    <row r="1069" customFormat="1" ht="15" customHeight="1" x14ac:dyDescent="0.3"/>
    <row r="1070" customFormat="1" ht="15" customHeight="1" x14ac:dyDescent="0.3"/>
    <row r="1071" customFormat="1" ht="15" customHeight="1" x14ac:dyDescent="0.3"/>
    <row r="1072" customFormat="1" ht="15" customHeight="1" x14ac:dyDescent="0.3"/>
    <row r="1073" customFormat="1" ht="15" customHeight="1" x14ac:dyDescent="0.3"/>
    <row r="1074" customFormat="1" ht="15" customHeight="1" x14ac:dyDescent="0.3"/>
    <row r="1075" customFormat="1" ht="15" customHeight="1" x14ac:dyDescent="0.3"/>
    <row r="1076" customFormat="1" ht="15" customHeight="1" x14ac:dyDescent="0.3"/>
    <row r="1077" customFormat="1" ht="15" customHeight="1" x14ac:dyDescent="0.3"/>
    <row r="1078" customFormat="1" ht="15" customHeight="1" x14ac:dyDescent="0.3"/>
    <row r="1079" customFormat="1" ht="15" customHeight="1" x14ac:dyDescent="0.3"/>
    <row r="1080" customFormat="1" ht="15" customHeight="1" x14ac:dyDescent="0.3"/>
    <row r="1081" customFormat="1" ht="15" customHeight="1" x14ac:dyDescent="0.3"/>
    <row r="1082" customFormat="1" ht="15" customHeight="1" x14ac:dyDescent="0.3"/>
    <row r="1083" customFormat="1" ht="15" customHeight="1" x14ac:dyDescent="0.3"/>
    <row r="1084" customFormat="1" ht="15" customHeight="1" x14ac:dyDescent="0.3"/>
    <row r="1085" customFormat="1" ht="15" customHeight="1" x14ac:dyDescent="0.3"/>
    <row r="1086" customFormat="1" ht="15" customHeight="1" x14ac:dyDescent="0.3"/>
    <row r="1087" customFormat="1" ht="15" customHeight="1" x14ac:dyDescent="0.3"/>
    <row r="1088" customFormat="1" ht="15" customHeight="1" x14ac:dyDescent="0.3"/>
    <row r="1089" customFormat="1" ht="15" customHeight="1" x14ac:dyDescent="0.3"/>
    <row r="1090" customFormat="1" ht="15" customHeight="1" x14ac:dyDescent="0.3"/>
    <row r="1091" customFormat="1" ht="15" customHeight="1" x14ac:dyDescent="0.3"/>
    <row r="1092" customFormat="1" ht="15" customHeight="1" x14ac:dyDescent="0.3"/>
    <row r="1093" customFormat="1" ht="15" customHeight="1" x14ac:dyDescent="0.3"/>
    <row r="1094" customFormat="1" ht="15" customHeight="1" x14ac:dyDescent="0.3"/>
    <row r="1095" customFormat="1" ht="15" customHeight="1" x14ac:dyDescent="0.3"/>
    <row r="1096" customFormat="1" ht="15" customHeight="1" x14ac:dyDescent="0.3"/>
    <row r="1097" customFormat="1" ht="15" customHeight="1" x14ac:dyDescent="0.3"/>
    <row r="1098" customFormat="1" ht="15" customHeight="1" x14ac:dyDescent="0.3"/>
    <row r="1099" customFormat="1" ht="15" customHeight="1" x14ac:dyDescent="0.3"/>
    <row r="1100" customFormat="1" ht="15" customHeight="1" x14ac:dyDescent="0.3"/>
    <row r="1101" customFormat="1" ht="15" customHeight="1" x14ac:dyDescent="0.3"/>
    <row r="1102" customFormat="1" ht="15" customHeight="1" x14ac:dyDescent="0.3"/>
    <row r="1103" customFormat="1" ht="15" customHeight="1" x14ac:dyDescent="0.3"/>
    <row r="1104" customFormat="1" ht="15" customHeight="1" x14ac:dyDescent="0.3"/>
    <row r="1105" customFormat="1" ht="15" customHeight="1" x14ac:dyDescent="0.3"/>
    <row r="1106" customFormat="1" ht="15" customHeight="1" x14ac:dyDescent="0.3"/>
    <row r="1107" customFormat="1" ht="15" customHeight="1" x14ac:dyDescent="0.3"/>
    <row r="1108" customFormat="1" ht="15" customHeight="1" x14ac:dyDescent="0.3"/>
    <row r="1109" customFormat="1" ht="15" customHeight="1" x14ac:dyDescent="0.3"/>
    <row r="1110" customFormat="1" ht="15" customHeight="1" x14ac:dyDescent="0.3"/>
    <row r="1111" customFormat="1" ht="15" customHeight="1" x14ac:dyDescent="0.3"/>
    <row r="1112" customFormat="1" ht="15" customHeight="1" x14ac:dyDescent="0.3"/>
    <row r="1113" customFormat="1" ht="15" customHeight="1" x14ac:dyDescent="0.3"/>
    <row r="1114" customFormat="1" ht="15" customHeight="1" x14ac:dyDescent="0.3"/>
    <row r="1115" customFormat="1" ht="15" customHeight="1" x14ac:dyDescent="0.3"/>
    <row r="1116" customFormat="1" ht="15" customHeight="1" x14ac:dyDescent="0.3"/>
    <row r="1117" customFormat="1" ht="15" customHeight="1" x14ac:dyDescent="0.3"/>
    <row r="1118" customFormat="1" ht="15" customHeight="1" x14ac:dyDescent="0.3"/>
    <row r="1119" customFormat="1" ht="15" customHeight="1" x14ac:dyDescent="0.3"/>
    <row r="1120" customFormat="1" ht="15" customHeight="1" x14ac:dyDescent="0.3"/>
    <row r="1121" customFormat="1" ht="15" customHeight="1" x14ac:dyDescent="0.3"/>
    <row r="1122" customFormat="1" ht="15" customHeight="1" x14ac:dyDescent="0.3"/>
    <row r="1123" customFormat="1" ht="15" customHeight="1" x14ac:dyDescent="0.3"/>
    <row r="1124" customFormat="1" ht="15" customHeight="1" x14ac:dyDescent="0.3"/>
    <row r="1125" customFormat="1" ht="15" customHeight="1" x14ac:dyDescent="0.3"/>
    <row r="1126" customFormat="1" ht="15" customHeight="1" x14ac:dyDescent="0.3"/>
    <row r="1127" customFormat="1" ht="15" customHeight="1" x14ac:dyDescent="0.3"/>
    <row r="1128" customFormat="1" ht="15" customHeight="1" x14ac:dyDescent="0.3"/>
    <row r="1129" customFormat="1" ht="15" customHeight="1" x14ac:dyDescent="0.3"/>
    <row r="1130" customFormat="1" ht="15" customHeight="1" x14ac:dyDescent="0.3"/>
    <row r="1131" customFormat="1" ht="15" customHeight="1" x14ac:dyDescent="0.3"/>
    <row r="1132" customFormat="1" ht="15" customHeight="1" x14ac:dyDescent="0.3"/>
    <row r="1133" customFormat="1" ht="15" customHeight="1" x14ac:dyDescent="0.3"/>
    <row r="1134" customFormat="1" ht="15" customHeight="1" x14ac:dyDescent="0.3"/>
    <row r="1135" customFormat="1" ht="15" customHeight="1" x14ac:dyDescent="0.3"/>
    <row r="1136" customFormat="1" ht="15" customHeight="1" x14ac:dyDescent="0.3"/>
    <row r="1137" customFormat="1" ht="15" customHeight="1" x14ac:dyDescent="0.3"/>
    <row r="1138" customFormat="1" ht="15" customHeight="1" x14ac:dyDescent="0.3"/>
    <row r="1139" customFormat="1" ht="15" customHeight="1" x14ac:dyDescent="0.3"/>
    <row r="1140" customFormat="1" ht="15" customHeight="1" x14ac:dyDescent="0.3"/>
    <row r="1141" customFormat="1" ht="15" customHeight="1" x14ac:dyDescent="0.3"/>
    <row r="1142" customFormat="1" ht="15" customHeight="1" x14ac:dyDescent="0.3"/>
    <row r="1143" customFormat="1" ht="15" customHeight="1" x14ac:dyDescent="0.3"/>
    <row r="1144" customFormat="1" ht="15" customHeight="1" x14ac:dyDescent="0.3"/>
    <row r="1145" customFormat="1" ht="15" customHeight="1" x14ac:dyDescent="0.3"/>
    <row r="1146" customFormat="1" ht="15" customHeight="1" x14ac:dyDescent="0.3"/>
    <row r="1147" customFormat="1" ht="15" customHeight="1" x14ac:dyDescent="0.3"/>
    <row r="1148" customFormat="1" ht="15" customHeight="1" x14ac:dyDescent="0.3"/>
    <row r="1149" customFormat="1" ht="15" customHeight="1" x14ac:dyDescent="0.3"/>
    <row r="1150" customFormat="1" ht="15" customHeight="1" x14ac:dyDescent="0.3"/>
    <row r="1151" customFormat="1" ht="15" customHeight="1" x14ac:dyDescent="0.3"/>
    <row r="1152" customFormat="1" ht="15" customHeight="1" x14ac:dyDescent="0.3"/>
    <row r="1153" customFormat="1" ht="15" customHeight="1" x14ac:dyDescent="0.3"/>
    <row r="1154" customFormat="1" ht="15" customHeight="1" x14ac:dyDescent="0.3"/>
    <row r="1155" customFormat="1" ht="15" customHeight="1" x14ac:dyDescent="0.3"/>
    <row r="1156" customFormat="1" ht="15" customHeight="1" x14ac:dyDescent="0.3"/>
    <row r="1157" customFormat="1" ht="15" customHeight="1" x14ac:dyDescent="0.3"/>
    <row r="1158" customFormat="1" ht="15" customHeight="1" x14ac:dyDescent="0.3"/>
    <row r="1159" customFormat="1" ht="15" customHeight="1" x14ac:dyDescent="0.3"/>
    <row r="1160" customFormat="1" ht="15" customHeight="1" x14ac:dyDescent="0.3"/>
    <row r="1161" customFormat="1" ht="15" customHeight="1" x14ac:dyDescent="0.3"/>
    <row r="1162" customFormat="1" ht="15" customHeight="1" x14ac:dyDescent="0.3"/>
    <row r="1163" customFormat="1" ht="15" customHeight="1" x14ac:dyDescent="0.3"/>
    <row r="1164" customFormat="1" ht="15" customHeight="1" x14ac:dyDescent="0.3"/>
    <row r="1165" customFormat="1" ht="15" customHeight="1" x14ac:dyDescent="0.3"/>
    <row r="1166" customFormat="1" ht="15" customHeight="1" x14ac:dyDescent="0.3"/>
    <row r="1167" customFormat="1" ht="15" customHeight="1" x14ac:dyDescent="0.3"/>
    <row r="1168" customFormat="1" ht="15" customHeight="1" x14ac:dyDescent="0.3"/>
    <row r="1169" customFormat="1" ht="15" customHeight="1" x14ac:dyDescent="0.3"/>
    <row r="1170" customFormat="1" ht="15" customHeight="1" x14ac:dyDescent="0.3"/>
    <row r="1171" customFormat="1" ht="15" customHeight="1" x14ac:dyDescent="0.3"/>
    <row r="1172" customFormat="1" ht="15" customHeight="1" x14ac:dyDescent="0.3"/>
    <row r="1173" customFormat="1" ht="15" customHeight="1" x14ac:dyDescent="0.3"/>
    <row r="1174" customFormat="1" ht="15" customHeight="1" x14ac:dyDescent="0.3"/>
    <row r="1175" customFormat="1" ht="15" customHeight="1" x14ac:dyDescent="0.3"/>
    <row r="1176" customFormat="1" ht="15" customHeight="1" x14ac:dyDescent="0.3"/>
    <row r="1177" customFormat="1" ht="15" customHeight="1" x14ac:dyDescent="0.3"/>
    <row r="1178" customFormat="1" ht="15" customHeight="1" x14ac:dyDescent="0.3"/>
    <row r="1179" customFormat="1" ht="15" customHeight="1" x14ac:dyDescent="0.3"/>
    <row r="1180" customFormat="1" ht="15" customHeight="1" x14ac:dyDescent="0.3"/>
    <row r="1181" customFormat="1" ht="15" customHeight="1" x14ac:dyDescent="0.3"/>
    <row r="1182" customFormat="1" ht="15" customHeight="1" x14ac:dyDescent="0.3"/>
    <row r="1183" customFormat="1" ht="15" customHeight="1" x14ac:dyDescent="0.3"/>
    <row r="1184" customFormat="1" ht="15" customHeight="1" x14ac:dyDescent="0.3"/>
    <row r="1185" customFormat="1" ht="15" customHeight="1" x14ac:dyDescent="0.3"/>
    <row r="1186" customFormat="1" ht="15" customHeight="1" x14ac:dyDescent="0.3"/>
    <row r="1187" customFormat="1" ht="15" customHeight="1" x14ac:dyDescent="0.3"/>
    <row r="1188" customFormat="1" ht="15" customHeight="1" x14ac:dyDescent="0.3"/>
    <row r="1189" customFormat="1" ht="15" customHeight="1" x14ac:dyDescent="0.3"/>
    <row r="1190" customFormat="1" ht="15" customHeight="1" x14ac:dyDescent="0.3"/>
    <row r="1191" customFormat="1" ht="15" customHeight="1" x14ac:dyDescent="0.3"/>
    <row r="1192" customFormat="1" ht="15" customHeight="1" x14ac:dyDescent="0.3"/>
    <row r="1193" customFormat="1" ht="15" customHeight="1" x14ac:dyDescent="0.3"/>
    <row r="1194" customFormat="1" ht="15" customHeight="1" x14ac:dyDescent="0.3"/>
    <row r="1195" customFormat="1" ht="15" customHeight="1" x14ac:dyDescent="0.3"/>
    <row r="1196" customFormat="1" ht="15" customHeight="1" x14ac:dyDescent="0.3"/>
    <row r="1197" customFormat="1" ht="15" customHeight="1" x14ac:dyDescent="0.3"/>
    <row r="1198" customFormat="1" ht="15" customHeight="1" x14ac:dyDescent="0.3"/>
    <row r="1199" customFormat="1" ht="15" customHeight="1" x14ac:dyDescent="0.3"/>
    <row r="1200" customFormat="1" ht="15" customHeight="1" x14ac:dyDescent="0.3"/>
    <row r="1201" customFormat="1" ht="15" customHeight="1" x14ac:dyDescent="0.3"/>
    <row r="1202" customFormat="1" ht="15" customHeight="1" x14ac:dyDescent="0.3"/>
    <row r="1203" customFormat="1" ht="15" customHeight="1" x14ac:dyDescent="0.3"/>
    <row r="1204" customFormat="1" ht="15" customHeight="1" x14ac:dyDescent="0.3"/>
    <row r="1205" customFormat="1" ht="15" customHeight="1" x14ac:dyDescent="0.3"/>
    <row r="1206" customFormat="1" ht="15" customHeight="1" x14ac:dyDescent="0.3"/>
    <row r="1207" customFormat="1" ht="15" customHeight="1" x14ac:dyDescent="0.3"/>
    <row r="1208" customFormat="1" ht="15" customHeight="1" x14ac:dyDescent="0.3"/>
    <row r="1209" customFormat="1" ht="15" customHeight="1" x14ac:dyDescent="0.3"/>
    <row r="1210" customFormat="1" ht="15" customHeight="1" x14ac:dyDescent="0.3"/>
    <row r="1211" customFormat="1" ht="15" customHeight="1" x14ac:dyDescent="0.3"/>
    <row r="1212" customFormat="1" ht="15" customHeight="1" x14ac:dyDescent="0.3"/>
    <row r="1213" customFormat="1" ht="15" customHeight="1" x14ac:dyDescent="0.3"/>
    <row r="1214" customFormat="1" ht="15" customHeight="1" x14ac:dyDescent="0.3"/>
    <row r="1215" customFormat="1" ht="15" customHeight="1" x14ac:dyDescent="0.3"/>
    <row r="1216" customFormat="1" ht="15" customHeight="1" x14ac:dyDescent="0.3"/>
    <row r="1217" customFormat="1" ht="15" customHeight="1" x14ac:dyDescent="0.3"/>
    <row r="1218" customFormat="1" ht="15" customHeight="1" x14ac:dyDescent="0.3"/>
    <row r="1219" customFormat="1" ht="15" customHeight="1" x14ac:dyDescent="0.3"/>
    <row r="1220" customFormat="1" ht="15" customHeight="1" x14ac:dyDescent="0.3"/>
    <row r="1221" customFormat="1" ht="15" customHeight="1" x14ac:dyDescent="0.3"/>
    <row r="1222" customFormat="1" ht="15" customHeight="1" x14ac:dyDescent="0.3"/>
    <row r="1223" customFormat="1" ht="15" customHeight="1" x14ac:dyDescent="0.3"/>
    <row r="1224" customFormat="1" ht="15" customHeight="1" x14ac:dyDescent="0.3"/>
    <row r="1225" customFormat="1" ht="15" customHeight="1" x14ac:dyDescent="0.3"/>
    <row r="1226" customFormat="1" ht="15" customHeight="1" x14ac:dyDescent="0.3"/>
    <row r="1227" customFormat="1" ht="15" customHeight="1" x14ac:dyDescent="0.3"/>
    <row r="1228" customFormat="1" ht="15" customHeight="1" x14ac:dyDescent="0.3"/>
    <row r="1229" customFormat="1" ht="15" customHeight="1" x14ac:dyDescent="0.3"/>
    <row r="1230" customFormat="1" ht="15" customHeight="1" x14ac:dyDescent="0.3"/>
    <row r="1231" customFormat="1" ht="15" customHeight="1" x14ac:dyDescent="0.3"/>
    <row r="1232" customFormat="1" ht="15" customHeight="1" x14ac:dyDescent="0.3"/>
    <row r="1233" customFormat="1" ht="15" customHeight="1" x14ac:dyDescent="0.3"/>
    <row r="1234" customFormat="1" ht="15" customHeight="1" x14ac:dyDescent="0.3"/>
    <row r="1235" customFormat="1" ht="15" customHeight="1" x14ac:dyDescent="0.3"/>
    <row r="1236" customFormat="1" ht="15" customHeight="1" x14ac:dyDescent="0.3"/>
    <row r="1237" customFormat="1" ht="15" customHeight="1" x14ac:dyDescent="0.3"/>
    <row r="1238" customFormat="1" ht="15" customHeight="1" x14ac:dyDescent="0.3"/>
    <row r="1239" customFormat="1" ht="15" customHeight="1" x14ac:dyDescent="0.3"/>
    <row r="1240" customFormat="1" ht="15" customHeight="1" x14ac:dyDescent="0.3"/>
    <row r="1241" customFormat="1" ht="15" customHeight="1" x14ac:dyDescent="0.3"/>
    <row r="1242" customFormat="1" ht="15" customHeight="1" x14ac:dyDescent="0.3"/>
    <row r="1243" customFormat="1" ht="15" customHeight="1" x14ac:dyDescent="0.3"/>
    <row r="1244" customFormat="1" ht="15" customHeight="1" x14ac:dyDescent="0.3"/>
    <row r="1245" customFormat="1" ht="15" customHeight="1" x14ac:dyDescent="0.3"/>
    <row r="1246" customFormat="1" ht="15" customHeight="1" x14ac:dyDescent="0.3"/>
    <row r="1247" customFormat="1" ht="15" customHeight="1" x14ac:dyDescent="0.3"/>
    <row r="1248" customFormat="1" ht="15" customHeight="1" x14ac:dyDescent="0.3"/>
    <row r="1249" customFormat="1" ht="15" customHeight="1" x14ac:dyDescent="0.3"/>
    <row r="1250" customFormat="1" ht="15" customHeight="1" x14ac:dyDescent="0.3"/>
    <row r="1251" customFormat="1" ht="15" customHeight="1" x14ac:dyDescent="0.3"/>
    <row r="1252" customFormat="1" ht="15" customHeight="1" x14ac:dyDescent="0.3"/>
    <row r="1253" customFormat="1" ht="15" customHeight="1" x14ac:dyDescent="0.3"/>
    <row r="1254" customFormat="1" ht="15" customHeight="1" x14ac:dyDescent="0.3"/>
    <row r="1255" customFormat="1" ht="15" customHeight="1" x14ac:dyDescent="0.3"/>
    <row r="1256" customFormat="1" ht="15" customHeight="1" x14ac:dyDescent="0.3"/>
    <row r="1257" customFormat="1" ht="15" customHeight="1" x14ac:dyDescent="0.3"/>
    <row r="1258" customFormat="1" ht="15" customHeight="1" x14ac:dyDescent="0.3"/>
    <row r="1259" customFormat="1" ht="15" customHeight="1" x14ac:dyDescent="0.3"/>
    <row r="1260" customFormat="1" ht="15" customHeight="1" x14ac:dyDescent="0.3"/>
    <row r="1261" customFormat="1" ht="15" customHeight="1" x14ac:dyDescent="0.3"/>
    <row r="1262" customFormat="1" ht="15" customHeight="1" x14ac:dyDescent="0.3"/>
    <row r="1263" customFormat="1" ht="15" customHeight="1" x14ac:dyDescent="0.3"/>
    <row r="1264" customFormat="1" ht="15" customHeight="1" x14ac:dyDescent="0.3"/>
    <row r="1265" customFormat="1" ht="15" customHeight="1" x14ac:dyDescent="0.3"/>
    <row r="1266" customFormat="1" ht="15" customHeight="1" x14ac:dyDescent="0.3"/>
    <row r="1267" customFormat="1" ht="15" customHeight="1" x14ac:dyDescent="0.3"/>
    <row r="1268" customFormat="1" ht="15" customHeight="1" x14ac:dyDescent="0.3"/>
    <row r="1269" customFormat="1" ht="15" customHeight="1" x14ac:dyDescent="0.3"/>
    <row r="1270" customFormat="1" ht="15" customHeight="1" x14ac:dyDescent="0.3"/>
    <row r="1271" customFormat="1" ht="15" customHeight="1" x14ac:dyDescent="0.3"/>
    <row r="1272" customFormat="1" ht="15" customHeight="1" x14ac:dyDescent="0.3"/>
    <row r="1273" customFormat="1" ht="15" customHeight="1" x14ac:dyDescent="0.3"/>
    <row r="1274" customFormat="1" ht="15" customHeight="1" x14ac:dyDescent="0.3"/>
    <row r="1275" customFormat="1" ht="15" customHeight="1" x14ac:dyDescent="0.3"/>
    <row r="1276" customFormat="1" ht="15" customHeight="1" x14ac:dyDescent="0.3"/>
    <row r="1277" customFormat="1" ht="15" customHeight="1" x14ac:dyDescent="0.3"/>
    <row r="1278" customFormat="1" ht="15" customHeight="1" x14ac:dyDescent="0.3"/>
    <row r="1279" customFormat="1" ht="15" customHeight="1" x14ac:dyDescent="0.3"/>
    <row r="1280" customFormat="1" ht="15" customHeight="1" x14ac:dyDescent="0.3"/>
    <row r="1281" customFormat="1" ht="15" customHeight="1" x14ac:dyDescent="0.3"/>
    <row r="1282" customFormat="1" ht="15" customHeight="1" x14ac:dyDescent="0.3"/>
    <row r="1283" customFormat="1" ht="15" customHeight="1" x14ac:dyDescent="0.3"/>
    <row r="1284" customFormat="1" ht="15" customHeight="1" x14ac:dyDescent="0.3"/>
    <row r="1285" customFormat="1" ht="15" customHeight="1" x14ac:dyDescent="0.3"/>
    <row r="1286" customFormat="1" ht="15" customHeight="1" x14ac:dyDescent="0.3"/>
    <row r="1287" customFormat="1" ht="15" customHeight="1" x14ac:dyDescent="0.3"/>
    <row r="1288" customFormat="1" ht="15" customHeight="1" x14ac:dyDescent="0.3"/>
    <row r="1289" customFormat="1" ht="15" customHeight="1" x14ac:dyDescent="0.3"/>
    <row r="1290" customFormat="1" ht="15" customHeight="1" x14ac:dyDescent="0.3"/>
    <row r="1291" customFormat="1" ht="15" customHeight="1" x14ac:dyDescent="0.3"/>
    <row r="1292" customFormat="1" ht="15" customHeight="1" x14ac:dyDescent="0.3"/>
    <row r="1293" customFormat="1" ht="15" customHeight="1" x14ac:dyDescent="0.3"/>
    <row r="1294" customFormat="1" ht="15" customHeight="1" x14ac:dyDescent="0.3"/>
    <row r="1295" customFormat="1" ht="15" customHeight="1" x14ac:dyDescent="0.3"/>
    <row r="1296" customFormat="1" ht="15" customHeight="1" x14ac:dyDescent="0.3"/>
    <row r="1297" customFormat="1" ht="15" customHeight="1" x14ac:dyDescent="0.3"/>
    <row r="1298" customFormat="1" ht="15" customHeight="1" x14ac:dyDescent="0.3"/>
    <row r="1299" customFormat="1" ht="15" customHeight="1" x14ac:dyDescent="0.3"/>
    <row r="1300" customFormat="1" ht="15" customHeight="1" x14ac:dyDescent="0.3"/>
    <row r="1301" customFormat="1" ht="15" customHeight="1" x14ac:dyDescent="0.3"/>
    <row r="1302" customFormat="1" ht="15" customHeight="1" x14ac:dyDescent="0.3"/>
    <row r="1303" customFormat="1" ht="15" customHeight="1" x14ac:dyDescent="0.3"/>
    <row r="1304" customFormat="1" ht="15" customHeight="1" x14ac:dyDescent="0.3"/>
    <row r="1305" customFormat="1" ht="15" customHeight="1" x14ac:dyDescent="0.3"/>
    <row r="1306" customFormat="1" ht="15" customHeight="1" x14ac:dyDescent="0.3"/>
    <row r="1307" customFormat="1" ht="15" customHeight="1" x14ac:dyDescent="0.3"/>
    <row r="1308" customFormat="1" ht="15" customHeight="1" x14ac:dyDescent="0.3"/>
    <row r="1309" customFormat="1" ht="15" customHeight="1" x14ac:dyDescent="0.3"/>
    <row r="1310" customFormat="1" ht="15" customHeight="1" x14ac:dyDescent="0.3"/>
    <row r="1311" customFormat="1" ht="15" customHeight="1" x14ac:dyDescent="0.3"/>
    <row r="1312" customFormat="1" ht="15" customHeight="1" x14ac:dyDescent="0.3"/>
    <row r="1313" customFormat="1" ht="15" customHeight="1" x14ac:dyDescent="0.3"/>
    <row r="1314" customFormat="1" ht="15" customHeight="1" x14ac:dyDescent="0.3"/>
    <row r="1315" customFormat="1" ht="15" customHeight="1" x14ac:dyDescent="0.3"/>
    <row r="1316" customFormat="1" ht="15" customHeight="1" x14ac:dyDescent="0.3"/>
    <row r="1317" customFormat="1" ht="15" customHeight="1" x14ac:dyDescent="0.3"/>
    <row r="1318" customFormat="1" ht="15" customHeight="1" x14ac:dyDescent="0.3"/>
    <row r="1319" customFormat="1" ht="15" customHeight="1" x14ac:dyDescent="0.3"/>
    <row r="1320" customFormat="1" ht="15" customHeight="1" x14ac:dyDescent="0.3"/>
    <row r="1321" customFormat="1" ht="15" customHeight="1" x14ac:dyDescent="0.3"/>
    <row r="1322" customFormat="1" ht="15" customHeight="1" x14ac:dyDescent="0.3"/>
    <row r="1323" customFormat="1" ht="15" customHeight="1" x14ac:dyDescent="0.3"/>
    <row r="1324" customFormat="1" ht="15" customHeight="1" x14ac:dyDescent="0.3"/>
    <row r="1325" customFormat="1" ht="15" customHeight="1" x14ac:dyDescent="0.3"/>
    <row r="1326" customFormat="1" ht="15" customHeight="1" x14ac:dyDescent="0.3"/>
    <row r="1327" customFormat="1" ht="15" customHeight="1" x14ac:dyDescent="0.3"/>
    <row r="1328" customFormat="1" ht="15" customHeight="1" x14ac:dyDescent="0.3"/>
    <row r="1329" customFormat="1" ht="15" customHeight="1" x14ac:dyDescent="0.3"/>
    <row r="1330" customFormat="1" ht="15" customHeight="1" x14ac:dyDescent="0.3"/>
    <row r="1331" customFormat="1" ht="15" customHeight="1" x14ac:dyDescent="0.3"/>
    <row r="1332" customFormat="1" ht="15" customHeight="1" x14ac:dyDescent="0.3"/>
    <row r="1333" customFormat="1" ht="15" customHeight="1" x14ac:dyDescent="0.3"/>
    <row r="1334" customFormat="1" ht="15" customHeight="1" x14ac:dyDescent="0.3"/>
    <row r="1335" customFormat="1" ht="15" customHeight="1" x14ac:dyDescent="0.3"/>
    <row r="1336" customFormat="1" ht="15" customHeight="1" x14ac:dyDescent="0.3"/>
    <row r="1337" customFormat="1" ht="15" customHeight="1" x14ac:dyDescent="0.3"/>
    <row r="1338" customFormat="1" ht="15" customHeight="1" x14ac:dyDescent="0.3"/>
    <row r="1339" customFormat="1" ht="15" customHeight="1" x14ac:dyDescent="0.3"/>
    <row r="1340" customFormat="1" ht="15" customHeight="1" x14ac:dyDescent="0.3"/>
    <row r="1341" customFormat="1" ht="15" customHeight="1" x14ac:dyDescent="0.3"/>
    <row r="1342" customFormat="1" ht="15" customHeight="1" x14ac:dyDescent="0.3"/>
    <row r="1343" customFormat="1" ht="15" customHeight="1" x14ac:dyDescent="0.3"/>
    <row r="1344" customFormat="1" ht="15" customHeight="1" x14ac:dyDescent="0.3"/>
    <row r="1345" customFormat="1" ht="15" customHeight="1" x14ac:dyDescent="0.3"/>
    <row r="1346" customFormat="1" ht="15" customHeight="1" x14ac:dyDescent="0.3"/>
    <row r="1347" customFormat="1" ht="15" customHeight="1" x14ac:dyDescent="0.3"/>
    <row r="1348" customFormat="1" ht="15" customHeight="1" x14ac:dyDescent="0.3"/>
    <row r="1349" customFormat="1" ht="15" customHeight="1" x14ac:dyDescent="0.3"/>
    <row r="1350" customFormat="1" ht="15" customHeight="1" x14ac:dyDescent="0.3"/>
    <row r="1351" customFormat="1" ht="15" customHeight="1" x14ac:dyDescent="0.3"/>
    <row r="1352" customFormat="1" ht="15" customHeight="1" x14ac:dyDescent="0.3"/>
    <row r="1353" customFormat="1" ht="15" customHeight="1" x14ac:dyDescent="0.3"/>
    <row r="1354" customFormat="1" ht="15" customHeight="1" x14ac:dyDescent="0.3"/>
    <row r="1355" customFormat="1" ht="15" customHeight="1" x14ac:dyDescent="0.3"/>
    <row r="1356" customFormat="1" ht="15" customHeight="1" x14ac:dyDescent="0.3"/>
    <row r="1357" customFormat="1" ht="15" customHeight="1" x14ac:dyDescent="0.3"/>
    <row r="1358" customFormat="1" ht="15" customHeight="1" x14ac:dyDescent="0.3"/>
    <row r="1359" customFormat="1" ht="15" customHeight="1" x14ac:dyDescent="0.3"/>
    <row r="1360" customFormat="1" ht="15" customHeight="1" x14ac:dyDescent="0.3"/>
    <row r="1361" customFormat="1" ht="15" customHeight="1" x14ac:dyDescent="0.3"/>
    <row r="1362" customFormat="1" ht="15" customHeight="1" x14ac:dyDescent="0.3"/>
    <row r="1363" customFormat="1" ht="15" customHeight="1" x14ac:dyDescent="0.3"/>
    <row r="1364" customFormat="1" ht="15" customHeight="1" x14ac:dyDescent="0.3"/>
    <row r="1365" customFormat="1" ht="15" customHeight="1" x14ac:dyDescent="0.3"/>
    <row r="1366" customFormat="1" ht="15" customHeight="1" x14ac:dyDescent="0.3"/>
    <row r="1367" customFormat="1" ht="15" customHeight="1" x14ac:dyDescent="0.3"/>
    <row r="1368" customFormat="1" ht="15" customHeight="1" x14ac:dyDescent="0.3"/>
    <row r="1369" customFormat="1" ht="15" customHeight="1" x14ac:dyDescent="0.3"/>
    <row r="1370" customFormat="1" ht="15" customHeight="1" x14ac:dyDescent="0.3"/>
    <row r="1371" customFormat="1" ht="15" customHeight="1" x14ac:dyDescent="0.3"/>
    <row r="1372" customFormat="1" ht="15" customHeight="1" x14ac:dyDescent="0.3"/>
    <row r="1373" customFormat="1" ht="15" customHeight="1" x14ac:dyDescent="0.3"/>
    <row r="1374" customFormat="1" ht="15" customHeight="1" x14ac:dyDescent="0.3"/>
    <row r="1375" customFormat="1" ht="15" customHeight="1" x14ac:dyDescent="0.3"/>
    <row r="1376" customFormat="1" ht="15" customHeight="1" x14ac:dyDescent="0.3"/>
    <row r="1377" customFormat="1" ht="15" customHeight="1" x14ac:dyDescent="0.3"/>
    <row r="1378" customFormat="1" ht="15" customHeight="1" x14ac:dyDescent="0.3"/>
    <row r="1379" customFormat="1" ht="15" customHeight="1" x14ac:dyDescent="0.3"/>
    <row r="1380" customFormat="1" ht="15" customHeight="1" x14ac:dyDescent="0.3"/>
    <row r="1381" customFormat="1" ht="15" customHeight="1" x14ac:dyDescent="0.3"/>
    <row r="1382" customFormat="1" ht="15" customHeight="1" x14ac:dyDescent="0.3"/>
    <row r="1383" customFormat="1" ht="15" customHeight="1" x14ac:dyDescent="0.3"/>
    <row r="1384" customFormat="1" ht="15" customHeight="1" x14ac:dyDescent="0.3"/>
    <row r="1385" customFormat="1" ht="15" customHeight="1" x14ac:dyDescent="0.3"/>
    <row r="1386" customFormat="1" ht="15" customHeight="1" x14ac:dyDescent="0.3"/>
    <row r="1387" customFormat="1" ht="15" customHeight="1" x14ac:dyDescent="0.3"/>
    <row r="1388" customFormat="1" ht="15" customHeight="1" x14ac:dyDescent="0.3"/>
    <row r="1389" customFormat="1" ht="15" customHeight="1" x14ac:dyDescent="0.3"/>
    <row r="1390" customFormat="1" ht="15" customHeight="1" x14ac:dyDescent="0.3"/>
    <row r="1391" customFormat="1" ht="15" customHeight="1" x14ac:dyDescent="0.3"/>
    <row r="1392" customFormat="1" ht="15" customHeight="1" x14ac:dyDescent="0.3"/>
    <row r="1393" customFormat="1" ht="15" customHeight="1" x14ac:dyDescent="0.3"/>
    <row r="1394" customFormat="1" ht="15" customHeight="1" x14ac:dyDescent="0.3"/>
    <row r="1395" customFormat="1" ht="15" customHeight="1" x14ac:dyDescent="0.3"/>
    <row r="1396" customFormat="1" ht="15" customHeight="1" x14ac:dyDescent="0.3"/>
    <row r="1397" customFormat="1" ht="15" customHeight="1" x14ac:dyDescent="0.3"/>
    <row r="1398" customFormat="1" ht="15" customHeight="1" x14ac:dyDescent="0.3"/>
    <row r="1399" customFormat="1" ht="15" customHeight="1" x14ac:dyDescent="0.3"/>
    <row r="1400" customFormat="1" ht="15" customHeight="1" x14ac:dyDescent="0.3"/>
    <row r="1401" customFormat="1" ht="15" customHeight="1" x14ac:dyDescent="0.3"/>
    <row r="1402" customFormat="1" ht="15" customHeight="1" x14ac:dyDescent="0.3"/>
    <row r="1403" customFormat="1" ht="15" customHeight="1" x14ac:dyDescent="0.3"/>
    <row r="1404" customFormat="1" ht="15" customHeight="1" x14ac:dyDescent="0.3"/>
    <row r="1405" customFormat="1" ht="15" customHeight="1" x14ac:dyDescent="0.3"/>
    <row r="1406" customFormat="1" ht="15" customHeight="1" x14ac:dyDescent="0.3"/>
    <row r="1407" customFormat="1" ht="15" customHeight="1" x14ac:dyDescent="0.3"/>
    <row r="1408" customFormat="1" ht="15" customHeight="1" x14ac:dyDescent="0.3"/>
    <row r="1409" customFormat="1" ht="15" customHeight="1" x14ac:dyDescent="0.3"/>
    <row r="1410" customFormat="1" ht="15" customHeight="1" x14ac:dyDescent="0.3"/>
    <row r="1411" customFormat="1" ht="15" customHeight="1" x14ac:dyDescent="0.3"/>
    <row r="1412" customFormat="1" ht="15" customHeight="1" x14ac:dyDescent="0.3"/>
    <row r="1413" customFormat="1" ht="15" customHeight="1" x14ac:dyDescent="0.3"/>
    <row r="1414" customFormat="1" ht="15" customHeight="1" x14ac:dyDescent="0.3"/>
    <row r="1415" customFormat="1" ht="15" customHeight="1" x14ac:dyDescent="0.3"/>
    <row r="1416" customFormat="1" ht="15" customHeight="1" x14ac:dyDescent="0.3"/>
    <row r="1417" customFormat="1" ht="15" customHeight="1" x14ac:dyDescent="0.3"/>
    <row r="1418" customFormat="1" ht="15" customHeight="1" x14ac:dyDescent="0.3"/>
    <row r="1419" customFormat="1" ht="15" customHeight="1" x14ac:dyDescent="0.3"/>
    <row r="1420" customFormat="1" ht="15" customHeight="1" x14ac:dyDescent="0.3"/>
    <row r="1421" customFormat="1" ht="15" customHeight="1" x14ac:dyDescent="0.3"/>
    <row r="1422" customFormat="1" ht="15" customHeight="1" x14ac:dyDescent="0.3"/>
    <row r="1423" customFormat="1" ht="15" customHeight="1" x14ac:dyDescent="0.3"/>
    <row r="1424" customFormat="1" ht="15" customHeight="1" x14ac:dyDescent="0.3"/>
    <row r="1425" customFormat="1" ht="15" customHeight="1" x14ac:dyDescent="0.3"/>
    <row r="1426" customFormat="1" ht="15" customHeight="1" x14ac:dyDescent="0.3"/>
    <row r="1427" customFormat="1" ht="15" customHeight="1" x14ac:dyDescent="0.3"/>
    <row r="1428" customFormat="1" ht="15" customHeight="1" x14ac:dyDescent="0.3"/>
    <row r="1429" customFormat="1" ht="15" customHeight="1" x14ac:dyDescent="0.3"/>
    <row r="1430" customFormat="1" ht="15" customHeight="1" x14ac:dyDescent="0.3"/>
    <row r="1431" customFormat="1" ht="15" customHeight="1" x14ac:dyDescent="0.3"/>
    <row r="1432" customFormat="1" ht="15" customHeight="1" x14ac:dyDescent="0.3"/>
    <row r="1433" customFormat="1" ht="15" customHeight="1" x14ac:dyDescent="0.3"/>
    <row r="1434" customFormat="1" ht="15" customHeight="1" x14ac:dyDescent="0.3"/>
    <row r="1435" customFormat="1" ht="15" customHeight="1" x14ac:dyDescent="0.3"/>
    <row r="1436" customFormat="1" ht="15" customHeight="1" x14ac:dyDescent="0.3"/>
    <row r="1437" customFormat="1" ht="15" customHeight="1" x14ac:dyDescent="0.3"/>
    <row r="1438" customFormat="1" ht="15" customHeight="1" x14ac:dyDescent="0.3"/>
    <row r="1439" customFormat="1" ht="15" customHeight="1" x14ac:dyDescent="0.3"/>
    <row r="1440" customFormat="1" ht="15" customHeight="1" x14ac:dyDescent="0.3"/>
    <row r="1441" customFormat="1" ht="15" customHeight="1" x14ac:dyDescent="0.3"/>
    <row r="1442" customFormat="1" ht="15" customHeight="1" x14ac:dyDescent="0.3"/>
    <row r="1443" customFormat="1" ht="15" customHeight="1" x14ac:dyDescent="0.3"/>
    <row r="1444" customFormat="1" ht="15" customHeight="1" x14ac:dyDescent="0.3"/>
    <row r="1445" customFormat="1" ht="15" customHeight="1" x14ac:dyDescent="0.3"/>
    <row r="1446" customFormat="1" ht="15" customHeight="1" x14ac:dyDescent="0.3"/>
    <row r="1447" customFormat="1" ht="15" customHeight="1" x14ac:dyDescent="0.3"/>
    <row r="1448" customFormat="1" ht="15" customHeight="1" x14ac:dyDescent="0.3"/>
    <row r="1449" customFormat="1" ht="15" customHeight="1" x14ac:dyDescent="0.3"/>
    <row r="1450" customFormat="1" ht="15" customHeight="1" x14ac:dyDescent="0.3"/>
    <row r="1451" customFormat="1" ht="15" customHeight="1" x14ac:dyDescent="0.3"/>
    <row r="1452" customFormat="1" ht="15" customHeight="1" x14ac:dyDescent="0.3"/>
    <row r="1453" customFormat="1" ht="15" customHeight="1" x14ac:dyDescent="0.3"/>
    <row r="1454" customFormat="1" ht="15" customHeight="1" x14ac:dyDescent="0.3"/>
    <row r="1455" customFormat="1" ht="15" customHeight="1" x14ac:dyDescent="0.3"/>
    <row r="1456" customFormat="1" ht="15" customHeight="1" x14ac:dyDescent="0.3"/>
    <row r="1457" customFormat="1" ht="15" customHeight="1" x14ac:dyDescent="0.3"/>
    <row r="1458" customFormat="1" ht="15" customHeight="1" x14ac:dyDescent="0.3"/>
    <row r="1459" customFormat="1" ht="15" customHeight="1" x14ac:dyDescent="0.3"/>
    <row r="1460" customFormat="1" ht="15" customHeight="1" x14ac:dyDescent="0.3"/>
    <row r="1461" customFormat="1" ht="15" customHeight="1" x14ac:dyDescent="0.3"/>
    <row r="1462" customFormat="1" ht="15" customHeight="1" x14ac:dyDescent="0.3"/>
    <row r="1463" customFormat="1" ht="15" customHeight="1" x14ac:dyDescent="0.3"/>
    <row r="1464" customFormat="1" ht="15" customHeight="1" x14ac:dyDescent="0.3"/>
    <row r="1465" customFormat="1" ht="15" customHeight="1" x14ac:dyDescent="0.3"/>
    <row r="1466" customFormat="1" ht="15" customHeight="1" x14ac:dyDescent="0.3"/>
    <row r="1467" customFormat="1" ht="15" customHeight="1" x14ac:dyDescent="0.3"/>
    <row r="1468" customFormat="1" ht="15" customHeight="1" x14ac:dyDescent="0.3"/>
    <row r="1469" customFormat="1" ht="15" customHeight="1" x14ac:dyDescent="0.3"/>
    <row r="1470" customFormat="1" ht="15" customHeight="1" x14ac:dyDescent="0.3"/>
    <row r="1471" customFormat="1" ht="15" customHeight="1" x14ac:dyDescent="0.3"/>
    <row r="1472" customFormat="1" ht="15" customHeight="1" x14ac:dyDescent="0.3"/>
    <row r="1473" customFormat="1" ht="15" customHeight="1" x14ac:dyDescent="0.3"/>
    <row r="1474" customFormat="1" ht="15" customHeight="1" x14ac:dyDescent="0.3"/>
    <row r="1475" customFormat="1" ht="15" customHeight="1" x14ac:dyDescent="0.3"/>
    <row r="1476" customFormat="1" ht="15" customHeight="1" x14ac:dyDescent="0.3"/>
    <row r="1477" customFormat="1" ht="15" customHeight="1" x14ac:dyDescent="0.3"/>
    <row r="1478" customFormat="1" ht="15" customHeight="1" x14ac:dyDescent="0.3"/>
    <row r="1479" customFormat="1" ht="15" customHeight="1" x14ac:dyDescent="0.3"/>
    <row r="1480" customFormat="1" ht="15" customHeight="1" x14ac:dyDescent="0.3"/>
    <row r="1481" customFormat="1" ht="15" customHeight="1" x14ac:dyDescent="0.3"/>
    <row r="1482" customFormat="1" ht="15" customHeight="1" x14ac:dyDescent="0.3"/>
    <row r="1483" customFormat="1" ht="15" customHeight="1" x14ac:dyDescent="0.3"/>
    <row r="1484" customFormat="1" ht="15" customHeight="1" x14ac:dyDescent="0.3"/>
    <row r="1485" customFormat="1" ht="15" customHeight="1" x14ac:dyDescent="0.3"/>
    <row r="1486" customFormat="1" ht="15" customHeight="1" x14ac:dyDescent="0.3"/>
    <row r="1487" customFormat="1" ht="15" customHeight="1" x14ac:dyDescent="0.3"/>
    <row r="1488" customFormat="1" ht="15" customHeight="1" x14ac:dyDescent="0.3"/>
    <row r="1489" customFormat="1" ht="15" customHeight="1" x14ac:dyDescent="0.3"/>
    <row r="1490" customFormat="1" ht="15" customHeight="1" x14ac:dyDescent="0.3"/>
    <row r="1491" customFormat="1" ht="15" customHeight="1" x14ac:dyDescent="0.3"/>
    <row r="1492" customFormat="1" ht="15" customHeight="1" x14ac:dyDescent="0.3"/>
    <row r="1493" customFormat="1" ht="15" customHeight="1" x14ac:dyDescent="0.3"/>
    <row r="1494" customFormat="1" ht="15" customHeight="1" x14ac:dyDescent="0.3"/>
    <row r="1495" customFormat="1" ht="15" customHeight="1" x14ac:dyDescent="0.3"/>
    <row r="1496" customFormat="1" ht="15" customHeight="1" x14ac:dyDescent="0.3"/>
    <row r="1497" customFormat="1" ht="15" customHeight="1" x14ac:dyDescent="0.3"/>
    <row r="1498" customFormat="1" ht="15" customHeight="1" x14ac:dyDescent="0.3"/>
    <row r="1499" customFormat="1" ht="15" customHeight="1" x14ac:dyDescent="0.3"/>
    <row r="1500" customFormat="1" ht="15" customHeight="1" x14ac:dyDescent="0.3"/>
    <row r="1501" customFormat="1" ht="15" customHeight="1" x14ac:dyDescent="0.3"/>
    <row r="1502" customFormat="1" ht="15" customHeight="1" x14ac:dyDescent="0.3"/>
    <row r="1503" customFormat="1" ht="15" customHeight="1" x14ac:dyDescent="0.3"/>
    <row r="1504" customFormat="1" ht="15" customHeight="1" x14ac:dyDescent="0.3"/>
    <row r="1505" customFormat="1" ht="15" customHeight="1" x14ac:dyDescent="0.3"/>
    <row r="1506" customFormat="1" ht="15" customHeight="1" x14ac:dyDescent="0.3"/>
    <row r="1507" customFormat="1" ht="15" customHeight="1" x14ac:dyDescent="0.3"/>
    <row r="1508" customFormat="1" ht="15" customHeight="1" x14ac:dyDescent="0.3"/>
    <row r="1509" customFormat="1" ht="15" customHeight="1" x14ac:dyDescent="0.3"/>
    <row r="1510" customFormat="1" ht="15" customHeight="1" x14ac:dyDescent="0.3"/>
    <row r="1511" customFormat="1" ht="15" customHeight="1" x14ac:dyDescent="0.3"/>
    <row r="1512" customFormat="1" ht="15" customHeight="1" x14ac:dyDescent="0.3"/>
    <row r="1513" customFormat="1" ht="15" customHeight="1" x14ac:dyDescent="0.3"/>
    <row r="1514" customFormat="1" ht="15" customHeight="1" x14ac:dyDescent="0.3"/>
    <row r="1515" customFormat="1" ht="15" customHeight="1" x14ac:dyDescent="0.3"/>
    <row r="1516" customFormat="1" ht="15" customHeight="1" x14ac:dyDescent="0.3"/>
    <row r="1517" customFormat="1" ht="15" customHeight="1" x14ac:dyDescent="0.3"/>
    <row r="1518" customFormat="1" ht="15" customHeight="1" x14ac:dyDescent="0.3"/>
    <row r="1519" customFormat="1" ht="15" customHeight="1" x14ac:dyDescent="0.3"/>
    <row r="1520" customFormat="1" ht="15" customHeight="1" x14ac:dyDescent="0.3"/>
    <row r="1521" customFormat="1" ht="15" customHeight="1" x14ac:dyDescent="0.3"/>
    <row r="1522" customFormat="1" ht="15" customHeight="1" x14ac:dyDescent="0.3"/>
    <row r="1523" customFormat="1" ht="15" customHeight="1" x14ac:dyDescent="0.3"/>
    <row r="1524" customFormat="1" ht="15" customHeight="1" x14ac:dyDescent="0.3"/>
    <row r="1525" customFormat="1" ht="15" customHeight="1" x14ac:dyDescent="0.3"/>
    <row r="1526" customFormat="1" ht="15" customHeight="1" x14ac:dyDescent="0.3"/>
    <row r="1527" customFormat="1" ht="15" customHeight="1" x14ac:dyDescent="0.3"/>
    <row r="1528" customFormat="1" ht="15" customHeight="1" x14ac:dyDescent="0.3"/>
    <row r="1529" customFormat="1" ht="15" customHeight="1" x14ac:dyDescent="0.3"/>
    <row r="1530" customFormat="1" ht="15" customHeight="1" x14ac:dyDescent="0.3"/>
    <row r="1531" customFormat="1" ht="15" customHeight="1" x14ac:dyDescent="0.3"/>
    <row r="1532" customFormat="1" ht="15" customHeight="1" x14ac:dyDescent="0.3"/>
    <row r="1533" customFormat="1" ht="15" customHeight="1" x14ac:dyDescent="0.3"/>
    <row r="1534" customFormat="1" ht="15" customHeight="1" x14ac:dyDescent="0.3"/>
    <row r="1535" customFormat="1" ht="15" customHeight="1" x14ac:dyDescent="0.3"/>
    <row r="1536" customFormat="1" ht="15" customHeight="1" x14ac:dyDescent="0.3"/>
    <row r="1537" customFormat="1" ht="15" customHeight="1" x14ac:dyDescent="0.3"/>
    <row r="1538" customFormat="1" ht="15" customHeight="1" x14ac:dyDescent="0.3"/>
    <row r="1539" customFormat="1" ht="15" customHeight="1" x14ac:dyDescent="0.3"/>
    <row r="1540" customFormat="1" ht="15" customHeight="1" x14ac:dyDescent="0.3"/>
    <row r="1541" customFormat="1" ht="15" customHeight="1" x14ac:dyDescent="0.3"/>
    <row r="1542" customFormat="1" ht="15" customHeight="1" x14ac:dyDescent="0.3"/>
    <row r="1543" customFormat="1" ht="15" customHeight="1" x14ac:dyDescent="0.3"/>
    <row r="1544" customFormat="1" ht="15" customHeight="1" x14ac:dyDescent="0.3"/>
    <row r="1545" customFormat="1" ht="15" customHeight="1" x14ac:dyDescent="0.3"/>
    <row r="1546" customFormat="1" ht="15" customHeight="1" x14ac:dyDescent="0.3"/>
    <row r="1547" customFormat="1" ht="15" customHeight="1" x14ac:dyDescent="0.3"/>
    <row r="1548" customFormat="1" ht="15" customHeight="1" x14ac:dyDescent="0.3"/>
    <row r="1549" customFormat="1" ht="15" customHeight="1" x14ac:dyDescent="0.3"/>
    <row r="1550" customFormat="1" ht="15" customHeight="1" x14ac:dyDescent="0.3"/>
    <row r="1551" customFormat="1" ht="15" customHeight="1" x14ac:dyDescent="0.3"/>
    <row r="1552" customFormat="1" ht="15" customHeight="1" x14ac:dyDescent="0.3"/>
    <row r="1553" customFormat="1" ht="15" customHeight="1" x14ac:dyDescent="0.3"/>
    <row r="1554" customFormat="1" ht="15" customHeight="1" x14ac:dyDescent="0.3"/>
    <row r="1555" customFormat="1" ht="15" customHeight="1" x14ac:dyDescent="0.3"/>
    <row r="1556" customFormat="1" ht="15" customHeight="1" x14ac:dyDescent="0.3"/>
    <row r="1557" customFormat="1" ht="15" customHeight="1" x14ac:dyDescent="0.3"/>
    <row r="1558" customFormat="1" ht="15" customHeight="1" x14ac:dyDescent="0.3"/>
    <row r="1559" customFormat="1" ht="15" customHeight="1" x14ac:dyDescent="0.3"/>
    <row r="1560" customFormat="1" ht="15" customHeight="1" x14ac:dyDescent="0.3"/>
    <row r="1561" customFormat="1" ht="15" customHeight="1" x14ac:dyDescent="0.3"/>
    <row r="1562" customFormat="1" ht="15" customHeight="1" x14ac:dyDescent="0.3"/>
    <row r="1563" customFormat="1" ht="15" customHeight="1" x14ac:dyDescent="0.3"/>
    <row r="1564" customFormat="1" ht="15" customHeight="1" x14ac:dyDescent="0.3"/>
    <row r="1565" customFormat="1" ht="15" customHeight="1" x14ac:dyDescent="0.3"/>
    <row r="1566" customFormat="1" ht="15" customHeight="1" x14ac:dyDescent="0.3"/>
    <row r="1567" customFormat="1" ht="15" customHeight="1" x14ac:dyDescent="0.3"/>
    <row r="1568" customFormat="1" ht="15" customHeight="1" x14ac:dyDescent="0.3"/>
    <row r="1569" customFormat="1" ht="15" customHeight="1" x14ac:dyDescent="0.3"/>
    <row r="1570" customFormat="1" ht="15" customHeight="1" x14ac:dyDescent="0.3"/>
    <row r="1571" customFormat="1" ht="15" customHeight="1" x14ac:dyDescent="0.3"/>
    <row r="1572" customFormat="1" ht="15" customHeight="1" x14ac:dyDescent="0.3"/>
    <row r="1573" customFormat="1" ht="15" customHeight="1" x14ac:dyDescent="0.3"/>
    <row r="1574" customFormat="1" ht="15" customHeight="1" x14ac:dyDescent="0.3"/>
    <row r="1575" customFormat="1" ht="15" customHeight="1" x14ac:dyDescent="0.3"/>
    <row r="1576" customFormat="1" ht="15" customHeight="1" x14ac:dyDescent="0.3"/>
    <row r="1577" customFormat="1" ht="15" customHeight="1" x14ac:dyDescent="0.3"/>
    <row r="1578" customFormat="1" ht="15" customHeight="1" x14ac:dyDescent="0.3"/>
    <row r="1579" customFormat="1" ht="15" customHeight="1" x14ac:dyDescent="0.3"/>
    <row r="1580" customFormat="1" ht="15" customHeight="1" x14ac:dyDescent="0.3"/>
    <row r="1581" customFormat="1" ht="15" customHeight="1" x14ac:dyDescent="0.3"/>
    <row r="1582" customFormat="1" ht="15" customHeight="1" x14ac:dyDescent="0.3"/>
    <row r="1583" customFormat="1" ht="15" customHeight="1" x14ac:dyDescent="0.3"/>
    <row r="1584" customFormat="1" ht="15" customHeight="1" x14ac:dyDescent="0.3"/>
    <row r="1585" customFormat="1" ht="15" customHeight="1" x14ac:dyDescent="0.3"/>
    <row r="1586" customFormat="1" ht="15" customHeight="1" x14ac:dyDescent="0.3"/>
    <row r="1587" customFormat="1" ht="15" customHeight="1" x14ac:dyDescent="0.3"/>
    <row r="1588" customFormat="1" ht="15" customHeight="1" x14ac:dyDescent="0.3"/>
    <row r="1589" customFormat="1" ht="15" customHeight="1" x14ac:dyDescent="0.3"/>
    <row r="1590" customFormat="1" ht="15" customHeight="1" x14ac:dyDescent="0.3"/>
    <row r="1591" customFormat="1" ht="15" customHeight="1" x14ac:dyDescent="0.3"/>
    <row r="1592" customFormat="1" ht="15" customHeight="1" x14ac:dyDescent="0.3"/>
    <row r="1593" customFormat="1" ht="15" customHeight="1" x14ac:dyDescent="0.3"/>
    <row r="1594" customFormat="1" ht="15" customHeight="1" x14ac:dyDescent="0.3"/>
    <row r="1595" customFormat="1" ht="15" customHeight="1" x14ac:dyDescent="0.3"/>
    <row r="1596" customFormat="1" ht="15" customHeight="1" x14ac:dyDescent="0.3"/>
    <row r="1597" customFormat="1" ht="15" customHeight="1" x14ac:dyDescent="0.3"/>
    <row r="1598" customFormat="1" ht="15" customHeight="1" x14ac:dyDescent="0.3"/>
    <row r="1599" customFormat="1" ht="15" customHeight="1" x14ac:dyDescent="0.3"/>
    <row r="1600" customFormat="1" ht="15" customHeight="1" x14ac:dyDescent="0.3"/>
    <row r="1601" customFormat="1" ht="15" customHeight="1" x14ac:dyDescent="0.3"/>
    <row r="1602" customFormat="1" ht="15" customHeight="1" x14ac:dyDescent="0.3"/>
    <row r="1603" customFormat="1" ht="15" customHeight="1" x14ac:dyDescent="0.3"/>
    <row r="1604" customFormat="1" ht="15" customHeight="1" x14ac:dyDescent="0.3"/>
    <row r="1605" customFormat="1" ht="15" customHeight="1" x14ac:dyDescent="0.3"/>
    <row r="1606" customFormat="1" ht="15" customHeight="1" x14ac:dyDescent="0.3"/>
    <row r="1607" customFormat="1" ht="15" customHeight="1" x14ac:dyDescent="0.3"/>
    <row r="1608" customFormat="1" ht="15" customHeight="1" x14ac:dyDescent="0.3"/>
    <row r="1609" customFormat="1" ht="15" customHeight="1" x14ac:dyDescent="0.3"/>
    <row r="1610" customFormat="1" ht="15" customHeight="1" x14ac:dyDescent="0.3"/>
    <row r="1611" customFormat="1" ht="15" customHeight="1" x14ac:dyDescent="0.3"/>
    <row r="1612" customFormat="1" ht="15" customHeight="1" x14ac:dyDescent="0.3"/>
    <row r="1613" customFormat="1" ht="15" customHeight="1" x14ac:dyDescent="0.3"/>
    <row r="1614" customFormat="1" ht="15" customHeight="1" x14ac:dyDescent="0.3"/>
    <row r="1615" customFormat="1" ht="15" customHeight="1" x14ac:dyDescent="0.3"/>
    <row r="1616" customFormat="1" ht="15" customHeight="1" x14ac:dyDescent="0.3"/>
    <row r="1617" customFormat="1" ht="15" customHeight="1" x14ac:dyDescent="0.3"/>
    <row r="1618" customFormat="1" ht="15" customHeight="1" x14ac:dyDescent="0.3"/>
    <row r="1619" customFormat="1" ht="15" customHeight="1" x14ac:dyDescent="0.3"/>
    <row r="1620" customFormat="1" ht="15" customHeight="1" x14ac:dyDescent="0.3"/>
    <row r="1621" customFormat="1" ht="15" customHeight="1" x14ac:dyDescent="0.3"/>
    <row r="1622" customFormat="1" ht="15" customHeight="1" x14ac:dyDescent="0.3"/>
    <row r="1623" customFormat="1" ht="15" customHeight="1" x14ac:dyDescent="0.3"/>
    <row r="1624" customFormat="1" ht="15" customHeight="1" x14ac:dyDescent="0.3"/>
    <row r="1625" customFormat="1" ht="15" customHeight="1" x14ac:dyDescent="0.3"/>
    <row r="1626" customFormat="1" ht="15" customHeight="1" x14ac:dyDescent="0.3"/>
    <row r="1627" customFormat="1" ht="15" customHeight="1" x14ac:dyDescent="0.3"/>
    <row r="1628" customFormat="1" ht="15" customHeight="1" x14ac:dyDescent="0.3"/>
    <row r="1629" customFormat="1" ht="15" customHeight="1" x14ac:dyDescent="0.3"/>
    <row r="1630" customFormat="1" ht="15" customHeight="1" x14ac:dyDescent="0.3"/>
    <row r="1631" customFormat="1" ht="15" customHeight="1" x14ac:dyDescent="0.3"/>
    <row r="1632" customFormat="1" ht="15" customHeight="1" x14ac:dyDescent="0.3"/>
    <row r="1633" customFormat="1" ht="15" customHeight="1" x14ac:dyDescent="0.3"/>
    <row r="1634" customFormat="1" ht="15" customHeight="1" x14ac:dyDescent="0.3"/>
    <row r="1635" customFormat="1" ht="15" customHeight="1" x14ac:dyDescent="0.3"/>
    <row r="1636" customFormat="1" ht="15" customHeight="1" x14ac:dyDescent="0.3"/>
    <row r="1637" customFormat="1" ht="15" customHeight="1" x14ac:dyDescent="0.3"/>
    <row r="1638" customFormat="1" ht="15" customHeight="1" x14ac:dyDescent="0.3"/>
    <row r="1639" customFormat="1" ht="15" customHeight="1" x14ac:dyDescent="0.3"/>
    <row r="1640" customFormat="1" ht="15" customHeight="1" x14ac:dyDescent="0.3"/>
    <row r="1641" customFormat="1" ht="15" customHeight="1" x14ac:dyDescent="0.3"/>
    <row r="1642" customFormat="1" ht="15" customHeight="1" x14ac:dyDescent="0.3"/>
    <row r="1643" customFormat="1" ht="15" customHeight="1" x14ac:dyDescent="0.3"/>
    <row r="1644" customFormat="1" ht="15" customHeight="1" x14ac:dyDescent="0.3"/>
    <row r="1645" customFormat="1" ht="15" customHeight="1" x14ac:dyDescent="0.3"/>
    <row r="1646" customFormat="1" ht="15" customHeight="1" x14ac:dyDescent="0.3"/>
    <row r="1647" customFormat="1" ht="15" customHeight="1" x14ac:dyDescent="0.3"/>
    <row r="1648" customFormat="1" ht="15" customHeight="1" x14ac:dyDescent="0.3"/>
    <row r="1649" customFormat="1" ht="15" customHeight="1" x14ac:dyDescent="0.3"/>
    <row r="1650" customFormat="1" ht="15" customHeight="1" x14ac:dyDescent="0.3"/>
    <row r="1651" customFormat="1" ht="15" customHeight="1" x14ac:dyDescent="0.3"/>
    <row r="1652" customFormat="1" ht="15" customHeight="1" x14ac:dyDescent="0.3"/>
    <row r="1653" customFormat="1" ht="15" customHeight="1" x14ac:dyDescent="0.3"/>
    <row r="1654" customFormat="1" ht="15" customHeight="1" x14ac:dyDescent="0.3"/>
    <row r="1655" customFormat="1" ht="15" customHeight="1" x14ac:dyDescent="0.3"/>
    <row r="1656" customFormat="1" ht="15" customHeight="1" x14ac:dyDescent="0.3"/>
    <row r="1657" customFormat="1" ht="15" customHeight="1" x14ac:dyDescent="0.3"/>
    <row r="1658" customFormat="1" ht="15" customHeight="1" x14ac:dyDescent="0.3"/>
    <row r="1659" customFormat="1" ht="15" customHeight="1" x14ac:dyDescent="0.3"/>
    <row r="1660" customFormat="1" ht="15" customHeight="1" x14ac:dyDescent="0.3"/>
    <row r="1661" customFormat="1" ht="15" customHeight="1" x14ac:dyDescent="0.3"/>
    <row r="1662" customFormat="1" ht="15" customHeight="1" x14ac:dyDescent="0.3"/>
    <row r="1663" customFormat="1" ht="15" customHeight="1" x14ac:dyDescent="0.3"/>
    <row r="1664" customFormat="1" ht="15" customHeight="1" x14ac:dyDescent="0.3"/>
    <row r="1665" customFormat="1" ht="15" customHeight="1" x14ac:dyDescent="0.3"/>
    <row r="1666" customFormat="1" ht="15" customHeight="1" x14ac:dyDescent="0.3"/>
    <row r="1667" customFormat="1" ht="15" customHeight="1" x14ac:dyDescent="0.3"/>
    <row r="1668" customFormat="1" ht="15" customHeight="1" x14ac:dyDescent="0.3"/>
    <row r="1669" customFormat="1" ht="15" customHeight="1" x14ac:dyDescent="0.3"/>
    <row r="1670" customFormat="1" ht="15" customHeight="1" x14ac:dyDescent="0.3"/>
    <row r="1671" customFormat="1" ht="15" customHeight="1" x14ac:dyDescent="0.3"/>
    <row r="1672" customFormat="1" ht="15" customHeight="1" x14ac:dyDescent="0.3"/>
    <row r="1673" customFormat="1" ht="15" customHeight="1" x14ac:dyDescent="0.3"/>
    <row r="1674" customFormat="1" ht="15" customHeight="1" x14ac:dyDescent="0.3"/>
    <row r="1675" customFormat="1" ht="15" customHeight="1" x14ac:dyDescent="0.3"/>
    <row r="1676" customFormat="1" ht="15" customHeight="1" x14ac:dyDescent="0.3"/>
    <row r="1677" customFormat="1" ht="15" customHeight="1" x14ac:dyDescent="0.3"/>
    <row r="1678" customFormat="1" ht="15" customHeight="1" x14ac:dyDescent="0.3"/>
    <row r="1679" customFormat="1" ht="15" customHeight="1" x14ac:dyDescent="0.3"/>
    <row r="1680" customFormat="1" ht="15" customHeight="1" x14ac:dyDescent="0.3"/>
    <row r="1681" customFormat="1" ht="15" customHeight="1" x14ac:dyDescent="0.3"/>
    <row r="1682" customFormat="1" ht="15" customHeight="1" x14ac:dyDescent="0.3"/>
    <row r="1683" customFormat="1" ht="15" customHeight="1" x14ac:dyDescent="0.3"/>
    <row r="1684" customFormat="1" ht="15" customHeight="1" x14ac:dyDescent="0.3"/>
    <row r="1685" customFormat="1" ht="15" customHeight="1" x14ac:dyDescent="0.3"/>
    <row r="1686" customFormat="1" ht="15" customHeight="1" x14ac:dyDescent="0.3"/>
    <row r="1687" customFormat="1" ht="15" customHeight="1" x14ac:dyDescent="0.3"/>
    <row r="1688" customFormat="1" ht="15" customHeight="1" x14ac:dyDescent="0.3"/>
    <row r="1689" customFormat="1" ht="15" customHeight="1" x14ac:dyDescent="0.3"/>
    <row r="1690" customFormat="1" ht="15" customHeight="1" x14ac:dyDescent="0.3"/>
    <row r="1691" customFormat="1" ht="15" customHeight="1" x14ac:dyDescent="0.3"/>
    <row r="1692" customFormat="1" ht="15" customHeight="1" x14ac:dyDescent="0.3"/>
    <row r="1693" customFormat="1" ht="15" customHeight="1" x14ac:dyDescent="0.3"/>
    <row r="1694" customFormat="1" ht="15" customHeight="1" x14ac:dyDescent="0.3"/>
    <row r="1695" customFormat="1" ht="15" customHeight="1" x14ac:dyDescent="0.3"/>
    <row r="1696" customFormat="1" ht="15" customHeight="1" x14ac:dyDescent="0.3"/>
    <row r="1697" customFormat="1" ht="15" customHeight="1" x14ac:dyDescent="0.3"/>
    <row r="1698" customFormat="1" ht="15" customHeight="1" x14ac:dyDescent="0.3"/>
    <row r="1699" customFormat="1" ht="15" customHeight="1" x14ac:dyDescent="0.3"/>
    <row r="1700" customFormat="1" ht="15" customHeight="1" x14ac:dyDescent="0.3"/>
    <row r="1701" customFormat="1" ht="15" customHeight="1" x14ac:dyDescent="0.3"/>
    <row r="1702" customFormat="1" ht="15" customHeight="1" x14ac:dyDescent="0.3"/>
    <row r="1703" customFormat="1" ht="15" customHeight="1" x14ac:dyDescent="0.3"/>
    <row r="1704" customFormat="1" ht="15" customHeight="1" x14ac:dyDescent="0.3"/>
    <row r="1705" customFormat="1" ht="15" customHeight="1" x14ac:dyDescent="0.3"/>
    <row r="1706" customFormat="1" ht="15" customHeight="1" x14ac:dyDescent="0.3"/>
    <row r="1707" customFormat="1" ht="15" customHeight="1" x14ac:dyDescent="0.3"/>
    <row r="1708" customFormat="1" ht="15" customHeight="1" x14ac:dyDescent="0.3"/>
    <row r="1709" customFormat="1" ht="15" customHeight="1" x14ac:dyDescent="0.3"/>
    <row r="1710" customFormat="1" ht="15" customHeight="1" x14ac:dyDescent="0.3"/>
    <row r="1711" customFormat="1" ht="15" customHeight="1" x14ac:dyDescent="0.3"/>
    <row r="1712" customFormat="1" ht="15" customHeight="1" x14ac:dyDescent="0.3"/>
    <row r="1713" customFormat="1" ht="15" customHeight="1" x14ac:dyDescent="0.3"/>
    <row r="1714" customFormat="1" ht="15" customHeight="1" x14ac:dyDescent="0.3"/>
    <row r="1715" customFormat="1" ht="15" customHeight="1" x14ac:dyDescent="0.3"/>
    <row r="1716" customFormat="1" ht="15" customHeight="1" x14ac:dyDescent="0.3"/>
    <row r="1717" customFormat="1" ht="15" customHeight="1" x14ac:dyDescent="0.3"/>
    <row r="1718" customFormat="1" ht="15" customHeight="1" x14ac:dyDescent="0.3"/>
    <row r="1719" customFormat="1" ht="15" customHeight="1" x14ac:dyDescent="0.3"/>
    <row r="1720" customFormat="1" ht="15" customHeight="1" x14ac:dyDescent="0.3"/>
    <row r="1721" customFormat="1" ht="15" customHeight="1" x14ac:dyDescent="0.3"/>
    <row r="1722" customFormat="1" ht="15" customHeight="1" x14ac:dyDescent="0.3"/>
    <row r="1723" customFormat="1" ht="15" customHeight="1" x14ac:dyDescent="0.3"/>
    <row r="1724" customFormat="1" ht="15" customHeight="1" x14ac:dyDescent="0.3"/>
    <row r="1725" customFormat="1" ht="15" customHeight="1" x14ac:dyDescent="0.3"/>
    <row r="1726" customFormat="1" ht="15" customHeight="1" x14ac:dyDescent="0.3"/>
    <row r="1727" customFormat="1" ht="15" customHeight="1" x14ac:dyDescent="0.3"/>
    <row r="1728" customFormat="1" ht="15" customHeight="1" x14ac:dyDescent="0.3"/>
    <row r="1729" customFormat="1" ht="15" customHeight="1" x14ac:dyDescent="0.3"/>
    <row r="1730" customFormat="1" ht="15" customHeight="1" x14ac:dyDescent="0.3"/>
    <row r="1731" customFormat="1" ht="15" customHeight="1" x14ac:dyDescent="0.3"/>
    <row r="1732" customFormat="1" ht="15" customHeight="1" x14ac:dyDescent="0.3"/>
    <row r="1733" customFormat="1" ht="15" customHeight="1" x14ac:dyDescent="0.3"/>
    <row r="1734" customFormat="1" ht="15" customHeight="1" x14ac:dyDescent="0.3"/>
    <row r="1735" customFormat="1" ht="15" customHeight="1" x14ac:dyDescent="0.3"/>
    <row r="1736" customFormat="1" ht="15" customHeight="1" x14ac:dyDescent="0.3"/>
    <row r="1737" customFormat="1" ht="15" customHeight="1" x14ac:dyDescent="0.3"/>
    <row r="1738" customFormat="1" ht="15" customHeight="1" x14ac:dyDescent="0.3"/>
    <row r="1739" customFormat="1" ht="15" customHeight="1" x14ac:dyDescent="0.3"/>
    <row r="1740" customFormat="1" ht="15" customHeight="1" x14ac:dyDescent="0.3"/>
    <row r="1741" customFormat="1" ht="15" customHeight="1" x14ac:dyDescent="0.3"/>
    <row r="1742" customFormat="1" ht="15" customHeight="1" x14ac:dyDescent="0.3"/>
    <row r="1743" customFormat="1" ht="15" customHeight="1" x14ac:dyDescent="0.3"/>
    <row r="1744" customFormat="1" ht="15" customHeight="1" x14ac:dyDescent="0.3"/>
    <row r="1745" customFormat="1" ht="15" customHeight="1" x14ac:dyDescent="0.3"/>
    <row r="1746" customFormat="1" ht="15" customHeight="1" x14ac:dyDescent="0.3"/>
    <row r="1747" customFormat="1" ht="15" customHeight="1" x14ac:dyDescent="0.3"/>
    <row r="1748" customFormat="1" ht="15" customHeight="1" x14ac:dyDescent="0.3"/>
    <row r="1749" customFormat="1" ht="15" customHeight="1" x14ac:dyDescent="0.3"/>
    <row r="1750" customFormat="1" ht="15" customHeight="1" x14ac:dyDescent="0.3"/>
    <row r="1751" customFormat="1" ht="15" customHeight="1" x14ac:dyDescent="0.3"/>
    <row r="1752" customFormat="1" ht="15" customHeight="1" x14ac:dyDescent="0.3"/>
    <row r="1753" customFormat="1" ht="15" customHeight="1" x14ac:dyDescent="0.3"/>
    <row r="1754" customFormat="1" ht="15" customHeight="1" x14ac:dyDescent="0.3"/>
    <row r="1755" customFormat="1" ht="15" customHeight="1" x14ac:dyDescent="0.3"/>
    <row r="1756" customFormat="1" ht="15" customHeight="1" x14ac:dyDescent="0.3"/>
    <row r="1757" customFormat="1" ht="15" customHeight="1" x14ac:dyDescent="0.3"/>
    <row r="1758" customFormat="1" ht="15" customHeight="1" x14ac:dyDescent="0.3"/>
    <row r="1759" customFormat="1" ht="15" customHeight="1" x14ac:dyDescent="0.3"/>
    <row r="1760" customFormat="1" ht="15" customHeight="1" x14ac:dyDescent="0.3"/>
    <row r="1761" customFormat="1" ht="15" customHeight="1" x14ac:dyDescent="0.3"/>
    <row r="1762" customFormat="1" ht="15" customHeight="1" x14ac:dyDescent="0.3"/>
    <row r="1763" customFormat="1" ht="15" customHeight="1" x14ac:dyDescent="0.3"/>
    <row r="1764" customFormat="1" ht="15" customHeight="1" x14ac:dyDescent="0.3"/>
    <row r="1765" customFormat="1" ht="15" customHeight="1" x14ac:dyDescent="0.3"/>
    <row r="1766" customFormat="1" ht="15" customHeight="1" x14ac:dyDescent="0.3"/>
    <row r="1767" customFormat="1" ht="15" customHeight="1" x14ac:dyDescent="0.3"/>
    <row r="1768" customFormat="1" ht="15" customHeight="1" x14ac:dyDescent="0.3"/>
    <row r="1769" customFormat="1" ht="15" customHeight="1" x14ac:dyDescent="0.3"/>
    <row r="1770" customFormat="1" ht="15" customHeight="1" x14ac:dyDescent="0.3"/>
    <row r="1771" customFormat="1" ht="15" customHeight="1" x14ac:dyDescent="0.3"/>
    <row r="1772" customFormat="1" ht="15" customHeight="1" x14ac:dyDescent="0.3"/>
    <row r="1773" customFormat="1" ht="15" customHeight="1" x14ac:dyDescent="0.3"/>
    <row r="1774" customFormat="1" ht="15" customHeight="1" x14ac:dyDescent="0.3"/>
    <row r="1775" customFormat="1" ht="15" customHeight="1" x14ac:dyDescent="0.3"/>
    <row r="1776" customFormat="1" ht="15" customHeight="1" x14ac:dyDescent="0.3"/>
    <row r="1777" customFormat="1" ht="15" customHeight="1" x14ac:dyDescent="0.3"/>
    <row r="1778" customFormat="1" ht="15" customHeight="1" x14ac:dyDescent="0.3"/>
    <row r="1779" customFormat="1" ht="15" customHeight="1" x14ac:dyDescent="0.3"/>
    <row r="1780" customFormat="1" ht="15" customHeight="1" x14ac:dyDescent="0.3"/>
    <row r="1781" customFormat="1" ht="15" customHeight="1" x14ac:dyDescent="0.3"/>
    <row r="1782" customFormat="1" ht="15" customHeight="1" x14ac:dyDescent="0.3"/>
    <row r="1783" customFormat="1" ht="15" customHeight="1" x14ac:dyDescent="0.3"/>
    <row r="1784" customFormat="1" ht="15" customHeight="1" x14ac:dyDescent="0.3"/>
    <row r="1785" customFormat="1" ht="15" customHeight="1" x14ac:dyDescent="0.3"/>
    <row r="1786" customFormat="1" ht="15" customHeight="1" x14ac:dyDescent="0.3"/>
    <row r="1787" customFormat="1" ht="15" customHeight="1" x14ac:dyDescent="0.3"/>
    <row r="1788" customFormat="1" ht="15" customHeight="1" x14ac:dyDescent="0.3"/>
    <row r="1789" customFormat="1" ht="15" customHeight="1" x14ac:dyDescent="0.3"/>
    <row r="1790" customFormat="1" ht="15" customHeight="1" x14ac:dyDescent="0.3"/>
    <row r="1791" customFormat="1" ht="15" customHeight="1" x14ac:dyDescent="0.3"/>
    <row r="1792" customFormat="1" ht="15" customHeight="1" x14ac:dyDescent="0.3"/>
    <row r="1793" customFormat="1" ht="15" customHeight="1" x14ac:dyDescent="0.3"/>
    <row r="1794" customFormat="1" ht="15" customHeight="1" x14ac:dyDescent="0.3"/>
    <row r="1795" customFormat="1" ht="15" customHeight="1" x14ac:dyDescent="0.3"/>
    <row r="1796" customFormat="1" ht="15" customHeight="1" x14ac:dyDescent="0.3"/>
    <row r="1797" customFormat="1" ht="15" customHeight="1" x14ac:dyDescent="0.3"/>
    <row r="1798" customFormat="1" ht="15" customHeight="1" x14ac:dyDescent="0.3"/>
    <row r="1799" customFormat="1" ht="15" customHeight="1" x14ac:dyDescent="0.3"/>
    <row r="1800" customFormat="1" ht="15" customHeight="1" x14ac:dyDescent="0.3"/>
    <row r="1801" customFormat="1" ht="15" customHeight="1" x14ac:dyDescent="0.3"/>
    <row r="1802" customFormat="1" ht="15" customHeight="1" x14ac:dyDescent="0.3"/>
    <row r="1803" customFormat="1" ht="15" customHeight="1" x14ac:dyDescent="0.3"/>
    <row r="1804" customFormat="1" ht="15" customHeight="1" x14ac:dyDescent="0.3"/>
    <row r="1805" customFormat="1" ht="15" customHeight="1" x14ac:dyDescent="0.3"/>
    <row r="1806" customFormat="1" ht="15" customHeight="1" x14ac:dyDescent="0.3"/>
    <row r="1807" customFormat="1" ht="15" customHeight="1" x14ac:dyDescent="0.3"/>
    <row r="1808" customFormat="1" ht="15" customHeight="1" x14ac:dyDescent="0.3"/>
    <row r="1809" customFormat="1" ht="15" customHeight="1" x14ac:dyDescent="0.3"/>
    <row r="1810" customFormat="1" ht="15" customHeight="1" x14ac:dyDescent="0.3"/>
    <row r="1811" customFormat="1" ht="15" customHeight="1" x14ac:dyDescent="0.3"/>
    <row r="1812" customFormat="1" ht="15" customHeight="1" x14ac:dyDescent="0.3"/>
    <row r="1813" customFormat="1" ht="15" customHeight="1" x14ac:dyDescent="0.3"/>
    <row r="1814" customFormat="1" ht="15" customHeight="1" x14ac:dyDescent="0.3"/>
    <row r="1815" customFormat="1" ht="15" customHeight="1" x14ac:dyDescent="0.3"/>
    <row r="1816" customFormat="1" ht="15" customHeight="1" x14ac:dyDescent="0.3"/>
    <row r="1817" customFormat="1" ht="15" customHeight="1" x14ac:dyDescent="0.3"/>
    <row r="1818" customFormat="1" ht="15" customHeight="1" x14ac:dyDescent="0.3"/>
    <row r="1819" customFormat="1" ht="15" customHeight="1" x14ac:dyDescent="0.3"/>
    <row r="1820" customFormat="1" ht="15" customHeight="1" x14ac:dyDescent="0.3"/>
    <row r="1821" customFormat="1" ht="15" customHeight="1" x14ac:dyDescent="0.3"/>
    <row r="1822" customFormat="1" ht="15" customHeight="1" x14ac:dyDescent="0.3"/>
    <row r="1823" customFormat="1" ht="15" customHeight="1" x14ac:dyDescent="0.3"/>
    <row r="1824" customFormat="1" ht="15" customHeight="1" x14ac:dyDescent="0.3"/>
    <row r="1825" customFormat="1" ht="15" customHeight="1" x14ac:dyDescent="0.3"/>
    <row r="1826" customFormat="1" ht="15" customHeight="1" x14ac:dyDescent="0.3"/>
    <row r="1827" customFormat="1" ht="15" customHeight="1" x14ac:dyDescent="0.3"/>
    <row r="1828" customFormat="1" ht="15" customHeight="1" x14ac:dyDescent="0.3"/>
    <row r="1829" customFormat="1" ht="15" customHeight="1" x14ac:dyDescent="0.3"/>
    <row r="1830" customFormat="1" ht="15" customHeight="1" x14ac:dyDescent="0.3"/>
    <row r="1831" customFormat="1" ht="15" customHeight="1" x14ac:dyDescent="0.3"/>
    <row r="1832" customFormat="1" ht="15" customHeight="1" x14ac:dyDescent="0.3"/>
    <row r="1833" customFormat="1" ht="15" customHeight="1" x14ac:dyDescent="0.3"/>
    <row r="1834" customFormat="1" ht="15" customHeight="1" x14ac:dyDescent="0.3"/>
    <row r="1835" customFormat="1" ht="15" customHeight="1" x14ac:dyDescent="0.3"/>
    <row r="1836" customFormat="1" ht="15" customHeight="1" x14ac:dyDescent="0.3"/>
    <row r="1837" customFormat="1" ht="15" customHeight="1" x14ac:dyDescent="0.3"/>
    <row r="1838" customFormat="1" ht="15" customHeight="1" x14ac:dyDescent="0.3"/>
    <row r="1839" customFormat="1" ht="15" customHeight="1" x14ac:dyDescent="0.3"/>
    <row r="1840" customFormat="1" ht="15" customHeight="1" x14ac:dyDescent="0.3"/>
    <row r="1841" customFormat="1" ht="15" customHeight="1" x14ac:dyDescent="0.3"/>
    <row r="1842" customFormat="1" ht="15" customHeight="1" x14ac:dyDescent="0.3"/>
    <row r="1843" customFormat="1" ht="15" customHeight="1" x14ac:dyDescent="0.3"/>
    <row r="1844" customFormat="1" ht="15" customHeight="1" x14ac:dyDescent="0.3"/>
    <row r="1845" customFormat="1" ht="15" customHeight="1" x14ac:dyDescent="0.3"/>
    <row r="1846" customFormat="1" ht="15" customHeight="1" x14ac:dyDescent="0.3"/>
    <row r="1847" customFormat="1" ht="15" customHeight="1" x14ac:dyDescent="0.3"/>
    <row r="1848" customFormat="1" ht="15" customHeight="1" x14ac:dyDescent="0.3"/>
    <row r="1849" customFormat="1" ht="15" customHeight="1" x14ac:dyDescent="0.3"/>
    <row r="1850" customFormat="1" ht="15" customHeight="1" x14ac:dyDescent="0.3"/>
    <row r="1851" customFormat="1" ht="15" customHeight="1" x14ac:dyDescent="0.3"/>
    <row r="1852" customFormat="1" ht="15" customHeight="1" x14ac:dyDescent="0.3"/>
    <row r="1853" customFormat="1" ht="15" customHeight="1" x14ac:dyDescent="0.3"/>
    <row r="1854" customFormat="1" ht="15" customHeight="1" x14ac:dyDescent="0.3"/>
    <row r="1855" customFormat="1" ht="15" customHeight="1" x14ac:dyDescent="0.3"/>
    <row r="1856" customFormat="1" ht="15" customHeight="1" x14ac:dyDescent="0.3"/>
    <row r="1857" customFormat="1" ht="15" customHeight="1" x14ac:dyDescent="0.3"/>
    <row r="1858" customFormat="1" ht="15" customHeight="1" x14ac:dyDescent="0.3"/>
    <row r="1859" customFormat="1" ht="15" customHeight="1" x14ac:dyDescent="0.3"/>
    <row r="1860" customFormat="1" ht="15" customHeight="1" x14ac:dyDescent="0.3"/>
    <row r="1861" customFormat="1" ht="15" customHeight="1" x14ac:dyDescent="0.3"/>
    <row r="1862" customFormat="1" ht="15" customHeight="1" x14ac:dyDescent="0.3"/>
    <row r="1863" customFormat="1" ht="15" customHeight="1" x14ac:dyDescent="0.3"/>
    <row r="1864" customFormat="1" ht="15" customHeight="1" x14ac:dyDescent="0.3"/>
    <row r="1865" customFormat="1" ht="15" customHeight="1" x14ac:dyDescent="0.3"/>
    <row r="1866" customFormat="1" ht="15" customHeight="1" x14ac:dyDescent="0.3"/>
    <row r="1867" customFormat="1" ht="15" customHeight="1" x14ac:dyDescent="0.3"/>
    <row r="1868" customFormat="1" ht="15" customHeight="1" x14ac:dyDescent="0.3"/>
    <row r="1869" customFormat="1" ht="15" customHeight="1" x14ac:dyDescent="0.3"/>
    <row r="1870" customFormat="1" ht="15" customHeight="1" x14ac:dyDescent="0.3"/>
    <row r="1871" customFormat="1" ht="15" customHeight="1" x14ac:dyDescent="0.3"/>
    <row r="1872" customFormat="1" ht="15" customHeight="1" x14ac:dyDescent="0.3"/>
    <row r="1873" customFormat="1" ht="15" customHeight="1" x14ac:dyDescent="0.3"/>
    <row r="1874" customFormat="1" ht="15" customHeight="1" x14ac:dyDescent="0.3"/>
    <row r="1875" customFormat="1" ht="15" customHeight="1" x14ac:dyDescent="0.3"/>
    <row r="1876" customFormat="1" ht="15" customHeight="1" x14ac:dyDescent="0.3"/>
    <row r="1877" customFormat="1" ht="15" customHeight="1" x14ac:dyDescent="0.3"/>
    <row r="1878" customFormat="1" ht="15" customHeight="1" x14ac:dyDescent="0.3"/>
    <row r="1879" customFormat="1" ht="15" customHeight="1" x14ac:dyDescent="0.3"/>
    <row r="1880" customFormat="1" ht="15" customHeight="1" x14ac:dyDescent="0.3"/>
    <row r="1881" customFormat="1" ht="15" customHeight="1" x14ac:dyDescent="0.3"/>
    <row r="1882" customFormat="1" ht="15" customHeight="1" x14ac:dyDescent="0.3"/>
    <row r="1883" customFormat="1" ht="15" customHeight="1" x14ac:dyDescent="0.3"/>
    <row r="1884" customFormat="1" ht="15" customHeight="1" x14ac:dyDescent="0.3"/>
    <row r="1885" customFormat="1" ht="15" customHeight="1" x14ac:dyDescent="0.3"/>
    <row r="1886" customFormat="1" ht="15" customHeight="1" x14ac:dyDescent="0.3"/>
    <row r="1887" customFormat="1" ht="15" customHeight="1" x14ac:dyDescent="0.3"/>
    <row r="1888" customFormat="1" ht="15" customHeight="1" x14ac:dyDescent="0.3"/>
    <row r="1889" customFormat="1" ht="15" customHeight="1" x14ac:dyDescent="0.3"/>
    <row r="1890" customFormat="1" ht="15" customHeight="1" x14ac:dyDescent="0.3"/>
    <row r="1891" customFormat="1" ht="15" customHeight="1" x14ac:dyDescent="0.3"/>
    <row r="1892" customFormat="1" ht="15" customHeight="1" x14ac:dyDescent="0.3"/>
    <row r="1893" customFormat="1" ht="15" customHeight="1" x14ac:dyDescent="0.3"/>
    <row r="1894" customFormat="1" ht="15" customHeight="1" x14ac:dyDescent="0.3"/>
    <row r="1895" customFormat="1" ht="15" customHeight="1" x14ac:dyDescent="0.3"/>
    <row r="1896" customFormat="1" ht="15" customHeight="1" x14ac:dyDescent="0.3"/>
    <row r="1897" customFormat="1" ht="15" customHeight="1" x14ac:dyDescent="0.3"/>
    <row r="1898" customFormat="1" ht="15" customHeight="1" x14ac:dyDescent="0.3"/>
    <row r="1899" customFormat="1" ht="15" customHeight="1" x14ac:dyDescent="0.3"/>
    <row r="1900" customFormat="1" ht="15" customHeight="1" x14ac:dyDescent="0.3"/>
    <row r="1901" customFormat="1" ht="15" customHeight="1" x14ac:dyDescent="0.3"/>
    <row r="1902" customFormat="1" ht="15" customHeight="1" x14ac:dyDescent="0.3"/>
    <row r="1903" customFormat="1" ht="15" customHeight="1" x14ac:dyDescent="0.3"/>
    <row r="1904" customFormat="1" ht="15" customHeight="1" x14ac:dyDescent="0.3"/>
    <row r="1905" customFormat="1" ht="15" customHeight="1" x14ac:dyDescent="0.3"/>
    <row r="1906" customFormat="1" ht="15" customHeight="1" x14ac:dyDescent="0.3"/>
    <row r="1907" customFormat="1" ht="15" customHeight="1" x14ac:dyDescent="0.3"/>
    <row r="1908" customFormat="1" ht="15" customHeight="1" x14ac:dyDescent="0.3"/>
    <row r="1909" customFormat="1" ht="15" customHeight="1" x14ac:dyDescent="0.3"/>
    <row r="1910" customFormat="1" ht="15" customHeight="1" x14ac:dyDescent="0.3"/>
    <row r="1911" customFormat="1" ht="15" customHeight="1" x14ac:dyDescent="0.3"/>
    <row r="1912" customFormat="1" ht="15" customHeight="1" x14ac:dyDescent="0.3"/>
    <row r="1913" customFormat="1" ht="15" customHeight="1" x14ac:dyDescent="0.3"/>
    <row r="1914" customFormat="1" ht="15" customHeight="1" x14ac:dyDescent="0.3"/>
    <row r="1915" customFormat="1" ht="15" customHeight="1" x14ac:dyDescent="0.3"/>
    <row r="1916" customFormat="1" ht="15" customHeight="1" x14ac:dyDescent="0.3"/>
    <row r="1917" customFormat="1" ht="15" customHeight="1" x14ac:dyDescent="0.3"/>
    <row r="1918" customFormat="1" ht="15" customHeight="1" x14ac:dyDescent="0.3"/>
    <row r="1919" customFormat="1" ht="15" customHeight="1" x14ac:dyDescent="0.3"/>
    <row r="1920" customFormat="1" ht="15" customHeight="1" x14ac:dyDescent="0.3"/>
    <row r="1921" customFormat="1" ht="15" customHeight="1" x14ac:dyDescent="0.3"/>
    <row r="1922" customFormat="1" ht="15" customHeight="1" x14ac:dyDescent="0.3"/>
    <row r="1923" customFormat="1" ht="15" customHeight="1" x14ac:dyDescent="0.3"/>
    <row r="1924" customFormat="1" ht="15" customHeight="1" x14ac:dyDescent="0.3"/>
    <row r="1925" customFormat="1" ht="15" customHeight="1" x14ac:dyDescent="0.3"/>
    <row r="1926" customFormat="1" ht="15" customHeight="1" x14ac:dyDescent="0.3"/>
    <row r="1927" customFormat="1" ht="15" customHeight="1" x14ac:dyDescent="0.3"/>
    <row r="1928" customFormat="1" ht="15" customHeight="1" x14ac:dyDescent="0.3"/>
    <row r="1929" customFormat="1" ht="15" customHeight="1" x14ac:dyDescent="0.3"/>
    <row r="1930" customFormat="1" ht="15" customHeight="1" x14ac:dyDescent="0.3"/>
    <row r="1931" customFormat="1" ht="15" customHeight="1" x14ac:dyDescent="0.3"/>
    <row r="1932" customFormat="1" ht="15" customHeight="1" x14ac:dyDescent="0.3"/>
    <row r="1933" customFormat="1" ht="15" customHeight="1" x14ac:dyDescent="0.3"/>
    <row r="1934" customFormat="1" ht="15" customHeight="1" x14ac:dyDescent="0.3"/>
    <row r="1935" customFormat="1" ht="15" customHeight="1" x14ac:dyDescent="0.3"/>
    <row r="1936" customFormat="1" ht="15" customHeight="1" x14ac:dyDescent="0.3"/>
    <row r="1937" customFormat="1" ht="15" customHeight="1" x14ac:dyDescent="0.3"/>
    <row r="1938" customFormat="1" ht="15" customHeight="1" x14ac:dyDescent="0.3"/>
    <row r="1939" customFormat="1" ht="15" customHeight="1" x14ac:dyDescent="0.3"/>
    <row r="1940" customFormat="1" ht="15" customHeight="1" x14ac:dyDescent="0.3"/>
    <row r="1941" customFormat="1" ht="15" customHeight="1" x14ac:dyDescent="0.3"/>
    <row r="1942" customFormat="1" ht="15" customHeight="1" x14ac:dyDescent="0.3"/>
    <row r="1943" customFormat="1" ht="15" customHeight="1" x14ac:dyDescent="0.3"/>
    <row r="1944" customFormat="1" ht="15" customHeight="1" x14ac:dyDescent="0.3"/>
    <row r="1945" customFormat="1" ht="15" customHeight="1" x14ac:dyDescent="0.3"/>
    <row r="1946" customFormat="1" ht="15" customHeight="1" x14ac:dyDescent="0.3"/>
    <row r="1947" customFormat="1" ht="15" customHeight="1" x14ac:dyDescent="0.3"/>
    <row r="1948" customFormat="1" ht="15" customHeight="1" x14ac:dyDescent="0.3"/>
    <row r="1949" customFormat="1" ht="15" customHeight="1" x14ac:dyDescent="0.3"/>
    <row r="1950" customFormat="1" ht="15" customHeight="1" x14ac:dyDescent="0.3"/>
    <row r="1951" customFormat="1" ht="15" customHeight="1" x14ac:dyDescent="0.3"/>
    <row r="1952" customFormat="1" ht="15" customHeight="1" x14ac:dyDescent="0.3"/>
    <row r="1953" customFormat="1" ht="15" customHeight="1" x14ac:dyDescent="0.3"/>
    <row r="1954" customFormat="1" ht="15" customHeight="1" x14ac:dyDescent="0.3"/>
    <row r="1955" customFormat="1" ht="15" customHeight="1" x14ac:dyDescent="0.3"/>
    <row r="1956" customFormat="1" ht="15" customHeight="1" x14ac:dyDescent="0.3"/>
    <row r="1957" customFormat="1" ht="15" customHeight="1" x14ac:dyDescent="0.3"/>
    <row r="1958" customFormat="1" ht="15" customHeight="1" x14ac:dyDescent="0.3"/>
    <row r="1959" customFormat="1" ht="15" customHeight="1" x14ac:dyDescent="0.3"/>
    <row r="1960" customFormat="1" ht="15" customHeight="1" x14ac:dyDescent="0.3"/>
    <row r="1961" customFormat="1" ht="15" customHeight="1" x14ac:dyDescent="0.3"/>
    <row r="1962" customFormat="1" ht="15" customHeight="1" x14ac:dyDescent="0.3"/>
    <row r="1963" customFormat="1" ht="15" customHeight="1" x14ac:dyDescent="0.3"/>
    <row r="1964" customFormat="1" ht="15" customHeight="1" x14ac:dyDescent="0.3"/>
    <row r="1965" customFormat="1" ht="15" customHeight="1" x14ac:dyDescent="0.3"/>
    <row r="1966" customFormat="1" ht="15" customHeight="1" x14ac:dyDescent="0.3"/>
    <row r="1967" customFormat="1" ht="15" customHeight="1" x14ac:dyDescent="0.3"/>
    <row r="1968" customFormat="1" ht="15" customHeight="1" x14ac:dyDescent="0.3"/>
    <row r="1969" customFormat="1" ht="15" customHeight="1" x14ac:dyDescent="0.3"/>
    <row r="1970" customFormat="1" ht="15" customHeight="1" x14ac:dyDescent="0.3"/>
    <row r="1971" customFormat="1" ht="15" customHeight="1" x14ac:dyDescent="0.3"/>
    <row r="1972" customFormat="1" ht="15" customHeight="1" x14ac:dyDescent="0.3"/>
    <row r="1973" customFormat="1" ht="15" customHeight="1" x14ac:dyDescent="0.3"/>
    <row r="1974" customFormat="1" ht="15" customHeight="1" x14ac:dyDescent="0.3"/>
    <row r="1975" customFormat="1" ht="15" customHeight="1" x14ac:dyDescent="0.3"/>
    <row r="1976" customFormat="1" ht="15" customHeight="1" x14ac:dyDescent="0.3"/>
    <row r="1977" customFormat="1" ht="15" customHeight="1" x14ac:dyDescent="0.3"/>
    <row r="1978" customFormat="1" ht="15" customHeight="1" x14ac:dyDescent="0.3"/>
    <row r="1979" customFormat="1" ht="15" customHeight="1" x14ac:dyDescent="0.3"/>
    <row r="1980" customFormat="1" ht="15" customHeight="1" x14ac:dyDescent="0.3"/>
    <row r="1981" customFormat="1" ht="15" customHeight="1" x14ac:dyDescent="0.3"/>
    <row r="1982" customFormat="1" ht="15" customHeight="1" x14ac:dyDescent="0.3"/>
    <row r="1983" customFormat="1" ht="15" customHeight="1" x14ac:dyDescent="0.3"/>
    <row r="1984" customFormat="1" ht="15" customHeight="1" x14ac:dyDescent="0.3"/>
    <row r="1985" customFormat="1" ht="15" customHeight="1" x14ac:dyDescent="0.3"/>
    <row r="1986" customFormat="1" ht="15" customHeight="1" x14ac:dyDescent="0.3"/>
    <row r="1987" customFormat="1" ht="15" customHeight="1" x14ac:dyDescent="0.3"/>
    <row r="1988" customFormat="1" ht="15" customHeight="1" x14ac:dyDescent="0.3"/>
    <row r="1989" customFormat="1" ht="15" customHeight="1" x14ac:dyDescent="0.3"/>
    <row r="1990" customFormat="1" ht="15" customHeight="1" x14ac:dyDescent="0.3"/>
    <row r="1991" customFormat="1" ht="15" customHeight="1" x14ac:dyDescent="0.3"/>
    <row r="1992" customFormat="1" ht="15" customHeight="1" x14ac:dyDescent="0.3"/>
    <row r="1993" customFormat="1" ht="15" customHeight="1" x14ac:dyDescent="0.3"/>
    <row r="1994" customFormat="1" ht="15" customHeight="1" x14ac:dyDescent="0.3"/>
    <row r="1995" customFormat="1" ht="15" customHeight="1" x14ac:dyDescent="0.3"/>
    <row r="1996" customFormat="1" ht="15" customHeight="1" x14ac:dyDescent="0.3"/>
    <row r="1997" customFormat="1" ht="15" customHeight="1" x14ac:dyDescent="0.3"/>
    <row r="1998" customFormat="1" ht="15" customHeight="1" x14ac:dyDescent="0.3"/>
    <row r="1999" customFormat="1" ht="15" customHeight="1" x14ac:dyDescent="0.3"/>
    <row r="2000" customFormat="1" ht="15" customHeight="1" x14ac:dyDescent="0.3"/>
    <row r="2001" spans="2:125" x14ac:dyDescent="0.3">
      <c r="J2001" s="7"/>
      <c r="AH2001" s="7"/>
      <c r="DL2001" s="7"/>
      <c r="DM2001" s="7"/>
      <c r="DN2001" s="7"/>
    </row>
    <row r="2002" spans="2:125" x14ac:dyDescent="0.3">
      <c r="B2002" s="7"/>
      <c r="AH2002" s="7" t="str">
        <f>IF(B2002="","",
                IF(AND(J2002=METADATEN!$BL$2,I2002&lt;&gt;""),I2002,
                              IF(AND(J2002=METADATEN!$BL$3,I2002&lt;&gt;"",K2002&lt;&gt;""),I2002*K2002,
                                            IF(AND(J2002=METADATEN!$BL$4,I2002&lt;&gt;"",L2002&lt;&gt;""),I2002*L2002,
                                                          IF(AND(J2002=METADATEN!$BL$6,I2002&lt;&gt;"",M2002&lt;&gt;""),I2002*M2002,
                                                                        IF(AND(J2002=METADATEN!$BL$10,I2002&lt;&gt;"",N2002&lt;&gt;""),I2002*N2002,
                                                                                      IF(AND(O2002&lt;&gt;"",K2002&lt;&gt;""),O2002*K2002,
                                                                                                    IF(AND(R2002&lt;&gt;"",K2002&lt;&gt;""),R2002*K2002,
                                                                                                                  IF(AND(R2002="",K2002&lt;&gt;"",S2002&lt;&gt;"",U2002&lt;&gt;"",S2002+V2002+Y2002+AB2002+AE2002=1),(S2002*U2002+V2002*X2002+Y2002*AA2002+AB2002*AD2002+AE2002*AG2002)*K2002,"-"
                                                                                                                                )
                                                                                                                  )
                                                                                                    )
                                                                                      )
                                                                        )
                                                        )
                                         )
                            )
                )</f>
        <v/>
      </c>
      <c r="DL2002" s="7"/>
      <c r="DM2002" s="7"/>
      <c r="DN2002" s="7"/>
      <c r="DU2002" s="47"/>
    </row>
    <row r="2003" spans="2:125" x14ac:dyDescent="0.3">
      <c r="AH2003" s="7" t="str">
        <f>IF(B2003="","",
                IF(AND(J2003=METADATEN!$BL$2,I2003&lt;&gt;""),I2003,
                              IF(AND(J2003=METADATEN!$BL$3,I2003&lt;&gt;"",K2003&lt;&gt;""),I2003*K2003,
                                            IF(AND(J2003=METADATEN!$BL$4,I2003&lt;&gt;"",L2003&lt;&gt;""),I2003*L2003,
                                                          IF(AND(J2003=METADATEN!$BL$6,I2003&lt;&gt;"",M2003&lt;&gt;""),I2003*M2003,
                                                                        IF(AND(J2003=METADATEN!$BL$10,I2003&lt;&gt;"",N2003&lt;&gt;""),I2003*N2003,
                                                                                      IF(AND(O2003&lt;&gt;"",K2003&lt;&gt;""),O2003*K2003,
                                                                                                    IF(AND(R2003&lt;&gt;"",K2003&lt;&gt;""),R2003*K2003,
                                                                                                                  IF(AND(R2003="",K2003&lt;&gt;"",S2003&lt;&gt;"",U2003&lt;&gt;"",S2003+V2003+Y2003+AB2003+AE2003=1),(S2003*U2003+V2003*X2003+Y2003*AA2003+AB2003*AD2003+AE2003*AG2003)*K2003,"-"
                                                                                                                                )
                                                                                                                  )
                                                                                                    )
                                                                                      )
                                                                        )
                                                        )
                                         )
                            )
                )</f>
        <v/>
      </c>
      <c r="DL2003" s="7"/>
      <c r="DM2003" s="7"/>
      <c r="DN2003" s="7"/>
    </row>
    <row r="2004" spans="2:125" x14ac:dyDescent="0.3">
      <c r="AH2004" s="7" t="str">
        <f>IF(B2004="","",
                IF(AND(J2004=METADATEN!$BL$2,I2004&lt;&gt;""),I2004,
                              IF(AND(J2004=METADATEN!$BL$3,I2004&lt;&gt;"",K2004&lt;&gt;""),I2004*K2004,
                                            IF(AND(J2004=METADATEN!$BL$4,I2004&lt;&gt;"",L2004&lt;&gt;""),I2004*L2004,
                                                          IF(AND(J2004=METADATEN!$BL$6,I2004&lt;&gt;"",M2004&lt;&gt;""),I2004*M2004,
                                                                        IF(AND(J2004=METADATEN!$BL$10,I2004&lt;&gt;"",N2004&lt;&gt;""),I2004*N2004,
                                                                                      IF(AND(O2004&lt;&gt;"",K2004&lt;&gt;""),O2004*K2004,
                                                                                                    IF(AND(R2004&lt;&gt;"",K2004&lt;&gt;""),R2004*K2004,
                                                                                                                  IF(AND(R2004="",K2004&lt;&gt;"",S2004&lt;&gt;"",U2004&lt;&gt;"",S2004+V2004+Y2004+AB2004+AE2004=1),(S2004*U2004+V2004*X2004+Y2004*AA2004+AB2004*AD2004+AE2004*AG2004)*K2004,"-"
                                                                                                                                )
                                                                                                                  )
                                                                                                    )
                                                                                      )
                                                                        )
                                                        )
                                         )
                            )
                )</f>
        <v/>
      </c>
      <c r="DL2004" s="7"/>
      <c r="DM2004" s="7"/>
      <c r="DN2004" s="7"/>
    </row>
    <row r="2005" spans="2:125" x14ac:dyDescent="0.3">
      <c r="AH2005" s="7" t="str">
        <f>IF(B2005="","",
                IF(AND(J2005=METADATEN!$BL$2,I2005&lt;&gt;""),I2005,
                              IF(AND(J2005=METADATEN!$BL$3,I2005&lt;&gt;"",K2005&lt;&gt;""),I2005*K2005,
                                            IF(AND(J2005=METADATEN!$BL$4,I2005&lt;&gt;"",L2005&lt;&gt;""),I2005*L2005,
                                                          IF(AND(J2005=METADATEN!$BL$6,I2005&lt;&gt;"",M2005&lt;&gt;""),I2005*M2005,
                                                                        IF(AND(J2005=METADATEN!$BL$10,I2005&lt;&gt;"",N2005&lt;&gt;""),I2005*N2005,
                                                                                      IF(AND(O2005&lt;&gt;"",K2005&lt;&gt;""),O2005*K2005,
                                                                                                    IF(AND(R2005&lt;&gt;"",K2005&lt;&gt;""),R2005*K2005,
                                                                                                                  IF(AND(R2005="",K2005&lt;&gt;"",S2005&lt;&gt;"",U2005&lt;&gt;"",S2005+V2005+Y2005+AB2005+AE2005=1),(S2005*U2005+V2005*X2005+Y2005*AA2005+AB2005*AD2005+AE2005*AG2005)*K2005,"-"
                                                                                                                                )
                                                                                                                  )
                                                                                                    )
                                                                                      )
                                                                        )
                                                        )
                                         )
                            )
                )</f>
        <v/>
      </c>
      <c r="DL2005" s="7"/>
      <c r="DM2005" s="7"/>
      <c r="DN2005" s="7"/>
    </row>
    <row r="2006" spans="2:125" x14ac:dyDescent="0.3">
      <c r="AH2006" s="7" t="str">
        <f>IF(B2006="","",
                IF(AND(J2006=METADATEN!$BL$2,I2006&lt;&gt;""),I2006,
                              IF(AND(J2006=METADATEN!$BL$3,I2006&lt;&gt;"",K2006&lt;&gt;""),I2006*K2006,
                                            IF(AND(J2006=METADATEN!$BL$4,I2006&lt;&gt;"",L2006&lt;&gt;""),I2006*L2006,
                                                          IF(AND(J2006=METADATEN!$BL$6,I2006&lt;&gt;"",M2006&lt;&gt;""),I2006*M2006,
                                                                        IF(AND(J2006=METADATEN!$BL$10,I2006&lt;&gt;"",N2006&lt;&gt;""),I2006*N2006,
                                                                                      IF(AND(O2006&lt;&gt;"",K2006&lt;&gt;""),O2006*K2006,
                                                                                                    IF(AND(R2006&lt;&gt;"",K2006&lt;&gt;""),R2006*K2006,
                                                                                                                  IF(AND(R2006="",K2006&lt;&gt;"",S2006&lt;&gt;"",U2006&lt;&gt;"",S2006+V2006+Y2006+AB2006+AE2006=1),(S2006*U2006+V2006*X2006+Y2006*AA2006+AB2006*AD2006+AE2006*AG2006)*K2006,"-"
                                                                                                                                )
                                                                                                                  )
                                                                                                    )
                                                                                      )
                                                                        )
                                                        )
                                         )
                            )
                )</f>
        <v/>
      </c>
      <c r="DL2006" s="7"/>
      <c r="DM2006" s="7"/>
      <c r="DN2006" s="7"/>
    </row>
    <row r="2007" spans="2:125" x14ac:dyDescent="0.3">
      <c r="AH2007" s="7" t="str">
        <f>IF(B2007="","",
                IF(AND(J2007=METADATEN!$BL$2,I2007&lt;&gt;""),I2007,
                              IF(AND(J2007=METADATEN!$BL$3,I2007&lt;&gt;"",K2007&lt;&gt;""),I2007*K2007,
                                            IF(AND(J2007=METADATEN!$BL$4,I2007&lt;&gt;"",L2007&lt;&gt;""),I2007*L2007,
                                                          IF(AND(J2007=METADATEN!$BL$6,I2007&lt;&gt;"",M2007&lt;&gt;""),I2007*M2007,
                                                                        IF(AND(J2007=METADATEN!$BL$10,I2007&lt;&gt;"",N2007&lt;&gt;""),I2007*N2007,
                                                                                      IF(AND(O2007&lt;&gt;"",K2007&lt;&gt;""),O2007*K2007,
                                                                                                    IF(AND(R2007&lt;&gt;"",K2007&lt;&gt;""),R2007*K2007,
                                                                                                                  IF(AND(R2007="",K2007&lt;&gt;"",S2007&lt;&gt;"",U2007&lt;&gt;"",S2007+V2007+Y2007+AB2007+AE2007=1),(S2007*U2007+V2007*X2007+Y2007*AA2007+AB2007*AD2007+AE2007*AG2007)*K2007,"-"
                                                                                                                                )
                                                                                                                  )
                                                                                                    )
                                                                                      )
                                                                        )
                                                        )
                                         )
                            )
                )</f>
        <v/>
      </c>
      <c r="DL2007" s="7"/>
      <c r="DM2007" s="7"/>
      <c r="DN2007" s="7"/>
    </row>
    <row r="2008" spans="2:125" x14ac:dyDescent="0.3">
      <c r="AH2008" s="7" t="str">
        <f>IF(B2008="","",
                IF(AND(J2008=METADATEN!$BL$2,I2008&lt;&gt;""),I2008,
                              IF(AND(J2008=METADATEN!$BL$3,I2008&lt;&gt;"",K2008&lt;&gt;""),I2008*K2008,
                                            IF(AND(J2008=METADATEN!$BL$4,I2008&lt;&gt;"",L2008&lt;&gt;""),I2008*L2008,
                                                          IF(AND(J2008=METADATEN!$BL$6,I2008&lt;&gt;"",M2008&lt;&gt;""),I2008*M2008,
                                                                        IF(AND(J2008=METADATEN!$BL$10,I2008&lt;&gt;"",N2008&lt;&gt;""),I2008*N2008,
                                                                                      IF(AND(O2008&lt;&gt;"",K2008&lt;&gt;""),O2008*K2008,
                                                                                                    IF(AND(R2008&lt;&gt;"",K2008&lt;&gt;""),R2008*K2008,
                                                                                                                  IF(AND(R2008="",K2008&lt;&gt;"",S2008&lt;&gt;"",U2008&lt;&gt;"",S2008+V2008+Y2008+AB2008+AE2008=1),(S2008*U2008+V2008*X2008+Y2008*AA2008+AB2008*AD2008+AE2008*AG2008)*K2008,"-"
                                                                                                                                )
                                                                                                                  )
                                                                                                    )
                                                                                      )
                                                                        )
                                                        )
                                         )
                            )
                )</f>
        <v/>
      </c>
      <c r="DL2008" s="7"/>
      <c r="DM2008" s="7"/>
      <c r="DN2008" s="7"/>
    </row>
    <row r="2009" spans="2:125" x14ac:dyDescent="0.3">
      <c r="AH2009" s="7" t="str">
        <f>IF(B2009="","",
                IF(AND(J2009=METADATEN!$BL$2,I2009&lt;&gt;""),I2009,
                              IF(AND(J2009=METADATEN!$BL$3,I2009&lt;&gt;"",K2009&lt;&gt;""),I2009*K2009,
                                            IF(AND(J2009=METADATEN!$BL$4,I2009&lt;&gt;"",L2009&lt;&gt;""),I2009*L2009,
                                                          IF(AND(J2009=METADATEN!$BL$6,I2009&lt;&gt;"",M2009&lt;&gt;""),I2009*M2009,
                                                                        IF(AND(J2009=METADATEN!$BL$10,I2009&lt;&gt;"",N2009&lt;&gt;""),I2009*N2009,
                                                                                      IF(AND(O2009&lt;&gt;"",K2009&lt;&gt;""),O2009*K2009,
                                                                                                    IF(AND(R2009&lt;&gt;"",K2009&lt;&gt;""),R2009*K2009,
                                                                                                                  IF(AND(R2009="",K2009&lt;&gt;"",S2009&lt;&gt;"",U2009&lt;&gt;"",S2009+V2009+Y2009+AB2009+AE2009=1),(S2009*U2009+V2009*X2009+Y2009*AA2009+AB2009*AD2009+AE2009*AG2009)*K2009,"-"
                                                                                                                                )
                                                                                                                  )
                                                                                                    )
                                                                                      )
                                                                        )
                                                        )
                                         )
                            )
                )</f>
        <v/>
      </c>
      <c r="DL2009" s="7"/>
      <c r="DM2009" s="7"/>
      <c r="DN2009" s="7"/>
    </row>
    <row r="2010" spans="2:125" x14ac:dyDescent="0.3">
      <c r="AH2010" s="7" t="str">
        <f>IF(B2010="","",
                IF(AND(J2010=METADATEN!$BL$2,I2010&lt;&gt;""),I2010,
                              IF(AND(J2010=METADATEN!$BL$3,I2010&lt;&gt;"",K2010&lt;&gt;""),I2010*K2010,
                                            IF(AND(J2010=METADATEN!$BL$4,I2010&lt;&gt;"",L2010&lt;&gt;""),I2010*L2010,
                                                          IF(AND(J2010=METADATEN!$BL$6,I2010&lt;&gt;"",M2010&lt;&gt;""),I2010*M2010,
                                                                        IF(AND(J2010=METADATEN!$BL$10,I2010&lt;&gt;"",N2010&lt;&gt;""),I2010*N2010,
                                                                                      IF(AND(O2010&lt;&gt;"",K2010&lt;&gt;""),O2010*K2010,
                                                                                                    IF(AND(R2010&lt;&gt;"",K2010&lt;&gt;""),R2010*K2010,
                                                                                                                  IF(AND(R2010="",K2010&lt;&gt;"",S2010&lt;&gt;"",U2010&lt;&gt;"",S2010+V2010+Y2010+AB2010+AE2010=1),(S2010*U2010+V2010*X2010+Y2010*AA2010+AB2010*AD2010+AE2010*AG2010)*K2010,"-"
                                                                                                                                )
                                                                                                                  )
                                                                                                    )
                                                                                      )
                                                                        )
                                                        )
                                         )
                            )
                )</f>
        <v/>
      </c>
      <c r="DL2010" s="7"/>
      <c r="DM2010" s="7"/>
      <c r="DN2010" s="7"/>
    </row>
    <row r="2011" spans="2:125" x14ac:dyDescent="0.3">
      <c r="DL2011" s="7"/>
      <c r="DM2011" s="7"/>
      <c r="DN2011" s="7"/>
    </row>
    <row r="2012" spans="2:125" x14ac:dyDescent="0.3">
      <c r="DL2012" s="7"/>
      <c r="DM2012" s="7"/>
      <c r="DN2012" s="7"/>
    </row>
    <row r="2013" spans="2:125" x14ac:dyDescent="0.3">
      <c r="DL2013" s="7"/>
      <c r="DM2013" s="7"/>
      <c r="DN2013" s="7"/>
    </row>
    <row r="2014" spans="2:125" x14ac:dyDescent="0.3">
      <c r="DL2014" s="7"/>
      <c r="DM2014" s="7"/>
      <c r="DN2014" s="7"/>
    </row>
    <row r="2015" spans="2:125" x14ac:dyDescent="0.3">
      <c r="DL2015" s="7"/>
      <c r="DM2015" s="7"/>
      <c r="DN2015" s="7"/>
    </row>
    <row r="2016" spans="2:125" x14ac:dyDescent="0.3">
      <c r="DL2016" s="7"/>
      <c r="DM2016" s="7"/>
      <c r="DN2016" s="7"/>
    </row>
    <row r="2017" spans="116:118" x14ac:dyDescent="0.3">
      <c r="DL2017" s="7"/>
      <c r="DM2017" s="7"/>
      <c r="DN2017" s="7"/>
    </row>
    <row r="2018" spans="116:118" x14ac:dyDescent="0.3">
      <c r="DL2018" s="7"/>
      <c r="DM2018" s="7"/>
      <c r="DN2018" s="7"/>
    </row>
    <row r="2019" spans="116:118" x14ac:dyDescent="0.3">
      <c r="DL2019" s="7"/>
      <c r="DM2019" s="7"/>
      <c r="DN2019" s="7"/>
    </row>
    <row r="2020" spans="116:118" x14ac:dyDescent="0.3">
      <c r="DL2020" s="7"/>
      <c r="DM2020" s="7"/>
      <c r="DN2020" s="7"/>
    </row>
    <row r="2021" spans="116:118" x14ac:dyDescent="0.3">
      <c r="DL2021" s="7"/>
      <c r="DM2021" s="7"/>
      <c r="DN2021" s="7"/>
    </row>
    <row r="2022" spans="116:118" x14ac:dyDescent="0.3">
      <c r="DL2022" s="7"/>
      <c r="DM2022" s="7"/>
      <c r="DN2022" s="7"/>
    </row>
  </sheetData>
  <sheetProtection insertRows="0"/>
  <autoFilter ref="A3:GX2010" xr:uid="{00000000-0001-0000-0100-000000000000}"/>
  <mergeCells count="9">
    <mergeCell ref="AJ2:AJ3"/>
    <mergeCell ref="BU2:BU3"/>
    <mergeCell ref="DJ2:DJ3"/>
    <mergeCell ref="DS2:DS3"/>
    <mergeCell ref="CA2:CD2"/>
    <mergeCell ref="CE2:CF2"/>
    <mergeCell ref="CG2:CM2"/>
    <mergeCell ref="CN2:CP2"/>
    <mergeCell ref="CQ2:CS2"/>
  </mergeCells>
  <phoneticPr fontId="19" type="noConversion"/>
  <conditionalFormatting sqref="DN2">
    <cfRule type="expression" dxfId="2" priority="1">
      <formula>$DN$2=""</formula>
    </cfRule>
    <cfRule type="expression" dxfId="1" priority="2">
      <formula>$DN$2&lt;0.5</formula>
    </cfRule>
    <cfRule type="expression" dxfId="0" priority="3">
      <formula>$DN$2&gt;=0.5</formula>
    </cfRule>
  </conditionalFormatting>
  <printOptions horizontalCentered="1"/>
  <pageMargins left="0.59055118110236227" right="0.59055118110236227" top="0.59055118110236227" bottom="0.59055118110236227" header="0.31496062992125984" footer="0.31496062992125984"/>
  <pageSetup paperSize="8" scale="10" orientation="landscape" horizontalDpi="1200" verticalDpi="1200" r:id="rId1"/>
  <ignoredErrors>
    <ignoredError sqref="DQ4"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BFC4B7E-D798-49A9-8034-A4DDBB5ADF63}">
          <x14:formula1>
            <xm:f>METADATEN!$BL$2:$BL$10</xm:f>
          </x14:formula1>
          <xm:sqref>J2001</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226</vt:i4>
      </vt:variant>
    </vt:vector>
  </HeadingPairs>
  <TitlesOfParts>
    <vt:vector size="233" baseType="lpstr">
      <vt:lpstr>Eingabe</vt:lpstr>
      <vt:lpstr>Übersicht</vt:lpstr>
      <vt:lpstr>Leitfaden_Bauteile</vt:lpstr>
      <vt:lpstr>KM</vt:lpstr>
      <vt:lpstr>Dropdowns</vt:lpstr>
      <vt:lpstr>METADATEN</vt:lpstr>
      <vt:lpstr>Eingabe_mit_Formel</vt:lpstr>
      <vt:lpstr>Abhangdecke</vt:lpstr>
      <vt:lpstr>Ausfachdaemmung</vt:lpstr>
      <vt:lpstr>Ausfachdaemmung_und_Auffachdämmung</vt:lpstr>
      <vt:lpstr>Ausfachdämmung</vt:lpstr>
      <vt:lpstr>Außenliegende_tragender_Holzbauteile</vt:lpstr>
      <vt:lpstr>Außenliegender_tragender_Holzbauteile</vt:lpstr>
      <vt:lpstr>Außentreppe</vt:lpstr>
      <vt:lpstr>Außentüren_Außenfenster__Lichtkuppeln</vt:lpstr>
      <vt:lpstr>Außenwand_ohne_Perimeter_Gründung_Tragstruktur_mineralisch__ggf_Stahlträger</vt:lpstr>
      <vt:lpstr>Außenwand_ohne_Perimeter_Gründung_Tragstruktur_mineralischHolz_Stahl</vt:lpstr>
      <vt:lpstr>Außenwandbekleidungen_außen</vt:lpstr>
      <vt:lpstr>Außenwandbekleidungen_innen</vt:lpstr>
      <vt:lpstr>AW_PE_Dampfbrems__und_Dampfsperrfolien</vt:lpstr>
      <vt:lpstr>AW_Verfüllung_von_Hohlräumen</vt:lpstr>
      <vt:lpstr>Bauteil</vt:lpstr>
      <vt:lpstr>Bei_Beschichtung</vt:lpstr>
      <vt:lpstr>Bei_Holzwerkstoffen</vt:lpstr>
      <vt:lpstr>Belegung_Decken</vt:lpstr>
      <vt:lpstr>Belegung_Gründung</vt:lpstr>
      <vt:lpstr>Beschichtung</vt:lpstr>
      <vt:lpstr>Beschichtung_Decken</vt:lpstr>
      <vt:lpstr>Beschichtung_Gründung</vt:lpstr>
      <vt:lpstr>Beschichtung_Holzoberflächen</vt:lpstr>
      <vt:lpstr>Beschichtung_Vollholz</vt:lpstr>
      <vt:lpstr>Beschichtungen_Stahltraeger</vt:lpstr>
      <vt:lpstr>Boden_mit_Belegung</vt:lpstr>
      <vt:lpstr>Boden_mit_Belegung_zB_bei_Belegung_von_Teppich_PVC_Kautschuk_Parkett_Fliesen_Naturstein</vt:lpstr>
      <vt:lpstr>Boden_mit_Beschichtung</vt:lpstr>
      <vt:lpstr>Brandschott</vt:lpstr>
      <vt:lpstr>Bruestungen</vt:lpstr>
      <vt:lpstr>Bruestungen_Attikableche</vt:lpstr>
      <vt:lpstr>Brüstungen_Attikableche</vt:lpstr>
      <vt:lpstr>Dach_Tragstruktur_Stahl_Holz_Lattung_Binder_mit_Metalldach</vt:lpstr>
      <vt:lpstr>Dachdeckungen_Gaubenbekleidungen_Dachrinnen_und_Regenfallrohre</vt:lpstr>
      <vt:lpstr>Dacheindeckung_inkl_Attikablech</vt:lpstr>
      <vt:lpstr>Dachrinnen</vt:lpstr>
      <vt:lpstr>Daemmung</vt:lpstr>
      <vt:lpstr>Daemmung_AB</vt:lpstr>
      <vt:lpstr>Daemmung_AF</vt:lpstr>
      <vt:lpstr>Daemmung_an_unbeheitzte__niedrig_beheitzte_Raeume</vt:lpstr>
      <vt:lpstr>Daemmung_DB</vt:lpstr>
      <vt:lpstr>Daemmung_der_Kellerdecke</vt:lpstr>
      <vt:lpstr>Daemmung_LK</vt:lpstr>
      <vt:lpstr>Daemmung_ST</vt:lpstr>
      <vt:lpstr>Daemmung_WL</vt:lpstr>
      <vt:lpstr>Dämmung</vt:lpstr>
      <vt:lpstr>Dämmung_an_unbeheitzte__niedrig_beheitzte_Räume</vt:lpstr>
      <vt:lpstr>Dämmung_der_Kellerdecke</vt:lpstr>
      <vt:lpstr>DB_PE_Dampfbrems__und_Dampfsperrfolien</vt:lpstr>
      <vt:lpstr>DB_Verfüllung_von_Hohlräumen</vt:lpstr>
      <vt:lpstr>Decke_bzw_Boden__Deckenbekleidungen_Decke</vt:lpstr>
      <vt:lpstr>Decke_bzw_Boden__Deckenbeläge_Boden</vt:lpstr>
      <vt:lpstr>Decke_bzw_Boden__Tragstruktur</vt:lpstr>
      <vt:lpstr>Deckenbekleidung_zB_Tapete</vt:lpstr>
      <vt:lpstr>Dicht__und_Klebstoffe_beim_Übergang_der_Zarge_zu_angrenzenden_Bauteilen</vt:lpstr>
      <vt:lpstr>DK_Verfüllung_von_Hohlräumen</vt:lpstr>
      <vt:lpstr>Dko_Verfüllung_von_Hohlräumen</vt:lpstr>
      <vt:lpstr>Doppel_oder_Hohlboden</vt:lpstr>
      <vt:lpstr>Fensterbank</vt:lpstr>
      <vt:lpstr>Fensterrahmen</vt:lpstr>
      <vt:lpstr>Fensterrahmen_AA</vt:lpstr>
      <vt:lpstr>Fensterrahmen_AF</vt:lpstr>
      <vt:lpstr>Flachdach_Tragstruktur_Beton</vt:lpstr>
      <vt:lpstr>Gaubenbekleidungen_und_Regenfallrohre</vt:lpstr>
      <vt:lpstr>Geputzte_Fassade</vt:lpstr>
      <vt:lpstr>Geputzter_Fassade</vt:lpstr>
      <vt:lpstr>Gitterroste</vt:lpstr>
      <vt:lpstr>Gruendung_Perimeter</vt:lpstr>
      <vt:lpstr>Gründung_Perimeter</vt:lpstr>
      <vt:lpstr>Heizkuehldecke</vt:lpstr>
      <vt:lpstr>Holzbeschichtung</vt:lpstr>
      <vt:lpstr>Holzbinder_oder_andere_tragenden_Holzstrukturen_innen</vt:lpstr>
      <vt:lpstr>Holzfassade</vt:lpstr>
      <vt:lpstr>Holzkonstruktionen</vt:lpstr>
      <vt:lpstr>Holzoberflächen</vt:lpstr>
      <vt:lpstr>Holzrahmen</vt:lpstr>
      <vt:lpstr>Holzterrassen</vt:lpstr>
      <vt:lpstr>Holzwerkstoffe</vt:lpstr>
      <vt:lpstr>Holzwerkstoffe_AA</vt:lpstr>
      <vt:lpstr>Holzwerkstoffe_AF</vt:lpstr>
      <vt:lpstr>Holzwerkstoffe_B</vt:lpstr>
      <vt:lpstr>Holzwerkstoffe_DB</vt:lpstr>
      <vt:lpstr>Holzwerkstoffe_FR</vt:lpstr>
      <vt:lpstr>Holzwerkstoffe_II</vt:lpstr>
      <vt:lpstr>Holzwerkstoffe_PR</vt:lpstr>
      <vt:lpstr>Holzwerkstoffe_RA</vt:lpstr>
      <vt:lpstr>Holzwerkstoffe_T</vt:lpstr>
      <vt:lpstr>Holzwerkstoffe_TI</vt:lpstr>
      <vt:lpstr>Holzwerkstoffe_TZ</vt:lpstr>
      <vt:lpstr>Holzwerkstoffen</vt:lpstr>
      <vt:lpstr>IB_Verfüllung_von_Hohlräumen</vt:lpstr>
      <vt:lpstr>Innendaemmung</vt:lpstr>
      <vt:lpstr>Innendämmung</vt:lpstr>
      <vt:lpstr>Innentüren__Innenfenster</vt:lpstr>
      <vt:lpstr>Innenwand__Massive_Innenwand</vt:lpstr>
      <vt:lpstr>Innenwand__Trockenbautrennwände</vt:lpstr>
      <vt:lpstr>Kaelteleitungen</vt:lpstr>
      <vt:lpstr>Kaelteuebertragungsflaechen</vt:lpstr>
      <vt:lpstr>Kälteleitungen</vt:lpstr>
      <vt:lpstr>Kälterohre__Beschichtung_bau__und_werkseitig_und_Dämmung_</vt:lpstr>
      <vt:lpstr>KG300_Holzwerkstoffplatten_im_konstruktiven_Holzbau</vt:lpstr>
      <vt:lpstr>KG300_Weiterer_Brandschutz</vt:lpstr>
      <vt:lpstr>KG322_Flachgruendung_und_Bodenplatten</vt:lpstr>
      <vt:lpstr>KG322_Flachgründung_und_Bodenplatten</vt:lpstr>
      <vt:lpstr>KG324_Gruendungsbelaege</vt:lpstr>
      <vt:lpstr>KG324_Gründungsbeläge</vt:lpstr>
      <vt:lpstr>KG325_Gruendung_Abdichtung__und_Bekleidung</vt:lpstr>
      <vt:lpstr>KG325_Gründung_Abdichtung__und_Bekleidung</vt:lpstr>
      <vt:lpstr>KG330_Holzwerkstoffplatten_im_konstruktiven_Holzbau</vt:lpstr>
      <vt:lpstr>KG331_Tragende_Außenwand</vt:lpstr>
      <vt:lpstr>KG332_Nichttragende_Außenwaende</vt:lpstr>
      <vt:lpstr>KG332_Nichttragende_Außenwände</vt:lpstr>
      <vt:lpstr>KG333_Außenstuetzen</vt:lpstr>
      <vt:lpstr>KG333_Außenstützen</vt:lpstr>
      <vt:lpstr>KG334_Außentueren_und_Außenfenster</vt:lpstr>
      <vt:lpstr>KG334_Außentüren_und_Außenfenster</vt:lpstr>
      <vt:lpstr>KG334_Sektional_Tore</vt:lpstr>
      <vt:lpstr>KG335_Außenwandbekleidung_Perimeter</vt:lpstr>
      <vt:lpstr>KG335_Außenwandbekleidungen_außen</vt:lpstr>
      <vt:lpstr>KG336_Außenwandbekleidungen_innen</vt:lpstr>
      <vt:lpstr>KG337_Elementierte_Außenwandkonstruktionen</vt:lpstr>
      <vt:lpstr>KG340_Holzwerkstoffplatten_im_konstruktiven_Holzbau</vt:lpstr>
      <vt:lpstr>KG341_Tragende_Innenwaende</vt:lpstr>
      <vt:lpstr>KG341_Tragende_Innenwände</vt:lpstr>
      <vt:lpstr>KG343_Innenstuetzen</vt:lpstr>
      <vt:lpstr>KG343_Innenstützen</vt:lpstr>
      <vt:lpstr>KG344_Innentueren__Innenfenster</vt:lpstr>
      <vt:lpstr>KG344_Innentüren__Innenfenster</vt:lpstr>
      <vt:lpstr>KG345_Innenwandbekleidungen</vt:lpstr>
      <vt:lpstr>KG346_Elementierte_Innenwandkonstruktionen</vt:lpstr>
      <vt:lpstr>KG350_Holzwerkstoffplatten_im_konstruktiven_Holzbau</vt:lpstr>
      <vt:lpstr>KG351_Deckenkonstruktion</vt:lpstr>
      <vt:lpstr>KG353_Deckenbelaege</vt:lpstr>
      <vt:lpstr>KG353_Deckenbeläge</vt:lpstr>
      <vt:lpstr>KG353_Tiefgarage_inkl_Ein__und_Ausfahrt</vt:lpstr>
      <vt:lpstr>KG354_Deckenbekleidung</vt:lpstr>
      <vt:lpstr>KG355_Treppe_Elementierte_Deckenkonstruktionen</vt:lpstr>
      <vt:lpstr>KG359_Balkongeländer</vt:lpstr>
      <vt:lpstr>KG359_Gitterroste_außen</vt:lpstr>
      <vt:lpstr>KG359_Treppengeländer</vt:lpstr>
      <vt:lpstr>KG359_Weitere_Nichttragende_Metallbauteile</vt:lpstr>
      <vt:lpstr>KG360_Holzwerkstoffplatten_im_konstruktiven_Holzbau</vt:lpstr>
      <vt:lpstr>KG361_Dachkonstruktion</vt:lpstr>
      <vt:lpstr>KG362__Lichtkuppeln</vt:lpstr>
      <vt:lpstr>KG362_Lichtkuppeln</vt:lpstr>
      <vt:lpstr>KG363_Dachbelaege</vt:lpstr>
      <vt:lpstr>KG363_Dachbeläge</vt:lpstr>
      <vt:lpstr>KG364_Dachbekleidung</vt:lpstr>
      <vt:lpstr>KG369_Sonstiges</vt:lpstr>
      <vt:lpstr>KG380_Holzwerkstoffe_Innenausbau</vt:lpstr>
      <vt:lpstr>KG400_Nicht_relevante_TGA</vt:lpstr>
      <vt:lpstr>KG412_Wasserleitungen</vt:lpstr>
      <vt:lpstr>KG420_Waerme</vt:lpstr>
      <vt:lpstr>KG420_Wärme</vt:lpstr>
      <vt:lpstr>KG430_Lueftungskanaele</vt:lpstr>
      <vt:lpstr>KG430_Lüftungskanäle</vt:lpstr>
      <vt:lpstr>KG434_Kaelte</vt:lpstr>
      <vt:lpstr>KG434_Kälte</vt:lpstr>
      <vt:lpstr>KG440_Elektrokabel_und_Brandschutz</vt:lpstr>
      <vt:lpstr>KG600_Möbel_Innenausbau</vt:lpstr>
      <vt:lpstr>KG600_Moebel_Innenausbau</vt:lpstr>
      <vt:lpstr>Lichtkuppelaufsatzkranz</vt:lpstr>
      <vt:lpstr>Lichtkuppeln</vt:lpstr>
      <vt:lpstr>Luftdichtigkeit</vt:lpstr>
      <vt:lpstr>Luftdichtigkeit_mit_Dichtstoff</vt:lpstr>
      <vt:lpstr>Luftdichtigkeit_mit_Dichtungsband</vt:lpstr>
      <vt:lpstr>Luftdichtigkeitsfolie</vt:lpstr>
      <vt:lpstr>Metallbeschichtung</vt:lpstr>
      <vt:lpstr>Metalleinhausungen_der_TGA_auf_Dach_und_Aussenanlage</vt:lpstr>
      <vt:lpstr>Metallfassade</vt:lpstr>
      <vt:lpstr>Metallkonstruktion</vt:lpstr>
      <vt:lpstr>Metallrahmen_AA</vt:lpstr>
      <vt:lpstr>Möbel_Innenausbau</vt:lpstr>
      <vt:lpstr>Nachweise_der_Belegung</vt:lpstr>
      <vt:lpstr>Paneeldecken</vt:lpstr>
      <vt:lpstr>Paneelverkleidungen_aus_Holzwerkstoffen_und_Vertaefelungen</vt:lpstr>
      <vt:lpstr>Paneelverkleidungen_aus_Holzwerkstoffen_und_Vertäfelungen</vt:lpstr>
      <vt:lpstr>PE_Dampfbrems__und_Dampfsperrfolien</vt:lpstr>
      <vt:lpstr>PE_Dampfbrems__und_Dampfsperrfolien_AW</vt:lpstr>
      <vt:lpstr>Perimeterdaemmung</vt:lpstr>
      <vt:lpstr>Perimeterdämmung</vt:lpstr>
      <vt:lpstr>Pfosten_Riegel_Fassade</vt:lpstr>
      <vt:lpstr>Platten</vt:lpstr>
      <vt:lpstr>PVC_Kunststofffolien_</vt:lpstr>
      <vt:lpstr>PVC_Sockelleiste</vt:lpstr>
      <vt:lpstr>PVCKunststofffolien_</vt:lpstr>
      <vt:lpstr>Rahmen</vt:lpstr>
      <vt:lpstr>Raum_in_Raum_Systeme</vt:lpstr>
      <vt:lpstr>Raumakustikelemente</vt:lpstr>
      <vt:lpstr>Sektional_Tore</vt:lpstr>
      <vt:lpstr>SektionalTore</vt:lpstr>
      <vt:lpstr>Sockelleiste</vt:lpstr>
      <vt:lpstr>Sonstige_Fassadenoberflächen_zB_Holz_Kunststoff_Verbundwerkstoffe_Mineraldaemmplatten_ect</vt:lpstr>
      <vt:lpstr>Stahltraeger</vt:lpstr>
      <vt:lpstr>Stahlträger</vt:lpstr>
      <vt:lpstr>TGA</vt:lpstr>
      <vt:lpstr>TI_Verfüllung_von_Hohlräumen</vt:lpstr>
      <vt:lpstr>Tiefgarage_inkl_Ein__und_Ausfahrt</vt:lpstr>
      <vt:lpstr>Tragstruktur</vt:lpstr>
      <vt:lpstr>Treppe</vt:lpstr>
      <vt:lpstr>Tuerblaetter_und_Zargen</vt:lpstr>
      <vt:lpstr>Türblätter_und_Zargen</vt:lpstr>
      <vt:lpstr>Verfüllung_von_Hohlräumen_AW</vt:lpstr>
      <vt:lpstr>Verfüllung_von_Hohlräumen_DB</vt:lpstr>
      <vt:lpstr>Verfüllung_von_Hohlräumen_DK</vt:lpstr>
      <vt:lpstr>Verfüllung_von_Hohlräumen_IB</vt:lpstr>
      <vt:lpstr>Verfüllung_von_Hohlräumen_TI</vt:lpstr>
      <vt:lpstr>Verklebung</vt:lpstr>
      <vt:lpstr>Verklebung_Daemmung</vt:lpstr>
      <vt:lpstr>Verklebung_Dämmung</vt:lpstr>
      <vt:lpstr>Verklebung_der_Dämmung</vt:lpstr>
      <vt:lpstr>Verklebung_IW</vt:lpstr>
      <vt:lpstr>Verklebungen_von_Tuerschienen</vt:lpstr>
      <vt:lpstr>Waermeleitungen</vt:lpstr>
      <vt:lpstr>Waermeuebertragungsflaechen</vt:lpstr>
      <vt:lpstr>Wandbekleidung_zB_Tapete</vt:lpstr>
      <vt:lpstr>Wandbekleidungen</vt:lpstr>
      <vt:lpstr>Wandbelaege_zB_Tapete</vt:lpstr>
      <vt:lpstr>Wärmeleitungen</vt:lpstr>
      <vt:lpstr>Wärmerohrleitungen__Dämmung_</vt:lpstr>
      <vt:lpstr>WC_Trennwand</vt:lpstr>
      <vt:lpstr>Weitere_Holzwerkstoffe__Innenausbau</vt:lpstr>
      <vt:lpstr>Weitere_Holzwerkstoffe__Innenausbau_und_Allgemeinflächen</vt:lpstr>
      <vt:lpstr>Weitere_Holzwerkstoffe__Konstruktiver_Holzbau</vt:lpstr>
      <vt:lpstr>Weitere_Nichttragende_Metallbauteile</vt:lpstr>
      <vt:lpstr>Weiterer_Brandschutz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René Traunspurger</dc:creator>
  <cp:lastModifiedBy>Luisa Wischmann</cp:lastModifiedBy>
  <cp:lastPrinted>2023-07-31T05:57:22Z</cp:lastPrinted>
  <dcterms:created xsi:type="dcterms:W3CDTF">2006-09-16T00:00:00Z</dcterms:created>
  <dcterms:modified xsi:type="dcterms:W3CDTF">2024-12-17T15:19:48Z</dcterms:modified>
</cp:coreProperties>
</file>